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6-2027\1. April 2026\Summary\Publication\"/>
    </mc:Choice>
  </mc:AlternateContent>
  <xr:revisionPtr revIDLastSave="0" documentId="13_ncr:1_{57026D4D-1624-4994-8B93-8555ED18ED1D}" xr6:coauthVersionLast="47" xr6:coauthVersionMax="47" xr10:uidLastSave="{00000000-0000-0000-0000-000000000000}"/>
  <bookViews>
    <workbookView xWindow="-103" yWindow="-103" windowWidth="16663" windowHeight="9892" xr2:uid="{88A3E43C-87D9-4721-94FE-122144FCEA63}"/>
  </bookViews>
  <sheets>
    <sheet name="Summary" sheetId="10" r:id="rId1"/>
    <sheet name="Table1" sheetId="1" r:id="rId2"/>
    <sheet name="Table2 Pg2" sheetId="4" r:id="rId3"/>
    <sheet name="Table2 PG1" sheetId="2" r:id="rId4"/>
    <sheet name="Table3 Summary" sheetId="3" r:id="rId5"/>
    <sheet name="Table3.1" sheetId="5" r:id="rId6"/>
    <sheet name="Table3.2" sheetId="6" r:id="rId7"/>
    <sheet name="Table3.3" sheetId="7" r:id="rId8"/>
    <sheet name="Table3.4" sheetId="8" r:id="rId9"/>
    <sheet name="Table4" sheetId="11" r:id="rId10"/>
    <sheet name="Table5" sheetId="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Area" localSheetId="0">Summary!$A$1:$AI$57</definedName>
    <definedName name="_xlnm.Print_Area" localSheetId="1">Table1!$A$1:$AK$171</definedName>
    <definedName name="_xlnm.Print_Area" localSheetId="3">'Table2 PG1'!$A$1:$BW$80</definedName>
    <definedName name="_xlnm.Print_Area" localSheetId="4">'Table3 Summary'!$A$1:$EP$71</definedName>
    <definedName name="_xlnm.Print_Area" localSheetId="5">Table3.1!$A$1:$EQ$813</definedName>
    <definedName name="_xlnm.Print_Area" localSheetId="6">Table3.2!$A$1:$EP$262</definedName>
    <definedName name="_xlnm.Print_Area" localSheetId="7">Table3.3!$A$1:$ER$265</definedName>
    <definedName name="_xlnm.Print_Area" localSheetId="8">Table3.4!$A$1:$EQ$43</definedName>
    <definedName name="_xlnm.Print_Area" localSheetId="10">Table5!$A$1:$AI$68</definedName>
    <definedName name="_xlnm.Print_Titles" localSheetId="6">Table3.2!$1:$4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G104" i="11" l="1"/>
  <c r="S104" i="11"/>
  <c r="G104" i="11"/>
  <c r="H99" i="11" s="1"/>
  <c r="F104" i="11"/>
  <c r="AG103" i="11"/>
  <c r="G103" i="11"/>
  <c r="F103" i="11"/>
  <c r="AG102" i="11"/>
  <c r="G102" i="11"/>
  <c r="F102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T94" i="11" s="1"/>
  <c r="T90" i="11" s="1"/>
  <c r="R101" i="11"/>
  <c r="Q101" i="11"/>
  <c r="P101" i="11"/>
  <c r="O101" i="11"/>
  <c r="N101" i="11"/>
  <c r="M101" i="11"/>
  <c r="L101" i="11"/>
  <c r="K101" i="11"/>
  <c r="J101" i="11"/>
  <c r="I101" i="11"/>
  <c r="H101" i="11"/>
  <c r="AF99" i="11"/>
  <c r="AE99" i="11"/>
  <c r="AD99" i="11"/>
  <c r="AD96" i="11" s="1"/>
  <c r="AD94" i="11" s="1"/>
  <c r="AD90" i="11" s="1"/>
  <c r="AD86" i="11" s="1"/>
  <c r="AC99" i="11"/>
  <c r="AB99" i="11"/>
  <c r="AA99" i="11"/>
  <c r="Z99" i="11"/>
  <c r="Y99" i="11"/>
  <c r="X99" i="11"/>
  <c r="W99" i="11"/>
  <c r="V99" i="11"/>
  <c r="U99" i="11"/>
  <c r="AG99" i="11" s="1"/>
  <c r="R99" i="11"/>
  <c r="Q99" i="11"/>
  <c r="P99" i="11"/>
  <c r="O99" i="11"/>
  <c r="N99" i="11"/>
  <c r="M99" i="11"/>
  <c r="L99" i="11"/>
  <c r="K99" i="11"/>
  <c r="J99" i="11"/>
  <c r="I99" i="11"/>
  <c r="G99" i="11"/>
  <c r="S99" i="11" s="1"/>
  <c r="F99" i="11"/>
  <c r="AF98" i="11"/>
  <c r="AE98" i="11"/>
  <c r="AE96" i="11" s="1"/>
  <c r="AE94" i="11" s="1"/>
  <c r="AE90" i="11" s="1"/>
  <c r="AE86" i="11" s="1"/>
  <c r="AD98" i="11"/>
  <c r="AC98" i="11"/>
  <c r="AB98" i="11"/>
  <c r="AA98" i="11"/>
  <c r="Z98" i="11"/>
  <c r="Y98" i="11"/>
  <c r="X98" i="11"/>
  <c r="W98" i="11"/>
  <c r="V98" i="11"/>
  <c r="U98" i="11"/>
  <c r="AG98" i="11" s="1"/>
  <c r="R98" i="11"/>
  <c r="R96" i="11" s="1"/>
  <c r="Q98" i="11"/>
  <c r="P98" i="11"/>
  <c r="O98" i="11"/>
  <c r="N98" i="11"/>
  <c r="M98" i="11"/>
  <c r="M96" i="11" s="1"/>
  <c r="L98" i="11"/>
  <c r="K98" i="11"/>
  <c r="J98" i="11"/>
  <c r="I98" i="11"/>
  <c r="G98" i="11"/>
  <c r="S98" i="11" s="1"/>
  <c r="F98" i="11"/>
  <c r="AG97" i="11"/>
  <c r="AF97" i="11"/>
  <c r="AE97" i="11"/>
  <c r="AD97" i="11"/>
  <c r="AC97" i="11"/>
  <c r="AB97" i="11"/>
  <c r="AA97" i="11"/>
  <c r="Z97" i="11"/>
  <c r="Y97" i="11"/>
  <c r="X97" i="11"/>
  <c r="W97" i="11"/>
  <c r="W96" i="11" s="1"/>
  <c r="W94" i="11" s="1"/>
  <c r="W90" i="11" s="1"/>
  <c r="V97" i="11"/>
  <c r="U97" i="11"/>
  <c r="R97" i="11"/>
  <c r="Q97" i="11"/>
  <c r="Q96" i="11" s="1"/>
  <c r="Q94" i="11" s="1"/>
  <c r="P97" i="11"/>
  <c r="P96" i="11" s="1"/>
  <c r="O97" i="11"/>
  <c r="N97" i="11"/>
  <c r="M97" i="11"/>
  <c r="L97" i="11"/>
  <c r="K97" i="11"/>
  <c r="J97" i="11"/>
  <c r="I97" i="11"/>
  <c r="H97" i="11"/>
  <c r="G97" i="11"/>
  <c r="F97" i="11"/>
  <c r="V96" i="11"/>
  <c r="V94" i="11" s="1"/>
  <c r="V90" i="11" s="1"/>
  <c r="V86" i="11" s="1"/>
  <c r="U96" i="11"/>
  <c r="U94" i="11" s="1"/>
  <c r="U90" i="11" s="1"/>
  <c r="U86" i="11" s="1"/>
  <c r="T96" i="11"/>
  <c r="AG89" i="11"/>
  <c r="S89" i="11"/>
  <c r="G89" i="11"/>
  <c r="F89" i="11"/>
  <c r="AG88" i="11"/>
  <c r="S88" i="11"/>
  <c r="G88" i="11"/>
  <c r="F88" i="11"/>
  <c r="AG87" i="11"/>
  <c r="G87" i="11"/>
  <c r="F87" i="11"/>
  <c r="W86" i="11"/>
  <c r="AG83" i="11"/>
  <c r="S83" i="11"/>
  <c r="AG82" i="11"/>
  <c r="S82" i="11"/>
  <c r="AG80" i="11"/>
  <c r="S80" i="11"/>
  <c r="AG79" i="11"/>
  <c r="S79" i="11"/>
  <c r="AF78" i="11"/>
  <c r="AE78" i="11"/>
  <c r="AD78" i="11"/>
  <c r="AD65" i="11" s="1"/>
  <c r="AC78" i="11"/>
  <c r="AC65" i="11" s="1"/>
  <c r="AB78" i="11"/>
  <c r="AA78" i="11"/>
  <c r="Z78" i="11"/>
  <c r="Y78" i="11"/>
  <c r="X78" i="11"/>
  <c r="W78" i="11"/>
  <c r="V78" i="11"/>
  <c r="U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AG76" i="11"/>
  <c r="AF76" i="11"/>
  <c r="V76" i="11"/>
  <c r="U76" i="11"/>
  <c r="R76" i="11"/>
  <c r="H76" i="11"/>
  <c r="G76" i="11"/>
  <c r="F76" i="11"/>
  <c r="AG75" i="11"/>
  <c r="AF75" i="11"/>
  <c r="V75" i="11"/>
  <c r="U75" i="11"/>
  <c r="R75" i="11"/>
  <c r="H75" i="11"/>
  <c r="H71" i="11" s="1"/>
  <c r="G75" i="11"/>
  <c r="F75" i="11"/>
  <c r="AG73" i="11"/>
  <c r="AF73" i="11"/>
  <c r="V73" i="11"/>
  <c r="U73" i="11"/>
  <c r="S73" i="11"/>
  <c r="R73" i="11"/>
  <c r="H73" i="11"/>
  <c r="G73" i="11"/>
  <c r="F73" i="11"/>
  <c r="AF72" i="11"/>
  <c r="V72" i="11"/>
  <c r="U72" i="11"/>
  <c r="S72" i="11"/>
  <c r="R72" i="11"/>
  <c r="H72" i="11"/>
  <c r="G72" i="11"/>
  <c r="F72" i="11"/>
  <c r="AE71" i="11"/>
  <c r="AD71" i="11"/>
  <c r="AC71" i="11"/>
  <c r="AB71" i="11"/>
  <c r="AA71" i="11"/>
  <c r="Z71" i="11"/>
  <c r="Y71" i="11"/>
  <c r="Y65" i="11" s="1"/>
  <c r="X71" i="11"/>
  <c r="X65" i="11" s="1"/>
  <c r="W71" i="11"/>
  <c r="W65" i="11" s="1"/>
  <c r="Q71" i="11"/>
  <c r="Q65" i="11" s="1"/>
  <c r="P71" i="11"/>
  <c r="O71" i="11"/>
  <c r="N71" i="11"/>
  <c r="M71" i="11"/>
  <c r="L71" i="11"/>
  <c r="K71" i="11"/>
  <c r="J71" i="11"/>
  <c r="I71" i="11"/>
  <c r="G71" i="11"/>
  <c r="AG69" i="11"/>
  <c r="G69" i="11"/>
  <c r="S69" i="11" s="1"/>
  <c r="F69" i="11"/>
  <c r="AG68" i="11"/>
  <c r="AG67" i="11" s="1"/>
  <c r="S68" i="11"/>
  <c r="G68" i="11"/>
  <c r="F68" i="11"/>
  <c r="F67" i="11" s="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R67" i="11"/>
  <c r="Q67" i="11"/>
  <c r="P67" i="11"/>
  <c r="O67" i="11"/>
  <c r="N67" i="11"/>
  <c r="N65" i="11" s="1"/>
  <c r="M67" i="11"/>
  <c r="L67" i="11"/>
  <c r="K67" i="11"/>
  <c r="J67" i="11"/>
  <c r="I67" i="11"/>
  <c r="H67" i="11"/>
  <c r="AB65" i="11"/>
  <c r="AA65" i="11"/>
  <c r="Z65" i="11"/>
  <c r="AG63" i="11"/>
  <c r="G63" i="11"/>
  <c r="S63" i="11" s="1"/>
  <c r="F63" i="11"/>
  <c r="AG62" i="11"/>
  <c r="G62" i="11"/>
  <c r="S62" i="11" s="1"/>
  <c r="F62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T50" i="11" s="1"/>
  <c r="S61" i="11"/>
  <c r="R61" i="11"/>
  <c r="Q61" i="11"/>
  <c r="P61" i="11"/>
  <c r="O61" i="11"/>
  <c r="N61" i="11"/>
  <c r="M61" i="11"/>
  <c r="L61" i="11"/>
  <c r="K61" i="11"/>
  <c r="J61" i="11"/>
  <c r="J50" i="11" s="1"/>
  <c r="I61" i="11"/>
  <c r="H61" i="11"/>
  <c r="G61" i="11"/>
  <c r="AG59" i="11"/>
  <c r="G59" i="11"/>
  <c r="S59" i="11" s="1"/>
  <c r="F59" i="11"/>
  <c r="AG58" i="11"/>
  <c r="G58" i="11"/>
  <c r="F58" i="11"/>
  <c r="AG57" i="11"/>
  <c r="S57" i="11"/>
  <c r="G57" i="11"/>
  <c r="F57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U50" i="11" s="1"/>
  <c r="T56" i="11"/>
  <c r="R56" i="11"/>
  <c r="Q56" i="11"/>
  <c r="P56" i="11"/>
  <c r="O56" i="11"/>
  <c r="N56" i="11"/>
  <c r="M56" i="11"/>
  <c r="L56" i="11"/>
  <c r="K56" i="11"/>
  <c r="J56" i="11"/>
  <c r="I56" i="11"/>
  <c r="H56" i="11"/>
  <c r="AG54" i="11"/>
  <c r="S54" i="11"/>
  <c r="G54" i="11"/>
  <c r="F54" i="11"/>
  <c r="AG53" i="11"/>
  <c r="G53" i="11"/>
  <c r="S53" i="11" s="1"/>
  <c r="F53" i="11"/>
  <c r="AF52" i="11"/>
  <c r="AE52" i="11"/>
  <c r="AD52" i="11"/>
  <c r="AD50" i="11" s="1"/>
  <c r="AC52" i="11"/>
  <c r="AB52" i="11"/>
  <c r="AA52" i="11"/>
  <c r="Z52" i="11"/>
  <c r="Z50" i="11" s="1"/>
  <c r="Y52" i="11"/>
  <c r="X52" i="11"/>
  <c r="W52" i="11"/>
  <c r="W50" i="11" s="1"/>
  <c r="V52" i="11"/>
  <c r="V50" i="11" s="1"/>
  <c r="U52" i="11"/>
  <c r="T52" i="11"/>
  <c r="R52" i="11"/>
  <c r="Q52" i="11"/>
  <c r="Q50" i="11" s="1"/>
  <c r="P52" i="11"/>
  <c r="O52" i="11"/>
  <c r="N52" i="11"/>
  <c r="M52" i="11"/>
  <c r="L52" i="11"/>
  <c r="K52" i="11"/>
  <c r="J52" i="11"/>
  <c r="I52" i="11"/>
  <c r="H52" i="11"/>
  <c r="G52" i="11"/>
  <c r="F52" i="11"/>
  <c r="R50" i="11"/>
  <c r="AG48" i="11"/>
  <c r="S48" i="11"/>
  <c r="G48" i="11"/>
  <c r="F48" i="11"/>
  <c r="M43" i="11"/>
  <c r="AG41" i="11"/>
  <c r="S41" i="11"/>
  <c r="AG39" i="11"/>
  <c r="S39" i="11"/>
  <c r="AG37" i="11"/>
  <c r="G37" i="11"/>
  <c r="S37" i="11" s="1"/>
  <c r="F37" i="11"/>
  <c r="AG36" i="11"/>
  <c r="G36" i="11"/>
  <c r="G35" i="11" s="1"/>
  <c r="F36" i="11"/>
  <c r="AF35" i="11"/>
  <c r="AE35" i="11"/>
  <c r="AD35" i="11"/>
  <c r="AC35" i="11"/>
  <c r="AC43" i="11" s="1"/>
  <c r="AB35" i="11"/>
  <c r="AA35" i="11"/>
  <c r="Z35" i="11"/>
  <c r="Y35" i="11"/>
  <c r="X35" i="11"/>
  <c r="W35" i="11"/>
  <c r="V35" i="11"/>
  <c r="U35" i="11"/>
  <c r="T35" i="11"/>
  <c r="R35" i="11"/>
  <c r="Q35" i="11"/>
  <c r="P35" i="11"/>
  <c r="O35" i="11"/>
  <c r="N35" i="11"/>
  <c r="M35" i="11"/>
  <c r="L35" i="11"/>
  <c r="L43" i="11" s="1"/>
  <c r="K35" i="11"/>
  <c r="J35" i="11"/>
  <c r="I35" i="11"/>
  <c r="H35" i="11"/>
  <c r="AF33" i="11"/>
  <c r="AF43" i="11" s="1"/>
  <c r="AE33" i="11"/>
  <c r="AE43" i="11" s="1"/>
  <c r="AD33" i="11"/>
  <c r="AC33" i="11"/>
  <c r="AB33" i="11"/>
  <c r="AB43" i="11" s="1"/>
  <c r="AA33" i="11"/>
  <c r="Z33" i="11"/>
  <c r="Z43" i="11" s="1"/>
  <c r="Y33" i="11"/>
  <c r="Y43" i="11" s="1"/>
  <c r="X33" i="11"/>
  <c r="X43" i="11" s="1"/>
  <c r="W33" i="11"/>
  <c r="W43" i="11" s="1"/>
  <c r="V33" i="11"/>
  <c r="U33" i="11"/>
  <c r="T33" i="11"/>
  <c r="R33" i="11"/>
  <c r="Q33" i="11"/>
  <c r="P33" i="11"/>
  <c r="O33" i="11"/>
  <c r="N33" i="11"/>
  <c r="M33" i="11"/>
  <c r="L33" i="11"/>
  <c r="K33" i="11"/>
  <c r="J33" i="11"/>
  <c r="I33" i="11"/>
  <c r="H33" i="11"/>
  <c r="H43" i="11" s="1"/>
  <c r="AG30" i="11"/>
  <c r="S30" i="11"/>
  <c r="AG29" i="11"/>
  <c r="S29" i="11"/>
  <c r="AG28" i="11"/>
  <c r="S28" i="11"/>
  <c r="F28" i="11"/>
  <c r="C28" i="11"/>
  <c r="AG27" i="11"/>
  <c r="S27" i="11"/>
  <c r="F27" i="11"/>
  <c r="AG26" i="11"/>
  <c r="S26" i="11"/>
  <c r="AG25" i="11"/>
  <c r="S25" i="11"/>
  <c r="AG24" i="11"/>
  <c r="G24" i="11"/>
  <c r="F24" i="11"/>
  <c r="AG23" i="11"/>
  <c r="S23" i="11"/>
  <c r="F23" i="11"/>
  <c r="AG22" i="11"/>
  <c r="S22" i="11"/>
  <c r="AG21" i="11"/>
  <c r="AG17" i="11" s="1"/>
  <c r="S21" i="11"/>
  <c r="F21" i="11"/>
  <c r="AG20" i="11"/>
  <c r="S20" i="11"/>
  <c r="F20" i="11"/>
  <c r="AG19" i="11"/>
  <c r="S19" i="11"/>
  <c r="F19" i="11"/>
  <c r="AG18" i="11"/>
  <c r="S18" i="11"/>
  <c r="F18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R17" i="11"/>
  <c r="Q17" i="11"/>
  <c r="Q15" i="11" s="1"/>
  <c r="P17" i="11"/>
  <c r="P15" i="11" s="1"/>
  <c r="O17" i="11"/>
  <c r="N17" i="11"/>
  <c r="N15" i="11" s="1"/>
  <c r="M17" i="11"/>
  <c r="M15" i="11" s="1"/>
  <c r="L17" i="11"/>
  <c r="L15" i="11" s="1"/>
  <c r="K17" i="11"/>
  <c r="K15" i="11" s="1"/>
  <c r="J17" i="11"/>
  <c r="I17" i="11"/>
  <c r="I15" i="11" s="1"/>
  <c r="H17" i="11"/>
  <c r="AG15" i="11"/>
  <c r="R15" i="11"/>
  <c r="F15" i="11"/>
  <c r="AG13" i="11"/>
  <c r="G13" i="11"/>
  <c r="AG10" i="11"/>
  <c r="AG33" i="11" s="1"/>
  <c r="G10" i="11"/>
  <c r="S10" i="11" s="1"/>
  <c r="F10" i="11"/>
  <c r="W45" i="11" l="1"/>
  <c r="AG52" i="11"/>
  <c r="AG50" i="11" s="1"/>
  <c r="I43" i="11"/>
  <c r="P94" i="11"/>
  <c r="J96" i="11"/>
  <c r="J94" i="11" s="1"/>
  <c r="X50" i="11"/>
  <c r="P50" i="11"/>
  <c r="P65" i="11"/>
  <c r="AG61" i="11"/>
  <c r="AG101" i="11"/>
  <c r="AD43" i="11"/>
  <c r="AB50" i="11"/>
  <c r="AC96" i="11"/>
  <c r="AC94" i="11" s="1"/>
  <c r="AC90" i="11" s="1"/>
  <c r="AC86" i="11" s="1"/>
  <c r="H50" i="11"/>
  <c r="Y50" i="11"/>
  <c r="I65" i="11"/>
  <c r="L96" i="11"/>
  <c r="H15" i="11"/>
  <c r="AG56" i="11"/>
  <c r="T43" i="11"/>
  <c r="AG35" i="11"/>
  <c r="N96" i="11"/>
  <c r="N94" i="11" s="1"/>
  <c r="U43" i="11"/>
  <c r="AC50" i="11"/>
  <c r="AC45" i="11" s="1"/>
  <c r="Y96" i="11"/>
  <c r="Y94" i="11" s="1"/>
  <c r="Y90" i="11" s="1"/>
  <c r="Y86" i="11" s="1"/>
  <c r="AD45" i="11"/>
  <c r="H65" i="11"/>
  <c r="T86" i="11"/>
  <c r="Y45" i="11"/>
  <c r="L94" i="11"/>
  <c r="M94" i="11"/>
  <c r="S52" i="11"/>
  <c r="P90" i="11"/>
  <c r="Q90" i="11"/>
  <c r="S24" i="11"/>
  <c r="S36" i="11"/>
  <c r="AA96" i="11"/>
  <c r="AA94" i="11" s="1"/>
  <c r="AA90" i="11" s="1"/>
  <c r="AA86" i="11" s="1"/>
  <c r="AA50" i="11"/>
  <c r="T65" i="11"/>
  <c r="S87" i="11"/>
  <c r="I96" i="11"/>
  <c r="AI13" i="11"/>
  <c r="V43" i="11"/>
  <c r="J65" i="11"/>
  <c r="F35" i="11"/>
  <c r="F17" i="11"/>
  <c r="I50" i="11"/>
  <c r="L50" i="11"/>
  <c r="L65" i="11"/>
  <c r="S67" i="11"/>
  <c r="G33" i="11"/>
  <c r="K50" i="11"/>
  <c r="K65" i="11"/>
  <c r="AG96" i="11"/>
  <c r="J15" i="11"/>
  <c r="G17" i="11"/>
  <c r="M65" i="11"/>
  <c r="K96" i="11"/>
  <c r="AB96" i="11"/>
  <c r="AB94" i="11" s="1"/>
  <c r="AB90" i="11" s="1"/>
  <c r="AB86" i="11" s="1"/>
  <c r="N50" i="11"/>
  <c r="R71" i="11"/>
  <c r="U71" i="11"/>
  <c r="AF96" i="11"/>
  <c r="AF94" i="11" s="1"/>
  <c r="AF90" i="11" s="1"/>
  <c r="AF86" i="11" s="1"/>
  <c r="AA43" i="11"/>
  <c r="O50" i="11"/>
  <c r="O65" i="11"/>
  <c r="G67" i="11"/>
  <c r="V71" i="11"/>
  <c r="Q43" i="11"/>
  <c r="AE65" i="11"/>
  <c r="F71" i="11"/>
  <c r="J43" i="11"/>
  <c r="AF50" i="11"/>
  <c r="F56" i="11"/>
  <c r="S58" i="11"/>
  <c r="AF71" i="11"/>
  <c r="AF65" i="11" s="1"/>
  <c r="AG78" i="11"/>
  <c r="O15" i="11"/>
  <c r="K43" i="11"/>
  <c r="G56" i="11"/>
  <c r="AG72" i="11"/>
  <c r="S75" i="11"/>
  <c r="O96" i="11"/>
  <c r="S103" i="11"/>
  <c r="H98" i="11"/>
  <c r="R94" i="11"/>
  <c r="N43" i="11"/>
  <c r="F101" i="11"/>
  <c r="P43" i="11"/>
  <c r="M50" i="11"/>
  <c r="F61" i="11"/>
  <c r="S78" i="11"/>
  <c r="F96" i="11"/>
  <c r="X96" i="11"/>
  <c r="X94" i="11" s="1"/>
  <c r="X90" i="11" s="1"/>
  <c r="X86" i="11" s="1"/>
  <c r="X45" i="11" s="1"/>
  <c r="S102" i="11"/>
  <c r="G101" i="11"/>
  <c r="G96" i="11"/>
  <c r="S97" i="11"/>
  <c r="O43" i="11"/>
  <c r="R43" i="11"/>
  <c r="H96" i="11"/>
  <c r="Z96" i="11"/>
  <c r="Z94" i="11" s="1"/>
  <c r="Z90" i="11" s="1"/>
  <c r="Z86" i="11" s="1"/>
  <c r="Z45" i="11" s="1"/>
  <c r="AE50" i="11"/>
  <c r="S76" i="11"/>
  <c r="AB45" i="11" l="1"/>
  <c r="AG43" i="11"/>
  <c r="U65" i="11"/>
  <c r="U45" i="11" s="1"/>
  <c r="Q86" i="11"/>
  <c r="G65" i="11"/>
  <c r="I94" i="11"/>
  <c r="AG94" i="11"/>
  <c r="P86" i="11"/>
  <c r="O94" i="11"/>
  <c r="S101" i="11"/>
  <c r="S71" i="11"/>
  <c r="AA45" i="11"/>
  <c r="AG71" i="11"/>
  <c r="AE45" i="11"/>
  <c r="G94" i="11"/>
  <c r="F94" i="11"/>
  <c r="R90" i="11"/>
  <c r="G43" i="11"/>
  <c r="G15" i="11"/>
  <c r="H94" i="11"/>
  <c r="K94" i="11"/>
  <c r="S35" i="11"/>
  <c r="S56" i="11"/>
  <c r="S50" i="11" s="1"/>
  <c r="J90" i="11"/>
  <c r="S96" i="11"/>
  <c r="S17" i="11"/>
  <c r="G50" i="11"/>
  <c r="V65" i="11"/>
  <c r="V45" i="11" s="1"/>
  <c r="R65" i="11"/>
  <c r="F50" i="11"/>
  <c r="AF45" i="11"/>
  <c r="L90" i="11"/>
  <c r="F13" i="11"/>
  <c r="T45" i="11"/>
  <c r="F65" i="11"/>
  <c r="N90" i="11"/>
  <c r="M90" i="11"/>
  <c r="S65" i="11"/>
  <c r="AG65" i="11" l="1"/>
  <c r="R86" i="11"/>
  <c r="O90" i="11"/>
  <c r="I90" i="11"/>
  <c r="P45" i="11"/>
  <c r="K90" i="11"/>
  <c r="F90" i="11"/>
  <c r="H90" i="11"/>
  <c r="AG90" i="11"/>
  <c r="L86" i="11"/>
  <c r="Q45" i="11"/>
  <c r="S94" i="11"/>
  <c r="F33" i="11"/>
  <c r="S15" i="11"/>
  <c r="M86" i="11"/>
  <c r="G90" i="11"/>
  <c r="J86" i="11"/>
  <c r="N86" i="11"/>
  <c r="R45" i="11" l="1"/>
  <c r="S13" i="11"/>
  <c r="S90" i="11"/>
  <c r="J45" i="11"/>
  <c r="G86" i="11"/>
  <c r="L45" i="11"/>
  <c r="M45" i="11"/>
  <c r="F43" i="11"/>
  <c r="F86" i="11"/>
  <c r="I86" i="11"/>
  <c r="K86" i="11"/>
  <c r="O86" i="11"/>
  <c r="AG86" i="11"/>
  <c r="H86" i="11"/>
  <c r="N45" i="11"/>
  <c r="AG45" i="11" l="1"/>
  <c r="K45" i="11"/>
  <c r="S33" i="11"/>
  <c r="I45" i="11"/>
  <c r="F45" i="11"/>
  <c r="G45" i="11"/>
  <c r="S86" i="11"/>
  <c r="O45" i="11"/>
  <c r="H45" i="11"/>
  <c r="S43" i="11" l="1"/>
  <c r="S45" i="11"/>
  <c r="BY3" i="7" l="1"/>
  <c r="CB861" i="5"/>
  <c r="CA861" i="5"/>
  <c r="BY861" i="5"/>
  <c r="BX861" i="5"/>
  <c r="BW861" i="5"/>
  <c r="BV861" i="5"/>
  <c r="BU861" i="5"/>
  <c r="BT861" i="5"/>
  <c r="BS861" i="5"/>
  <c r="BR861" i="5"/>
  <c r="BQ861" i="5"/>
  <c r="BP861" i="5"/>
  <c r="BO861" i="5"/>
  <c r="BN861" i="5"/>
  <c r="BM861" i="5"/>
  <c r="BL861" i="5"/>
  <c r="BK861" i="5"/>
  <c r="BJ861" i="5"/>
  <c r="BI861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P861" i="5"/>
  <c r="AO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CB860" i="5"/>
  <c r="CA860" i="5"/>
  <c r="BY860" i="5"/>
  <c r="BX860" i="5"/>
  <c r="BW860" i="5"/>
  <c r="BV860" i="5"/>
  <c r="BU860" i="5"/>
  <c r="BT860" i="5"/>
  <c r="BS860" i="5"/>
  <c r="BR860" i="5"/>
  <c r="BQ860" i="5"/>
  <c r="BP860" i="5"/>
  <c r="BO860" i="5"/>
  <c r="BN860" i="5"/>
  <c r="BM860" i="5"/>
  <c r="BL860" i="5"/>
  <c r="BK860" i="5"/>
  <c r="BJ860" i="5"/>
  <c r="BI860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P860" i="5"/>
  <c r="AO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CB859" i="5"/>
  <c r="BY859" i="5"/>
  <c r="BX859" i="5"/>
  <c r="BW859" i="5"/>
  <c r="BV859" i="5"/>
  <c r="BT859" i="5"/>
  <c r="BS859" i="5"/>
  <c r="BR859" i="5"/>
  <c r="BQ859" i="5"/>
  <c r="BP859" i="5"/>
  <c r="BO859" i="5"/>
  <c r="BN859" i="5"/>
  <c r="BM859" i="5"/>
  <c r="BL859" i="5"/>
  <c r="BK859" i="5"/>
  <c r="BJ859" i="5"/>
  <c r="BI859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P859" i="5"/>
  <c r="AO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CB858" i="5"/>
  <c r="BY858" i="5"/>
  <c r="BX858" i="5"/>
  <c r="BW858" i="5"/>
  <c r="BV858" i="5"/>
  <c r="BT858" i="5"/>
  <c r="BS858" i="5"/>
  <c r="BR858" i="5"/>
  <c r="BQ858" i="5"/>
  <c r="BO858" i="5"/>
  <c r="BN858" i="5"/>
  <c r="BM858" i="5"/>
  <c r="BL858" i="5"/>
  <c r="BJ858" i="5"/>
  <c r="BI858" i="5"/>
  <c r="BH858" i="5"/>
  <c r="BG858" i="5"/>
  <c r="BE858" i="5"/>
  <c r="BD858" i="5"/>
  <c r="BC858" i="5"/>
  <c r="BB858" i="5"/>
  <c r="AZ858" i="5"/>
  <c r="AY858" i="5"/>
  <c r="AX858" i="5"/>
  <c r="AW858" i="5"/>
  <c r="AU858" i="5"/>
  <c r="AT858" i="5"/>
  <c r="AS858" i="5"/>
  <c r="AR858" i="5"/>
  <c r="AP858" i="5"/>
  <c r="AO858" i="5"/>
  <c r="AN858" i="5"/>
  <c r="AM858" i="5"/>
  <c r="AK858" i="5"/>
  <c r="AJ858" i="5"/>
  <c r="AI858" i="5"/>
  <c r="AH858" i="5"/>
  <c r="AF858" i="5"/>
  <c r="AE858" i="5"/>
  <c r="AD858" i="5"/>
  <c r="AC858" i="5"/>
  <c r="AA858" i="5"/>
  <c r="Z858" i="5"/>
  <c r="Y858" i="5"/>
  <c r="X858" i="5"/>
  <c r="V858" i="5"/>
  <c r="U858" i="5"/>
  <c r="T858" i="5"/>
  <c r="S858" i="5"/>
  <c r="Q858" i="5"/>
  <c r="P858" i="5"/>
  <c r="O858" i="5"/>
  <c r="N858" i="5"/>
  <c r="L858" i="5"/>
  <c r="K858" i="5"/>
  <c r="J858" i="5"/>
  <c r="I858" i="5"/>
  <c r="CB857" i="5"/>
  <c r="CA857" i="5"/>
  <c r="BY857" i="5"/>
  <c r="BX857" i="5"/>
  <c r="BW857" i="5"/>
  <c r="BV857" i="5"/>
  <c r="BU857" i="5"/>
  <c r="BT857" i="5"/>
  <c r="BS857" i="5"/>
  <c r="BR857" i="5"/>
  <c r="BQ857" i="5"/>
  <c r="BP857" i="5"/>
  <c r="BO857" i="5"/>
  <c r="BN857" i="5"/>
  <c r="BM857" i="5"/>
  <c r="BL857" i="5"/>
  <c r="BK857" i="5"/>
  <c r="BJ857" i="5"/>
  <c r="BI857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P857" i="5"/>
  <c r="AO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CB856" i="5"/>
  <c r="BY856" i="5"/>
  <c r="BX856" i="5"/>
  <c r="BW856" i="5"/>
  <c r="BV856" i="5"/>
  <c r="BT856" i="5"/>
  <c r="BS856" i="5"/>
  <c r="BR856" i="5"/>
  <c r="BQ856" i="5"/>
  <c r="BP856" i="5"/>
  <c r="BO856" i="5"/>
  <c r="BN856" i="5"/>
  <c r="BM856" i="5"/>
  <c r="BL856" i="5"/>
  <c r="BK856" i="5"/>
  <c r="BJ856" i="5"/>
  <c r="BI856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P856" i="5"/>
  <c r="AO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CB855" i="5"/>
  <c r="BY855" i="5"/>
  <c r="BX855" i="5"/>
  <c r="BW855" i="5"/>
  <c r="BV855" i="5"/>
  <c r="BT855" i="5"/>
  <c r="BS855" i="5"/>
  <c r="BR855" i="5"/>
  <c r="BQ855" i="5"/>
  <c r="BO855" i="5"/>
  <c r="BN855" i="5"/>
  <c r="BM855" i="5"/>
  <c r="BL855" i="5"/>
  <c r="BJ855" i="5"/>
  <c r="BI855" i="5"/>
  <c r="BH855" i="5"/>
  <c r="BG855" i="5"/>
  <c r="BE855" i="5"/>
  <c r="BD855" i="5"/>
  <c r="BC855" i="5"/>
  <c r="BB855" i="5"/>
  <c r="AZ855" i="5"/>
  <c r="AY855" i="5"/>
  <c r="AX855" i="5"/>
  <c r="AW855" i="5"/>
  <c r="AU855" i="5"/>
  <c r="AT855" i="5"/>
  <c r="AS855" i="5"/>
  <c r="AR855" i="5"/>
  <c r="AP855" i="5"/>
  <c r="AO855" i="5"/>
  <c r="AN855" i="5"/>
  <c r="AM855" i="5"/>
  <c r="AK855" i="5"/>
  <c r="AJ855" i="5"/>
  <c r="AI855" i="5"/>
  <c r="AH855" i="5"/>
  <c r="AF855" i="5"/>
  <c r="AE855" i="5"/>
  <c r="AD855" i="5"/>
  <c r="AC855" i="5"/>
  <c r="AA855" i="5"/>
  <c r="Z855" i="5"/>
  <c r="Y855" i="5"/>
  <c r="X855" i="5"/>
  <c r="V855" i="5"/>
  <c r="U855" i="5"/>
  <c r="T855" i="5"/>
  <c r="S855" i="5"/>
  <c r="Q855" i="5"/>
  <c r="P855" i="5"/>
  <c r="O855" i="5"/>
  <c r="N855" i="5"/>
  <c r="L855" i="5"/>
  <c r="K855" i="5"/>
  <c r="J855" i="5"/>
  <c r="I855" i="5"/>
  <c r="CB854" i="5"/>
  <c r="CA854" i="5"/>
  <c r="BY854" i="5"/>
  <c r="BX854" i="5"/>
  <c r="BW854" i="5"/>
  <c r="BV854" i="5"/>
  <c r="BU854" i="5"/>
  <c r="BT854" i="5"/>
  <c r="BS854" i="5"/>
  <c r="BR854" i="5"/>
  <c r="BQ854" i="5"/>
  <c r="BP854" i="5"/>
  <c r="BO854" i="5"/>
  <c r="BN854" i="5"/>
  <c r="BM854" i="5"/>
  <c r="BL854" i="5"/>
  <c r="BK854" i="5"/>
  <c r="BJ854" i="5"/>
  <c r="BI854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P854" i="5"/>
  <c r="AO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CB853" i="5"/>
  <c r="BY853" i="5"/>
  <c r="BX853" i="5"/>
  <c r="BW853" i="5"/>
  <c r="BV853" i="5"/>
  <c r="BT853" i="5"/>
  <c r="BS853" i="5"/>
  <c r="BR853" i="5"/>
  <c r="BQ853" i="5"/>
  <c r="BP853" i="5"/>
  <c r="BO853" i="5"/>
  <c r="BN853" i="5"/>
  <c r="BM853" i="5"/>
  <c r="BL853" i="5"/>
  <c r="BK853" i="5"/>
  <c r="BJ853" i="5"/>
  <c r="BI853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P853" i="5"/>
  <c r="AO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CB852" i="5"/>
  <c r="BY852" i="5"/>
  <c r="BX852" i="5"/>
  <c r="BW852" i="5"/>
  <c r="BV852" i="5"/>
  <c r="BT852" i="5"/>
  <c r="BS852" i="5"/>
  <c r="BR852" i="5"/>
  <c r="BQ852" i="5"/>
  <c r="BO852" i="5"/>
  <c r="BN852" i="5"/>
  <c r="BM852" i="5"/>
  <c r="BL852" i="5"/>
  <c r="BJ852" i="5"/>
  <c r="BI852" i="5"/>
  <c r="BH852" i="5"/>
  <c r="BG852" i="5"/>
  <c r="BE852" i="5"/>
  <c r="BD852" i="5"/>
  <c r="BC852" i="5"/>
  <c r="BB852" i="5"/>
  <c r="AZ852" i="5"/>
  <c r="AY852" i="5"/>
  <c r="AX852" i="5"/>
  <c r="AW852" i="5"/>
  <c r="AU852" i="5"/>
  <c r="AT852" i="5"/>
  <c r="AS852" i="5"/>
  <c r="AR852" i="5"/>
  <c r="AP852" i="5"/>
  <c r="AO852" i="5"/>
  <c r="AN852" i="5"/>
  <c r="AM852" i="5"/>
  <c r="AK852" i="5"/>
  <c r="AJ852" i="5"/>
  <c r="AI852" i="5"/>
  <c r="AH852" i="5"/>
  <c r="AF852" i="5"/>
  <c r="AE852" i="5"/>
  <c r="AD852" i="5"/>
  <c r="AC852" i="5"/>
  <c r="AA852" i="5"/>
  <c r="Z852" i="5"/>
  <c r="Y852" i="5"/>
  <c r="X852" i="5"/>
  <c r="V852" i="5"/>
  <c r="U852" i="5"/>
  <c r="T852" i="5"/>
  <c r="S852" i="5"/>
  <c r="Q852" i="5"/>
  <c r="P852" i="5"/>
  <c r="O852" i="5"/>
  <c r="N852" i="5"/>
  <c r="L852" i="5"/>
  <c r="K852" i="5"/>
  <c r="J852" i="5"/>
  <c r="I852" i="5"/>
  <c r="CB851" i="5"/>
  <c r="CA851" i="5"/>
  <c r="BY851" i="5"/>
  <c r="BX851" i="5"/>
  <c r="BW851" i="5"/>
  <c r="BV851" i="5"/>
  <c r="BU851" i="5"/>
  <c r="BT851" i="5"/>
  <c r="BS851" i="5"/>
  <c r="BR851" i="5"/>
  <c r="BQ851" i="5"/>
  <c r="BP851" i="5"/>
  <c r="BO851" i="5"/>
  <c r="BN851" i="5"/>
  <c r="BM851" i="5"/>
  <c r="BL851" i="5"/>
  <c r="BK851" i="5"/>
  <c r="BJ851" i="5"/>
  <c r="BI851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P851" i="5"/>
  <c r="AO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CB850" i="5"/>
  <c r="BY850" i="5"/>
  <c r="BX850" i="5"/>
  <c r="BW850" i="5"/>
  <c r="BV850" i="5"/>
  <c r="BT850" i="5"/>
  <c r="BS850" i="5"/>
  <c r="BR850" i="5"/>
  <c r="BQ850" i="5"/>
  <c r="BP850" i="5"/>
  <c r="BO850" i="5"/>
  <c r="BN850" i="5"/>
  <c r="BM850" i="5"/>
  <c r="BL850" i="5"/>
  <c r="BK850" i="5"/>
  <c r="BJ850" i="5"/>
  <c r="BI850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P850" i="5"/>
  <c r="AO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CB849" i="5"/>
  <c r="BY849" i="5"/>
  <c r="BX849" i="5"/>
  <c r="BW849" i="5"/>
  <c r="BV849" i="5"/>
  <c r="BT849" i="5"/>
  <c r="BS849" i="5"/>
  <c r="BR849" i="5"/>
  <c r="BQ849" i="5"/>
  <c r="BO849" i="5"/>
  <c r="BN849" i="5"/>
  <c r="BM849" i="5"/>
  <c r="BL849" i="5"/>
  <c r="BJ849" i="5"/>
  <c r="BI849" i="5"/>
  <c r="BH849" i="5"/>
  <c r="BG849" i="5"/>
  <c r="BE849" i="5"/>
  <c r="BD849" i="5"/>
  <c r="BC849" i="5"/>
  <c r="BB849" i="5"/>
  <c r="AZ849" i="5"/>
  <c r="AY849" i="5"/>
  <c r="AX849" i="5"/>
  <c r="AW849" i="5"/>
  <c r="AU849" i="5"/>
  <c r="AT849" i="5"/>
  <c r="AS849" i="5"/>
  <c r="AR849" i="5"/>
  <c r="AP849" i="5"/>
  <c r="AO849" i="5"/>
  <c r="AN849" i="5"/>
  <c r="AM849" i="5"/>
  <c r="AK849" i="5"/>
  <c r="AJ849" i="5"/>
  <c r="AI849" i="5"/>
  <c r="AH849" i="5"/>
  <c r="AF849" i="5"/>
  <c r="AE849" i="5"/>
  <c r="AD849" i="5"/>
  <c r="AC849" i="5"/>
  <c r="AA849" i="5"/>
  <c r="Z849" i="5"/>
  <c r="Y849" i="5"/>
  <c r="X849" i="5"/>
  <c r="V849" i="5"/>
  <c r="U849" i="5"/>
  <c r="T849" i="5"/>
  <c r="S849" i="5"/>
  <c r="Q849" i="5"/>
  <c r="P849" i="5"/>
  <c r="O849" i="5"/>
  <c r="N849" i="5"/>
  <c r="L849" i="5"/>
  <c r="K849" i="5"/>
  <c r="J849" i="5"/>
  <c r="I849" i="5"/>
  <c r="CB848" i="5"/>
  <c r="CA848" i="5"/>
  <c r="BY848" i="5"/>
  <c r="BX848" i="5"/>
  <c r="BW848" i="5"/>
  <c r="BV848" i="5"/>
  <c r="BU848" i="5"/>
  <c r="BT848" i="5"/>
  <c r="BS848" i="5"/>
  <c r="BR848" i="5"/>
  <c r="BQ848" i="5"/>
  <c r="BP848" i="5"/>
  <c r="BO848" i="5"/>
  <c r="BN848" i="5"/>
  <c r="BM848" i="5"/>
  <c r="BL848" i="5"/>
  <c r="BK848" i="5"/>
  <c r="BJ848" i="5"/>
  <c r="BI848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P848" i="5"/>
  <c r="AO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CB847" i="5"/>
  <c r="BY847" i="5"/>
  <c r="BX847" i="5"/>
  <c r="BW847" i="5"/>
  <c r="BV847" i="5"/>
  <c r="BT847" i="5"/>
  <c r="BS847" i="5"/>
  <c r="BR847" i="5"/>
  <c r="BQ847" i="5"/>
  <c r="BP847" i="5"/>
  <c r="BO847" i="5"/>
  <c r="BN847" i="5"/>
  <c r="BM847" i="5"/>
  <c r="BL847" i="5"/>
  <c r="BK847" i="5"/>
  <c r="BJ847" i="5"/>
  <c r="BI847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P847" i="5"/>
  <c r="AO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CB846" i="5"/>
  <c r="BY846" i="5"/>
  <c r="BX846" i="5"/>
  <c r="BW846" i="5"/>
  <c r="BV846" i="5"/>
  <c r="BT846" i="5"/>
  <c r="BS846" i="5"/>
  <c r="BR846" i="5"/>
  <c r="BQ846" i="5"/>
  <c r="BO846" i="5"/>
  <c r="BN846" i="5"/>
  <c r="BM846" i="5"/>
  <c r="BL846" i="5"/>
  <c r="BJ846" i="5"/>
  <c r="BI846" i="5"/>
  <c r="BH846" i="5"/>
  <c r="BG846" i="5"/>
  <c r="BE846" i="5"/>
  <c r="BD846" i="5"/>
  <c r="BC846" i="5"/>
  <c r="BB846" i="5"/>
  <c r="AZ846" i="5"/>
  <c r="AY846" i="5"/>
  <c r="AX846" i="5"/>
  <c r="AW846" i="5"/>
  <c r="AU846" i="5"/>
  <c r="AT846" i="5"/>
  <c r="AS846" i="5"/>
  <c r="AR846" i="5"/>
  <c r="AP846" i="5"/>
  <c r="AO846" i="5"/>
  <c r="AN846" i="5"/>
  <c r="AM846" i="5"/>
  <c r="AK846" i="5"/>
  <c r="AJ846" i="5"/>
  <c r="AI846" i="5"/>
  <c r="AH846" i="5"/>
  <c r="AF846" i="5"/>
  <c r="AE846" i="5"/>
  <c r="AD846" i="5"/>
  <c r="AC846" i="5"/>
  <c r="AA846" i="5"/>
  <c r="Z846" i="5"/>
  <c r="Y846" i="5"/>
  <c r="X846" i="5"/>
  <c r="V846" i="5"/>
  <c r="U846" i="5"/>
  <c r="T846" i="5"/>
  <c r="S846" i="5"/>
  <c r="Q846" i="5"/>
  <c r="P846" i="5"/>
  <c r="O846" i="5"/>
  <c r="N846" i="5"/>
  <c r="L846" i="5"/>
  <c r="K846" i="5"/>
  <c r="J846" i="5"/>
  <c r="I846" i="5"/>
  <c r="CB845" i="5"/>
  <c r="CA845" i="5"/>
  <c r="BY845" i="5"/>
  <c r="BX845" i="5"/>
  <c r="BW845" i="5"/>
  <c r="BV845" i="5"/>
  <c r="BU845" i="5"/>
  <c r="BT845" i="5"/>
  <c r="BS845" i="5"/>
  <c r="BR845" i="5"/>
  <c r="BQ845" i="5"/>
  <c r="BP845" i="5"/>
  <c r="BO845" i="5"/>
  <c r="BN845" i="5"/>
  <c r="BM845" i="5"/>
  <c r="BL845" i="5"/>
  <c r="BK845" i="5"/>
  <c r="BJ845" i="5"/>
  <c r="BI845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P845" i="5"/>
  <c r="AO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CB844" i="5"/>
  <c r="BY844" i="5"/>
  <c r="BX844" i="5"/>
  <c r="BW844" i="5"/>
  <c r="BV844" i="5"/>
  <c r="BT844" i="5"/>
  <c r="BS844" i="5"/>
  <c r="BR844" i="5"/>
  <c r="BQ844" i="5"/>
  <c r="BP844" i="5"/>
  <c r="BO844" i="5"/>
  <c r="BN844" i="5"/>
  <c r="BM844" i="5"/>
  <c r="BL844" i="5"/>
  <c r="BK844" i="5"/>
  <c r="BJ844" i="5"/>
  <c r="BI844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P844" i="5"/>
  <c r="AO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CB843" i="5"/>
  <c r="BY843" i="5"/>
  <c r="BX843" i="5"/>
  <c r="BW843" i="5"/>
  <c r="BV843" i="5"/>
  <c r="BT843" i="5"/>
  <c r="BS843" i="5"/>
  <c r="BR843" i="5"/>
  <c r="BQ843" i="5"/>
  <c r="BO843" i="5"/>
  <c r="BN843" i="5"/>
  <c r="BM843" i="5"/>
  <c r="BL843" i="5"/>
  <c r="BJ843" i="5"/>
  <c r="BI843" i="5"/>
  <c r="BH843" i="5"/>
  <c r="BG843" i="5"/>
  <c r="BE843" i="5"/>
  <c r="BD843" i="5"/>
  <c r="BC843" i="5"/>
  <c r="BB843" i="5"/>
  <c r="AZ843" i="5"/>
  <c r="AY843" i="5"/>
  <c r="AX843" i="5"/>
  <c r="AW843" i="5"/>
  <c r="AU843" i="5"/>
  <c r="AT843" i="5"/>
  <c r="AS843" i="5"/>
  <c r="AR843" i="5"/>
  <c r="AP843" i="5"/>
  <c r="AO843" i="5"/>
  <c r="AN843" i="5"/>
  <c r="AM843" i="5"/>
  <c r="AK843" i="5"/>
  <c r="AJ843" i="5"/>
  <c r="AI843" i="5"/>
  <c r="AH843" i="5"/>
  <c r="AF843" i="5"/>
  <c r="AE843" i="5"/>
  <c r="AD843" i="5"/>
  <c r="AC843" i="5"/>
  <c r="AA843" i="5"/>
  <c r="Z843" i="5"/>
  <c r="Y843" i="5"/>
  <c r="X843" i="5"/>
  <c r="V843" i="5"/>
  <c r="U843" i="5"/>
  <c r="T843" i="5"/>
  <c r="S843" i="5"/>
  <c r="Q843" i="5"/>
  <c r="P843" i="5"/>
  <c r="O843" i="5"/>
  <c r="N843" i="5"/>
  <c r="L843" i="5"/>
  <c r="K843" i="5"/>
  <c r="J843" i="5"/>
  <c r="I843" i="5"/>
  <c r="CB842" i="5"/>
  <c r="CA842" i="5"/>
  <c r="BY842" i="5"/>
  <c r="BX842" i="5"/>
  <c r="BW842" i="5"/>
  <c r="BV842" i="5"/>
  <c r="BU842" i="5"/>
  <c r="BT842" i="5"/>
  <c r="BS842" i="5"/>
  <c r="BR842" i="5"/>
  <c r="BQ842" i="5"/>
  <c r="BP842" i="5"/>
  <c r="BO842" i="5"/>
  <c r="BN842" i="5"/>
  <c r="BM842" i="5"/>
  <c r="BL842" i="5"/>
  <c r="BK842" i="5"/>
  <c r="BJ842" i="5"/>
  <c r="BI842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P842" i="5"/>
  <c r="AO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CB841" i="5"/>
  <c r="BY841" i="5"/>
  <c r="BX841" i="5"/>
  <c r="BW841" i="5"/>
  <c r="BV841" i="5"/>
  <c r="BT841" i="5"/>
  <c r="BS841" i="5"/>
  <c r="BR841" i="5"/>
  <c r="BQ841" i="5"/>
  <c r="BP841" i="5"/>
  <c r="BO841" i="5"/>
  <c r="BN841" i="5"/>
  <c r="BM841" i="5"/>
  <c r="BL841" i="5"/>
  <c r="BK841" i="5"/>
  <c r="BJ841" i="5"/>
  <c r="BI841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P841" i="5"/>
  <c r="AO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CB840" i="5"/>
  <c r="BY840" i="5"/>
  <c r="BX840" i="5"/>
  <c r="BW840" i="5"/>
  <c r="BV840" i="5"/>
  <c r="BT840" i="5"/>
  <c r="BS840" i="5"/>
  <c r="BR840" i="5"/>
  <c r="BQ840" i="5"/>
  <c r="BO840" i="5"/>
  <c r="BN840" i="5"/>
  <c r="BM840" i="5"/>
  <c r="BL840" i="5"/>
  <c r="BJ840" i="5"/>
  <c r="BI840" i="5"/>
  <c r="BH840" i="5"/>
  <c r="BG840" i="5"/>
  <c r="BE840" i="5"/>
  <c r="BD840" i="5"/>
  <c r="BC840" i="5"/>
  <c r="BB840" i="5"/>
  <c r="AZ840" i="5"/>
  <c r="AY840" i="5"/>
  <c r="AX840" i="5"/>
  <c r="AW840" i="5"/>
  <c r="AU840" i="5"/>
  <c r="AT840" i="5"/>
  <c r="AS840" i="5"/>
  <c r="AR840" i="5"/>
  <c r="AP840" i="5"/>
  <c r="AO840" i="5"/>
  <c r="AN840" i="5"/>
  <c r="AM840" i="5"/>
  <c r="AK840" i="5"/>
  <c r="AJ840" i="5"/>
  <c r="AI840" i="5"/>
  <c r="AH840" i="5"/>
  <c r="AF840" i="5"/>
  <c r="AE840" i="5"/>
  <c r="AD840" i="5"/>
  <c r="AC840" i="5"/>
  <c r="AA840" i="5"/>
  <c r="Z840" i="5"/>
  <c r="Y840" i="5"/>
  <c r="X840" i="5"/>
  <c r="V840" i="5"/>
  <c r="U840" i="5"/>
  <c r="T840" i="5"/>
  <c r="S840" i="5"/>
  <c r="Q840" i="5"/>
  <c r="P840" i="5"/>
  <c r="O840" i="5"/>
  <c r="N840" i="5"/>
  <c r="L840" i="5"/>
  <c r="K840" i="5"/>
  <c r="J840" i="5"/>
  <c r="I840" i="5"/>
  <c r="CB839" i="5"/>
  <c r="CA839" i="5"/>
  <c r="BY839" i="5"/>
  <c r="BX839" i="5"/>
  <c r="BW839" i="5"/>
  <c r="BV839" i="5"/>
  <c r="BU839" i="5"/>
  <c r="BT839" i="5"/>
  <c r="BS839" i="5"/>
  <c r="BR839" i="5"/>
  <c r="BQ839" i="5"/>
  <c r="BP839" i="5"/>
  <c r="BO839" i="5"/>
  <c r="BN839" i="5"/>
  <c r="BM839" i="5"/>
  <c r="BL839" i="5"/>
  <c r="BK839" i="5"/>
  <c r="BJ839" i="5"/>
  <c r="BI839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P839" i="5"/>
  <c r="AO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CB838" i="5"/>
  <c r="BY838" i="5"/>
  <c r="BX838" i="5"/>
  <c r="BW838" i="5"/>
  <c r="BV838" i="5"/>
  <c r="BT838" i="5"/>
  <c r="BS838" i="5"/>
  <c r="BR838" i="5"/>
  <c r="BQ838" i="5"/>
  <c r="BP838" i="5"/>
  <c r="BO838" i="5"/>
  <c r="BN838" i="5"/>
  <c r="BM838" i="5"/>
  <c r="BL838" i="5"/>
  <c r="BK838" i="5"/>
  <c r="BJ838" i="5"/>
  <c r="BI838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P838" i="5"/>
  <c r="AO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CB837" i="5"/>
  <c r="BY837" i="5"/>
  <c r="BX837" i="5"/>
  <c r="BW837" i="5"/>
  <c r="BV837" i="5"/>
  <c r="BT837" i="5"/>
  <c r="BS837" i="5"/>
  <c r="BR837" i="5"/>
  <c r="BQ837" i="5"/>
  <c r="BO837" i="5"/>
  <c r="BN837" i="5"/>
  <c r="BM837" i="5"/>
  <c r="BL837" i="5"/>
  <c r="BJ837" i="5"/>
  <c r="BI837" i="5"/>
  <c r="BH837" i="5"/>
  <c r="BG837" i="5"/>
  <c r="BE837" i="5"/>
  <c r="BD837" i="5"/>
  <c r="BC837" i="5"/>
  <c r="BB837" i="5"/>
  <c r="AZ837" i="5"/>
  <c r="AY837" i="5"/>
  <c r="AX837" i="5"/>
  <c r="AW837" i="5"/>
  <c r="AU837" i="5"/>
  <c r="AT837" i="5"/>
  <c r="AS837" i="5"/>
  <c r="AR837" i="5"/>
  <c r="AP837" i="5"/>
  <c r="AO837" i="5"/>
  <c r="AN837" i="5"/>
  <c r="AM837" i="5"/>
  <c r="AK837" i="5"/>
  <c r="AJ837" i="5"/>
  <c r="AI837" i="5"/>
  <c r="AH837" i="5"/>
  <c r="AF837" i="5"/>
  <c r="AE837" i="5"/>
  <c r="AD837" i="5"/>
  <c r="AC837" i="5"/>
  <c r="AA837" i="5"/>
  <c r="Z837" i="5"/>
  <c r="Y837" i="5"/>
  <c r="X837" i="5"/>
  <c r="V837" i="5"/>
  <c r="U837" i="5"/>
  <c r="T837" i="5"/>
  <c r="S837" i="5"/>
  <c r="Q837" i="5"/>
  <c r="P837" i="5"/>
  <c r="O837" i="5"/>
  <c r="N837" i="5"/>
  <c r="L837" i="5"/>
  <c r="K837" i="5"/>
  <c r="J837" i="5"/>
  <c r="I837" i="5"/>
  <c r="CB836" i="5"/>
  <c r="CA836" i="5"/>
  <c r="BY836" i="5"/>
  <c r="BX836" i="5"/>
  <c r="BW836" i="5"/>
  <c r="BV836" i="5"/>
  <c r="BU836" i="5"/>
  <c r="BT836" i="5"/>
  <c r="BS836" i="5"/>
  <c r="BR836" i="5"/>
  <c r="BQ836" i="5"/>
  <c r="BP836" i="5"/>
  <c r="BO836" i="5"/>
  <c r="BN836" i="5"/>
  <c r="BM836" i="5"/>
  <c r="BL836" i="5"/>
  <c r="BK836" i="5"/>
  <c r="BJ836" i="5"/>
  <c r="BI836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P836" i="5"/>
  <c r="AO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CB835" i="5"/>
  <c r="BY835" i="5"/>
  <c r="BX835" i="5"/>
  <c r="BW835" i="5"/>
  <c r="BV835" i="5"/>
  <c r="BT835" i="5"/>
  <c r="BS835" i="5"/>
  <c r="BR835" i="5"/>
  <c r="BQ835" i="5"/>
  <c r="BP835" i="5"/>
  <c r="BO835" i="5"/>
  <c r="BN835" i="5"/>
  <c r="BM835" i="5"/>
  <c r="BL835" i="5"/>
  <c r="BK835" i="5"/>
  <c r="BJ835" i="5"/>
  <c r="BI835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P835" i="5"/>
  <c r="AO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CB834" i="5"/>
  <c r="BY834" i="5"/>
  <c r="BX834" i="5"/>
  <c r="BW834" i="5"/>
  <c r="BV834" i="5"/>
  <c r="BT834" i="5"/>
  <c r="BS834" i="5"/>
  <c r="Z834" i="5"/>
  <c r="Y834" i="5"/>
  <c r="X834" i="5"/>
  <c r="V834" i="5"/>
  <c r="U834" i="5"/>
  <c r="T834" i="5"/>
  <c r="S834" i="5"/>
  <c r="Q834" i="5"/>
  <c r="P834" i="5"/>
  <c r="O834" i="5"/>
  <c r="L834" i="5"/>
  <c r="K834" i="5"/>
  <c r="J834" i="5"/>
  <c r="I834" i="5"/>
  <c r="CB833" i="5"/>
  <c r="CA833" i="5"/>
  <c r="BY833" i="5"/>
  <c r="BX833" i="5"/>
  <c r="BW833" i="5"/>
  <c r="BV833" i="5"/>
  <c r="BU833" i="5"/>
  <c r="BT833" i="5"/>
  <c r="BS833" i="5"/>
  <c r="BR833" i="5"/>
  <c r="BQ833" i="5"/>
  <c r="BP833" i="5"/>
  <c r="BO833" i="5"/>
  <c r="BN833" i="5"/>
  <c r="BM833" i="5"/>
  <c r="BL833" i="5"/>
  <c r="BK833" i="5"/>
  <c r="BJ833" i="5"/>
  <c r="BI833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P833" i="5"/>
  <c r="AO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CB832" i="5"/>
  <c r="BY832" i="5"/>
  <c r="BX832" i="5"/>
  <c r="BW832" i="5"/>
  <c r="BV832" i="5"/>
  <c r="BU832" i="5"/>
  <c r="BT832" i="5"/>
  <c r="BS832" i="5"/>
  <c r="BR832" i="5"/>
  <c r="BQ832" i="5"/>
  <c r="BP832" i="5"/>
  <c r="BO832" i="5"/>
  <c r="BN832" i="5"/>
  <c r="BM832" i="5"/>
  <c r="BL832" i="5"/>
  <c r="BK832" i="5"/>
  <c r="BJ832" i="5"/>
  <c r="BI832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P832" i="5"/>
  <c r="AO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CB831" i="5"/>
  <c r="BY831" i="5"/>
  <c r="BX831" i="5"/>
  <c r="BW831" i="5"/>
  <c r="BV831" i="5"/>
  <c r="BT831" i="5"/>
  <c r="BS831" i="5"/>
  <c r="BR831" i="5"/>
  <c r="BQ831" i="5"/>
  <c r="BP831" i="5"/>
  <c r="BO831" i="5"/>
  <c r="BN831" i="5"/>
  <c r="BM831" i="5"/>
  <c r="BL831" i="5"/>
  <c r="BK831" i="5"/>
  <c r="BJ831" i="5"/>
  <c r="BI831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P831" i="5"/>
  <c r="AO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CB830" i="5"/>
  <c r="BY830" i="5"/>
  <c r="BX830" i="5"/>
  <c r="BW830" i="5"/>
  <c r="BV830" i="5"/>
  <c r="BT830" i="5"/>
  <c r="BS830" i="5"/>
  <c r="BR830" i="5"/>
  <c r="BQ830" i="5"/>
  <c r="BO830" i="5"/>
  <c r="BN830" i="5"/>
  <c r="BM830" i="5"/>
  <c r="BL830" i="5"/>
  <c r="BJ830" i="5"/>
  <c r="BI830" i="5"/>
  <c r="BH830" i="5"/>
  <c r="BG830" i="5"/>
  <c r="BE830" i="5"/>
  <c r="BD830" i="5"/>
  <c r="BC830" i="5"/>
  <c r="BB830" i="5"/>
  <c r="AZ830" i="5"/>
  <c r="AY830" i="5"/>
  <c r="AX830" i="5"/>
  <c r="AW830" i="5"/>
  <c r="AU830" i="5"/>
  <c r="AT830" i="5"/>
  <c r="AS830" i="5"/>
  <c r="AR830" i="5"/>
  <c r="AP830" i="5"/>
  <c r="AO830" i="5"/>
  <c r="AN830" i="5"/>
  <c r="AM830" i="5"/>
  <c r="AK830" i="5"/>
  <c r="AJ830" i="5"/>
  <c r="AI830" i="5"/>
  <c r="AH830" i="5"/>
  <c r="AF830" i="5"/>
  <c r="AE830" i="5"/>
  <c r="AD830" i="5"/>
  <c r="AC830" i="5"/>
  <c r="AA830" i="5"/>
  <c r="Z830" i="5"/>
  <c r="Y830" i="5"/>
  <c r="X830" i="5"/>
  <c r="V830" i="5"/>
  <c r="U830" i="5"/>
  <c r="T830" i="5"/>
  <c r="S830" i="5"/>
  <c r="Q830" i="5"/>
  <c r="P830" i="5"/>
  <c r="O830" i="5"/>
  <c r="N830" i="5"/>
  <c r="L830" i="5"/>
  <c r="K830" i="5"/>
  <c r="J830" i="5"/>
  <c r="I830" i="5"/>
  <c r="CB829" i="5"/>
  <c r="CA829" i="5"/>
  <c r="BY829" i="5"/>
  <c r="BX829" i="5"/>
  <c r="BW829" i="5"/>
  <c r="BV829" i="5"/>
  <c r="BU829" i="5"/>
  <c r="BT829" i="5"/>
  <c r="BS829" i="5"/>
  <c r="BR829" i="5"/>
  <c r="BQ829" i="5"/>
  <c r="BP829" i="5"/>
  <c r="BO829" i="5"/>
  <c r="BN829" i="5"/>
  <c r="BM829" i="5"/>
  <c r="BL829" i="5"/>
  <c r="BK829" i="5"/>
  <c r="BJ829" i="5"/>
  <c r="BI829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P829" i="5"/>
  <c r="AO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CB828" i="5"/>
  <c r="BY828" i="5"/>
  <c r="BX828" i="5"/>
  <c r="BW828" i="5"/>
  <c r="BV828" i="5"/>
  <c r="BU828" i="5"/>
  <c r="BT828" i="5"/>
  <c r="BS828" i="5"/>
  <c r="BR828" i="5"/>
  <c r="BQ828" i="5"/>
  <c r="BP828" i="5"/>
  <c r="BO828" i="5"/>
  <c r="BN828" i="5"/>
  <c r="BM828" i="5"/>
  <c r="BL828" i="5"/>
  <c r="BK828" i="5"/>
  <c r="BJ828" i="5"/>
  <c r="BI828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P828" i="5"/>
  <c r="AO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CB827" i="5"/>
  <c r="BY827" i="5"/>
  <c r="BX827" i="5"/>
  <c r="BW827" i="5"/>
  <c r="BV827" i="5"/>
  <c r="BT827" i="5"/>
  <c r="BS827" i="5"/>
  <c r="BR827" i="5"/>
  <c r="BQ827" i="5"/>
  <c r="BP827" i="5"/>
  <c r="BO827" i="5"/>
  <c r="BN827" i="5"/>
  <c r="BM827" i="5"/>
  <c r="BL827" i="5"/>
  <c r="BK827" i="5"/>
  <c r="BJ827" i="5"/>
  <c r="BI827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P827" i="5"/>
  <c r="AO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CB826" i="5"/>
  <c r="BY826" i="5"/>
  <c r="BX826" i="5"/>
  <c r="BW826" i="5"/>
  <c r="BV826" i="5"/>
  <c r="BT826" i="5"/>
  <c r="BS826" i="5"/>
  <c r="BR826" i="5"/>
  <c r="BQ826" i="5"/>
  <c r="BO826" i="5"/>
  <c r="BN826" i="5"/>
  <c r="BM826" i="5"/>
  <c r="BL826" i="5"/>
  <c r="BJ826" i="5"/>
  <c r="BI826" i="5"/>
  <c r="BH826" i="5"/>
  <c r="BG826" i="5"/>
  <c r="BE826" i="5"/>
  <c r="BD826" i="5"/>
  <c r="BC826" i="5"/>
  <c r="BB826" i="5"/>
  <c r="AZ826" i="5"/>
  <c r="AY826" i="5"/>
  <c r="AX826" i="5"/>
  <c r="AW826" i="5"/>
  <c r="AU826" i="5"/>
  <c r="AT826" i="5"/>
  <c r="AS826" i="5"/>
  <c r="AR826" i="5"/>
  <c r="AP826" i="5"/>
  <c r="AO826" i="5"/>
  <c r="AN826" i="5"/>
  <c r="AM826" i="5"/>
  <c r="AK826" i="5"/>
  <c r="AJ826" i="5"/>
  <c r="AI826" i="5"/>
  <c r="AH826" i="5"/>
  <c r="AF826" i="5"/>
  <c r="AE826" i="5"/>
  <c r="AD826" i="5"/>
  <c r="AC826" i="5"/>
  <c r="AA826" i="5"/>
  <c r="Z826" i="5"/>
  <c r="Y826" i="5"/>
  <c r="X826" i="5"/>
  <c r="V826" i="5"/>
  <c r="U826" i="5"/>
  <c r="T826" i="5"/>
  <c r="S826" i="5"/>
  <c r="Q826" i="5"/>
  <c r="P826" i="5"/>
  <c r="O826" i="5"/>
  <c r="N826" i="5"/>
  <c r="L826" i="5"/>
  <c r="K826" i="5"/>
  <c r="J826" i="5"/>
  <c r="I826" i="5"/>
  <c r="CB825" i="5"/>
  <c r="CA825" i="5"/>
  <c r="BY825" i="5"/>
  <c r="BX825" i="5"/>
  <c r="BW825" i="5"/>
  <c r="BV825" i="5"/>
  <c r="BU825" i="5"/>
  <c r="BT825" i="5"/>
  <c r="BS825" i="5"/>
  <c r="BR825" i="5"/>
  <c r="BQ825" i="5"/>
  <c r="BP825" i="5"/>
  <c r="BO825" i="5"/>
  <c r="BN825" i="5"/>
  <c r="BM825" i="5"/>
  <c r="BL825" i="5"/>
  <c r="BK825" i="5"/>
  <c r="BJ825" i="5"/>
  <c r="BI825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P825" i="5"/>
  <c r="AO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CB824" i="5"/>
  <c r="BY824" i="5"/>
  <c r="BX824" i="5"/>
  <c r="BW824" i="5"/>
  <c r="BV824" i="5"/>
  <c r="BT824" i="5"/>
  <c r="BS824" i="5"/>
  <c r="BR824" i="5"/>
  <c r="BQ824" i="5"/>
  <c r="BP824" i="5"/>
  <c r="BO824" i="5"/>
  <c r="BN824" i="5"/>
  <c r="BM824" i="5"/>
  <c r="BL824" i="5"/>
  <c r="BK824" i="5"/>
  <c r="BJ824" i="5"/>
  <c r="BI824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P824" i="5"/>
  <c r="AO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CB823" i="5"/>
  <c r="BY823" i="5"/>
  <c r="BX823" i="5"/>
  <c r="BW823" i="5"/>
  <c r="BV823" i="5"/>
  <c r="BT823" i="5"/>
  <c r="BS823" i="5"/>
  <c r="BR823" i="5"/>
  <c r="BQ823" i="5"/>
  <c r="BO823" i="5"/>
  <c r="BN823" i="5"/>
  <c r="BM823" i="5"/>
  <c r="BL823" i="5"/>
  <c r="BJ823" i="5"/>
  <c r="BI823" i="5"/>
  <c r="BH823" i="5"/>
  <c r="BG823" i="5"/>
  <c r="BE823" i="5"/>
  <c r="BD823" i="5"/>
  <c r="BC823" i="5"/>
  <c r="BB823" i="5"/>
  <c r="AZ823" i="5"/>
  <c r="AY823" i="5"/>
  <c r="AX823" i="5"/>
  <c r="AW823" i="5"/>
  <c r="AU823" i="5"/>
  <c r="AT823" i="5"/>
  <c r="AS823" i="5"/>
  <c r="AR823" i="5"/>
  <c r="AP823" i="5"/>
  <c r="AO823" i="5"/>
  <c r="AN823" i="5"/>
  <c r="AM823" i="5"/>
  <c r="AK823" i="5"/>
  <c r="AJ823" i="5"/>
  <c r="AI823" i="5"/>
  <c r="AH823" i="5"/>
  <c r="AF823" i="5"/>
  <c r="AE823" i="5"/>
  <c r="AD823" i="5"/>
  <c r="AC823" i="5"/>
  <c r="AA823" i="5"/>
  <c r="Z823" i="5"/>
  <c r="Y823" i="5"/>
  <c r="X823" i="5"/>
  <c r="V823" i="5"/>
  <c r="U823" i="5"/>
  <c r="T823" i="5"/>
  <c r="S823" i="5"/>
  <c r="Q823" i="5"/>
  <c r="P823" i="5"/>
  <c r="O823" i="5"/>
  <c r="N823" i="5"/>
  <c r="L823" i="5"/>
  <c r="K823" i="5"/>
  <c r="J823" i="5"/>
  <c r="I823" i="5"/>
  <c r="CB822" i="5"/>
  <c r="CA822" i="5"/>
  <c r="BY822" i="5"/>
  <c r="BX822" i="5"/>
  <c r="BW822" i="5"/>
  <c r="BV822" i="5"/>
  <c r="BU822" i="5"/>
  <c r="BT822" i="5"/>
  <c r="BS822" i="5"/>
  <c r="BR822" i="5"/>
  <c r="BQ822" i="5"/>
  <c r="BP822" i="5"/>
  <c r="BO822" i="5"/>
  <c r="BN822" i="5"/>
  <c r="BM822" i="5"/>
  <c r="BL822" i="5"/>
  <c r="BK822" i="5"/>
  <c r="BJ822" i="5"/>
  <c r="BI822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P822" i="5"/>
  <c r="AO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CB821" i="5"/>
  <c r="BY821" i="5"/>
  <c r="BX821" i="5"/>
  <c r="BW821" i="5"/>
  <c r="BV821" i="5"/>
  <c r="BT821" i="5"/>
  <c r="BS821" i="5"/>
  <c r="BR821" i="5"/>
  <c r="BQ821" i="5"/>
  <c r="BP821" i="5"/>
  <c r="BO821" i="5"/>
  <c r="BN821" i="5"/>
  <c r="BM821" i="5"/>
  <c r="BL821" i="5"/>
  <c r="BK821" i="5"/>
  <c r="BJ821" i="5"/>
  <c r="BI821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P821" i="5"/>
  <c r="AO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CB820" i="5"/>
  <c r="BY820" i="5"/>
  <c r="BX820" i="5"/>
  <c r="BW820" i="5"/>
  <c r="BV820" i="5"/>
  <c r="BT820" i="5"/>
  <c r="BS820" i="5"/>
  <c r="BR820" i="5"/>
  <c r="BQ820" i="5"/>
  <c r="BO820" i="5"/>
  <c r="BN820" i="5"/>
  <c r="BM820" i="5"/>
  <c r="BL820" i="5"/>
  <c r="BJ820" i="5"/>
  <c r="BI820" i="5"/>
  <c r="BH820" i="5"/>
  <c r="BG820" i="5"/>
  <c r="BE820" i="5"/>
  <c r="BD820" i="5"/>
  <c r="BC820" i="5"/>
  <c r="BB820" i="5"/>
  <c r="AZ820" i="5"/>
  <c r="AY820" i="5"/>
  <c r="AX820" i="5"/>
  <c r="AW820" i="5"/>
  <c r="AU820" i="5"/>
  <c r="AT820" i="5"/>
  <c r="AS820" i="5"/>
  <c r="AR820" i="5"/>
  <c r="AP820" i="5"/>
  <c r="AO820" i="5"/>
  <c r="AN820" i="5"/>
  <c r="AM820" i="5"/>
  <c r="AK820" i="5"/>
  <c r="AJ820" i="5"/>
  <c r="AI820" i="5"/>
  <c r="AH820" i="5"/>
  <c r="AF820" i="5"/>
  <c r="AE820" i="5"/>
  <c r="AD820" i="5"/>
  <c r="AC820" i="5"/>
  <c r="AA820" i="5"/>
  <c r="Z820" i="5"/>
  <c r="Y820" i="5"/>
  <c r="X820" i="5"/>
  <c r="V820" i="5"/>
  <c r="U820" i="5"/>
  <c r="T820" i="5"/>
  <c r="S820" i="5"/>
  <c r="Q820" i="5"/>
  <c r="P820" i="5"/>
  <c r="O820" i="5"/>
  <c r="L820" i="5"/>
  <c r="K820" i="5"/>
  <c r="J820" i="5"/>
  <c r="I820" i="5"/>
  <c r="CB819" i="5"/>
  <c r="CA819" i="5"/>
  <c r="BY819" i="5"/>
  <c r="BX819" i="5"/>
  <c r="BW819" i="5"/>
  <c r="BV819" i="5"/>
  <c r="BU819" i="5"/>
  <c r="BT819" i="5"/>
  <c r="BS819" i="5"/>
  <c r="BR819" i="5"/>
  <c r="BQ819" i="5"/>
  <c r="BP819" i="5"/>
  <c r="BO819" i="5"/>
  <c r="BN819" i="5"/>
  <c r="BM819" i="5"/>
  <c r="BL819" i="5"/>
  <c r="BK819" i="5"/>
  <c r="BJ819" i="5"/>
  <c r="BI819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P819" i="5"/>
  <c r="AO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CB818" i="5"/>
  <c r="BY818" i="5"/>
  <c r="BX818" i="5"/>
  <c r="BW818" i="5"/>
  <c r="BV818" i="5"/>
  <c r="BT818" i="5"/>
  <c r="BS818" i="5"/>
  <c r="BR818" i="5"/>
  <c r="BQ818" i="5"/>
  <c r="BP818" i="5"/>
  <c r="BO818" i="5"/>
  <c r="BN818" i="5"/>
  <c r="BM818" i="5"/>
  <c r="BL818" i="5"/>
  <c r="BK818" i="5"/>
  <c r="BJ818" i="5"/>
  <c r="BI818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P818" i="5"/>
  <c r="AO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CB817" i="5"/>
  <c r="BY817" i="5"/>
  <c r="BX817" i="5"/>
  <c r="BW817" i="5"/>
  <c r="BV817" i="5"/>
  <c r="BT817" i="5"/>
  <c r="BS817" i="5"/>
  <c r="BR817" i="5"/>
  <c r="BQ817" i="5"/>
  <c r="BO817" i="5"/>
  <c r="BN817" i="5"/>
  <c r="BM817" i="5"/>
  <c r="BL817" i="5"/>
  <c r="BJ817" i="5"/>
  <c r="BI817" i="5"/>
  <c r="BH817" i="5"/>
  <c r="BG817" i="5"/>
  <c r="BE817" i="5"/>
  <c r="BD817" i="5"/>
  <c r="BC817" i="5"/>
  <c r="BB817" i="5"/>
  <c r="AZ817" i="5"/>
  <c r="AY817" i="5"/>
  <c r="AX817" i="5"/>
  <c r="AW817" i="5"/>
  <c r="AU817" i="5"/>
  <c r="AT817" i="5"/>
  <c r="AS817" i="5"/>
  <c r="AR817" i="5"/>
  <c r="AP817" i="5"/>
  <c r="AO817" i="5"/>
  <c r="AN817" i="5"/>
  <c r="AM817" i="5"/>
  <c r="AK817" i="5"/>
  <c r="AJ817" i="5"/>
  <c r="AI817" i="5"/>
  <c r="AH817" i="5"/>
  <c r="AF817" i="5"/>
  <c r="AE817" i="5"/>
  <c r="AD817" i="5"/>
  <c r="AC817" i="5"/>
  <c r="AA817" i="5"/>
  <c r="Z817" i="5"/>
  <c r="Y817" i="5"/>
  <c r="X817" i="5"/>
  <c r="V817" i="5"/>
  <c r="U817" i="5"/>
  <c r="T817" i="5"/>
  <c r="S817" i="5"/>
  <c r="Q817" i="5"/>
  <c r="P817" i="5"/>
  <c r="O817" i="5"/>
  <c r="L817" i="5"/>
  <c r="K817" i="5"/>
  <c r="J817" i="5"/>
  <c r="I817" i="5"/>
  <c r="CB816" i="5"/>
  <c r="CA816" i="5"/>
  <c r="BY816" i="5"/>
  <c r="BX816" i="5"/>
  <c r="BW816" i="5"/>
  <c r="BV816" i="5"/>
  <c r="BU816" i="5"/>
  <c r="BT816" i="5"/>
  <c r="BS816" i="5"/>
  <c r="BR816" i="5"/>
  <c r="BQ816" i="5"/>
  <c r="BP816" i="5"/>
  <c r="BO816" i="5"/>
  <c r="BN816" i="5"/>
  <c r="BM816" i="5"/>
  <c r="BL816" i="5"/>
  <c r="BK816" i="5"/>
  <c r="BJ816" i="5"/>
  <c r="BI816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P816" i="5"/>
  <c r="AO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CB815" i="5"/>
  <c r="BY815" i="5"/>
  <c r="BX815" i="5"/>
  <c r="BW815" i="5"/>
  <c r="BV815" i="5"/>
  <c r="BT815" i="5"/>
  <c r="BS815" i="5"/>
  <c r="BR815" i="5"/>
  <c r="BQ815" i="5"/>
  <c r="BP815" i="5"/>
  <c r="BO815" i="5"/>
  <c r="BN815" i="5"/>
  <c r="BM815" i="5"/>
  <c r="BL815" i="5"/>
  <c r="BK815" i="5"/>
  <c r="BJ815" i="5"/>
  <c r="BI815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P815" i="5"/>
  <c r="AO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CB814" i="5"/>
  <c r="BY814" i="5"/>
  <c r="BX814" i="5"/>
  <c r="BW814" i="5"/>
  <c r="BV814" i="5"/>
  <c r="BT814" i="5"/>
  <c r="BS814" i="5"/>
  <c r="BR814" i="5"/>
  <c r="BQ814" i="5"/>
  <c r="BO814" i="5"/>
  <c r="BN814" i="5"/>
  <c r="BM814" i="5"/>
  <c r="BL814" i="5"/>
  <c r="BJ814" i="5"/>
  <c r="BI814" i="5"/>
  <c r="BH814" i="5"/>
  <c r="BG814" i="5"/>
  <c r="BE814" i="5"/>
  <c r="BD814" i="5"/>
  <c r="BC814" i="5"/>
  <c r="BB814" i="5"/>
  <c r="AZ814" i="5"/>
  <c r="AY814" i="5"/>
  <c r="AX814" i="5"/>
  <c r="AW814" i="5"/>
  <c r="AU814" i="5"/>
  <c r="AT814" i="5"/>
  <c r="AS814" i="5"/>
  <c r="AR814" i="5"/>
  <c r="AP814" i="5"/>
  <c r="AO814" i="5"/>
  <c r="AN814" i="5"/>
  <c r="AM814" i="5"/>
  <c r="AK814" i="5"/>
  <c r="AJ814" i="5"/>
  <c r="AI814" i="5"/>
  <c r="AH814" i="5"/>
  <c r="AF814" i="5"/>
  <c r="AE814" i="5"/>
  <c r="AD814" i="5"/>
  <c r="AC814" i="5"/>
  <c r="AA814" i="5"/>
  <c r="Z814" i="5"/>
  <c r="Y814" i="5"/>
  <c r="X814" i="5"/>
  <c r="V814" i="5"/>
  <c r="U814" i="5"/>
  <c r="T814" i="5"/>
  <c r="S814" i="5"/>
  <c r="Q814" i="5"/>
  <c r="P814" i="5"/>
  <c r="O814" i="5"/>
  <c r="N814" i="5"/>
  <c r="L814" i="5"/>
  <c r="K814" i="5"/>
  <c r="J814" i="5"/>
  <c r="I814" i="5"/>
  <c r="CB813" i="5"/>
  <c r="CA813" i="5"/>
  <c r="BY813" i="5"/>
  <c r="BX813" i="5"/>
  <c r="BW813" i="5"/>
  <c r="BV813" i="5"/>
  <c r="BU813" i="5"/>
  <c r="BT813" i="5"/>
  <c r="BS813" i="5"/>
  <c r="BR813" i="5"/>
  <c r="BQ813" i="5"/>
  <c r="BP813" i="5"/>
  <c r="BO813" i="5"/>
  <c r="BN813" i="5"/>
  <c r="BM813" i="5"/>
  <c r="BL813" i="5"/>
  <c r="BK813" i="5"/>
  <c r="BJ813" i="5"/>
  <c r="BI813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P813" i="5"/>
  <c r="AO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CB812" i="5"/>
  <c r="BY812" i="5"/>
  <c r="BX812" i="5"/>
  <c r="BW812" i="5"/>
  <c r="BV812" i="5"/>
  <c r="BT812" i="5"/>
  <c r="BS812" i="5"/>
  <c r="BR812" i="5"/>
  <c r="BQ812" i="5"/>
  <c r="BP812" i="5"/>
  <c r="BO812" i="5"/>
  <c r="BN812" i="5"/>
  <c r="BM812" i="5"/>
  <c r="BL812" i="5"/>
  <c r="BK812" i="5"/>
  <c r="BJ812" i="5"/>
  <c r="BI812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P812" i="5"/>
  <c r="AO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CB811" i="5"/>
  <c r="BY811" i="5"/>
  <c r="BX811" i="5"/>
  <c r="BW811" i="5"/>
  <c r="BV811" i="5"/>
  <c r="BT811" i="5"/>
  <c r="BS811" i="5"/>
  <c r="BR811" i="5"/>
  <c r="BQ811" i="5"/>
  <c r="BO811" i="5"/>
  <c r="BN811" i="5"/>
  <c r="BM811" i="5"/>
  <c r="BL811" i="5"/>
  <c r="BJ811" i="5"/>
  <c r="BI811" i="5"/>
  <c r="BH811" i="5"/>
  <c r="BG811" i="5"/>
  <c r="BE811" i="5"/>
  <c r="BD811" i="5"/>
  <c r="BC811" i="5"/>
  <c r="BB811" i="5"/>
  <c r="AZ811" i="5"/>
  <c r="AY811" i="5"/>
  <c r="AX811" i="5"/>
  <c r="AW811" i="5"/>
  <c r="AU811" i="5"/>
  <c r="AT811" i="5"/>
  <c r="AS811" i="5"/>
  <c r="AR811" i="5"/>
  <c r="AP811" i="5"/>
  <c r="AO811" i="5"/>
  <c r="AN811" i="5"/>
  <c r="AM811" i="5"/>
  <c r="AK811" i="5"/>
  <c r="AJ811" i="5"/>
  <c r="AI811" i="5"/>
  <c r="AH811" i="5"/>
  <c r="AF811" i="5"/>
  <c r="AE811" i="5"/>
  <c r="AD811" i="5"/>
  <c r="AC811" i="5"/>
  <c r="AA811" i="5"/>
  <c r="Z811" i="5"/>
  <c r="Y811" i="5"/>
  <c r="X811" i="5"/>
  <c r="V811" i="5"/>
  <c r="U811" i="5"/>
  <c r="T811" i="5"/>
  <c r="S811" i="5"/>
  <c r="Q811" i="5"/>
  <c r="P811" i="5"/>
  <c r="O811" i="5"/>
  <c r="N811" i="5"/>
  <c r="L811" i="5"/>
  <c r="K811" i="5"/>
  <c r="J811" i="5"/>
  <c r="I811" i="5"/>
  <c r="CB810" i="5"/>
  <c r="CA810" i="5"/>
  <c r="BY810" i="5"/>
  <c r="BX810" i="5"/>
  <c r="BW810" i="5"/>
  <c r="BV810" i="5"/>
  <c r="BU810" i="5"/>
  <c r="BT810" i="5"/>
  <c r="BS810" i="5"/>
  <c r="BR810" i="5"/>
  <c r="BQ810" i="5"/>
  <c r="BP810" i="5"/>
  <c r="BO810" i="5"/>
  <c r="BN810" i="5"/>
  <c r="BM810" i="5"/>
  <c r="BL810" i="5"/>
  <c r="BK810" i="5"/>
  <c r="BJ810" i="5"/>
  <c r="BI810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P810" i="5"/>
  <c r="AO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CB809" i="5"/>
  <c r="BY809" i="5"/>
  <c r="BX809" i="5"/>
  <c r="BW809" i="5"/>
  <c r="BV809" i="5"/>
  <c r="BT809" i="5"/>
  <c r="BS809" i="5"/>
  <c r="BR809" i="5"/>
  <c r="BQ809" i="5"/>
  <c r="BP809" i="5"/>
  <c r="BO809" i="5"/>
  <c r="BN809" i="5"/>
  <c r="BM809" i="5"/>
  <c r="BL809" i="5"/>
  <c r="BK809" i="5"/>
  <c r="BJ809" i="5"/>
  <c r="BI809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P809" i="5"/>
  <c r="AO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CB808" i="5"/>
  <c r="BY808" i="5"/>
  <c r="BX808" i="5"/>
  <c r="BW808" i="5"/>
  <c r="BV808" i="5"/>
  <c r="BT808" i="5"/>
  <c r="BS808" i="5"/>
  <c r="BR808" i="5"/>
  <c r="BQ808" i="5"/>
  <c r="BO808" i="5"/>
  <c r="BN808" i="5"/>
  <c r="BM808" i="5"/>
  <c r="BL808" i="5"/>
  <c r="BJ808" i="5"/>
  <c r="BI808" i="5"/>
  <c r="BH808" i="5"/>
  <c r="BG808" i="5"/>
  <c r="BE808" i="5"/>
  <c r="BD808" i="5"/>
  <c r="BC808" i="5"/>
  <c r="BB808" i="5"/>
  <c r="AZ808" i="5"/>
  <c r="AY808" i="5"/>
  <c r="AX808" i="5"/>
  <c r="AW808" i="5"/>
  <c r="AU808" i="5"/>
  <c r="AT808" i="5"/>
  <c r="AS808" i="5"/>
  <c r="AR808" i="5"/>
  <c r="AP808" i="5"/>
  <c r="AO808" i="5"/>
  <c r="AN808" i="5"/>
  <c r="AM808" i="5"/>
  <c r="AK808" i="5"/>
  <c r="AJ808" i="5"/>
  <c r="AI808" i="5"/>
  <c r="AH808" i="5"/>
  <c r="AF808" i="5"/>
  <c r="AE808" i="5"/>
  <c r="AD808" i="5"/>
  <c r="AC808" i="5"/>
  <c r="AA808" i="5"/>
  <c r="Z808" i="5"/>
  <c r="Y808" i="5"/>
  <c r="X808" i="5"/>
  <c r="V808" i="5"/>
  <c r="U808" i="5"/>
  <c r="T808" i="5"/>
  <c r="S808" i="5"/>
  <c r="Q808" i="5"/>
  <c r="P808" i="5"/>
  <c r="O808" i="5"/>
  <c r="N808" i="5"/>
  <c r="L808" i="5"/>
  <c r="K808" i="5"/>
  <c r="J808" i="5"/>
  <c r="I808" i="5"/>
  <c r="CB807" i="5"/>
  <c r="CA807" i="5"/>
  <c r="BY807" i="5"/>
  <c r="BX807" i="5"/>
  <c r="BW807" i="5"/>
  <c r="BV807" i="5"/>
  <c r="BU807" i="5"/>
  <c r="BT807" i="5"/>
  <c r="BS807" i="5"/>
  <c r="BR807" i="5"/>
  <c r="BQ807" i="5"/>
  <c r="BP807" i="5"/>
  <c r="BO807" i="5"/>
  <c r="BN807" i="5"/>
  <c r="BM807" i="5"/>
  <c r="BL807" i="5"/>
  <c r="BK807" i="5"/>
  <c r="BJ807" i="5"/>
  <c r="BI807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P807" i="5"/>
  <c r="AO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CB806" i="5"/>
  <c r="BY806" i="5"/>
  <c r="BX806" i="5"/>
  <c r="BW806" i="5"/>
  <c r="BV806" i="5"/>
  <c r="BT806" i="5"/>
  <c r="BS806" i="5"/>
  <c r="BR806" i="5"/>
  <c r="BQ806" i="5"/>
  <c r="BP806" i="5"/>
  <c r="BO806" i="5"/>
  <c r="BN806" i="5"/>
  <c r="BM806" i="5"/>
  <c r="BL806" i="5"/>
  <c r="BK806" i="5"/>
  <c r="BJ806" i="5"/>
  <c r="BI806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P806" i="5"/>
  <c r="AO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CB805" i="5"/>
  <c r="BY805" i="5"/>
  <c r="BX805" i="5"/>
  <c r="BW805" i="5"/>
  <c r="BV805" i="5"/>
  <c r="BT805" i="5"/>
  <c r="BS805" i="5"/>
  <c r="BR805" i="5"/>
  <c r="BQ805" i="5"/>
  <c r="BO805" i="5"/>
  <c r="BN805" i="5"/>
  <c r="BM805" i="5"/>
  <c r="BL805" i="5"/>
  <c r="BJ805" i="5"/>
  <c r="BI805" i="5"/>
  <c r="BH805" i="5"/>
  <c r="BG805" i="5"/>
  <c r="BE805" i="5"/>
  <c r="BD805" i="5"/>
  <c r="BC805" i="5"/>
  <c r="BB805" i="5"/>
  <c r="AZ805" i="5"/>
  <c r="AY805" i="5"/>
  <c r="AX805" i="5"/>
  <c r="AW805" i="5"/>
  <c r="AU805" i="5"/>
  <c r="AT805" i="5"/>
  <c r="AS805" i="5"/>
  <c r="AR805" i="5"/>
  <c r="AP805" i="5"/>
  <c r="AO805" i="5"/>
  <c r="AN805" i="5"/>
  <c r="AM805" i="5"/>
  <c r="AK805" i="5"/>
  <c r="AJ805" i="5"/>
  <c r="AI805" i="5"/>
  <c r="AH805" i="5"/>
  <c r="AF805" i="5"/>
  <c r="AE805" i="5"/>
  <c r="AD805" i="5"/>
  <c r="AC805" i="5"/>
  <c r="AA805" i="5"/>
  <c r="Z805" i="5"/>
  <c r="Y805" i="5"/>
  <c r="X805" i="5"/>
  <c r="V805" i="5"/>
  <c r="U805" i="5"/>
  <c r="T805" i="5"/>
  <c r="S805" i="5"/>
  <c r="Q805" i="5"/>
  <c r="P805" i="5"/>
  <c r="O805" i="5"/>
  <c r="N805" i="5"/>
  <c r="L805" i="5"/>
  <c r="K805" i="5"/>
  <c r="J805" i="5"/>
  <c r="I805" i="5"/>
  <c r="CB804" i="5"/>
  <c r="CA804" i="5"/>
  <c r="BY804" i="5"/>
  <c r="BX804" i="5"/>
  <c r="BW804" i="5"/>
  <c r="BV804" i="5"/>
  <c r="BT804" i="5"/>
  <c r="BS804" i="5"/>
  <c r="BR804" i="5"/>
  <c r="BQ804" i="5"/>
  <c r="BP804" i="5"/>
  <c r="BO804" i="5"/>
  <c r="BN804" i="5"/>
  <c r="BM804" i="5"/>
  <c r="BL804" i="5"/>
  <c r="BK804" i="5"/>
  <c r="BJ804" i="5"/>
  <c r="BI804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P804" i="5"/>
  <c r="AO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CB803" i="5"/>
  <c r="BY803" i="5"/>
  <c r="BX803" i="5"/>
  <c r="BW803" i="5"/>
  <c r="BV803" i="5"/>
  <c r="BT803" i="5"/>
  <c r="BS803" i="5"/>
  <c r="BR803" i="5"/>
  <c r="BQ803" i="5"/>
  <c r="BP803" i="5"/>
  <c r="BO803" i="5"/>
  <c r="BN803" i="5"/>
  <c r="BM803" i="5"/>
  <c r="BL803" i="5"/>
  <c r="BK803" i="5"/>
  <c r="BJ803" i="5"/>
  <c r="BI803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P803" i="5"/>
  <c r="AO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CB802" i="5"/>
  <c r="BY802" i="5"/>
  <c r="BX802" i="5"/>
  <c r="BW802" i="5"/>
  <c r="BV802" i="5"/>
  <c r="BT802" i="5"/>
  <c r="BS802" i="5"/>
  <c r="BR802" i="5"/>
  <c r="BQ802" i="5"/>
  <c r="BO802" i="5"/>
  <c r="BN802" i="5"/>
  <c r="BM802" i="5"/>
  <c r="BL802" i="5"/>
  <c r="BJ802" i="5"/>
  <c r="BI802" i="5"/>
  <c r="BH802" i="5"/>
  <c r="BG802" i="5"/>
  <c r="BE802" i="5"/>
  <c r="BD802" i="5"/>
  <c r="BC802" i="5"/>
  <c r="BB802" i="5"/>
  <c r="AZ802" i="5"/>
  <c r="AY802" i="5"/>
  <c r="AX802" i="5"/>
  <c r="AW802" i="5"/>
  <c r="AU802" i="5"/>
  <c r="AT802" i="5"/>
  <c r="AS802" i="5"/>
  <c r="AR802" i="5"/>
  <c r="AP802" i="5"/>
  <c r="AO802" i="5"/>
  <c r="AN802" i="5"/>
  <c r="AM802" i="5"/>
  <c r="AK802" i="5"/>
  <c r="AJ802" i="5"/>
  <c r="AI802" i="5"/>
  <c r="AH802" i="5"/>
  <c r="AF802" i="5"/>
  <c r="AE802" i="5"/>
  <c r="AD802" i="5"/>
  <c r="AC802" i="5"/>
  <c r="AA802" i="5"/>
  <c r="Z802" i="5"/>
  <c r="Y802" i="5"/>
  <c r="X802" i="5"/>
  <c r="V802" i="5"/>
  <c r="U802" i="5"/>
  <c r="T802" i="5"/>
  <c r="S802" i="5"/>
  <c r="Q802" i="5"/>
  <c r="P802" i="5"/>
  <c r="O802" i="5"/>
  <c r="N802" i="5"/>
  <c r="L802" i="5"/>
  <c r="K802" i="5"/>
  <c r="J802" i="5"/>
  <c r="I802" i="5"/>
  <c r="CB801" i="5"/>
  <c r="BY801" i="5"/>
  <c r="BX801" i="5"/>
  <c r="BW801" i="5"/>
  <c r="BV801" i="5"/>
  <c r="BU801" i="5"/>
  <c r="BT801" i="5"/>
  <c r="BS801" i="5"/>
  <c r="BR801" i="5"/>
  <c r="BQ801" i="5"/>
  <c r="BP801" i="5"/>
  <c r="BO801" i="5"/>
  <c r="BN801" i="5"/>
  <c r="BM801" i="5"/>
  <c r="BL801" i="5"/>
  <c r="BK801" i="5"/>
  <c r="BJ801" i="5"/>
  <c r="BI801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P801" i="5"/>
  <c r="AO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CB800" i="5"/>
  <c r="BY800" i="5"/>
  <c r="BX800" i="5"/>
  <c r="BW800" i="5"/>
  <c r="BV800" i="5"/>
  <c r="BT800" i="5"/>
  <c r="BS800" i="5"/>
  <c r="BR800" i="5"/>
  <c r="BQ800" i="5"/>
  <c r="BP800" i="5"/>
  <c r="BO800" i="5"/>
  <c r="BN800" i="5"/>
  <c r="BM800" i="5"/>
  <c r="BL800" i="5"/>
  <c r="BK800" i="5"/>
  <c r="BJ800" i="5"/>
  <c r="BI800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P800" i="5"/>
  <c r="AO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CB799" i="5"/>
  <c r="BY799" i="5"/>
  <c r="BX799" i="5"/>
  <c r="BW799" i="5"/>
  <c r="BV799" i="5"/>
  <c r="BT799" i="5"/>
  <c r="BS799" i="5"/>
  <c r="BR799" i="5"/>
  <c r="BQ799" i="5"/>
  <c r="BO799" i="5"/>
  <c r="BN799" i="5"/>
  <c r="BM799" i="5"/>
  <c r="BL799" i="5"/>
  <c r="BJ799" i="5"/>
  <c r="BI799" i="5"/>
  <c r="BH799" i="5"/>
  <c r="BG799" i="5"/>
  <c r="BE799" i="5"/>
  <c r="BD799" i="5"/>
  <c r="BC799" i="5"/>
  <c r="BB799" i="5"/>
  <c r="AZ799" i="5"/>
  <c r="AY799" i="5"/>
  <c r="AX799" i="5"/>
  <c r="AW799" i="5"/>
  <c r="AU799" i="5"/>
  <c r="AT799" i="5"/>
  <c r="AS799" i="5"/>
  <c r="AR799" i="5"/>
  <c r="AP799" i="5"/>
  <c r="AO799" i="5"/>
  <c r="AN799" i="5"/>
  <c r="AM799" i="5"/>
  <c r="AK799" i="5"/>
  <c r="AJ799" i="5"/>
  <c r="AI799" i="5"/>
  <c r="AH799" i="5"/>
  <c r="AF799" i="5"/>
  <c r="AE799" i="5"/>
  <c r="AD799" i="5"/>
  <c r="AC799" i="5"/>
  <c r="AA799" i="5"/>
  <c r="Z799" i="5"/>
  <c r="Y799" i="5"/>
  <c r="X799" i="5"/>
  <c r="V799" i="5"/>
  <c r="U799" i="5"/>
  <c r="T799" i="5"/>
  <c r="S799" i="5"/>
  <c r="Q799" i="5"/>
  <c r="P799" i="5"/>
  <c r="O799" i="5"/>
  <c r="N799" i="5"/>
  <c r="L799" i="5"/>
  <c r="K799" i="5"/>
  <c r="J799" i="5"/>
  <c r="I799" i="5"/>
  <c r="CB798" i="5"/>
  <c r="CA798" i="5"/>
  <c r="BY798" i="5"/>
  <c r="BX798" i="5"/>
  <c r="BW798" i="5"/>
  <c r="BV798" i="5"/>
  <c r="BU798" i="5"/>
  <c r="BT798" i="5"/>
  <c r="BS798" i="5"/>
  <c r="BR798" i="5"/>
  <c r="BQ798" i="5"/>
  <c r="BP798" i="5"/>
  <c r="BO798" i="5"/>
  <c r="BN798" i="5"/>
  <c r="BM798" i="5"/>
  <c r="BL798" i="5"/>
  <c r="BK798" i="5"/>
  <c r="BJ798" i="5"/>
  <c r="BI798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P798" i="5"/>
  <c r="AO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CB797" i="5"/>
  <c r="BY797" i="5"/>
  <c r="BX797" i="5"/>
  <c r="BW797" i="5"/>
  <c r="BV797" i="5"/>
  <c r="BT797" i="5"/>
  <c r="BS797" i="5"/>
  <c r="BR797" i="5"/>
  <c r="BQ797" i="5"/>
  <c r="BO797" i="5"/>
  <c r="BN797" i="5"/>
  <c r="BM797" i="5"/>
  <c r="BL797" i="5"/>
  <c r="BJ797" i="5"/>
  <c r="BI797" i="5"/>
  <c r="BH797" i="5"/>
  <c r="BG797" i="5"/>
  <c r="BE797" i="5"/>
  <c r="BD797" i="5"/>
  <c r="BC797" i="5"/>
  <c r="BB797" i="5"/>
  <c r="AZ797" i="5"/>
  <c r="AY797" i="5"/>
  <c r="AX797" i="5"/>
  <c r="AW797" i="5"/>
  <c r="AU797" i="5"/>
  <c r="AT797" i="5"/>
  <c r="AS797" i="5"/>
  <c r="AR797" i="5"/>
  <c r="AP797" i="5"/>
  <c r="AO797" i="5"/>
  <c r="AN797" i="5"/>
  <c r="AM797" i="5"/>
  <c r="AK797" i="5"/>
  <c r="AJ797" i="5"/>
  <c r="AI797" i="5"/>
  <c r="AH797" i="5"/>
  <c r="AF797" i="5"/>
  <c r="AE797" i="5"/>
  <c r="AD797" i="5"/>
  <c r="AC797" i="5"/>
  <c r="AA797" i="5"/>
  <c r="Z797" i="5"/>
  <c r="Y797" i="5"/>
  <c r="X797" i="5"/>
  <c r="V797" i="5"/>
  <c r="U797" i="5"/>
  <c r="T797" i="5"/>
  <c r="S797" i="5"/>
  <c r="Q797" i="5"/>
  <c r="P797" i="5"/>
  <c r="O797" i="5"/>
  <c r="N797" i="5"/>
  <c r="L797" i="5"/>
  <c r="K797" i="5"/>
  <c r="J797" i="5"/>
  <c r="I797" i="5"/>
  <c r="CB796" i="5"/>
  <c r="BY796" i="5"/>
  <c r="BX796" i="5"/>
  <c r="BW796" i="5"/>
  <c r="BV796" i="5"/>
  <c r="BT796" i="5"/>
  <c r="BS796" i="5"/>
  <c r="BR796" i="5"/>
  <c r="BQ796" i="5"/>
  <c r="BO796" i="5"/>
  <c r="BN796" i="5"/>
  <c r="BM796" i="5"/>
  <c r="BL796" i="5"/>
  <c r="BJ796" i="5"/>
  <c r="BI796" i="5"/>
  <c r="BH796" i="5"/>
  <c r="BG796" i="5"/>
  <c r="BE796" i="5"/>
  <c r="BD796" i="5"/>
  <c r="BC796" i="5"/>
  <c r="BB796" i="5"/>
  <c r="AZ796" i="5"/>
  <c r="AY796" i="5"/>
  <c r="AX796" i="5"/>
  <c r="AW796" i="5"/>
  <c r="AU796" i="5"/>
  <c r="AT796" i="5"/>
  <c r="AS796" i="5"/>
  <c r="AR796" i="5"/>
  <c r="AP796" i="5"/>
  <c r="AO796" i="5"/>
  <c r="AN796" i="5"/>
  <c r="AM796" i="5"/>
  <c r="AK796" i="5"/>
  <c r="AJ796" i="5"/>
  <c r="AI796" i="5"/>
  <c r="AH796" i="5"/>
  <c r="AF796" i="5"/>
  <c r="AE796" i="5"/>
  <c r="AD796" i="5"/>
  <c r="AC796" i="5"/>
  <c r="AA796" i="5"/>
  <c r="Z796" i="5"/>
  <c r="Y796" i="5"/>
  <c r="X796" i="5"/>
  <c r="V796" i="5"/>
  <c r="U796" i="5"/>
  <c r="T796" i="5"/>
  <c r="S796" i="5"/>
  <c r="Q796" i="5"/>
  <c r="P796" i="5"/>
  <c r="O796" i="5"/>
  <c r="N796" i="5"/>
  <c r="L796" i="5"/>
  <c r="K796" i="5"/>
  <c r="J796" i="5"/>
  <c r="I796" i="5"/>
  <c r="CB795" i="5"/>
  <c r="CA795" i="5"/>
  <c r="BY795" i="5"/>
  <c r="BX795" i="5"/>
  <c r="BW795" i="5"/>
  <c r="BV795" i="5"/>
  <c r="BU795" i="5"/>
  <c r="BT795" i="5"/>
  <c r="BS795" i="5"/>
  <c r="BR795" i="5"/>
  <c r="BQ795" i="5"/>
  <c r="BP795" i="5"/>
  <c r="BO795" i="5"/>
  <c r="BN795" i="5"/>
  <c r="BM795" i="5"/>
  <c r="BL795" i="5"/>
  <c r="BK795" i="5"/>
  <c r="BJ795" i="5"/>
  <c r="BI795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P795" i="5"/>
  <c r="AO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CB794" i="5"/>
  <c r="BY794" i="5"/>
  <c r="BX794" i="5"/>
  <c r="BW794" i="5"/>
  <c r="BV794" i="5"/>
  <c r="BT794" i="5"/>
  <c r="BS794" i="5"/>
  <c r="BR794" i="5"/>
  <c r="BQ794" i="5"/>
  <c r="BP794" i="5"/>
  <c r="BO794" i="5"/>
  <c r="BN794" i="5"/>
  <c r="BM794" i="5"/>
  <c r="BL794" i="5"/>
  <c r="BK794" i="5"/>
  <c r="BJ794" i="5"/>
  <c r="BI794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P794" i="5"/>
  <c r="AO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CB793" i="5"/>
  <c r="BY793" i="5"/>
  <c r="BX793" i="5"/>
  <c r="BW793" i="5"/>
  <c r="BV793" i="5"/>
  <c r="BT793" i="5"/>
  <c r="BS793" i="5"/>
  <c r="BR793" i="5"/>
  <c r="BQ793" i="5"/>
  <c r="BP793" i="5"/>
  <c r="BO793" i="5"/>
  <c r="BN793" i="5"/>
  <c r="BM793" i="5"/>
  <c r="BL793" i="5"/>
  <c r="BK793" i="5"/>
  <c r="BJ793" i="5"/>
  <c r="BI793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P793" i="5"/>
  <c r="AO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CB792" i="5"/>
  <c r="BY792" i="5"/>
  <c r="BX792" i="5"/>
  <c r="BW792" i="5"/>
  <c r="BV792" i="5"/>
  <c r="BT792" i="5"/>
  <c r="BS792" i="5"/>
  <c r="BR792" i="5"/>
  <c r="BQ792" i="5"/>
  <c r="BP792" i="5"/>
  <c r="BO792" i="5"/>
  <c r="BN792" i="5"/>
  <c r="BM792" i="5"/>
  <c r="BL792" i="5"/>
  <c r="BK792" i="5"/>
  <c r="BJ792" i="5"/>
  <c r="BI792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P792" i="5"/>
  <c r="AO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CB791" i="5"/>
  <c r="BY791" i="5"/>
  <c r="BX791" i="5"/>
  <c r="BW791" i="5"/>
  <c r="BV791" i="5"/>
  <c r="BT791" i="5"/>
  <c r="BS791" i="5"/>
  <c r="BR791" i="5"/>
  <c r="BQ791" i="5"/>
  <c r="BO791" i="5"/>
  <c r="BN791" i="5"/>
  <c r="BM791" i="5"/>
  <c r="BL791" i="5"/>
  <c r="BJ791" i="5"/>
  <c r="BI791" i="5"/>
  <c r="BH791" i="5"/>
  <c r="BG791" i="5"/>
  <c r="BE791" i="5"/>
  <c r="BD791" i="5"/>
  <c r="BC791" i="5"/>
  <c r="BB791" i="5"/>
  <c r="AZ791" i="5"/>
  <c r="AY791" i="5"/>
  <c r="AX791" i="5"/>
  <c r="AW791" i="5"/>
  <c r="AU791" i="5"/>
  <c r="AT791" i="5"/>
  <c r="AS791" i="5"/>
  <c r="AR791" i="5"/>
  <c r="AP791" i="5"/>
  <c r="AO791" i="5"/>
  <c r="AN791" i="5"/>
  <c r="AM791" i="5"/>
  <c r="AK791" i="5"/>
  <c r="AJ791" i="5"/>
  <c r="AI791" i="5"/>
  <c r="AH791" i="5"/>
  <c r="AF791" i="5"/>
  <c r="AE791" i="5"/>
  <c r="AD791" i="5"/>
  <c r="AC791" i="5"/>
  <c r="AA791" i="5"/>
  <c r="Z791" i="5"/>
  <c r="Y791" i="5"/>
  <c r="X791" i="5"/>
  <c r="V791" i="5"/>
  <c r="U791" i="5"/>
  <c r="T791" i="5"/>
  <c r="S791" i="5"/>
  <c r="Q791" i="5"/>
  <c r="P791" i="5"/>
  <c r="O791" i="5"/>
  <c r="N791" i="5"/>
  <c r="L791" i="5"/>
  <c r="K791" i="5"/>
  <c r="J791" i="5"/>
  <c r="I791" i="5"/>
  <c r="CB790" i="5"/>
  <c r="CA790" i="5"/>
  <c r="BY790" i="5"/>
  <c r="BX790" i="5"/>
  <c r="BW790" i="5"/>
  <c r="BV790" i="5"/>
  <c r="BU790" i="5"/>
  <c r="BT790" i="5"/>
  <c r="BS790" i="5"/>
  <c r="BR790" i="5"/>
  <c r="BQ790" i="5"/>
  <c r="BP790" i="5"/>
  <c r="BO790" i="5"/>
  <c r="BN790" i="5"/>
  <c r="BM790" i="5"/>
  <c r="BL790" i="5"/>
  <c r="BK790" i="5"/>
  <c r="BJ790" i="5"/>
  <c r="BI790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P790" i="5"/>
  <c r="AO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CB789" i="5"/>
  <c r="BY789" i="5"/>
  <c r="BX789" i="5"/>
  <c r="BW789" i="5"/>
  <c r="BV789" i="5"/>
  <c r="BT789" i="5"/>
  <c r="BS789" i="5"/>
  <c r="BR789" i="5"/>
  <c r="BQ789" i="5"/>
  <c r="BP789" i="5"/>
  <c r="BO789" i="5"/>
  <c r="BN789" i="5"/>
  <c r="BM789" i="5"/>
  <c r="BL789" i="5"/>
  <c r="BK789" i="5"/>
  <c r="BJ789" i="5"/>
  <c r="BI789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P789" i="5"/>
  <c r="AO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CB788" i="5"/>
  <c r="BY788" i="5"/>
  <c r="BX788" i="5"/>
  <c r="BW788" i="5"/>
  <c r="BV788" i="5"/>
  <c r="BT788" i="5"/>
  <c r="BS788" i="5"/>
  <c r="BR788" i="5"/>
  <c r="BQ788" i="5"/>
  <c r="BP788" i="5"/>
  <c r="BO788" i="5"/>
  <c r="BN788" i="5"/>
  <c r="BM788" i="5"/>
  <c r="BL788" i="5"/>
  <c r="BK788" i="5"/>
  <c r="BJ788" i="5"/>
  <c r="BI788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P788" i="5"/>
  <c r="AO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CB787" i="5"/>
  <c r="BY787" i="5"/>
  <c r="BX787" i="5"/>
  <c r="BW787" i="5"/>
  <c r="BV787" i="5"/>
  <c r="BT787" i="5"/>
  <c r="BS787" i="5"/>
  <c r="BR787" i="5"/>
  <c r="BQ787" i="5"/>
  <c r="BP787" i="5"/>
  <c r="BO787" i="5"/>
  <c r="BN787" i="5"/>
  <c r="BM787" i="5"/>
  <c r="BL787" i="5"/>
  <c r="BK787" i="5"/>
  <c r="BJ787" i="5"/>
  <c r="BI787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P787" i="5"/>
  <c r="AO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CB786" i="5"/>
  <c r="BY786" i="5"/>
  <c r="BX786" i="5"/>
  <c r="BW786" i="5"/>
  <c r="BV786" i="5"/>
  <c r="BT786" i="5"/>
  <c r="BS786" i="5"/>
  <c r="BR786" i="5"/>
  <c r="BQ786" i="5"/>
  <c r="BO786" i="5"/>
  <c r="BN786" i="5"/>
  <c r="BM786" i="5"/>
  <c r="BL786" i="5"/>
  <c r="BJ786" i="5"/>
  <c r="BI786" i="5"/>
  <c r="BH786" i="5"/>
  <c r="BG786" i="5"/>
  <c r="BE786" i="5"/>
  <c r="BD786" i="5"/>
  <c r="BC786" i="5"/>
  <c r="BB786" i="5"/>
  <c r="AZ786" i="5"/>
  <c r="AY786" i="5"/>
  <c r="AX786" i="5"/>
  <c r="AW786" i="5"/>
  <c r="AU786" i="5"/>
  <c r="AT786" i="5"/>
  <c r="AS786" i="5"/>
  <c r="AR786" i="5"/>
  <c r="AP786" i="5"/>
  <c r="AO786" i="5"/>
  <c r="AN786" i="5"/>
  <c r="AM786" i="5"/>
  <c r="AK786" i="5"/>
  <c r="AJ786" i="5"/>
  <c r="AI786" i="5"/>
  <c r="AH786" i="5"/>
  <c r="AF786" i="5"/>
  <c r="AE786" i="5"/>
  <c r="AD786" i="5"/>
  <c r="AC786" i="5"/>
  <c r="AA786" i="5"/>
  <c r="Z786" i="5"/>
  <c r="Y786" i="5"/>
  <c r="X786" i="5"/>
  <c r="V786" i="5"/>
  <c r="U786" i="5"/>
  <c r="T786" i="5"/>
  <c r="S786" i="5"/>
  <c r="Q786" i="5"/>
  <c r="P786" i="5"/>
  <c r="O786" i="5"/>
  <c r="N786" i="5"/>
  <c r="L786" i="5"/>
  <c r="K786" i="5"/>
  <c r="J786" i="5"/>
  <c r="I786" i="5"/>
  <c r="CB785" i="5"/>
  <c r="CA785" i="5"/>
  <c r="BY785" i="5"/>
  <c r="BX785" i="5"/>
  <c r="BW785" i="5"/>
  <c r="BV785" i="5"/>
  <c r="BU785" i="5"/>
  <c r="BT785" i="5"/>
  <c r="BS785" i="5"/>
  <c r="BR785" i="5"/>
  <c r="BQ785" i="5"/>
  <c r="BP785" i="5"/>
  <c r="BO785" i="5"/>
  <c r="BN785" i="5"/>
  <c r="BM785" i="5"/>
  <c r="BL785" i="5"/>
  <c r="BK785" i="5"/>
  <c r="BJ785" i="5"/>
  <c r="BI785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P785" i="5"/>
  <c r="AO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CB784" i="5"/>
  <c r="BY784" i="5"/>
  <c r="BX784" i="5"/>
  <c r="BW784" i="5"/>
  <c r="BV784" i="5"/>
  <c r="BT784" i="5"/>
  <c r="BS784" i="5"/>
  <c r="BR784" i="5"/>
  <c r="BQ784" i="5"/>
  <c r="BP784" i="5"/>
  <c r="BO784" i="5"/>
  <c r="BN784" i="5"/>
  <c r="BM784" i="5"/>
  <c r="BL784" i="5"/>
  <c r="BK784" i="5"/>
  <c r="BJ784" i="5"/>
  <c r="BI784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P784" i="5"/>
  <c r="AO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CB783" i="5"/>
  <c r="BY783" i="5"/>
  <c r="BX783" i="5"/>
  <c r="BW783" i="5"/>
  <c r="BV783" i="5"/>
  <c r="BT783" i="5"/>
  <c r="BS783" i="5"/>
  <c r="BR783" i="5"/>
  <c r="BQ783" i="5"/>
  <c r="BP783" i="5"/>
  <c r="BO783" i="5"/>
  <c r="BN783" i="5"/>
  <c r="BM783" i="5"/>
  <c r="BL783" i="5"/>
  <c r="BK783" i="5"/>
  <c r="BJ783" i="5"/>
  <c r="BI783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P783" i="5"/>
  <c r="AO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CB782" i="5"/>
  <c r="BY782" i="5"/>
  <c r="BX782" i="5"/>
  <c r="BW782" i="5"/>
  <c r="BV782" i="5"/>
  <c r="BT782" i="5"/>
  <c r="BS782" i="5"/>
  <c r="BR782" i="5"/>
  <c r="BQ782" i="5"/>
  <c r="BP782" i="5"/>
  <c r="BO782" i="5"/>
  <c r="BN782" i="5"/>
  <c r="BM782" i="5"/>
  <c r="BL782" i="5"/>
  <c r="BK782" i="5"/>
  <c r="BJ782" i="5"/>
  <c r="BI782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P782" i="5"/>
  <c r="AO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CB781" i="5"/>
  <c r="BY781" i="5"/>
  <c r="BX781" i="5"/>
  <c r="BW781" i="5"/>
  <c r="BV781" i="5"/>
  <c r="BT781" i="5"/>
  <c r="BS781" i="5"/>
  <c r="BR781" i="5"/>
  <c r="BQ781" i="5"/>
  <c r="BO781" i="5"/>
  <c r="BN781" i="5"/>
  <c r="BM781" i="5"/>
  <c r="BL781" i="5"/>
  <c r="BJ781" i="5"/>
  <c r="BI781" i="5"/>
  <c r="BH781" i="5"/>
  <c r="BG781" i="5"/>
  <c r="BE781" i="5"/>
  <c r="BD781" i="5"/>
  <c r="BC781" i="5"/>
  <c r="BB781" i="5"/>
  <c r="AZ781" i="5"/>
  <c r="AY781" i="5"/>
  <c r="AX781" i="5"/>
  <c r="AW781" i="5"/>
  <c r="AU781" i="5"/>
  <c r="AT781" i="5"/>
  <c r="AS781" i="5"/>
  <c r="AR781" i="5"/>
  <c r="AP781" i="5"/>
  <c r="AO781" i="5"/>
  <c r="AN781" i="5"/>
  <c r="AM781" i="5"/>
  <c r="AK781" i="5"/>
  <c r="AJ781" i="5"/>
  <c r="AI781" i="5"/>
  <c r="AH781" i="5"/>
  <c r="AF781" i="5"/>
  <c r="AE781" i="5"/>
  <c r="AD781" i="5"/>
  <c r="AC781" i="5"/>
  <c r="AA781" i="5"/>
  <c r="Z781" i="5"/>
  <c r="Y781" i="5"/>
  <c r="X781" i="5"/>
  <c r="V781" i="5"/>
  <c r="U781" i="5"/>
  <c r="T781" i="5"/>
  <c r="S781" i="5"/>
  <c r="Q781" i="5"/>
  <c r="P781" i="5"/>
  <c r="O781" i="5"/>
  <c r="N781" i="5"/>
  <c r="L781" i="5"/>
  <c r="K781" i="5"/>
  <c r="J781" i="5"/>
  <c r="I781" i="5"/>
  <c r="CB780" i="5"/>
  <c r="CA780" i="5"/>
  <c r="BY780" i="5"/>
  <c r="BX780" i="5"/>
  <c r="BW780" i="5"/>
  <c r="BV780" i="5"/>
  <c r="BU780" i="5"/>
  <c r="BT780" i="5"/>
  <c r="BS780" i="5"/>
  <c r="BR780" i="5"/>
  <c r="BQ780" i="5"/>
  <c r="BP780" i="5"/>
  <c r="BO780" i="5"/>
  <c r="BN780" i="5"/>
  <c r="BM780" i="5"/>
  <c r="BL780" i="5"/>
  <c r="BK780" i="5"/>
  <c r="BJ780" i="5"/>
  <c r="BI780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P780" i="5"/>
  <c r="AO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CB779" i="5"/>
  <c r="CA779" i="5"/>
  <c r="BY779" i="5"/>
  <c r="BX779" i="5"/>
  <c r="BW779" i="5"/>
  <c r="BV779" i="5"/>
  <c r="BU779" i="5"/>
  <c r="BT779" i="5"/>
  <c r="BS779" i="5"/>
  <c r="BR779" i="5"/>
  <c r="BQ779" i="5"/>
  <c r="BP779" i="5"/>
  <c r="BO779" i="5"/>
  <c r="BN779" i="5"/>
  <c r="BM779" i="5"/>
  <c r="BL779" i="5"/>
  <c r="BK779" i="5"/>
  <c r="BJ779" i="5"/>
  <c r="BI779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P779" i="5"/>
  <c r="AO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CB778" i="5"/>
  <c r="BY778" i="5"/>
  <c r="BX778" i="5"/>
  <c r="BW778" i="5"/>
  <c r="BV778" i="5"/>
  <c r="BT778" i="5"/>
  <c r="BS778" i="5"/>
  <c r="BR778" i="5"/>
  <c r="BQ778" i="5"/>
  <c r="BP778" i="5"/>
  <c r="BO778" i="5"/>
  <c r="BN778" i="5"/>
  <c r="BM778" i="5"/>
  <c r="BL778" i="5"/>
  <c r="BK778" i="5"/>
  <c r="BJ778" i="5"/>
  <c r="BI778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P778" i="5"/>
  <c r="AO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CB777" i="5"/>
  <c r="BY777" i="5"/>
  <c r="BX777" i="5"/>
  <c r="BW777" i="5"/>
  <c r="BV777" i="5"/>
  <c r="BT777" i="5"/>
  <c r="BS777" i="5"/>
  <c r="BR777" i="5"/>
  <c r="BQ777" i="5"/>
  <c r="BP777" i="5"/>
  <c r="BO777" i="5"/>
  <c r="BN777" i="5"/>
  <c r="BM777" i="5"/>
  <c r="BL777" i="5"/>
  <c r="BK777" i="5"/>
  <c r="BJ777" i="5"/>
  <c r="BI777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P777" i="5"/>
  <c r="AO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CB776" i="5"/>
  <c r="BY776" i="5"/>
  <c r="BX776" i="5"/>
  <c r="BW776" i="5"/>
  <c r="BV776" i="5"/>
  <c r="BT776" i="5"/>
  <c r="BS776" i="5"/>
  <c r="BR776" i="5"/>
  <c r="BQ776" i="5"/>
  <c r="BP776" i="5"/>
  <c r="BO776" i="5"/>
  <c r="BN776" i="5"/>
  <c r="BM776" i="5"/>
  <c r="BL776" i="5"/>
  <c r="BK776" i="5"/>
  <c r="BJ776" i="5"/>
  <c r="BI776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P776" i="5"/>
  <c r="AO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CB775" i="5"/>
  <c r="BY775" i="5"/>
  <c r="BX775" i="5"/>
  <c r="BW775" i="5"/>
  <c r="BV775" i="5"/>
  <c r="BT775" i="5"/>
  <c r="BS775" i="5"/>
  <c r="BR775" i="5"/>
  <c r="BQ775" i="5"/>
  <c r="BO775" i="5"/>
  <c r="BN775" i="5"/>
  <c r="BM775" i="5"/>
  <c r="BL775" i="5"/>
  <c r="BJ775" i="5"/>
  <c r="BI775" i="5"/>
  <c r="BH775" i="5"/>
  <c r="BG775" i="5"/>
  <c r="BE775" i="5"/>
  <c r="BD775" i="5"/>
  <c r="BC775" i="5"/>
  <c r="BB775" i="5"/>
  <c r="AZ775" i="5"/>
  <c r="AY775" i="5"/>
  <c r="AX775" i="5"/>
  <c r="AW775" i="5"/>
  <c r="AU775" i="5"/>
  <c r="AT775" i="5"/>
  <c r="AS775" i="5"/>
  <c r="AR775" i="5"/>
  <c r="AP775" i="5"/>
  <c r="AO775" i="5"/>
  <c r="AN775" i="5"/>
  <c r="AM775" i="5"/>
  <c r="AK775" i="5"/>
  <c r="AJ775" i="5"/>
  <c r="AI775" i="5"/>
  <c r="AH775" i="5"/>
  <c r="AF775" i="5"/>
  <c r="AE775" i="5"/>
  <c r="AD775" i="5"/>
  <c r="AC775" i="5"/>
  <c r="AA775" i="5"/>
  <c r="Z775" i="5"/>
  <c r="Y775" i="5"/>
  <c r="X775" i="5"/>
  <c r="V775" i="5"/>
  <c r="U775" i="5"/>
  <c r="T775" i="5"/>
  <c r="S775" i="5"/>
  <c r="Q775" i="5"/>
  <c r="P775" i="5"/>
  <c r="O775" i="5"/>
  <c r="N775" i="5"/>
  <c r="L775" i="5"/>
  <c r="K775" i="5"/>
  <c r="J775" i="5"/>
  <c r="I775" i="5"/>
  <c r="CB774" i="5"/>
  <c r="CA774" i="5"/>
  <c r="BY774" i="5"/>
  <c r="BX774" i="5"/>
  <c r="BW774" i="5"/>
  <c r="BV774" i="5"/>
  <c r="BU774" i="5"/>
  <c r="BT774" i="5"/>
  <c r="BS774" i="5"/>
  <c r="BR774" i="5"/>
  <c r="BQ774" i="5"/>
  <c r="BP774" i="5"/>
  <c r="BO774" i="5"/>
  <c r="BN774" i="5"/>
  <c r="BM774" i="5"/>
  <c r="BL774" i="5"/>
  <c r="BK774" i="5"/>
  <c r="BJ774" i="5"/>
  <c r="BI774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P774" i="5"/>
  <c r="AO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CB773" i="5"/>
  <c r="BY773" i="5"/>
  <c r="BX773" i="5"/>
  <c r="BW773" i="5"/>
  <c r="BV773" i="5"/>
  <c r="BT773" i="5"/>
  <c r="BS773" i="5"/>
  <c r="BR773" i="5"/>
  <c r="BQ773" i="5"/>
  <c r="BP773" i="5"/>
  <c r="BO773" i="5"/>
  <c r="BN773" i="5"/>
  <c r="BM773" i="5"/>
  <c r="BL773" i="5"/>
  <c r="BK773" i="5"/>
  <c r="BJ773" i="5"/>
  <c r="BI773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P773" i="5"/>
  <c r="AO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CB772" i="5"/>
  <c r="BY772" i="5"/>
  <c r="BX772" i="5"/>
  <c r="BW772" i="5"/>
  <c r="BV772" i="5"/>
  <c r="BT772" i="5"/>
  <c r="BS772" i="5"/>
  <c r="BR772" i="5"/>
  <c r="BQ772" i="5"/>
  <c r="BP772" i="5"/>
  <c r="BO772" i="5"/>
  <c r="BN772" i="5"/>
  <c r="BM772" i="5"/>
  <c r="BL772" i="5"/>
  <c r="BK772" i="5"/>
  <c r="BJ772" i="5"/>
  <c r="BI772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P772" i="5"/>
  <c r="AO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CB771" i="5"/>
  <c r="BY771" i="5"/>
  <c r="BX771" i="5"/>
  <c r="BW771" i="5"/>
  <c r="BV771" i="5"/>
  <c r="BT771" i="5"/>
  <c r="BS771" i="5"/>
  <c r="BR771" i="5"/>
  <c r="BQ771" i="5"/>
  <c r="BP771" i="5"/>
  <c r="BO771" i="5"/>
  <c r="BN771" i="5"/>
  <c r="BM771" i="5"/>
  <c r="BL771" i="5"/>
  <c r="BK771" i="5"/>
  <c r="BJ771" i="5"/>
  <c r="BI771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P771" i="5"/>
  <c r="AO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CB770" i="5"/>
  <c r="BY770" i="5"/>
  <c r="BX770" i="5"/>
  <c r="BW770" i="5"/>
  <c r="BV770" i="5"/>
  <c r="BT770" i="5"/>
  <c r="BS770" i="5"/>
  <c r="BR770" i="5"/>
  <c r="BQ770" i="5"/>
  <c r="BP770" i="5"/>
  <c r="BO770" i="5"/>
  <c r="BN770" i="5"/>
  <c r="BM770" i="5"/>
  <c r="BL770" i="5"/>
  <c r="BK770" i="5"/>
  <c r="BJ770" i="5"/>
  <c r="BI770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P770" i="5"/>
  <c r="AO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CB769" i="5"/>
  <c r="BY769" i="5"/>
  <c r="BX769" i="5"/>
  <c r="BW769" i="5"/>
  <c r="BV769" i="5"/>
  <c r="BT769" i="5"/>
  <c r="BS769" i="5"/>
  <c r="BR769" i="5"/>
  <c r="BQ769" i="5"/>
  <c r="BO769" i="5"/>
  <c r="BN769" i="5"/>
  <c r="BM769" i="5"/>
  <c r="BL769" i="5"/>
  <c r="BJ769" i="5"/>
  <c r="BI769" i="5"/>
  <c r="BH769" i="5"/>
  <c r="BG769" i="5"/>
  <c r="BE769" i="5"/>
  <c r="BD769" i="5"/>
  <c r="BC769" i="5"/>
  <c r="BB769" i="5"/>
  <c r="AZ769" i="5"/>
  <c r="AY769" i="5"/>
  <c r="AX769" i="5"/>
  <c r="AW769" i="5"/>
  <c r="AU769" i="5"/>
  <c r="AT769" i="5"/>
  <c r="AS769" i="5"/>
  <c r="AR769" i="5"/>
  <c r="AP769" i="5"/>
  <c r="AO769" i="5"/>
  <c r="AN769" i="5"/>
  <c r="AM769" i="5"/>
  <c r="AK769" i="5"/>
  <c r="AJ769" i="5"/>
  <c r="AI769" i="5"/>
  <c r="AH769" i="5"/>
  <c r="AF769" i="5"/>
  <c r="AE769" i="5"/>
  <c r="AD769" i="5"/>
  <c r="AC769" i="5"/>
  <c r="AA769" i="5"/>
  <c r="Z769" i="5"/>
  <c r="Y769" i="5"/>
  <c r="X769" i="5"/>
  <c r="V769" i="5"/>
  <c r="U769" i="5"/>
  <c r="T769" i="5"/>
  <c r="S769" i="5"/>
  <c r="Q769" i="5"/>
  <c r="P769" i="5"/>
  <c r="O769" i="5"/>
  <c r="N769" i="5"/>
  <c r="L769" i="5"/>
  <c r="K769" i="5"/>
  <c r="J769" i="5"/>
  <c r="I769" i="5"/>
  <c r="CB768" i="5"/>
  <c r="CA768" i="5"/>
  <c r="BY768" i="5"/>
  <c r="BX768" i="5"/>
  <c r="BW768" i="5"/>
  <c r="BV768" i="5"/>
  <c r="BU768" i="5"/>
  <c r="BT768" i="5"/>
  <c r="BS768" i="5"/>
  <c r="BR768" i="5"/>
  <c r="BQ768" i="5"/>
  <c r="BP768" i="5"/>
  <c r="BO768" i="5"/>
  <c r="BN768" i="5"/>
  <c r="BM768" i="5"/>
  <c r="BL768" i="5"/>
  <c r="BK768" i="5"/>
  <c r="BJ768" i="5"/>
  <c r="BI768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P768" i="5"/>
  <c r="AO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CB767" i="5"/>
  <c r="CA767" i="5"/>
  <c r="BY767" i="5"/>
  <c r="BX767" i="5"/>
  <c r="BW767" i="5"/>
  <c r="BV767" i="5"/>
  <c r="BU767" i="5"/>
  <c r="BT767" i="5"/>
  <c r="BS767" i="5"/>
  <c r="BR767" i="5"/>
  <c r="BQ767" i="5"/>
  <c r="BP767" i="5"/>
  <c r="BO767" i="5"/>
  <c r="BN767" i="5"/>
  <c r="BM767" i="5"/>
  <c r="BL767" i="5"/>
  <c r="BK767" i="5"/>
  <c r="BJ767" i="5"/>
  <c r="BI767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P767" i="5"/>
  <c r="AO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CB766" i="5"/>
  <c r="BY766" i="5"/>
  <c r="BX766" i="5"/>
  <c r="BW766" i="5"/>
  <c r="BV766" i="5"/>
  <c r="BT766" i="5"/>
  <c r="BS766" i="5"/>
  <c r="BR766" i="5"/>
  <c r="BQ766" i="5"/>
  <c r="BP766" i="5"/>
  <c r="BO766" i="5"/>
  <c r="BN766" i="5"/>
  <c r="BM766" i="5"/>
  <c r="BL766" i="5"/>
  <c r="BK766" i="5"/>
  <c r="BJ766" i="5"/>
  <c r="BI766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P766" i="5"/>
  <c r="AO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CB765" i="5"/>
  <c r="BY765" i="5"/>
  <c r="BX765" i="5"/>
  <c r="BW765" i="5"/>
  <c r="BV765" i="5"/>
  <c r="BT765" i="5"/>
  <c r="BS765" i="5"/>
  <c r="BR765" i="5"/>
  <c r="BQ765" i="5"/>
  <c r="BP765" i="5"/>
  <c r="BO765" i="5"/>
  <c r="BN765" i="5"/>
  <c r="BM765" i="5"/>
  <c r="BL765" i="5"/>
  <c r="BK765" i="5"/>
  <c r="BJ765" i="5"/>
  <c r="BI765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P765" i="5"/>
  <c r="AO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CB764" i="5"/>
  <c r="BY764" i="5"/>
  <c r="BX764" i="5"/>
  <c r="BW764" i="5"/>
  <c r="BV764" i="5"/>
  <c r="BT764" i="5"/>
  <c r="BS764" i="5"/>
  <c r="BR764" i="5"/>
  <c r="BQ764" i="5"/>
  <c r="BP764" i="5"/>
  <c r="BO764" i="5"/>
  <c r="BN764" i="5"/>
  <c r="BM764" i="5"/>
  <c r="BL764" i="5"/>
  <c r="BK764" i="5"/>
  <c r="BJ764" i="5"/>
  <c r="BI764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P764" i="5"/>
  <c r="AO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CB763" i="5"/>
  <c r="BY763" i="5"/>
  <c r="BX763" i="5"/>
  <c r="BW763" i="5"/>
  <c r="BV763" i="5"/>
  <c r="BT763" i="5"/>
  <c r="BS763" i="5"/>
  <c r="BR763" i="5"/>
  <c r="BQ763" i="5"/>
  <c r="BP763" i="5"/>
  <c r="BO763" i="5"/>
  <c r="BN763" i="5"/>
  <c r="BM763" i="5"/>
  <c r="BL763" i="5"/>
  <c r="BK763" i="5"/>
  <c r="BJ763" i="5"/>
  <c r="BI763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P763" i="5"/>
  <c r="AO763" i="5"/>
  <c r="AN763" i="5"/>
  <c r="AM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Q763" i="5"/>
  <c r="P763" i="5"/>
  <c r="O763" i="5"/>
  <c r="N763" i="5"/>
  <c r="L763" i="5"/>
  <c r="K763" i="5"/>
  <c r="J763" i="5"/>
  <c r="I763" i="5"/>
  <c r="CB762" i="5"/>
  <c r="CA762" i="5"/>
  <c r="BY762" i="5"/>
  <c r="BX762" i="5"/>
  <c r="BW762" i="5"/>
  <c r="BV762" i="5"/>
  <c r="BU762" i="5"/>
  <c r="BT762" i="5"/>
  <c r="BS762" i="5"/>
  <c r="BR762" i="5"/>
  <c r="BQ762" i="5"/>
  <c r="BP762" i="5"/>
  <c r="BO762" i="5"/>
  <c r="BN762" i="5"/>
  <c r="BM762" i="5"/>
  <c r="BL762" i="5"/>
  <c r="BK762" i="5"/>
  <c r="BJ762" i="5"/>
  <c r="BI762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P762" i="5"/>
  <c r="AO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CB761" i="5"/>
  <c r="BY761" i="5"/>
  <c r="BX761" i="5"/>
  <c r="BW761" i="5"/>
  <c r="BV761" i="5"/>
  <c r="BT761" i="5"/>
  <c r="BS761" i="5"/>
  <c r="BR761" i="5"/>
  <c r="BQ761" i="5"/>
  <c r="BP761" i="5"/>
  <c r="BO761" i="5"/>
  <c r="BN761" i="5"/>
  <c r="BM761" i="5"/>
  <c r="BL761" i="5"/>
  <c r="BK761" i="5"/>
  <c r="BJ761" i="5"/>
  <c r="BI761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P761" i="5"/>
  <c r="AO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CB760" i="5"/>
  <c r="BY760" i="5"/>
  <c r="BX760" i="5"/>
  <c r="BW760" i="5"/>
  <c r="BV760" i="5"/>
  <c r="BT760" i="5"/>
  <c r="BS760" i="5"/>
  <c r="BR760" i="5"/>
  <c r="BQ760" i="5"/>
  <c r="BP760" i="5"/>
  <c r="BO760" i="5"/>
  <c r="BN760" i="5"/>
  <c r="BM760" i="5"/>
  <c r="BL760" i="5"/>
  <c r="BK760" i="5"/>
  <c r="BJ760" i="5"/>
  <c r="BI760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P760" i="5"/>
  <c r="AO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CB759" i="5"/>
  <c r="BY759" i="5"/>
  <c r="BX759" i="5"/>
  <c r="BW759" i="5"/>
  <c r="BV759" i="5"/>
  <c r="BT759" i="5"/>
  <c r="BS759" i="5"/>
  <c r="BR759" i="5"/>
  <c r="BQ759" i="5"/>
  <c r="BP759" i="5"/>
  <c r="BO759" i="5"/>
  <c r="BN759" i="5"/>
  <c r="BM759" i="5"/>
  <c r="BL759" i="5"/>
  <c r="BK759" i="5"/>
  <c r="BJ759" i="5"/>
  <c r="BI759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P759" i="5"/>
  <c r="AO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CB758" i="5"/>
  <c r="BY758" i="5"/>
  <c r="BX758" i="5"/>
  <c r="BW758" i="5"/>
  <c r="BV758" i="5"/>
  <c r="BT758" i="5"/>
  <c r="BS758" i="5"/>
  <c r="BR758" i="5"/>
  <c r="BQ758" i="5"/>
  <c r="BO758" i="5"/>
  <c r="BN758" i="5"/>
  <c r="BM758" i="5"/>
  <c r="BL758" i="5"/>
  <c r="BJ758" i="5"/>
  <c r="BI758" i="5"/>
  <c r="BH758" i="5"/>
  <c r="BG758" i="5"/>
  <c r="BE758" i="5"/>
  <c r="BD758" i="5"/>
  <c r="BC758" i="5"/>
  <c r="BB758" i="5"/>
  <c r="AZ758" i="5"/>
  <c r="AY758" i="5"/>
  <c r="AX758" i="5"/>
  <c r="AW758" i="5"/>
  <c r="AU758" i="5"/>
  <c r="AT758" i="5"/>
  <c r="AS758" i="5"/>
  <c r="AR758" i="5"/>
  <c r="AP758" i="5"/>
  <c r="AO758" i="5"/>
  <c r="AN758" i="5"/>
  <c r="AM758" i="5"/>
  <c r="AK758" i="5"/>
  <c r="AJ758" i="5"/>
  <c r="AI758" i="5"/>
  <c r="AH758" i="5"/>
  <c r="AF758" i="5"/>
  <c r="AE758" i="5"/>
  <c r="AD758" i="5"/>
  <c r="AC758" i="5"/>
  <c r="AA758" i="5"/>
  <c r="Z758" i="5"/>
  <c r="Y758" i="5"/>
  <c r="X758" i="5"/>
  <c r="V758" i="5"/>
  <c r="U758" i="5"/>
  <c r="T758" i="5"/>
  <c r="S758" i="5"/>
  <c r="Q758" i="5"/>
  <c r="P758" i="5"/>
  <c r="O758" i="5"/>
  <c r="N758" i="5"/>
  <c r="L758" i="5"/>
  <c r="K758" i="5"/>
  <c r="J758" i="5"/>
  <c r="I758" i="5"/>
  <c r="CB757" i="5"/>
  <c r="CA757" i="5"/>
  <c r="BY757" i="5"/>
  <c r="BX757" i="5"/>
  <c r="BW757" i="5"/>
  <c r="BV757" i="5"/>
  <c r="BU757" i="5"/>
  <c r="BT757" i="5"/>
  <c r="BS757" i="5"/>
  <c r="BR757" i="5"/>
  <c r="BQ757" i="5"/>
  <c r="BP757" i="5"/>
  <c r="BO757" i="5"/>
  <c r="BN757" i="5"/>
  <c r="BM757" i="5"/>
  <c r="BL757" i="5"/>
  <c r="BK757" i="5"/>
  <c r="BJ757" i="5"/>
  <c r="BI757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P757" i="5"/>
  <c r="AO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CB756" i="5"/>
  <c r="BY756" i="5"/>
  <c r="BX756" i="5"/>
  <c r="BW756" i="5"/>
  <c r="BV756" i="5"/>
  <c r="BT756" i="5"/>
  <c r="BS756" i="5"/>
  <c r="BR756" i="5"/>
  <c r="BQ756" i="5"/>
  <c r="BP756" i="5"/>
  <c r="BO756" i="5"/>
  <c r="BN756" i="5"/>
  <c r="BM756" i="5"/>
  <c r="BL756" i="5"/>
  <c r="BK756" i="5"/>
  <c r="BJ756" i="5"/>
  <c r="BI756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P756" i="5"/>
  <c r="AO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CB755" i="5"/>
  <c r="BY755" i="5"/>
  <c r="BX755" i="5"/>
  <c r="BW755" i="5"/>
  <c r="BV755" i="5"/>
  <c r="BT755" i="5"/>
  <c r="BS755" i="5"/>
  <c r="BR755" i="5"/>
  <c r="BQ755" i="5"/>
  <c r="BP755" i="5"/>
  <c r="BO755" i="5"/>
  <c r="BN755" i="5"/>
  <c r="BM755" i="5"/>
  <c r="BL755" i="5"/>
  <c r="BK755" i="5"/>
  <c r="BJ755" i="5"/>
  <c r="BI755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P755" i="5"/>
  <c r="AO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CB754" i="5"/>
  <c r="BY754" i="5"/>
  <c r="BX754" i="5"/>
  <c r="BW754" i="5"/>
  <c r="BV754" i="5"/>
  <c r="BT754" i="5"/>
  <c r="BS754" i="5"/>
  <c r="BR754" i="5"/>
  <c r="BQ754" i="5"/>
  <c r="BP754" i="5"/>
  <c r="BO754" i="5"/>
  <c r="BN754" i="5"/>
  <c r="BM754" i="5"/>
  <c r="BL754" i="5"/>
  <c r="BK754" i="5"/>
  <c r="BJ754" i="5"/>
  <c r="BI754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P754" i="5"/>
  <c r="AO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CB753" i="5"/>
  <c r="BY753" i="5"/>
  <c r="BX753" i="5"/>
  <c r="BW753" i="5"/>
  <c r="BV753" i="5"/>
  <c r="BT753" i="5"/>
  <c r="BS753" i="5"/>
  <c r="BR753" i="5"/>
  <c r="BQ753" i="5"/>
  <c r="BO753" i="5"/>
  <c r="BN753" i="5"/>
  <c r="BM753" i="5"/>
  <c r="BL753" i="5"/>
  <c r="BJ753" i="5"/>
  <c r="BI753" i="5"/>
  <c r="BH753" i="5"/>
  <c r="BG753" i="5"/>
  <c r="BE753" i="5"/>
  <c r="BD753" i="5"/>
  <c r="BC753" i="5"/>
  <c r="BB753" i="5"/>
  <c r="AZ753" i="5"/>
  <c r="AY753" i="5"/>
  <c r="AX753" i="5"/>
  <c r="AW753" i="5"/>
  <c r="AU753" i="5"/>
  <c r="AT753" i="5"/>
  <c r="AS753" i="5"/>
  <c r="AR753" i="5"/>
  <c r="AP753" i="5"/>
  <c r="AO753" i="5"/>
  <c r="AN753" i="5"/>
  <c r="AM753" i="5"/>
  <c r="AK753" i="5"/>
  <c r="AJ753" i="5"/>
  <c r="AI753" i="5"/>
  <c r="AH753" i="5"/>
  <c r="AF753" i="5"/>
  <c r="AE753" i="5"/>
  <c r="AD753" i="5"/>
  <c r="AC753" i="5"/>
  <c r="AA753" i="5"/>
  <c r="Z753" i="5"/>
  <c r="Y753" i="5"/>
  <c r="X753" i="5"/>
  <c r="V753" i="5"/>
  <c r="U753" i="5"/>
  <c r="T753" i="5"/>
  <c r="S753" i="5"/>
  <c r="Q753" i="5"/>
  <c r="P753" i="5"/>
  <c r="O753" i="5"/>
  <c r="N753" i="5"/>
  <c r="L753" i="5"/>
  <c r="K753" i="5"/>
  <c r="J753" i="5"/>
  <c r="I753" i="5"/>
  <c r="CB752" i="5"/>
  <c r="CA752" i="5"/>
  <c r="BY752" i="5"/>
  <c r="BX752" i="5"/>
  <c r="BW752" i="5"/>
  <c r="BV752" i="5"/>
  <c r="BU752" i="5"/>
  <c r="BT752" i="5"/>
  <c r="BS752" i="5"/>
  <c r="BR752" i="5"/>
  <c r="BQ752" i="5"/>
  <c r="BP752" i="5"/>
  <c r="BO752" i="5"/>
  <c r="BN752" i="5"/>
  <c r="BM752" i="5"/>
  <c r="BL752" i="5"/>
  <c r="BK752" i="5"/>
  <c r="BJ752" i="5"/>
  <c r="BI752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P752" i="5"/>
  <c r="AO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CB751" i="5"/>
  <c r="BY751" i="5"/>
  <c r="BX751" i="5"/>
  <c r="BW751" i="5"/>
  <c r="BV751" i="5"/>
  <c r="BT751" i="5"/>
  <c r="BS751" i="5"/>
  <c r="BR751" i="5"/>
  <c r="BQ751" i="5"/>
  <c r="BP751" i="5"/>
  <c r="BO751" i="5"/>
  <c r="BN751" i="5"/>
  <c r="BM751" i="5"/>
  <c r="BL751" i="5"/>
  <c r="BK751" i="5"/>
  <c r="BJ751" i="5"/>
  <c r="BI751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P751" i="5"/>
  <c r="AO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CB750" i="5"/>
  <c r="BY750" i="5"/>
  <c r="BX750" i="5"/>
  <c r="BW750" i="5"/>
  <c r="BV750" i="5"/>
  <c r="BT750" i="5"/>
  <c r="BS750" i="5"/>
  <c r="BR750" i="5"/>
  <c r="BQ750" i="5"/>
  <c r="BP750" i="5"/>
  <c r="BO750" i="5"/>
  <c r="BN750" i="5"/>
  <c r="BM750" i="5"/>
  <c r="BL750" i="5"/>
  <c r="BK750" i="5"/>
  <c r="BJ750" i="5"/>
  <c r="BI750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P750" i="5"/>
  <c r="AO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CB749" i="5"/>
  <c r="BY749" i="5"/>
  <c r="BX749" i="5"/>
  <c r="BW749" i="5"/>
  <c r="BV749" i="5"/>
  <c r="BT749" i="5"/>
  <c r="BS749" i="5"/>
  <c r="BR749" i="5"/>
  <c r="BQ749" i="5"/>
  <c r="BP749" i="5"/>
  <c r="BO749" i="5"/>
  <c r="BN749" i="5"/>
  <c r="BM749" i="5"/>
  <c r="BL749" i="5"/>
  <c r="BK749" i="5"/>
  <c r="BJ749" i="5"/>
  <c r="BI749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P749" i="5"/>
  <c r="AO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CB748" i="5"/>
  <c r="BY748" i="5"/>
  <c r="BX748" i="5"/>
  <c r="BW748" i="5"/>
  <c r="BV748" i="5"/>
  <c r="BT748" i="5"/>
  <c r="BS748" i="5"/>
  <c r="BR748" i="5"/>
  <c r="BQ748" i="5"/>
  <c r="BO748" i="5"/>
  <c r="BN748" i="5"/>
  <c r="BM748" i="5"/>
  <c r="BL748" i="5"/>
  <c r="BJ748" i="5"/>
  <c r="BI748" i="5"/>
  <c r="BH748" i="5"/>
  <c r="BG748" i="5"/>
  <c r="BE748" i="5"/>
  <c r="BD748" i="5"/>
  <c r="BC748" i="5"/>
  <c r="BB748" i="5"/>
  <c r="AZ748" i="5"/>
  <c r="AY748" i="5"/>
  <c r="AX748" i="5"/>
  <c r="AW748" i="5"/>
  <c r="AU748" i="5"/>
  <c r="AT748" i="5"/>
  <c r="AS748" i="5"/>
  <c r="AR748" i="5"/>
  <c r="AP748" i="5"/>
  <c r="AO748" i="5"/>
  <c r="AN748" i="5"/>
  <c r="AM748" i="5"/>
  <c r="AK748" i="5"/>
  <c r="AJ748" i="5"/>
  <c r="AI748" i="5"/>
  <c r="AH748" i="5"/>
  <c r="AF748" i="5"/>
  <c r="AE748" i="5"/>
  <c r="AD748" i="5"/>
  <c r="AC748" i="5"/>
  <c r="AA748" i="5"/>
  <c r="Z748" i="5"/>
  <c r="Y748" i="5"/>
  <c r="X748" i="5"/>
  <c r="V748" i="5"/>
  <c r="U748" i="5"/>
  <c r="T748" i="5"/>
  <c r="S748" i="5"/>
  <c r="Q748" i="5"/>
  <c r="P748" i="5"/>
  <c r="O748" i="5"/>
  <c r="N748" i="5"/>
  <c r="L748" i="5"/>
  <c r="K748" i="5"/>
  <c r="J748" i="5"/>
  <c r="I748" i="5"/>
  <c r="CB747" i="5"/>
  <c r="CA747" i="5"/>
  <c r="BY747" i="5"/>
  <c r="BX747" i="5"/>
  <c r="BW747" i="5"/>
  <c r="BV747" i="5"/>
  <c r="BU747" i="5"/>
  <c r="BT747" i="5"/>
  <c r="BS747" i="5"/>
  <c r="BR747" i="5"/>
  <c r="BQ747" i="5"/>
  <c r="BP747" i="5"/>
  <c r="BO747" i="5"/>
  <c r="BN747" i="5"/>
  <c r="BM747" i="5"/>
  <c r="BL747" i="5"/>
  <c r="BK747" i="5"/>
  <c r="BJ747" i="5"/>
  <c r="BI747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P747" i="5"/>
  <c r="AO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CB746" i="5"/>
  <c r="BY746" i="5"/>
  <c r="BX746" i="5"/>
  <c r="BW746" i="5"/>
  <c r="BV746" i="5"/>
  <c r="BT746" i="5"/>
  <c r="BS746" i="5"/>
  <c r="BR746" i="5"/>
  <c r="BQ746" i="5"/>
  <c r="BP746" i="5"/>
  <c r="BO746" i="5"/>
  <c r="BN746" i="5"/>
  <c r="BM746" i="5"/>
  <c r="BL746" i="5"/>
  <c r="BK746" i="5"/>
  <c r="BJ746" i="5"/>
  <c r="BI746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P746" i="5"/>
  <c r="AO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CB745" i="5"/>
  <c r="BY745" i="5"/>
  <c r="BX745" i="5"/>
  <c r="BW745" i="5"/>
  <c r="BV745" i="5"/>
  <c r="BT745" i="5"/>
  <c r="BS745" i="5"/>
  <c r="BR745" i="5"/>
  <c r="BQ745" i="5"/>
  <c r="BP745" i="5"/>
  <c r="BO745" i="5"/>
  <c r="BN745" i="5"/>
  <c r="BM745" i="5"/>
  <c r="BL745" i="5"/>
  <c r="BK745" i="5"/>
  <c r="BJ745" i="5"/>
  <c r="BI745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P745" i="5"/>
  <c r="AO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CB744" i="5"/>
  <c r="BY744" i="5"/>
  <c r="BX744" i="5"/>
  <c r="BW744" i="5"/>
  <c r="BV744" i="5"/>
  <c r="BT744" i="5"/>
  <c r="BS744" i="5"/>
  <c r="BR744" i="5"/>
  <c r="BQ744" i="5"/>
  <c r="BP744" i="5"/>
  <c r="BO744" i="5"/>
  <c r="BN744" i="5"/>
  <c r="BM744" i="5"/>
  <c r="BL744" i="5"/>
  <c r="BK744" i="5"/>
  <c r="BJ744" i="5"/>
  <c r="BI744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P744" i="5"/>
  <c r="AO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CB743" i="5"/>
  <c r="BY743" i="5"/>
  <c r="BX743" i="5"/>
  <c r="BW743" i="5"/>
  <c r="BV743" i="5"/>
  <c r="BT743" i="5"/>
  <c r="BS743" i="5"/>
  <c r="BR743" i="5"/>
  <c r="BQ743" i="5"/>
  <c r="BP743" i="5"/>
  <c r="BO743" i="5"/>
  <c r="BN743" i="5"/>
  <c r="BM743" i="5"/>
  <c r="BL743" i="5"/>
  <c r="BK743" i="5"/>
  <c r="BJ743" i="5"/>
  <c r="BI743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P743" i="5"/>
  <c r="AO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CB742" i="5"/>
  <c r="BY742" i="5"/>
  <c r="BX742" i="5"/>
  <c r="BW742" i="5"/>
  <c r="BV742" i="5"/>
  <c r="BT742" i="5"/>
  <c r="BS742" i="5"/>
  <c r="BR742" i="5"/>
  <c r="BQ742" i="5"/>
  <c r="BO742" i="5"/>
  <c r="BN742" i="5"/>
  <c r="BM742" i="5"/>
  <c r="BL742" i="5"/>
  <c r="BJ742" i="5"/>
  <c r="BI742" i="5"/>
  <c r="BH742" i="5"/>
  <c r="BG742" i="5"/>
  <c r="BE742" i="5"/>
  <c r="BD742" i="5"/>
  <c r="BC742" i="5"/>
  <c r="BB742" i="5"/>
  <c r="AZ742" i="5"/>
  <c r="AY742" i="5"/>
  <c r="AX742" i="5"/>
  <c r="AW742" i="5"/>
  <c r="AU742" i="5"/>
  <c r="AT742" i="5"/>
  <c r="AS742" i="5"/>
  <c r="AR742" i="5"/>
  <c r="AP742" i="5"/>
  <c r="AO742" i="5"/>
  <c r="AN742" i="5"/>
  <c r="AM742" i="5"/>
  <c r="AK742" i="5"/>
  <c r="AJ742" i="5"/>
  <c r="AI742" i="5"/>
  <c r="AH742" i="5"/>
  <c r="AF742" i="5"/>
  <c r="AE742" i="5"/>
  <c r="AD742" i="5"/>
  <c r="AC742" i="5"/>
  <c r="AA742" i="5"/>
  <c r="Z742" i="5"/>
  <c r="Y742" i="5"/>
  <c r="X742" i="5"/>
  <c r="V742" i="5"/>
  <c r="U742" i="5"/>
  <c r="T742" i="5"/>
  <c r="S742" i="5"/>
  <c r="Q742" i="5"/>
  <c r="P742" i="5"/>
  <c r="O742" i="5"/>
  <c r="N742" i="5"/>
  <c r="L742" i="5"/>
  <c r="K742" i="5"/>
  <c r="J742" i="5"/>
  <c r="I742" i="5"/>
  <c r="CB741" i="5"/>
  <c r="CA741" i="5"/>
  <c r="BY741" i="5"/>
  <c r="BX741" i="5"/>
  <c r="BW741" i="5"/>
  <c r="BV741" i="5"/>
  <c r="BU741" i="5"/>
  <c r="BT741" i="5"/>
  <c r="BS741" i="5"/>
  <c r="BR741" i="5"/>
  <c r="BQ741" i="5"/>
  <c r="BP741" i="5"/>
  <c r="BO741" i="5"/>
  <c r="BN741" i="5"/>
  <c r="BM741" i="5"/>
  <c r="BL741" i="5"/>
  <c r="BK741" i="5"/>
  <c r="BJ741" i="5"/>
  <c r="BI741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P741" i="5"/>
  <c r="AO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CB740" i="5"/>
  <c r="BY740" i="5"/>
  <c r="BX740" i="5"/>
  <c r="BW740" i="5"/>
  <c r="BV740" i="5"/>
  <c r="BT740" i="5"/>
  <c r="BS740" i="5"/>
  <c r="BR740" i="5"/>
  <c r="BQ740" i="5"/>
  <c r="BP740" i="5"/>
  <c r="BO740" i="5"/>
  <c r="BN740" i="5"/>
  <c r="BM740" i="5"/>
  <c r="BL740" i="5"/>
  <c r="BK740" i="5"/>
  <c r="BJ740" i="5"/>
  <c r="BI740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P740" i="5"/>
  <c r="AO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CB739" i="5"/>
  <c r="BY739" i="5"/>
  <c r="BX739" i="5"/>
  <c r="BW739" i="5"/>
  <c r="BV739" i="5"/>
  <c r="BT739" i="5"/>
  <c r="BS739" i="5"/>
  <c r="BR739" i="5"/>
  <c r="BQ739" i="5"/>
  <c r="BP739" i="5"/>
  <c r="BO739" i="5"/>
  <c r="BN739" i="5"/>
  <c r="BM739" i="5"/>
  <c r="BL739" i="5"/>
  <c r="BK739" i="5"/>
  <c r="BJ739" i="5"/>
  <c r="BI739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P739" i="5"/>
  <c r="AO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CB738" i="5"/>
  <c r="BY738" i="5"/>
  <c r="BX738" i="5"/>
  <c r="BW738" i="5"/>
  <c r="BV738" i="5"/>
  <c r="BT738" i="5"/>
  <c r="BS738" i="5"/>
  <c r="BR738" i="5"/>
  <c r="BQ738" i="5"/>
  <c r="BP738" i="5"/>
  <c r="BO738" i="5"/>
  <c r="BN738" i="5"/>
  <c r="BM738" i="5"/>
  <c r="BL738" i="5"/>
  <c r="BK738" i="5"/>
  <c r="BJ738" i="5"/>
  <c r="BI738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P738" i="5"/>
  <c r="AO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CB737" i="5"/>
  <c r="BY737" i="5"/>
  <c r="BX737" i="5"/>
  <c r="BW737" i="5"/>
  <c r="BV737" i="5"/>
  <c r="BT737" i="5"/>
  <c r="BS737" i="5"/>
  <c r="BR737" i="5"/>
  <c r="BQ737" i="5"/>
  <c r="BO737" i="5"/>
  <c r="BN737" i="5"/>
  <c r="BM737" i="5"/>
  <c r="BL737" i="5"/>
  <c r="BJ737" i="5"/>
  <c r="BI737" i="5"/>
  <c r="BH737" i="5"/>
  <c r="BG737" i="5"/>
  <c r="BE737" i="5"/>
  <c r="BD737" i="5"/>
  <c r="BC737" i="5"/>
  <c r="BB737" i="5"/>
  <c r="AZ737" i="5"/>
  <c r="AY737" i="5"/>
  <c r="AX737" i="5"/>
  <c r="AW737" i="5"/>
  <c r="AU737" i="5"/>
  <c r="AT737" i="5"/>
  <c r="AS737" i="5"/>
  <c r="AR737" i="5"/>
  <c r="AP737" i="5"/>
  <c r="AO737" i="5"/>
  <c r="AN737" i="5"/>
  <c r="AM737" i="5"/>
  <c r="AK737" i="5"/>
  <c r="AJ737" i="5"/>
  <c r="AI737" i="5"/>
  <c r="AH737" i="5"/>
  <c r="AF737" i="5"/>
  <c r="AE737" i="5"/>
  <c r="AD737" i="5"/>
  <c r="AC737" i="5"/>
  <c r="AA737" i="5"/>
  <c r="Z737" i="5"/>
  <c r="Y737" i="5"/>
  <c r="X737" i="5"/>
  <c r="V737" i="5"/>
  <c r="U737" i="5"/>
  <c r="T737" i="5"/>
  <c r="S737" i="5"/>
  <c r="Q737" i="5"/>
  <c r="P737" i="5"/>
  <c r="O737" i="5"/>
  <c r="N737" i="5"/>
  <c r="L737" i="5"/>
  <c r="K737" i="5"/>
  <c r="J737" i="5"/>
  <c r="I737" i="5"/>
  <c r="CB736" i="5"/>
  <c r="CA736" i="5"/>
  <c r="BY736" i="5"/>
  <c r="BX736" i="5"/>
  <c r="BW736" i="5"/>
  <c r="BV736" i="5"/>
  <c r="BU736" i="5"/>
  <c r="BT736" i="5"/>
  <c r="BS736" i="5"/>
  <c r="BR736" i="5"/>
  <c r="BQ736" i="5"/>
  <c r="BP736" i="5"/>
  <c r="BO736" i="5"/>
  <c r="BN736" i="5"/>
  <c r="BM736" i="5"/>
  <c r="BL736" i="5"/>
  <c r="BK736" i="5"/>
  <c r="BJ736" i="5"/>
  <c r="BI736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P736" i="5"/>
  <c r="AO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CB735" i="5"/>
  <c r="BY735" i="5"/>
  <c r="BX735" i="5"/>
  <c r="BW735" i="5"/>
  <c r="BV735" i="5"/>
  <c r="BT735" i="5"/>
  <c r="BS735" i="5"/>
  <c r="BR735" i="5"/>
  <c r="BQ735" i="5"/>
  <c r="BP735" i="5"/>
  <c r="BO735" i="5"/>
  <c r="BN735" i="5"/>
  <c r="BM735" i="5"/>
  <c r="BL735" i="5"/>
  <c r="BK735" i="5"/>
  <c r="BJ735" i="5"/>
  <c r="BI735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P735" i="5"/>
  <c r="AO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CB734" i="5"/>
  <c r="BY734" i="5"/>
  <c r="BX734" i="5"/>
  <c r="BW734" i="5"/>
  <c r="BV734" i="5"/>
  <c r="BT734" i="5"/>
  <c r="BS734" i="5"/>
  <c r="BR734" i="5"/>
  <c r="BQ734" i="5"/>
  <c r="BP734" i="5"/>
  <c r="BO734" i="5"/>
  <c r="BN734" i="5"/>
  <c r="BM734" i="5"/>
  <c r="BL734" i="5"/>
  <c r="BK734" i="5"/>
  <c r="BJ734" i="5"/>
  <c r="BI734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P734" i="5"/>
  <c r="AO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CB733" i="5"/>
  <c r="BY733" i="5"/>
  <c r="BX733" i="5"/>
  <c r="BW733" i="5"/>
  <c r="BV733" i="5"/>
  <c r="BT733" i="5"/>
  <c r="BS733" i="5"/>
  <c r="BR733" i="5"/>
  <c r="BQ733" i="5"/>
  <c r="BP733" i="5"/>
  <c r="BO733" i="5"/>
  <c r="BN733" i="5"/>
  <c r="BM733" i="5"/>
  <c r="BL733" i="5"/>
  <c r="BK733" i="5"/>
  <c r="BJ733" i="5"/>
  <c r="BI733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P733" i="5"/>
  <c r="AO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CB732" i="5"/>
  <c r="BY732" i="5"/>
  <c r="BX732" i="5"/>
  <c r="BW732" i="5"/>
  <c r="BV732" i="5"/>
  <c r="BT732" i="5"/>
  <c r="BS732" i="5"/>
  <c r="BR732" i="5"/>
  <c r="BQ732" i="5"/>
  <c r="BO732" i="5"/>
  <c r="BN732" i="5"/>
  <c r="BM732" i="5"/>
  <c r="BL732" i="5"/>
  <c r="BJ732" i="5"/>
  <c r="BI732" i="5"/>
  <c r="BH732" i="5"/>
  <c r="BG732" i="5"/>
  <c r="BE732" i="5"/>
  <c r="BD732" i="5"/>
  <c r="BC732" i="5"/>
  <c r="BB732" i="5"/>
  <c r="AZ732" i="5"/>
  <c r="AY732" i="5"/>
  <c r="AX732" i="5"/>
  <c r="AW732" i="5"/>
  <c r="AU732" i="5"/>
  <c r="AT732" i="5"/>
  <c r="AS732" i="5"/>
  <c r="AR732" i="5"/>
  <c r="AP732" i="5"/>
  <c r="AO732" i="5"/>
  <c r="AN732" i="5"/>
  <c r="AM732" i="5"/>
  <c r="AK732" i="5"/>
  <c r="AJ732" i="5"/>
  <c r="AI732" i="5"/>
  <c r="AH732" i="5"/>
  <c r="AF732" i="5"/>
  <c r="AE732" i="5"/>
  <c r="AD732" i="5"/>
  <c r="AC732" i="5"/>
  <c r="AA732" i="5"/>
  <c r="Z732" i="5"/>
  <c r="Y732" i="5"/>
  <c r="X732" i="5"/>
  <c r="V732" i="5"/>
  <c r="U732" i="5"/>
  <c r="T732" i="5"/>
  <c r="S732" i="5"/>
  <c r="Q732" i="5"/>
  <c r="P732" i="5"/>
  <c r="O732" i="5"/>
  <c r="N732" i="5"/>
  <c r="L732" i="5"/>
  <c r="K732" i="5"/>
  <c r="J732" i="5"/>
  <c r="I732" i="5"/>
  <c r="CB731" i="5"/>
  <c r="CA731" i="5"/>
  <c r="BY731" i="5"/>
  <c r="BX731" i="5"/>
  <c r="BW731" i="5"/>
  <c r="BV731" i="5"/>
  <c r="BU731" i="5"/>
  <c r="BT731" i="5"/>
  <c r="BS731" i="5"/>
  <c r="BR731" i="5"/>
  <c r="BQ731" i="5"/>
  <c r="BP731" i="5"/>
  <c r="BO731" i="5"/>
  <c r="BN731" i="5"/>
  <c r="BM731" i="5"/>
  <c r="BL731" i="5"/>
  <c r="BK731" i="5"/>
  <c r="BJ731" i="5"/>
  <c r="BI731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P731" i="5"/>
  <c r="AO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CB730" i="5"/>
  <c r="BY730" i="5"/>
  <c r="BX730" i="5"/>
  <c r="BW730" i="5"/>
  <c r="BV730" i="5"/>
  <c r="BT730" i="5"/>
  <c r="BS730" i="5"/>
  <c r="BR730" i="5"/>
  <c r="BQ730" i="5"/>
  <c r="BO730" i="5"/>
  <c r="BN730" i="5"/>
  <c r="BM730" i="5"/>
  <c r="BL730" i="5"/>
  <c r="BJ730" i="5"/>
  <c r="BI730" i="5"/>
  <c r="BH730" i="5"/>
  <c r="BG730" i="5"/>
  <c r="BE730" i="5"/>
  <c r="BD730" i="5"/>
  <c r="BC730" i="5"/>
  <c r="BB730" i="5"/>
  <c r="AZ730" i="5"/>
  <c r="AY730" i="5"/>
  <c r="AX730" i="5"/>
  <c r="AW730" i="5"/>
  <c r="AU730" i="5"/>
  <c r="AT730" i="5"/>
  <c r="AS730" i="5"/>
  <c r="AR730" i="5"/>
  <c r="AP730" i="5"/>
  <c r="AO730" i="5"/>
  <c r="AN730" i="5"/>
  <c r="AM730" i="5"/>
  <c r="AK730" i="5"/>
  <c r="AJ730" i="5"/>
  <c r="AI730" i="5"/>
  <c r="AH730" i="5"/>
  <c r="AF730" i="5"/>
  <c r="AE730" i="5"/>
  <c r="AD730" i="5"/>
  <c r="AC730" i="5"/>
  <c r="AA730" i="5"/>
  <c r="Z730" i="5"/>
  <c r="Y730" i="5"/>
  <c r="X730" i="5"/>
  <c r="V730" i="5"/>
  <c r="U730" i="5"/>
  <c r="T730" i="5"/>
  <c r="S730" i="5"/>
  <c r="Q730" i="5"/>
  <c r="P730" i="5"/>
  <c r="O730" i="5"/>
  <c r="N730" i="5"/>
  <c r="L730" i="5"/>
  <c r="K730" i="5"/>
  <c r="J730" i="5"/>
  <c r="I730" i="5"/>
  <c r="CB729" i="5"/>
  <c r="BY729" i="5"/>
  <c r="BX729" i="5"/>
  <c r="BW729" i="5"/>
  <c r="BV729" i="5"/>
  <c r="BT729" i="5"/>
  <c r="BS729" i="5"/>
  <c r="BR729" i="5"/>
  <c r="BQ729" i="5"/>
  <c r="BO729" i="5"/>
  <c r="BN729" i="5"/>
  <c r="BM729" i="5"/>
  <c r="BL729" i="5"/>
  <c r="BJ729" i="5"/>
  <c r="BI729" i="5"/>
  <c r="BH729" i="5"/>
  <c r="BG729" i="5"/>
  <c r="BE729" i="5"/>
  <c r="BD729" i="5"/>
  <c r="BC729" i="5"/>
  <c r="BB729" i="5"/>
  <c r="AZ729" i="5"/>
  <c r="AY729" i="5"/>
  <c r="AX729" i="5"/>
  <c r="AW729" i="5"/>
  <c r="AU729" i="5"/>
  <c r="AT729" i="5"/>
  <c r="AS729" i="5"/>
  <c r="AR729" i="5"/>
  <c r="AP729" i="5"/>
  <c r="AO729" i="5"/>
  <c r="AN729" i="5"/>
  <c r="AM729" i="5"/>
  <c r="AK729" i="5"/>
  <c r="AJ729" i="5"/>
  <c r="AI729" i="5"/>
  <c r="AH729" i="5"/>
  <c r="AF729" i="5"/>
  <c r="AE729" i="5"/>
  <c r="AD729" i="5"/>
  <c r="AC729" i="5"/>
  <c r="AA729" i="5"/>
  <c r="Z729" i="5"/>
  <c r="Y729" i="5"/>
  <c r="X729" i="5"/>
  <c r="V729" i="5"/>
  <c r="U729" i="5"/>
  <c r="T729" i="5"/>
  <c r="S729" i="5"/>
  <c r="Q729" i="5"/>
  <c r="P729" i="5"/>
  <c r="O729" i="5"/>
  <c r="N729" i="5"/>
  <c r="L729" i="5"/>
  <c r="K729" i="5"/>
  <c r="J729" i="5"/>
  <c r="I729" i="5"/>
  <c r="CB728" i="5"/>
  <c r="BY728" i="5"/>
  <c r="BX728" i="5"/>
  <c r="BW728" i="5"/>
  <c r="BV728" i="5"/>
  <c r="BT728" i="5"/>
  <c r="BS728" i="5"/>
  <c r="BR728" i="5"/>
  <c r="BQ728" i="5"/>
  <c r="BO728" i="5"/>
  <c r="BN728" i="5"/>
  <c r="BM728" i="5"/>
  <c r="BL728" i="5"/>
  <c r="BJ728" i="5"/>
  <c r="BI728" i="5"/>
  <c r="BH728" i="5"/>
  <c r="BG728" i="5"/>
  <c r="BE728" i="5"/>
  <c r="BD728" i="5"/>
  <c r="BC728" i="5"/>
  <c r="BB728" i="5"/>
  <c r="AZ728" i="5"/>
  <c r="AY728" i="5"/>
  <c r="AX728" i="5"/>
  <c r="AW728" i="5"/>
  <c r="AU728" i="5"/>
  <c r="AT728" i="5"/>
  <c r="AS728" i="5"/>
  <c r="AR728" i="5"/>
  <c r="AP728" i="5"/>
  <c r="AO728" i="5"/>
  <c r="AN728" i="5"/>
  <c r="AM728" i="5"/>
  <c r="AK728" i="5"/>
  <c r="AJ728" i="5"/>
  <c r="AI728" i="5"/>
  <c r="AH728" i="5"/>
  <c r="AF728" i="5"/>
  <c r="AE728" i="5"/>
  <c r="AD728" i="5"/>
  <c r="AC728" i="5"/>
  <c r="AA728" i="5"/>
  <c r="Z728" i="5"/>
  <c r="Y728" i="5"/>
  <c r="X728" i="5"/>
  <c r="V728" i="5"/>
  <c r="U728" i="5"/>
  <c r="T728" i="5"/>
  <c r="S728" i="5"/>
  <c r="Q728" i="5"/>
  <c r="P728" i="5"/>
  <c r="O728" i="5"/>
  <c r="N728" i="5"/>
  <c r="L728" i="5"/>
  <c r="K728" i="5"/>
  <c r="J728" i="5"/>
  <c r="I728" i="5"/>
  <c r="CB727" i="5"/>
  <c r="BY727" i="5"/>
  <c r="BX727" i="5"/>
  <c r="BW727" i="5"/>
  <c r="BV727" i="5"/>
  <c r="BT727" i="5"/>
  <c r="BS727" i="5"/>
  <c r="BR727" i="5"/>
  <c r="BQ727" i="5"/>
  <c r="BO727" i="5"/>
  <c r="BN727" i="5"/>
  <c r="BM727" i="5"/>
  <c r="BL727" i="5"/>
  <c r="BJ727" i="5"/>
  <c r="BI727" i="5"/>
  <c r="BH727" i="5"/>
  <c r="BG727" i="5"/>
  <c r="BE727" i="5"/>
  <c r="BD727" i="5"/>
  <c r="BC727" i="5"/>
  <c r="BB727" i="5"/>
  <c r="AZ727" i="5"/>
  <c r="AY727" i="5"/>
  <c r="AX727" i="5"/>
  <c r="AW727" i="5"/>
  <c r="AU727" i="5"/>
  <c r="AT727" i="5"/>
  <c r="AS727" i="5"/>
  <c r="AR727" i="5"/>
  <c r="AP727" i="5"/>
  <c r="AO727" i="5"/>
  <c r="AN727" i="5"/>
  <c r="AM727" i="5"/>
  <c r="AK727" i="5"/>
  <c r="AJ727" i="5"/>
  <c r="AI727" i="5"/>
  <c r="AH727" i="5"/>
  <c r="AF727" i="5"/>
  <c r="AE727" i="5"/>
  <c r="AD727" i="5"/>
  <c r="AC727" i="5"/>
  <c r="AA727" i="5"/>
  <c r="Z727" i="5"/>
  <c r="Y727" i="5"/>
  <c r="X727" i="5"/>
  <c r="V727" i="5"/>
  <c r="U727" i="5"/>
  <c r="T727" i="5"/>
  <c r="S727" i="5"/>
  <c r="Q727" i="5"/>
  <c r="P727" i="5"/>
  <c r="O727" i="5"/>
  <c r="N727" i="5"/>
  <c r="L727" i="5"/>
  <c r="K727" i="5"/>
  <c r="J727" i="5"/>
  <c r="I727" i="5"/>
  <c r="CB726" i="5"/>
  <c r="BY726" i="5"/>
  <c r="BX726" i="5"/>
  <c r="BW726" i="5"/>
  <c r="BV726" i="5"/>
  <c r="BT726" i="5"/>
  <c r="BS726" i="5"/>
  <c r="BR726" i="5"/>
  <c r="BQ726" i="5"/>
  <c r="BO726" i="5"/>
  <c r="BN726" i="5"/>
  <c r="BM726" i="5"/>
  <c r="BL726" i="5"/>
  <c r="BJ726" i="5"/>
  <c r="BI726" i="5"/>
  <c r="BH726" i="5"/>
  <c r="BG726" i="5"/>
  <c r="BE726" i="5"/>
  <c r="BD726" i="5"/>
  <c r="BC726" i="5"/>
  <c r="BB726" i="5"/>
  <c r="AZ726" i="5"/>
  <c r="AY726" i="5"/>
  <c r="AX726" i="5"/>
  <c r="AW726" i="5"/>
  <c r="AU726" i="5"/>
  <c r="AT726" i="5"/>
  <c r="AS726" i="5"/>
  <c r="AR726" i="5"/>
  <c r="AP726" i="5"/>
  <c r="AO726" i="5"/>
  <c r="AN726" i="5"/>
  <c r="AM726" i="5"/>
  <c r="AK726" i="5"/>
  <c r="AJ726" i="5"/>
  <c r="AI726" i="5"/>
  <c r="AH726" i="5"/>
  <c r="AF726" i="5"/>
  <c r="AE726" i="5"/>
  <c r="AD726" i="5"/>
  <c r="AC726" i="5"/>
  <c r="AA726" i="5"/>
  <c r="Z726" i="5"/>
  <c r="Y726" i="5"/>
  <c r="X726" i="5"/>
  <c r="V726" i="5"/>
  <c r="U726" i="5"/>
  <c r="T726" i="5"/>
  <c r="S726" i="5"/>
  <c r="Q726" i="5"/>
  <c r="P726" i="5"/>
  <c r="O726" i="5"/>
  <c r="N726" i="5"/>
  <c r="L726" i="5"/>
  <c r="K726" i="5"/>
  <c r="J726" i="5"/>
  <c r="I726" i="5"/>
  <c r="CB725" i="5"/>
  <c r="CA725" i="5"/>
  <c r="BY725" i="5"/>
  <c r="BX725" i="5"/>
  <c r="BW725" i="5"/>
  <c r="BV725" i="5"/>
  <c r="BU725" i="5"/>
  <c r="BT725" i="5"/>
  <c r="BS725" i="5"/>
  <c r="BR725" i="5"/>
  <c r="BQ725" i="5"/>
  <c r="BP725" i="5"/>
  <c r="BO725" i="5"/>
  <c r="BN725" i="5"/>
  <c r="BM725" i="5"/>
  <c r="BL725" i="5"/>
  <c r="BK725" i="5"/>
  <c r="BJ725" i="5"/>
  <c r="BI725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P725" i="5"/>
  <c r="AO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CB724" i="5"/>
  <c r="BY724" i="5"/>
  <c r="BX724" i="5"/>
  <c r="BW724" i="5"/>
  <c r="BV724" i="5"/>
  <c r="BT724" i="5"/>
  <c r="BS724" i="5"/>
  <c r="BR724" i="5"/>
  <c r="BQ724" i="5"/>
  <c r="BP724" i="5"/>
  <c r="BO724" i="5"/>
  <c r="BN724" i="5"/>
  <c r="BM724" i="5"/>
  <c r="BL724" i="5"/>
  <c r="BK724" i="5"/>
  <c r="BJ724" i="5"/>
  <c r="BI724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P724" i="5"/>
  <c r="AO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CB723" i="5"/>
  <c r="BY723" i="5"/>
  <c r="BX723" i="5"/>
  <c r="BW723" i="5"/>
  <c r="BV723" i="5"/>
  <c r="BT723" i="5"/>
  <c r="BS723" i="5"/>
  <c r="BR723" i="5"/>
  <c r="BQ723" i="5"/>
  <c r="BP723" i="5"/>
  <c r="BO723" i="5"/>
  <c r="BN723" i="5"/>
  <c r="BM723" i="5"/>
  <c r="BL723" i="5"/>
  <c r="BK723" i="5"/>
  <c r="BJ723" i="5"/>
  <c r="BI723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P723" i="5"/>
  <c r="AO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CB722" i="5"/>
  <c r="BY722" i="5"/>
  <c r="BX722" i="5"/>
  <c r="BW722" i="5"/>
  <c r="BV722" i="5"/>
  <c r="BT722" i="5"/>
  <c r="BS722" i="5"/>
  <c r="BR722" i="5"/>
  <c r="BQ722" i="5"/>
  <c r="BP722" i="5"/>
  <c r="BO722" i="5"/>
  <c r="BN722" i="5"/>
  <c r="BM722" i="5"/>
  <c r="BL722" i="5"/>
  <c r="BK722" i="5"/>
  <c r="BJ722" i="5"/>
  <c r="BI722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P722" i="5"/>
  <c r="AO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CB721" i="5"/>
  <c r="BY721" i="5"/>
  <c r="BX721" i="5"/>
  <c r="BW721" i="5"/>
  <c r="BV721" i="5"/>
  <c r="BT721" i="5"/>
  <c r="BS721" i="5"/>
  <c r="BR721" i="5"/>
  <c r="BQ721" i="5"/>
  <c r="BP721" i="5"/>
  <c r="BO721" i="5"/>
  <c r="BN721" i="5"/>
  <c r="BM721" i="5"/>
  <c r="BL721" i="5"/>
  <c r="BK721" i="5"/>
  <c r="BJ721" i="5"/>
  <c r="BI721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P721" i="5"/>
  <c r="AO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CB720" i="5"/>
  <c r="BY720" i="5"/>
  <c r="BX720" i="5"/>
  <c r="BW720" i="5"/>
  <c r="BV720" i="5"/>
  <c r="BT720" i="5"/>
  <c r="BS720" i="5"/>
  <c r="BR720" i="5"/>
  <c r="BQ720" i="5"/>
  <c r="BO720" i="5"/>
  <c r="BN720" i="5"/>
  <c r="BM720" i="5"/>
  <c r="BL720" i="5"/>
  <c r="BJ720" i="5"/>
  <c r="BI720" i="5"/>
  <c r="BH720" i="5"/>
  <c r="BG720" i="5"/>
  <c r="BE720" i="5"/>
  <c r="BD720" i="5"/>
  <c r="BC720" i="5"/>
  <c r="BB720" i="5"/>
  <c r="AZ720" i="5"/>
  <c r="AY720" i="5"/>
  <c r="AX720" i="5"/>
  <c r="AW720" i="5"/>
  <c r="AU720" i="5"/>
  <c r="AT720" i="5"/>
  <c r="AS720" i="5"/>
  <c r="AR720" i="5"/>
  <c r="AP720" i="5"/>
  <c r="AO720" i="5"/>
  <c r="AN720" i="5"/>
  <c r="AM720" i="5"/>
  <c r="AK720" i="5"/>
  <c r="AJ720" i="5"/>
  <c r="AI720" i="5"/>
  <c r="AH720" i="5"/>
  <c r="AF720" i="5"/>
  <c r="AE720" i="5"/>
  <c r="AD720" i="5"/>
  <c r="AC720" i="5"/>
  <c r="AA720" i="5"/>
  <c r="Z720" i="5"/>
  <c r="Y720" i="5"/>
  <c r="X720" i="5"/>
  <c r="V720" i="5"/>
  <c r="U720" i="5"/>
  <c r="T720" i="5"/>
  <c r="S720" i="5"/>
  <c r="Q720" i="5"/>
  <c r="P720" i="5"/>
  <c r="O720" i="5"/>
  <c r="N720" i="5"/>
  <c r="L720" i="5"/>
  <c r="K720" i="5"/>
  <c r="J720" i="5"/>
  <c r="I720" i="5"/>
  <c r="CB719" i="5"/>
  <c r="CA719" i="5"/>
  <c r="BY719" i="5"/>
  <c r="BX719" i="5"/>
  <c r="BW719" i="5"/>
  <c r="BV719" i="5"/>
  <c r="BU719" i="5"/>
  <c r="BT719" i="5"/>
  <c r="BS719" i="5"/>
  <c r="BR719" i="5"/>
  <c r="BQ719" i="5"/>
  <c r="BP719" i="5"/>
  <c r="BO719" i="5"/>
  <c r="BN719" i="5"/>
  <c r="BM719" i="5"/>
  <c r="BL719" i="5"/>
  <c r="BK719" i="5"/>
  <c r="BJ719" i="5"/>
  <c r="BI719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P719" i="5"/>
  <c r="AO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CB718" i="5"/>
  <c r="CA718" i="5"/>
  <c r="BY718" i="5"/>
  <c r="BX718" i="5"/>
  <c r="BW718" i="5"/>
  <c r="BV718" i="5"/>
  <c r="BU718" i="5"/>
  <c r="BT718" i="5"/>
  <c r="BS718" i="5"/>
  <c r="BR718" i="5"/>
  <c r="BQ718" i="5"/>
  <c r="BP718" i="5"/>
  <c r="BO718" i="5"/>
  <c r="BN718" i="5"/>
  <c r="BM718" i="5"/>
  <c r="BL718" i="5"/>
  <c r="BK718" i="5"/>
  <c r="BJ718" i="5"/>
  <c r="BI718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P718" i="5"/>
  <c r="AO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CB717" i="5"/>
  <c r="CA717" i="5"/>
  <c r="BY717" i="5"/>
  <c r="BX717" i="5"/>
  <c r="BW717" i="5"/>
  <c r="BV717" i="5"/>
  <c r="BU717" i="5"/>
  <c r="BT717" i="5"/>
  <c r="BS717" i="5"/>
  <c r="BR717" i="5"/>
  <c r="BQ717" i="5"/>
  <c r="BP717" i="5"/>
  <c r="BO717" i="5"/>
  <c r="BN717" i="5"/>
  <c r="BM717" i="5"/>
  <c r="BL717" i="5"/>
  <c r="BK717" i="5"/>
  <c r="BJ717" i="5"/>
  <c r="BI717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P717" i="5"/>
  <c r="AO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CB716" i="5"/>
  <c r="BY716" i="5"/>
  <c r="BX716" i="5"/>
  <c r="BW716" i="5"/>
  <c r="BV716" i="5"/>
  <c r="BT716" i="5"/>
  <c r="BS716" i="5"/>
  <c r="BR716" i="5"/>
  <c r="BQ716" i="5"/>
  <c r="BP716" i="5"/>
  <c r="BO716" i="5"/>
  <c r="BN716" i="5"/>
  <c r="BM716" i="5"/>
  <c r="BL716" i="5"/>
  <c r="BK716" i="5"/>
  <c r="BJ716" i="5"/>
  <c r="BI716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P716" i="5"/>
  <c r="AO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CB715" i="5"/>
  <c r="CA715" i="5"/>
  <c r="BY715" i="5"/>
  <c r="BX715" i="5"/>
  <c r="BW715" i="5"/>
  <c r="BV715" i="5"/>
  <c r="BU715" i="5"/>
  <c r="BT715" i="5"/>
  <c r="BS715" i="5"/>
  <c r="BR715" i="5"/>
  <c r="BQ715" i="5"/>
  <c r="BP715" i="5"/>
  <c r="BO715" i="5"/>
  <c r="BN715" i="5"/>
  <c r="BM715" i="5"/>
  <c r="BL715" i="5"/>
  <c r="BK715" i="5"/>
  <c r="BJ715" i="5"/>
  <c r="BI715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P715" i="5"/>
  <c r="AO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CB714" i="5"/>
  <c r="CA714" i="5"/>
  <c r="BY714" i="5"/>
  <c r="BX714" i="5"/>
  <c r="BW714" i="5"/>
  <c r="BV714" i="5"/>
  <c r="BU714" i="5"/>
  <c r="BT714" i="5"/>
  <c r="BS714" i="5"/>
  <c r="BR714" i="5"/>
  <c r="BQ714" i="5"/>
  <c r="BP714" i="5"/>
  <c r="BO714" i="5"/>
  <c r="BN714" i="5"/>
  <c r="BM714" i="5"/>
  <c r="BL714" i="5"/>
  <c r="BK714" i="5"/>
  <c r="BJ714" i="5"/>
  <c r="BI714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P714" i="5"/>
  <c r="AO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CB713" i="5"/>
  <c r="CA713" i="5"/>
  <c r="BY713" i="5"/>
  <c r="BX713" i="5"/>
  <c r="BW713" i="5"/>
  <c r="BV713" i="5"/>
  <c r="BU713" i="5"/>
  <c r="BT713" i="5"/>
  <c r="BS713" i="5"/>
  <c r="BR713" i="5"/>
  <c r="BQ713" i="5"/>
  <c r="BP713" i="5"/>
  <c r="BO713" i="5"/>
  <c r="BN713" i="5"/>
  <c r="BM713" i="5"/>
  <c r="BL713" i="5"/>
  <c r="BK713" i="5"/>
  <c r="BJ713" i="5"/>
  <c r="BI713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P713" i="5"/>
  <c r="AO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CB712" i="5"/>
  <c r="CA712" i="5"/>
  <c r="BY712" i="5"/>
  <c r="BX712" i="5"/>
  <c r="BW712" i="5"/>
  <c r="BV712" i="5"/>
  <c r="BU712" i="5"/>
  <c r="BT712" i="5"/>
  <c r="BS712" i="5"/>
  <c r="BR712" i="5"/>
  <c r="BQ712" i="5"/>
  <c r="BP712" i="5"/>
  <c r="BO712" i="5"/>
  <c r="BN712" i="5"/>
  <c r="BM712" i="5"/>
  <c r="BL712" i="5"/>
  <c r="BK712" i="5"/>
  <c r="BJ712" i="5"/>
  <c r="BI712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P712" i="5"/>
  <c r="AO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CB711" i="5"/>
  <c r="CA711" i="5"/>
  <c r="BY711" i="5"/>
  <c r="BX711" i="5"/>
  <c r="BW711" i="5"/>
  <c r="BV711" i="5"/>
  <c r="BU711" i="5"/>
  <c r="BT711" i="5"/>
  <c r="BS711" i="5"/>
  <c r="BR711" i="5"/>
  <c r="BQ711" i="5"/>
  <c r="BP711" i="5"/>
  <c r="BO711" i="5"/>
  <c r="BN711" i="5"/>
  <c r="BM711" i="5"/>
  <c r="BL711" i="5"/>
  <c r="BK711" i="5"/>
  <c r="BJ711" i="5"/>
  <c r="BI711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P711" i="5"/>
  <c r="AO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CB710" i="5"/>
  <c r="CA710" i="5"/>
  <c r="BY710" i="5"/>
  <c r="BX710" i="5"/>
  <c r="BW710" i="5"/>
  <c r="BV710" i="5"/>
  <c r="BU710" i="5"/>
  <c r="BT710" i="5"/>
  <c r="BS710" i="5"/>
  <c r="BR710" i="5"/>
  <c r="BQ710" i="5"/>
  <c r="BP710" i="5"/>
  <c r="BO710" i="5"/>
  <c r="BN710" i="5"/>
  <c r="BM710" i="5"/>
  <c r="BL710" i="5"/>
  <c r="BK710" i="5"/>
  <c r="BJ710" i="5"/>
  <c r="BI710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P710" i="5"/>
  <c r="AO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CB709" i="5"/>
  <c r="CA709" i="5"/>
  <c r="BY709" i="5"/>
  <c r="BX709" i="5"/>
  <c r="BW709" i="5"/>
  <c r="BV709" i="5"/>
  <c r="BU709" i="5"/>
  <c r="BT709" i="5"/>
  <c r="BS709" i="5"/>
  <c r="BR709" i="5"/>
  <c r="BQ709" i="5"/>
  <c r="BP709" i="5"/>
  <c r="BO709" i="5"/>
  <c r="BN709" i="5"/>
  <c r="BM709" i="5"/>
  <c r="BL709" i="5"/>
  <c r="BK709" i="5"/>
  <c r="BJ709" i="5"/>
  <c r="BI709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P709" i="5"/>
  <c r="AO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CB708" i="5"/>
  <c r="CA708" i="5"/>
  <c r="BY708" i="5"/>
  <c r="BX708" i="5"/>
  <c r="BW708" i="5"/>
  <c r="BV708" i="5"/>
  <c r="BU708" i="5"/>
  <c r="BT708" i="5"/>
  <c r="BS708" i="5"/>
  <c r="BR708" i="5"/>
  <c r="BQ708" i="5"/>
  <c r="BP708" i="5"/>
  <c r="BO708" i="5"/>
  <c r="BN708" i="5"/>
  <c r="BM708" i="5"/>
  <c r="BL708" i="5"/>
  <c r="BK708" i="5"/>
  <c r="BJ708" i="5"/>
  <c r="BI708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P708" i="5"/>
  <c r="AO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CB707" i="5"/>
  <c r="BY707" i="5"/>
  <c r="BX707" i="5"/>
  <c r="BW707" i="5"/>
  <c r="BV707" i="5"/>
  <c r="BT707" i="5"/>
  <c r="BS707" i="5"/>
  <c r="BR707" i="5"/>
  <c r="BQ707" i="5"/>
  <c r="BP707" i="5"/>
  <c r="BO707" i="5"/>
  <c r="BN707" i="5"/>
  <c r="BM707" i="5"/>
  <c r="BL707" i="5"/>
  <c r="BK707" i="5"/>
  <c r="BJ707" i="5"/>
  <c r="BI707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P707" i="5"/>
  <c r="AO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CB706" i="5"/>
  <c r="BY706" i="5"/>
  <c r="BX706" i="5"/>
  <c r="BW706" i="5"/>
  <c r="BV706" i="5"/>
  <c r="BT706" i="5"/>
  <c r="BS706" i="5"/>
  <c r="BR706" i="5"/>
  <c r="BQ706" i="5"/>
  <c r="BO706" i="5"/>
  <c r="BN706" i="5"/>
  <c r="BM706" i="5"/>
  <c r="BL706" i="5"/>
  <c r="BJ706" i="5"/>
  <c r="BI706" i="5"/>
  <c r="BH706" i="5"/>
  <c r="BG706" i="5"/>
  <c r="BE706" i="5"/>
  <c r="BD706" i="5"/>
  <c r="BC706" i="5"/>
  <c r="BB706" i="5"/>
  <c r="AZ706" i="5"/>
  <c r="AY706" i="5"/>
  <c r="AX706" i="5"/>
  <c r="AW706" i="5"/>
  <c r="AU706" i="5"/>
  <c r="AT706" i="5"/>
  <c r="AS706" i="5"/>
  <c r="AR706" i="5"/>
  <c r="AP706" i="5"/>
  <c r="AO706" i="5"/>
  <c r="AN706" i="5"/>
  <c r="AM706" i="5"/>
  <c r="AK706" i="5"/>
  <c r="AJ706" i="5"/>
  <c r="AI706" i="5"/>
  <c r="AH706" i="5"/>
  <c r="AF706" i="5"/>
  <c r="AE706" i="5"/>
  <c r="AD706" i="5"/>
  <c r="AC706" i="5"/>
  <c r="AA706" i="5"/>
  <c r="Z706" i="5"/>
  <c r="Y706" i="5"/>
  <c r="X706" i="5"/>
  <c r="V706" i="5"/>
  <c r="U706" i="5"/>
  <c r="T706" i="5"/>
  <c r="S706" i="5"/>
  <c r="Q706" i="5"/>
  <c r="P706" i="5"/>
  <c r="O706" i="5"/>
  <c r="N706" i="5"/>
  <c r="L706" i="5"/>
  <c r="K706" i="5"/>
  <c r="J706" i="5"/>
  <c r="I706" i="5"/>
  <c r="CB705" i="5"/>
  <c r="CA705" i="5"/>
  <c r="BY705" i="5"/>
  <c r="BX705" i="5"/>
  <c r="BW705" i="5"/>
  <c r="BV705" i="5"/>
  <c r="BU705" i="5"/>
  <c r="BT705" i="5"/>
  <c r="BS705" i="5"/>
  <c r="BR705" i="5"/>
  <c r="BQ705" i="5"/>
  <c r="BP705" i="5"/>
  <c r="BO705" i="5"/>
  <c r="BN705" i="5"/>
  <c r="BM705" i="5"/>
  <c r="BL705" i="5"/>
  <c r="BK705" i="5"/>
  <c r="BJ705" i="5"/>
  <c r="BI705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P705" i="5"/>
  <c r="AO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CB701" i="5"/>
  <c r="CA701" i="5"/>
  <c r="BY701" i="5"/>
  <c r="BX701" i="5"/>
  <c r="BW701" i="5"/>
  <c r="BV701" i="5"/>
  <c r="BU701" i="5"/>
  <c r="BT701" i="5"/>
  <c r="BS701" i="5"/>
  <c r="BR701" i="5"/>
  <c r="BQ701" i="5"/>
  <c r="BP701" i="5"/>
  <c r="BO701" i="5"/>
  <c r="BN701" i="5"/>
  <c r="BM701" i="5"/>
  <c r="BL701" i="5"/>
  <c r="BK701" i="5"/>
  <c r="BJ701" i="5"/>
  <c r="BI701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P701" i="5"/>
  <c r="AO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CB700" i="5"/>
  <c r="CA700" i="5"/>
  <c r="BY700" i="5"/>
  <c r="BX700" i="5"/>
  <c r="BW700" i="5"/>
  <c r="BV700" i="5"/>
  <c r="BU700" i="5"/>
  <c r="BT700" i="5"/>
  <c r="BS700" i="5"/>
  <c r="BR700" i="5"/>
  <c r="BQ700" i="5"/>
  <c r="BP700" i="5"/>
  <c r="BO700" i="5"/>
  <c r="BN700" i="5"/>
  <c r="BM700" i="5"/>
  <c r="BL700" i="5"/>
  <c r="BK700" i="5"/>
  <c r="BJ700" i="5"/>
  <c r="BI700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P700" i="5"/>
  <c r="AO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CB699" i="5"/>
  <c r="CA699" i="5"/>
  <c r="BY699" i="5"/>
  <c r="BX699" i="5"/>
  <c r="BW699" i="5"/>
  <c r="BV699" i="5"/>
  <c r="BU699" i="5"/>
  <c r="BT699" i="5"/>
  <c r="BS699" i="5"/>
  <c r="BR699" i="5"/>
  <c r="BQ699" i="5"/>
  <c r="BP699" i="5"/>
  <c r="BO699" i="5"/>
  <c r="BN699" i="5"/>
  <c r="BM699" i="5"/>
  <c r="BL699" i="5"/>
  <c r="BK699" i="5"/>
  <c r="BJ699" i="5"/>
  <c r="BI699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P699" i="5"/>
  <c r="AO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CB698" i="5"/>
  <c r="CA698" i="5"/>
  <c r="BY698" i="5"/>
  <c r="BX698" i="5"/>
  <c r="BW698" i="5"/>
  <c r="BV698" i="5"/>
  <c r="BU698" i="5"/>
  <c r="BT698" i="5"/>
  <c r="BS698" i="5"/>
  <c r="BR698" i="5"/>
  <c r="BQ698" i="5"/>
  <c r="BP698" i="5"/>
  <c r="BO698" i="5"/>
  <c r="BN698" i="5"/>
  <c r="BM698" i="5"/>
  <c r="BL698" i="5"/>
  <c r="BK698" i="5"/>
  <c r="BJ698" i="5"/>
  <c r="BI698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P698" i="5"/>
  <c r="AO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CB697" i="5"/>
  <c r="CA697" i="5"/>
  <c r="BY697" i="5"/>
  <c r="BX697" i="5"/>
  <c r="BW697" i="5"/>
  <c r="BV697" i="5"/>
  <c r="BU697" i="5"/>
  <c r="BT697" i="5"/>
  <c r="BS697" i="5"/>
  <c r="BR697" i="5"/>
  <c r="BQ697" i="5"/>
  <c r="BP697" i="5"/>
  <c r="BO697" i="5"/>
  <c r="BN697" i="5"/>
  <c r="BM697" i="5"/>
  <c r="BL697" i="5"/>
  <c r="BK697" i="5"/>
  <c r="BJ697" i="5"/>
  <c r="BI697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P697" i="5"/>
  <c r="AO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CB696" i="5"/>
  <c r="CA696" i="5"/>
  <c r="BY696" i="5"/>
  <c r="BX696" i="5"/>
  <c r="BW696" i="5"/>
  <c r="BV696" i="5"/>
  <c r="BU696" i="5"/>
  <c r="BT696" i="5"/>
  <c r="BS696" i="5"/>
  <c r="BR696" i="5"/>
  <c r="BQ696" i="5"/>
  <c r="BP696" i="5"/>
  <c r="BO696" i="5"/>
  <c r="BN696" i="5"/>
  <c r="BM696" i="5"/>
  <c r="BL696" i="5"/>
  <c r="BK696" i="5"/>
  <c r="BJ696" i="5"/>
  <c r="BI696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P696" i="5"/>
  <c r="AO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CB695" i="5"/>
  <c r="CA695" i="5"/>
  <c r="BY695" i="5"/>
  <c r="BX695" i="5"/>
  <c r="BW695" i="5"/>
  <c r="BV695" i="5"/>
  <c r="BU695" i="5"/>
  <c r="BT695" i="5"/>
  <c r="BS695" i="5"/>
  <c r="BR695" i="5"/>
  <c r="BQ695" i="5"/>
  <c r="BP695" i="5"/>
  <c r="BO695" i="5"/>
  <c r="BN695" i="5"/>
  <c r="BM695" i="5"/>
  <c r="BL695" i="5"/>
  <c r="BK695" i="5"/>
  <c r="BJ695" i="5"/>
  <c r="BI695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P695" i="5"/>
  <c r="AO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CB694" i="5"/>
  <c r="CA694" i="5"/>
  <c r="BY694" i="5"/>
  <c r="BX694" i="5"/>
  <c r="BW694" i="5"/>
  <c r="BV694" i="5"/>
  <c r="BU694" i="5"/>
  <c r="BT694" i="5"/>
  <c r="BS694" i="5"/>
  <c r="BR694" i="5"/>
  <c r="BQ694" i="5"/>
  <c r="BP694" i="5"/>
  <c r="BO694" i="5"/>
  <c r="BN694" i="5"/>
  <c r="BM694" i="5"/>
  <c r="BL694" i="5"/>
  <c r="BK694" i="5"/>
  <c r="BJ694" i="5"/>
  <c r="BI694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P694" i="5"/>
  <c r="AO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CB693" i="5"/>
  <c r="CA693" i="5"/>
  <c r="BY693" i="5"/>
  <c r="BX693" i="5"/>
  <c r="BW693" i="5"/>
  <c r="BV693" i="5"/>
  <c r="BU693" i="5"/>
  <c r="BT693" i="5"/>
  <c r="BS693" i="5"/>
  <c r="BR693" i="5"/>
  <c r="BQ693" i="5"/>
  <c r="BP693" i="5"/>
  <c r="BO693" i="5"/>
  <c r="BN693" i="5"/>
  <c r="BM693" i="5"/>
  <c r="BL693" i="5"/>
  <c r="BK693" i="5"/>
  <c r="BJ693" i="5"/>
  <c r="BI693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P693" i="5"/>
  <c r="AO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CB692" i="5"/>
  <c r="CA692" i="5"/>
  <c r="BY692" i="5"/>
  <c r="BX692" i="5"/>
  <c r="BW692" i="5"/>
  <c r="BV692" i="5"/>
  <c r="BU692" i="5"/>
  <c r="BT692" i="5"/>
  <c r="BS692" i="5"/>
  <c r="BR692" i="5"/>
  <c r="BQ692" i="5"/>
  <c r="BP692" i="5"/>
  <c r="BO692" i="5"/>
  <c r="BN692" i="5"/>
  <c r="BM692" i="5"/>
  <c r="BL692" i="5"/>
  <c r="BK692" i="5"/>
  <c r="BJ692" i="5"/>
  <c r="BI692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P692" i="5"/>
  <c r="AO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CB691" i="5"/>
  <c r="CA691" i="5"/>
  <c r="BY691" i="5"/>
  <c r="BX691" i="5"/>
  <c r="BW691" i="5"/>
  <c r="BV691" i="5"/>
  <c r="BU691" i="5"/>
  <c r="BT691" i="5"/>
  <c r="BS691" i="5"/>
  <c r="BR691" i="5"/>
  <c r="BQ691" i="5"/>
  <c r="BP691" i="5"/>
  <c r="BO691" i="5"/>
  <c r="BN691" i="5"/>
  <c r="BM691" i="5"/>
  <c r="BL691" i="5"/>
  <c r="BK691" i="5"/>
  <c r="BJ691" i="5"/>
  <c r="BI691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P691" i="5"/>
  <c r="AO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CB690" i="5"/>
  <c r="CA690" i="5"/>
  <c r="BY690" i="5"/>
  <c r="BX690" i="5"/>
  <c r="BW690" i="5"/>
  <c r="BV690" i="5"/>
  <c r="BU690" i="5"/>
  <c r="BT690" i="5"/>
  <c r="BS690" i="5"/>
  <c r="BR690" i="5"/>
  <c r="BQ690" i="5"/>
  <c r="BP690" i="5"/>
  <c r="BO690" i="5"/>
  <c r="BN690" i="5"/>
  <c r="BM690" i="5"/>
  <c r="BL690" i="5"/>
  <c r="BK690" i="5"/>
  <c r="BJ690" i="5"/>
  <c r="BI690" i="5"/>
  <c r="BH690" i="5"/>
  <c r="BG690" i="5"/>
  <c r="BF690" i="5"/>
  <c r="BE690" i="5"/>
  <c r="BD690" i="5"/>
  <c r="BC690" i="5"/>
  <c r="BB690" i="5"/>
  <c r="BA690" i="5"/>
  <c r="AZ690" i="5"/>
  <c r="AY690" i="5"/>
  <c r="AX690" i="5"/>
  <c r="AW690" i="5"/>
  <c r="AV690" i="5"/>
  <c r="AU690" i="5"/>
  <c r="AT690" i="5"/>
  <c r="AS690" i="5"/>
  <c r="AR690" i="5"/>
  <c r="AQ690" i="5"/>
  <c r="AP690" i="5"/>
  <c r="AO690" i="5"/>
  <c r="AN690" i="5"/>
  <c r="AM690" i="5"/>
  <c r="AL690" i="5"/>
  <c r="AK690" i="5"/>
  <c r="AJ690" i="5"/>
  <c r="AI690" i="5"/>
  <c r="AH690" i="5"/>
  <c r="AG690" i="5"/>
  <c r="AF690" i="5"/>
  <c r="AE690" i="5"/>
  <c r="AD690" i="5"/>
  <c r="AC690" i="5"/>
  <c r="AB690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CB689" i="5"/>
  <c r="CA689" i="5"/>
  <c r="BY689" i="5"/>
  <c r="BX689" i="5"/>
  <c r="BW689" i="5"/>
  <c r="BV689" i="5"/>
  <c r="BU689" i="5"/>
  <c r="BT689" i="5"/>
  <c r="BS689" i="5"/>
  <c r="BR689" i="5"/>
  <c r="BQ689" i="5"/>
  <c r="BP689" i="5"/>
  <c r="BO689" i="5"/>
  <c r="BN689" i="5"/>
  <c r="BM689" i="5"/>
  <c r="BL689" i="5"/>
  <c r="BK689" i="5"/>
  <c r="BJ689" i="5"/>
  <c r="BI689" i="5"/>
  <c r="BH689" i="5"/>
  <c r="BG689" i="5"/>
  <c r="BF689" i="5"/>
  <c r="BE689" i="5"/>
  <c r="BD689" i="5"/>
  <c r="BC689" i="5"/>
  <c r="BB689" i="5"/>
  <c r="BA689" i="5"/>
  <c r="AZ689" i="5"/>
  <c r="AY689" i="5"/>
  <c r="AX689" i="5"/>
  <c r="AW689" i="5"/>
  <c r="AV689" i="5"/>
  <c r="AU689" i="5"/>
  <c r="AT689" i="5"/>
  <c r="AS689" i="5"/>
  <c r="AR689" i="5"/>
  <c r="AQ689" i="5"/>
  <c r="AP689" i="5"/>
  <c r="AO689" i="5"/>
  <c r="AN689" i="5"/>
  <c r="AM689" i="5"/>
  <c r="AL689" i="5"/>
  <c r="AK689" i="5"/>
  <c r="AJ689" i="5"/>
  <c r="AI689" i="5"/>
  <c r="AH689" i="5"/>
  <c r="AG689" i="5"/>
  <c r="AF689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CB688" i="5"/>
  <c r="CA688" i="5"/>
  <c r="BY688" i="5"/>
  <c r="BX688" i="5"/>
  <c r="BW688" i="5"/>
  <c r="BV688" i="5"/>
  <c r="BU688" i="5"/>
  <c r="BT688" i="5"/>
  <c r="BS688" i="5"/>
  <c r="BR688" i="5"/>
  <c r="BQ688" i="5"/>
  <c r="BP688" i="5"/>
  <c r="BO688" i="5"/>
  <c r="BN688" i="5"/>
  <c r="BM688" i="5"/>
  <c r="BL688" i="5"/>
  <c r="BK688" i="5"/>
  <c r="BJ688" i="5"/>
  <c r="BI688" i="5"/>
  <c r="BH688" i="5"/>
  <c r="BG688" i="5"/>
  <c r="BF688" i="5"/>
  <c r="BE688" i="5"/>
  <c r="BD688" i="5"/>
  <c r="BC688" i="5"/>
  <c r="BB688" i="5"/>
  <c r="BA688" i="5"/>
  <c r="AZ688" i="5"/>
  <c r="AY688" i="5"/>
  <c r="AX688" i="5"/>
  <c r="AW688" i="5"/>
  <c r="AV688" i="5"/>
  <c r="AU688" i="5"/>
  <c r="AT688" i="5"/>
  <c r="AS688" i="5"/>
  <c r="AR688" i="5"/>
  <c r="AQ688" i="5"/>
  <c r="AP688" i="5"/>
  <c r="AO688" i="5"/>
  <c r="AN688" i="5"/>
  <c r="AM688" i="5"/>
  <c r="AL688" i="5"/>
  <c r="AK688" i="5"/>
  <c r="AJ688" i="5"/>
  <c r="AI688" i="5"/>
  <c r="AH688" i="5"/>
  <c r="AG688" i="5"/>
  <c r="AF688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CB687" i="5"/>
  <c r="CA687" i="5"/>
  <c r="BY687" i="5"/>
  <c r="BX687" i="5"/>
  <c r="BW687" i="5"/>
  <c r="BV687" i="5"/>
  <c r="BU687" i="5"/>
  <c r="BT687" i="5"/>
  <c r="BS687" i="5"/>
  <c r="BR687" i="5"/>
  <c r="BQ687" i="5"/>
  <c r="BP687" i="5"/>
  <c r="BO687" i="5"/>
  <c r="BN687" i="5"/>
  <c r="BM687" i="5"/>
  <c r="BL687" i="5"/>
  <c r="BK687" i="5"/>
  <c r="BJ687" i="5"/>
  <c r="BI687" i="5"/>
  <c r="BH687" i="5"/>
  <c r="BG687" i="5"/>
  <c r="BF687" i="5"/>
  <c r="BE687" i="5"/>
  <c r="BD687" i="5"/>
  <c r="BC687" i="5"/>
  <c r="BB687" i="5"/>
  <c r="BA687" i="5"/>
  <c r="AZ687" i="5"/>
  <c r="AY687" i="5"/>
  <c r="AX687" i="5"/>
  <c r="AW687" i="5"/>
  <c r="AV687" i="5"/>
  <c r="AU687" i="5"/>
  <c r="AT687" i="5"/>
  <c r="AS687" i="5"/>
  <c r="AR687" i="5"/>
  <c r="AQ687" i="5"/>
  <c r="AP687" i="5"/>
  <c r="AO687" i="5"/>
  <c r="AN687" i="5"/>
  <c r="AM687" i="5"/>
  <c r="AL687" i="5"/>
  <c r="AK687" i="5"/>
  <c r="AJ687" i="5"/>
  <c r="AI687" i="5"/>
  <c r="AH687" i="5"/>
  <c r="AG687" i="5"/>
  <c r="AF687" i="5"/>
  <c r="AE687" i="5"/>
  <c r="AD687" i="5"/>
  <c r="AC687" i="5"/>
  <c r="AB687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CB686" i="5"/>
  <c r="CA686" i="5"/>
  <c r="BY686" i="5"/>
  <c r="BX686" i="5"/>
  <c r="BW686" i="5"/>
  <c r="BV686" i="5"/>
  <c r="BU686" i="5"/>
  <c r="BT686" i="5"/>
  <c r="BS686" i="5"/>
  <c r="BR686" i="5"/>
  <c r="BQ686" i="5"/>
  <c r="BP686" i="5"/>
  <c r="BO686" i="5"/>
  <c r="BN686" i="5"/>
  <c r="BM686" i="5"/>
  <c r="BL686" i="5"/>
  <c r="BK686" i="5"/>
  <c r="BJ686" i="5"/>
  <c r="BI686" i="5"/>
  <c r="BH686" i="5"/>
  <c r="BG686" i="5"/>
  <c r="BF686" i="5"/>
  <c r="BE686" i="5"/>
  <c r="BD686" i="5"/>
  <c r="BC686" i="5"/>
  <c r="BB686" i="5"/>
  <c r="BA686" i="5"/>
  <c r="AZ686" i="5"/>
  <c r="AY686" i="5"/>
  <c r="AX686" i="5"/>
  <c r="AW686" i="5"/>
  <c r="AV686" i="5"/>
  <c r="AU686" i="5"/>
  <c r="AT686" i="5"/>
  <c r="AS686" i="5"/>
  <c r="AR686" i="5"/>
  <c r="AQ686" i="5"/>
  <c r="AP686" i="5"/>
  <c r="AO686" i="5"/>
  <c r="AN686" i="5"/>
  <c r="AM686" i="5"/>
  <c r="AL686" i="5"/>
  <c r="AK686" i="5"/>
  <c r="AJ686" i="5"/>
  <c r="AI686" i="5"/>
  <c r="AH686" i="5"/>
  <c r="AG686" i="5"/>
  <c r="AF686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CB685" i="5"/>
  <c r="CA685" i="5"/>
  <c r="BY685" i="5"/>
  <c r="BX685" i="5"/>
  <c r="BW685" i="5"/>
  <c r="BV685" i="5"/>
  <c r="BU685" i="5"/>
  <c r="BT685" i="5"/>
  <c r="BS685" i="5"/>
  <c r="BR685" i="5"/>
  <c r="BQ685" i="5"/>
  <c r="BP685" i="5"/>
  <c r="BO685" i="5"/>
  <c r="BN685" i="5"/>
  <c r="BM685" i="5"/>
  <c r="BL685" i="5"/>
  <c r="BK685" i="5"/>
  <c r="BJ685" i="5"/>
  <c r="BI685" i="5"/>
  <c r="BH685" i="5"/>
  <c r="BG685" i="5"/>
  <c r="BF685" i="5"/>
  <c r="BE685" i="5"/>
  <c r="BD685" i="5"/>
  <c r="BC685" i="5"/>
  <c r="BB685" i="5"/>
  <c r="BA685" i="5"/>
  <c r="AZ685" i="5"/>
  <c r="AY685" i="5"/>
  <c r="AX685" i="5"/>
  <c r="AW685" i="5"/>
  <c r="AV685" i="5"/>
  <c r="AU685" i="5"/>
  <c r="AT685" i="5"/>
  <c r="AS685" i="5"/>
  <c r="AR685" i="5"/>
  <c r="AQ685" i="5"/>
  <c r="AP685" i="5"/>
  <c r="AO685" i="5"/>
  <c r="AN685" i="5"/>
  <c r="AM685" i="5"/>
  <c r="AL685" i="5"/>
  <c r="AK685" i="5"/>
  <c r="AJ685" i="5"/>
  <c r="AI685" i="5"/>
  <c r="AH685" i="5"/>
  <c r="AG685" i="5"/>
  <c r="AF685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CB684" i="5"/>
  <c r="CA684" i="5"/>
  <c r="BY684" i="5"/>
  <c r="BX684" i="5"/>
  <c r="BW684" i="5"/>
  <c r="BV684" i="5"/>
  <c r="BU684" i="5"/>
  <c r="BT684" i="5"/>
  <c r="BS684" i="5"/>
  <c r="BR684" i="5"/>
  <c r="BQ684" i="5"/>
  <c r="BP684" i="5"/>
  <c r="BO684" i="5"/>
  <c r="BN684" i="5"/>
  <c r="BM684" i="5"/>
  <c r="BL684" i="5"/>
  <c r="BK684" i="5"/>
  <c r="BJ684" i="5"/>
  <c r="BI684" i="5"/>
  <c r="BH684" i="5"/>
  <c r="BG684" i="5"/>
  <c r="BF684" i="5"/>
  <c r="BE684" i="5"/>
  <c r="BD684" i="5"/>
  <c r="BC684" i="5"/>
  <c r="BB684" i="5"/>
  <c r="BA684" i="5"/>
  <c r="AZ684" i="5"/>
  <c r="AY684" i="5"/>
  <c r="AX684" i="5"/>
  <c r="AW684" i="5"/>
  <c r="AV684" i="5"/>
  <c r="AU684" i="5"/>
  <c r="AT684" i="5"/>
  <c r="AS684" i="5"/>
  <c r="AR684" i="5"/>
  <c r="AQ684" i="5"/>
  <c r="AP684" i="5"/>
  <c r="AO684" i="5"/>
  <c r="AN684" i="5"/>
  <c r="AM684" i="5"/>
  <c r="AL684" i="5"/>
  <c r="AK684" i="5"/>
  <c r="AJ684" i="5"/>
  <c r="AI684" i="5"/>
  <c r="AH684" i="5"/>
  <c r="AG684" i="5"/>
  <c r="AF684" i="5"/>
  <c r="AE684" i="5"/>
  <c r="AD684" i="5"/>
  <c r="AC684" i="5"/>
  <c r="AB684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CB683" i="5"/>
  <c r="CA683" i="5"/>
  <c r="BY683" i="5"/>
  <c r="BX683" i="5"/>
  <c r="BW683" i="5"/>
  <c r="BV683" i="5"/>
  <c r="BU683" i="5"/>
  <c r="BT683" i="5"/>
  <c r="BS683" i="5"/>
  <c r="BR683" i="5"/>
  <c r="BQ683" i="5"/>
  <c r="BP683" i="5"/>
  <c r="BO683" i="5"/>
  <c r="BN683" i="5"/>
  <c r="BM683" i="5"/>
  <c r="BL683" i="5"/>
  <c r="BK683" i="5"/>
  <c r="BJ683" i="5"/>
  <c r="BI683" i="5"/>
  <c r="BH683" i="5"/>
  <c r="BG683" i="5"/>
  <c r="BF683" i="5"/>
  <c r="BE683" i="5"/>
  <c r="BD683" i="5"/>
  <c r="BC683" i="5"/>
  <c r="BB683" i="5"/>
  <c r="BA683" i="5"/>
  <c r="AZ683" i="5"/>
  <c r="AY683" i="5"/>
  <c r="AX683" i="5"/>
  <c r="AW683" i="5"/>
  <c r="AV683" i="5"/>
  <c r="AU683" i="5"/>
  <c r="AT683" i="5"/>
  <c r="AS683" i="5"/>
  <c r="AR683" i="5"/>
  <c r="AQ683" i="5"/>
  <c r="AP683" i="5"/>
  <c r="AO683" i="5"/>
  <c r="AN683" i="5"/>
  <c r="AM683" i="5"/>
  <c r="AL683" i="5"/>
  <c r="AK683" i="5"/>
  <c r="AJ683" i="5"/>
  <c r="AI683" i="5"/>
  <c r="AH683" i="5"/>
  <c r="AG683" i="5"/>
  <c r="AF683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CB682" i="5"/>
  <c r="CA682" i="5"/>
  <c r="BY682" i="5"/>
  <c r="BX682" i="5"/>
  <c r="BW682" i="5"/>
  <c r="BV682" i="5"/>
  <c r="BU682" i="5"/>
  <c r="BT682" i="5"/>
  <c r="BS682" i="5"/>
  <c r="BR682" i="5"/>
  <c r="BQ682" i="5"/>
  <c r="BP682" i="5"/>
  <c r="BO682" i="5"/>
  <c r="BN682" i="5"/>
  <c r="BM682" i="5"/>
  <c r="BL682" i="5"/>
  <c r="BK682" i="5"/>
  <c r="BJ682" i="5"/>
  <c r="BI682" i="5"/>
  <c r="BH682" i="5"/>
  <c r="BG682" i="5"/>
  <c r="BF682" i="5"/>
  <c r="BE682" i="5"/>
  <c r="BD682" i="5"/>
  <c r="BC682" i="5"/>
  <c r="BB682" i="5"/>
  <c r="BA682" i="5"/>
  <c r="AZ682" i="5"/>
  <c r="AY682" i="5"/>
  <c r="AX682" i="5"/>
  <c r="AW682" i="5"/>
  <c r="AV682" i="5"/>
  <c r="AU682" i="5"/>
  <c r="AT682" i="5"/>
  <c r="AS682" i="5"/>
  <c r="AR682" i="5"/>
  <c r="AQ682" i="5"/>
  <c r="AP682" i="5"/>
  <c r="AO682" i="5"/>
  <c r="AN682" i="5"/>
  <c r="AM682" i="5"/>
  <c r="AL682" i="5"/>
  <c r="AK682" i="5"/>
  <c r="AJ682" i="5"/>
  <c r="AI682" i="5"/>
  <c r="AH682" i="5"/>
  <c r="AG682" i="5"/>
  <c r="AF682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CB681" i="5"/>
  <c r="CA681" i="5"/>
  <c r="BY681" i="5"/>
  <c r="BX681" i="5"/>
  <c r="BW681" i="5"/>
  <c r="BV681" i="5"/>
  <c r="BU681" i="5"/>
  <c r="BT681" i="5"/>
  <c r="BS681" i="5"/>
  <c r="BR681" i="5"/>
  <c r="BQ681" i="5"/>
  <c r="BP681" i="5"/>
  <c r="BO681" i="5"/>
  <c r="BN681" i="5"/>
  <c r="BM681" i="5"/>
  <c r="BL681" i="5"/>
  <c r="BK681" i="5"/>
  <c r="BJ681" i="5"/>
  <c r="BI681" i="5"/>
  <c r="BH681" i="5"/>
  <c r="BG681" i="5"/>
  <c r="BF681" i="5"/>
  <c r="BE681" i="5"/>
  <c r="BD681" i="5"/>
  <c r="BC681" i="5"/>
  <c r="BB681" i="5"/>
  <c r="BA681" i="5"/>
  <c r="AZ681" i="5"/>
  <c r="AY681" i="5"/>
  <c r="AX681" i="5"/>
  <c r="AW681" i="5"/>
  <c r="AV681" i="5"/>
  <c r="AU681" i="5"/>
  <c r="AT681" i="5"/>
  <c r="AS681" i="5"/>
  <c r="AR681" i="5"/>
  <c r="AQ681" i="5"/>
  <c r="AP681" i="5"/>
  <c r="AO681" i="5"/>
  <c r="AN681" i="5"/>
  <c r="AM681" i="5"/>
  <c r="AL681" i="5"/>
  <c r="AK681" i="5"/>
  <c r="AJ681" i="5"/>
  <c r="AI681" i="5"/>
  <c r="AH681" i="5"/>
  <c r="AG681" i="5"/>
  <c r="AF681" i="5"/>
  <c r="AE681" i="5"/>
  <c r="AD681" i="5"/>
  <c r="AC681" i="5"/>
  <c r="AB681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CB680" i="5"/>
  <c r="BY680" i="5"/>
  <c r="BX680" i="5"/>
  <c r="BW680" i="5"/>
  <c r="BV680" i="5"/>
  <c r="BT680" i="5"/>
  <c r="BS680" i="5"/>
  <c r="BR680" i="5"/>
  <c r="BQ680" i="5"/>
  <c r="BP680" i="5"/>
  <c r="BO680" i="5"/>
  <c r="BN680" i="5"/>
  <c r="BM680" i="5"/>
  <c r="BL680" i="5"/>
  <c r="BK680" i="5"/>
  <c r="BJ680" i="5"/>
  <c r="BI680" i="5"/>
  <c r="BH680" i="5"/>
  <c r="BG680" i="5"/>
  <c r="BF680" i="5"/>
  <c r="BE680" i="5"/>
  <c r="BD680" i="5"/>
  <c r="BC680" i="5"/>
  <c r="BB680" i="5"/>
  <c r="BA680" i="5"/>
  <c r="AZ680" i="5"/>
  <c r="AY680" i="5"/>
  <c r="AX680" i="5"/>
  <c r="AW680" i="5"/>
  <c r="AV680" i="5"/>
  <c r="AU680" i="5"/>
  <c r="AT680" i="5"/>
  <c r="AS680" i="5"/>
  <c r="AR680" i="5"/>
  <c r="AQ680" i="5"/>
  <c r="AP680" i="5"/>
  <c r="AO680" i="5"/>
  <c r="AN680" i="5"/>
  <c r="AM680" i="5"/>
  <c r="AL680" i="5"/>
  <c r="AK680" i="5"/>
  <c r="AJ680" i="5"/>
  <c r="AI680" i="5"/>
  <c r="AH680" i="5"/>
  <c r="AG680" i="5"/>
  <c r="AF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CB679" i="5"/>
  <c r="BY679" i="5"/>
  <c r="BX679" i="5"/>
  <c r="BW679" i="5"/>
  <c r="BV679" i="5"/>
  <c r="BT679" i="5"/>
  <c r="BS679" i="5"/>
  <c r="BR679" i="5"/>
  <c r="BQ679" i="5"/>
  <c r="BP679" i="5"/>
  <c r="BO679" i="5"/>
  <c r="BN679" i="5"/>
  <c r="BM679" i="5"/>
  <c r="BL679" i="5"/>
  <c r="BK679" i="5"/>
  <c r="BJ679" i="5"/>
  <c r="BI679" i="5"/>
  <c r="BH679" i="5"/>
  <c r="BG679" i="5"/>
  <c r="BF679" i="5"/>
  <c r="BE679" i="5"/>
  <c r="BD679" i="5"/>
  <c r="BC679" i="5"/>
  <c r="BB679" i="5"/>
  <c r="BA679" i="5"/>
  <c r="AZ679" i="5"/>
  <c r="AY679" i="5"/>
  <c r="AX679" i="5"/>
  <c r="AW679" i="5"/>
  <c r="AV679" i="5"/>
  <c r="AU679" i="5"/>
  <c r="AT679" i="5"/>
  <c r="AS679" i="5"/>
  <c r="AR679" i="5"/>
  <c r="AQ679" i="5"/>
  <c r="AP679" i="5"/>
  <c r="AO679" i="5"/>
  <c r="AN679" i="5"/>
  <c r="AM679" i="5"/>
  <c r="AL679" i="5"/>
  <c r="AK679" i="5"/>
  <c r="AJ679" i="5"/>
  <c r="AI679" i="5"/>
  <c r="AH679" i="5"/>
  <c r="AG679" i="5"/>
  <c r="AF679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CB678" i="5"/>
  <c r="BY678" i="5"/>
  <c r="BX678" i="5"/>
  <c r="BW678" i="5"/>
  <c r="BV678" i="5"/>
  <c r="BT678" i="5"/>
  <c r="BS678" i="5"/>
  <c r="BR678" i="5"/>
  <c r="BQ678" i="5"/>
  <c r="BP678" i="5"/>
  <c r="BO678" i="5"/>
  <c r="BN678" i="5"/>
  <c r="BM678" i="5"/>
  <c r="BL678" i="5"/>
  <c r="BK678" i="5"/>
  <c r="BJ678" i="5"/>
  <c r="BI678" i="5"/>
  <c r="BH678" i="5"/>
  <c r="BG678" i="5"/>
  <c r="BF678" i="5"/>
  <c r="BE678" i="5"/>
  <c r="BD678" i="5"/>
  <c r="BC678" i="5"/>
  <c r="BB678" i="5"/>
  <c r="BA678" i="5"/>
  <c r="AZ678" i="5"/>
  <c r="AY678" i="5"/>
  <c r="AX678" i="5"/>
  <c r="AW678" i="5"/>
  <c r="AV678" i="5"/>
  <c r="AU678" i="5"/>
  <c r="AT678" i="5"/>
  <c r="AS678" i="5"/>
  <c r="AR678" i="5"/>
  <c r="AQ678" i="5"/>
  <c r="AP678" i="5"/>
  <c r="AO678" i="5"/>
  <c r="AN678" i="5"/>
  <c r="AM678" i="5"/>
  <c r="AL678" i="5"/>
  <c r="AK678" i="5"/>
  <c r="AJ678" i="5"/>
  <c r="AI678" i="5"/>
  <c r="AH678" i="5"/>
  <c r="AG678" i="5"/>
  <c r="AF678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CB677" i="5"/>
  <c r="BY677" i="5"/>
  <c r="BX677" i="5"/>
  <c r="BW677" i="5"/>
  <c r="BV677" i="5"/>
  <c r="BT677" i="5"/>
  <c r="BS677" i="5"/>
  <c r="BR677" i="5"/>
  <c r="BQ677" i="5"/>
  <c r="BO677" i="5"/>
  <c r="BN677" i="5"/>
  <c r="BM677" i="5"/>
  <c r="BL677" i="5"/>
  <c r="BJ677" i="5"/>
  <c r="BI677" i="5"/>
  <c r="BH677" i="5"/>
  <c r="BG677" i="5"/>
  <c r="BE677" i="5"/>
  <c r="BD677" i="5"/>
  <c r="BC677" i="5"/>
  <c r="BB677" i="5"/>
  <c r="AZ677" i="5"/>
  <c r="AY677" i="5"/>
  <c r="AX677" i="5"/>
  <c r="AW677" i="5"/>
  <c r="AU677" i="5"/>
  <c r="AT677" i="5"/>
  <c r="AS677" i="5"/>
  <c r="AR677" i="5"/>
  <c r="AP677" i="5"/>
  <c r="AO677" i="5"/>
  <c r="AN677" i="5"/>
  <c r="AM677" i="5"/>
  <c r="AK677" i="5"/>
  <c r="AJ677" i="5"/>
  <c r="AI677" i="5"/>
  <c r="AH677" i="5"/>
  <c r="AF677" i="5"/>
  <c r="AE677" i="5"/>
  <c r="AD677" i="5"/>
  <c r="AC677" i="5"/>
  <c r="AA677" i="5"/>
  <c r="Z677" i="5"/>
  <c r="Y677" i="5"/>
  <c r="X677" i="5"/>
  <c r="V677" i="5"/>
  <c r="U677" i="5"/>
  <c r="T677" i="5"/>
  <c r="S677" i="5"/>
  <c r="Q677" i="5"/>
  <c r="P677" i="5"/>
  <c r="O677" i="5"/>
  <c r="N677" i="5"/>
  <c r="L677" i="5"/>
  <c r="K677" i="5"/>
  <c r="J677" i="5"/>
  <c r="I677" i="5"/>
  <c r="CB676" i="5"/>
  <c r="CA676" i="5"/>
  <c r="BY676" i="5"/>
  <c r="BX676" i="5"/>
  <c r="BW676" i="5"/>
  <c r="BV676" i="5"/>
  <c r="BU676" i="5"/>
  <c r="BT676" i="5"/>
  <c r="BS676" i="5"/>
  <c r="BR676" i="5"/>
  <c r="BQ676" i="5"/>
  <c r="BP676" i="5"/>
  <c r="BO676" i="5"/>
  <c r="BN676" i="5"/>
  <c r="BM676" i="5"/>
  <c r="BL676" i="5"/>
  <c r="BK676" i="5"/>
  <c r="BJ676" i="5"/>
  <c r="BI676" i="5"/>
  <c r="BH676" i="5"/>
  <c r="BG676" i="5"/>
  <c r="BF676" i="5"/>
  <c r="BE676" i="5"/>
  <c r="BD676" i="5"/>
  <c r="BC676" i="5"/>
  <c r="BB676" i="5"/>
  <c r="BA676" i="5"/>
  <c r="AZ676" i="5"/>
  <c r="AY676" i="5"/>
  <c r="AX676" i="5"/>
  <c r="AW676" i="5"/>
  <c r="AV676" i="5"/>
  <c r="AU676" i="5"/>
  <c r="AT676" i="5"/>
  <c r="AS676" i="5"/>
  <c r="AR676" i="5"/>
  <c r="AQ676" i="5"/>
  <c r="AP676" i="5"/>
  <c r="AO676" i="5"/>
  <c r="AN676" i="5"/>
  <c r="AM676" i="5"/>
  <c r="AL676" i="5"/>
  <c r="AK676" i="5"/>
  <c r="AJ676" i="5"/>
  <c r="AI676" i="5"/>
  <c r="AH676" i="5"/>
  <c r="AG676" i="5"/>
  <c r="AF676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CB675" i="5"/>
  <c r="BY675" i="5"/>
  <c r="BX675" i="5"/>
  <c r="BW675" i="5"/>
  <c r="BV675" i="5"/>
  <c r="BT675" i="5"/>
  <c r="BS675" i="5"/>
  <c r="BR675" i="5"/>
  <c r="BQ675" i="5"/>
  <c r="BP675" i="5"/>
  <c r="BO675" i="5"/>
  <c r="BN675" i="5"/>
  <c r="BM675" i="5"/>
  <c r="BL675" i="5"/>
  <c r="BK675" i="5"/>
  <c r="BJ675" i="5"/>
  <c r="BI675" i="5"/>
  <c r="BH675" i="5"/>
  <c r="BG675" i="5"/>
  <c r="BF675" i="5"/>
  <c r="BE675" i="5"/>
  <c r="BD675" i="5"/>
  <c r="BC675" i="5"/>
  <c r="BB675" i="5"/>
  <c r="BA675" i="5"/>
  <c r="AZ675" i="5"/>
  <c r="AY675" i="5"/>
  <c r="AX675" i="5"/>
  <c r="AW675" i="5"/>
  <c r="AV675" i="5"/>
  <c r="AU675" i="5"/>
  <c r="AT675" i="5"/>
  <c r="AS675" i="5"/>
  <c r="AR675" i="5"/>
  <c r="AQ675" i="5"/>
  <c r="AP675" i="5"/>
  <c r="AO675" i="5"/>
  <c r="AN675" i="5"/>
  <c r="AM675" i="5"/>
  <c r="AL675" i="5"/>
  <c r="AK675" i="5"/>
  <c r="AJ675" i="5"/>
  <c r="AI675" i="5"/>
  <c r="AH675" i="5"/>
  <c r="AG675" i="5"/>
  <c r="AF675" i="5"/>
  <c r="AE675" i="5"/>
  <c r="AD675" i="5"/>
  <c r="AC675" i="5"/>
  <c r="AB675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CB674" i="5"/>
  <c r="BY674" i="5"/>
  <c r="BX674" i="5"/>
  <c r="BW674" i="5"/>
  <c r="BV674" i="5"/>
  <c r="BT674" i="5"/>
  <c r="BS674" i="5"/>
  <c r="BR674" i="5"/>
  <c r="BQ674" i="5"/>
  <c r="BP674" i="5"/>
  <c r="BO674" i="5"/>
  <c r="BN674" i="5"/>
  <c r="BM674" i="5"/>
  <c r="BL674" i="5"/>
  <c r="BK674" i="5"/>
  <c r="BJ674" i="5"/>
  <c r="BI674" i="5"/>
  <c r="BH674" i="5"/>
  <c r="BG674" i="5"/>
  <c r="BF674" i="5"/>
  <c r="BE674" i="5"/>
  <c r="BD674" i="5"/>
  <c r="BC674" i="5"/>
  <c r="BB674" i="5"/>
  <c r="BA674" i="5"/>
  <c r="AZ674" i="5"/>
  <c r="AY674" i="5"/>
  <c r="AX674" i="5"/>
  <c r="AW674" i="5"/>
  <c r="AV674" i="5"/>
  <c r="AU674" i="5"/>
  <c r="AT674" i="5"/>
  <c r="AS674" i="5"/>
  <c r="AR674" i="5"/>
  <c r="AQ674" i="5"/>
  <c r="AP674" i="5"/>
  <c r="AO674" i="5"/>
  <c r="AN674" i="5"/>
  <c r="AM674" i="5"/>
  <c r="AL674" i="5"/>
  <c r="AK674" i="5"/>
  <c r="AJ674" i="5"/>
  <c r="AI674" i="5"/>
  <c r="AH674" i="5"/>
  <c r="AG674" i="5"/>
  <c r="AF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CB673" i="5"/>
  <c r="BY673" i="5"/>
  <c r="BX673" i="5"/>
  <c r="BW673" i="5"/>
  <c r="BV673" i="5"/>
  <c r="BT673" i="5"/>
  <c r="BS673" i="5"/>
  <c r="BR673" i="5"/>
  <c r="BQ673" i="5"/>
  <c r="BP673" i="5"/>
  <c r="BO673" i="5"/>
  <c r="BN673" i="5"/>
  <c r="BM673" i="5"/>
  <c r="BL673" i="5"/>
  <c r="BK673" i="5"/>
  <c r="BJ673" i="5"/>
  <c r="BI673" i="5"/>
  <c r="BH673" i="5"/>
  <c r="BG673" i="5"/>
  <c r="BF673" i="5"/>
  <c r="BE673" i="5"/>
  <c r="BD673" i="5"/>
  <c r="BC673" i="5"/>
  <c r="BB673" i="5"/>
  <c r="BA673" i="5"/>
  <c r="AZ673" i="5"/>
  <c r="AY673" i="5"/>
  <c r="AX673" i="5"/>
  <c r="AW673" i="5"/>
  <c r="AV673" i="5"/>
  <c r="AU673" i="5"/>
  <c r="AT673" i="5"/>
  <c r="AS673" i="5"/>
  <c r="AR673" i="5"/>
  <c r="AQ673" i="5"/>
  <c r="AP673" i="5"/>
  <c r="AO673" i="5"/>
  <c r="AN673" i="5"/>
  <c r="AM673" i="5"/>
  <c r="AL673" i="5"/>
  <c r="AK673" i="5"/>
  <c r="AJ673" i="5"/>
  <c r="AI673" i="5"/>
  <c r="AH673" i="5"/>
  <c r="AG673" i="5"/>
  <c r="AF673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CB672" i="5"/>
  <c r="BY672" i="5"/>
  <c r="BX672" i="5"/>
  <c r="BW672" i="5"/>
  <c r="BV672" i="5"/>
  <c r="BT672" i="5"/>
  <c r="BS672" i="5"/>
  <c r="BR672" i="5"/>
  <c r="BQ672" i="5"/>
  <c r="BO672" i="5"/>
  <c r="BN672" i="5"/>
  <c r="BM672" i="5"/>
  <c r="BL672" i="5"/>
  <c r="BJ672" i="5"/>
  <c r="BI672" i="5"/>
  <c r="BH672" i="5"/>
  <c r="BG672" i="5"/>
  <c r="BE672" i="5"/>
  <c r="BD672" i="5"/>
  <c r="BC672" i="5"/>
  <c r="BB672" i="5"/>
  <c r="AZ672" i="5"/>
  <c r="AY672" i="5"/>
  <c r="AX672" i="5"/>
  <c r="AW672" i="5"/>
  <c r="AU672" i="5"/>
  <c r="AT672" i="5"/>
  <c r="AS672" i="5"/>
  <c r="AR672" i="5"/>
  <c r="AP672" i="5"/>
  <c r="AO672" i="5"/>
  <c r="AN672" i="5"/>
  <c r="AM672" i="5"/>
  <c r="AK672" i="5"/>
  <c r="AJ672" i="5"/>
  <c r="AI672" i="5"/>
  <c r="AH672" i="5"/>
  <c r="AF672" i="5"/>
  <c r="AE672" i="5"/>
  <c r="AD672" i="5"/>
  <c r="AC672" i="5"/>
  <c r="AA672" i="5"/>
  <c r="Z672" i="5"/>
  <c r="Y672" i="5"/>
  <c r="X672" i="5"/>
  <c r="V672" i="5"/>
  <c r="U672" i="5"/>
  <c r="T672" i="5"/>
  <c r="S672" i="5"/>
  <c r="Q672" i="5"/>
  <c r="P672" i="5"/>
  <c r="O672" i="5"/>
  <c r="N672" i="5"/>
  <c r="L672" i="5"/>
  <c r="K672" i="5"/>
  <c r="J672" i="5"/>
  <c r="I672" i="5"/>
  <c r="CB671" i="5"/>
  <c r="CA671" i="5"/>
  <c r="BY671" i="5"/>
  <c r="BX671" i="5"/>
  <c r="BW671" i="5"/>
  <c r="BV671" i="5"/>
  <c r="BU671" i="5"/>
  <c r="BT671" i="5"/>
  <c r="BS671" i="5"/>
  <c r="BR671" i="5"/>
  <c r="BQ671" i="5"/>
  <c r="BP671" i="5"/>
  <c r="BO671" i="5"/>
  <c r="BN671" i="5"/>
  <c r="BM671" i="5"/>
  <c r="BL671" i="5"/>
  <c r="BK671" i="5"/>
  <c r="BJ671" i="5"/>
  <c r="BI671" i="5"/>
  <c r="BH671" i="5"/>
  <c r="BG671" i="5"/>
  <c r="BF671" i="5"/>
  <c r="BE671" i="5"/>
  <c r="BD671" i="5"/>
  <c r="BC671" i="5"/>
  <c r="BB671" i="5"/>
  <c r="BA671" i="5"/>
  <c r="AZ671" i="5"/>
  <c r="AY671" i="5"/>
  <c r="AX671" i="5"/>
  <c r="AW671" i="5"/>
  <c r="AV671" i="5"/>
  <c r="AU671" i="5"/>
  <c r="AT671" i="5"/>
  <c r="AS671" i="5"/>
  <c r="AR671" i="5"/>
  <c r="AQ671" i="5"/>
  <c r="AP671" i="5"/>
  <c r="AO671" i="5"/>
  <c r="AN671" i="5"/>
  <c r="AM671" i="5"/>
  <c r="AL671" i="5"/>
  <c r="AK671" i="5"/>
  <c r="AJ671" i="5"/>
  <c r="AI671" i="5"/>
  <c r="AH671" i="5"/>
  <c r="AG671" i="5"/>
  <c r="AF671" i="5"/>
  <c r="AE671" i="5"/>
  <c r="AD671" i="5"/>
  <c r="AC671" i="5"/>
  <c r="AB671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CB670" i="5"/>
  <c r="BY670" i="5"/>
  <c r="BX670" i="5"/>
  <c r="BW670" i="5"/>
  <c r="BV670" i="5"/>
  <c r="BT670" i="5"/>
  <c r="BS670" i="5"/>
  <c r="BR670" i="5"/>
  <c r="BQ670" i="5"/>
  <c r="BP670" i="5"/>
  <c r="BO670" i="5"/>
  <c r="BN670" i="5"/>
  <c r="BM670" i="5"/>
  <c r="BL670" i="5"/>
  <c r="BK670" i="5"/>
  <c r="BJ670" i="5"/>
  <c r="BI670" i="5"/>
  <c r="BH670" i="5"/>
  <c r="BG670" i="5"/>
  <c r="BF670" i="5"/>
  <c r="BE670" i="5"/>
  <c r="BD670" i="5"/>
  <c r="BC670" i="5"/>
  <c r="BB670" i="5"/>
  <c r="BA670" i="5"/>
  <c r="AZ670" i="5"/>
  <c r="AY670" i="5"/>
  <c r="AX670" i="5"/>
  <c r="AW670" i="5"/>
  <c r="AV670" i="5"/>
  <c r="AU670" i="5"/>
  <c r="AT670" i="5"/>
  <c r="AS670" i="5"/>
  <c r="AR670" i="5"/>
  <c r="AQ670" i="5"/>
  <c r="AP670" i="5"/>
  <c r="AO670" i="5"/>
  <c r="AN670" i="5"/>
  <c r="AM670" i="5"/>
  <c r="AL670" i="5"/>
  <c r="AK670" i="5"/>
  <c r="AJ670" i="5"/>
  <c r="AI670" i="5"/>
  <c r="AH670" i="5"/>
  <c r="AG670" i="5"/>
  <c r="AF670" i="5"/>
  <c r="AE670" i="5"/>
  <c r="AD670" i="5"/>
  <c r="AC670" i="5"/>
  <c r="AB670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CB669" i="5"/>
  <c r="BY669" i="5"/>
  <c r="BX669" i="5"/>
  <c r="BW669" i="5"/>
  <c r="BV669" i="5"/>
  <c r="BT669" i="5"/>
  <c r="BS669" i="5"/>
  <c r="BR669" i="5"/>
  <c r="BQ669" i="5"/>
  <c r="BP669" i="5"/>
  <c r="BO669" i="5"/>
  <c r="BN669" i="5"/>
  <c r="BM669" i="5"/>
  <c r="BL669" i="5"/>
  <c r="BK669" i="5"/>
  <c r="BJ669" i="5"/>
  <c r="BI669" i="5"/>
  <c r="BH669" i="5"/>
  <c r="BG669" i="5"/>
  <c r="BF669" i="5"/>
  <c r="BE669" i="5"/>
  <c r="BD669" i="5"/>
  <c r="BC669" i="5"/>
  <c r="BB669" i="5"/>
  <c r="BA669" i="5"/>
  <c r="AZ669" i="5"/>
  <c r="AY669" i="5"/>
  <c r="AX669" i="5"/>
  <c r="AW669" i="5"/>
  <c r="AV669" i="5"/>
  <c r="AU669" i="5"/>
  <c r="AT669" i="5"/>
  <c r="AS669" i="5"/>
  <c r="AR669" i="5"/>
  <c r="AQ669" i="5"/>
  <c r="AP669" i="5"/>
  <c r="AO669" i="5"/>
  <c r="AN669" i="5"/>
  <c r="AM669" i="5"/>
  <c r="AL669" i="5"/>
  <c r="AK669" i="5"/>
  <c r="AJ669" i="5"/>
  <c r="AI669" i="5"/>
  <c r="AH669" i="5"/>
  <c r="AG669" i="5"/>
  <c r="AF669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CB668" i="5"/>
  <c r="BY668" i="5"/>
  <c r="BX668" i="5"/>
  <c r="BW668" i="5"/>
  <c r="BV668" i="5"/>
  <c r="BT668" i="5"/>
  <c r="BS668" i="5"/>
  <c r="BR668" i="5"/>
  <c r="BQ668" i="5"/>
  <c r="BP668" i="5"/>
  <c r="BO668" i="5"/>
  <c r="BN668" i="5"/>
  <c r="BM668" i="5"/>
  <c r="BL668" i="5"/>
  <c r="BK668" i="5"/>
  <c r="BJ668" i="5"/>
  <c r="BI668" i="5"/>
  <c r="BH668" i="5"/>
  <c r="BG668" i="5"/>
  <c r="BF668" i="5"/>
  <c r="BE668" i="5"/>
  <c r="BD668" i="5"/>
  <c r="BC668" i="5"/>
  <c r="BB668" i="5"/>
  <c r="BA668" i="5"/>
  <c r="AZ668" i="5"/>
  <c r="AY668" i="5"/>
  <c r="AX668" i="5"/>
  <c r="AW668" i="5"/>
  <c r="AV668" i="5"/>
  <c r="AU668" i="5"/>
  <c r="AT668" i="5"/>
  <c r="AS668" i="5"/>
  <c r="AR668" i="5"/>
  <c r="AQ668" i="5"/>
  <c r="AP668" i="5"/>
  <c r="AO668" i="5"/>
  <c r="AN668" i="5"/>
  <c r="AM668" i="5"/>
  <c r="AL668" i="5"/>
  <c r="AK668" i="5"/>
  <c r="AJ668" i="5"/>
  <c r="AI668" i="5"/>
  <c r="AH668" i="5"/>
  <c r="AG668" i="5"/>
  <c r="AF668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CB667" i="5"/>
  <c r="BY667" i="5"/>
  <c r="BX667" i="5"/>
  <c r="BW667" i="5"/>
  <c r="BV667" i="5"/>
  <c r="BT667" i="5"/>
  <c r="BS667" i="5"/>
  <c r="BR667" i="5"/>
  <c r="BQ667" i="5"/>
  <c r="BO667" i="5"/>
  <c r="BN667" i="5"/>
  <c r="BM667" i="5"/>
  <c r="BL667" i="5"/>
  <c r="BJ667" i="5"/>
  <c r="BI667" i="5"/>
  <c r="BH667" i="5"/>
  <c r="BG667" i="5"/>
  <c r="BE667" i="5"/>
  <c r="BD667" i="5"/>
  <c r="BC667" i="5"/>
  <c r="BB667" i="5"/>
  <c r="AZ667" i="5"/>
  <c r="AY667" i="5"/>
  <c r="AX667" i="5"/>
  <c r="AW667" i="5"/>
  <c r="AU667" i="5"/>
  <c r="AT667" i="5"/>
  <c r="AS667" i="5"/>
  <c r="AR667" i="5"/>
  <c r="AP667" i="5"/>
  <c r="AO667" i="5"/>
  <c r="AN667" i="5"/>
  <c r="AM667" i="5"/>
  <c r="AK667" i="5"/>
  <c r="AJ667" i="5"/>
  <c r="AI667" i="5"/>
  <c r="AH667" i="5"/>
  <c r="AF667" i="5"/>
  <c r="AE667" i="5"/>
  <c r="AD667" i="5"/>
  <c r="AC667" i="5"/>
  <c r="AA667" i="5"/>
  <c r="Z667" i="5"/>
  <c r="Y667" i="5"/>
  <c r="X667" i="5"/>
  <c r="V667" i="5"/>
  <c r="U667" i="5"/>
  <c r="T667" i="5"/>
  <c r="S667" i="5"/>
  <c r="Q667" i="5"/>
  <c r="P667" i="5"/>
  <c r="O667" i="5"/>
  <c r="N667" i="5"/>
  <c r="L667" i="5"/>
  <c r="K667" i="5"/>
  <c r="J667" i="5"/>
  <c r="I667" i="5"/>
  <c r="CB666" i="5"/>
  <c r="CA666" i="5"/>
  <c r="BY666" i="5"/>
  <c r="BX666" i="5"/>
  <c r="BW666" i="5"/>
  <c r="BV666" i="5"/>
  <c r="BU666" i="5"/>
  <c r="BT666" i="5"/>
  <c r="BS666" i="5"/>
  <c r="BR666" i="5"/>
  <c r="BQ666" i="5"/>
  <c r="BP666" i="5"/>
  <c r="BO666" i="5"/>
  <c r="BN666" i="5"/>
  <c r="BM666" i="5"/>
  <c r="BL666" i="5"/>
  <c r="BK666" i="5"/>
  <c r="BJ666" i="5"/>
  <c r="BI666" i="5"/>
  <c r="BH666" i="5"/>
  <c r="BG666" i="5"/>
  <c r="BF666" i="5"/>
  <c r="BE666" i="5"/>
  <c r="BD666" i="5"/>
  <c r="BC666" i="5"/>
  <c r="BB666" i="5"/>
  <c r="BA666" i="5"/>
  <c r="AZ666" i="5"/>
  <c r="AY666" i="5"/>
  <c r="AX666" i="5"/>
  <c r="AW666" i="5"/>
  <c r="AV666" i="5"/>
  <c r="AU666" i="5"/>
  <c r="AT666" i="5"/>
  <c r="AS666" i="5"/>
  <c r="AR666" i="5"/>
  <c r="AQ666" i="5"/>
  <c r="AP666" i="5"/>
  <c r="AO666" i="5"/>
  <c r="AN666" i="5"/>
  <c r="AM666" i="5"/>
  <c r="AL666" i="5"/>
  <c r="AK666" i="5"/>
  <c r="AJ666" i="5"/>
  <c r="AI666" i="5"/>
  <c r="AH666" i="5"/>
  <c r="AG666" i="5"/>
  <c r="AF666" i="5"/>
  <c r="AE666" i="5"/>
  <c r="AD666" i="5"/>
  <c r="AC666" i="5"/>
  <c r="AB666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CB665" i="5"/>
  <c r="BY665" i="5"/>
  <c r="BX665" i="5"/>
  <c r="BW665" i="5"/>
  <c r="BV665" i="5"/>
  <c r="BT665" i="5"/>
  <c r="BS665" i="5"/>
  <c r="BR665" i="5"/>
  <c r="BQ665" i="5"/>
  <c r="BP665" i="5"/>
  <c r="BO665" i="5"/>
  <c r="BN665" i="5"/>
  <c r="BM665" i="5"/>
  <c r="BL665" i="5"/>
  <c r="BK665" i="5"/>
  <c r="BJ665" i="5"/>
  <c r="BI665" i="5"/>
  <c r="BH665" i="5"/>
  <c r="BG665" i="5"/>
  <c r="BF665" i="5"/>
  <c r="BE665" i="5"/>
  <c r="BD665" i="5"/>
  <c r="BC665" i="5"/>
  <c r="BB665" i="5"/>
  <c r="BA665" i="5"/>
  <c r="AZ665" i="5"/>
  <c r="AY665" i="5"/>
  <c r="AX665" i="5"/>
  <c r="AW665" i="5"/>
  <c r="AV665" i="5"/>
  <c r="AU665" i="5"/>
  <c r="AT665" i="5"/>
  <c r="AS665" i="5"/>
  <c r="AR665" i="5"/>
  <c r="AQ665" i="5"/>
  <c r="AP665" i="5"/>
  <c r="AO665" i="5"/>
  <c r="AN665" i="5"/>
  <c r="AM665" i="5"/>
  <c r="AL665" i="5"/>
  <c r="AK665" i="5"/>
  <c r="AJ665" i="5"/>
  <c r="AI665" i="5"/>
  <c r="AH665" i="5"/>
  <c r="AG665" i="5"/>
  <c r="AF665" i="5"/>
  <c r="AE665" i="5"/>
  <c r="AD665" i="5"/>
  <c r="AC665" i="5"/>
  <c r="AB665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CB664" i="5"/>
  <c r="BY664" i="5"/>
  <c r="BX664" i="5"/>
  <c r="BW664" i="5"/>
  <c r="BV664" i="5"/>
  <c r="BT664" i="5"/>
  <c r="BS664" i="5"/>
  <c r="BR664" i="5"/>
  <c r="BQ664" i="5"/>
  <c r="BP664" i="5"/>
  <c r="BO664" i="5"/>
  <c r="BN664" i="5"/>
  <c r="BM664" i="5"/>
  <c r="BL664" i="5"/>
  <c r="BK664" i="5"/>
  <c r="BJ664" i="5"/>
  <c r="BI664" i="5"/>
  <c r="BH664" i="5"/>
  <c r="BG664" i="5"/>
  <c r="BF664" i="5"/>
  <c r="BE664" i="5"/>
  <c r="BD664" i="5"/>
  <c r="BC664" i="5"/>
  <c r="BB664" i="5"/>
  <c r="BA664" i="5"/>
  <c r="AZ664" i="5"/>
  <c r="AY664" i="5"/>
  <c r="AX664" i="5"/>
  <c r="AW664" i="5"/>
  <c r="AV664" i="5"/>
  <c r="AU664" i="5"/>
  <c r="AT664" i="5"/>
  <c r="AS664" i="5"/>
  <c r="AR664" i="5"/>
  <c r="AQ664" i="5"/>
  <c r="AP664" i="5"/>
  <c r="AO664" i="5"/>
  <c r="AN664" i="5"/>
  <c r="AM664" i="5"/>
  <c r="AL664" i="5"/>
  <c r="AK664" i="5"/>
  <c r="AJ664" i="5"/>
  <c r="AI664" i="5"/>
  <c r="AH664" i="5"/>
  <c r="AG664" i="5"/>
  <c r="AF664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CB663" i="5"/>
  <c r="BY663" i="5"/>
  <c r="BX663" i="5"/>
  <c r="BW663" i="5"/>
  <c r="BV663" i="5"/>
  <c r="BT663" i="5"/>
  <c r="BS663" i="5"/>
  <c r="BR663" i="5"/>
  <c r="BQ663" i="5"/>
  <c r="BP663" i="5"/>
  <c r="BO663" i="5"/>
  <c r="BN663" i="5"/>
  <c r="BM663" i="5"/>
  <c r="BL663" i="5"/>
  <c r="BK663" i="5"/>
  <c r="BJ663" i="5"/>
  <c r="BI663" i="5"/>
  <c r="BH663" i="5"/>
  <c r="BG663" i="5"/>
  <c r="BF663" i="5"/>
  <c r="BE663" i="5"/>
  <c r="BD663" i="5"/>
  <c r="BC663" i="5"/>
  <c r="BB663" i="5"/>
  <c r="BA663" i="5"/>
  <c r="AZ663" i="5"/>
  <c r="AY663" i="5"/>
  <c r="AX663" i="5"/>
  <c r="AW663" i="5"/>
  <c r="AV663" i="5"/>
  <c r="AU663" i="5"/>
  <c r="AT663" i="5"/>
  <c r="AS663" i="5"/>
  <c r="AR663" i="5"/>
  <c r="AQ663" i="5"/>
  <c r="AP663" i="5"/>
  <c r="AO663" i="5"/>
  <c r="AN663" i="5"/>
  <c r="AM663" i="5"/>
  <c r="AL663" i="5"/>
  <c r="AK663" i="5"/>
  <c r="AJ663" i="5"/>
  <c r="AI663" i="5"/>
  <c r="AH663" i="5"/>
  <c r="AG663" i="5"/>
  <c r="AF663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L663" i="5"/>
  <c r="K663" i="5"/>
  <c r="J663" i="5"/>
  <c r="I663" i="5"/>
  <c r="H663" i="5"/>
  <c r="CB662" i="5"/>
  <c r="BY662" i="5"/>
  <c r="BX662" i="5"/>
  <c r="BW662" i="5"/>
  <c r="BV662" i="5"/>
  <c r="BT662" i="5"/>
  <c r="BS662" i="5"/>
  <c r="BR662" i="5"/>
  <c r="BQ662" i="5"/>
  <c r="BO662" i="5"/>
  <c r="BN662" i="5"/>
  <c r="BM662" i="5"/>
  <c r="BL662" i="5"/>
  <c r="BJ662" i="5"/>
  <c r="BI662" i="5"/>
  <c r="BH662" i="5"/>
  <c r="BG662" i="5"/>
  <c r="BE662" i="5"/>
  <c r="BD662" i="5"/>
  <c r="BC662" i="5"/>
  <c r="BB662" i="5"/>
  <c r="AZ662" i="5"/>
  <c r="AY662" i="5"/>
  <c r="AX662" i="5"/>
  <c r="AW662" i="5"/>
  <c r="AU662" i="5"/>
  <c r="AT662" i="5"/>
  <c r="AS662" i="5"/>
  <c r="AR662" i="5"/>
  <c r="AP662" i="5"/>
  <c r="AO662" i="5"/>
  <c r="AN662" i="5"/>
  <c r="AM662" i="5"/>
  <c r="AK662" i="5"/>
  <c r="AJ662" i="5"/>
  <c r="AI662" i="5"/>
  <c r="AH662" i="5"/>
  <c r="AF662" i="5"/>
  <c r="AE662" i="5"/>
  <c r="AD662" i="5"/>
  <c r="AC662" i="5"/>
  <c r="AA662" i="5"/>
  <c r="Z662" i="5"/>
  <c r="Y662" i="5"/>
  <c r="X662" i="5"/>
  <c r="V662" i="5"/>
  <c r="U662" i="5"/>
  <c r="T662" i="5"/>
  <c r="S662" i="5"/>
  <c r="Q662" i="5"/>
  <c r="P662" i="5"/>
  <c r="O662" i="5"/>
  <c r="N662" i="5"/>
  <c r="L662" i="5"/>
  <c r="K662" i="5"/>
  <c r="J662" i="5"/>
  <c r="I662" i="5"/>
  <c r="CB661" i="5"/>
  <c r="CA661" i="5"/>
  <c r="BY661" i="5"/>
  <c r="BX661" i="5"/>
  <c r="BW661" i="5"/>
  <c r="BV661" i="5"/>
  <c r="BU661" i="5"/>
  <c r="BT661" i="5"/>
  <c r="BS661" i="5"/>
  <c r="BR661" i="5"/>
  <c r="BQ661" i="5"/>
  <c r="BP661" i="5"/>
  <c r="BO661" i="5"/>
  <c r="BN661" i="5"/>
  <c r="BM661" i="5"/>
  <c r="BL661" i="5"/>
  <c r="BK661" i="5"/>
  <c r="BJ661" i="5"/>
  <c r="BI661" i="5"/>
  <c r="BH661" i="5"/>
  <c r="BG661" i="5"/>
  <c r="BF661" i="5"/>
  <c r="BE661" i="5"/>
  <c r="BD661" i="5"/>
  <c r="BC661" i="5"/>
  <c r="BB661" i="5"/>
  <c r="BA661" i="5"/>
  <c r="AZ661" i="5"/>
  <c r="AY661" i="5"/>
  <c r="AX661" i="5"/>
  <c r="AW661" i="5"/>
  <c r="AV661" i="5"/>
  <c r="AU661" i="5"/>
  <c r="AT661" i="5"/>
  <c r="AS661" i="5"/>
  <c r="AR661" i="5"/>
  <c r="AQ661" i="5"/>
  <c r="AP661" i="5"/>
  <c r="AO661" i="5"/>
  <c r="AN661" i="5"/>
  <c r="AM661" i="5"/>
  <c r="AL661" i="5"/>
  <c r="AK661" i="5"/>
  <c r="AJ661" i="5"/>
  <c r="AI661" i="5"/>
  <c r="AH661" i="5"/>
  <c r="AG661" i="5"/>
  <c r="AF661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CB660" i="5"/>
  <c r="BY660" i="5"/>
  <c r="BX660" i="5"/>
  <c r="BW660" i="5"/>
  <c r="BV660" i="5"/>
  <c r="BT660" i="5"/>
  <c r="BS660" i="5"/>
  <c r="BR660" i="5"/>
  <c r="BQ660" i="5"/>
  <c r="BP660" i="5"/>
  <c r="BO660" i="5"/>
  <c r="BN660" i="5"/>
  <c r="BM660" i="5"/>
  <c r="BL660" i="5"/>
  <c r="BK660" i="5"/>
  <c r="BJ660" i="5"/>
  <c r="BI660" i="5"/>
  <c r="BH660" i="5"/>
  <c r="BG660" i="5"/>
  <c r="BF660" i="5"/>
  <c r="BE660" i="5"/>
  <c r="BD660" i="5"/>
  <c r="BC660" i="5"/>
  <c r="BB660" i="5"/>
  <c r="BA660" i="5"/>
  <c r="AZ660" i="5"/>
  <c r="AY660" i="5"/>
  <c r="AX660" i="5"/>
  <c r="AW660" i="5"/>
  <c r="AV660" i="5"/>
  <c r="AU660" i="5"/>
  <c r="AT660" i="5"/>
  <c r="AS660" i="5"/>
  <c r="AR660" i="5"/>
  <c r="AQ660" i="5"/>
  <c r="AP660" i="5"/>
  <c r="AO660" i="5"/>
  <c r="AN660" i="5"/>
  <c r="AM660" i="5"/>
  <c r="AL660" i="5"/>
  <c r="AK660" i="5"/>
  <c r="AJ660" i="5"/>
  <c r="AI660" i="5"/>
  <c r="AH660" i="5"/>
  <c r="AG660" i="5"/>
  <c r="AF660" i="5"/>
  <c r="AE660" i="5"/>
  <c r="AD660" i="5"/>
  <c r="AC660" i="5"/>
  <c r="AB660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CB659" i="5"/>
  <c r="BY659" i="5"/>
  <c r="BX659" i="5"/>
  <c r="BW659" i="5"/>
  <c r="BV659" i="5"/>
  <c r="BT659" i="5"/>
  <c r="BS659" i="5"/>
  <c r="BR659" i="5"/>
  <c r="BQ659" i="5"/>
  <c r="BP659" i="5"/>
  <c r="BO659" i="5"/>
  <c r="BN659" i="5"/>
  <c r="BM659" i="5"/>
  <c r="BL659" i="5"/>
  <c r="BK659" i="5"/>
  <c r="BJ659" i="5"/>
  <c r="BI659" i="5"/>
  <c r="BH659" i="5"/>
  <c r="BG659" i="5"/>
  <c r="BF659" i="5"/>
  <c r="BE659" i="5"/>
  <c r="BD659" i="5"/>
  <c r="BC659" i="5"/>
  <c r="BB659" i="5"/>
  <c r="BA659" i="5"/>
  <c r="AZ659" i="5"/>
  <c r="AY659" i="5"/>
  <c r="AX659" i="5"/>
  <c r="AW659" i="5"/>
  <c r="AV659" i="5"/>
  <c r="AU659" i="5"/>
  <c r="AT659" i="5"/>
  <c r="AS659" i="5"/>
  <c r="AR659" i="5"/>
  <c r="AQ659" i="5"/>
  <c r="AP659" i="5"/>
  <c r="AO659" i="5"/>
  <c r="AN659" i="5"/>
  <c r="AM659" i="5"/>
  <c r="AL659" i="5"/>
  <c r="AK659" i="5"/>
  <c r="AJ659" i="5"/>
  <c r="AI659" i="5"/>
  <c r="AH659" i="5"/>
  <c r="AG659" i="5"/>
  <c r="AF659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CB658" i="5"/>
  <c r="BY658" i="5"/>
  <c r="BX658" i="5"/>
  <c r="BW658" i="5"/>
  <c r="BV658" i="5"/>
  <c r="BT658" i="5"/>
  <c r="BS658" i="5"/>
  <c r="BR658" i="5"/>
  <c r="BQ658" i="5"/>
  <c r="BP658" i="5"/>
  <c r="BO658" i="5"/>
  <c r="BN658" i="5"/>
  <c r="BM658" i="5"/>
  <c r="BL658" i="5"/>
  <c r="BK658" i="5"/>
  <c r="BJ658" i="5"/>
  <c r="BI658" i="5"/>
  <c r="BH658" i="5"/>
  <c r="BG658" i="5"/>
  <c r="BF658" i="5"/>
  <c r="BE658" i="5"/>
  <c r="BD658" i="5"/>
  <c r="BC658" i="5"/>
  <c r="BB658" i="5"/>
  <c r="BA658" i="5"/>
  <c r="AZ658" i="5"/>
  <c r="AY658" i="5"/>
  <c r="AX658" i="5"/>
  <c r="AW658" i="5"/>
  <c r="AV658" i="5"/>
  <c r="AU658" i="5"/>
  <c r="AT658" i="5"/>
  <c r="AS658" i="5"/>
  <c r="AR658" i="5"/>
  <c r="AQ658" i="5"/>
  <c r="AP658" i="5"/>
  <c r="AO658" i="5"/>
  <c r="AN658" i="5"/>
  <c r="AM658" i="5"/>
  <c r="AL658" i="5"/>
  <c r="AK658" i="5"/>
  <c r="AJ658" i="5"/>
  <c r="AI658" i="5"/>
  <c r="AH658" i="5"/>
  <c r="AG658" i="5"/>
  <c r="AF658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CB657" i="5"/>
  <c r="BY657" i="5"/>
  <c r="BX657" i="5"/>
  <c r="BW657" i="5"/>
  <c r="BV657" i="5"/>
  <c r="BT657" i="5"/>
  <c r="BS657" i="5"/>
  <c r="BR657" i="5"/>
  <c r="BQ657" i="5"/>
  <c r="BO657" i="5"/>
  <c r="BN657" i="5"/>
  <c r="BM657" i="5"/>
  <c r="BL657" i="5"/>
  <c r="BJ657" i="5"/>
  <c r="BI657" i="5"/>
  <c r="BH657" i="5"/>
  <c r="BG657" i="5"/>
  <c r="BE657" i="5"/>
  <c r="BD657" i="5"/>
  <c r="BC657" i="5"/>
  <c r="BB657" i="5"/>
  <c r="AZ657" i="5"/>
  <c r="AY657" i="5"/>
  <c r="AX657" i="5"/>
  <c r="AW657" i="5"/>
  <c r="AU657" i="5"/>
  <c r="AT657" i="5"/>
  <c r="AS657" i="5"/>
  <c r="AR657" i="5"/>
  <c r="AP657" i="5"/>
  <c r="AO657" i="5"/>
  <c r="AN657" i="5"/>
  <c r="AM657" i="5"/>
  <c r="AK657" i="5"/>
  <c r="AJ657" i="5"/>
  <c r="AI657" i="5"/>
  <c r="AH657" i="5"/>
  <c r="AF657" i="5"/>
  <c r="AE657" i="5"/>
  <c r="AD657" i="5"/>
  <c r="AC657" i="5"/>
  <c r="AA657" i="5"/>
  <c r="Z657" i="5"/>
  <c r="Y657" i="5"/>
  <c r="X657" i="5"/>
  <c r="V657" i="5"/>
  <c r="U657" i="5"/>
  <c r="T657" i="5"/>
  <c r="S657" i="5"/>
  <c r="Q657" i="5"/>
  <c r="P657" i="5"/>
  <c r="O657" i="5"/>
  <c r="N657" i="5"/>
  <c r="L657" i="5"/>
  <c r="K657" i="5"/>
  <c r="J657" i="5"/>
  <c r="I657" i="5"/>
  <c r="CB656" i="5"/>
  <c r="CA656" i="5"/>
  <c r="BY656" i="5"/>
  <c r="BX656" i="5"/>
  <c r="BW656" i="5"/>
  <c r="BV656" i="5"/>
  <c r="BU656" i="5"/>
  <c r="BT656" i="5"/>
  <c r="BS656" i="5"/>
  <c r="BR656" i="5"/>
  <c r="BQ656" i="5"/>
  <c r="BP656" i="5"/>
  <c r="BO656" i="5"/>
  <c r="BN656" i="5"/>
  <c r="BM656" i="5"/>
  <c r="BL656" i="5"/>
  <c r="BK656" i="5"/>
  <c r="BJ656" i="5"/>
  <c r="BI656" i="5"/>
  <c r="BH656" i="5"/>
  <c r="BG656" i="5"/>
  <c r="BF656" i="5"/>
  <c r="BE656" i="5"/>
  <c r="BD656" i="5"/>
  <c r="BC656" i="5"/>
  <c r="BB656" i="5"/>
  <c r="BA656" i="5"/>
  <c r="AZ656" i="5"/>
  <c r="AY656" i="5"/>
  <c r="AX656" i="5"/>
  <c r="AW656" i="5"/>
  <c r="AV656" i="5"/>
  <c r="AU656" i="5"/>
  <c r="AT656" i="5"/>
  <c r="AS656" i="5"/>
  <c r="AR656" i="5"/>
  <c r="AQ656" i="5"/>
  <c r="AP656" i="5"/>
  <c r="AO656" i="5"/>
  <c r="AN656" i="5"/>
  <c r="AM656" i="5"/>
  <c r="AL656" i="5"/>
  <c r="AK656" i="5"/>
  <c r="AJ656" i="5"/>
  <c r="AI656" i="5"/>
  <c r="AH656" i="5"/>
  <c r="AG656" i="5"/>
  <c r="AF656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CB655" i="5"/>
  <c r="BY655" i="5"/>
  <c r="BX655" i="5"/>
  <c r="BW655" i="5"/>
  <c r="BV655" i="5"/>
  <c r="BT655" i="5"/>
  <c r="BS655" i="5"/>
  <c r="BR655" i="5"/>
  <c r="BQ655" i="5"/>
  <c r="BP655" i="5"/>
  <c r="BO655" i="5"/>
  <c r="BN655" i="5"/>
  <c r="BM655" i="5"/>
  <c r="BL655" i="5"/>
  <c r="BK655" i="5"/>
  <c r="BJ655" i="5"/>
  <c r="BI655" i="5"/>
  <c r="BH655" i="5"/>
  <c r="BG655" i="5"/>
  <c r="BF655" i="5"/>
  <c r="BE655" i="5"/>
  <c r="BD655" i="5"/>
  <c r="BC655" i="5"/>
  <c r="BB655" i="5"/>
  <c r="BA655" i="5"/>
  <c r="AZ655" i="5"/>
  <c r="AY655" i="5"/>
  <c r="AX655" i="5"/>
  <c r="AW655" i="5"/>
  <c r="AV655" i="5"/>
  <c r="AU655" i="5"/>
  <c r="AT655" i="5"/>
  <c r="AS655" i="5"/>
  <c r="AR655" i="5"/>
  <c r="AQ655" i="5"/>
  <c r="AP655" i="5"/>
  <c r="AO655" i="5"/>
  <c r="AN655" i="5"/>
  <c r="AM655" i="5"/>
  <c r="AL655" i="5"/>
  <c r="AK655" i="5"/>
  <c r="AJ655" i="5"/>
  <c r="AI655" i="5"/>
  <c r="AH655" i="5"/>
  <c r="AG655" i="5"/>
  <c r="AF655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CB654" i="5"/>
  <c r="CA654" i="5"/>
  <c r="BY654" i="5"/>
  <c r="BX654" i="5"/>
  <c r="BW654" i="5"/>
  <c r="BV654" i="5"/>
  <c r="BU654" i="5"/>
  <c r="BT654" i="5"/>
  <c r="BS654" i="5"/>
  <c r="BR654" i="5"/>
  <c r="BQ654" i="5"/>
  <c r="BP654" i="5"/>
  <c r="BO654" i="5"/>
  <c r="BN654" i="5"/>
  <c r="BM654" i="5"/>
  <c r="BL654" i="5"/>
  <c r="BK654" i="5"/>
  <c r="BJ654" i="5"/>
  <c r="BI654" i="5"/>
  <c r="BH654" i="5"/>
  <c r="BG654" i="5"/>
  <c r="BF654" i="5"/>
  <c r="BE654" i="5"/>
  <c r="BD654" i="5"/>
  <c r="BC654" i="5"/>
  <c r="BB654" i="5"/>
  <c r="BA654" i="5"/>
  <c r="AZ654" i="5"/>
  <c r="AY654" i="5"/>
  <c r="AX654" i="5"/>
  <c r="AW654" i="5"/>
  <c r="AV654" i="5"/>
  <c r="AU654" i="5"/>
  <c r="AT654" i="5"/>
  <c r="AS654" i="5"/>
  <c r="AR654" i="5"/>
  <c r="AQ654" i="5"/>
  <c r="AP654" i="5"/>
  <c r="AO654" i="5"/>
  <c r="AN654" i="5"/>
  <c r="AM654" i="5"/>
  <c r="AL654" i="5"/>
  <c r="AK654" i="5"/>
  <c r="AJ654" i="5"/>
  <c r="AI654" i="5"/>
  <c r="AH654" i="5"/>
  <c r="AG654" i="5"/>
  <c r="AF654" i="5"/>
  <c r="AE654" i="5"/>
  <c r="AD654" i="5"/>
  <c r="AC654" i="5"/>
  <c r="AB654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CB653" i="5"/>
  <c r="BY653" i="5"/>
  <c r="BX653" i="5"/>
  <c r="BW653" i="5"/>
  <c r="BV653" i="5"/>
  <c r="BT653" i="5"/>
  <c r="BS653" i="5"/>
  <c r="BR653" i="5"/>
  <c r="BQ653" i="5"/>
  <c r="BP653" i="5"/>
  <c r="BO653" i="5"/>
  <c r="BN653" i="5"/>
  <c r="BM653" i="5"/>
  <c r="BL653" i="5"/>
  <c r="BK653" i="5"/>
  <c r="BJ653" i="5"/>
  <c r="BI653" i="5"/>
  <c r="BH653" i="5"/>
  <c r="BG653" i="5"/>
  <c r="BF653" i="5"/>
  <c r="BE653" i="5"/>
  <c r="BD653" i="5"/>
  <c r="BC653" i="5"/>
  <c r="BB653" i="5"/>
  <c r="BA653" i="5"/>
  <c r="AZ653" i="5"/>
  <c r="AY653" i="5"/>
  <c r="AX653" i="5"/>
  <c r="AW653" i="5"/>
  <c r="AV653" i="5"/>
  <c r="AU653" i="5"/>
  <c r="AT653" i="5"/>
  <c r="AS653" i="5"/>
  <c r="AR653" i="5"/>
  <c r="AQ653" i="5"/>
  <c r="AP653" i="5"/>
  <c r="AO653" i="5"/>
  <c r="AN653" i="5"/>
  <c r="AM653" i="5"/>
  <c r="AL653" i="5"/>
  <c r="AK653" i="5"/>
  <c r="AJ653" i="5"/>
  <c r="AI653" i="5"/>
  <c r="AH653" i="5"/>
  <c r="AG653" i="5"/>
  <c r="AF653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CB652" i="5"/>
  <c r="BY652" i="5"/>
  <c r="BX652" i="5"/>
  <c r="BW652" i="5"/>
  <c r="BV652" i="5"/>
  <c r="BT652" i="5"/>
  <c r="BS652" i="5"/>
  <c r="BR652" i="5"/>
  <c r="BQ652" i="5"/>
  <c r="BP652" i="5"/>
  <c r="BO652" i="5"/>
  <c r="BN652" i="5"/>
  <c r="BM652" i="5"/>
  <c r="BL652" i="5"/>
  <c r="BK652" i="5"/>
  <c r="BJ652" i="5"/>
  <c r="BI652" i="5"/>
  <c r="BH652" i="5"/>
  <c r="BG652" i="5"/>
  <c r="BF652" i="5"/>
  <c r="BE652" i="5"/>
  <c r="BD652" i="5"/>
  <c r="BC652" i="5"/>
  <c r="BB652" i="5"/>
  <c r="BA652" i="5"/>
  <c r="AZ652" i="5"/>
  <c r="AY652" i="5"/>
  <c r="AX652" i="5"/>
  <c r="AW652" i="5"/>
  <c r="AV652" i="5"/>
  <c r="AU652" i="5"/>
  <c r="AT652" i="5"/>
  <c r="AS652" i="5"/>
  <c r="AR652" i="5"/>
  <c r="AQ652" i="5"/>
  <c r="AP652" i="5"/>
  <c r="AO652" i="5"/>
  <c r="AN652" i="5"/>
  <c r="AM652" i="5"/>
  <c r="AL652" i="5"/>
  <c r="AK652" i="5"/>
  <c r="AJ652" i="5"/>
  <c r="AI652" i="5"/>
  <c r="AH652" i="5"/>
  <c r="AG652" i="5"/>
  <c r="AF652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L652" i="5"/>
  <c r="K652" i="5"/>
  <c r="J652" i="5"/>
  <c r="I652" i="5"/>
  <c r="H652" i="5"/>
  <c r="CB651" i="5"/>
  <c r="BY651" i="5"/>
  <c r="BX651" i="5"/>
  <c r="BW651" i="5"/>
  <c r="BV651" i="5"/>
  <c r="BT651" i="5"/>
  <c r="BS651" i="5"/>
  <c r="BR651" i="5"/>
  <c r="BQ651" i="5"/>
  <c r="BO651" i="5"/>
  <c r="BN651" i="5"/>
  <c r="BM651" i="5"/>
  <c r="BL651" i="5"/>
  <c r="BJ651" i="5"/>
  <c r="BI651" i="5"/>
  <c r="BH651" i="5"/>
  <c r="BG651" i="5"/>
  <c r="BE651" i="5"/>
  <c r="BD651" i="5"/>
  <c r="BC651" i="5"/>
  <c r="BB651" i="5"/>
  <c r="AZ651" i="5"/>
  <c r="AY651" i="5"/>
  <c r="AX651" i="5"/>
  <c r="AW651" i="5"/>
  <c r="AU651" i="5"/>
  <c r="AT651" i="5"/>
  <c r="AS651" i="5"/>
  <c r="AR651" i="5"/>
  <c r="AP651" i="5"/>
  <c r="AO651" i="5"/>
  <c r="AN651" i="5"/>
  <c r="AM651" i="5"/>
  <c r="AK651" i="5"/>
  <c r="AJ651" i="5"/>
  <c r="AI651" i="5"/>
  <c r="AH651" i="5"/>
  <c r="AF651" i="5"/>
  <c r="AE651" i="5"/>
  <c r="AD651" i="5"/>
  <c r="AC651" i="5"/>
  <c r="AA651" i="5"/>
  <c r="Z651" i="5"/>
  <c r="Y651" i="5"/>
  <c r="X651" i="5"/>
  <c r="V651" i="5"/>
  <c r="U651" i="5"/>
  <c r="T651" i="5"/>
  <c r="S651" i="5"/>
  <c r="Q651" i="5"/>
  <c r="P651" i="5"/>
  <c r="O651" i="5"/>
  <c r="N651" i="5"/>
  <c r="L651" i="5"/>
  <c r="K651" i="5"/>
  <c r="J651" i="5"/>
  <c r="I651" i="5"/>
  <c r="CB650" i="5"/>
  <c r="CA650" i="5"/>
  <c r="BY650" i="5"/>
  <c r="BX650" i="5"/>
  <c r="BW650" i="5"/>
  <c r="BV650" i="5"/>
  <c r="BU650" i="5"/>
  <c r="BT650" i="5"/>
  <c r="BS650" i="5"/>
  <c r="BR650" i="5"/>
  <c r="BQ650" i="5"/>
  <c r="BP650" i="5"/>
  <c r="BO650" i="5"/>
  <c r="BN650" i="5"/>
  <c r="BM650" i="5"/>
  <c r="BL650" i="5"/>
  <c r="BK650" i="5"/>
  <c r="BJ650" i="5"/>
  <c r="BI650" i="5"/>
  <c r="BH650" i="5"/>
  <c r="BG650" i="5"/>
  <c r="BF650" i="5"/>
  <c r="BE650" i="5"/>
  <c r="BD650" i="5"/>
  <c r="BC650" i="5"/>
  <c r="BB650" i="5"/>
  <c r="BA650" i="5"/>
  <c r="AZ650" i="5"/>
  <c r="AY650" i="5"/>
  <c r="AX650" i="5"/>
  <c r="AW650" i="5"/>
  <c r="AV650" i="5"/>
  <c r="AU650" i="5"/>
  <c r="AT650" i="5"/>
  <c r="AS650" i="5"/>
  <c r="AR650" i="5"/>
  <c r="AQ650" i="5"/>
  <c r="AP650" i="5"/>
  <c r="AO650" i="5"/>
  <c r="AN650" i="5"/>
  <c r="AM650" i="5"/>
  <c r="AL650" i="5"/>
  <c r="AK650" i="5"/>
  <c r="AJ650" i="5"/>
  <c r="AI650" i="5"/>
  <c r="AH650" i="5"/>
  <c r="AG650" i="5"/>
  <c r="AF650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CB649" i="5"/>
  <c r="CA649" i="5"/>
  <c r="BY649" i="5"/>
  <c r="BX649" i="5"/>
  <c r="BW649" i="5"/>
  <c r="BV649" i="5"/>
  <c r="BU649" i="5"/>
  <c r="BT649" i="5"/>
  <c r="BS649" i="5"/>
  <c r="BR649" i="5"/>
  <c r="BQ649" i="5"/>
  <c r="BP649" i="5"/>
  <c r="BO649" i="5"/>
  <c r="BN649" i="5"/>
  <c r="BM649" i="5"/>
  <c r="BL649" i="5"/>
  <c r="BK649" i="5"/>
  <c r="BJ649" i="5"/>
  <c r="BI649" i="5"/>
  <c r="BH649" i="5"/>
  <c r="BG649" i="5"/>
  <c r="BF649" i="5"/>
  <c r="BE649" i="5"/>
  <c r="BD649" i="5"/>
  <c r="BC649" i="5"/>
  <c r="BB649" i="5"/>
  <c r="BA649" i="5"/>
  <c r="AZ649" i="5"/>
  <c r="AY649" i="5"/>
  <c r="AX649" i="5"/>
  <c r="AW649" i="5"/>
  <c r="AV649" i="5"/>
  <c r="AU649" i="5"/>
  <c r="AT649" i="5"/>
  <c r="AS649" i="5"/>
  <c r="AR649" i="5"/>
  <c r="AQ649" i="5"/>
  <c r="AP649" i="5"/>
  <c r="AO649" i="5"/>
  <c r="AN649" i="5"/>
  <c r="AM649" i="5"/>
  <c r="AL649" i="5"/>
  <c r="AK649" i="5"/>
  <c r="AJ649" i="5"/>
  <c r="AI649" i="5"/>
  <c r="AH649" i="5"/>
  <c r="AG649" i="5"/>
  <c r="AF649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CB648" i="5"/>
  <c r="CA648" i="5"/>
  <c r="BY648" i="5"/>
  <c r="BX648" i="5"/>
  <c r="BW648" i="5"/>
  <c r="BV648" i="5"/>
  <c r="BU648" i="5"/>
  <c r="BT648" i="5"/>
  <c r="BS648" i="5"/>
  <c r="BR648" i="5"/>
  <c r="BQ648" i="5"/>
  <c r="BP648" i="5"/>
  <c r="BO648" i="5"/>
  <c r="BN648" i="5"/>
  <c r="BM648" i="5"/>
  <c r="BL648" i="5"/>
  <c r="BK648" i="5"/>
  <c r="BJ648" i="5"/>
  <c r="BI648" i="5"/>
  <c r="BH648" i="5"/>
  <c r="BG648" i="5"/>
  <c r="BF648" i="5"/>
  <c r="BE648" i="5"/>
  <c r="BD648" i="5"/>
  <c r="BC648" i="5"/>
  <c r="BB648" i="5"/>
  <c r="BA648" i="5"/>
  <c r="AZ648" i="5"/>
  <c r="AY648" i="5"/>
  <c r="AX648" i="5"/>
  <c r="AW648" i="5"/>
  <c r="AV648" i="5"/>
  <c r="AU648" i="5"/>
  <c r="AT648" i="5"/>
  <c r="AS648" i="5"/>
  <c r="AR648" i="5"/>
  <c r="AQ648" i="5"/>
  <c r="AP648" i="5"/>
  <c r="AO648" i="5"/>
  <c r="AN648" i="5"/>
  <c r="AM648" i="5"/>
  <c r="AL648" i="5"/>
  <c r="AK648" i="5"/>
  <c r="AJ648" i="5"/>
  <c r="AI648" i="5"/>
  <c r="AH648" i="5"/>
  <c r="AG648" i="5"/>
  <c r="AF648" i="5"/>
  <c r="AE648" i="5"/>
  <c r="AD648" i="5"/>
  <c r="AC648" i="5"/>
  <c r="AB648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CB647" i="5"/>
  <c r="CA647" i="5"/>
  <c r="BY647" i="5"/>
  <c r="BX647" i="5"/>
  <c r="BW647" i="5"/>
  <c r="BV647" i="5"/>
  <c r="BU647" i="5"/>
  <c r="BT647" i="5"/>
  <c r="BS647" i="5"/>
  <c r="BR647" i="5"/>
  <c r="BQ647" i="5"/>
  <c r="BP647" i="5"/>
  <c r="BO647" i="5"/>
  <c r="BN647" i="5"/>
  <c r="BM647" i="5"/>
  <c r="BL647" i="5"/>
  <c r="BK647" i="5"/>
  <c r="BJ647" i="5"/>
  <c r="BI647" i="5"/>
  <c r="BH647" i="5"/>
  <c r="BG647" i="5"/>
  <c r="BF647" i="5"/>
  <c r="BE647" i="5"/>
  <c r="BD647" i="5"/>
  <c r="BC647" i="5"/>
  <c r="BB647" i="5"/>
  <c r="BA647" i="5"/>
  <c r="AZ647" i="5"/>
  <c r="AY647" i="5"/>
  <c r="AX647" i="5"/>
  <c r="AW647" i="5"/>
  <c r="AV647" i="5"/>
  <c r="AU647" i="5"/>
  <c r="AT647" i="5"/>
  <c r="AS647" i="5"/>
  <c r="AR647" i="5"/>
  <c r="AQ647" i="5"/>
  <c r="AP647" i="5"/>
  <c r="AO647" i="5"/>
  <c r="AN647" i="5"/>
  <c r="AM647" i="5"/>
  <c r="AL647" i="5"/>
  <c r="AK647" i="5"/>
  <c r="AJ647" i="5"/>
  <c r="AI647" i="5"/>
  <c r="AH647" i="5"/>
  <c r="AG647" i="5"/>
  <c r="AF647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CB646" i="5"/>
  <c r="CA646" i="5"/>
  <c r="BY646" i="5"/>
  <c r="BX646" i="5"/>
  <c r="BW646" i="5"/>
  <c r="BV646" i="5"/>
  <c r="BU646" i="5"/>
  <c r="BT646" i="5"/>
  <c r="BS646" i="5"/>
  <c r="BR646" i="5"/>
  <c r="BQ646" i="5"/>
  <c r="BP646" i="5"/>
  <c r="BO646" i="5"/>
  <c r="BN646" i="5"/>
  <c r="BM646" i="5"/>
  <c r="BL646" i="5"/>
  <c r="BK646" i="5"/>
  <c r="BJ646" i="5"/>
  <c r="BI646" i="5"/>
  <c r="BH646" i="5"/>
  <c r="BG646" i="5"/>
  <c r="BF646" i="5"/>
  <c r="BE646" i="5"/>
  <c r="BD646" i="5"/>
  <c r="BC646" i="5"/>
  <c r="BB646" i="5"/>
  <c r="BA646" i="5"/>
  <c r="AZ646" i="5"/>
  <c r="AY646" i="5"/>
  <c r="AX646" i="5"/>
  <c r="AW646" i="5"/>
  <c r="AV646" i="5"/>
  <c r="AU646" i="5"/>
  <c r="AT646" i="5"/>
  <c r="AS646" i="5"/>
  <c r="AR646" i="5"/>
  <c r="AQ646" i="5"/>
  <c r="AP646" i="5"/>
  <c r="AO646" i="5"/>
  <c r="AN646" i="5"/>
  <c r="AM646" i="5"/>
  <c r="AL646" i="5"/>
  <c r="AK646" i="5"/>
  <c r="AJ646" i="5"/>
  <c r="AI646" i="5"/>
  <c r="AH646" i="5"/>
  <c r="AG646" i="5"/>
  <c r="AF646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CB645" i="5"/>
  <c r="CA645" i="5"/>
  <c r="BY645" i="5"/>
  <c r="BX645" i="5"/>
  <c r="BW645" i="5"/>
  <c r="BV645" i="5"/>
  <c r="BU645" i="5"/>
  <c r="BT645" i="5"/>
  <c r="BS645" i="5"/>
  <c r="BR645" i="5"/>
  <c r="BQ645" i="5"/>
  <c r="BP645" i="5"/>
  <c r="BO645" i="5"/>
  <c r="BN645" i="5"/>
  <c r="BM645" i="5"/>
  <c r="BL645" i="5"/>
  <c r="BK645" i="5"/>
  <c r="BJ645" i="5"/>
  <c r="BI645" i="5"/>
  <c r="BH645" i="5"/>
  <c r="BG645" i="5"/>
  <c r="BF645" i="5"/>
  <c r="BE645" i="5"/>
  <c r="BD645" i="5"/>
  <c r="BC645" i="5"/>
  <c r="BB645" i="5"/>
  <c r="BA645" i="5"/>
  <c r="AZ645" i="5"/>
  <c r="AY645" i="5"/>
  <c r="AX645" i="5"/>
  <c r="AW645" i="5"/>
  <c r="AV645" i="5"/>
  <c r="AU645" i="5"/>
  <c r="AT645" i="5"/>
  <c r="AS645" i="5"/>
  <c r="AR645" i="5"/>
  <c r="AQ645" i="5"/>
  <c r="AP645" i="5"/>
  <c r="AO645" i="5"/>
  <c r="AN645" i="5"/>
  <c r="AM645" i="5"/>
  <c r="AL645" i="5"/>
  <c r="AK645" i="5"/>
  <c r="AJ645" i="5"/>
  <c r="AI645" i="5"/>
  <c r="AH645" i="5"/>
  <c r="AG645" i="5"/>
  <c r="AF645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CB644" i="5"/>
  <c r="CA644" i="5"/>
  <c r="BY644" i="5"/>
  <c r="BX644" i="5"/>
  <c r="BW644" i="5"/>
  <c r="BV644" i="5"/>
  <c r="BU644" i="5"/>
  <c r="BT644" i="5"/>
  <c r="BS644" i="5"/>
  <c r="BR644" i="5"/>
  <c r="BQ644" i="5"/>
  <c r="BP644" i="5"/>
  <c r="BO644" i="5"/>
  <c r="BN644" i="5"/>
  <c r="BM644" i="5"/>
  <c r="BL644" i="5"/>
  <c r="BK644" i="5"/>
  <c r="BJ644" i="5"/>
  <c r="BI644" i="5"/>
  <c r="BH644" i="5"/>
  <c r="BG644" i="5"/>
  <c r="BF644" i="5"/>
  <c r="BE644" i="5"/>
  <c r="BD644" i="5"/>
  <c r="BC644" i="5"/>
  <c r="BB644" i="5"/>
  <c r="BA644" i="5"/>
  <c r="AZ644" i="5"/>
  <c r="AY644" i="5"/>
  <c r="AX644" i="5"/>
  <c r="AW644" i="5"/>
  <c r="AV644" i="5"/>
  <c r="AU644" i="5"/>
  <c r="AT644" i="5"/>
  <c r="AS644" i="5"/>
  <c r="AR644" i="5"/>
  <c r="AQ644" i="5"/>
  <c r="AP644" i="5"/>
  <c r="AO644" i="5"/>
  <c r="AN644" i="5"/>
  <c r="AM644" i="5"/>
  <c r="AL644" i="5"/>
  <c r="AK644" i="5"/>
  <c r="AJ644" i="5"/>
  <c r="AI644" i="5"/>
  <c r="AH644" i="5"/>
  <c r="AG644" i="5"/>
  <c r="AF644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CB643" i="5"/>
  <c r="CA643" i="5"/>
  <c r="BY643" i="5"/>
  <c r="BX643" i="5"/>
  <c r="BW643" i="5"/>
  <c r="BV643" i="5"/>
  <c r="BU643" i="5"/>
  <c r="BT643" i="5"/>
  <c r="BS643" i="5"/>
  <c r="BR643" i="5"/>
  <c r="BQ643" i="5"/>
  <c r="BP643" i="5"/>
  <c r="BO643" i="5"/>
  <c r="BN643" i="5"/>
  <c r="BM643" i="5"/>
  <c r="BL643" i="5"/>
  <c r="BK643" i="5"/>
  <c r="BJ643" i="5"/>
  <c r="BI643" i="5"/>
  <c r="BH643" i="5"/>
  <c r="BG643" i="5"/>
  <c r="BF643" i="5"/>
  <c r="BE643" i="5"/>
  <c r="BD643" i="5"/>
  <c r="BC643" i="5"/>
  <c r="BB643" i="5"/>
  <c r="BA643" i="5"/>
  <c r="AZ643" i="5"/>
  <c r="AY643" i="5"/>
  <c r="AX643" i="5"/>
  <c r="AW643" i="5"/>
  <c r="AV643" i="5"/>
  <c r="AU643" i="5"/>
  <c r="AT643" i="5"/>
  <c r="AS643" i="5"/>
  <c r="AR643" i="5"/>
  <c r="AQ643" i="5"/>
  <c r="AP643" i="5"/>
  <c r="AO643" i="5"/>
  <c r="AN643" i="5"/>
  <c r="AM643" i="5"/>
  <c r="AL643" i="5"/>
  <c r="AK643" i="5"/>
  <c r="AJ643" i="5"/>
  <c r="AI643" i="5"/>
  <c r="AH643" i="5"/>
  <c r="AG643" i="5"/>
  <c r="AF643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CB642" i="5"/>
  <c r="CA642" i="5"/>
  <c r="BY642" i="5"/>
  <c r="BX642" i="5"/>
  <c r="BW642" i="5"/>
  <c r="BV642" i="5"/>
  <c r="BU642" i="5"/>
  <c r="BT642" i="5"/>
  <c r="BS642" i="5"/>
  <c r="BR642" i="5"/>
  <c r="BQ642" i="5"/>
  <c r="BP642" i="5"/>
  <c r="BO642" i="5"/>
  <c r="BN642" i="5"/>
  <c r="BM642" i="5"/>
  <c r="BL642" i="5"/>
  <c r="BK642" i="5"/>
  <c r="BJ642" i="5"/>
  <c r="BI642" i="5"/>
  <c r="BH642" i="5"/>
  <c r="BG642" i="5"/>
  <c r="BF642" i="5"/>
  <c r="BE642" i="5"/>
  <c r="BD642" i="5"/>
  <c r="BC642" i="5"/>
  <c r="BB642" i="5"/>
  <c r="BA642" i="5"/>
  <c r="AZ642" i="5"/>
  <c r="AY642" i="5"/>
  <c r="AX642" i="5"/>
  <c r="AW642" i="5"/>
  <c r="AV642" i="5"/>
  <c r="AU642" i="5"/>
  <c r="AT642" i="5"/>
  <c r="AS642" i="5"/>
  <c r="AR642" i="5"/>
  <c r="AQ642" i="5"/>
  <c r="AP642" i="5"/>
  <c r="AO642" i="5"/>
  <c r="AN642" i="5"/>
  <c r="AM642" i="5"/>
  <c r="AL642" i="5"/>
  <c r="AK642" i="5"/>
  <c r="AJ642" i="5"/>
  <c r="AI642" i="5"/>
  <c r="AH642" i="5"/>
  <c r="AG642" i="5"/>
  <c r="AF642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CB641" i="5"/>
  <c r="CA641" i="5"/>
  <c r="BY641" i="5"/>
  <c r="BX641" i="5"/>
  <c r="BW641" i="5"/>
  <c r="BV641" i="5"/>
  <c r="BU641" i="5"/>
  <c r="BT641" i="5"/>
  <c r="BS641" i="5"/>
  <c r="BR641" i="5"/>
  <c r="BQ641" i="5"/>
  <c r="BP641" i="5"/>
  <c r="BO641" i="5"/>
  <c r="BN641" i="5"/>
  <c r="BM641" i="5"/>
  <c r="BL641" i="5"/>
  <c r="BK641" i="5"/>
  <c r="BJ641" i="5"/>
  <c r="BI641" i="5"/>
  <c r="BH641" i="5"/>
  <c r="BG641" i="5"/>
  <c r="BF641" i="5"/>
  <c r="BE641" i="5"/>
  <c r="BD641" i="5"/>
  <c r="BC641" i="5"/>
  <c r="BB641" i="5"/>
  <c r="BA641" i="5"/>
  <c r="AZ641" i="5"/>
  <c r="AY641" i="5"/>
  <c r="AX641" i="5"/>
  <c r="AW641" i="5"/>
  <c r="AV641" i="5"/>
  <c r="AU641" i="5"/>
  <c r="AT641" i="5"/>
  <c r="AS641" i="5"/>
  <c r="AR641" i="5"/>
  <c r="AQ641" i="5"/>
  <c r="AP641" i="5"/>
  <c r="AO641" i="5"/>
  <c r="AN641" i="5"/>
  <c r="AM641" i="5"/>
  <c r="AL641" i="5"/>
  <c r="AK641" i="5"/>
  <c r="AJ641" i="5"/>
  <c r="AI641" i="5"/>
  <c r="AH641" i="5"/>
  <c r="AG641" i="5"/>
  <c r="AF641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CB640" i="5"/>
  <c r="CA640" i="5"/>
  <c r="BY640" i="5"/>
  <c r="BX640" i="5"/>
  <c r="BW640" i="5"/>
  <c r="BV640" i="5"/>
  <c r="BU640" i="5"/>
  <c r="BT640" i="5"/>
  <c r="BS640" i="5"/>
  <c r="BR640" i="5"/>
  <c r="BQ640" i="5"/>
  <c r="BP640" i="5"/>
  <c r="BO640" i="5"/>
  <c r="BN640" i="5"/>
  <c r="BM640" i="5"/>
  <c r="BL640" i="5"/>
  <c r="BK640" i="5"/>
  <c r="BJ640" i="5"/>
  <c r="BI640" i="5"/>
  <c r="BH640" i="5"/>
  <c r="BG640" i="5"/>
  <c r="BF640" i="5"/>
  <c r="BE640" i="5"/>
  <c r="BD640" i="5"/>
  <c r="BC640" i="5"/>
  <c r="BB640" i="5"/>
  <c r="BA640" i="5"/>
  <c r="AZ640" i="5"/>
  <c r="AY640" i="5"/>
  <c r="AX640" i="5"/>
  <c r="AW640" i="5"/>
  <c r="AV640" i="5"/>
  <c r="AU640" i="5"/>
  <c r="AT640" i="5"/>
  <c r="AS640" i="5"/>
  <c r="AR640" i="5"/>
  <c r="AQ640" i="5"/>
  <c r="AP640" i="5"/>
  <c r="AO640" i="5"/>
  <c r="AN640" i="5"/>
  <c r="AM640" i="5"/>
  <c r="AL640" i="5"/>
  <c r="AK640" i="5"/>
  <c r="AJ640" i="5"/>
  <c r="AI640" i="5"/>
  <c r="AH640" i="5"/>
  <c r="AG640" i="5"/>
  <c r="AF640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CB639" i="5"/>
  <c r="CA639" i="5"/>
  <c r="BY639" i="5"/>
  <c r="BX639" i="5"/>
  <c r="BW639" i="5"/>
  <c r="BV639" i="5"/>
  <c r="BU639" i="5"/>
  <c r="BT639" i="5"/>
  <c r="BS639" i="5"/>
  <c r="BR639" i="5"/>
  <c r="BQ639" i="5"/>
  <c r="BP639" i="5"/>
  <c r="BO639" i="5"/>
  <c r="BN639" i="5"/>
  <c r="BM639" i="5"/>
  <c r="BL639" i="5"/>
  <c r="BK639" i="5"/>
  <c r="BJ639" i="5"/>
  <c r="BI639" i="5"/>
  <c r="BH639" i="5"/>
  <c r="BG639" i="5"/>
  <c r="BF639" i="5"/>
  <c r="BE639" i="5"/>
  <c r="BD639" i="5"/>
  <c r="BC639" i="5"/>
  <c r="BB639" i="5"/>
  <c r="BA639" i="5"/>
  <c r="AZ639" i="5"/>
  <c r="AY639" i="5"/>
  <c r="AX639" i="5"/>
  <c r="AW639" i="5"/>
  <c r="AV639" i="5"/>
  <c r="AU639" i="5"/>
  <c r="AT639" i="5"/>
  <c r="AS639" i="5"/>
  <c r="AR639" i="5"/>
  <c r="AQ639" i="5"/>
  <c r="AP639" i="5"/>
  <c r="AO639" i="5"/>
  <c r="AN639" i="5"/>
  <c r="AM639" i="5"/>
  <c r="AL639" i="5"/>
  <c r="AK639" i="5"/>
  <c r="AJ639" i="5"/>
  <c r="AI639" i="5"/>
  <c r="AH639" i="5"/>
  <c r="AG639" i="5"/>
  <c r="AF639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CB638" i="5"/>
  <c r="CA638" i="5"/>
  <c r="BY638" i="5"/>
  <c r="BX638" i="5"/>
  <c r="BW638" i="5"/>
  <c r="BV638" i="5"/>
  <c r="BU638" i="5"/>
  <c r="BT638" i="5"/>
  <c r="BS638" i="5"/>
  <c r="BR638" i="5"/>
  <c r="BQ638" i="5"/>
  <c r="BP638" i="5"/>
  <c r="BO638" i="5"/>
  <c r="BN638" i="5"/>
  <c r="BM638" i="5"/>
  <c r="BL638" i="5"/>
  <c r="BK638" i="5"/>
  <c r="BJ638" i="5"/>
  <c r="BI638" i="5"/>
  <c r="BH638" i="5"/>
  <c r="BG638" i="5"/>
  <c r="BF638" i="5"/>
  <c r="BE638" i="5"/>
  <c r="BD638" i="5"/>
  <c r="BC638" i="5"/>
  <c r="BB638" i="5"/>
  <c r="BA638" i="5"/>
  <c r="AZ638" i="5"/>
  <c r="AY638" i="5"/>
  <c r="AX638" i="5"/>
  <c r="AW638" i="5"/>
  <c r="AV638" i="5"/>
  <c r="AU638" i="5"/>
  <c r="AT638" i="5"/>
  <c r="AS638" i="5"/>
  <c r="AR638" i="5"/>
  <c r="AQ638" i="5"/>
  <c r="AP638" i="5"/>
  <c r="AO638" i="5"/>
  <c r="AN638" i="5"/>
  <c r="AM638" i="5"/>
  <c r="AL638" i="5"/>
  <c r="AK638" i="5"/>
  <c r="AJ638" i="5"/>
  <c r="AI638" i="5"/>
  <c r="AH638" i="5"/>
  <c r="AG638" i="5"/>
  <c r="AF638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CB637" i="5"/>
  <c r="BY637" i="5"/>
  <c r="BX637" i="5"/>
  <c r="BW637" i="5"/>
  <c r="BV637" i="5"/>
  <c r="BT637" i="5"/>
  <c r="BS637" i="5"/>
  <c r="BR637" i="5"/>
  <c r="BQ637" i="5"/>
  <c r="BP637" i="5"/>
  <c r="BO637" i="5"/>
  <c r="BN637" i="5"/>
  <c r="BM637" i="5"/>
  <c r="BL637" i="5"/>
  <c r="BK637" i="5"/>
  <c r="BJ637" i="5"/>
  <c r="BI637" i="5"/>
  <c r="BH637" i="5"/>
  <c r="BG637" i="5"/>
  <c r="BF637" i="5"/>
  <c r="BE637" i="5"/>
  <c r="BD637" i="5"/>
  <c r="BC637" i="5"/>
  <c r="BB637" i="5"/>
  <c r="BA637" i="5"/>
  <c r="AZ637" i="5"/>
  <c r="AY637" i="5"/>
  <c r="AX637" i="5"/>
  <c r="AW637" i="5"/>
  <c r="AV637" i="5"/>
  <c r="AU637" i="5"/>
  <c r="AT637" i="5"/>
  <c r="AS637" i="5"/>
  <c r="AR637" i="5"/>
  <c r="AQ637" i="5"/>
  <c r="AP637" i="5"/>
  <c r="AO637" i="5"/>
  <c r="AN637" i="5"/>
  <c r="AM637" i="5"/>
  <c r="AL637" i="5"/>
  <c r="AK637" i="5"/>
  <c r="AJ637" i="5"/>
  <c r="AI637" i="5"/>
  <c r="AH637" i="5"/>
  <c r="AG637" i="5"/>
  <c r="AF637" i="5"/>
  <c r="AE637" i="5"/>
  <c r="AD637" i="5"/>
  <c r="AC637" i="5"/>
  <c r="AB637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CB636" i="5"/>
  <c r="BY636" i="5"/>
  <c r="BX636" i="5"/>
  <c r="BW636" i="5"/>
  <c r="BV636" i="5"/>
  <c r="BT636" i="5"/>
  <c r="BS636" i="5"/>
  <c r="BR636" i="5"/>
  <c r="BQ636" i="5"/>
  <c r="BP636" i="5"/>
  <c r="BO636" i="5"/>
  <c r="BN636" i="5"/>
  <c r="BM636" i="5"/>
  <c r="BL636" i="5"/>
  <c r="BK636" i="5"/>
  <c r="BJ636" i="5"/>
  <c r="BI636" i="5"/>
  <c r="BH636" i="5"/>
  <c r="BG636" i="5"/>
  <c r="BF636" i="5"/>
  <c r="BE636" i="5"/>
  <c r="BD636" i="5"/>
  <c r="BC636" i="5"/>
  <c r="BB636" i="5"/>
  <c r="BA636" i="5"/>
  <c r="AZ636" i="5"/>
  <c r="AY636" i="5"/>
  <c r="AX636" i="5"/>
  <c r="AW636" i="5"/>
  <c r="AV636" i="5"/>
  <c r="AU636" i="5"/>
  <c r="AT636" i="5"/>
  <c r="AS636" i="5"/>
  <c r="AR636" i="5"/>
  <c r="AQ636" i="5"/>
  <c r="AP636" i="5"/>
  <c r="AO636" i="5"/>
  <c r="AN636" i="5"/>
  <c r="AM636" i="5"/>
  <c r="AL636" i="5"/>
  <c r="AK636" i="5"/>
  <c r="AJ636" i="5"/>
  <c r="AI636" i="5"/>
  <c r="AH636" i="5"/>
  <c r="AG636" i="5"/>
  <c r="AF636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CB635" i="5"/>
  <c r="BY635" i="5"/>
  <c r="BX635" i="5"/>
  <c r="BW635" i="5"/>
  <c r="BV635" i="5"/>
  <c r="BT635" i="5"/>
  <c r="BS635" i="5"/>
  <c r="BR635" i="5"/>
  <c r="BQ635" i="5"/>
  <c r="BP635" i="5"/>
  <c r="BO635" i="5"/>
  <c r="BN635" i="5"/>
  <c r="BM635" i="5"/>
  <c r="BL635" i="5"/>
  <c r="BK635" i="5"/>
  <c r="BJ635" i="5"/>
  <c r="BI635" i="5"/>
  <c r="BH635" i="5"/>
  <c r="BG635" i="5"/>
  <c r="BF635" i="5"/>
  <c r="BE635" i="5"/>
  <c r="BD635" i="5"/>
  <c r="BC635" i="5"/>
  <c r="BB635" i="5"/>
  <c r="BA635" i="5"/>
  <c r="AZ635" i="5"/>
  <c r="AY635" i="5"/>
  <c r="AX635" i="5"/>
  <c r="AW635" i="5"/>
  <c r="AV635" i="5"/>
  <c r="AU635" i="5"/>
  <c r="AT635" i="5"/>
  <c r="AS635" i="5"/>
  <c r="AR635" i="5"/>
  <c r="AQ635" i="5"/>
  <c r="AP635" i="5"/>
  <c r="AO635" i="5"/>
  <c r="AN635" i="5"/>
  <c r="AM635" i="5"/>
  <c r="AL635" i="5"/>
  <c r="AK635" i="5"/>
  <c r="AJ635" i="5"/>
  <c r="AI635" i="5"/>
  <c r="AH635" i="5"/>
  <c r="AG635" i="5"/>
  <c r="AF635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L635" i="5"/>
  <c r="K635" i="5"/>
  <c r="J635" i="5"/>
  <c r="I635" i="5"/>
  <c r="H635" i="5"/>
  <c r="CB634" i="5"/>
  <c r="BY634" i="5"/>
  <c r="BX634" i="5"/>
  <c r="BW634" i="5"/>
  <c r="BV634" i="5"/>
  <c r="BT634" i="5"/>
  <c r="BS634" i="5"/>
  <c r="BR634" i="5"/>
  <c r="BQ634" i="5"/>
  <c r="BO634" i="5"/>
  <c r="BN634" i="5"/>
  <c r="BM634" i="5"/>
  <c r="BL634" i="5"/>
  <c r="BJ634" i="5"/>
  <c r="BI634" i="5"/>
  <c r="BH634" i="5"/>
  <c r="BG634" i="5"/>
  <c r="BE634" i="5"/>
  <c r="BD634" i="5"/>
  <c r="BC634" i="5"/>
  <c r="BB634" i="5"/>
  <c r="AZ634" i="5"/>
  <c r="AY634" i="5"/>
  <c r="AX634" i="5"/>
  <c r="AW634" i="5"/>
  <c r="AU634" i="5"/>
  <c r="AT634" i="5"/>
  <c r="AS634" i="5"/>
  <c r="AR634" i="5"/>
  <c r="AP634" i="5"/>
  <c r="AO634" i="5"/>
  <c r="AN634" i="5"/>
  <c r="AM634" i="5"/>
  <c r="AK634" i="5"/>
  <c r="AJ634" i="5"/>
  <c r="AI634" i="5"/>
  <c r="AH634" i="5"/>
  <c r="AF634" i="5"/>
  <c r="AE634" i="5"/>
  <c r="AD634" i="5"/>
  <c r="AC634" i="5"/>
  <c r="AA634" i="5"/>
  <c r="Z634" i="5"/>
  <c r="Y634" i="5"/>
  <c r="X634" i="5"/>
  <c r="V634" i="5"/>
  <c r="U634" i="5"/>
  <c r="T634" i="5"/>
  <c r="S634" i="5"/>
  <c r="Q634" i="5"/>
  <c r="P634" i="5"/>
  <c r="O634" i="5"/>
  <c r="N634" i="5"/>
  <c r="L634" i="5"/>
  <c r="K634" i="5"/>
  <c r="J634" i="5"/>
  <c r="I634" i="5"/>
  <c r="CB633" i="5"/>
  <c r="BY633" i="5"/>
  <c r="BX633" i="5"/>
  <c r="BW633" i="5"/>
  <c r="BV633" i="5"/>
  <c r="BU633" i="5"/>
  <c r="BT633" i="5"/>
  <c r="BS633" i="5"/>
  <c r="BR633" i="5"/>
  <c r="BQ633" i="5"/>
  <c r="BP633" i="5"/>
  <c r="BO633" i="5"/>
  <c r="BN633" i="5"/>
  <c r="BM633" i="5"/>
  <c r="BL633" i="5"/>
  <c r="BK633" i="5"/>
  <c r="BJ633" i="5"/>
  <c r="BI633" i="5"/>
  <c r="BH633" i="5"/>
  <c r="BG633" i="5"/>
  <c r="BF633" i="5"/>
  <c r="BE633" i="5"/>
  <c r="BD633" i="5"/>
  <c r="BC633" i="5"/>
  <c r="BB633" i="5"/>
  <c r="BA633" i="5"/>
  <c r="AZ633" i="5"/>
  <c r="AY633" i="5"/>
  <c r="AX633" i="5"/>
  <c r="AW633" i="5"/>
  <c r="AV633" i="5"/>
  <c r="AU633" i="5"/>
  <c r="AT633" i="5"/>
  <c r="AS633" i="5"/>
  <c r="AR633" i="5"/>
  <c r="AQ633" i="5"/>
  <c r="AP633" i="5"/>
  <c r="AO633" i="5"/>
  <c r="AN633" i="5"/>
  <c r="AM633" i="5"/>
  <c r="AL633" i="5"/>
  <c r="AK633" i="5"/>
  <c r="AJ633" i="5"/>
  <c r="AI633" i="5"/>
  <c r="AH633" i="5"/>
  <c r="AG633" i="5"/>
  <c r="AF633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CB632" i="5"/>
  <c r="BY632" i="5"/>
  <c r="BX632" i="5"/>
  <c r="BW632" i="5"/>
  <c r="BV632" i="5"/>
  <c r="BT632" i="5"/>
  <c r="BS632" i="5"/>
  <c r="BR632" i="5"/>
  <c r="BQ632" i="5"/>
  <c r="BP632" i="5"/>
  <c r="BO632" i="5"/>
  <c r="BN632" i="5"/>
  <c r="BM632" i="5"/>
  <c r="BL632" i="5"/>
  <c r="BK632" i="5"/>
  <c r="BJ632" i="5"/>
  <c r="BI632" i="5"/>
  <c r="BH632" i="5"/>
  <c r="BG632" i="5"/>
  <c r="BF632" i="5"/>
  <c r="BE632" i="5"/>
  <c r="BD632" i="5"/>
  <c r="BC632" i="5"/>
  <c r="BB632" i="5"/>
  <c r="BA632" i="5"/>
  <c r="AZ632" i="5"/>
  <c r="AY632" i="5"/>
  <c r="AX632" i="5"/>
  <c r="AW632" i="5"/>
  <c r="AV632" i="5"/>
  <c r="AU632" i="5"/>
  <c r="AT632" i="5"/>
  <c r="AS632" i="5"/>
  <c r="AR632" i="5"/>
  <c r="AQ632" i="5"/>
  <c r="AP632" i="5"/>
  <c r="AO632" i="5"/>
  <c r="AN632" i="5"/>
  <c r="AM632" i="5"/>
  <c r="AL632" i="5"/>
  <c r="AK632" i="5"/>
  <c r="AJ632" i="5"/>
  <c r="AI632" i="5"/>
  <c r="AH632" i="5"/>
  <c r="AG632" i="5"/>
  <c r="AF632" i="5"/>
  <c r="AE632" i="5"/>
  <c r="AD632" i="5"/>
  <c r="AC632" i="5"/>
  <c r="AB632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CB631" i="5"/>
  <c r="BY631" i="5"/>
  <c r="BX631" i="5"/>
  <c r="BW631" i="5"/>
  <c r="BV631" i="5"/>
  <c r="BT631" i="5"/>
  <c r="BS631" i="5"/>
  <c r="BR631" i="5"/>
  <c r="BQ631" i="5"/>
  <c r="BP631" i="5"/>
  <c r="BO631" i="5"/>
  <c r="BN631" i="5"/>
  <c r="BM631" i="5"/>
  <c r="BL631" i="5"/>
  <c r="BK631" i="5"/>
  <c r="BJ631" i="5"/>
  <c r="BI631" i="5"/>
  <c r="BH631" i="5"/>
  <c r="BG631" i="5"/>
  <c r="BF631" i="5"/>
  <c r="BE631" i="5"/>
  <c r="BD631" i="5"/>
  <c r="BC631" i="5"/>
  <c r="BB631" i="5"/>
  <c r="BA631" i="5"/>
  <c r="AZ631" i="5"/>
  <c r="AY631" i="5"/>
  <c r="AX631" i="5"/>
  <c r="AW631" i="5"/>
  <c r="AV631" i="5"/>
  <c r="AU631" i="5"/>
  <c r="AT631" i="5"/>
  <c r="AS631" i="5"/>
  <c r="AR631" i="5"/>
  <c r="AQ631" i="5"/>
  <c r="AP631" i="5"/>
  <c r="AO631" i="5"/>
  <c r="AN631" i="5"/>
  <c r="AM631" i="5"/>
  <c r="AL631" i="5"/>
  <c r="AK631" i="5"/>
  <c r="AJ631" i="5"/>
  <c r="AI631" i="5"/>
  <c r="AH631" i="5"/>
  <c r="AG631" i="5"/>
  <c r="AF631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CB630" i="5"/>
  <c r="BY630" i="5"/>
  <c r="BX630" i="5"/>
  <c r="BW630" i="5"/>
  <c r="BV630" i="5"/>
  <c r="BT630" i="5"/>
  <c r="BS630" i="5"/>
  <c r="BR630" i="5"/>
  <c r="BQ630" i="5"/>
  <c r="BP630" i="5"/>
  <c r="BO630" i="5"/>
  <c r="BN630" i="5"/>
  <c r="BM630" i="5"/>
  <c r="BL630" i="5"/>
  <c r="BK630" i="5"/>
  <c r="BJ630" i="5"/>
  <c r="BI630" i="5"/>
  <c r="BH630" i="5"/>
  <c r="BG630" i="5"/>
  <c r="BF630" i="5"/>
  <c r="BE630" i="5"/>
  <c r="BD630" i="5"/>
  <c r="BC630" i="5"/>
  <c r="BB630" i="5"/>
  <c r="BA630" i="5"/>
  <c r="AZ630" i="5"/>
  <c r="AY630" i="5"/>
  <c r="AX630" i="5"/>
  <c r="AW630" i="5"/>
  <c r="AV630" i="5"/>
  <c r="AU630" i="5"/>
  <c r="AT630" i="5"/>
  <c r="AS630" i="5"/>
  <c r="AR630" i="5"/>
  <c r="AQ630" i="5"/>
  <c r="AP630" i="5"/>
  <c r="AO630" i="5"/>
  <c r="AN630" i="5"/>
  <c r="AM630" i="5"/>
  <c r="AL630" i="5"/>
  <c r="AK630" i="5"/>
  <c r="AJ630" i="5"/>
  <c r="AI630" i="5"/>
  <c r="AH630" i="5"/>
  <c r="AG630" i="5"/>
  <c r="AF630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CB629" i="5"/>
  <c r="BY629" i="5"/>
  <c r="BX629" i="5"/>
  <c r="BW629" i="5"/>
  <c r="BV629" i="5"/>
  <c r="BT629" i="5"/>
  <c r="BS629" i="5"/>
  <c r="BR629" i="5"/>
  <c r="BQ629" i="5"/>
  <c r="BO629" i="5"/>
  <c r="BN629" i="5"/>
  <c r="BM629" i="5"/>
  <c r="BL629" i="5"/>
  <c r="BJ629" i="5"/>
  <c r="BI629" i="5"/>
  <c r="BH629" i="5"/>
  <c r="BG629" i="5"/>
  <c r="BE629" i="5"/>
  <c r="BD629" i="5"/>
  <c r="BC629" i="5"/>
  <c r="BB629" i="5"/>
  <c r="AZ629" i="5"/>
  <c r="AY629" i="5"/>
  <c r="AX629" i="5"/>
  <c r="AW629" i="5"/>
  <c r="AU629" i="5"/>
  <c r="AT629" i="5"/>
  <c r="AS629" i="5"/>
  <c r="AR629" i="5"/>
  <c r="AP629" i="5"/>
  <c r="AO629" i="5"/>
  <c r="AN629" i="5"/>
  <c r="AM629" i="5"/>
  <c r="AK629" i="5"/>
  <c r="AJ629" i="5"/>
  <c r="AI629" i="5"/>
  <c r="AH629" i="5"/>
  <c r="AF629" i="5"/>
  <c r="AE629" i="5"/>
  <c r="AD629" i="5"/>
  <c r="AC629" i="5"/>
  <c r="AA629" i="5"/>
  <c r="Z629" i="5"/>
  <c r="Y629" i="5"/>
  <c r="X629" i="5"/>
  <c r="V629" i="5"/>
  <c r="U629" i="5"/>
  <c r="T629" i="5"/>
  <c r="S629" i="5"/>
  <c r="Q629" i="5"/>
  <c r="P629" i="5"/>
  <c r="O629" i="5"/>
  <c r="N629" i="5"/>
  <c r="L629" i="5"/>
  <c r="K629" i="5"/>
  <c r="J629" i="5"/>
  <c r="I629" i="5"/>
  <c r="CB628" i="5"/>
  <c r="CA628" i="5"/>
  <c r="BY628" i="5"/>
  <c r="BX628" i="5"/>
  <c r="BW628" i="5"/>
  <c r="BV628" i="5"/>
  <c r="BU628" i="5"/>
  <c r="BT628" i="5"/>
  <c r="BS628" i="5"/>
  <c r="BR628" i="5"/>
  <c r="BQ628" i="5"/>
  <c r="BP628" i="5"/>
  <c r="BO628" i="5"/>
  <c r="BN628" i="5"/>
  <c r="BM628" i="5"/>
  <c r="BL628" i="5"/>
  <c r="BK628" i="5"/>
  <c r="BJ628" i="5"/>
  <c r="BI628" i="5"/>
  <c r="BH628" i="5"/>
  <c r="BG628" i="5"/>
  <c r="BF628" i="5"/>
  <c r="BE628" i="5"/>
  <c r="BD628" i="5"/>
  <c r="BC628" i="5"/>
  <c r="BB628" i="5"/>
  <c r="BA628" i="5"/>
  <c r="AZ628" i="5"/>
  <c r="AY628" i="5"/>
  <c r="AX628" i="5"/>
  <c r="AW628" i="5"/>
  <c r="AV628" i="5"/>
  <c r="AU628" i="5"/>
  <c r="AT628" i="5"/>
  <c r="AS628" i="5"/>
  <c r="AR628" i="5"/>
  <c r="AQ628" i="5"/>
  <c r="AP628" i="5"/>
  <c r="AO628" i="5"/>
  <c r="AN628" i="5"/>
  <c r="AM628" i="5"/>
  <c r="AL628" i="5"/>
  <c r="AK628" i="5"/>
  <c r="AJ628" i="5"/>
  <c r="AI628" i="5"/>
  <c r="AH628" i="5"/>
  <c r="AG628" i="5"/>
  <c r="AF628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CB627" i="5"/>
  <c r="BY627" i="5"/>
  <c r="BX627" i="5"/>
  <c r="BW627" i="5"/>
  <c r="BV627" i="5"/>
  <c r="BT627" i="5"/>
  <c r="BS627" i="5"/>
  <c r="BR627" i="5"/>
  <c r="BQ627" i="5"/>
  <c r="BP627" i="5"/>
  <c r="BO627" i="5"/>
  <c r="BN627" i="5"/>
  <c r="BM627" i="5"/>
  <c r="BL627" i="5"/>
  <c r="BK627" i="5"/>
  <c r="BJ627" i="5"/>
  <c r="BI627" i="5"/>
  <c r="BH627" i="5"/>
  <c r="BG627" i="5"/>
  <c r="BF627" i="5"/>
  <c r="BE627" i="5"/>
  <c r="BD627" i="5"/>
  <c r="BC627" i="5"/>
  <c r="BB627" i="5"/>
  <c r="BA627" i="5"/>
  <c r="AZ627" i="5"/>
  <c r="AY627" i="5"/>
  <c r="AX627" i="5"/>
  <c r="AW627" i="5"/>
  <c r="AV627" i="5"/>
  <c r="AU627" i="5"/>
  <c r="AT627" i="5"/>
  <c r="AS627" i="5"/>
  <c r="AR627" i="5"/>
  <c r="AQ627" i="5"/>
  <c r="AP627" i="5"/>
  <c r="AO627" i="5"/>
  <c r="AN627" i="5"/>
  <c r="AM627" i="5"/>
  <c r="AL627" i="5"/>
  <c r="AK627" i="5"/>
  <c r="AJ627" i="5"/>
  <c r="AI627" i="5"/>
  <c r="AH627" i="5"/>
  <c r="AG627" i="5"/>
  <c r="AF627" i="5"/>
  <c r="AE627" i="5"/>
  <c r="AD627" i="5"/>
  <c r="AC627" i="5"/>
  <c r="AB627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CB626" i="5"/>
  <c r="BY626" i="5"/>
  <c r="BX626" i="5"/>
  <c r="BW626" i="5"/>
  <c r="BV626" i="5"/>
  <c r="BT626" i="5"/>
  <c r="BS626" i="5"/>
  <c r="BR626" i="5"/>
  <c r="BQ626" i="5"/>
  <c r="BP626" i="5"/>
  <c r="BO626" i="5"/>
  <c r="BN626" i="5"/>
  <c r="BM626" i="5"/>
  <c r="BL626" i="5"/>
  <c r="BK626" i="5"/>
  <c r="BJ626" i="5"/>
  <c r="BI626" i="5"/>
  <c r="BH626" i="5"/>
  <c r="BG626" i="5"/>
  <c r="BF626" i="5"/>
  <c r="BE626" i="5"/>
  <c r="BD626" i="5"/>
  <c r="BC626" i="5"/>
  <c r="BB626" i="5"/>
  <c r="BA626" i="5"/>
  <c r="AZ626" i="5"/>
  <c r="AY626" i="5"/>
  <c r="AX626" i="5"/>
  <c r="AW626" i="5"/>
  <c r="AV626" i="5"/>
  <c r="AU626" i="5"/>
  <c r="AT626" i="5"/>
  <c r="AS626" i="5"/>
  <c r="AR626" i="5"/>
  <c r="AQ626" i="5"/>
  <c r="AP626" i="5"/>
  <c r="AO626" i="5"/>
  <c r="AN626" i="5"/>
  <c r="AM626" i="5"/>
  <c r="AL626" i="5"/>
  <c r="AK626" i="5"/>
  <c r="AJ626" i="5"/>
  <c r="AI626" i="5"/>
  <c r="AH626" i="5"/>
  <c r="AG626" i="5"/>
  <c r="AF626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CB625" i="5"/>
  <c r="BY625" i="5"/>
  <c r="BX625" i="5"/>
  <c r="BW625" i="5"/>
  <c r="BV625" i="5"/>
  <c r="BT625" i="5"/>
  <c r="BS625" i="5"/>
  <c r="BR625" i="5"/>
  <c r="BQ625" i="5"/>
  <c r="BP625" i="5"/>
  <c r="BO625" i="5"/>
  <c r="BN625" i="5"/>
  <c r="BM625" i="5"/>
  <c r="BL625" i="5"/>
  <c r="BK625" i="5"/>
  <c r="BJ625" i="5"/>
  <c r="BI625" i="5"/>
  <c r="BH625" i="5"/>
  <c r="BG625" i="5"/>
  <c r="BF625" i="5"/>
  <c r="BE625" i="5"/>
  <c r="BD625" i="5"/>
  <c r="BC625" i="5"/>
  <c r="BB625" i="5"/>
  <c r="BA625" i="5"/>
  <c r="AZ625" i="5"/>
  <c r="AY625" i="5"/>
  <c r="AX625" i="5"/>
  <c r="AW625" i="5"/>
  <c r="AV625" i="5"/>
  <c r="AU625" i="5"/>
  <c r="AT625" i="5"/>
  <c r="AS625" i="5"/>
  <c r="AR625" i="5"/>
  <c r="AQ625" i="5"/>
  <c r="AP625" i="5"/>
  <c r="AO625" i="5"/>
  <c r="AN625" i="5"/>
  <c r="AM625" i="5"/>
  <c r="AL625" i="5"/>
  <c r="AK625" i="5"/>
  <c r="AJ625" i="5"/>
  <c r="AI625" i="5"/>
  <c r="AH625" i="5"/>
  <c r="AG625" i="5"/>
  <c r="AF625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CB624" i="5"/>
  <c r="BY624" i="5"/>
  <c r="BX624" i="5"/>
  <c r="BW624" i="5"/>
  <c r="BV624" i="5"/>
  <c r="BT624" i="5"/>
  <c r="BS624" i="5"/>
  <c r="BR624" i="5"/>
  <c r="BQ624" i="5"/>
  <c r="BO624" i="5"/>
  <c r="BN624" i="5"/>
  <c r="BM624" i="5"/>
  <c r="BL624" i="5"/>
  <c r="BJ624" i="5"/>
  <c r="BI624" i="5"/>
  <c r="BH624" i="5"/>
  <c r="BG624" i="5"/>
  <c r="BE624" i="5"/>
  <c r="BD624" i="5"/>
  <c r="BC624" i="5"/>
  <c r="BB624" i="5"/>
  <c r="AZ624" i="5"/>
  <c r="AY624" i="5"/>
  <c r="AX624" i="5"/>
  <c r="AW624" i="5"/>
  <c r="AU624" i="5"/>
  <c r="AT624" i="5"/>
  <c r="AS624" i="5"/>
  <c r="AR624" i="5"/>
  <c r="AP624" i="5"/>
  <c r="AO624" i="5"/>
  <c r="AN624" i="5"/>
  <c r="AM624" i="5"/>
  <c r="AK624" i="5"/>
  <c r="AJ624" i="5"/>
  <c r="AI624" i="5"/>
  <c r="AH624" i="5"/>
  <c r="AF624" i="5"/>
  <c r="AE624" i="5"/>
  <c r="AD624" i="5"/>
  <c r="AC624" i="5"/>
  <c r="AA624" i="5"/>
  <c r="Z624" i="5"/>
  <c r="Y624" i="5"/>
  <c r="X624" i="5"/>
  <c r="V624" i="5"/>
  <c r="U624" i="5"/>
  <c r="T624" i="5"/>
  <c r="S624" i="5"/>
  <c r="Q624" i="5"/>
  <c r="P624" i="5"/>
  <c r="O624" i="5"/>
  <c r="N624" i="5"/>
  <c r="L624" i="5"/>
  <c r="K624" i="5"/>
  <c r="J624" i="5"/>
  <c r="I624" i="5"/>
  <c r="CB623" i="5"/>
  <c r="CA623" i="5"/>
  <c r="BY623" i="5"/>
  <c r="BX623" i="5"/>
  <c r="BW623" i="5"/>
  <c r="BV623" i="5"/>
  <c r="BU623" i="5"/>
  <c r="BT623" i="5"/>
  <c r="BS623" i="5"/>
  <c r="BR623" i="5"/>
  <c r="BQ623" i="5"/>
  <c r="BP623" i="5"/>
  <c r="BO623" i="5"/>
  <c r="BN623" i="5"/>
  <c r="BM623" i="5"/>
  <c r="BL623" i="5"/>
  <c r="BK623" i="5"/>
  <c r="BJ623" i="5"/>
  <c r="BI623" i="5"/>
  <c r="BH623" i="5"/>
  <c r="BG623" i="5"/>
  <c r="BF623" i="5"/>
  <c r="BE623" i="5"/>
  <c r="BD623" i="5"/>
  <c r="BC623" i="5"/>
  <c r="BB623" i="5"/>
  <c r="BA623" i="5"/>
  <c r="AZ623" i="5"/>
  <c r="AY623" i="5"/>
  <c r="AX623" i="5"/>
  <c r="AW623" i="5"/>
  <c r="AV623" i="5"/>
  <c r="AU623" i="5"/>
  <c r="AT623" i="5"/>
  <c r="AS623" i="5"/>
  <c r="AR623" i="5"/>
  <c r="AQ623" i="5"/>
  <c r="AP623" i="5"/>
  <c r="AO623" i="5"/>
  <c r="AN623" i="5"/>
  <c r="AM623" i="5"/>
  <c r="AL623" i="5"/>
  <c r="AK623" i="5"/>
  <c r="AJ623" i="5"/>
  <c r="AI623" i="5"/>
  <c r="AH623" i="5"/>
  <c r="AG623" i="5"/>
  <c r="AF623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CB622" i="5"/>
  <c r="BY622" i="5"/>
  <c r="BX622" i="5"/>
  <c r="BW622" i="5"/>
  <c r="BV622" i="5"/>
  <c r="BT622" i="5"/>
  <c r="BS622" i="5"/>
  <c r="BR622" i="5"/>
  <c r="BQ622" i="5"/>
  <c r="BP622" i="5"/>
  <c r="BO622" i="5"/>
  <c r="BN622" i="5"/>
  <c r="BM622" i="5"/>
  <c r="BL622" i="5"/>
  <c r="BK622" i="5"/>
  <c r="BJ622" i="5"/>
  <c r="BI622" i="5"/>
  <c r="BH622" i="5"/>
  <c r="BG622" i="5"/>
  <c r="BF622" i="5"/>
  <c r="BE622" i="5"/>
  <c r="BD622" i="5"/>
  <c r="BC622" i="5"/>
  <c r="BB622" i="5"/>
  <c r="BA622" i="5"/>
  <c r="AZ622" i="5"/>
  <c r="AY622" i="5"/>
  <c r="AX622" i="5"/>
  <c r="AW622" i="5"/>
  <c r="AV622" i="5"/>
  <c r="AU622" i="5"/>
  <c r="AT622" i="5"/>
  <c r="AS622" i="5"/>
  <c r="AR622" i="5"/>
  <c r="AQ622" i="5"/>
  <c r="AP622" i="5"/>
  <c r="AO622" i="5"/>
  <c r="AN622" i="5"/>
  <c r="AM622" i="5"/>
  <c r="AL622" i="5"/>
  <c r="AK622" i="5"/>
  <c r="AJ622" i="5"/>
  <c r="AI622" i="5"/>
  <c r="AH622" i="5"/>
  <c r="AG622" i="5"/>
  <c r="AF622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CB621" i="5"/>
  <c r="BY621" i="5"/>
  <c r="BX621" i="5"/>
  <c r="BW621" i="5"/>
  <c r="BV621" i="5"/>
  <c r="BT621" i="5"/>
  <c r="BS621" i="5"/>
  <c r="BR621" i="5"/>
  <c r="BQ621" i="5"/>
  <c r="BP621" i="5"/>
  <c r="BO621" i="5"/>
  <c r="BN621" i="5"/>
  <c r="BM621" i="5"/>
  <c r="BL621" i="5"/>
  <c r="BK621" i="5"/>
  <c r="BJ621" i="5"/>
  <c r="BI621" i="5"/>
  <c r="BH621" i="5"/>
  <c r="BG621" i="5"/>
  <c r="BF621" i="5"/>
  <c r="BE621" i="5"/>
  <c r="BD621" i="5"/>
  <c r="BC621" i="5"/>
  <c r="BB621" i="5"/>
  <c r="BA621" i="5"/>
  <c r="AZ621" i="5"/>
  <c r="AY621" i="5"/>
  <c r="AX621" i="5"/>
  <c r="AW621" i="5"/>
  <c r="AV621" i="5"/>
  <c r="AU621" i="5"/>
  <c r="AT621" i="5"/>
  <c r="AS621" i="5"/>
  <c r="AR621" i="5"/>
  <c r="AQ621" i="5"/>
  <c r="AP621" i="5"/>
  <c r="AO621" i="5"/>
  <c r="AN621" i="5"/>
  <c r="AM621" i="5"/>
  <c r="AL621" i="5"/>
  <c r="AK621" i="5"/>
  <c r="AJ621" i="5"/>
  <c r="AI621" i="5"/>
  <c r="AH621" i="5"/>
  <c r="AG621" i="5"/>
  <c r="AF621" i="5"/>
  <c r="AE621" i="5"/>
  <c r="AD621" i="5"/>
  <c r="AC621" i="5"/>
  <c r="AB621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CB620" i="5"/>
  <c r="BY620" i="5"/>
  <c r="BX620" i="5"/>
  <c r="BW620" i="5"/>
  <c r="BV620" i="5"/>
  <c r="BT620" i="5"/>
  <c r="BS620" i="5"/>
  <c r="BR620" i="5"/>
  <c r="BQ620" i="5"/>
  <c r="BP620" i="5"/>
  <c r="BO620" i="5"/>
  <c r="BN620" i="5"/>
  <c r="BM620" i="5"/>
  <c r="BL620" i="5"/>
  <c r="BK620" i="5"/>
  <c r="BJ620" i="5"/>
  <c r="BI620" i="5"/>
  <c r="BH620" i="5"/>
  <c r="BG620" i="5"/>
  <c r="BF620" i="5"/>
  <c r="BE620" i="5"/>
  <c r="BD620" i="5"/>
  <c r="BC620" i="5"/>
  <c r="BB620" i="5"/>
  <c r="BA620" i="5"/>
  <c r="AZ620" i="5"/>
  <c r="AY620" i="5"/>
  <c r="AX620" i="5"/>
  <c r="AW620" i="5"/>
  <c r="AV620" i="5"/>
  <c r="AU620" i="5"/>
  <c r="AT620" i="5"/>
  <c r="AS620" i="5"/>
  <c r="AR620" i="5"/>
  <c r="AQ620" i="5"/>
  <c r="AP620" i="5"/>
  <c r="AO620" i="5"/>
  <c r="AN620" i="5"/>
  <c r="AM620" i="5"/>
  <c r="AL620" i="5"/>
  <c r="AK620" i="5"/>
  <c r="AJ620" i="5"/>
  <c r="AI620" i="5"/>
  <c r="AH620" i="5"/>
  <c r="AG620" i="5"/>
  <c r="AF620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CB619" i="5"/>
  <c r="BY619" i="5"/>
  <c r="BX619" i="5"/>
  <c r="BW619" i="5"/>
  <c r="BV619" i="5"/>
  <c r="BT619" i="5"/>
  <c r="BS619" i="5"/>
  <c r="BR619" i="5"/>
  <c r="BQ619" i="5"/>
  <c r="BO619" i="5"/>
  <c r="BN619" i="5"/>
  <c r="BM619" i="5"/>
  <c r="BL619" i="5"/>
  <c r="BJ619" i="5"/>
  <c r="BI619" i="5"/>
  <c r="BH619" i="5"/>
  <c r="BG619" i="5"/>
  <c r="BE619" i="5"/>
  <c r="BD619" i="5"/>
  <c r="BC619" i="5"/>
  <c r="BB619" i="5"/>
  <c r="AZ619" i="5"/>
  <c r="AY619" i="5"/>
  <c r="AX619" i="5"/>
  <c r="AW619" i="5"/>
  <c r="AU619" i="5"/>
  <c r="AT619" i="5"/>
  <c r="AS619" i="5"/>
  <c r="AR619" i="5"/>
  <c r="AP619" i="5"/>
  <c r="AO619" i="5"/>
  <c r="AN619" i="5"/>
  <c r="AM619" i="5"/>
  <c r="AK619" i="5"/>
  <c r="AJ619" i="5"/>
  <c r="AI619" i="5"/>
  <c r="AH619" i="5"/>
  <c r="AF619" i="5"/>
  <c r="AE619" i="5"/>
  <c r="AD619" i="5"/>
  <c r="AC619" i="5"/>
  <c r="AA619" i="5"/>
  <c r="Z619" i="5"/>
  <c r="Y619" i="5"/>
  <c r="X619" i="5"/>
  <c r="V619" i="5"/>
  <c r="U619" i="5"/>
  <c r="T619" i="5"/>
  <c r="S619" i="5"/>
  <c r="Q619" i="5"/>
  <c r="P619" i="5"/>
  <c r="O619" i="5"/>
  <c r="N619" i="5"/>
  <c r="L619" i="5"/>
  <c r="K619" i="5"/>
  <c r="J619" i="5"/>
  <c r="I619" i="5"/>
  <c r="CB618" i="5"/>
  <c r="CA618" i="5"/>
  <c r="BY618" i="5"/>
  <c r="BX618" i="5"/>
  <c r="BW618" i="5"/>
  <c r="BV618" i="5"/>
  <c r="BU618" i="5"/>
  <c r="BT618" i="5"/>
  <c r="BS618" i="5"/>
  <c r="BR618" i="5"/>
  <c r="BQ618" i="5"/>
  <c r="BP618" i="5"/>
  <c r="BO618" i="5"/>
  <c r="BN618" i="5"/>
  <c r="BM618" i="5"/>
  <c r="BL618" i="5"/>
  <c r="BK618" i="5"/>
  <c r="BJ618" i="5"/>
  <c r="BI618" i="5"/>
  <c r="BH618" i="5"/>
  <c r="BG618" i="5"/>
  <c r="BF618" i="5"/>
  <c r="BE618" i="5"/>
  <c r="BD618" i="5"/>
  <c r="BC618" i="5"/>
  <c r="BB618" i="5"/>
  <c r="BA618" i="5"/>
  <c r="AZ618" i="5"/>
  <c r="AY618" i="5"/>
  <c r="AX618" i="5"/>
  <c r="AW618" i="5"/>
  <c r="AV618" i="5"/>
  <c r="AU618" i="5"/>
  <c r="AT618" i="5"/>
  <c r="AS618" i="5"/>
  <c r="AR618" i="5"/>
  <c r="AQ618" i="5"/>
  <c r="AP618" i="5"/>
  <c r="AO618" i="5"/>
  <c r="AN618" i="5"/>
  <c r="AM618" i="5"/>
  <c r="AL618" i="5"/>
  <c r="AK618" i="5"/>
  <c r="AJ618" i="5"/>
  <c r="AI618" i="5"/>
  <c r="AH618" i="5"/>
  <c r="AG618" i="5"/>
  <c r="AF618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CB617" i="5"/>
  <c r="BY617" i="5"/>
  <c r="BX617" i="5"/>
  <c r="BW617" i="5"/>
  <c r="BV617" i="5"/>
  <c r="BT617" i="5"/>
  <c r="BS617" i="5"/>
  <c r="BR617" i="5"/>
  <c r="BQ617" i="5"/>
  <c r="BP617" i="5"/>
  <c r="BO617" i="5"/>
  <c r="BN617" i="5"/>
  <c r="BM617" i="5"/>
  <c r="BL617" i="5"/>
  <c r="BK617" i="5"/>
  <c r="BJ617" i="5"/>
  <c r="BI617" i="5"/>
  <c r="BH617" i="5"/>
  <c r="BG617" i="5"/>
  <c r="BF617" i="5"/>
  <c r="BE617" i="5"/>
  <c r="BD617" i="5"/>
  <c r="BC617" i="5"/>
  <c r="BB617" i="5"/>
  <c r="BA617" i="5"/>
  <c r="AZ617" i="5"/>
  <c r="AY617" i="5"/>
  <c r="AX617" i="5"/>
  <c r="AW617" i="5"/>
  <c r="AV617" i="5"/>
  <c r="AU617" i="5"/>
  <c r="AT617" i="5"/>
  <c r="AS617" i="5"/>
  <c r="AR617" i="5"/>
  <c r="AQ617" i="5"/>
  <c r="AP617" i="5"/>
  <c r="AO617" i="5"/>
  <c r="AN617" i="5"/>
  <c r="AM617" i="5"/>
  <c r="AL617" i="5"/>
  <c r="AK617" i="5"/>
  <c r="AJ617" i="5"/>
  <c r="AI617" i="5"/>
  <c r="AH617" i="5"/>
  <c r="AG617" i="5"/>
  <c r="AF617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CB616" i="5"/>
  <c r="BY616" i="5"/>
  <c r="BX616" i="5"/>
  <c r="BW616" i="5"/>
  <c r="BV616" i="5"/>
  <c r="BT616" i="5"/>
  <c r="BS616" i="5"/>
  <c r="BR616" i="5"/>
  <c r="BQ616" i="5"/>
  <c r="BP616" i="5"/>
  <c r="BO616" i="5"/>
  <c r="BN616" i="5"/>
  <c r="BM616" i="5"/>
  <c r="BL616" i="5"/>
  <c r="BK616" i="5"/>
  <c r="BJ616" i="5"/>
  <c r="BI616" i="5"/>
  <c r="BH616" i="5"/>
  <c r="BG616" i="5"/>
  <c r="BF616" i="5"/>
  <c r="BE616" i="5"/>
  <c r="BD616" i="5"/>
  <c r="BC616" i="5"/>
  <c r="BB616" i="5"/>
  <c r="BA616" i="5"/>
  <c r="AZ616" i="5"/>
  <c r="AY616" i="5"/>
  <c r="AX616" i="5"/>
  <c r="AW616" i="5"/>
  <c r="AV616" i="5"/>
  <c r="AU616" i="5"/>
  <c r="AT616" i="5"/>
  <c r="AS616" i="5"/>
  <c r="AR616" i="5"/>
  <c r="AQ616" i="5"/>
  <c r="AP616" i="5"/>
  <c r="AO616" i="5"/>
  <c r="AN616" i="5"/>
  <c r="AM616" i="5"/>
  <c r="AL616" i="5"/>
  <c r="AK616" i="5"/>
  <c r="AJ616" i="5"/>
  <c r="AI616" i="5"/>
  <c r="AH616" i="5"/>
  <c r="AG616" i="5"/>
  <c r="AF616" i="5"/>
  <c r="AE616" i="5"/>
  <c r="AD616" i="5"/>
  <c r="AC616" i="5"/>
  <c r="AB616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CB615" i="5"/>
  <c r="BY615" i="5"/>
  <c r="BX615" i="5"/>
  <c r="BW615" i="5"/>
  <c r="BV615" i="5"/>
  <c r="BT615" i="5"/>
  <c r="BS615" i="5"/>
  <c r="BR615" i="5"/>
  <c r="BQ615" i="5"/>
  <c r="BP615" i="5"/>
  <c r="BO615" i="5"/>
  <c r="BN615" i="5"/>
  <c r="BM615" i="5"/>
  <c r="BL615" i="5"/>
  <c r="BK615" i="5"/>
  <c r="BJ615" i="5"/>
  <c r="BI615" i="5"/>
  <c r="BH615" i="5"/>
  <c r="BG615" i="5"/>
  <c r="BF615" i="5"/>
  <c r="BE615" i="5"/>
  <c r="BD615" i="5"/>
  <c r="BC615" i="5"/>
  <c r="BB615" i="5"/>
  <c r="BA615" i="5"/>
  <c r="AZ615" i="5"/>
  <c r="AY615" i="5"/>
  <c r="AX615" i="5"/>
  <c r="AW615" i="5"/>
  <c r="AV615" i="5"/>
  <c r="AU615" i="5"/>
  <c r="AT615" i="5"/>
  <c r="AS615" i="5"/>
  <c r="AR615" i="5"/>
  <c r="AQ615" i="5"/>
  <c r="AP615" i="5"/>
  <c r="AO615" i="5"/>
  <c r="AN615" i="5"/>
  <c r="AM615" i="5"/>
  <c r="AL615" i="5"/>
  <c r="AK615" i="5"/>
  <c r="AJ615" i="5"/>
  <c r="AI615" i="5"/>
  <c r="AH615" i="5"/>
  <c r="AG615" i="5"/>
  <c r="AF615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CB614" i="5"/>
  <c r="BY614" i="5"/>
  <c r="BX614" i="5"/>
  <c r="BW614" i="5"/>
  <c r="BV614" i="5"/>
  <c r="BT614" i="5"/>
  <c r="BS614" i="5"/>
  <c r="BR614" i="5"/>
  <c r="BQ614" i="5"/>
  <c r="BO614" i="5"/>
  <c r="BN614" i="5"/>
  <c r="BM614" i="5"/>
  <c r="BL614" i="5"/>
  <c r="BJ614" i="5"/>
  <c r="BI614" i="5"/>
  <c r="BH614" i="5"/>
  <c r="BG614" i="5"/>
  <c r="BE614" i="5"/>
  <c r="BD614" i="5"/>
  <c r="BC614" i="5"/>
  <c r="BB614" i="5"/>
  <c r="AZ614" i="5"/>
  <c r="AY614" i="5"/>
  <c r="AX614" i="5"/>
  <c r="AW614" i="5"/>
  <c r="AU614" i="5"/>
  <c r="AT614" i="5"/>
  <c r="AS614" i="5"/>
  <c r="AR614" i="5"/>
  <c r="AP614" i="5"/>
  <c r="AO614" i="5"/>
  <c r="AN614" i="5"/>
  <c r="AM614" i="5"/>
  <c r="AK614" i="5"/>
  <c r="AJ614" i="5"/>
  <c r="AI614" i="5"/>
  <c r="AH614" i="5"/>
  <c r="AF614" i="5"/>
  <c r="AE614" i="5"/>
  <c r="AD614" i="5"/>
  <c r="AC614" i="5"/>
  <c r="AA614" i="5"/>
  <c r="Z614" i="5"/>
  <c r="Y614" i="5"/>
  <c r="X614" i="5"/>
  <c r="V614" i="5"/>
  <c r="U614" i="5"/>
  <c r="T614" i="5"/>
  <c r="S614" i="5"/>
  <c r="Q614" i="5"/>
  <c r="P614" i="5"/>
  <c r="O614" i="5"/>
  <c r="N614" i="5"/>
  <c r="L614" i="5"/>
  <c r="K614" i="5"/>
  <c r="J614" i="5"/>
  <c r="I614" i="5"/>
  <c r="CB613" i="5"/>
  <c r="CA613" i="5"/>
  <c r="BY613" i="5"/>
  <c r="BX613" i="5"/>
  <c r="BW613" i="5"/>
  <c r="BV613" i="5"/>
  <c r="BU613" i="5"/>
  <c r="BT613" i="5"/>
  <c r="BS613" i="5"/>
  <c r="BR613" i="5"/>
  <c r="BQ613" i="5"/>
  <c r="BP613" i="5"/>
  <c r="BO613" i="5"/>
  <c r="BN613" i="5"/>
  <c r="BM613" i="5"/>
  <c r="BL613" i="5"/>
  <c r="BK613" i="5"/>
  <c r="BJ613" i="5"/>
  <c r="BI613" i="5"/>
  <c r="BH613" i="5"/>
  <c r="BG613" i="5"/>
  <c r="BF613" i="5"/>
  <c r="BE613" i="5"/>
  <c r="BD613" i="5"/>
  <c r="BC613" i="5"/>
  <c r="BB613" i="5"/>
  <c r="BA613" i="5"/>
  <c r="AZ613" i="5"/>
  <c r="AY613" i="5"/>
  <c r="AX613" i="5"/>
  <c r="AW613" i="5"/>
  <c r="AV613" i="5"/>
  <c r="AU613" i="5"/>
  <c r="AT613" i="5"/>
  <c r="AS613" i="5"/>
  <c r="AR613" i="5"/>
  <c r="AQ613" i="5"/>
  <c r="AP613" i="5"/>
  <c r="AO613" i="5"/>
  <c r="AN613" i="5"/>
  <c r="AM613" i="5"/>
  <c r="AL613" i="5"/>
  <c r="AK613" i="5"/>
  <c r="AJ613" i="5"/>
  <c r="AI613" i="5"/>
  <c r="AH613" i="5"/>
  <c r="AG613" i="5"/>
  <c r="AF613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CB612" i="5"/>
  <c r="BY612" i="5"/>
  <c r="BX612" i="5"/>
  <c r="BW612" i="5"/>
  <c r="BV612" i="5"/>
  <c r="BT612" i="5"/>
  <c r="BS612" i="5"/>
  <c r="BR612" i="5"/>
  <c r="BQ612" i="5"/>
  <c r="BP612" i="5"/>
  <c r="BO612" i="5"/>
  <c r="BN612" i="5"/>
  <c r="BM612" i="5"/>
  <c r="BL612" i="5"/>
  <c r="BK612" i="5"/>
  <c r="BJ612" i="5"/>
  <c r="BI612" i="5"/>
  <c r="BH612" i="5"/>
  <c r="BG612" i="5"/>
  <c r="BF612" i="5"/>
  <c r="BE612" i="5"/>
  <c r="BD612" i="5"/>
  <c r="BC612" i="5"/>
  <c r="BB612" i="5"/>
  <c r="BA612" i="5"/>
  <c r="AZ612" i="5"/>
  <c r="AY612" i="5"/>
  <c r="AX612" i="5"/>
  <c r="AW612" i="5"/>
  <c r="AV612" i="5"/>
  <c r="AU612" i="5"/>
  <c r="AT612" i="5"/>
  <c r="AS612" i="5"/>
  <c r="AR612" i="5"/>
  <c r="AQ612" i="5"/>
  <c r="AP612" i="5"/>
  <c r="AO612" i="5"/>
  <c r="AN612" i="5"/>
  <c r="AM612" i="5"/>
  <c r="AL612" i="5"/>
  <c r="AK612" i="5"/>
  <c r="AJ612" i="5"/>
  <c r="AI612" i="5"/>
  <c r="AH612" i="5"/>
  <c r="AG612" i="5"/>
  <c r="AF612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CB611" i="5"/>
  <c r="BY611" i="5"/>
  <c r="BX611" i="5"/>
  <c r="BW611" i="5"/>
  <c r="BV611" i="5"/>
  <c r="BT611" i="5"/>
  <c r="BS611" i="5"/>
  <c r="BR611" i="5"/>
  <c r="BQ611" i="5"/>
  <c r="BP611" i="5"/>
  <c r="BO611" i="5"/>
  <c r="BN611" i="5"/>
  <c r="BM611" i="5"/>
  <c r="BL611" i="5"/>
  <c r="BK611" i="5"/>
  <c r="BJ611" i="5"/>
  <c r="BI611" i="5"/>
  <c r="BH611" i="5"/>
  <c r="BG611" i="5"/>
  <c r="BF611" i="5"/>
  <c r="BE611" i="5"/>
  <c r="BD611" i="5"/>
  <c r="BC611" i="5"/>
  <c r="BB611" i="5"/>
  <c r="BA611" i="5"/>
  <c r="AZ611" i="5"/>
  <c r="AY611" i="5"/>
  <c r="AX611" i="5"/>
  <c r="AW611" i="5"/>
  <c r="AV611" i="5"/>
  <c r="AU611" i="5"/>
  <c r="AT611" i="5"/>
  <c r="AS611" i="5"/>
  <c r="AR611" i="5"/>
  <c r="AQ611" i="5"/>
  <c r="AP611" i="5"/>
  <c r="AO611" i="5"/>
  <c r="AN611" i="5"/>
  <c r="AM611" i="5"/>
  <c r="AL611" i="5"/>
  <c r="AK611" i="5"/>
  <c r="AJ611" i="5"/>
  <c r="AI611" i="5"/>
  <c r="AH611" i="5"/>
  <c r="AG611" i="5"/>
  <c r="AF611" i="5"/>
  <c r="AE611" i="5"/>
  <c r="AD611" i="5"/>
  <c r="AC611" i="5"/>
  <c r="AB611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CB610" i="5"/>
  <c r="BY610" i="5"/>
  <c r="BX610" i="5"/>
  <c r="BW610" i="5"/>
  <c r="BV610" i="5"/>
  <c r="BT610" i="5"/>
  <c r="BS610" i="5"/>
  <c r="BR610" i="5"/>
  <c r="BQ610" i="5"/>
  <c r="BP610" i="5"/>
  <c r="BO610" i="5"/>
  <c r="BN610" i="5"/>
  <c r="BM610" i="5"/>
  <c r="BL610" i="5"/>
  <c r="BK610" i="5"/>
  <c r="BJ610" i="5"/>
  <c r="BI610" i="5"/>
  <c r="BH610" i="5"/>
  <c r="BG610" i="5"/>
  <c r="BF610" i="5"/>
  <c r="BE610" i="5"/>
  <c r="BD610" i="5"/>
  <c r="BC610" i="5"/>
  <c r="BB610" i="5"/>
  <c r="BA610" i="5"/>
  <c r="AZ610" i="5"/>
  <c r="AY610" i="5"/>
  <c r="AX610" i="5"/>
  <c r="AW610" i="5"/>
  <c r="AV610" i="5"/>
  <c r="AU610" i="5"/>
  <c r="AT610" i="5"/>
  <c r="AS610" i="5"/>
  <c r="AR610" i="5"/>
  <c r="AQ610" i="5"/>
  <c r="AP610" i="5"/>
  <c r="AO610" i="5"/>
  <c r="AN610" i="5"/>
  <c r="AM610" i="5"/>
  <c r="AL610" i="5"/>
  <c r="AK610" i="5"/>
  <c r="AJ610" i="5"/>
  <c r="AI610" i="5"/>
  <c r="AH610" i="5"/>
  <c r="AG610" i="5"/>
  <c r="AF610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CB609" i="5"/>
  <c r="BY609" i="5"/>
  <c r="BX609" i="5"/>
  <c r="BW609" i="5"/>
  <c r="BV609" i="5"/>
  <c r="BT609" i="5"/>
  <c r="BS609" i="5"/>
  <c r="BR609" i="5"/>
  <c r="BQ609" i="5"/>
  <c r="BO609" i="5"/>
  <c r="BN609" i="5"/>
  <c r="BM609" i="5"/>
  <c r="BL609" i="5"/>
  <c r="BJ609" i="5"/>
  <c r="BI609" i="5"/>
  <c r="BH609" i="5"/>
  <c r="BG609" i="5"/>
  <c r="BE609" i="5"/>
  <c r="BD609" i="5"/>
  <c r="BC609" i="5"/>
  <c r="BB609" i="5"/>
  <c r="AZ609" i="5"/>
  <c r="AY609" i="5"/>
  <c r="AX609" i="5"/>
  <c r="AW609" i="5"/>
  <c r="AU609" i="5"/>
  <c r="AT609" i="5"/>
  <c r="AS609" i="5"/>
  <c r="AR609" i="5"/>
  <c r="AP609" i="5"/>
  <c r="AO609" i="5"/>
  <c r="AN609" i="5"/>
  <c r="AM609" i="5"/>
  <c r="AK609" i="5"/>
  <c r="AJ609" i="5"/>
  <c r="AI609" i="5"/>
  <c r="AH609" i="5"/>
  <c r="AF609" i="5"/>
  <c r="AE609" i="5"/>
  <c r="AD609" i="5"/>
  <c r="AC609" i="5"/>
  <c r="AA609" i="5"/>
  <c r="Z609" i="5"/>
  <c r="Y609" i="5"/>
  <c r="X609" i="5"/>
  <c r="V609" i="5"/>
  <c r="U609" i="5"/>
  <c r="T609" i="5"/>
  <c r="S609" i="5"/>
  <c r="Q609" i="5"/>
  <c r="P609" i="5"/>
  <c r="O609" i="5"/>
  <c r="N609" i="5"/>
  <c r="L609" i="5"/>
  <c r="K609" i="5"/>
  <c r="J609" i="5"/>
  <c r="I609" i="5"/>
  <c r="CB608" i="5"/>
  <c r="CA608" i="5"/>
  <c r="BY608" i="5"/>
  <c r="BX608" i="5"/>
  <c r="BW608" i="5"/>
  <c r="BV608" i="5"/>
  <c r="BU608" i="5"/>
  <c r="BT608" i="5"/>
  <c r="BS608" i="5"/>
  <c r="BR608" i="5"/>
  <c r="BQ608" i="5"/>
  <c r="BP608" i="5"/>
  <c r="BO608" i="5"/>
  <c r="BN608" i="5"/>
  <c r="BM608" i="5"/>
  <c r="BL608" i="5"/>
  <c r="BK608" i="5"/>
  <c r="BJ608" i="5"/>
  <c r="BI608" i="5"/>
  <c r="BH608" i="5"/>
  <c r="BG608" i="5"/>
  <c r="BF608" i="5"/>
  <c r="BE608" i="5"/>
  <c r="BD608" i="5"/>
  <c r="BC608" i="5"/>
  <c r="BB608" i="5"/>
  <c r="BA608" i="5"/>
  <c r="AZ608" i="5"/>
  <c r="AY608" i="5"/>
  <c r="AX608" i="5"/>
  <c r="AW608" i="5"/>
  <c r="AV608" i="5"/>
  <c r="AU608" i="5"/>
  <c r="AT608" i="5"/>
  <c r="AS608" i="5"/>
  <c r="AR608" i="5"/>
  <c r="AQ608" i="5"/>
  <c r="AP608" i="5"/>
  <c r="AO608" i="5"/>
  <c r="AN608" i="5"/>
  <c r="AM608" i="5"/>
  <c r="AL608" i="5"/>
  <c r="AK608" i="5"/>
  <c r="AJ608" i="5"/>
  <c r="AI608" i="5"/>
  <c r="AH608" i="5"/>
  <c r="AG608" i="5"/>
  <c r="AF608" i="5"/>
  <c r="AE608" i="5"/>
  <c r="AD608" i="5"/>
  <c r="AC608" i="5"/>
  <c r="AB608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CB607" i="5"/>
  <c r="BY607" i="5"/>
  <c r="BX607" i="5"/>
  <c r="BW607" i="5"/>
  <c r="BV607" i="5"/>
  <c r="BT607" i="5"/>
  <c r="BS607" i="5"/>
  <c r="BR607" i="5"/>
  <c r="BQ607" i="5"/>
  <c r="BP607" i="5"/>
  <c r="BO607" i="5"/>
  <c r="BN607" i="5"/>
  <c r="BM607" i="5"/>
  <c r="BL607" i="5"/>
  <c r="BK607" i="5"/>
  <c r="BJ607" i="5"/>
  <c r="BI607" i="5"/>
  <c r="BH607" i="5"/>
  <c r="BG607" i="5"/>
  <c r="BF607" i="5"/>
  <c r="BE607" i="5"/>
  <c r="BD607" i="5"/>
  <c r="BC607" i="5"/>
  <c r="BB607" i="5"/>
  <c r="BA607" i="5"/>
  <c r="AZ607" i="5"/>
  <c r="AY607" i="5"/>
  <c r="AX607" i="5"/>
  <c r="AW607" i="5"/>
  <c r="AV607" i="5"/>
  <c r="AU607" i="5"/>
  <c r="AT607" i="5"/>
  <c r="AS607" i="5"/>
  <c r="AR607" i="5"/>
  <c r="AQ607" i="5"/>
  <c r="AP607" i="5"/>
  <c r="AO607" i="5"/>
  <c r="AN607" i="5"/>
  <c r="AM607" i="5"/>
  <c r="AL607" i="5"/>
  <c r="AK607" i="5"/>
  <c r="AJ607" i="5"/>
  <c r="AI607" i="5"/>
  <c r="AH607" i="5"/>
  <c r="AG607" i="5"/>
  <c r="AF607" i="5"/>
  <c r="AE607" i="5"/>
  <c r="AD607" i="5"/>
  <c r="AC607" i="5"/>
  <c r="AB607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CB606" i="5"/>
  <c r="BY606" i="5"/>
  <c r="BX606" i="5"/>
  <c r="BW606" i="5"/>
  <c r="BV606" i="5"/>
  <c r="BT606" i="5"/>
  <c r="BS606" i="5"/>
  <c r="BR606" i="5"/>
  <c r="BQ606" i="5"/>
  <c r="BP606" i="5"/>
  <c r="BO606" i="5"/>
  <c r="BN606" i="5"/>
  <c r="BM606" i="5"/>
  <c r="BL606" i="5"/>
  <c r="BK606" i="5"/>
  <c r="BJ606" i="5"/>
  <c r="BI606" i="5"/>
  <c r="BH606" i="5"/>
  <c r="BG606" i="5"/>
  <c r="BF606" i="5"/>
  <c r="BE606" i="5"/>
  <c r="BD606" i="5"/>
  <c r="BC606" i="5"/>
  <c r="BB606" i="5"/>
  <c r="BA606" i="5"/>
  <c r="AZ606" i="5"/>
  <c r="AY606" i="5"/>
  <c r="AX606" i="5"/>
  <c r="AW606" i="5"/>
  <c r="AV606" i="5"/>
  <c r="AU606" i="5"/>
  <c r="AT606" i="5"/>
  <c r="AS606" i="5"/>
  <c r="AR606" i="5"/>
  <c r="AQ606" i="5"/>
  <c r="AP606" i="5"/>
  <c r="AO606" i="5"/>
  <c r="AN606" i="5"/>
  <c r="AM606" i="5"/>
  <c r="AL606" i="5"/>
  <c r="AK606" i="5"/>
  <c r="AJ606" i="5"/>
  <c r="AI606" i="5"/>
  <c r="AH606" i="5"/>
  <c r="AG606" i="5"/>
  <c r="AF606" i="5"/>
  <c r="AE606" i="5"/>
  <c r="AD606" i="5"/>
  <c r="AC606" i="5"/>
  <c r="AB606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CB605" i="5"/>
  <c r="BY605" i="5"/>
  <c r="BX605" i="5"/>
  <c r="BW605" i="5"/>
  <c r="BV605" i="5"/>
  <c r="BT605" i="5"/>
  <c r="BS605" i="5"/>
  <c r="BR605" i="5"/>
  <c r="BQ605" i="5"/>
  <c r="BP605" i="5"/>
  <c r="BO605" i="5"/>
  <c r="BN605" i="5"/>
  <c r="BM605" i="5"/>
  <c r="BL605" i="5"/>
  <c r="BK605" i="5"/>
  <c r="BJ605" i="5"/>
  <c r="BI605" i="5"/>
  <c r="BH605" i="5"/>
  <c r="BG605" i="5"/>
  <c r="BF605" i="5"/>
  <c r="BE605" i="5"/>
  <c r="BD605" i="5"/>
  <c r="BC605" i="5"/>
  <c r="BB605" i="5"/>
  <c r="BA605" i="5"/>
  <c r="AZ605" i="5"/>
  <c r="AY605" i="5"/>
  <c r="AX605" i="5"/>
  <c r="AW605" i="5"/>
  <c r="AV605" i="5"/>
  <c r="AU605" i="5"/>
  <c r="AT605" i="5"/>
  <c r="AS605" i="5"/>
  <c r="AR605" i="5"/>
  <c r="AQ605" i="5"/>
  <c r="AP605" i="5"/>
  <c r="AO605" i="5"/>
  <c r="AN605" i="5"/>
  <c r="AM605" i="5"/>
  <c r="AL605" i="5"/>
  <c r="AK605" i="5"/>
  <c r="AJ605" i="5"/>
  <c r="AI605" i="5"/>
  <c r="AH605" i="5"/>
  <c r="AG605" i="5"/>
  <c r="AF605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CB604" i="5"/>
  <c r="BY604" i="5"/>
  <c r="BX604" i="5"/>
  <c r="BW604" i="5"/>
  <c r="BV604" i="5"/>
  <c r="BT604" i="5"/>
  <c r="BS604" i="5"/>
  <c r="BR604" i="5"/>
  <c r="BQ604" i="5"/>
  <c r="BO604" i="5"/>
  <c r="BN604" i="5"/>
  <c r="BM604" i="5"/>
  <c r="BL604" i="5"/>
  <c r="BJ604" i="5"/>
  <c r="BI604" i="5"/>
  <c r="BH604" i="5"/>
  <c r="BG604" i="5"/>
  <c r="BE604" i="5"/>
  <c r="BD604" i="5"/>
  <c r="BC604" i="5"/>
  <c r="BB604" i="5"/>
  <c r="AZ604" i="5"/>
  <c r="AY604" i="5"/>
  <c r="AX604" i="5"/>
  <c r="AW604" i="5"/>
  <c r="AU604" i="5"/>
  <c r="AT604" i="5"/>
  <c r="AS604" i="5"/>
  <c r="AR604" i="5"/>
  <c r="AP604" i="5"/>
  <c r="AO604" i="5"/>
  <c r="AN604" i="5"/>
  <c r="AM604" i="5"/>
  <c r="AK604" i="5"/>
  <c r="AJ604" i="5"/>
  <c r="AI604" i="5"/>
  <c r="AH604" i="5"/>
  <c r="AF604" i="5"/>
  <c r="AE604" i="5"/>
  <c r="AD604" i="5"/>
  <c r="AC604" i="5"/>
  <c r="AA604" i="5"/>
  <c r="Z604" i="5"/>
  <c r="Y604" i="5"/>
  <c r="X604" i="5"/>
  <c r="V604" i="5"/>
  <c r="U604" i="5"/>
  <c r="T604" i="5"/>
  <c r="S604" i="5"/>
  <c r="Q604" i="5"/>
  <c r="P604" i="5"/>
  <c r="O604" i="5"/>
  <c r="N604" i="5"/>
  <c r="L604" i="5"/>
  <c r="K604" i="5"/>
  <c r="J604" i="5"/>
  <c r="I604" i="5"/>
  <c r="CB603" i="5"/>
  <c r="CA603" i="5"/>
  <c r="BY603" i="5"/>
  <c r="BX603" i="5"/>
  <c r="BW603" i="5"/>
  <c r="BV603" i="5"/>
  <c r="BU603" i="5"/>
  <c r="BT603" i="5"/>
  <c r="BS603" i="5"/>
  <c r="BR603" i="5"/>
  <c r="BQ603" i="5"/>
  <c r="BP603" i="5"/>
  <c r="BO603" i="5"/>
  <c r="BN603" i="5"/>
  <c r="BM603" i="5"/>
  <c r="BL603" i="5"/>
  <c r="BK603" i="5"/>
  <c r="BJ603" i="5"/>
  <c r="BI603" i="5"/>
  <c r="BH603" i="5"/>
  <c r="BG603" i="5"/>
  <c r="BF603" i="5"/>
  <c r="BE603" i="5"/>
  <c r="BD603" i="5"/>
  <c r="BC603" i="5"/>
  <c r="BB603" i="5"/>
  <c r="BA603" i="5"/>
  <c r="AZ603" i="5"/>
  <c r="AY603" i="5"/>
  <c r="AX603" i="5"/>
  <c r="AW603" i="5"/>
  <c r="AV603" i="5"/>
  <c r="AU603" i="5"/>
  <c r="AT603" i="5"/>
  <c r="AS603" i="5"/>
  <c r="AR603" i="5"/>
  <c r="AQ603" i="5"/>
  <c r="AP603" i="5"/>
  <c r="AO603" i="5"/>
  <c r="AN603" i="5"/>
  <c r="AM603" i="5"/>
  <c r="AL603" i="5"/>
  <c r="AK603" i="5"/>
  <c r="AJ603" i="5"/>
  <c r="AI603" i="5"/>
  <c r="AH603" i="5"/>
  <c r="AG603" i="5"/>
  <c r="AF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CB602" i="5"/>
  <c r="BY602" i="5"/>
  <c r="BX602" i="5"/>
  <c r="BW602" i="5"/>
  <c r="BV602" i="5"/>
  <c r="BT602" i="5"/>
  <c r="BS602" i="5"/>
  <c r="BR602" i="5"/>
  <c r="BQ602" i="5"/>
  <c r="BP602" i="5"/>
  <c r="BO602" i="5"/>
  <c r="BN602" i="5"/>
  <c r="BM602" i="5"/>
  <c r="BL602" i="5"/>
  <c r="BK602" i="5"/>
  <c r="BJ602" i="5"/>
  <c r="BI602" i="5"/>
  <c r="BH602" i="5"/>
  <c r="BG602" i="5"/>
  <c r="BF602" i="5"/>
  <c r="BE602" i="5"/>
  <c r="BD602" i="5"/>
  <c r="BC602" i="5"/>
  <c r="BB602" i="5"/>
  <c r="BA602" i="5"/>
  <c r="AZ602" i="5"/>
  <c r="AY602" i="5"/>
  <c r="AX602" i="5"/>
  <c r="AW602" i="5"/>
  <c r="AV602" i="5"/>
  <c r="AU602" i="5"/>
  <c r="AT602" i="5"/>
  <c r="AS602" i="5"/>
  <c r="AR602" i="5"/>
  <c r="AQ602" i="5"/>
  <c r="AP602" i="5"/>
  <c r="AO602" i="5"/>
  <c r="AN602" i="5"/>
  <c r="AM602" i="5"/>
  <c r="AL602" i="5"/>
  <c r="AK602" i="5"/>
  <c r="AJ602" i="5"/>
  <c r="AI602" i="5"/>
  <c r="AH602" i="5"/>
  <c r="AG602" i="5"/>
  <c r="AF602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CB601" i="5"/>
  <c r="BY601" i="5"/>
  <c r="BX601" i="5"/>
  <c r="BW601" i="5"/>
  <c r="BV601" i="5"/>
  <c r="BT601" i="5"/>
  <c r="BS601" i="5"/>
  <c r="BR601" i="5"/>
  <c r="BQ601" i="5"/>
  <c r="BP601" i="5"/>
  <c r="BO601" i="5"/>
  <c r="BN601" i="5"/>
  <c r="BM601" i="5"/>
  <c r="BL601" i="5"/>
  <c r="BK601" i="5"/>
  <c r="BJ601" i="5"/>
  <c r="BI601" i="5"/>
  <c r="BH601" i="5"/>
  <c r="BG601" i="5"/>
  <c r="BF601" i="5"/>
  <c r="BE601" i="5"/>
  <c r="BD601" i="5"/>
  <c r="BC601" i="5"/>
  <c r="BB601" i="5"/>
  <c r="BA601" i="5"/>
  <c r="AZ601" i="5"/>
  <c r="AY601" i="5"/>
  <c r="AX601" i="5"/>
  <c r="AW601" i="5"/>
  <c r="AV601" i="5"/>
  <c r="AU601" i="5"/>
  <c r="AT601" i="5"/>
  <c r="AS601" i="5"/>
  <c r="AR601" i="5"/>
  <c r="AQ601" i="5"/>
  <c r="AP601" i="5"/>
  <c r="AO601" i="5"/>
  <c r="AN601" i="5"/>
  <c r="AM601" i="5"/>
  <c r="AL601" i="5"/>
  <c r="AK601" i="5"/>
  <c r="AJ601" i="5"/>
  <c r="AI601" i="5"/>
  <c r="AH601" i="5"/>
  <c r="AG601" i="5"/>
  <c r="AF601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CB600" i="5"/>
  <c r="BY600" i="5"/>
  <c r="BX600" i="5"/>
  <c r="BW600" i="5"/>
  <c r="BV600" i="5"/>
  <c r="BT600" i="5"/>
  <c r="BS600" i="5"/>
  <c r="BR600" i="5"/>
  <c r="BQ600" i="5"/>
  <c r="BP600" i="5"/>
  <c r="BO600" i="5"/>
  <c r="BN600" i="5"/>
  <c r="BM600" i="5"/>
  <c r="BL600" i="5"/>
  <c r="BK600" i="5"/>
  <c r="BJ600" i="5"/>
  <c r="BI600" i="5"/>
  <c r="BH600" i="5"/>
  <c r="BG600" i="5"/>
  <c r="BF600" i="5"/>
  <c r="BE600" i="5"/>
  <c r="BD600" i="5"/>
  <c r="BC600" i="5"/>
  <c r="BB600" i="5"/>
  <c r="BA600" i="5"/>
  <c r="AZ600" i="5"/>
  <c r="AY600" i="5"/>
  <c r="AX600" i="5"/>
  <c r="AW600" i="5"/>
  <c r="AV600" i="5"/>
  <c r="AU600" i="5"/>
  <c r="AT600" i="5"/>
  <c r="AS600" i="5"/>
  <c r="AR600" i="5"/>
  <c r="AQ600" i="5"/>
  <c r="AP600" i="5"/>
  <c r="AO600" i="5"/>
  <c r="AN600" i="5"/>
  <c r="AM600" i="5"/>
  <c r="AL600" i="5"/>
  <c r="AK600" i="5"/>
  <c r="AJ600" i="5"/>
  <c r="AI600" i="5"/>
  <c r="AH600" i="5"/>
  <c r="AG600" i="5"/>
  <c r="AF600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CB599" i="5"/>
  <c r="BY599" i="5"/>
  <c r="BX599" i="5"/>
  <c r="BW599" i="5"/>
  <c r="BV599" i="5"/>
  <c r="BT599" i="5"/>
  <c r="BS599" i="5"/>
  <c r="BR599" i="5"/>
  <c r="BQ599" i="5"/>
  <c r="BP599" i="5"/>
  <c r="BO599" i="5"/>
  <c r="BN599" i="5"/>
  <c r="BM599" i="5"/>
  <c r="BL599" i="5"/>
  <c r="BK599" i="5"/>
  <c r="BJ599" i="5"/>
  <c r="BI599" i="5"/>
  <c r="BH599" i="5"/>
  <c r="BG599" i="5"/>
  <c r="BF599" i="5"/>
  <c r="BE599" i="5"/>
  <c r="BD599" i="5"/>
  <c r="BC599" i="5"/>
  <c r="BB599" i="5"/>
  <c r="BA599" i="5"/>
  <c r="AZ599" i="5"/>
  <c r="AY599" i="5"/>
  <c r="AX599" i="5"/>
  <c r="AW599" i="5"/>
  <c r="AV599" i="5"/>
  <c r="AU599" i="5"/>
  <c r="AT599" i="5"/>
  <c r="AS599" i="5"/>
  <c r="AR599" i="5"/>
  <c r="AQ599" i="5"/>
  <c r="AP599" i="5"/>
  <c r="AO599" i="5"/>
  <c r="AN599" i="5"/>
  <c r="AM599" i="5"/>
  <c r="AL599" i="5"/>
  <c r="AK599" i="5"/>
  <c r="AJ599" i="5"/>
  <c r="AI599" i="5"/>
  <c r="AH599" i="5"/>
  <c r="AG599" i="5"/>
  <c r="AF599" i="5"/>
  <c r="AE599" i="5"/>
  <c r="AD599" i="5"/>
  <c r="AC599" i="5"/>
  <c r="AB599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CB598" i="5"/>
  <c r="BY598" i="5"/>
  <c r="BX598" i="5"/>
  <c r="BW598" i="5"/>
  <c r="BV598" i="5"/>
  <c r="BT598" i="5"/>
  <c r="BS598" i="5"/>
  <c r="BR598" i="5"/>
  <c r="BQ598" i="5"/>
  <c r="BO598" i="5"/>
  <c r="BN598" i="5"/>
  <c r="BM598" i="5"/>
  <c r="BL598" i="5"/>
  <c r="BJ598" i="5"/>
  <c r="BI598" i="5"/>
  <c r="BH598" i="5"/>
  <c r="BG598" i="5"/>
  <c r="BE598" i="5"/>
  <c r="BD598" i="5"/>
  <c r="BC598" i="5"/>
  <c r="BB598" i="5"/>
  <c r="AZ598" i="5"/>
  <c r="AY598" i="5"/>
  <c r="AX598" i="5"/>
  <c r="AW598" i="5"/>
  <c r="AU598" i="5"/>
  <c r="AT598" i="5"/>
  <c r="AS598" i="5"/>
  <c r="AR598" i="5"/>
  <c r="AP598" i="5"/>
  <c r="AO598" i="5"/>
  <c r="AN598" i="5"/>
  <c r="AM598" i="5"/>
  <c r="AK598" i="5"/>
  <c r="AJ598" i="5"/>
  <c r="AI598" i="5"/>
  <c r="AH598" i="5"/>
  <c r="AF598" i="5"/>
  <c r="AE598" i="5"/>
  <c r="AD598" i="5"/>
  <c r="AC598" i="5"/>
  <c r="AA598" i="5"/>
  <c r="Z598" i="5"/>
  <c r="Y598" i="5"/>
  <c r="X598" i="5"/>
  <c r="V598" i="5"/>
  <c r="U598" i="5"/>
  <c r="T598" i="5"/>
  <c r="S598" i="5"/>
  <c r="Q598" i="5"/>
  <c r="P598" i="5"/>
  <c r="O598" i="5"/>
  <c r="N598" i="5"/>
  <c r="L598" i="5"/>
  <c r="K598" i="5"/>
  <c r="J598" i="5"/>
  <c r="I598" i="5"/>
  <c r="CB597" i="5"/>
  <c r="CA597" i="5"/>
  <c r="BY597" i="5"/>
  <c r="BX597" i="5"/>
  <c r="BW597" i="5"/>
  <c r="BV597" i="5"/>
  <c r="BU597" i="5"/>
  <c r="BT597" i="5"/>
  <c r="BS597" i="5"/>
  <c r="BR597" i="5"/>
  <c r="BQ597" i="5"/>
  <c r="BP597" i="5"/>
  <c r="BO597" i="5"/>
  <c r="BN597" i="5"/>
  <c r="BM597" i="5"/>
  <c r="BL597" i="5"/>
  <c r="BK597" i="5"/>
  <c r="BJ597" i="5"/>
  <c r="BI597" i="5"/>
  <c r="BH597" i="5"/>
  <c r="BG597" i="5"/>
  <c r="BF597" i="5"/>
  <c r="BE597" i="5"/>
  <c r="BD597" i="5"/>
  <c r="BC597" i="5"/>
  <c r="BB597" i="5"/>
  <c r="BA597" i="5"/>
  <c r="AZ597" i="5"/>
  <c r="AY597" i="5"/>
  <c r="AX597" i="5"/>
  <c r="AW597" i="5"/>
  <c r="AV597" i="5"/>
  <c r="AU597" i="5"/>
  <c r="AT597" i="5"/>
  <c r="AS597" i="5"/>
  <c r="AR597" i="5"/>
  <c r="AQ597" i="5"/>
  <c r="AP597" i="5"/>
  <c r="AO597" i="5"/>
  <c r="AN597" i="5"/>
  <c r="AM597" i="5"/>
  <c r="AL597" i="5"/>
  <c r="AK597" i="5"/>
  <c r="AJ597" i="5"/>
  <c r="AI597" i="5"/>
  <c r="AH597" i="5"/>
  <c r="AG597" i="5"/>
  <c r="AF597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CB596" i="5"/>
  <c r="BY596" i="5"/>
  <c r="BX596" i="5"/>
  <c r="BW596" i="5"/>
  <c r="BV596" i="5"/>
  <c r="BT596" i="5"/>
  <c r="BS596" i="5"/>
  <c r="BR596" i="5"/>
  <c r="BQ596" i="5"/>
  <c r="BP596" i="5"/>
  <c r="BO596" i="5"/>
  <c r="BN596" i="5"/>
  <c r="BM596" i="5"/>
  <c r="BL596" i="5"/>
  <c r="BK596" i="5"/>
  <c r="BJ596" i="5"/>
  <c r="BI596" i="5"/>
  <c r="BH596" i="5"/>
  <c r="BG596" i="5"/>
  <c r="BF596" i="5"/>
  <c r="BE596" i="5"/>
  <c r="BD596" i="5"/>
  <c r="BC596" i="5"/>
  <c r="BB596" i="5"/>
  <c r="BA596" i="5"/>
  <c r="AZ596" i="5"/>
  <c r="AY596" i="5"/>
  <c r="AX596" i="5"/>
  <c r="AW596" i="5"/>
  <c r="AV596" i="5"/>
  <c r="AU596" i="5"/>
  <c r="AT596" i="5"/>
  <c r="AS596" i="5"/>
  <c r="AR596" i="5"/>
  <c r="AQ596" i="5"/>
  <c r="AP596" i="5"/>
  <c r="AO596" i="5"/>
  <c r="AN596" i="5"/>
  <c r="AM596" i="5"/>
  <c r="AL596" i="5"/>
  <c r="AK596" i="5"/>
  <c r="AJ596" i="5"/>
  <c r="AI596" i="5"/>
  <c r="AH596" i="5"/>
  <c r="AG596" i="5"/>
  <c r="AF596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CB595" i="5"/>
  <c r="BY595" i="5"/>
  <c r="BX595" i="5"/>
  <c r="BW595" i="5"/>
  <c r="BV595" i="5"/>
  <c r="BT595" i="5"/>
  <c r="BS595" i="5"/>
  <c r="BR595" i="5"/>
  <c r="BQ595" i="5"/>
  <c r="BP595" i="5"/>
  <c r="BO595" i="5"/>
  <c r="BN595" i="5"/>
  <c r="BM595" i="5"/>
  <c r="BL595" i="5"/>
  <c r="BK595" i="5"/>
  <c r="BJ595" i="5"/>
  <c r="BI595" i="5"/>
  <c r="BH595" i="5"/>
  <c r="BG595" i="5"/>
  <c r="BF595" i="5"/>
  <c r="BE595" i="5"/>
  <c r="BD595" i="5"/>
  <c r="BC595" i="5"/>
  <c r="BB595" i="5"/>
  <c r="BA595" i="5"/>
  <c r="AZ595" i="5"/>
  <c r="AY595" i="5"/>
  <c r="AX595" i="5"/>
  <c r="AW595" i="5"/>
  <c r="AV595" i="5"/>
  <c r="AU595" i="5"/>
  <c r="AT595" i="5"/>
  <c r="AS595" i="5"/>
  <c r="AR595" i="5"/>
  <c r="AQ595" i="5"/>
  <c r="AP595" i="5"/>
  <c r="AO595" i="5"/>
  <c r="AN595" i="5"/>
  <c r="AM595" i="5"/>
  <c r="AL595" i="5"/>
  <c r="AK595" i="5"/>
  <c r="AJ595" i="5"/>
  <c r="AI595" i="5"/>
  <c r="AH595" i="5"/>
  <c r="AG595" i="5"/>
  <c r="AF595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CB594" i="5"/>
  <c r="BY594" i="5"/>
  <c r="BX594" i="5"/>
  <c r="BW594" i="5"/>
  <c r="BV594" i="5"/>
  <c r="BT594" i="5"/>
  <c r="BS594" i="5"/>
  <c r="BR594" i="5"/>
  <c r="BQ594" i="5"/>
  <c r="BP594" i="5"/>
  <c r="BO594" i="5"/>
  <c r="BN594" i="5"/>
  <c r="BM594" i="5"/>
  <c r="BL594" i="5"/>
  <c r="BK594" i="5"/>
  <c r="BJ594" i="5"/>
  <c r="BI594" i="5"/>
  <c r="BH594" i="5"/>
  <c r="BG594" i="5"/>
  <c r="BF594" i="5"/>
  <c r="BE594" i="5"/>
  <c r="BD594" i="5"/>
  <c r="BC594" i="5"/>
  <c r="BB594" i="5"/>
  <c r="BA594" i="5"/>
  <c r="AZ594" i="5"/>
  <c r="AY594" i="5"/>
  <c r="AX594" i="5"/>
  <c r="AW594" i="5"/>
  <c r="AV594" i="5"/>
  <c r="AU594" i="5"/>
  <c r="AT594" i="5"/>
  <c r="AS594" i="5"/>
  <c r="AR594" i="5"/>
  <c r="AQ594" i="5"/>
  <c r="AP594" i="5"/>
  <c r="AO594" i="5"/>
  <c r="AN594" i="5"/>
  <c r="AM594" i="5"/>
  <c r="AL594" i="5"/>
  <c r="AK594" i="5"/>
  <c r="AJ594" i="5"/>
  <c r="AI594" i="5"/>
  <c r="AH594" i="5"/>
  <c r="AG594" i="5"/>
  <c r="AF594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L594" i="5"/>
  <c r="K594" i="5"/>
  <c r="J594" i="5"/>
  <c r="I594" i="5"/>
  <c r="H594" i="5"/>
  <c r="CB593" i="5"/>
  <c r="BY593" i="5"/>
  <c r="BX593" i="5"/>
  <c r="BW593" i="5"/>
  <c r="BV593" i="5"/>
  <c r="BT593" i="5"/>
  <c r="BS593" i="5"/>
  <c r="BR593" i="5"/>
  <c r="BQ593" i="5"/>
  <c r="BO593" i="5"/>
  <c r="BN593" i="5"/>
  <c r="BM593" i="5"/>
  <c r="BL593" i="5"/>
  <c r="BJ593" i="5"/>
  <c r="BI593" i="5"/>
  <c r="BH593" i="5"/>
  <c r="BG593" i="5"/>
  <c r="BE593" i="5"/>
  <c r="BD593" i="5"/>
  <c r="BC593" i="5"/>
  <c r="BB593" i="5"/>
  <c r="AZ593" i="5"/>
  <c r="AY593" i="5"/>
  <c r="AX593" i="5"/>
  <c r="AW593" i="5"/>
  <c r="AU593" i="5"/>
  <c r="AT593" i="5"/>
  <c r="AS593" i="5"/>
  <c r="AR593" i="5"/>
  <c r="AP593" i="5"/>
  <c r="AO593" i="5"/>
  <c r="AN593" i="5"/>
  <c r="AM593" i="5"/>
  <c r="AK593" i="5"/>
  <c r="AJ593" i="5"/>
  <c r="AI593" i="5"/>
  <c r="AH593" i="5"/>
  <c r="AF593" i="5"/>
  <c r="AE593" i="5"/>
  <c r="AD593" i="5"/>
  <c r="AC593" i="5"/>
  <c r="AA593" i="5"/>
  <c r="Z593" i="5"/>
  <c r="Y593" i="5"/>
  <c r="X593" i="5"/>
  <c r="V593" i="5"/>
  <c r="U593" i="5"/>
  <c r="T593" i="5"/>
  <c r="S593" i="5"/>
  <c r="Q593" i="5"/>
  <c r="P593" i="5"/>
  <c r="O593" i="5"/>
  <c r="N593" i="5"/>
  <c r="L593" i="5"/>
  <c r="K593" i="5"/>
  <c r="J593" i="5"/>
  <c r="I593" i="5"/>
  <c r="CB592" i="5"/>
  <c r="CA592" i="5"/>
  <c r="BY592" i="5"/>
  <c r="BX592" i="5"/>
  <c r="BW592" i="5"/>
  <c r="BV592" i="5"/>
  <c r="BU592" i="5"/>
  <c r="BT592" i="5"/>
  <c r="BS592" i="5"/>
  <c r="BR592" i="5"/>
  <c r="BQ592" i="5"/>
  <c r="BP592" i="5"/>
  <c r="BO592" i="5"/>
  <c r="BN592" i="5"/>
  <c r="BM592" i="5"/>
  <c r="BL592" i="5"/>
  <c r="BK592" i="5"/>
  <c r="BJ592" i="5"/>
  <c r="BI592" i="5"/>
  <c r="BH592" i="5"/>
  <c r="BG592" i="5"/>
  <c r="BF592" i="5"/>
  <c r="BE592" i="5"/>
  <c r="BD592" i="5"/>
  <c r="BC592" i="5"/>
  <c r="BB592" i="5"/>
  <c r="BA592" i="5"/>
  <c r="AZ592" i="5"/>
  <c r="AY592" i="5"/>
  <c r="AX592" i="5"/>
  <c r="AW592" i="5"/>
  <c r="AV592" i="5"/>
  <c r="AU592" i="5"/>
  <c r="AT592" i="5"/>
  <c r="AS592" i="5"/>
  <c r="AR592" i="5"/>
  <c r="AQ592" i="5"/>
  <c r="AP592" i="5"/>
  <c r="AO592" i="5"/>
  <c r="AN592" i="5"/>
  <c r="AM592" i="5"/>
  <c r="AL592" i="5"/>
  <c r="AK592" i="5"/>
  <c r="AJ592" i="5"/>
  <c r="AI592" i="5"/>
  <c r="AH592" i="5"/>
  <c r="AG592" i="5"/>
  <c r="AF592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CB591" i="5"/>
  <c r="BY591" i="5"/>
  <c r="BX591" i="5"/>
  <c r="BW591" i="5"/>
  <c r="BV591" i="5"/>
  <c r="BT591" i="5"/>
  <c r="BS591" i="5"/>
  <c r="BR591" i="5"/>
  <c r="BQ591" i="5"/>
  <c r="BP591" i="5"/>
  <c r="BO591" i="5"/>
  <c r="BN591" i="5"/>
  <c r="BM591" i="5"/>
  <c r="BL591" i="5"/>
  <c r="BK591" i="5"/>
  <c r="BJ591" i="5"/>
  <c r="BI591" i="5"/>
  <c r="BH591" i="5"/>
  <c r="BG591" i="5"/>
  <c r="BF591" i="5"/>
  <c r="BE591" i="5"/>
  <c r="BD591" i="5"/>
  <c r="BC591" i="5"/>
  <c r="BB591" i="5"/>
  <c r="BA591" i="5"/>
  <c r="AZ591" i="5"/>
  <c r="AY591" i="5"/>
  <c r="AX591" i="5"/>
  <c r="AW591" i="5"/>
  <c r="AV591" i="5"/>
  <c r="AU591" i="5"/>
  <c r="AT591" i="5"/>
  <c r="AS591" i="5"/>
  <c r="AR591" i="5"/>
  <c r="AQ591" i="5"/>
  <c r="AP591" i="5"/>
  <c r="AO591" i="5"/>
  <c r="AN591" i="5"/>
  <c r="AM591" i="5"/>
  <c r="AL591" i="5"/>
  <c r="AK591" i="5"/>
  <c r="AJ591" i="5"/>
  <c r="AI591" i="5"/>
  <c r="AH591" i="5"/>
  <c r="AG591" i="5"/>
  <c r="AF591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CB590" i="5"/>
  <c r="CA590" i="5"/>
  <c r="BY590" i="5"/>
  <c r="BX590" i="5"/>
  <c r="BW590" i="5"/>
  <c r="BV590" i="5"/>
  <c r="BT590" i="5"/>
  <c r="BS590" i="5"/>
  <c r="BR590" i="5"/>
  <c r="BQ590" i="5"/>
  <c r="BP590" i="5"/>
  <c r="BO590" i="5"/>
  <c r="BN590" i="5"/>
  <c r="BM590" i="5"/>
  <c r="BL590" i="5"/>
  <c r="BK590" i="5"/>
  <c r="BJ590" i="5"/>
  <c r="BI590" i="5"/>
  <c r="BH590" i="5"/>
  <c r="BG590" i="5"/>
  <c r="BF590" i="5"/>
  <c r="BE590" i="5"/>
  <c r="BD590" i="5"/>
  <c r="BC590" i="5"/>
  <c r="BB590" i="5"/>
  <c r="BA590" i="5"/>
  <c r="AZ590" i="5"/>
  <c r="AY590" i="5"/>
  <c r="AX590" i="5"/>
  <c r="AW590" i="5"/>
  <c r="AV590" i="5"/>
  <c r="AU590" i="5"/>
  <c r="AT590" i="5"/>
  <c r="AS590" i="5"/>
  <c r="AR590" i="5"/>
  <c r="AQ590" i="5"/>
  <c r="AP590" i="5"/>
  <c r="AO590" i="5"/>
  <c r="AN590" i="5"/>
  <c r="AM590" i="5"/>
  <c r="AL590" i="5"/>
  <c r="AK590" i="5"/>
  <c r="AJ590" i="5"/>
  <c r="AI590" i="5"/>
  <c r="AH590" i="5"/>
  <c r="AG590" i="5"/>
  <c r="AF590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CB589" i="5"/>
  <c r="BY589" i="5"/>
  <c r="BX589" i="5"/>
  <c r="BW589" i="5"/>
  <c r="BV589" i="5"/>
  <c r="BT589" i="5"/>
  <c r="BS589" i="5"/>
  <c r="BR589" i="5"/>
  <c r="BQ589" i="5"/>
  <c r="BP589" i="5"/>
  <c r="BO589" i="5"/>
  <c r="BN589" i="5"/>
  <c r="BM589" i="5"/>
  <c r="BL589" i="5"/>
  <c r="BK589" i="5"/>
  <c r="BJ589" i="5"/>
  <c r="BI589" i="5"/>
  <c r="BH589" i="5"/>
  <c r="BG589" i="5"/>
  <c r="BF589" i="5"/>
  <c r="BE589" i="5"/>
  <c r="BD589" i="5"/>
  <c r="BC589" i="5"/>
  <c r="BB589" i="5"/>
  <c r="BA589" i="5"/>
  <c r="AZ589" i="5"/>
  <c r="AY589" i="5"/>
  <c r="AX589" i="5"/>
  <c r="AW589" i="5"/>
  <c r="AV589" i="5"/>
  <c r="AU589" i="5"/>
  <c r="AT589" i="5"/>
  <c r="AS589" i="5"/>
  <c r="AR589" i="5"/>
  <c r="AQ589" i="5"/>
  <c r="AP589" i="5"/>
  <c r="AO589" i="5"/>
  <c r="AN589" i="5"/>
  <c r="AM589" i="5"/>
  <c r="AL589" i="5"/>
  <c r="AK589" i="5"/>
  <c r="AJ589" i="5"/>
  <c r="AI589" i="5"/>
  <c r="AH589" i="5"/>
  <c r="AG589" i="5"/>
  <c r="AF589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CB588" i="5"/>
  <c r="BY588" i="5"/>
  <c r="BX588" i="5"/>
  <c r="BW588" i="5"/>
  <c r="BV588" i="5"/>
  <c r="BT588" i="5"/>
  <c r="BS588" i="5"/>
  <c r="BR588" i="5"/>
  <c r="BQ588" i="5"/>
  <c r="BP588" i="5"/>
  <c r="BO588" i="5"/>
  <c r="BN588" i="5"/>
  <c r="BM588" i="5"/>
  <c r="BL588" i="5"/>
  <c r="BK588" i="5"/>
  <c r="BJ588" i="5"/>
  <c r="BI588" i="5"/>
  <c r="BH588" i="5"/>
  <c r="BG588" i="5"/>
  <c r="BF588" i="5"/>
  <c r="BE588" i="5"/>
  <c r="BD588" i="5"/>
  <c r="BC588" i="5"/>
  <c r="BB588" i="5"/>
  <c r="BA588" i="5"/>
  <c r="AZ588" i="5"/>
  <c r="AY588" i="5"/>
  <c r="AX588" i="5"/>
  <c r="AW588" i="5"/>
  <c r="AV588" i="5"/>
  <c r="AU588" i="5"/>
  <c r="AT588" i="5"/>
  <c r="AS588" i="5"/>
  <c r="AR588" i="5"/>
  <c r="AQ588" i="5"/>
  <c r="AP588" i="5"/>
  <c r="AO588" i="5"/>
  <c r="AN588" i="5"/>
  <c r="AM588" i="5"/>
  <c r="AL588" i="5"/>
  <c r="AK588" i="5"/>
  <c r="AJ588" i="5"/>
  <c r="AI588" i="5"/>
  <c r="AH588" i="5"/>
  <c r="AG588" i="5"/>
  <c r="AF588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L588" i="5"/>
  <c r="K588" i="5"/>
  <c r="J588" i="5"/>
  <c r="I588" i="5"/>
  <c r="H588" i="5"/>
  <c r="CB587" i="5"/>
  <c r="BY587" i="5"/>
  <c r="BX587" i="5"/>
  <c r="BW587" i="5"/>
  <c r="BV587" i="5"/>
  <c r="BT587" i="5"/>
  <c r="BS587" i="5"/>
  <c r="BR587" i="5"/>
  <c r="BQ587" i="5"/>
  <c r="BO587" i="5"/>
  <c r="BN587" i="5"/>
  <c r="BM587" i="5"/>
  <c r="BL587" i="5"/>
  <c r="BJ587" i="5"/>
  <c r="BI587" i="5"/>
  <c r="BH587" i="5"/>
  <c r="BG587" i="5"/>
  <c r="BE587" i="5"/>
  <c r="BD587" i="5"/>
  <c r="BC587" i="5"/>
  <c r="BB587" i="5"/>
  <c r="AZ587" i="5"/>
  <c r="AY587" i="5"/>
  <c r="AX587" i="5"/>
  <c r="AW587" i="5"/>
  <c r="AU587" i="5"/>
  <c r="AT587" i="5"/>
  <c r="AS587" i="5"/>
  <c r="AR587" i="5"/>
  <c r="AP587" i="5"/>
  <c r="AO587" i="5"/>
  <c r="AN587" i="5"/>
  <c r="AM587" i="5"/>
  <c r="AK587" i="5"/>
  <c r="AJ587" i="5"/>
  <c r="AI587" i="5"/>
  <c r="AH587" i="5"/>
  <c r="AF587" i="5"/>
  <c r="AE587" i="5"/>
  <c r="AD587" i="5"/>
  <c r="AC587" i="5"/>
  <c r="AA587" i="5"/>
  <c r="Z587" i="5"/>
  <c r="Y587" i="5"/>
  <c r="X587" i="5"/>
  <c r="V587" i="5"/>
  <c r="U587" i="5"/>
  <c r="T587" i="5"/>
  <c r="S587" i="5"/>
  <c r="Q587" i="5"/>
  <c r="P587" i="5"/>
  <c r="O587" i="5"/>
  <c r="N587" i="5"/>
  <c r="L587" i="5"/>
  <c r="K587" i="5"/>
  <c r="J587" i="5"/>
  <c r="I587" i="5"/>
  <c r="CB586" i="5"/>
  <c r="CA586" i="5"/>
  <c r="BY586" i="5"/>
  <c r="BX586" i="5"/>
  <c r="BW586" i="5"/>
  <c r="BV586" i="5"/>
  <c r="BU586" i="5"/>
  <c r="BT586" i="5"/>
  <c r="BS586" i="5"/>
  <c r="BR586" i="5"/>
  <c r="BQ586" i="5"/>
  <c r="BP586" i="5"/>
  <c r="BO586" i="5"/>
  <c r="BN586" i="5"/>
  <c r="BM586" i="5"/>
  <c r="BL586" i="5"/>
  <c r="BK586" i="5"/>
  <c r="BJ586" i="5"/>
  <c r="BI586" i="5"/>
  <c r="BH586" i="5"/>
  <c r="BG586" i="5"/>
  <c r="BF586" i="5"/>
  <c r="BE586" i="5"/>
  <c r="BD586" i="5"/>
  <c r="BC586" i="5"/>
  <c r="BB586" i="5"/>
  <c r="BA586" i="5"/>
  <c r="AZ586" i="5"/>
  <c r="AY586" i="5"/>
  <c r="AX586" i="5"/>
  <c r="AW586" i="5"/>
  <c r="AV586" i="5"/>
  <c r="AU586" i="5"/>
  <c r="AT586" i="5"/>
  <c r="AS586" i="5"/>
  <c r="AR586" i="5"/>
  <c r="AQ586" i="5"/>
  <c r="AP586" i="5"/>
  <c r="AO586" i="5"/>
  <c r="AN586" i="5"/>
  <c r="AM586" i="5"/>
  <c r="AL586" i="5"/>
  <c r="AK586" i="5"/>
  <c r="AJ586" i="5"/>
  <c r="AI586" i="5"/>
  <c r="AH586" i="5"/>
  <c r="AG586" i="5"/>
  <c r="AF586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CB585" i="5"/>
  <c r="BY585" i="5"/>
  <c r="BX585" i="5"/>
  <c r="BW585" i="5"/>
  <c r="BV585" i="5"/>
  <c r="BT585" i="5"/>
  <c r="BS585" i="5"/>
  <c r="BR585" i="5"/>
  <c r="BQ585" i="5"/>
  <c r="BP585" i="5"/>
  <c r="BO585" i="5"/>
  <c r="BN585" i="5"/>
  <c r="BM585" i="5"/>
  <c r="BL585" i="5"/>
  <c r="BK585" i="5"/>
  <c r="BJ585" i="5"/>
  <c r="BI585" i="5"/>
  <c r="BH585" i="5"/>
  <c r="BG585" i="5"/>
  <c r="BF585" i="5"/>
  <c r="BE585" i="5"/>
  <c r="BD585" i="5"/>
  <c r="BC585" i="5"/>
  <c r="BB585" i="5"/>
  <c r="BA585" i="5"/>
  <c r="AZ585" i="5"/>
  <c r="AY585" i="5"/>
  <c r="AX585" i="5"/>
  <c r="AW585" i="5"/>
  <c r="AV585" i="5"/>
  <c r="AU585" i="5"/>
  <c r="AT585" i="5"/>
  <c r="AS585" i="5"/>
  <c r="AR585" i="5"/>
  <c r="AQ585" i="5"/>
  <c r="AP585" i="5"/>
  <c r="AO585" i="5"/>
  <c r="AN585" i="5"/>
  <c r="AM585" i="5"/>
  <c r="AL585" i="5"/>
  <c r="AK585" i="5"/>
  <c r="AJ585" i="5"/>
  <c r="AI585" i="5"/>
  <c r="AH585" i="5"/>
  <c r="AG585" i="5"/>
  <c r="AF585" i="5"/>
  <c r="AE585" i="5"/>
  <c r="AD585" i="5"/>
  <c r="AC585" i="5"/>
  <c r="AB585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CB584" i="5"/>
  <c r="BY584" i="5"/>
  <c r="BX584" i="5"/>
  <c r="BW584" i="5"/>
  <c r="BV584" i="5"/>
  <c r="BT584" i="5"/>
  <c r="BS584" i="5"/>
  <c r="BR584" i="5"/>
  <c r="BQ584" i="5"/>
  <c r="BP584" i="5"/>
  <c r="BO584" i="5"/>
  <c r="BN584" i="5"/>
  <c r="BM584" i="5"/>
  <c r="BL584" i="5"/>
  <c r="BK584" i="5"/>
  <c r="BJ584" i="5"/>
  <c r="BI584" i="5"/>
  <c r="BH584" i="5"/>
  <c r="BG584" i="5"/>
  <c r="BF584" i="5"/>
  <c r="BE584" i="5"/>
  <c r="BD584" i="5"/>
  <c r="BC584" i="5"/>
  <c r="BB584" i="5"/>
  <c r="BA584" i="5"/>
  <c r="AZ584" i="5"/>
  <c r="AY584" i="5"/>
  <c r="AX584" i="5"/>
  <c r="AW584" i="5"/>
  <c r="AV584" i="5"/>
  <c r="AU584" i="5"/>
  <c r="AT584" i="5"/>
  <c r="AS584" i="5"/>
  <c r="AR584" i="5"/>
  <c r="AQ584" i="5"/>
  <c r="AP584" i="5"/>
  <c r="AO584" i="5"/>
  <c r="AN584" i="5"/>
  <c r="AM584" i="5"/>
  <c r="AL584" i="5"/>
  <c r="AK584" i="5"/>
  <c r="AJ584" i="5"/>
  <c r="AI584" i="5"/>
  <c r="AH584" i="5"/>
  <c r="AG584" i="5"/>
  <c r="AF584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CB583" i="5"/>
  <c r="BY583" i="5"/>
  <c r="BX583" i="5"/>
  <c r="BW583" i="5"/>
  <c r="BV583" i="5"/>
  <c r="BT583" i="5"/>
  <c r="BS583" i="5"/>
  <c r="BR583" i="5"/>
  <c r="BQ583" i="5"/>
  <c r="BP583" i="5"/>
  <c r="BO583" i="5"/>
  <c r="BN583" i="5"/>
  <c r="BM583" i="5"/>
  <c r="BL583" i="5"/>
  <c r="BK583" i="5"/>
  <c r="BJ583" i="5"/>
  <c r="BI583" i="5"/>
  <c r="BH583" i="5"/>
  <c r="BG583" i="5"/>
  <c r="BF583" i="5"/>
  <c r="BE583" i="5"/>
  <c r="BD583" i="5"/>
  <c r="BC583" i="5"/>
  <c r="BB583" i="5"/>
  <c r="BA583" i="5"/>
  <c r="AZ583" i="5"/>
  <c r="AY583" i="5"/>
  <c r="AX583" i="5"/>
  <c r="AW583" i="5"/>
  <c r="AV583" i="5"/>
  <c r="AU583" i="5"/>
  <c r="AT583" i="5"/>
  <c r="AS583" i="5"/>
  <c r="AR583" i="5"/>
  <c r="AQ583" i="5"/>
  <c r="AP583" i="5"/>
  <c r="AO583" i="5"/>
  <c r="AN583" i="5"/>
  <c r="AM583" i="5"/>
  <c r="AL583" i="5"/>
  <c r="AK583" i="5"/>
  <c r="AJ583" i="5"/>
  <c r="AI583" i="5"/>
  <c r="AH583" i="5"/>
  <c r="AG583" i="5"/>
  <c r="AF583" i="5"/>
  <c r="AE583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CB582" i="5"/>
  <c r="BY582" i="5"/>
  <c r="BX582" i="5"/>
  <c r="BW582" i="5"/>
  <c r="BV582" i="5"/>
  <c r="BT582" i="5"/>
  <c r="BS582" i="5"/>
  <c r="BR582" i="5"/>
  <c r="BQ582" i="5"/>
  <c r="BP582" i="5"/>
  <c r="BO582" i="5"/>
  <c r="BN582" i="5"/>
  <c r="BM582" i="5"/>
  <c r="BL582" i="5"/>
  <c r="BK582" i="5"/>
  <c r="BJ582" i="5"/>
  <c r="BI582" i="5"/>
  <c r="BH582" i="5"/>
  <c r="BG582" i="5"/>
  <c r="BF582" i="5"/>
  <c r="BE582" i="5"/>
  <c r="BD582" i="5"/>
  <c r="BC582" i="5"/>
  <c r="BB582" i="5"/>
  <c r="BA582" i="5"/>
  <c r="AZ582" i="5"/>
  <c r="AY582" i="5"/>
  <c r="AX582" i="5"/>
  <c r="AW582" i="5"/>
  <c r="AV582" i="5"/>
  <c r="AU582" i="5"/>
  <c r="AT582" i="5"/>
  <c r="AS582" i="5"/>
  <c r="AR582" i="5"/>
  <c r="AQ582" i="5"/>
  <c r="AP582" i="5"/>
  <c r="AO582" i="5"/>
  <c r="AN582" i="5"/>
  <c r="AM582" i="5"/>
  <c r="AL582" i="5"/>
  <c r="AK582" i="5"/>
  <c r="AJ582" i="5"/>
  <c r="AI582" i="5"/>
  <c r="AH582" i="5"/>
  <c r="AG582" i="5"/>
  <c r="AF582" i="5"/>
  <c r="AE582" i="5"/>
  <c r="AD582" i="5"/>
  <c r="AC582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L582" i="5"/>
  <c r="K582" i="5"/>
  <c r="J582" i="5"/>
  <c r="I582" i="5"/>
  <c r="H582" i="5"/>
  <c r="CB581" i="5"/>
  <c r="BY581" i="5"/>
  <c r="BX581" i="5"/>
  <c r="BW581" i="5"/>
  <c r="BV581" i="5"/>
  <c r="BT581" i="5"/>
  <c r="BS581" i="5"/>
  <c r="BR581" i="5"/>
  <c r="BQ581" i="5"/>
  <c r="BO581" i="5"/>
  <c r="BN581" i="5"/>
  <c r="BM581" i="5"/>
  <c r="BL581" i="5"/>
  <c r="BJ581" i="5"/>
  <c r="BI581" i="5"/>
  <c r="BH581" i="5"/>
  <c r="BG581" i="5"/>
  <c r="BE581" i="5"/>
  <c r="BD581" i="5"/>
  <c r="BC581" i="5"/>
  <c r="BB581" i="5"/>
  <c r="AZ581" i="5"/>
  <c r="AY581" i="5"/>
  <c r="AX581" i="5"/>
  <c r="AW581" i="5"/>
  <c r="AU581" i="5"/>
  <c r="AT581" i="5"/>
  <c r="AS581" i="5"/>
  <c r="AR581" i="5"/>
  <c r="AP581" i="5"/>
  <c r="AO581" i="5"/>
  <c r="AN581" i="5"/>
  <c r="AM581" i="5"/>
  <c r="AK581" i="5"/>
  <c r="AJ581" i="5"/>
  <c r="AI581" i="5"/>
  <c r="AH581" i="5"/>
  <c r="AF581" i="5"/>
  <c r="AE581" i="5"/>
  <c r="AD581" i="5"/>
  <c r="AC581" i="5"/>
  <c r="AA581" i="5"/>
  <c r="Z581" i="5"/>
  <c r="Y581" i="5"/>
  <c r="X581" i="5"/>
  <c r="V581" i="5"/>
  <c r="U581" i="5"/>
  <c r="T581" i="5"/>
  <c r="S581" i="5"/>
  <c r="Q581" i="5"/>
  <c r="P581" i="5"/>
  <c r="O581" i="5"/>
  <c r="N581" i="5"/>
  <c r="L581" i="5"/>
  <c r="K581" i="5"/>
  <c r="J581" i="5"/>
  <c r="I581" i="5"/>
  <c r="CB580" i="5"/>
  <c r="CA580" i="5"/>
  <c r="BY580" i="5"/>
  <c r="BX580" i="5"/>
  <c r="BW580" i="5"/>
  <c r="BV580" i="5"/>
  <c r="BU580" i="5"/>
  <c r="BT580" i="5"/>
  <c r="BS580" i="5"/>
  <c r="BR580" i="5"/>
  <c r="BQ580" i="5"/>
  <c r="BP580" i="5"/>
  <c r="BO580" i="5"/>
  <c r="BN580" i="5"/>
  <c r="BM580" i="5"/>
  <c r="BL580" i="5"/>
  <c r="BK580" i="5"/>
  <c r="BJ580" i="5"/>
  <c r="BI580" i="5"/>
  <c r="BH580" i="5"/>
  <c r="BG580" i="5"/>
  <c r="BF580" i="5"/>
  <c r="BE580" i="5"/>
  <c r="BD580" i="5"/>
  <c r="BC580" i="5"/>
  <c r="BB580" i="5"/>
  <c r="BA580" i="5"/>
  <c r="AZ580" i="5"/>
  <c r="AY580" i="5"/>
  <c r="AX580" i="5"/>
  <c r="AW580" i="5"/>
  <c r="AV580" i="5"/>
  <c r="AU580" i="5"/>
  <c r="AT580" i="5"/>
  <c r="AS580" i="5"/>
  <c r="AR580" i="5"/>
  <c r="AQ580" i="5"/>
  <c r="AP580" i="5"/>
  <c r="AO580" i="5"/>
  <c r="AN580" i="5"/>
  <c r="AM580" i="5"/>
  <c r="AL580" i="5"/>
  <c r="AK580" i="5"/>
  <c r="AJ580" i="5"/>
  <c r="AI580" i="5"/>
  <c r="AH580" i="5"/>
  <c r="AG580" i="5"/>
  <c r="AF580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CB579" i="5"/>
  <c r="BY579" i="5"/>
  <c r="BX579" i="5"/>
  <c r="BW579" i="5"/>
  <c r="BV579" i="5"/>
  <c r="BT579" i="5"/>
  <c r="BS579" i="5"/>
  <c r="BR579" i="5"/>
  <c r="BQ579" i="5"/>
  <c r="BP579" i="5"/>
  <c r="BO579" i="5"/>
  <c r="BN579" i="5"/>
  <c r="BM579" i="5"/>
  <c r="BL579" i="5"/>
  <c r="BK579" i="5"/>
  <c r="BJ579" i="5"/>
  <c r="BI579" i="5"/>
  <c r="BH579" i="5"/>
  <c r="BG579" i="5"/>
  <c r="BF579" i="5"/>
  <c r="BE579" i="5"/>
  <c r="BD579" i="5"/>
  <c r="BC579" i="5"/>
  <c r="BB579" i="5"/>
  <c r="BA579" i="5"/>
  <c r="AZ579" i="5"/>
  <c r="AY579" i="5"/>
  <c r="AX579" i="5"/>
  <c r="AW579" i="5"/>
  <c r="AV579" i="5"/>
  <c r="AU579" i="5"/>
  <c r="AT579" i="5"/>
  <c r="AS579" i="5"/>
  <c r="AR579" i="5"/>
  <c r="AQ579" i="5"/>
  <c r="AP579" i="5"/>
  <c r="AO579" i="5"/>
  <c r="AN579" i="5"/>
  <c r="AM579" i="5"/>
  <c r="AL579" i="5"/>
  <c r="AK579" i="5"/>
  <c r="AJ579" i="5"/>
  <c r="AI579" i="5"/>
  <c r="AH579" i="5"/>
  <c r="AG579" i="5"/>
  <c r="AF579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CB578" i="5"/>
  <c r="BY578" i="5"/>
  <c r="BX578" i="5"/>
  <c r="BW578" i="5"/>
  <c r="BV578" i="5"/>
  <c r="BT578" i="5"/>
  <c r="BS578" i="5"/>
  <c r="BR578" i="5"/>
  <c r="BQ578" i="5"/>
  <c r="BP578" i="5"/>
  <c r="BO578" i="5"/>
  <c r="BN578" i="5"/>
  <c r="BM578" i="5"/>
  <c r="BL578" i="5"/>
  <c r="BK578" i="5"/>
  <c r="BJ578" i="5"/>
  <c r="BI578" i="5"/>
  <c r="BH578" i="5"/>
  <c r="BG578" i="5"/>
  <c r="BF578" i="5"/>
  <c r="BE578" i="5"/>
  <c r="BD578" i="5"/>
  <c r="BC578" i="5"/>
  <c r="BB578" i="5"/>
  <c r="BA578" i="5"/>
  <c r="AZ578" i="5"/>
  <c r="AY578" i="5"/>
  <c r="AX578" i="5"/>
  <c r="AW578" i="5"/>
  <c r="AV578" i="5"/>
  <c r="AU578" i="5"/>
  <c r="AT578" i="5"/>
  <c r="AS578" i="5"/>
  <c r="AR578" i="5"/>
  <c r="AQ578" i="5"/>
  <c r="AP578" i="5"/>
  <c r="AO578" i="5"/>
  <c r="AN578" i="5"/>
  <c r="AM578" i="5"/>
  <c r="AL578" i="5"/>
  <c r="AK578" i="5"/>
  <c r="AJ578" i="5"/>
  <c r="AI578" i="5"/>
  <c r="AH578" i="5"/>
  <c r="AG578" i="5"/>
  <c r="AF578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CB577" i="5"/>
  <c r="BY577" i="5"/>
  <c r="BX577" i="5"/>
  <c r="BW577" i="5"/>
  <c r="BV577" i="5"/>
  <c r="BT577" i="5"/>
  <c r="BS577" i="5"/>
  <c r="BR577" i="5"/>
  <c r="BQ577" i="5"/>
  <c r="BP577" i="5"/>
  <c r="BO577" i="5"/>
  <c r="BN577" i="5"/>
  <c r="BM577" i="5"/>
  <c r="BL577" i="5"/>
  <c r="BK577" i="5"/>
  <c r="BJ577" i="5"/>
  <c r="BI577" i="5"/>
  <c r="BH577" i="5"/>
  <c r="BG577" i="5"/>
  <c r="BF577" i="5"/>
  <c r="BE577" i="5"/>
  <c r="BD577" i="5"/>
  <c r="BC577" i="5"/>
  <c r="BB577" i="5"/>
  <c r="BA577" i="5"/>
  <c r="AZ577" i="5"/>
  <c r="AY577" i="5"/>
  <c r="AX577" i="5"/>
  <c r="AW577" i="5"/>
  <c r="AV577" i="5"/>
  <c r="AU577" i="5"/>
  <c r="AT577" i="5"/>
  <c r="AS577" i="5"/>
  <c r="AR577" i="5"/>
  <c r="AQ577" i="5"/>
  <c r="AP577" i="5"/>
  <c r="AO577" i="5"/>
  <c r="AN577" i="5"/>
  <c r="AM577" i="5"/>
  <c r="AL577" i="5"/>
  <c r="AK577" i="5"/>
  <c r="AJ577" i="5"/>
  <c r="AI577" i="5"/>
  <c r="AH577" i="5"/>
  <c r="AG577" i="5"/>
  <c r="AF577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L577" i="5"/>
  <c r="K577" i="5"/>
  <c r="J577" i="5"/>
  <c r="I577" i="5"/>
  <c r="H577" i="5"/>
  <c r="CB576" i="5"/>
  <c r="BY576" i="5"/>
  <c r="BX576" i="5"/>
  <c r="BW576" i="5"/>
  <c r="BV576" i="5"/>
  <c r="BT576" i="5"/>
  <c r="BS576" i="5"/>
  <c r="BR576" i="5"/>
  <c r="BQ576" i="5"/>
  <c r="BO576" i="5"/>
  <c r="BN576" i="5"/>
  <c r="BM576" i="5"/>
  <c r="BL576" i="5"/>
  <c r="BJ576" i="5"/>
  <c r="BI576" i="5"/>
  <c r="BH576" i="5"/>
  <c r="BG576" i="5"/>
  <c r="BE576" i="5"/>
  <c r="BD576" i="5"/>
  <c r="BC576" i="5"/>
  <c r="BB576" i="5"/>
  <c r="AZ576" i="5"/>
  <c r="AY576" i="5"/>
  <c r="AX576" i="5"/>
  <c r="AW576" i="5"/>
  <c r="AU576" i="5"/>
  <c r="AT576" i="5"/>
  <c r="AS576" i="5"/>
  <c r="AR576" i="5"/>
  <c r="AP576" i="5"/>
  <c r="AO576" i="5"/>
  <c r="AN576" i="5"/>
  <c r="AM576" i="5"/>
  <c r="AK576" i="5"/>
  <c r="AJ576" i="5"/>
  <c r="AI576" i="5"/>
  <c r="AH576" i="5"/>
  <c r="AF576" i="5"/>
  <c r="AE576" i="5"/>
  <c r="AD576" i="5"/>
  <c r="AC576" i="5"/>
  <c r="AA576" i="5"/>
  <c r="Z576" i="5"/>
  <c r="Y576" i="5"/>
  <c r="X576" i="5"/>
  <c r="V576" i="5"/>
  <c r="U576" i="5"/>
  <c r="T576" i="5"/>
  <c r="S576" i="5"/>
  <c r="Q576" i="5"/>
  <c r="P576" i="5"/>
  <c r="O576" i="5"/>
  <c r="N576" i="5"/>
  <c r="L576" i="5"/>
  <c r="K576" i="5"/>
  <c r="J576" i="5"/>
  <c r="I576" i="5"/>
  <c r="CB575" i="5"/>
  <c r="CA575" i="5"/>
  <c r="BY575" i="5"/>
  <c r="BX575" i="5"/>
  <c r="BW575" i="5"/>
  <c r="BV575" i="5"/>
  <c r="BU575" i="5"/>
  <c r="BT575" i="5"/>
  <c r="BS575" i="5"/>
  <c r="BR575" i="5"/>
  <c r="BQ575" i="5"/>
  <c r="BP575" i="5"/>
  <c r="BO575" i="5"/>
  <c r="BN575" i="5"/>
  <c r="BM575" i="5"/>
  <c r="BL575" i="5"/>
  <c r="BK575" i="5"/>
  <c r="BJ575" i="5"/>
  <c r="BI575" i="5"/>
  <c r="BH575" i="5"/>
  <c r="BG575" i="5"/>
  <c r="BF575" i="5"/>
  <c r="BE575" i="5"/>
  <c r="BD575" i="5"/>
  <c r="BC575" i="5"/>
  <c r="BB575" i="5"/>
  <c r="BA575" i="5"/>
  <c r="AZ575" i="5"/>
  <c r="AY575" i="5"/>
  <c r="AX575" i="5"/>
  <c r="AW575" i="5"/>
  <c r="AV575" i="5"/>
  <c r="AU575" i="5"/>
  <c r="AT575" i="5"/>
  <c r="AS575" i="5"/>
  <c r="AR575" i="5"/>
  <c r="AQ575" i="5"/>
  <c r="AP575" i="5"/>
  <c r="AO575" i="5"/>
  <c r="AN575" i="5"/>
  <c r="AM575" i="5"/>
  <c r="AL575" i="5"/>
  <c r="AK575" i="5"/>
  <c r="AJ575" i="5"/>
  <c r="AI575" i="5"/>
  <c r="AH575" i="5"/>
  <c r="AG575" i="5"/>
  <c r="AF575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CB574" i="5"/>
  <c r="BY574" i="5"/>
  <c r="BX574" i="5"/>
  <c r="BW574" i="5"/>
  <c r="BV574" i="5"/>
  <c r="BT574" i="5"/>
  <c r="BS574" i="5"/>
  <c r="BR574" i="5"/>
  <c r="BQ574" i="5"/>
  <c r="BP574" i="5"/>
  <c r="BO574" i="5"/>
  <c r="BN574" i="5"/>
  <c r="BM574" i="5"/>
  <c r="BL574" i="5"/>
  <c r="BK574" i="5"/>
  <c r="BJ574" i="5"/>
  <c r="BI574" i="5"/>
  <c r="BH574" i="5"/>
  <c r="BG574" i="5"/>
  <c r="BF574" i="5"/>
  <c r="BE574" i="5"/>
  <c r="BD574" i="5"/>
  <c r="BC574" i="5"/>
  <c r="BB574" i="5"/>
  <c r="BA574" i="5"/>
  <c r="AZ574" i="5"/>
  <c r="AY574" i="5"/>
  <c r="AX574" i="5"/>
  <c r="AW574" i="5"/>
  <c r="AV574" i="5"/>
  <c r="AU574" i="5"/>
  <c r="AT574" i="5"/>
  <c r="AS574" i="5"/>
  <c r="AR574" i="5"/>
  <c r="AQ574" i="5"/>
  <c r="AP574" i="5"/>
  <c r="AO574" i="5"/>
  <c r="AN574" i="5"/>
  <c r="AM574" i="5"/>
  <c r="AL574" i="5"/>
  <c r="AK574" i="5"/>
  <c r="AJ574" i="5"/>
  <c r="AI574" i="5"/>
  <c r="AH574" i="5"/>
  <c r="AG574" i="5"/>
  <c r="AF574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CB573" i="5"/>
  <c r="BY573" i="5"/>
  <c r="BX573" i="5"/>
  <c r="BW573" i="5"/>
  <c r="BV573" i="5"/>
  <c r="BT573" i="5"/>
  <c r="BS573" i="5"/>
  <c r="BR573" i="5"/>
  <c r="BQ573" i="5"/>
  <c r="BP573" i="5"/>
  <c r="BO573" i="5"/>
  <c r="BN573" i="5"/>
  <c r="BM573" i="5"/>
  <c r="BL573" i="5"/>
  <c r="BK573" i="5"/>
  <c r="BJ573" i="5"/>
  <c r="BI573" i="5"/>
  <c r="BH573" i="5"/>
  <c r="BG573" i="5"/>
  <c r="BF573" i="5"/>
  <c r="BE573" i="5"/>
  <c r="BD573" i="5"/>
  <c r="BC573" i="5"/>
  <c r="BB573" i="5"/>
  <c r="BA573" i="5"/>
  <c r="AZ573" i="5"/>
  <c r="AY573" i="5"/>
  <c r="AX573" i="5"/>
  <c r="AW573" i="5"/>
  <c r="AV573" i="5"/>
  <c r="AU573" i="5"/>
  <c r="AT573" i="5"/>
  <c r="AS573" i="5"/>
  <c r="AR573" i="5"/>
  <c r="AQ573" i="5"/>
  <c r="AP573" i="5"/>
  <c r="AO573" i="5"/>
  <c r="AN573" i="5"/>
  <c r="AM573" i="5"/>
  <c r="AL573" i="5"/>
  <c r="AK573" i="5"/>
  <c r="AJ573" i="5"/>
  <c r="AI573" i="5"/>
  <c r="AH573" i="5"/>
  <c r="AG573" i="5"/>
  <c r="AF573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CB572" i="5"/>
  <c r="CA572" i="5"/>
  <c r="BY572" i="5"/>
  <c r="BX572" i="5"/>
  <c r="BW572" i="5"/>
  <c r="BV572" i="5"/>
  <c r="BT572" i="5"/>
  <c r="BS572" i="5"/>
  <c r="BR572" i="5"/>
  <c r="BQ572" i="5"/>
  <c r="BP572" i="5"/>
  <c r="BO572" i="5"/>
  <c r="BN572" i="5"/>
  <c r="BM572" i="5"/>
  <c r="BL572" i="5"/>
  <c r="BK572" i="5"/>
  <c r="BJ572" i="5"/>
  <c r="BI572" i="5"/>
  <c r="BH572" i="5"/>
  <c r="BG572" i="5"/>
  <c r="BF572" i="5"/>
  <c r="BE572" i="5"/>
  <c r="BD572" i="5"/>
  <c r="BC572" i="5"/>
  <c r="BB572" i="5"/>
  <c r="BA572" i="5"/>
  <c r="AZ572" i="5"/>
  <c r="AY572" i="5"/>
  <c r="AX572" i="5"/>
  <c r="AW572" i="5"/>
  <c r="AV572" i="5"/>
  <c r="AU572" i="5"/>
  <c r="AT572" i="5"/>
  <c r="AS572" i="5"/>
  <c r="AR572" i="5"/>
  <c r="AQ572" i="5"/>
  <c r="AP572" i="5"/>
  <c r="AO572" i="5"/>
  <c r="AN572" i="5"/>
  <c r="AM572" i="5"/>
  <c r="AL572" i="5"/>
  <c r="AK572" i="5"/>
  <c r="AJ572" i="5"/>
  <c r="AI572" i="5"/>
  <c r="AH572" i="5"/>
  <c r="AG572" i="5"/>
  <c r="AF572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CB571" i="5"/>
  <c r="BY571" i="5"/>
  <c r="BX571" i="5"/>
  <c r="BW571" i="5"/>
  <c r="BV571" i="5"/>
  <c r="BT571" i="5"/>
  <c r="BS571" i="5"/>
  <c r="BR571" i="5"/>
  <c r="BQ571" i="5"/>
  <c r="BP571" i="5"/>
  <c r="BO571" i="5"/>
  <c r="BN571" i="5"/>
  <c r="BM571" i="5"/>
  <c r="BL571" i="5"/>
  <c r="BJ571" i="5"/>
  <c r="BI571" i="5"/>
  <c r="BH571" i="5"/>
  <c r="BG571" i="5"/>
  <c r="BE571" i="5"/>
  <c r="BD571" i="5"/>
  <c r="BC571" i="5"/>
  <c r="BB571" i="5"/>
  <c r="AZ571" i="5"/>
  <c r="AY571" i="5"/>
  <c r="AX571" i="5"/>
  <c r="AW571" i="5"/>
  <c r="AU571" i="5"/>
  <c r="AT571" i="5"/>
  <c r="AS571" i="5"/>
  <c r="AR571" i="5"/>
  <c r="AP571" i="5"/>
  <c r="AO571" i="5"/>
  <c r="AN571" i="5"/>
  <c r="AM571" i="5"/>
  <c r="AK571" i="5"/>
  <c r="AJ571" i="5"/>
  <c r="AI571" i="5"/>
  <c r="AH571" i="5"/>
  <c r="AF571" i="5"/>
  <c r="AE571" i="5"/>
  <c r="AD571" i="5"/>
  <c r="AC571" i="5"/>
  <c r="AA571" i="5"/>
  <c r="Z571" i="5"/>
  <c r="Y571" i="5"/>
  <c r="X571" i="5"/>
  <c r="V571" i="5"/>
  <c r="U571" i="5"/>
  <c r="T571" i="5"/>
  <c r="S571" i="5"/>
  <c r="Q571" i="5"/>
  <c r="P571" i="5"/>
  <c r="O571" i="5"/>
  <c r="N571" i="5"/>
  <c r="L571" i="5"/>
  <c r="K571" i="5"/>
  <c r="J571" i="5"/>
  <c r="I571" i="5"/>
  <c r="CB570" i="5"/>
  <c r="CA570" i="5"/>
  <c r="BY570" i="5"/>
  <c r="BX570" i="5"/>
  <c r="BW570" i="5"/>
  <c r="BV570" i="5"/>
  <c r="BU570" i="5"/>
  <c r="BT570" i="5"/>
  <c r="BS570" i="5"/>
  <c r="BR570" i="5"/>
  <c r="BQ570" i="5"/>
  <c r="BP570" i="5"/>
  <c r="BO570" i="5"/>
  <c r="BN570" i="5"/>
  <c r="BM570" i="5"/>
  <c r="BL570" i="5"/>
  <c r="BK570" i="5"/>
  <c r="BJ570" i="5"/>
  <c r="BI570" i="5"/>
  <c r="BH570" i="5"/>
  <c r="BG570" i="5"/>
  <c r="BF570" i="5"/>
  <c r="BE570" i="5"/>
  <c r="BD570" i="5"/>
  <c r="BC570" i="5"/>
  <c r="BB570" i="5"/>
  <c r="BA570" i="5"/>
  <c r="AZ570" i="5"/>
  <c r="AY570" i="5"/>
  <c r="AX570" i="5"/>
  <c r="AW570" i="5"/>
  <c r="AV570" i="5"/>
  <c r="AU570" i="5"/>
  <c r="AT570" i="5"/>
  <c r="AS570" i="5"/>
  <c r="AR570" i="5"/>
  <c r="AQ570" i="5"/>
  <c r="AP570" i="5"/>
  <c r="AO570" i="5"/>
  <c r="AN570" i="5"/>
  <c r="AM570" i="5"/>
  <c r="AL570" i="5"/>
  <c r="AK570" i="5"/>
  <c r="AJ570" i="5"/>
  <c r="AI570" i="5"/>
  <c r="AH570" i="5"/>
  <c r="AG570" i="5"/>
  <c r="AF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CB569" i="5"/>
  <c r="BY569" i="5"/>
  <c r="BX569" i="5"/>
  <c r="BW569" i="5"/>
  <c r="BV569" i="5"/>
  <c r="BU569" i="5"/>
  <c r="BT569" i="5"/>
  <c r="BS569" i="5"/>
  <c r="BR569" i="5"/>
  <c r="BQ569" i="5"/>
  <c r="BP569" i="5"/>
  <c r="BO569" i="5"/>
  <c r="BN569" i="5"/>
  <c r="BM569" i="5"/>
  <c r="BL569" i="5"/>
  <c r="BK569" i="5"/>
  <c r="BJ569" i="5"/>
  <c r="BI569" i="5"/>
  <c r="BH569" i="5"/>
  <c r="BG569" i="5"/>
  <c r="BF569" i="5"/>
  <c r="BE569" i="5"/>
  <c r="BD569" i="5"/>
  <c r="BC569" i="5"/>
  <c r="BB569" i="5"/>
  <c r="BA569" i="5"/>
  <c r="AZ569" i="5"/>
  <c r="AY569" i="5"/>
  <c r="AX569" i="5"/>
  <c r="AW569" i="5"/>
  <c r="AV569" i="5"/>
  <c r="AU569" i="5"/>
  <c r="AT569" i="5"/>
  <c r="AS569" i="5"/>
  <c r="AR569" i="5"/>
  <c r="AQ569" i="5"/>
  <c r="AP569" i="5"/>
  <c r="AO569" i="5"/>
  <c r="AN569" i="5"/>
  <c r="AM569" i="5"/>
  <c r="AL569" i="5"/>
  <c r="AK569" i="5"/>
  <c r="AJ569" i="5"/>
  <c r="AI569" i="5"/>
  <c r="AH569" i="5"/>
  <c r="AG569" i="5"/>
  <c r="AF569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CB568" i="5"/>
  <c r="BY568" i="5"/>
  <c r="BX568" i="5"/>
  <c r="BW568" i="5"/>
  <c r="BV568" i="5"/>
  <c r="BT568" i="5"/>
  <c r="BS568" i="5"/>
  <c r="BR568" i="5"/>
  <c r="BQ568" i="5"/>
  <c r="BP568" i="5"/>
  <c r="BO568" i="5"/>
  <c r="BN568" i="5"/>
  <c r="BM568" i="5"/>
  <c r="BL568" i="5"/>
  <c r="BK568" i="5"/>
  <c r="BJ568" i="5"/>
  <c r="BI568" i="5"/>
  <c r="BH568" i="5"/>
  <c r="BG568" i="5"/>
  <c r="BF568" i="5"/>
  <c r="BE568" i="5"/>
  <c r="BD568" i="5"/>
  <c r="BC568" i="5"/>
  <c r="BB568" i="5"/>
  <c r="BA568" i="5"/>
  <c r="AZ568" i="5"/>
  <c r="AY568" i="5"/>
  <c r="AX568" i="5"/>
  <c r="AW568" i="5"/>
  <c r="AV568" i="5"/>
  <c r="AU568" i="5"/>
  <c r="AT568" i="5"/>
  <c r="AS568" i="5"/>
  <c r="AR568" i="5"/>
  <c r="AQ568" i="5"/>
  <c r="AP568" i="5"/>
  <c r="AO568" i="5"/>
  <c r="AN568" i="5"/>
  <c r="AM568" i="5"/>
  <c r="AL568" i="5"/>
  <c r="AK568" i="5"/>
  <c r="AJ568" i="5"/>
  <c r="AI568" i="5"/>
  <c r="AH568" i="5"/>
  <c r="AG568" i="5"/>
  <c r="AF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CB567" i="5"/>
  <c r="BY567" i="5"/>
  <c r="BX567" i="5"/>
  <c r="BW567" i="5"/>
  <c r="BV567" i="5"/>
  <c r="BT567" i="5"/>
  <c r="BS567" i="5"/>
  <c r="BR567" i="5"/>
  <c r="BQ567" i="5"/>
  <c r="BP567" i="5"/>
  <c r="BO567" i="5"/>
  <c r="BN567" i="5"/>
  <c r="BM567" i="5"/>
  <c r="BL567" i="5"/>
  <c r="BK567" i="5"/>
  <c r="BJ567" i="5"/>
  <c r="BI567" i="5"/>
  <c r="BH567" i="5"/>
  <c r="BG567" i="5"/>
  <c r="BF567" i="5"/>
  <c r="BE567" i="5"/>
  <c r="BD567" i="5"/>
  <c r="BC567" i="5"/>
  <c r="BB567" i="5"/>
  <c r="BA567" i="5"/>
  <c r="AZ567" i="5"/>
  <c r="AY567" i="5"/>
  <c r="AX567" i="5"/>
  <c r="AW567" i="5"/>
  <c r="AV567" i="5"/>
  <c r="AU567" i="5"/>
  <c r="AT567" i="5"/>
  <c r="AS567" i="5"/>
  <c r="AR567" i="5"/>
  <c r="AQ567" i="5"/>
  <c r="AP567" i="5"/>
  <c r="AO567" i="5"/>
  <c r="AN567" i="5"/>
  <c r="AM567" i="5"/>
  <c r="AL567" i="5"/>
  <c r="AK567" i="5"/>
  <c r="AJ567" i="5"/>
  <c r="AI567" i="5"/>
  <c r="AH567" i="5"/>
  <c r="AG567" i="5"/>
  <c r="AF567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CB566" i="5"/>
  <c r="BY566" i="5"/>
  <c r="BX566" i="5"/>
  <c r="BW566" i="5"/>
  <c r="BV566" i="5"/>
  <c r="BT566" i="5"/>
  <c r="BS566" i="5"/>
  <c r="BR566" i="5"/>
  <c r="BQ566" i="5"/>
  <c r="BP566" i="5"/>
  <c r="BO566" i="5"/>
  <c r="BN566" i="5"/>
  <c r="BM566" i="5"/>
  <c r="BL566" i="5"/>
  <c r="BK566" i="5"/>
  <c r="BJ566" i="5"/>
  <c r="BI566" i="5"/>
  <c r="BH566" i="5"/>
  <c r="BG566" i="5"/>
  <c r="BF566" i="5"/>
  <c r="BE566" i="5"/>
  <c r="BD566" i="5"/>
  <c r="BC566" i="5"/>
  <c r="BB566" i="5"/>
  <c r="BA566" i="5"/>
  <c r="AZ566" i="5"/>
  <c r="AY566" i="5"/>
  <c r="AX566" i="5"/>
  <c r="AW566" i="5"/>
  <c r="AV566" i="5"/>
  <c r="AU566" i="5"/>
  <c r="AT566" i="5"/>
  <c r="AS566" i="5"/>
  <c r="AR566" i="5"/>
  <c r="AQ566" i="5"/>
  <c r="AP566" i="5"/>
  <c r="AO566" i="5"/>
  <c r="AN566" i="5"/>
  <c r="AM566" i="5"/>
  <c r="AL566" i="5"/>
  <c r="AK566" i="5"/>
  <c r="AJ566" i="5"/>
  <c r="AI566" i="5"/>
  <c r="AH566" i="5"/>
  <c r="AG566" i="5"/>
  <c r="AF566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L566" i="5"/>
  <c r="K566" i="5"/>
  <c r="J566" i="5"/>
  <c r="I566" i="5"/>
  <c r="H566" i="5"/>
  <c r="CB565" i="5"/>
  <c r="BY565" i="5"/>
  <c r="BX565" i="5"/>
  <c r="BW565" i="5"/>
  <c r="BV565" i="5"/>
  <c r="BT565" i="5"/>
  <c r="BS565" i="5"/>
  <c r="BR565" i="5"/>
  <c r="BQ565" i="5"/>
  <c r="BO565" i="5"/>
  <c r="BN565" i="5"/>
  <c r="BM565" i="5"/>
  <c r="BL565" i="5"/>
  <c r="BJ565" i="5"/>
  <c r="BI565" i="5"/>
  <c r="BH565" i="5"/>
  <c r="BG565" i="5"/>
  <c r="BE565" i="5"/>
  <c r="BD565" i="5"/>
  <c r="BC565" i="5"/>
  <c r="BB565" i="5"/>
  <c r="AZ565" i="5"/>
  <c r="AY565" i="5"/>
  <c r="AX565" i="5"/>
  <c r="AW565" i="5"/>
  <c r="AU565" i="5"/>
  <c r="AT565" i="5"/>
  <c r="AS565" i="5"/>
  <c r="AR565" i="5"/>
  <c r="AP565" i="5"/>
  <c r="AO565" i="5"/>
  <c r="AN565" i="5"/>
  <c r="AM565" i="5"/>
  <c r="AK565" i="5"/>
  <c r="AJ565" i="5"/>
  <c r="AI565" i="5"/>
  <c r="AH565" i="5"/>
  <c r="AF565" i="5"/>
  <c r="AE565" i="5"/>
  <c r="AD565" i="5"/>
  <c r="AC565" i="5"/>
  <c r="AA565" i="5"/>
  <c r="Z565" i="5"/>
  <c r="Y565" i="5"/>
  <c r="X565" i="5"/>
  <c r="V565" i="5"/>
  <c r="U565" i="5"/>
  <c r="T565" i="5"/>
  <c r="S565" i="5"/>
  <c r="Q565" i="5"/>
  <c r="P565" i="5"/>
  <c r="O565" i="5"/>
  <c r="N565" i="5"/>
  <c r="L565" i="5"/>
  <c r="K565" i="5"/>
  <c r="J565" i="5"/>
  <c r="I565" i="5"/>
  <c r="CB564" i="5"/>
  <c r="CA564" i="5"/>
  <c r="BY564" i="5"/>
  <c r="BX564" i="5"/>
  <c r="BW564" i="5"/>
  <c r="BV564" i="5"/>
  <c r="BU564" i="5"/>
  <c r="BT564" i="5"/>
  <c r="BS564" i="5"/>
  <c r="BR564" i="5"/>
  <c r="BQ564" i="5"/>
  <c r="BP564" i="5"/>
  <c r="BO564" i="5"/>
  <c r="BN564" i="5"/>
  <c r="BM564" i="5"/>
  <c r="BL564" i="5"/>
  <c r="BK564" i="5"/>
  <c r="BJ564" i="5"/>
  <c r="BI564" i="5"/>
  <c r="BH564" i="5"/>
  <c r="BG564" i="5"/>
  <c r="BF564" i="5"/>
  <c r="BE564" i="5"/>
  <c r="BD564" i="5"/>
  <c r="BC564" i="5"/>
  <c r="BB564" i="5"/>
  <c r="BA564" i="5"/>
  <c r="AZ564" i="5"/>
  <c r="AY564" i="5"/>
  <c r="AX564" i="5"/>
  <c r="AW564" i="5"/>
  <c r="AV564" i="5"/>
  <c r="AU564" i="5"/>
  <c r="AT564" i="5"/>
  <c r="AS564" i="5"/>
  <c r="AR564" i="5"/>
  <c r="AQ564" i="5"/>
  <c r="AP564" i="5"/>
  <c r="AO564" i="5"/>
  <c r="AN564" i="5"/>
  <c r="AM564" i="5"/>
  <c r="AL564" i="5"/>
  <c r="AK564" i="5"/>
  <c r="AJ564" i="5"/>
  <c r="AI564" i="5"/>
  <c r="AH564" i="5"/>
  <c r="AG564" i="5"/>
  <c r="AF564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CB563" i="5"/>
  <c r="BY563" i="5"/>
  <c r="BX563" i="5"/>
  <c r="BW563" i="5"/>
  <c r="BV563" i="5"/>
  <c r="BT563" i="5"/>
  <c r="BS563" i="5"/>
  <c r="BR563" i="5"/>
  <c r="BQ563" i="5"/>
  <c r="BP563" i="5"/>
  <c r="BO563" i="5"/>
  <c r="BN563" i="5"/>
  <c r="BM563" i="5"/>
  <c r="BL563" i="5"/>
  <c r="BK563" i="5"/>
  <c r="BJ563" i="5"/>
  <c r="BI563" i="5"/>
  <c r="BH563" i="5"/>
  <c r="BG563" i="5"/>
  <c r="BF563" i="5"/>
  <c r="BE563" i="5"/>
  <c r="BD563" i="5"/>
  <c r="BC563" i="5"/>
  <c r="BB563" i="5"/>
  <c r="BA563" i="5"/>
  <c r="AZ563" i="5"/>
  <c r="AY563" i="5"/>
  <c r="AX563" i="5"/>
  <c r="AW563" i="5"/>
  <c r="AV563" i="5"/>
  <c r="AU563" i="5"/>
  <c r="AT563" i="5"/>
  <c r="AS563" i="5"/>
  <c r="AR563" i="5"/>
  <c r="AQ563" i="5"/>
  <c r="AP563" i="5"/>
  <c r="AO563" i="5"/>
  <c r="AN563" i="5"/>
  <c r="AM563" i="5"/>
  <c r="AL563" i="5"/>
  <c r="AK563" i="5"/>
  <c r="AJ563" i="5"/>
  <c r="AI563" i="5"/>
  <c r="AH563" i="5"/>
  <c r="AG563" i="5"/>
  <c r="AF563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CB562" i="5"/>
  <c r="BY562" i="5"/>
  <c r="BX562" i="5"/>
  <c r="BW562" i="5"/>
  <c r="BV562" i="5"/>
  <c r="BT562" i="5"/>
  <c r="BS562" i="5"/>
  <c r="BR562" i="5"/>
  <c r="BQ562" i="5"/>
  <c r="BP562" i="5"/>
  <c r="BO562" i="5"/>
  <c r="BN562" i="5"/>
  <c r="BM562" i="5"/>
  <c r="BL562" i="5"/>
  <c r="BK562" i="5"/>
  <c r="BJ562" i="5"/>
  <c r="BI562" i="5"/>
  <c r="BH562" i="5"/>
  <c r="BG562" i="5"/>
  <c r="BF562" i="5"/>
  <c r="BE562" i="5"/>
  <c r="BD562" i="5"/>
  <c r="BC562" i="5"/>
  <c r="BB562" i="5"/>
  <c r="BA562" i="5"/>
  <c r="AZ562" i="5"/>
  <c r="AY562" i="5"/>
  <c r="AX562" i="5"/>
  <c r="AW562" i="5"/>
  <c r="AV562" i="5"/>
  <c r="AU562" i="5"/>
  <c r="AT562" i="5"/>
  <c r="AS562" i="5"/>
  <c r="AR562" i="5"/>
  <c r="AQ562" i="5"/>
  <c r="AP562" i="5"/>
  <c r="AO562" i="5"/>
  <c r="AN562" i="5"/>
  <c r="AM562" i="5"/>
  <c r="AL562" i="5"/>
  <c r="AK562" i="5"/>
  <c r="AJ562" i="5"/>
  <c r="AI562" i="5"/>
  <c r="AH562" i="5"/>
  <c r="AG562" i="5"/>
  <c r="AF562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CB561" i="5"/>
  <c r="BY561" i="5"/>
  <c r="BX561" i="5"/>
  <c r="BW561" i="5"/>
  <c r="BV561" i="5"/>
  <c r="BT561" i="5"/>
  <c r="BS561" i="5"/>
  <c r="BR561" i="5"/>
  <c r="BQ561" i="5"/>
  <c r="BP561" i="5"/>
  <c r="BO561" i="5"/>
  <c r="BN561" i="5"/>
  <c r="BM561" i="5"/>
  <c r="BL561" i="5"/>
  <c r="BK561" i="5"/>
  <c r="BJ561" i="5"/>
  <c r="BI561" i="5"/>
  <c r="BH561" i="5"/>
  <c r="BG561" i="5"/>
  <c r="BF561" i="5"/>
  <c r="BE561" i="5"/>
  <c r="BD561" i="5"/>
  <c r="BC561" i="5"/>
  <c r="BB561" i="5"/>
  <c r="BA561" i="5"/>
  <c r="AZ561" i="5"/>
  <c r="AY561" i="5"/>
  <c r="AX561" i="5"/>
  <c r="AW561" i="5"/>
  <c r="AV561" i="5"/>
  <c r="AU561" i="5"/>
  <c r="AT561" i="5"/>
  <c r="AS561" i="5"/>
  <c r="AR561" i="5"/>
  <c r="AQ561" i="5"/>
  <c r="AP561" i="5"/>
  <c r="AO561" i="5"/>
  <c r="AN561" i="5"/>
  <c r="AM561" i="5"/>
  <c r="AL561" i="5"/>
  <c r="AK561" i="5"/>
  <c r="AJ561" i="5"/>
  <c r="AI561" i="5"/>
  <c r="AH561" i="5"/>
  <c r="AG561" i="5"/>
  <c r="AF561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CB560" i="5"/>
  <c r="BY560" i="5"/>
  <c r="BX560" i="5"/>
  <c r="BW560" i="5"/>
  <c r="BV560" i="5"/>
  <c r="BT560" i="5"/>
  <c r="BS560" i="5"/>
  <c r="BR560" i="5"/>
  <c r="BQ560" i="5"/>
  <c r="BP560" i="5"/>
  <c r="BO560" i="5"/>
  <c r="BN560" i="5"/>
  <c r="BM560" i="5"/>
  <c r="BL560" i="5"/>
  <c r="BK560" i="5"/>
  <c r="BJ560" i="5"/>
  <c r="BI560" i="5"/>
  <c r="BH560" i="5"/>
  <c r="BG560" i="5"/>
  <c r="BF560" i="5"/>
  <c r="BE560" i="5"/>
  <c r="BD560" i="5"/>
  <c r="BC560" i="5"/>
  <c r="BB560" i="5"/>
  <c r="BA560" i="5"/>
  <c r="AZ560" i="5"/>
  <c r="AY560" i="5"/>
  <c r="AX560" i="5"/>
  <c r="AW560" i="5"/>
  <c r="AV560" i="5"/>
  <c r="AU560" i="5"/>
  <c r="AT560" i="5"/>
  <c r="AS560" i="5"/>
  <c r="AR560" i="5"/>
  <c r="AQ560" i="5"/>
  <c r="AP560" i="5"/>
  <c r="AO560" i="5"/>
  <c r="AN560" i="5"/>
  <c r="AM560" i="5"/>
  <c r="AL560" i="5"/>
  <c r="AK560" i="5"/>
  <c r="AJ560" i="5"/>
  <c r="AI560" i="5"/>
  <c r="AH560" i="5"/>
  <c r="AG560" i="5"/>
  <c r="AF560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CB559" i="5"/>
  <c r="BY559" i="5"/>
  <c r="BX559" i="5"/>
  <c r="BW559" i="5"/>
  <c r="BV559" i="5"/>
  <c r="BT559" i="5"/>
  <c r="BS559" i="5"/>
  <c r="BR559" i="5"/>
  <c r="BQ559" i="5"/>
  <c r="BO559" i="5"/>
  <c r="BN559" i="5"/>
  <c r="BM559" i="5"/>
  <c r="BL559" i="5"/>
  <c r="BJ559" i="5"/>
  <c r="BI559" i="5"/>
  <c r="BH559" i="5"/>
  <c r="BG559" i="5"/>
  <c r="BE559" i="5"/>
  <c r="BD559" i="5"/>
  <c r="BC559" i="5"/>
  <c r="BB559" i="5"/>
  <c r="AZ559" i="5"/>
  <c r="AY559" i="5"/>
  <c r="AX559" i="5"/>
  <c r="AW559" i="5"/>
  <c r="AU559" i="5"/>
  <c r="AT559" i="5"/>
  <c r="AS559" i="5"/>
  <c r="AR559" i="5"/>
  <c r="AP559" i="5"/>
  <c r="AO559" i="5"/>
  <c r="AN559" i="5"/>
  <c r="AM559" i="5"/>
  <c r="AK559" i="5"/>
  <c r="AJ559" i="5"/>
  <c r="AI559" i="5"/>
  <c r="AH559" i="5"/>
  <c r="AF559" i="5"/>
  <c r="AE559" i="5"/>
  <c r="AD559" i="5"/>
  <c r="AC559" i="5"/>
  <c r="AA559" i="5"/>
  <c r="Z559" i="5"/>
  <c r="Y559" i="5"/>
  <c r="X559" i="5"/>
  <c r="V559" i="5"/>
  <c r="U559" i="5"/>
  <c r="T559" i="5"/>
  <c r="S559" i="5"/>
  <c r="Q559" i="5"/>
  <c r="P559" i="5"/>
  <c r="O559" i="5"/>
  <c r="N559" i="5"/>
  <c r="L559" i="5"/>
  <c r="K559" i="5"/>
  <c r="J559" i="5"/>
  <c r="I559" i="5"/>
  <c r="CB558" i="5"/>
  <c r="CA558" i="5"/>
  <c r="BY558" i="5"/>
  <c r="BX558" i="5"/>
  <c r="BW558" i="5"/>
  <c r="BV558" i="5"/>
  <c r="BU558" i="5"/>
  <c r="BT558" i="5"/>
  <c r="BS558" i="5"/>
  <c r="BR558" i="5"/>
  <c r="BQ558" i="5"/>
  <c r="BP558" i="5"/>
  <c r="BO558" i="5"/>
  <c r="BN558" i="5"/>
  <c r="BM558" i="5"/>
  <c r="BL558" i="5"/>
  <c r="BK558" i="5"/>
  <c r="BJ558" i="5"/>
  <c r="BI558" i="5"/>
  <c r="BH558" i="5"/>
  <c r="BG558" i="5"/>
  <c r="BF558" i="5"/>
  <c r="BE558" i="5"/>
  <c r="BD558" i="5"/>
  <c r="BC558" i="5"/>
  <c r="BB558" i="5"/>
  <c r="BA558" i="5"/>
  <c r="AZ558" i="5"/>
  <c r="AY558" i="5"/>
  <c r="AX558" i="5"/>
  <c r="AW558" i="5"/>
  <c r="AV558" i="5"/>
  <c r="AU558" i="5"/>
  <c r="AT558" i="5"/>
  <c r="AS558" i="5"/>
  <c r="AR558" i="5"/>
  <c r="AQ558" i="5"/>
  <c r="AP558" i="5"/>
  <c r="AO558" i="5"/>
  <c r="AN558" i="5"/>
  <c r="AM558" i="5"/>
  <c r="AL558" i="5"/>
  <c r="AK558" i="5"/>
  <c r="AJ558" i="5"/>
  <c r="AI558" i="5"/>
  <c r="AH558" i="5"/>
  <c r="AG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CB557" i="5"/>
  <c r="BY557" i="5"/>
  <c r="BX557" i="5"/>
  <c r="BW557" i="5"/>
  <c r="BV557" i="5"/>
  <c r="BT557" i="5"/>
  <c r="BS557" i="5"/>
  <c r="BR557" i="5"/>
  <c r="BQ557" i="5"/>
  <c r="BP557" i="5"/>
  <c r="BO557" i="5"/>
  <c r="BN557" i="5"/>
  <c r="BM557" i="5"/>
  <c r="BL557" i="5"/>
  <c r="BK557" i="5"/>
  <c r="BJ557" i="5"/>
  <c r="BI557" i="5"/>
  <c r="BH557" i="5"/>
  <c r="BG557" i="5"/>
  <c r="BF557" i="5"/>
  <c r="BE557" i="5"/>
  <c r="BD557" i="5"/>
  <c r="BC557" i="5"/>
  <c r="BB557" i="5"/>
  <c r="BA557" i="5"/>
  <c r="AZ557" i="5"/>
  <c r="AY557" i="5"/>
  <c r="AX557" i="5"/>
  <c r="AW557" i="5"/>
  <c r="AV557" i="5"/>
  <c r="AU557" i="5"/>
  <c r="AT557" i="5"/>
  <c r="AS557" i="5"/>
  <c r="AR557" i="5"/>
  <c r="AQ557" i="5"/>
  <c r="AP557" i="5"/>
  <c r="AO557" i="5"/>
  <c r="AN557" i="5"/>
  <c r="AM557" i="5"/>
  <c r="AL557" i="5"/>
  <c r="AK557" i="5"/>
  <c r="AJ557" i="5"/>
  <c r="AI557" i="5"/>
  <c r="AH557" i="5"/>
  <c r="AG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CB556" i="5"/>
  <c r="BY556" i="5"/>
  <c r="BX556" i="5"/>
  <c r="BW556" i="5"/>
  <c r="BV556" i="5"/>
  <c r="BT556" i="5"/>
  <c r="BS556" i="5"/>
  <c r="BR556" i="5"/>
  <c r="BQ556" i="5"/>
  <c r="BP556" i="5"/>
  <c r="BO556" i="5"/>
  <c r="BN556" i="5"/>
  <c r="BM556" i="5"/>
  <c r="BL556" i="5"/>
  <c r="BK556" i="5"/>
  <c r="BJ556" i="5"/>
  <c r="BI556" i="5"/>
  <c r="BH556" i="5"/>
  <c r="BG556" i="5"/>
  <c r="BF556" i="5"/>
  <c r="BE556" i="5"/>
  <c r="BD556" i="5"/>
  <c r="BC556" i="5"/>
  <c r="BB556" i="5"/>
  <c r="BA556" i="5"/>
  <c r="AZ556" i="5"/>
  <c r="AY556" i="5"/>
  <c r="AX556" i="5"/>
  <c r="AW556" i="5"/>
  <c r="AV556" i="5"/>
  <c r="AU556" i="5"/>
  <c r="AT556" i="5"/>
  <c r="AS556" i="5"/>
  <c r="AR556" i="5"/>
  <c r="AQ556" i="5"/>
  <c r="AP556" i="5"/>
  <c r="AO556" i="5"/>
  <c r="AN556" i="5"/>
  <c r="AM556" i="5"/>
  <c r="AL556" i="5"/>
  <c r="AK556" i="5"/>
  <c r="AJ556" i="5"/>
  <c r="AI556" i="5"/>
  <c r="AH556" i="5"/>
  <c r="AG556" i="5"/>
  <c r="AF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CB555" i="5"/>
  <c r="BY555" i="5"/>
  <c r="BX555" i="5"/>
  <c r="BW555" i="5"/>
  <c r="BV555" i="5"/>
  <c r="BT555" i="5"/>
  <c r="BS555" i="5"/>
  <c r="BR555" i="5"/>
  <c r="BQ555" i="5"/>
  <c r="BP555" i="5"/>
  <c r="BO555" i="5"/>
  <c r="BN555" i="5"/>
  <c r="BM555" i="5"/>
  <c r="BL555" i="5"/>
  <c r="BK555" i="5"/>
  <c r="BJ555" i="5"/>
  <c r="BI555" i="5"/>
  <c r="BH555" i="5"/>
  <c r="BG555" i="5"/>
  <c r="BF555" i="5"/>
  <c r="BE555" i="5"/>
  <c r="BD555" i="5"/>
  <c r="BC555" i="5"/>
  <c r="BB555" i="5"/>
  <c r="BA555" i="5"/>
  <c r="AZ555" i="5"/>
  <c r="AY555" i="5"/>
  <c r="AX555" i="5"/>
  <c r="AW555" i="5"/>
  <c r="AV555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I555" i="5"/>
  <c r="AH555" i="5"/>
  <c r="AG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CB554" i="5"/>
  <c r="BY554" i="5"/>
  <c r="BX554" i="5"/>
  <c r="BW554" i="5"/>
  <c r="BV554" i="5"/>
  <c r="BT554" i="5"/>
  <c r="BS554" i="5"/>
  <c r="BR554" i="5"/>
  <c r="BQ554" i="5"/>
  <c r="BP554" i="5"/>
  <c r="BO554" i="5"/>
  <c r="BN554" i="5"/>
  <c r="BM554" i="5"/>
  <c r="BL554" i="5"/>
  <c r="BK554" i="5"/>
  <c r="BJ554" i="5"/>
  <c r="BI554" i="5"/>
  <c r="BH554" i="5"/>
  <c r="BG554" i="5"/>
  <c r="BF554" i="5"/>
  <c r="BE554" i="5"/>
  <c r="BD554" i="5"/>
  <c r="BC554" i="5"/>
  <c r="BB554" i="5"/>
  <c r="BA554" i="5"/>
  <c r="AZ554" i="5"/>
  <c r="AY554" i="5"/>
  <c r="AX554" i="5"/>
  <c r="AW554" i="5"/>
  <c r="AV554" i="5"/>
  <c r="AU554" i="5"/>
  <c r="AT554" i="5"/>
  <c r="AS554" i="5"/>
  <c r="AR554" i="5"/>
  <c r="AQ554" i="5"/>
  <c r="AP554" i="5"/>
  <c r="AO554" i="5"/>
  <c r="AN554" i="5"/>
  <c r="AM554" i="5"/>
  <c r="AL554" i="5"/>
  <c r="AK554" i="5"/>
  <c r="AJ554" i="5"/>
  <c r="AI554" i="5"/>
  <c r="AH554" i="5"/>
  <c r="AG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CB553" i="5"/>
  <c r="BY553" i="5"/>
  <c r="BX553" i="5"/>
  <c r="BW553" i="5"/>
  <c r="BV553" i="5"/>
  <c r="BT553" i="5"/>
  <c r="BS553" i="5"/>
  <c r="BR553" i="5"/>
  <c r="BQ553" i="5"/>
  <c r="BO553" i="5"/>
  <c r="BN553" i="5"/>
  <c r="BM553" i="5"/>
  <c r="BL553" i="5"/>
  <c r="BJ553" i="5"/>
  <c r="BI553" i="5"/>
  <c r="BH553" i="5"/>
  <c r="BG553" i="5"/>
  <c r="BE553" i="5"/>
  <c r="BD553" i="5"/>
  <c r="BC553" i="5"/>
  <c r="BB553" i="5"/>
  <c r="AZ553" i="5"/>
  <c r="AY553" i="5"/>
  <c r="AX553" i="5"/>
  <c r="AW553" i="5"/>
  <c r="AU553" i="5"/>
  <c r="AT553" i="5"/>
  <c r="AS553" i="5"/>
  <c r="AR553" i="5"/>
  <c r="AP553" i="5"/>
  <c r="AO553" i="5"/>
  <c r="AN553" i="5"/>
  <c r="AM553" i="5"/>
  <c r="AK553" i="5"/>
  <c r="AJ553" i="5"/>
  <c r="AI553" i="5"/>
  <c r="AH553" i="5"/>
  <c r="AF553" i="5"/>
  <c r="AE553" i="5"/>
  <c r="AD553" i="5"/>
  <c r="AC553" i="5"/>
  <c r="AA553" i="5"/>
  <c r="Z553" i="5"/>
  <c r="Y553" i="5"/>
  <c r="X553" i="5"/>
  <c r="W553" i="5"/>
  <c r="V553" i="5"/>
  <c r="U553" i="5"/>
  <c r="T553" i="5"/>
  <c r="S553" i="5"/>
  <c r="Q553" i="5"/>
  <c r="P553" i="5"/>
  <c r="O553" i="5"/>
  <c r="N553" i="5"/>
  <c r="L553" i="5"/>
  <c r="K553" i="5"/>
  <c r="J553" i="5"/>
  <c r="I553" i="5"/>
  <c r="CB552" i="5"/>
  <c r="CA552" i="5"/>
  <c r="BY552" i="5"/>
  <c r="BX552" i="5"/>
  <c r="BW552" i="5"/>
  <c r="BV552" i="5"/>
  <c r="BU552" i="5"/>
  <c r="BT552" i="5"/>
  <c r="BS552" i="5"/>
  <c r="BR552" i="5"/>
  <c r="BQ552" i="5"/>
  <c r="BP552" i="5"/>
  <c r="BO552" i="5"/>
  <c r="BN552" i="5"/>
  <c r="BM552" i="5"/>
  <c r="BL552" i="5"/>
  <c r="BK552" i="5"/>
  <c r="BJ552" i="5"/>
  <c r="BI552" i="5"/>
  <c r="BH552" i="5"/>
  <c r="BG552" i="5"/>
  <c r="BF552" i="5"/>
  <c r="BE552" i="5"/>
  <c r="BD552" i="5"/>
  <c r="BC552" i="5"/>
  <c r="BB552" i="5"/>
  <c r="BA552" i="5"/>
  <c r="AZ552" i="5"/>
  <c r="AY552" i="5"/>
  <c r="AX552" i="5"/>
  <c r="AW552" i="5"/>
  <c r="AV552" i="5"/>
  <c r="AU552" i="5"/>
  <c r="AT552" i="5"/>
  <c r="AS552" i="5"/>
  <c r="AR552" i="5"/>
  <c r="AQ552" i="5"/>
  <c r="AP552" i="5"/>
  <c r="AO552" i="5"/>
  <c r="AN552" i="5"/>
  <c r="AM552" i="5"/>
  <c r="AL552" i="5"/>
  <c r="AK552" i="5"/>
  <c r="AJ552" i="5"/>
  <c r="AI552" i="5"/>
  <c r="AH552" i="5"/>
  <c r="AG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CB551" i="5"/>
  <c r="BY551" i="5"/>
  <c r="BX551" i="5"/>
  <c r="BW551" i="5"/>
  <c r="BV551" i="5"/>
  <c r="BT551" i="5"/>
  <c r="BS551" i="5"/>
  <c r="BR551" i="5"/>
  <c r="BQ551" i="5"/>
  <c r="BP551" i="5"/>
  <c r="BO551" i="5"/>
  <c r="BN551" i="5"/>
  <c r="BM551" i="5"/>
  <c r="BL551" i="5"/>
  <c r="BK551" i="5"/>
  <c r="BJ551" i="5"/>
  <c r="BI551" i="5"/>
  <c r="BH551" i="5"/>
  <c r="BG551" i="5"/>
  <c r="BF551" i="5"/>
  <c r="BE551" i="5"/>
  <c r="BD551" i="5"/>
  <c r="BC551" i="5"/>
  <c r="BB551" i="5"/>
  <c r="BA551" i="5"/>
  <c r="AZ551" i="5"/>
  <c r="AY551" i="5"/>
  <c r="AX551" i="5"/>
  <c r="AW551" i="5"/>
  <c r="AV551" i="5"/>
  <c r="AU551" i="5"/>
  <c r="AT551" i="5"/>
  <c r="AS551" i="5"/>
  <c r="AR551" i="5"/>
  <c r="AQ551" i="5"/>
  <c r="AP551" i="5"/>
  <c r="AO551" i="5"/>
  <c r="AN551" i="5"/>
  <c r="AM551" i="5"/>
  <c r="AL551" i="5"/>
  <c r="AK551" i="5"/>
  <c r="AJ551" i="5"/>
  <c r="AI551" i="5"/>
  <c r="AH551" i="5"/>
  <c r="AG551" i="5"/>
  <c r="AF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CB550" i="5"/>
  <c r="BY550" i="5"/>
  <c r="BX550" i="5"/>
  <c r="BW550" i="5"/>
  <c r="BV550" i="5"/>
  <c r="BT550" i="5"/>
  <c r="BS550" i="5"/>
  <c r="BR550" i="5"/>
  <c r="BQ550" i="5"/>
  <c r="BP550" i="5"/>
  <c r="BO550" i="5"/>
  <c r="BN550" i="5"/>
  <c r="BM550" i="5"/>
  <c r="BL550" i="5"/>
  <c r="BK550" i="5"/>
  <c r="BJ550" i="5"/>
  <c r="BI550" i="5"/>
  <c r="BH550" i="5"/>
  <c r="BG550" i="5"/>
  <c r="BF550" i="5"/>
  <c r="BE550" i="5"/>
  <c r="BD550" i="5"/>
  <c r="BC550" i="5"/>
  <c r="BB550" i="5"/>
  <c r="BA550" i="5"/>
  <c r="AZ550" i="5"/>
  <c r="AY550" i="5"/>
  <c r="AX550" i="5"/>
  <c r="AW550" i="5"/>
  <c r="AV550" i="5"/>
  <c r="AU550" i="5"/>
  <c r="AT550" i="5"/>
  <c r="AS550" i="5"/>
  <c r="AR550" i="5"/>
  <c r="AQ550" i="5"/>
  <c r="AP550" i="5"/>
  <c r="AO550" i="5"/>
  <c r="AN550" i="5"/>
  <c r="AM550" i="5"/>
  <c r="AL550" i="5"/>
  <c r="AK550" i="5"/>
  <c r="AJ550" i="5"/>
  <c r="AI550" i="5"/>
  <c r="AH550" i="5"/>
  <c r="AG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CB549" i="5"/>
  <c r="BY549" i="5"/>
  <c r="BX549" i="5"/>
  <c r="BW549" i="5"/>
  <c r="BV549" i="5"/>
  <c r="BT549" i="5"/>
  <c r="BS549" i="5"/>
  <c r="BR549" i="5"/>
  <c r="BQ549" i="5"/>
  <c r="BP549" i="5"/>
  <c r="BO549" i="5"/>
  <c r="BN549" i="5"/>
  <c r="BM549" i="5"/>
  <c r="BL549" i="5"/>
  <c r="BK549" i="5"/>
  <c r="BJ549" i="5"/>
  <c r="BI549" i="5"/>
  <c r="BH549" i="5"/>
  <c r="BG549" i="5"/>
  <c r="BF549" i="5"/>
  <c r="BE549" i="5"/>
  <c r="BD549" i="5"/>
  <c r="BC549" i="5"/>
  <c r="BB549" i="5"/>
  <c r="BA549" i="5"/>
  <c r="AZ549" i="5"/>
  <c r="AY549" i="5"/>
  <c r="AX549" i="5"/>
  <c r="AW549" i="5"/>
  <c r="AV549" i="5"/>
  <c r="AU549" i="5"/>
  <c r="AT549" i="5"/>
  <c r="AS549" i="5"/>
  <c r="AR549" i="5"/>
  <c r="AQ549" i="5"/>
  <c r="AP549" i="5"/>
  <c r="AO549" i="5"/>
  <c r="AN549" i="5"/>
  <c r="AM549" i="5"/>
  <c r="AL549" i="5"/>
  <c r="AK549" i="5"/>
  <c r="AJ549" i="5"/>
  <c r="AI549" i="5"/>
  <c r="AH549" i="5"/>
  <c r="AG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CB548" i="5"/>
  <c r="BY548" i="5"/>
  <c r="BX548" i="5"/>
  <c r="BW548" i="5"/>
  <c r="BV548" i="5"/>
  <c r="BT548" i="5"/>
  <c r="BS548" i="5"/>
  <c r="BR548" i="5"/>
  <c r="BQ548" i="5"/>
  <c r="BP548" i="5"/>
  <c r="BO548" i="5"/>
  <c r="BN548" i="5"/>
  <c r="BM548" i="5"/>
  <c r="BL548" i="5"/>
  <c r="BK548" i="5"/>
  <c r="BJ548" i="5"/>
  <c r="BI548" i="5"/>
  <c r="BH548" i="5"/>
  <c r="BG548" i="5"/>
  <c r="BF548" i="5"/>
  <c r="BE548" i="5"/>
  <c r="BD548" i="5"/>
  <c r="BC548" i="5"/>
  <c r="BB548" i="5"/>
  <c r="BA548" i="5"/>
  <c r="AZ548" i="5"/>
  <c r="AY548" i="5"/>
  <c r="AX548" i="5"/>
  <c r="AW548" i="5"/>
  <c r="AV548" i="5"/>
  <c r="AU548" i="5"/>
  <c r="AT548" i="5"/>
  <c r="AS548" i="5"/>
  <c r="AR548" i="5"/>
  <c r="AQ548" i="5"/>
  <c r="AP548" i="5"/>
  <c r="AO548" i="5"/>
  <c r="AN548" i="5"/>
  <c r="AM548" i="5"/>
  <c r="AL548" i="5"/>
  <c r="AK548" i="5"/>
  <c r="AJ548" i="5"/>
  <c r="AI548" i="5"/>
  <c r="AH548" i="5"/>
  <c r="AG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CB547" i="5"/>
  <c r="BY547" i="5"/>
  <c r="BX547" i="5"/>
  <c r="BW547" i="5"/>
  <c r="BV547" i="5"/>
  <c r="BT547" i="5"/>
  <c r="BS547" i="5"/>
  <c r="BR547" i="5"/>
  <c r="BQ547" i="5"/>
  <c r="BO547" i="5"/>
  <c r="BN547" i="5"/>
  <c r="BM547" i="5"/>
  <c r="BL547" i="5"/>
  <c r="BJ547" i="5"/>
  <c r="BI547" i="5"/>
  <c r="BH547" i="5"/>
  <c r="BG547" i="5"/>
  <c r="BE547" i="5"/>
  <c r="BD547" i="5"/>
  <c r="BC547" i="5"/>
  <c r="BB547" i="5"/>
  <c r="AZ547" i="5"/>
  <c r="AY547" i="5"/>
  <c r="AX547" i="5"/>
  <c r="AW547" i="5"/>
  <c r="AU547" i="5"/>
  <c r="AT547" i="5"/>
  <c r="AS547" i="5"/>
  <c r="AR547" i="5"/>
  <c r="AP547" i="5"/>
  <c r="AO547" i="5"/>
  <c r="AN547" i="5"/>
  <c r="AM547" i="5"/>
  <c r="AK547" i="5"/>
  <c r="AJ547" i="5"/>
  <c r="AI547" i="5"/>
  <c r="AH547" i="5"/>
  <c r="AF547" i="5"/>
  <c r="AE547" i="5"/>
  <c r="AD547" i="5"/>
  <c r="AC547" i="5"/>
  <c r="AA547" i="5"/>
  <c r="Z547" i="5"/>
  <c r="Y547" i="5"/>
  <c r="X547" i="5"/>
  <c r="V547" i="5"/>
  <c r="U547" i="5"/>
  <c r="T547" i="5"/>
  <c r="S547" i="5"/>
  <c r="Q547" i="5"/>
  <c r="P547" i="5"/>
  <c r="O547" i="5"/>
  <c r="N547" i="5"/>
  <c r="L547" i="5"/>
  <c r="K547" i="5"/>
  <c r="J547" i="5"/>
  <c r="I547" i="5"/>
  <c r="CB546" i="5"/>
  <c r="CA546" i="5"/>
  <c r="BY546" i="5"/>
  <c r="BX546" i="5"/>
  <c r="BW546" i="5"/>
  <c r="BV546" i="5"/>
  <c r="BU546" i="5"/>
  <c r="BT546" i="5"/>
  <c r="BS546" i="5"/>
  <c r="BR546" i="5"/>
  <c r="BQ546" i="5"/>
  <c r="BP546" i="5"/>
  <c r="BO546" i="5"/>
  <c r="BN546" i="5"/>
  <c r="BM546" i="5"/>
  <c r="BL546" i="5"/>
  <c r="BK546" i="5"/>
  <c r="BJ546" i="5"/>
  <c r="BI546" i="5"/>
  <c r="BH546" i="5"/>
  <c r="BG546" i="5"/>
  <c r="BF546" i="5"/>
  <c r="BE546" i="5"/>
  <c r="BD546" i="5"/>
  <c r="BC546" i="5"/>
  <c r="BB546" i="5"/>
  <c r="BA546" i="5"/>
  <c r="AZ546" i="5"/>
  <c r="AY546" i="5"/>
  <c r="AX546" i="5"/>
  <c r="AW546" i="5"/>
  <c r="AV546" i="5"/>
  <c r="AU546" i="5"/>
  <c r="AT546" i="5"/>
  <c r="AS546" i="5"/>
  <c r="AR546" i="5"/>
  <c r="AQ546" i="5"/>
  <c r="AP546" i="5"/>
  <c r="AO546" i="5"/>
  <c r="AN546" i="5"/>
  <c r="AM546" i="5"/>
  <c r="AL546" i="5"/>
  <c r="AK546" i="5"/>
  <c r="AJ546" i="5"/>
  <c r="AI546" i="5"/>
  <c r="AH546" i="5"/>
  <c r="AG546" i="5"/>
  <c r="AF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CB545" i="5"/>
  <c r="BY545" i="5"/>
  <c r="BX545" i="5"/>
  <c r="BW545" i="5"/>
  <c r="BV545" i="5"/>
  <c r="BT545" i="5"/>
  <c r="BS545" i="5"/>
  <c r="BR545" i="5"/>
  <c r="BQ545" i="5"/>
  <c r="BP545" i="5"/>
  <c r="BO545" i="5"/>
  <c r="BN545" i="5"/>
  <c r="BM545" i="5"/>
  <c r="BL545" i="5"/>
  <c r="BK545" i="5"/>
  <c r="BJ545" i="5"/>
  <c r="BI545" i="5"/>
  <c r="BH545" i="5"/>
  <c r="BG545" i="5"/>
  <c r="BF545" i="5"/>
  <c r="BE545" i="5"/>
  <c r="BD545" i="5"/>
  <c r="BC545" i="5"/>
  <c r="BB545" i="5"/>
  <c r="BA545" i="5"/>
  <c r="AZ545" i="5"/>
  <c r="AY545" i="5"/>
  <c r="AX545" i="5"/>
  <c r="AW545" i="5"/>
  <c r="AV545" i="5"/>
  <c r="AU545" i="5"/>
  <c r="AT545" i="5"/>
  <c r="AS545" i="5"/>
  <c r="AR545" i="5"/>
  <c r="AQ545" i="5"/>
  <c r="AP545" i="5"/>
  <c r="AO545" i="5"/>
  <c r="AN545" i="5"/>
  <c r="AM545" i="5"/>
  <c r="AL545" i="5"/>
  <c r="AK545" i="5"/>
  <c r="AJ545" i="5"/>
  <c r="AI545" i="5"/>
  <c r="AH545" i="5"/>
  <c r="AG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CB544" i="5"/>
  <c r="BY544" i="5"/>
  <c r="BX544" i="5"/>
  <c r="BW544" i="5"/>
  <c r="BV544" i="5"/>
  <c r="BT544" i="5"/>
  <c r="BS544" i="5"/>
  <c r="BR544" i="5"/>
  <c r="BQ544" i="5"/>
  <c r="BP544" i="5"/>
  <c r="BO544" i="5"/>
  <c r="BN544" i="5"/>
  <c r="BM544" i="5"/>
  <c r="BL544" i="5"/>
  <c r="BK544" i="5"/>
  <c r="BJ544" i="5"/>
  <c r="BI544" i="5"/>
  <c r="BH544" i="5"/>
  <c r="BG544" i="5"/>
  <c r="BF544" i="5"/>
  <c r="BE544" i="5"/>
  <c r="BD544" i="5"/>
  <c r="BC544" i="5"/>
  <c r="BB544" i="5"/>
  <c r="BA544" i="5"/>
  <c r="AZ544" i="5"/>
  <c r="AY544" i="5"/>
  <c r="AX544" i="5"/>
  <c r="AW544" i="5"/>
  <c r="AV544" i="5"/>
  <c r="AU544" i="5"/>
  <c r="AT544" i="5"/>
  <c r="AS544" i="5"/>
  <c r="AR544" i="5"/>
  <c r="AQ544" i="5"/>
  <c r="AP544" i="5"/>
  <c r="AO544" i="5"/>
  <c r="AN544" i="5"/>
  <c r="AM544" i="5"/>
  <c r="AL544" i="5"/>
  <c r="AK544" i="5"/>
  <c r="AJ544" i="5"/>
  <c r="AI544" i="5"/>
  <c r="AH544" i="5"/>
  <c r="AG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CB543" i="5"/>
  <c r="BY543" i="5"/>
  <c r="BX543" i="5"/>
  <c r="BW543" i="5"/>
  <c r="BV543" i="5"/>
  <c r="BT543" i="5"/>
  <c r="BS543" i="5"/>
  <c r="BR543" i="5"/>
  <c r="BQ543" i="5"/>
  <c r="BP543" i="5"/>
  <c r="BO543" i="5"/>
  <c r="BN543" i="5"/>
  <c r="BM543" i="5"/>
  <c r="BL543" i="5"/>
  <c r="BK543" i="5"/>
  <c r="BJ543" i="5"/>
  <c r="BI543" i="5"/>
  <c r="BH543" i="5"/>
  <c r="BG543" i="5"/>
  <c r="BF543" i="5"/>
  <c r="BE543" i="5"/>
  <c r="BD543" i="5"/>
  <c r="BC543" i="5"/>
  <c r="BB543" i="5"/>
  <c r="BA543" i="5"/>
  <c r="AZ543" i="5"/>
  <c r="AY543" i="5"/>
  <c r="AX543" i="5"/>
  <c r="AW543" i="5"/>
  <c r="AV543" i="5"/>
  <c r="AU543" i="5"/>
  <c r="AT543" i="5"/>
  <c r="AS543" i="5"/>
  <c r="AR543" i="5"/>
  <c r="AQ543" i="5"/>
  <c r="AP543" i="5"/>
  <c r="AO543" i="5"/>
  <c r="AN543" i="5"/>
  <c r="AM543" i="5"/>
  <c r="AL543" i="5"/>
  <c r="AK543" i="5"/>
  <c r="AJ543" i="5"/>
  <c r="AI543" i="5"/>
  <c r="AH543" i="5"/>
  <c r="AG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CB542" i="5"/>
  <c r="BY542" i="5"/>
  <c r="BX542" i="5"/>
  <c r="BW542" i="5"/>
  <c r="BV542" i="5"/>
  <c r="BT542" i="5"/>
  <c r="BS542" i="5"/>
  <c r="BR542" i="5"/>
  <c r="BQ542" i="5"/>
  <c r="BP542" i="5"/>
  <c r="BO542" i="5"/>
  <c r="BN542" i="5"/>
  <c r="BM542" i="5"/>
  <c r="BL542" i="5"/>
  <c r="BK542" i="5"/>
  <c r="BJ542" i="5"/>
  <c r="BI542" i="5"/>
  <c r="BH542" i="5"/>
  <c r="BG542" i="5"/>
  <c r="BF542" i="5"/>
  <c r="BE542" i="5"/>
  <c r="BD542" i="5"/>
  <c r="BC542" i="5"/>
  <c r="BB542" i="5"/>
  <c r="BA542" i="5"/>
  <c r="AZ542" i="5"/>
  <c r="AY542" i="5"/>
  <c r="AX542" i="5"/>
  <c r="AW542" i="5"/>
  <c r="AV542" i="5"/>
  <c r="AU542" i="5"/>
  <c r="AT542" i="5"/>
  <c r="AS542" i="5"/>
  <c r="AR542" i="5"/>
  <c r="AQ542" i="5"/>
  <c r="AP542" i="5"/>
  <c r="AO542" i="5"/>
  <c r="AN542" i="5"/>
  <c r="AM542" i="5"/>
  <c r="AL542" i="5"/>
  <c r="AK542" i="5"/>
  <c r="AJ542" i="5"/>
  <c r="AI542" i="5"/>
  <c r="AH542" i="5"/>
  <c r="AG542" i="5"/>
  <c r="AF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CB541" i="5"/>
  <c r="BY541" i="5"/>
  <c r="BX541" i="5"/>
  <c r="BW541" i="5"/>
  <c r="BV541" i="5"/>
  <c r="BT541" i="5"/>
  <c r="BS541" i="5"/>
  <c r="BR541" i="5"/>
  <c r="BQ541" i="5"/>
  <c r="BO541" i="5"/>
  <c r="BN541" i="5"/>
  <c r="BM541" i="5"/>
  <c r="BL541" i="5"/>
  <c r="BJ541" i="5"/>
  <c r="BI541" i="5"/>
  <c r="BH541" i="5"/>
  <c r="BG541" i="5"/>
  <c r="BE541" i="5"/>
  <c r="BD541" i="5"/>
  <c r="BC541" i="5"/>
  <c r="BB541" i="5"/>
  <c r="AZ541" i="5"/>
  <c r="AY541" i="5"/>
  <c r="AX541" i="5"/>
  <c r="AW541" i="5"/>
  <c r="AU541" i="5"/>
  <c r="AT541" i="5"/>
  <c r="AS541" i="5"/>
  <c r="AR541" i="5"/>
  <c r="AP541" i="5"/>
  <c r="AO541" i="5"/>
  <c r="AN541" i="5"/>
  <c r="AM541" i="5"/>
  <c r="AK541" i="5"/>
  <c r="AJ541" i="5"/>
  <c r="AI541" i="5"/>
  <c r="AH541" i="5"/>
  <c r="AF541" i="5"/>
  <c r="AE541" i="5"/>
  <c r="AD541" i="5"/>
  <c r="AC541" i="5"/>
  <c r="AA541" i="5"/>
  <c r="Z541" i="5"/>
  <c r="Y541" i="5"/>
  <c r="X541" i="5"/>
  <c r="V541" i="5"/>
  <c r="U541" i="5"/>
  <c r="T541" i="5"/>
  <c r="S541" i="5"/>
  <c r="Q541" i="5"/>
  <c r="P541" i="5"/>
  <c r="O541" i="5"/>
  <c r="N541" i="5"/>
  <c r="L541" i="5"/>
  <c r="K541" i="5"/>
  <c r="J541" i="5"/>
  <c r="I541" i="5"/>
  <c r="CB540" i="5"/>
  <c r="CA540" i="5"/>
  <c r="BY540" i="5"/>
  <c r="BX540" i="5"/>
  <c r="BW540" i="5"/>
  <c r="BV540" i="5"/>
  <c r="BU540" i="5"/>
  <c r="BT540" i="5"/>
  <c r="BS540" i="5"/>
  <c r="BR540" i="5"/>
  <c r="BQ540" i="5"/>
  <c r="BP540" i="5"/>
  <c r="BO540" i="5"/>
  <c r="BN540" i="5"/>
  <c r="BM540" i="5"/>
  <c r="BL540" i="5"/>
  <c r="BK540" i="5"/>
  <c r="BJ540" i="5"/>
  <c r="BI540" i="5"/>
  <c r="BH540" i="5"/>
  <c r="BG540" i="5"/>
  <c r="BF540" i="5"/>
  <c r="BE540" i="5"/>
  <c r="BD540" i="5"/>
  <c r="BC540" i="5"/>
  <c r="BB540" i="5"/>
  <c r="BA540" i="5"/>
  <c r="AZ540" i="5"/>
  <c r="AY540" i="5"/>
  <c r="AX540" i="5"/>
  <c r="AW540" i="5"/>
  <c r="AV540" i="5"/>
  <c r="AU540" i="5"/>
  <c r="AT540" i="5"/>
  <c r="AS540" i="5"/>
  <c r="AR540" i="5"/>
  <c r="AQ540" i="5"/>
  <c r="AP540" i="5"/>
  <c r="AO540" i="5"/>
  <c r="AN540" i="5"/>
  <c r="AM540" i="5"/>
  <c r="AL540" i="5"/>
  <c r="AK540" i="5"/>
  <c r="AJ540" i="5"/>
  <c r="AI540" i="5"/>
  <c r="AH540" i="5"/>
  <c r="AG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CB539" i="5"/>
  <c r="BY539" i="5"/>
  <c r="BX539" i="5"/>
  <c r="BW539" i="5"/>
  <c r="BV539" i="5"/>
  <c r="BT539" i="5"/>
  <c r="BS539" i="5"/>
  <c r="BR539" i="5"/>
  <c r="BQ539" i="5"/>
  <c r="BP539" i="5"/>
  <c r="BO539" i="5"/>
  <c r="BN539" i="5"/>
  <c r="BM539" i="5"/>
  <c r="BL539" i="5"/>
  <c r="BK539" i="5"/>
  <c r="BJ539" i="5"/>
  <c r="BI539" i="5"/>
  <c r="BH539" i="5"/>
  <c r="BG539" i="5"/>
  <c r="BF539" i="5"/>
  <c r="BE539" i="5"/>
  <c r="BD539" i="5"/>
  <c r="BC539" i="5"/>
  <c r="BB539" i="5"/>
  <c r="BA539" i="5"/>
  <c r="AZ539" i="5"/>
  <c r="AY539" i="5"/>
  <c r="AX539" i="5"/>
  <c r="AW539" i="5"/>
  <c r="AV539" i="5"/>
  <c r="AU539" i="5"/>
  <c r="AT539" i="5"/>
  <c r="AS539" i="5"/>
  <c r="AR539" i="5"/>
  <c r="AQ539" i="5"/>
  <c r="AP539" i="5"/>
  <c r="AO539" i="5"/>
  <c r="AN539" i="5"/>
  <c r="AM539" i="5"/>
  <c r="AL539" i="5"/>
  <c r="AK539" i="5"/>
  <c r="AJ539" i="5"/>
  <c r="AI539" i="5"/>
  <c r="AH539" i="5"/>
  <c r="AG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CB538" i="5"/>
  <c r="BY538" i="5"/>
  <c r="BX538" i="5"/>
  <c r="BW538" i="5"/>
  <c r="BV538" i="5"/>
  <c r="BT538" i="5"/>
  <c r="BS538" i="5"/>
  <c r="BR538" i="5"/>
  <c r="BQ538" i="5"/>
  <c r="BO538" i="5"/>
  <c r="BN538" i="5"/>
  <c r="BM538" i="5"/>
  <c r="BL538" i="5"/>
  <c r="BJ538" i="5"/>
  <c r="BI538" i="5"/>
  <c r="BH538" i="5"/>
  <c r="BG538" i="5"/>
  <c r="BE538" i="5"/>
  <c r="BD538" i="5"/>
  <c r="BC538" i="5"/>
  <c r="BB538" i="5"/>
  <c r="AZ538" i="5"/>
  <c r="AY538" i="5"/>
  <c r="AX538" i="5"/>
  <c r="AW538" i="5"/>
  <c r="AU538" i="5"/>
  <c r="AT538" i="5"/>
  <c r="AS538" i="5"/>
  <c r="AR538" i="5"/>
  <c r="AP538" i="5"/>
  <c r="AO538" i="5"/>
  <c r="AN538" i="5"/>
  <c r="AM538" i="5"/>
  <c r="AK538" i="5"/>
  <c r="AJ538" i="5"/>
  <c r="AI538" i="5"/>
  <c r="AH538" i="5"/>
  <c r="AF538" i="5"/>
  <c r="AE538" i="5"/>
  <c r="AD538" i="5"/>
  <c r="AC538" i="5"/>
  <c r="AA538" i="5"/>
  <c r="Z538" i="5"/>
  <c r="Y538" i="5"/>
  <c r="X538" i="5"/>
  <c r="V538" i="5"/>
  <c r="U538" i="5"/>
  <c r="T538" i="5"/>
  <c r="S538" i="5"/>
  <c r="Q538" i="5"/>
  <c r="P538" i="5"/>
  <c r="O538" i="5"/>
  <c r="N538" i="5"/>
  <c r="L538" i="5"/>
  <c r="K538" i="5"/>
  <c r="J538" i="5"/>
  <c r="I538" i="5"/>
  <c r="CB537" i="5"/>
  <c r="CA537" i="5"/>
  <c r="BY537" i="5"/>
  <c r="BX537" i="5"/>
  <c r="BW537" i="5"/>
  <c r="BV537" i="5"/>
  <c r="BU537" i="5"/>
  <c r="BT537" i="5"/>
  <c r="BS537" i="5"/>
  <c r="BR537" i="5"/>
  <c r="BQ537" i="5"/>
  <c r="BP537" i="5"/>
  <c r="BO537" i="5"/>
  <c r="BN537" i="5"/>
  <c r="BM537" i="5"/>
  <c r="BL537" i="5"/>
  <c r="BK537" i="5"/>
  <c r="BJ537" i="5"/>
  <c r="BI537" i="5"/>
  <c r="BH537" i="5"/>
  <c r="BG537" i="5"/>
  <c r="BF537" i="5"/>
  <c r="BE537" i="5"/>
  <c r="BD537" i="5"/>
  <c r="BC537" i="5"/>
  <c r="BB537" i="5"/>
  <c r="BA537" i="5"/>
  <c r="AZ537" i="5"/>
  <c r="AY537" i="5"/>
  <c r="AX537" i="5"/>
  <c r="AW537" i="5"/>
  <c r="AV537" i="5"/>
  <c r="AU537" i="5"/>
  <c r="AT537" i="5"/>
  <c r="AS537" i="5"/>
  <c r="AR537" i="5"/>
  <c r="AQ537" i="5"/>
  <c r="AP537" i="5"/>
  <c r="AO537" i="5"/>
  <c r="AN537" i="5"/>
  <c r="AM537" i="5"/>
  <c r="AL537" i="5"/>
  <c r="AK537" i="5"/>
  <c r="AJ537" i="5"/>
  <c r="AI537" i="5"/>
  <c r="AH537" i="5"/>
  <c r="AG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CB536" i="5"/>
  <c r="BY536" i="5"/>
  <c r="BX536" i="5"/>
  <c r="BW536" i="5"/>
  <c r="BV536" i="5"/>
  <c r="BT536" i="5"/>
  <c r="BS536" i="5"/>
  <c r="BR536" i="5"/>
  <c r="BQ536" i="5"/>
  <c r="BO536" i="5"/>
  <c r="BN536" i="5"/>
  <c r="BM536" i="5"/>
  <c r="BL536" i="5"/>
  <c r="BJ536" i="5"/>
  <c r="BI536" i="5"/>
  <c r="BH536" i="5"/>
  <c r="BG536" i="5"/>
  <c r="BE536" i="5"/>
  <c r="BD536" i="5"/>
  <c r="BC536" i="5"/>
  <c r="BB536" i="5"/>
  <c r="AZ536" i="5"/>
  <c r="AY536" i="5"/>
  <c r="AX536" i="5"/>
  <c r="AW536" i="5"/>
  <c r="AU536" i="5"/>
  <c r="AT536" i="5"/>
  <c r="AS536" i="5"/>
  <c r="AR536" i="5"/>
  <c r="AP536" i="5"/>
  <c r="AO536" i="5"/>
  <c r="AN536" i="5"/>
  <c r="AM536" i="5"/>
  <c r="AK536" i="5"/>
  <c r="AJ536" i="5"/>
  <c r="AI536" i="5"/>
  <c r="AH536" i="5"/>
  <c r="AF536" i="5"/>
  <c r="AE536" i="5"/>
  <c r="AD536" i="5"/>
  <c r="AC536" i="5"/>
  <c r="AA536" i="5"/>
  <c r="Z536" i="5"/>
  <c r="Y536" i="5"/>
  <c r="X536" i="5"/>
  <c r="V536" i="5"/>
  <c r="U536" i="5"/>
  <c r="T536" i="5"/>
  <c r="S536" i="5"/>
  <c r="Q536" i="5"/>
  <c r="P536" i="5"/>
  <c r="O536" i="5"/>
  <c r="N536" i="5"/>
  <c r="L536" i="5"/>
  <c r="K536" i="5"/>
  <c r="J536" i="5"/>
  <c r="I536" i="5"/>
  <c r="CB535" i="5"/>
  <c r="BY535" i="5"/>
  <c r="BX535" i="5"/>
  <c r="BW535" i="5"/>
  <c r="BV535" i="5"/>
  <c r="BT535" i="5"/>
  <c r="BS535" i="5"/>
  <c r="BR535" i="5"/>
  <c r="BQ535" i="5"/>
  <c r="BO535" i="5"/>
  <c r="BN535" i="5"/>
  <c r="BM535" i="5"/>
  <c r="BL535" i="5"/>
  <c r="BJ535" i="5"/>
  <c r="BI535" i="5"/>
  <c r="BH535" i="5"/>
  <c r="BG535" i="5"/>
  <c r="BE535" i="5"/>
  <c r="BD535" i="5"/>
  <c r="BC535" i="5"/>
  <c r="BB535" i="5"/>
  <c r="AZ535" i="5"/>
  <c r="AY535" i="5"/>
  <c r="AX535" i="5"/>
  <c r="AW535" i="5"/>
  <c r="AU535" i="5"/>
  <c r="AT535" i="5"/>
  <c r="AS535" i="5"/>
  <c r="AR535" i="5"/>
  <c r="AP535" i="5"/>
  <c r="AO535" i="5"/>
  <c r="AN535" i="5"/>
  <c r="AM535" i="5"/>
  <c r="AK535" i="5"/>
  <c r="AJ535" i="5"/>
  <c r="AI535" i="5"/>
  <c r="AH535" i="5"/>
  <c r="AF535" i="5"/>
  <c r="AE535" i="5"/>
  <c r="AD535" i="5"/>
  <c r="AC535" i="5"/>
  <c r="AA535" i="5"/>
  <c r="Z535" i="5"/>
  <c r="Y535" i="5"/>
  <c r="X535" i="5"/>
  <c r="V535" i="5"/>
  <c r="U535" i="5"/>
  <c r="T535" i="5"/>
  <c r="S535" i="5"/>
  <c r="Q535" i="5"/>
  <c r="P535" i="5"/>
  <c r="O535" i="5"/>
  <c r="N535" i="5"/>
  <c r="L535" i="5"/>
  <c r="K535" i="5"/>
  <c r="J535" i="5"/>
  <c r="I535" i="5"/>
  <c r="CB534" i="5"/>
  <c r="BY534" i="5"/>
  <c r="BX534" i="5"/>
  <c r="BW534" i="5"/>
  <c r="BV534" i="5"/>
  <c r="BT534" i="5"/>
  <c r="BS534" i="5"/>
  <c r="BR534" i="5"/>
  <c r="BQ534" i="5"/>
  <c r="BO534" i="5"/>
  <c r="BN534" i="5"/>
  <c r="BM534" i="5"/>
  <c r="BL534" i="5"/>
  <c r="BJ534" i="5"/>
  <c r="BI534" i="5"/>
  <c r="BH534" i="5"/>
  <c r="BG534" i="5"/>
  <c r="BE534" i="5"/>
  <c r="BD534" i="5"/>
  <c r="BC534" i="5"/>
  <c r="BB534" i="5"/>
  <c r="AZ534" i="5"/>
  <c r="AY534" i="5"/>
  <c r="AX534" i="5"/>
  <c r="AW534" i="5"/>
  <c r="AU534" i="5"/>
  <c r="AT534" i="5"/>
  <c r="AS534" i="5"/>
  <c r="AR534" i="5"/>
  <c r="AP534" i="5"/>
  <c r="AO534" i="5"/>
  <c r="AN534" i="5"/>
  <c r="AM534" i="5"/>
  <c r="AK534" i="5"/>
  <c r="AJ534" i="5"/>
  <c r="AI534" i="5"/>
  <c r="AH534" i="5"/>
  <c r="AF534" i="5"/>
  <c r="AE534" i="5"/>
  <c r="AD534" i="5"/>
  <c r="AC534" i="5"/>
  <c r="AA534" i="5"/>
  <c r="Z534" i="5"/>
  <c r="Y534" i="5"/>
  <c r="X534" i="5"/>
  <c r="V534" i="5"/>
  <c r="U534" i="5"/>
  <c r="T534" i="5"/>
  <c r="S534" i="5"/>
  <c r="Q534" i="5"/>
  <c r="P534" i="5"/>
  <c r="O534" i="5"/>
  <c r="N534" i="5"/>
  <c r="L534" i="5"/>
  <c r="K534" i="5"/>
  <c r="J534" i="5"/>
  <c r="I534" i="5"/>
  <c r="CB533" i="5"/>
  <c r="BY533" i="5"/>
  <c r="BX533" i="5"/>
  <c r="BW533" i="5"/>
  <c r="BV533" i="5"/>
  <c r="BT533" i="5"/>
  <c r="BS533" i="5"/>
  <c r="BR533" i="5"/>
  <c r="BQ533" i="5"/>
  <c r="BO533" i="5"/>
  <c r="BN533" i="5"/>
  <c r="BM533" i="5"/>
  <c r="BL533" i="5"/>
  <c r="BJ533" i="5"/>
  <c r="BI533" i="5"/>
  <c r="BH533" i="5"/>
  <c r="BG533" i="5"/>
  <c r="BE533" i="5"/>
  <c r="BD533" i="5"/>
  <c r="BC533" i="5"/>
  <c r="BB533" i="5"/>
  <c r="AZ533" i="5"/>
  <c r="AY533" i="5"/>
  <c r="AX533" i="5"/>
  <c r="AW533" i="5"/>
  <c r="AU533" i="5"/>
  <c r="AT533" i="5"/>
  <c r="AS533" i="5"/>
  <c r="AR533" i="5"/>
  <c r="AP533" i="5"/>
  <c r="AO533" i="5"/>
  <c r="AN533" i="5"/>
  <c r="AM533" i="5"/>
  <c r="AK533" i="5"/>
  <c r="AJ533" i="5"/>
  <c r="AI533" i="5"/>
  <c r="AH533" i="5"/>
  <c r="AF533" i="5"/>
  <c r="AE533" i="5"/>
  <c r="AD533" i="5"/>
  <c r="AC533" i="5"/>
  <c r="AA533" i="5"/>
  <c r="Z533" i="5"/>
  <c r="Y533" i="5"/>
  <c r="X533" i="5"/>
  <c r="V533" i="5"/>
  <c r="U533" i="5"/>
  <c r="T533" i="5"/>
  <c r="S533" i="5"/>
  <c r="Q533" i="5"/>
  <c r="P533" i="5"/>
  <c r="O533" i="5"/>
  <c r="N533" i="5"/>
  <c r="L533" i="5"/>
  <c r="K533" i="5"/>
  <c r="J533" i="5"/>
  <c r="I533" i="5"/>
  <c r="CB532" i="5"/>
  <c r="BY532" i="5"/>
  <c r="BX532" i="5"/>
  <c r="BW532" i="5"/>
  <c r="BV532" i="5"/>
  <c r="BT532" i="5"/>
  <c r="BS532" i="5"/>
  <c r="BR532" i="5"/>
  <c r="BQ532" i="5"/>
  <c r="BO532" i="5"/>
  <c r="BN532" i="5"/>
  <c r="BM532" i="5"/>
  <c r="BL532" i="5"/>
  <c r="BJ532" i="5"/>
  <c r="BI532" i="5"/>
  <c r="BH532" i="5"/>
  <c r="BG532" i="5"/>
  <c r="BE532" i="5"/>
  <c r="BD532" i="5"/>
  <c r="BC532" i="5"/>
  <c r="BB532" i="5"/>
  <c r="AZ532" i="5"/>
  <c r="AY532" i="5"/>
  <c r="AX532" i="5"/>
  <c r="AW532" i="5"/>
  <c r="AU532" i="5"/>
  <c r="AT532" i="5"/>
  <c r="AS532" i="5"/>
  <c r="AR532" i="5"/>
  <c r="AP532" i="5"/>
  <c r="AO532" i="5"/>
  <c r="AN532" i="5"/>
  <c r="AM532" i="5"/>
  <c r="AK532" i="5"/>
  <c r="AJ532" i="5"/>
  <c r="AI532" i="5"/>
  <c r="AH532" i="5"/>
  <c r="AF532" i="5"/>
  <c r="AE532" i="5"/>
  <c r="AD532" i="5"/>
  <c r="AC532" i="5"/>
  <c r="AA532" i="5"/>
  <c r="Z532" i="5"/>
  <c r="Y532" i="5"/>
  <c r="X532" i="5"/>
  <c r="V532" i="5"/>
  <c r="U532" i="5"/>
  <c r="T532" i="5"/>
  <c r="S532" i="5"/>
  <c r="Q532" i="5"/>
  <c r="P532" i="5"/>
  <c r="O532" i="5"/>
  <c r="N532" i="5"/>
  <c r="L532" i="5"/>
  <c r="K532" i="5"/>
  <c r="J532" i="5"/>
  <c r="I532" i="5"/>
  <c r="CB531" i="5"/>
  <c r="CA531" i="5"/>
  <c r="BY531" i="5"/>
  <c r="BX531" i="5"/>
  <c r="BW531" i="5"/>
  <c r="BV531" i="5"/>
  <c r="BU531" i="5"/>
  <c r="BT531" i="5"/>
  <c r="BS531" i="5"/>
  <c r="BR531" i="5"/>
  <c r="BQ531" i="5"/>
  <c r="BP531" i="5"/>
  <c r="BO531" i="5"/>
  <c r="BN531" i="5"/>
  <c r="BM531" i="5"/>
  <c r="BL531" i="5"/>
  <c r="BK531" i="5"/>
  <c r="BJ531" i="5"/>
  <c r="BI531" i="5"/>
  <c r="BH531" i="5"/>
  <c r="BG531" i="5"/>
  <c r="BF531" i="5"/>
  <c r="BE531" i="5"/>
  <c r="BD531" i="5"/>
  <c r="BC531" i="5"/>
  <c r="BB531" i="5"/>
  <c r="BA531" i="5"/>
  <c r="AZ531" i="5"/>
  <c r="AY531" i="5"/>
  <c r="AX531" i="5"/>
  <c r="AW531" i="5"/>
  <c r="AV531" i="5"/>
  <c r="AU531" i="5"/>
  <c r="AT531" i="5"/>
  <c r="AS531" i="5"/>
  <c r="AR531" i="5"/>
  <c r="AQ531" i="5"/>
  <c r="AP531" i="5"/>
  <c r="AO531" i="5"/>
  <c r="AN531" i="5"/>
  <c r="AM531" i="5"/>
  <c r="AL531" i="5"/>
  <c r="AK531" i="5"/>
  <c r="AJ531" i="5"/>
  <c r="AI531" i="5"/>
  <c r="AH531" i="5"/>
  <c r="AG531" i="5"/>
  <c r="AF531" i="5"/>
  <c r="AE531" i="5"/>
  <c r="AD531" i="5"/>
  <c r="AC531" i="5"/>
  <c r="AB531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CB530" i="5"/>
  <c r="CA530" i="5"/>
  <c r="BY530" i="5"/>
  <c r="BX530" i="5"/>
  <c r="BW530" i="5"/>
  <c r="BV530" i="5"/>
  <c r="BU530" i="5"/>
  <c r="BT530" i="5"/>
  <c r="BS530" i="5"/>
  <c r="BR530" i="5"/>
  <c r="BQ530" i="5"/>
  <c r="BP530" i="5"/>
  <c r="BO530" i="5"/>
  <c r="BN530" i="5"/>
  <c r="BM530" i="5"/>
  <c r="BL530" i="5"/>
  <c r="BK530" i="5"/>
  <c r="BJ530" i="5"/>
  <c r="BI530" i="5"/>
  <c r="BH530" i="5"/>
  <c r="BG530" i="5"/>
  <c r="BF530" i="5"/>
  <c r="BE530" i="5"/>
  <c r="BD530" i="5"/>
  <c r="BC530" i="5"/>
  <c r="BB530" i="5"/>
  <c r="BA530" i="5"/>
  <c r="AZ530" i="5"/>
  <c r="AY530" i="5"/>
  <c r="AX530" i="5"/>
  <c r="AW530" i="5"/>
  <c r="AV530" i="5"/>
  <c r="AU530" i="5"/>
  <c r="AT530" i="5"/>
  <c r="AS530" i="5"/>
  <c r="AR530" i="5"/>
  <c r="AQ530" i="5"/>
  <c r="AP530" i="5"/>
  <c r="AO530" i="5"/>
  <c r="AN530" i="5"/>
  <c r="AM530" i="5"/>
  <c r="AL530" i="5"/>
  <c r="AK530" i="5"/>
  <c r="AJ530" i="5"/>
  <c r="AI530" i="5"/>
  <c r="AH530" i="5"/>
  <c r="AG530" i="5"/>
  <c r="AF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CB529" i="5"/>
  <c r="BY529" i="5"/>
  <c r="BX529" i="5"/>
  <c r="BW529" i="5"/>
  <c r="BV529" i="5"/>
  <c r="BT529" i="5"/>
  <c r="BS529" i="5"/>
  <c r="BR529" i="5"/>
  <c r="BQ529" i="5"/>
  <c r="BO529" i="5"/>
  <c r="BN529" i="5"/>
  <c r="BM529" i="5"/>
  <c r="BL529" i="5"/>
  <c r="BJ529" i="5"/>
  <c r="BI529" i="5"/>
  <c r="BH529" i="5"/>
  <c r="BG529" i="5"/>
  <c r="BE529" i="5"/>
  <c r="BD529" i="5"/>
  <c r="BC529" i="5"/>
  <c r="BB529" i="5"/>
  <c r="AZ529" i="5"/>
  <c r="AY529" i="5"/>
  <c r="AX529" i="5"/>
  <c r="AW529" i="5"/>
  <c r="AU529" i="5"/>
  <c r="AT529" i="5"/>
  <c r="AS529" i="5"/>
  <c r="AR529" i="5"/>
  <c r="AP529" i="5"/>
  <c r="AO529" i="5"/>
  <c r="AN529" i="5"/>
  <c r="AM529" i="5"/>
  <c r="AK529" i="5"/>
  <c r="AJ529" i="5"/>
  <c r="AI529" i="5"/>
  <c r="AH529" i="5"/>
  <c r="AF529" i="5"/>
  <c r="AE529" i="5"/>
  <c r="AD529" i="5"/>
  <c r="AC529" i="5"/>
  <c r="AA529" i="5"/>
  <c r="Z529" i="5"/>
  <c r="Y529" i="5"/>
  <c r="X529" i="5"/>
  <c r="V529" i="5"/>
  <c r="U529" i="5"/>
  <c r="T529" i="5"/>
  <c r="S529" i="5"/>
  <c r="Q529" i="5"/>
  <c r="P529" i="5"/>
  <c r="O529" i="5"/>
  <c r="N529" i="5"/>
  <c r="L529" i="5"/>
  <c r="K529" i="5"/>
  <c r="J529" i="5"/>
  <c r="I529" i="5"/>
  <c r="CB528" i="5"/>
  <c r="BY528" i="5"/>
  <c r="BX528" i="5"/>
  <c r="BW528" i="5"/>
  <c r="BV528" i="5"/>
  <c r="BT528" i="5"/>
  <c r="BS528" i="5"/>
  <c r="BR528" i="5"/>
  <c r="BQ528" i="5"/>
  <c r="BO528" i="5"/>
  <c r="BN528" i="5"/>
  <c r="BM528" i="5"/>
  <c r="BL528" i="5"/>
  <c r="BJ528" i="5"/>
  <c r="BI528" i="5"/>
  <c r="BH528" i="5"/>
  <c r="BG528" i="5"/>
  <c r="BE528" i="5"/>
  <c r="BD528" i="5"/>
  <c r="BC528" i="5"/>
  <c r="BB528" i="5"/>
  <c r="AZ528" i="5"/>
  <c r="AY528" i="5"/>
  <c r="AX528" i="5"/>
  <c r="AW528" i="5"/>
  <c r="AU528" i="5"/>
  <c r="AT528" i="5"/>
  <c r="AS528" i="5"/>
  <c r="AR528" i="5"/>
  <c r="AP528" i="5"/>
  <c r="AO528" i="5"/>
  <c r="AN528" i="5"/>
  <c r="AM528" i="5"/>
  <c r="AK528" i="5"/>
  <c r="AJ528" i="5"/>
  <c r="AI528" i="5"/>
  <c r="AH528" i="5"/>
  <c r="AF528" i="5"/>
  <c r="AE528" i="5"/>
  <c r="AD528" i="5"/>
  <c r="AC528" i="5"/>
  <c r="AA528" i="5"/>
  <c r="Z528" i="5"/>
  <c r="Y528" i="5"/>
  <c r="X528" i="5"/>
  <c r="V528" i="5"/>
  <c r="U528" i="5"/>
  <c r="T528" i="5"/>
  <c r="S528" i="5"/>
  <c r="Q528" i="5"/>
  <c r="P528" i="5"/>
  <c r="O528" i="5"/>
  <c r="N528" i="5"/>
  <c r="L528" i="5"/>
  <c r="K528" i="5"/>
  <c r="J528" i="5"/>
  <c r="I528" i="5"/>
  <c r="CB527" i="5"/>
  <c r="BY527" i="5"/>
  <c r="BX527" i="5"/>
  <c r="BW527" i="5"/>
  <c r="BV527" i="5"/>
  <c r="BT527" i="5"/>
  <c r="BS527" i="5"/>
  <c r="BR527" i="5"/>
  <c r="BQ527" i="5"/>
  <c r="BO527" i="5"/>
  <c r="BN527" i="5"/>
  <c r="BM527" i="5"/>
  <c r="BL527" i="5"/>
  <c r="BJ527" i="5"/>
  <c r="BI527" i="5"/>
  <c r="BH527" i="5"/>
  <c r="BG527" i="5"/>
  <c r="BE527" i="5"/>
  <c r="BD527" i="5"/>
  <c r="BC527" i="5"/>
  <c r="BB527" i="5"/>
  <c r="AZ527" i="5"/>
  <c r="AY527" i="5"/>
  <c r="AX527" i="5"/>
  <c r="AW527" i="5"/>
  <c r="AU527" i="5"/>
  <c r="AT527" i="5"/>
  <c r="AS527" i="5"/>
  <c r="AR527" i="5"/>
  <c r="AP527" i="5"/>
  <c r="AO527" i="5"/>
  <c r="AN527" i="5"/>
  <c r="AM527" i="5"/>
  <c r="AK527" i="5"/>
  <c r="AJ527" i="5"/>
  <c r="AI527" i="5"/>
  <c r="AH527" i="5"/>
  <c r="AF527" i="5"/>
  <c r="AE527" i="5"/>
  <c r="AD527" i="5"/>
  <c r="AC527" i="5"/>
  <c r="AA527" i="5"/>
  <c r="Z527" i="5"/>
  <c r="Y527" i="5"/>
  <c r="X527" i="5"/>
  <c r="V527" i="5"/>
  <c r="U527" i="5"/>
  <c r="T527" i="5"/>
  <c r="S527" i="5"/>
  <c r="Q527" i="5"/>
  <c r="P527" i="5"/>
  <c r="O527" i="5"/>
  <c r="N527" i="5"/>
  <c r="L527" i="5"/>
  <c r="K527" i="5"/>
  <c r="J527" i="5"/>
  <c r="I527" i="5"/>
  <c r="CB526" i="5"/>
  <c r="BY526" i="5"/>
  <c r="BX526" i="5"/>
  <c r="BW526" i="5"/>
  <c r="BV526" i="5"/>
  <c r="BT526" i="5"/>
  <c r="BS526" i="5"/>
  <c r="BR526" i="5"/>
  <c r="BQ526" i="5"/>
  <c r="BO526" i="5"/>
  <c r="BN526" i="5"/>
  <c r="BM526" i="5"/>
  <c r="BL526" i="5"/>
  <c r="BJ526" i="5"/>
  <c r="BI526" i="5"/>
  <c r="BH526" i="5"/>
  <c r="BG526" i="5"/>
  <c r="BE526" i="5"/>
  <c r="BD526" i="5"/>
  <c r="BC526" i="5"/>
  <c r="BB526" i="5"/>
  <c r="AZ526" i="5"/>
  <c r="AY526" i="5"/>
  <c r="AX526" i="5"/>
  <c r="AW526" i="5"/>
  <c r="AU526" i="5"/>
  <c r="AT526" i="5"/>
  <c r="AS526" i="5"/>
  <c r="AR526" i="5"/>
  <c r="AP526" i="5"/>
  <c r="AO526" i="5"/>
  <c r="AN526" i="5"/>
  <c r="AM526" i="5"/>
  <c r="AK526" i="5"/>
  <c r="AJ526" i="5"/>
  <c r="AI526" i="5"/>
  <c r="AH526" i="5"/>
  <c r="AF526" i="5"/>
  <c r="AE526" i="5"/>
  <c r="AD526" i="5"/>
  <c r="AC526" i="5"/>
  <c r="AA526" i="5"/>
  <c r="Z526" i="5"/>
  <c r="Y526" i="5"/>
  <c r="X526" i="5"/>
  <c r="V526" i="5"/>
  <c r="U526" i="5"/>
  <c r="T526" i="5"/>
  <c r="S526" i="5"/>
  <c r="Q526" i="5"/>
  <c r="P526" i="5"/>
  <c r="O526" i="5"/>
  <c r="N526" i="5"/>
  <c r="L526" i="5"/>
  <c r="K526" i="5"/>
  <c r="J526" i="5"/>
  <c r="I526" i="5"/>
  <c r="EM518" i="5"/>
  <c r="BU518" i="5"/>
  <c r="BU517" i="5" s="1"/>
  <c r="EH517" i="5"/>
  <c r="EC517" i="5"/>
  <c r="DX517" i="5"/>
  <c r="DS517" i="5"/>
  <c r="DN517" i="5"/>
  <c r="DI517" i="5"/>
  <c r="DD517" i="5"/>
  <c r="CY517" i="5"/>
  <c r="CT517" i="5"/>
  <c r="CO517" i="5"/>
  <c r="CJ517" i="5"/>
  <c r="CE517" i="5"/>
  <c r="BZ517" i="5"/>
  <c r="BP517" i="5"/>
  <c r="BK517" i="5"/>
  <c r="BF517" i="5"/>
  <c r="BA517" i="5"/>
  <c r="AV517" i="5"/>
  <c r="AQ517" i="5"/>
  <c r="AL517" i="5"/>
  <c r="AG517" i="5"/>
  <c r="AB517" i="5"/>
  <c r="W517" i="5"/>
  <c r="R517" i="5"/>
  <c r="M517" i="5"/>
  <c r="H517" i="5"/>
  <c r="EM515" i="5"/>
  <c r="BU515" i="5"/>
  <c r="BU514" i="5" s="1"/>
  <c r="EH514" i="5"/>
  <c r="EC514" i="5"/>
  <c r="DX514" i="5"/>
  <c r="DS514" i="5"/>
  <c r="DN514" i="5"/>
  <c r="DI514" i="5"/>
  <c r="DD514" i="5"/>
  <c r="CY514" i="5"/>
  <c r="CT514" i="5"/>
  <c r="CO514" i="5"/>
  <c r="CJ514" i="5"/>
  <c r="CE514" i="5"/>
  <c r="BZ514" i="5"/>
  <c r="BP514" i="5"/>
  <c r="BK514" i="5"/>
  <c r="BF514" i="5"/>
  <c r="BA514" i="5"/>
  <c r="AV514" i="5"/>
  <c r="AQ514" i="5"/>
  <c r="AL514" i="5"/>
  <c r="AG514" i="5"/>
  <c r="AB514" i="5"/>
  <c r="W514" i="5"/>
  <c r="R514" i="5"/>
  <c r="M514" i="5"/>
  <c r="H514" i="5"/>
  <c r="EM512" i="5"/>
  <c r="BU512" i="5"/>
  <c r="BU511" i="5" s="1"/>
  <c r="EH511" i="5"/>
  <c r="EC511" i="5"/>
  <c r="DX511" i="5"/>
  <c r="DS511" i="5"/>
  <c r="DN511" i="5"/>
  <c r="DI511" i="5"/>
  <c r="DD511" i="5"/>
  <c r="CY511" i="5"/>
  <c r="CT511" i="5"/>
  <c r="CO511" i="5"/>
  <c r="CJ511" i="5"/>
  <c r="CE511" i="5"/>
  <c r="BZ511" i="5"/>
  <c r="BP511" i="5"/>
  <c r="BK511" i="5"/>
  <c r="BF511" i="5"/>
  <c r="BA511" i="5"/>
  <c r="AV511" i="5"/>
  <c r="AQ511" i="5"/>
  <c r="AL511" i="5"/>
  <c r="AG511" i="5"/>
  <c r="AB511" i="5"/>
  <c r="W511" i="5"/>
  <c r="R511" i="5"/>
  <c r="M511" i="5"/>
  <c r="H511" i="5"/>
  <c r="EM509" i="5"/>
  <c r="BU509" i="5"/>
  <c r="BU508" i="5" s="1"/>
  <c r="EH508" i="5"/>
  <c r="EC508" i="5"/>
  <c r="DX508" i="5"/>
  <c r="DS508" i="5"/>
  <c r="DN508" i="5"/>
  <c r="DI508" i="5"/>
  <c r="DD508" i="5"/>
  <c r="CY508" i="5"/>
  <c r="CT508" i="5"/>
  <c r="CO508" i="5"/>
  <c r="CJ508" i="5"/>
  <c r="CE508" i="5"/>
  <c r="BZ508" i="5"/>
  <c r="BP508" i="5"/>
  <c r="BK508" i="5"/>
  <c r="BF508" i="5"/>
  <c r="BA508" i="5"/>
  <c r="AV508" i="5"/>
  <c r="AQ508" i="5"/>
  <c r="AL508" i="5"/>
  <c r="AG508" i="5"/>
  <c r="AB508" i="5"/>
  <c r="W508" i="5"/>
  <c r="R508" i="5"/>
  <c r="M508" i="5"/>
  <c r="H508" i="5"/>
  <c r="EM506" i="5"/>
  <c r="BU506" i="5"/>
  <c r="BU505" i="5" s="1"/>
  <c r="EH505" i="5"/>
  <c r="EC505" i="5"/>
  <c r="DX505" i="5"/>
  <c r="DS505" i="5"/>
  <c r="DN505" i="5"/>
  <c r="DI505" i="5"/>
  <c r="DD505" i="5"/>
  <c r="CY505" i="5"/>
  <c r="CT505" i="5"/>
  <c r="CO505" i="5"/>
  <c r="CJ505" i="5"/>
  <c r="CE505" i="5"/>
  <c r="BZ505" i="5"/>
  <c r="BP505" i="5"/>
  <c r="BK505" i="5"/>
  <c r="BF505" i="5"/>
  <c r="BA505" i="5"/>
  <c r="AV505" i="5"/>
  <c r="AQ505" i="5"/>
  <c r="AL505" i="5"/>
  <c r="AG505" i="5"/>
  <c r="AB505" i="5"/>
  <c r="W505" i="5"/>
  <c r="R505" i="5"/>
  <c r="M505" i="5"/>
  <c r="H505" i="5"/>
  <c r="EM503" i="5"/>
  <c r="BU503" i="5"/>
  <c r="BU502" i="5" s="1"/>
  <c r="EH502" i="5"/>
  <c r="EC502" i="5"/>
  <c r="DX502" i="5"/>
  <c r="DS502" i="5"/>
  <c r="DN502" i="5"/>
  <c r="DI502" i="5"/>
  <c r="DD502" i="5"/>
  <c r="CY502" i="5"/>
  <c r="CT502" i="5"/>
  <c r="CO502" i="5"/>
  <c r="CJ502" i="5"/>
  <c r="CE502" i="5"/>
  <c r="BZ502" i="5"/>
  <c r="BP502" i="5"/>
  <c r="BK502" i="5"/>
  <c r="BF502" i="5"/>
  <c r="BA502" i="5"/>
  <c r="AV502" i="5"/>
  <c r="AQ502" i="5"/>
  <c r="AL502" i="5"/>
  <c r="AG502" i="5"/>
  <c r="AB502" i="5"/>
  <c r="W502" i="5"/>
  <c r="R502" i="5"/>
  <c r="M502" i="5"/>
  <c r="H502" i="5"/>
  <c r="EM500" i="5"/>
  <c r="BU500" i="5"/>
  <c r="BU499" i="5" s="1"/>
  <c r="EH499" i="5"/>
  <c r="EC499" i="5"/>
  <c r="DX499" i="5"/>
  <c r="DS499" i="5"/>
  <c r="DN499" i="5"/>
  <c r="DI499" i="5"/>
  <c r="DD499" i="5"/>
  <c r="CY499" i="5"/>
  <c r="CT499" i="5"/>
  <c r="CO499" i="5"/>
  <c r="CJ499" i="5"/>
  <c r="CE499" i="5"/>
  <c r="BZ499" i="5"/>
  <c r="BP499" i="5"/>
  <c r="BK499" i="5"/>
  <c r="BF499" i="5"/>
  <c r="BA499" i="5"/>
  <c r="AV499" i="5"/>
  <c r="AQ499" i="5"/>
  <c r="AL499" i="5"/>
  <c r="AG499" i="5"/>
  <c r="AB499" i="5"/>
  <c r="W499" i="5"/>
  <c r="R499" i="5"/>
  <c r="M499" i="5"/>
  <c r="H499" i="5"/>
  <c r="EM497" i="5"/>
  <c r="BU497" i="5"/>
  <c r="BU496" i="5" s="1"/>
  <c r="EH496" i="5"/>
  <c r="EC496" i="5"/>
  <c r="DX496" i="5"/>
  <c r="DS496" i="5"/>
  <c r="DN496" i="5"/>
  <c r="DI496" i="5"/>
  <c r="DD496" i="5"/>
  <c r="CY496" i="5"/>
  <c r="CT496" i="5"/>
  <c r="CO496" i="5"/>
  <c r="CJ496" i="5"/>
  <c r="CE496" i="5"/>
  <c r="BZ496" i="5"/>
  <c r="BP496" i="5"/>
  <c r="BK496" i="5"/>
  <c r="BF496" i="5"/>
  <c r="BA496" i="5"/>
  <c r="AV496" i="5"/>
  <c r="AQ496" i="5"/>
  <c r="AL496" i="5"/>
  <c r="AG496" i="5"/>
  <c r="AB496" i="5"/>
  <c r="W496" i="5"/>
  <c r="R496" i="5"/>
  <c r="M496" i="5"/>
  <c r="H496" i="5"/>
  <c r="EM494" i="5"/>
  <c r="BU494" i="5"/>
  <c r="EH493" i="5"/>
  <c r="EC493" i="5"/>
  <c r="DX493" i="5"/>
  <c r="DS493" i="5"/>
  <c r="DN493" i="5"/>
  <c r="DI493" i="5"/>
  <c r="DD493" i="5"/>
  <c r="CY493" i="5"/>
  <c r="CT493" i="5"/>
  <c r="CO493" i="5"/>
  <c r="CJ493" i="5"/>
  <c r="CE493" i="5"/>
  <c r="BZ493" i="5"/>
  <c r="BU493" i="5"/>
  <c r="BP493" i="5"/>
  <c r="BK493" i="5"/>
  <c r="BF493" i="5"/>
  <c r="BA493" i="5"/>
  <c r="AV493" i="5"/>
  <c r="AQ493" i="5"/>
  <c r="AL493" i="5"/>
  <c r="AG493" i="5"/>
  <c r="AB493" i="5"/>
  <c r="W493" i="5"/>
  <c r="R493" i="5"/>
  <c r="M493" i="5"/>
  <c r="H493" i="5"/>
  <c r="EM491" i="5"/>
  <c r="CA859" i="5" s="1"/>
  <c r="BU491" i="5"/>
  <c r="EH490" i="5"/>
  <c r="EC490" i="5"/>
  <c r="DX490" i="5"/>
  <c r="DS490" i="5"/>
  <c r="DN490" i="5"/>
  <c r="DI490" i="5"/>
  <c r="DD490" i="5"/>
  <c r="CY490" i="5"/>
  <c r="CT490" i="5"/>
  <c r="CO490" i="5"/>
  <c r="CJ490" i="5"/>
  <c r="CE490" i="5"/>
  <c r="BZ490" i="5"/>
  <c r="BP490" i="5"/>
  <c r="BK490" i="5"/>
  <c r="BF490" i="5"/>
  <c r="BA490" i="5"/>
  <c r="AV490" i="5"/>
  <c r="AQ490" i="5"/>
  <c r="AL490" i="5"/>
  <c r="AG490" i="5"/>
  <c r="AB490" i="5"/>
  <c r="W490" i="5"/>
  <c r="R490" i="5"/>
  <c r="R858" i="5" s="1"/>
  <c r="M490" i="5"/>
  <c r="H490" i="5"/>
  <c r="H858" i="5" s="1"/>
  <c r="EM488" i="5"/>
  <c r="BU488" i="5"/>
  <c r="BU487" i="5" s="1"/>
  <c r="EH487" i="5"/>
  <c r="EC487" i="5"/>
  <c r="DX487" i="5"/>
  <c r="DS487" i="5"/>
  <c r="DN487" i="5"/>
  <c r="DI487" i="5"/>
  <c r="DD487" i="5"/>
  <c r="CY487" i="5"/>
  <c r="CT487" i="5"/>
  <c r="CO487" i="5"/>
  <c r="CJ487" i="5"/>
  <c r="CE487" i="5"/>
  <c r="BZ487" i="5"/>
  <c r="BP487" i="5"/>
  <c r="BK487" i="5"/>
  <c r="BF487" i="5"/>
  <c r="BA487" i="5"/>
  <c r="AV487" i="5"/>
  <c r="AQ487" i="5"/>
  <c r="AL487" i="5"/>
  <c r="AG487" i="5"/>
  <c r="AB487" i="5"/>
  <c r="W487" i="5"/>
  <c r="R487" i="5"/>
  <c r="M487" i="5"/>
  <c r="H487" i="5"/>
  <c r="EM485" i="5"/>
  <c r="BU485" i="5"/>
  <c r="BU484" i="5" s="1"/>
  <c r="EH484" i="5"/>
  <c r="EC484" i="5"/>
  <c r="DX484" i="5"/>
  <c r="DS484" i="5"/>
  <c r="DN484" i="5"/>
  <c r="DI484" i="5"/>
  <c r="DD484" i="5"/>
  <c r="CY484" i="5"/>
  <c r="CT484" i="5"/>
  <c r="CO484" i="5"/>
  <c r="CJ484" i="5"/>
  <c r="CE484" i="5"/>
  <c r="BZ484" i="5"/>
  <c r="BP484" i="5"/>
  <c r="BK484" i="5"/>
  <c r="BF484" i="5"/>
  <c r="BA484" i="5"/>
  <c r="AV484" i="5"/>
  <c r="AQ484" i="5"/>
  <c r="AL484" i="5"/>
  <c r="AG484" i="5"/>
  <c r="AB484" i="5"/>
  <c r="W484" i="5"/>
  <c r="R484" i="5"/>
  <c r="M484" i="5"/>
  <c r="H484" i="5"/>
  <c r="EM482" i="5"/>
  <c r="CA856" i="5" s="1"/>
  <c r="BU482" i="5"/>
  <c r="BU856" i="5" s="1"/>
  <c r="EH481" i="5"/>
  <c r="EC481" i="5"/>
  <c r="DX481" i="5"/>
  <c r="DS481" i="5"/>
  <c r="DN481" i="5"/>
  <c r="DI481" i="5"/>
  <c r="DD481" i="5"/>
  <c r="CY481" i="5"/>
  <c r="CT481" i="5"/>
  <c r="CO481" i="5"/>
  <c r="CJ481" i="5"/>
  <c r="CE481" i="5"/>
  <c r="BZ481" i="5"/>
  <c r="BP481" i="5"/>
  <c r="BK481" i="5"/>
  <c r="BF481" i="5"/>
  <c r="BA481" i="5"/>
  <c r="AV481" i="5"/>
  <c r="AV855" i="5" s="1"/>
  <c r="AQ481" i="5"/>
  <c r="AL481" i="5"/>
  <c r="AG481" i="5"/>
  <c r="AB481" i="5"/>
  <c r="AB855" i="5" s="1"/>
  <c r="W481" i="5"/>
  <c r="W855" i="5" s="1"/>
  <c r="R481" i="5"/>
  <c r="R855" i="5" s="1"/>
  <c r="M481" i="5"/>
  <c r="M855" i="5" s="1"/>
  <c r="H481" i="5"/>
  <c r="EM479" i="5"/>
  <c r="CA853" i="5" s="1"/>
  <c r="BU479" i="5"/>
  <c r="EH478" i="5"/>
  <c r="EC478" i="5"/>
  <c r="DX478" i="5"/>
  <c r="DS478" i="5"/>
  <c r="DN478" i="5"/>
  <c r="DI478" i="5"/>
  <c r="DD478" i="5"/>
  <c r="CY478" i="5"/>
  <c r="CT478" i="5"/>
  <c r="CO478" i="5"/>
  <c r="CJ478" i="5"/>
  <c r="CE478" i="5"/>
  <c r="BZ478" i="5"/>
  <c r="BP478" i="5"/>
  <c r="BK478" i="5"/>
  <c r="BF478" i="5"/>
  <c r="BA478" i="5"/>
  <c r="AV478" i="5"/>
  <c r="AQ478" i="5"/>
  <c r="AL478" i="5"/>
  <c r="AG478" i="5"/>
  <c r="AB478" i="5"/>
  <c r="AB852" i="5" s="1"/>
  <c r="W478" i="5"/>
  <c r="R478" i="5"/>
  <c r="M478" i="5"/>
  <c r="H478" i="5"/>
  <c r="H852" i="5" s="1"/>
  <c r="EM476" i="5"/>
  <c r="CA850" i="5" s="1"/>
  <c r="BU476" i="5"/>
  <c r="EH475" i="5"/>
  <c r="EC475" i="5"/>
  <c r="DX475" i="5"/>
  <c r="DS475" i="5"/>
  <c r="DN475" i="5"/>
  <c r="DI475" i="5"/>
  <c r="DD475" i="5"/>
  <c r="CY475" i="5"/>
  <c r="CT475" i="5"/>
  <c r="CO475" i="5"/>
  <c r="CJ475" i="5"/>
  <c r="CE475" i="5"/>
  <c r="BZ475" i="5"/>
  <c r="BU475" i="5"/>
  <c r="BP475" i="5"/>
  <c r="BK475" i="5"/>
  <c r="BF475" i="5"/>
  <c r="BA475" i="5"/>
  <c r="AV475" i="5"/>
  <c r="AV849" i="5" s="1"/>
  <c r="AQ475" i="5"/>
  <c r="AL475" i="5"/>
  <c r="AG475" i="5"/>
  <c r="AB475" i="5"/>
  <c r="W475" i="5"/>
  <c r="R475" i="5"/>
  <c r="M475" i="5"/>
  <c r="M849" i="5" s="1"/>
  <c r="H475" i="5"/>
  <c r="EM473" i="5"/>
  <c r="CA847" i="5" s="1"/>
  <c r="BU473" i="5"/>
  <c r="BU847" i="5" s="1"/>
  <c r="EH472" i="5"/>
  <c r="EC472" i="5"/>
  <c r="DX472" i="5"/>
  <c r="DS472" i="5"/>
  <c r="DN472" i="5"/>
  <c r="DI472" i="5"/>
  <c r="DD472" i="5"/>
  <c r="CY472" i="5"/>
  <c r="CT472" i="5"/>
  <c r="CO472" i="5"/>
  <c r="CJ472" i="5"/>
  <c r="CE472" i="5"/>
  <c r="BZ472" i="5"/>
  <c r="BP472" i="5"/>
  <c r="BK472" i="5"/>
  <c r="BF472" i="5"/>
  <c r="BA472" i="5"/>
  <c r="AV472" i="5"/>
  <c r="AV846" i="5" s="1"/>
  <c r="AQ472" i="5"/>
  <c r="AL472" i="5"/>
  <c r="AG472" i="5"/>
  <c r="AG846" i="5" s="1"/>
  <c r="AB472" i="5"/>
  <c r="W472" i="5"/>
  <c r="R472" i="5"/>
  <c r="M472" i="5"/>
  <c r="M846" i="5" s="1"/>
  <c r="H472" i="5"/>
  <c r="EM470" i="5"/>
  <c r="CA844" i="5" s="1"/>
  <c r="BU470" i="5"/>
  <c r="EH469" i="5"/>
  <c r="EC469" i="5"/>
  <c r="DX469" i="5"/>
  <c r="DS469" i="5"/>
  <c r="DN469" i="5"/>
  <c r="DI469" i="5"/>
  <c r="DD469" i="5"/>
  <c r="CY469" i="5"/>
  <c r="CT469" i="5"/>
  <c r="CO469" i="5"/>
  <c r="CJ469" i="5"/>
  <c r="CE469" i="5"/>
  <c r="BZ469" i="5"/>
  <c r="BP469" i="5"/>
  <c r="BK469" i="5"/>
  <c r="BF469" i="5"/>
  <c r="BA469" i="5"/>
  <c r="BA843" i="5" s="1"/>
  <c r="AV469" i="5"/>
  <c r="AQ469" i="5"/>
  <c r="AL469" i="5"/>
  <c r="AG469" i="5"/>
  <c r="AG843" i="5" s="1"/>
  <c r="AB469" i="5"/>
  <c r="W469" i="5"/>
  <c r="R469" i="5"/>
  <c r="R843" i="5" s="1"/>
  <c r="M469" i="5"/>
  <c r="M843" i="5" s="1"/>
  <c r="H469" i="5"/>
  <c r="EM467" i="5"/>
  <c r="CA841" i="5" s="1"/>
  <c r="BU467" i="5"/>
  <c r="EH466" i="5"/>
  <c r="EC466" i="5"/>
  <c r="DX466" i="5"/>
  <c r="DS466" i="5"/>
  <c r="DN466" i="5"/>
  <c r="DI466" i="5"/>
  <c r="DD466" i="5"/>
  <c r="CY466" i="5"/>
  <c r="CT466" i="5"/>
  <c r="CO466" i="5"/>
  <c r="CJ466" i="5"/>
  <c r="CE466" i="5"/>
  <c r="BZ466" i="5"/>
  <c r="BP466" i="5"/>
  <c r="BK466" i="5"/>
  <c r="BF466" i="5"/>
  <c r="BA466" i="5"/>
  <c r="BA840" i="5" s="1"/>
  <c r="AV466" i="5"/>
  <c r="AQ466" i="5"/>
  <c r="AL466" i="5"/>
  <c r="AG466" i="5"/>
  <c r="AG840" i="5" s="1"/>
  <c r="AB466" i="5"/>
  <c r="W466" i="5"/>
  <c r="R466" i="5"/>
  <c r="M466" i="5"/>
  <c r="M840" i="5" s="1"/>
  <c r="H466" i="5"/>
  <c r="H840" i="5" s="1"/>
  <c r="EM464" i="5"/>
  <c r="CA838" i="5" s="1"/>
  <c r="BU464" i="5"/>
  <c r="BU838" i="5" s="1"/>
  <c r="EH463" i="5"/>
  <c r="EC463" i="5"/>
  <c r="DX463" i="5"/>
  <c r="DS463" i="5"/>
  <c r="DN463" i="5"/>
  <c r="DI463" i="5"/>
  <c r="DD463" i="5"/>
  <c r="CY463" i="5"/>
  <c r="CT463" i="5"/>
  <c r="CO463" i="5"/>
  <c r="CJ463" i="5"/>
  <c r="CE463" i="5"/>
  <c r="BZ463" i="5"/>
  <c r="BP463" i="5"/>
  <c r="BK463" i="5"/>
  <c r="BF463" i="5"/>
  <c r="BA463" i="5"/>
  <c r="AV463" i="5"/>
  <c r="AQ463" i="5"/>
  <c r="AL463" i="5"/>
  <c r="AG463" i="5"/>
  <c r="AG837" i="5" s="1"/>
  <c r="AB463" i="5"/>
  <c r="W463" i="5"/>
  <c r="R463" i="5"/>
  <c r="M463" i="5"/>
  <c r="M837" i="5" s="1"/>
  <c r="H463" i="5"/>
  <c r="EM461" i="5"/>
  <c r="BU461" i="5"/>
  <c r="BU460" i="5" s="1"/>
  <c r="EH460" i="5"/>
  <c r="EC460" i="5"/>
  <c r="DX460" i="5"/>
  <c r="DS460" i="5"/>
  <c r="DN460" i="5"/>
  <c r="DI460" i="5"/>
  <c r="DD460" i="5"/>
  <c r="CY460" i="5"/>
  <c r="CT460" i="5"/>
  <c r="CO460" i="5"/>
  <c r="CJ460" i="5"/>
  <c r="CE460" i="5"/>
  <c r="BZ460" i="5"/>
  <c r="BP460" i="5"/>
  <c r="BK460" i="5"/>
  <c r="BF460" i="5"/>
  <c r="BA460" i="5"/>
  <c r="AV460" i="5"/>
  <c r="AQ460" i="5"/>
  <c r="AL460" i="5"/>
  <c r="AG460" i="5"/>
  <c r="AB460" i="5"/>
  <c r="W460" i="5"/>
  <c r="R460" i="5"/>
  <c r="M460" i="5"/>
  <c r="H460" i="5"/>
  <c r="EM458" i="5"/>
  <c r="CA835" i="5" s="1"/>
  <c r="BU458" i="5"/>
  <c r="EJ457" i="5"/>
  <c r="EI457" i="5"/>
  <c r="EH457" i="5"/>
  <c r="EC457" i="5"/>
  <c r="DX457" i="5"/>
  <c r="DS457" i="5"/>
  <c r="DN457" i="5"/>
  <c r="DI457" i="5"/>
  <c r="DD457" i="5"/>
  <c r="CY457" i="5"/>
  <c r="CT457" i="5"/>
  <c r="CO457" i="5"/>
  <c r="CJ457" i="5"/>
  <c r="CF457" i="5"/>
  <c r="N834" i="5" s="1"/>
  <c r="CE457" i="5"/>
  <c r="BZ457" i="5"/>
  <c r="BR457" i="5"/>
  <c r="BR834" i="5" s="1"/>
  <c r="BQ457" i="5"/>
  <c r="BQ834" i="5" s="1"/>
  <c r="BP457" i="5"/>
  <c r="BP834" i="5" s="1"/>
  <c r="BO457" i="5"/>
  <c r="BO834" i="5" s="1"/>
  <c r="BN457" i="5"/>
  <c r="BN834" i="5" s="1"/>
  <c r="BM457" i="5"/>
  <c r="BM834" i="5" s="1"/>
  <c r="BL457" i="5"/>
  <c r="BL834" i="5" s="1"/>
  <c r="BK457" i="5"/>
  <c r="BK834" i="5" s="1"/>
  <c r="BJ457" i="5"/>
  <c r="BJ834" i="5" s="1"/>
  <c r="BI457" i="5"/>
  <c r="BI834" i="5" s="1"/>
  <c r="BH457" i="5"/>
  <c r="BH834" i="5" s="1"/>
  <c r="BG457" i="5"/>
  <c r="BG834" i="5" s="1"/>
  <c r="BF457" i="5"/>
  <c r="BE457" i="5"/>
  <c r="BE834" i="5" s="1"/>
  <c r="BD457" i="5"/>
  <c r="BD834" i="5" s="1"/>
  <c r="BC457" i="5"/>
  <c r="BC834" i="5" s="1"/>
  <c r="BB457" i="5"/>
  <c r="BB834" i="5" s="1"/>
  <c r="BA457" i="5"/>
  <c r="AZ457" i="5"/>
  <c r="AZ834" i="5" s="1"/>
  <c r="AY457" i="5"/>
  <c r="AY834" i="5" s="1"/>
  <c r="AX457" i="5"/>
  <c r="AX834" i="5" s="1"/>
  <c r="AW457" i="5"/>
  <c r="AW834" i="5" s="1"/>
  <c r="AV457" i="5"/>
  <c r="AV834" i="5" s="1"/>
  <c r="AU457" i="5"/>
  <c r="AU834" i="5" s="1"/>
  <c r="AT457" i="5"/>
  <c r="AT834" i="5" s="1"/>
  <c r="AS457" i="5"/>
  <c r="AS834" i="5" s="1"/>
  <c r="AR457" i="5"/>
  <c r="AR834" i="5" s="1"/>
  <c r="AQ457" i="5"/>
  <c r="AP457" i="5"/>
  <c r="AP834" i="5" s="1"/>
  <c r="AO457" i="5"/>
  <c r="AO834" i="5" s="1"/>
  <c r="AN457" i="5"/>
  <c r="AN834" i="5" s="1"/>
  <c r="AM457" i="5"/>
  <c r="AM834" i="5" s="1"/>
  <c r="AL457" i="5"/>
  <c r="AL834" i="5" s="1"/>
  <c r="AK457" i="5"/>
  <c r="AK834" i="5" s="1"/>
  <c r="AJ457" i="5"/>
  <c r="AJ834" i="5" s="1"/>
  <c r="AI457" i="5"/>
  <c r="AI834" i="5" s="1"/>
  <c r="AH457" i="5"/>
  <c r="AH834" i="5" s="1"/>
  <c r="AG457" i="5"/>
  <c r="AF457" i="5"/>
  <c r="AF834" i="5" s="1"/>
  <c r="AE457" i="5"/>
  <c r="AE834" i="5" s="1"/>
  <c r="AD457" i="5"/>
  <c r="AD834" i="5" s="1"/>
  <c r="AC457" i="5"/>
  <c r="AC834" i="5" s="1"/>
  <c r="AB457" i="5"/>
  <c r="AA457" i="5"/>
  <c r="AA834" i="5" s="1"/>
  <c r="W457" i="5"/>
  <c r="W834" i="5" s="1"/>
  <c r="R457" i="5"/>
  <c r="R834" i="5" s="1"/>
  <c r="M457" i="5"/>
  <c r="M834" i="5" s="1"/>
  <c r="H457" i="5"/>
  <c r="H834" i="5" s="1"/>
  <c r="CA832" i="5"/>
  <c r="CA831" i="5"/>
  <c r="EM455" i="5"/>
  <c r="EM454" i="5" s="1"/>
  <c r="BU455" i="5"/>
  <c r="EH454" i="5"/>
  <c r="EC454" i="5"/>
  <c r="DX454" i="5"/>
  <c r="DS454" i="5"/>
  <c r="DN454" i="5"/>
  <c r="DI454" i="5"/>
  <c r="DD454" i="5"/>
  <c r="CY454" i="5"/>
  <c r="CT454" i="5"/>
  <c r="CO454" i="5"/>
  <c r="CJ454" i="5"/>
  <c r="CE454" i="5"/>
  <c r="BZ454" i="5"/>
  <c r="BU454" i="5"/>
  <c r="BP454" i="5"/>
  <c r="BK454" i="5"/>
  <c r="BF454" i="5"/>
  <c r="BA454" i="5"/>
  <c r="BA830" i="5" s="1"/>
  <c r="AV454" i="5"/>
  <c r="AQ454" i="5"/>
  <c r="AL454" i="5"/>
  <c r="AG454" i="5"/>
  <c r="AG830" i="5" s="1"/>
  <c r="AB454" i="5"/>
  <c r="AB830" i="5" s="1"/>
  <c r="W454" i="5"/>
  <c r="R454" i="5"/>
  <c r="M454" i="5"/>
  <c r="M830" i="5" s="1"/>
  <c r="H454" i="5"/>
  <c r="CA828" i="5"/>
  <c r="CA827" i="5"/>
  <c r="EM452" i="5"/>
  <c r="EM451" i="5" s="1"/>
  <c r="CA826" i="5" s="1"/>
  <c r="BU452" i="5"/>
  <c r="EH451" i="5"/>
  <c r="EC451" i="5"/>
  <c r="DX451" i="5"/>
  <c r="DS451" i="5"/>
  <c r="DN451" i="5"/>
  <c r="DI451" i="5"/>
  <c r="DD451" i="5"/>
  <c r="CY451" i="5"/>
  <c r="CT451" i="5"/>
  <c r="CO451" i="5"/>
  <c r="CJ451" i="5"/>
  <c r="CE451" i="5"/>
  <c r="BZ451" i="5"/>
  <c r="BU451" i="5"/>
  <c r="BP451" i="5"/>
  <c r="BK451" i="5"/>
  <c r="BF451" i="5"/>
  <c r="BF826" i="5" s="1"/>
  <c r="BA451" i="5"/>
  <c r="BA826" i="5" s="1"/>
  <c r="AV451" i="5"/>
  <c r="AQ451" i="5"/>
  <c r="AL451" i="5"/>
  <c r="AL826" i="5" s="1"/>
  <c r="AG451" i="5"/>
  <c r="AG826" i="5" s="1"/>
  <c r="AB451" i="5"/>
  <c r="W451" i="5"/>
  <c r="R451" i="5"/>
  <c r="M451" i="5"/>
  <c r="H451" i="5"/>
  <c r="EM449" i="5"/>
  <c r="BU449" i="5"/>
  <c r="EH448" i="5"/>
  <c r="EC448" i="5"/>
  <c r="DX448" i="5"/>
  <c r="DS448" i="5"/>
  <c r="DN448" i="5"/>
  <c r="DI448" i="5"/>
  <c r="DD448" i="5"/>
  <c r="CY448" i="5"/>
  <c r="CT448" i="5"/>
  <c r="CO448" i="5"/>
  <c r="CJ448" i="5"/>
  <c r="CE448" i="5"/>
  <c r="BZ448" i="5"/>
  <c r="BU448" i="5"/>
  <c r="BP448" i="5"/>
  <c r="BK448" i="5"/>
  <c r="BF448" i="5"/>
  <c r="BA448" i="5"/>
  <c r="BA823" i="5" s="1"/>
  <c r="AV448" i="5"/>
  <c r="AQ448" i="5"/>
  <c r="AL448" i="5"/>
  <c r="AL823" i="5" s="1"/>
  <c r="AG448" i="5"/>
  <c r="AG823" i="5" s="1"/>
  <c r="AB448" i="5"/>
  <c r="W448" i="5"/>
  <c r="R448" i="5"/>
  <c r="M448" i="5"/>
  <c r="H448" i="5"/>
  <c r="H823" i="5" s="1"/>
  <c r="CA821" i="5"/>
  <c r="EM446" i="5"/>
  <c r="BU446" i="5"/>
  <c r="EM445" i="5"/>
  <c r="EH445" i="5"/>
  <c r="EC445" i="5"/>
  <c r="DX445" i="5"/>
  <c r="DS445" i="5"/>
  <c r="DN445" i="5"/>
  <c r="DI445" i="5"/>
  <c r="DD445" i="5"/>
  <c r="CY445" i="5"/>
  <c r="CT445" i="5"/>
  <c r="CO445" i="5"/>
  <c r="CJ445" i="5"/>
  <c r="CF445" i="5"/>
  <c r="N820" i="5" s="1"/>
  <c r="CE445" i="5"/>
  <c r="BZ445" i="5"/>
  <c r="BP445" i="5"/>
  <c r="BK445" i="5"/>
  <c r="BK820" i="5" s="1"/>
  <c r="BF445" i="5"/>
  <c r="BA445" i="5"/>
  <c r="AV445" i="5"/>
  <c r="AQ445" i="5"/>
  <c r="AL445" i="5"/>
  <c r="AG445" i="5"/>
  <c r="AB445" i="5"/>
  <c r="W445" i="5"/>
  <c r="W820" i="5" s="1"/>
  <c r="R445" i="5"/>
  <c r="M445" i="5"/>
  <c r="H445" i="5"/>
  <c r="EM443" i="5"/>
  <c r="BU443" i="5"/>
  <c r="BU442" i="5" s="1"/>
  <c r="EH442" i="5"/>
  <c r="EC442" i="5"/>
  <c r="DX442" i="5"/>
  <c r="DS442" i="5"/>
  <c r="DN442" i="5"/>
  <c r="DI442" i="5"/>
  <c r="DD442" i="5"/>
  <c r="CY442" i="5"/>
  <c r="CT442" i="5"/>
  <c r="CO442" i="5"/>
  <c r="CJ442" i="5"/>
  <c r="CF442" i="5"/>
  <c r="N817" i="5" s="1"/>
  <c r="CE442" i="5"/>
  <c r="BZ442" i="5"/>
  <c r="BP442" i="5"/>
  <c r="BP817" i="5" s="1"/>
  <c r="BK442" i="5"/>
  <c r="BF442" i="5"/>
  <c r="BA442" i="5"/>
  <c r="AV442" i="5"/>
  <c r="AQ442" i="5"/>
  <c r="AL442" i="5"/>
  <c r="AG442" i="5"/>
  <c r="AB442" i="5"/>
  <c r="W442" i="5"/>
  <c r="R442" i="5"/>
  <c r="R817" i="5" s="1"/>
  <c r="M442" i="5"/>
  <c r="H442" i="5"/>
  <c r="EM440" i="5"/>
  <c r="CA815" i="5" s="1"/>
  <c r="BU440" i="5"/>
  <c r="BU815" i="5" s="1"/>
  <c r="EH439" i="5"/>
  <c r="EC439" i="5"/>
  <c r="DX439" i="5"/>
  <c r="DS439" i="5"/>
  <c r="DN439" i="5"/>
  <c r="DI439" i="5"/>
  <c r="DD439" i="5"/>
  <c r="CY439" i="5"/>
  <c r="CT439" i="5"/>
  <c r="CO439" i="5"/>
  <c r="CJ439" i="5"/>
  <c r="CE439" i="5"/>
  <c r="BZ439" i="5"/>
  <c r="BU439" i="5"/>
  <c r="BP439" i="5"/>
  <c r="BK439" i="5"/>
  <c r="BF439" i="5"/>
  <c r="BA439" i="5"/>
  <c r="AV439" i="5"/>
  <c r="AQ439" i="5"/>
  <c r="AL439" i="5"/>
  <c r="AG439" i="5"/>
  <c r="AB439" i="5"/>
  <c r="W439" i="5"/>
  <c r="R439" i="5"/>
  <c r="R814" i="5" s="1"/>
  <c r="M439" i="5"/>
  <c r="H439" i="5"/>
  <c r="EM437" i="5"/>
  <c r="BU437" i="5"/>
  <c r="EH436" i="5"/>
  <c r="EC436" i="5"/>
  <c r="DX436" i="5"/>
  <c r="DS436" i="5"/>
  <c r="DN436" i="5"/>
  <c r="DI436" i="5"/>
  <c r="DD436" i="5"/>
  <c r="CY436" i="5"/>
  <c r="CT436" i="5"/>
  <c r="CO436" i="5"/>
  <c r="CJ436" i="5"/>
  <c r="CF436" i="5"/>
  <c r="CE436" i="5"/>
  <c r="BZ436" i="5"/>
  <c r="BU436" i="5"/>
  <c r="BP436" i="5"/>
  <c r="BK436" i="5"/>
  <c r="BF436" i="5"/>
  <c r="BA436" i="5"/>
  <c r="AV436" i="5"/>
  <c r="AQ436" i="5"/>
  <c r="AL436" i="5"/>
  <c r="AG436" i="5"/>
  <c r="AB436" i="5"/>
  <c r="W436" i="5"/>
  <c r="R436" i="5"/>
  <c r="M436" i="5"/>
  <c r="H436" i="5"/>
  <c r="EM434" i="5"/>
  <c r="EM433" i="5" s="1"/>
  <c r="BU434" i="5"/>
  <c r="BU812" i="5" s="1"/>
  <c r="CA811" i="5"/>
  <c r="EH433" i="5"/>
  <c r="EC433" i="5"/>
  <c r="DX433" i="5"/>
  <c r="DS433" i="5"/>
  <c r="DN433" i="5"/>
  <c r="DI433" i="5"/>
  <c r="DD433" i="5"/>
  <c r="CY433" i="5"/>
  <c r="CT433" i="5"/>
  <c r="CO433" i="5"/>
  <c r="CJ433" i="5"/>
  <c r="CE433" i="5"/>
  <c r="BZ433" i="5"/>
  <c r="BP433" i="5"/>
  <c r="BP811" i="5" s="1"/>
  <c r="BK433" i="5"/>
  <c r="BF433" i="5"/>
  <c r="BA433" i="5"/>
  <c r="AV433" i="5"/>
  <c r="AV811" i="5" s="1"/>
  <c r="AQ433" i="5"/>
  <c r="AL433" i="5"/>
  <c r="AG433" i="5"/>
  <c r="AB433" i="5"/>
  <c r="AB811" i="5" s="1"/>
  <c r="W433" i="5"/>
  <c r="R433" i="5"/>
  <c r="R811" i="5" s="1"/>
  <c r="M433" i="5"/>
  <c r="H433" i="5"/>
  <c r="EM431" i="5"/>
  <c r="EM430" i="5" s="1"/>
  <c r="BU431" i="5"/>
  <c r="EH430" i="5"/>
  <c r="EC430" i="5"/>
  <c r="DX430" i="5"/>
  <c r="DS430" i="5"/>
  <c r="DN430" i="5"/>
  <c r="DI430" i="5"/>
  <c r="DD430" i="5"/>
  <c r="CY430" i="5"/>
  <c r="CT430" i="5"/>
  <c r="CO430" i="5"/>
  <c r="CJ430" i="5"/>
  <c r="CE430" i="5"/>
  <c r="BZ430" i="5"/>
  <c r="CA808" i="5" s="1"/>
  <c r="BP430" i="5"/>
  <c r="BP808" i="5" s="1"/>
  <c r="BK430" i="5"/>
  <c r="BF430" i="5"/>
  <c r="BA430" i="5"/>
  <c r="BA808" i="5" s="1"/>
  <c r="AV430" i="5"/>
  <c r="AQ430" i="5"/>
  <c r="AL430" i="5"/>
  <c r="AG430" i="5"/>
  <c r="AG808" i="5" s="1"/>
  <c r="AB430" i="5"/>
  <c r="W430" i="5"/>
  <c r="R430" i="5"/>
  <c r="M430" i="5"/>
  <c r="M808" i="5" s="1"/>
  <c r="H430" i="5"/>
  <c r="EM428" i="5"/>
  <c r="CA806" i="5" s="1"/>
  <c r="BU428" i="5"/>
  <c r="EH427" i="5"/>
  <c r="EC427" i="5"/>
  <c r="DX427" i="5"/>
  <c r="DS427" i="5"/>
  <c r="DN427" i="5"/>
  <c r="DI427" i="5"/>
  <c r="DD427" i="5"/>
  <c r="CY427" i="5"/>
  <c r="CT427" i="5"/>
  <c r="CO427" i="5"/>
  <c r="CJ427" i="5"/>
  <c r="CE427" i="5"/>
  <c r="BZ427" i="5"/>
  <c r="BU427" i="5"/>
  <c r="BP427" i="5"/>
  <c r="BK427" i="5"/>
  <c r="BF427" i="5"/>
  <c r="BA427" i="5"/>
  <c r="BA805" i="5" s="1"/>
  <c r="AV427" i="5"/>
  <c r="AV805" i="5" s="1"/>
  <c r="AQ427" i="5"/>
  <c r="AL427" i="5"/>
  <c r="AG427" i="5"/>
  <c r="AG805" i="5" s="1"/>
  <c r="AB427" i="5"/>
  <c r="W427" i="5"/>
  <c r="R427" i="5"/>
  <c r="R805" i="5" s="1"/>
  <c r="M427" i="5"/>
  <c r="H427" i="5"/>
  <c r="EM426" i="5"/>
  <c r="BU804" i="5" s="1"/>
  <c r="EM425" i="5"/>
  <c r="BU425" i="5"/>
  <c r="EH424" i="5"/>
  <c r="EC424" i="5"/>
  <c r="DX424" i="5"/>
  <c r="DS424" i="5"/>
  <c r="DN424" i="5"/>
  <c r="DI424" i="5"/>
  <c r="DD424" i="5"/>
  <c r="CY424" i="5"/>
  <c r="CT424" i="5"/>
  <c r="CO424" i="5"/>
  <c r="CJ424" i="5"/>
  <c r="CE424" i="5"/>
  <c r="BZ424" i="5"/>
  <c r="BP424" i="5"/>
  <c r="BK424" i="5"/>
  <c r="BF424" i="5"/>
  <c r="BF802" i="5" s="1"/>
  <c r="BA424" i="5"/>
  <c r="BA802" i="5" s="1"/>
  <c r="AV424" i="5"/>
  <c r="AQ424" i="5"/>
  <c r="AL424" i="5"/>
  <c r="AG424" i="5"/>
  <c r="AB424" i="5"/>
  <c r="W424" i="5"/>
  <c r="W802" i="5" s="1"/>
  <c r="R424" i="5"/>
  <c r="M424" i="5"/>
  <c r="H424" i="5"/>
  <c r="CA801" i="5"/>
  <c r="CA800" i="5"/>
  <c r="EM422" i="5"/>
  <c r="EM421" i="5" s="1"/>
  <c r="BU422" i="5"/>
  <c r="BU419" i="5" s="1"/>
  <c r="EH421" i="5"/>
  <c r="EC421" i="5"/>
  <c r="DX421" i="5"/>
  <c r="DS421" i="5"/>
  <c r="DN421" i="5"/>
  <c r="DI421" i="5"/>
  <c r="DD421" i="5"/>
  <c r="CY421" i="5"/>
  <c r="CT421" i="5"/>
  <c r="CO421" i="5"/>
  <c r="CJ421" i="5"/>
  <c r="CE421" i="5"/>
  <c r="BZ421" i="5"/>
  <c r="BU421" i="5"/>
  <c r="BP421" i="5"/>
  <c r="BK421" i="5"/>
  <c r="BF421" i="5"/>
  <c r="BF799" i="5" s="1"/>
  <c r="BA421" i="5"/>
  <c r="AV421" i="5"/>
  <c r="AV799" i="5" s="1"/>
  <c r="AQ421" i="5"/>
  <c r="AL421" i="5"/>
  <c r="AL799" i="5" s="1"/>
  <c r="AG421" i="5"/>
  <c r="AB421" i="5"/>
  <c r="W421" i="5"/>
  <c r="R421" i="5"/>
  <c r="M421" i="5"/>
  <c r="M799" i="5" s="1"/>
  <c r="H421" i="5"/>
  <c r="EH419" i="5"/>
  <c r="EC419" i="5"/>
  <c r="EC418" i="5" s="1"/>
  <c r="EC15" i="5" s="1"/>
  <c r="DX419" i="5"/>
  <c r="DX418" i="5" s="1"/>
  <c r="DX15" i="5" s="1"/>
  <c r="DS419" i="5"/>
  <c r="DS418" i="5" s="1"/>
  <c r="DN419" i="5"/>
  <c r="DN418" i="5" s="1"/>
  <c r="DN15" i="5" s="1"/>
  <c r="DI419" i="5"/>
  <c r="DI418" i="5" s="1"/>
  <c r="DI15" i="5" s="1"/>
  <c r="DD419" i="5"/>
  <c r="DD418" i="5" s="1"/>
  <c r="DD15" i="5" s="1"/>
  <c r="CY419" i="5"/>
  <c r="CY418" i="5" s="1"/>
  <c r="CT419" i="5"/>
  <c r="CT418" i="5" s="1"/>
  <c r="CO419" i="5"/>
  <c r="CO418" i="5" s="1"/>
  <c r="CO15" i="5" s="1"/>
  <c r="CJ419" i="5"/>
  <c r="CJ418" i="5" s="1"/>
  <c r="CE419" i="5"/>
  <c r="CE418" i="5" s="1"/>
  <c r="CE15" i="5" s="1"/>
  <c r="BZ419" i="5"/>
  <c r="BZ418" i="5" s="1"/>
  <c r="BZ15" i="5" s="1"/>
  <c r="BP419" i="5"/>
  <c r="BP797" i="5" s="1"/>
  <c r="BK419" i="5"/>
  <c r="BF419" i="5"/>
  <c r="BA419" i="5"/>
  <c r="BA418" i="5" s="1"/>
  <c r="BA796" i="5" s="1"/>
  <c r="AV419" i="5"/>
  <c r="AV797" i="5" s="1"/>
  <c r="AQ419" i="5"/>
  <c r="AL419" i="5"/>
  <c r="AG419" i="5"/>
  <c r="AB419" i="5"/>
  <c r="AB418" i="5" s="1"/>
  <c r="W419" i="5"/>
  <c r="R419" i="5"/>
  <c r="M419" i="5"/>
  <c r="H419" i="5"/>
  <c r="EH418" i="5"/>
  <c r="EH15" i="5" s="1"/>
  <c r="BP418" i="5"/>
  <c r="BP15" i="5" s="1"/>
  <c r="BF418" i="5"/>
  <c r="AL418" i="5"/>
  <c r="AL15" i="5" s="1"/>
  <c r="AL529" i="5" s="1"/>
  <c r="AG418" i="5"/>
  <c r="AG15" i="5" s="1"/>
  <c r="AG529" i="5" s="1"/>
  <c r="EM416" i="5"/>
  <c r="BU416" i="5"/>
  <c r="EM415" i="5"/>
  <c r="BU415" i="5"/>
  <c r="EM414" i="5"/>
  <c r="BU414" i="5"/>
  <c r="EM413" i="5"/>
  <c r="EH413" i="5"/>
  <c r="EC413" i="5"/>
  <c r="DX413" i="5"/>
  <c r="DS413" i="5"/>
  <c r="DN413" i="5"/>
  <c r="DI413" i="5"/>
  <c r="DD413" i="5"/>
  <c r="CY413" i="5"/>
  <c r="CT413" i="5"/>
  <c r="CO413" i="5"/>
  <c r="CJ413" i="5"/>
  <c r="CE413" i="5"/>
  <c r="BZ413" i="5"/>
  <c r="BP413" i="5"/>
  <c r="BK413" i="5"/>
  <c r="BF413" i="5"/>
  <c r="BA413" i="5"/>
  <c r="AV413" i="5"/>
  <c r="AQ413" i="5"/>
  <c r="AL413" i="5"/>
  <c r="AG413" i="5"/>
  <c r="AB413" i="5"/>
  <c r="W413" i="5"/>
  <c r="R413" i="5"/>
  <c r="M413" i="5"/>
  <c r="H413" i="5"/>
  <c r="EM411" i="5"/>
  <c r="BU411" i="5"/>
  <c r="EM410" i="5"/>
  <c r="BU410" i="5"/>
  <c r="EM409" i="5"/>
  <c r="BU409" i="5"/>
  <c r="M409" i="5"/>
  <c r="EH408" i="5"/>
  <c r="EC408" i="5"/>
  <c r="DX408" i="5"/>
  <c r="DS408" i="5"/>
  <c r="DN408" i="5"/>
  <c r="DI408" i="5"/>
  <c r="DD408" i="5"/>
  <c r="CY408" i="5"/>
  <c r="CT408" i="5"/>
  <c r="CO408" i="5"/>
  <c r="CJ408" i="5"/>
  <c r="CE408" i="5"/>
  <c r="BZ408" i="5"/>
  <c r="BP408" i="5"/>
  <c r="BK408" i="5"/>
  <c r="BF408" i="5"/>
  <c r="BA408" i="5"/>
  <c r="AV408" i="5"/>
  <c r="AQ408" i="5"/>
  <c r="AL408" i="5"/>
  <c r="AG408" i="5"/>
  <c r="AB408" i="5"/>
  <c r="W408" i="5"/>
  <c r="R408" i="5"/>
  <c r="M408" i="5"/>
  <c r="H408" i="5"/>
  <c r="EM406" i="5"/>
  <c r="BU406" i="5"/>
  <c r="EM405" i="5"/>
  <c r="BU405" i="5"/>
  <c r="EM404" i="5"/>
  <c r="BU404" i="5"/>
  <c r="EH403" i="5"/>
  <c r="EC403" i="5"/>
  <c r="DX403" i="5"/>
  <c r="DS403" i="5"/>
  <c r="DN403" i="5"/>
  <c r="DI403" i="5"/>
  <c r="DD403" i="5"/>
  <c r="CY403" i="5"/>
  <c r="CT403" i="5"/>
  <c r="CO403" i="5"/>
  <c r="CJ403" i="5"/>
  <c r="CE403" i="5"/>
  <c r="BZ403" i="5"/>
  <c r="BP403" i="5"/>
  <c r="BK403" i="5"/>
  <c r="BF403" i="5"/>
  <c r="BA403" i="5"/>
  <c r="AV403" i="5"/>
  <c r="AQ403" i="5"/>
  <c r="AL403" i="5"/>
  <c r="AG403" i="5"/>
  <c r="AB403" i="5"/>
  <c r="W403" i="5"/>
  <c r="R403" i="5"/>
  <c r="M403" i="5"/>
  <c r="H403" i="5"/>
  <c r="EM401" i="5"/>
  <c r="BU401" i="5"/>
  <c r="EM400" i="5"/>
  <c r="BU400" i="5"/>
  <c r="EM399" i="5"/>
  <c r="BU399" i="5"/>
  <c r="EH398" i="5"/>
  <c r="EC398" i="5"/>
  <c r="DX398" i="5"/>
  <c r="DS398" i="5"/>
  <c r="DN398" i="5"/>
  <c r="DI398" i="5"/>
  <c r="DD398" i="5"/>
  <c r="CY398" i="5"/>
  <c r="CT398" i="5"/>
  <c r="CO398" i="5"/>
  <c r="CJ398" i="5"/>
  <c r="CE398" i="5"/>
  <c r="BZ398" i="5"/>
  <c r="BU398" i="5"/>
  <c r="BP398" i="5"/>
  <c r="BK398" i="5"/>
  <c r="BF398" i="5"/>
  <c r="BA398" i="5"/>
  <c r="AV398" i="5"/>
  <c r="AQ398" i="5"/>
  <c r="AL398" i="5"/>
  <c r="AG398" i="5"/>
  <c r="AB398" i="5"/>
  <c r="W398" i="5"/>
  <c r="R398" i="5"/>
  <c r="M398" i="5"/>
  <c r="H398" i="5"/>
  <c r="EM396" i="5"/>
  <c r="BU396" i="5"/>
  <c r="EM395" i="5"/>
  <c r="BU395" i="5"/>
  <c r="EM394" i="5"/>
  <c r="M394" i="5"/>
  <c r="EH393" i="5"/>
  <c r="EC393" i="5"/>
  <c r="DX393" i="5"/>
  <c r="DS393" i="5"/>
  <c r="DN393" i="5"/>
  <c r="DI393" i="5"/>
  <c r="DD393" i="5"/>
  <c r="CY393" i="5"/>
  <c r="CT393" i="5"/>
  <c r="CO393" i="5"/>
  <c r="CJ393" i="5"/>
  <c r="CE393" i="5"/>
  <c r="BZ393" i="5"/>
  <c r="BP393" i="5"/>
  <c r="BK393" i="5"/>
  <c r="BF393" i="5"/>
  <c r="BA393" i="5"/>
  <c r="AV393" i="5"/>
  <c r="AQ393" i="5"/>
  <c r="AL393" i="5"/>
  <c r="AG393" i="5"/>
  <c r="AB393" i="5"/>
  <c r="W393" i="5"/>
  <c r="R393" i="5"/>
  <c r="H393" i="5"/>
  <c r="EM391" i="5"/>
  <c r="BU391" i="5"/>
  <c r="EM390" i="5"/>
  <c r="BU390" i="5"/>
  <c r="EM389" i="5"/>
  <c r="BU389" i="5"/>
  <c r="EM388" i="5"/>
  <c r="EH388" i="5"/>
  <c r="EC388" i="5"/>
  <c r="DX388" i="5"/>
  <c r="DS388" i="5"/>
  <c r="DN388" i="5"/>
  <c r="DI388" i="5"/>
  <c r="DD388" i="5"/>
  <c r="CY388" i="5"/>
  <c r="CT388" i="5"/>
  <c r="CO388" i="5"/>
  <c r="CJ388" i="5"/>
  <c r="CE388" i="5"/>
  <c r="BZ388" i="5"/>
  <c r="BP388" i="5"/>
  <c r="BK388" i="5"/>
  <c r="BF388" i="5"/>
  <c r="BA388" i="5"/>
  <c r="AV388" i="5"/>
  <c r="AQ388" i="5"/>
  <c r="AL388" i="5"/>
  <c r="AG388" i="5"/>
  <c r="AB388" i="5"/>
  <c r="W388" i="5"/>
  <c r="R388" i="5"/>
  <c r="M388" i="5"/>
  <c r="H388" i="5"/>
  <c r="EM386" i="5"/>
  <c r="BU386" i="5"/>
  <c r="EM385" i="5"/>
  <c r="BU385" i="5"/>
  <c r="EM384" i="5"/>
  <c r="BU384" i="5"/>
  <c r="EH383" i="5"/>
  <c r="EC383" i="5"/>
  <c r="DX383" i="5"/>
  <c r="DS383" i="5"/>
  <c r="DN383" i="5"/>
  <c r="DI383" i="5"/>
  <c r="DD383" i="5"/>
  <c r="CY383" i="5"/>
  <c r="CT383" i="5"/>
  <c r="CO383" i="5"/>
  <c r="CJ383" i="5"/>
  <c r="CE383" i="5"/>
  <c r="BZ383" i="5"/>
  <c r="BP383" i="5"/>
  <c r="BK383" i="5"/>
  <c r="BF383" i="5"/>
  <c r="BA383" i="5"/>
  <c r="AV383" i="5"/>
  <c r="AQ383" i="5"/>
  <c r="AL383" i="5"/>
  <c r="AG383" i="5"/>
  <c r="AB383" i="5"/>
  <c r="W383" i="5"/>
  <c r="R383" i="5"/>
  <c r="M383" i="5"/>
  <c r="H383" i="5"/>
  <c r="EM381" i="5"/>
  <c r="BU381" i="5"/>
  <c r="EM380" i="5"/>
  <c r="BU380" i="5"/>
  <c r="EM379" i="5"/>
  <c r="M379" i="5"/>
  <c r="EH378" i="5"/>
  <c r="EC378" i="5"/>
  <c r="DX378" i="5"/>
  <c r="DS378" i="5"/>
  <c r="DN378" i="5"/>
  <c r="DI378" i="5"/>
  <c r="DD378" i="5"/>
  <c r="CY378" i="5"/>
  <c r="CT378" i="5"/>
  <c r="CO378" i="5"/>
  <c r="CJ378" i="5"/>
  <c r="CE378" i="5"/>
  <c r="BZ378" i="5"/>
  <c r="BP378" i="5"/>
  <c r="BK378" i="5"/>
  <c r="BF378" i="5"/>
  <c r="BA378" i="5"/>
  <c r="AV378" i="5"/>
  <c r="AQ378" i="5"/>
  <c r="AL378" i="5"/>
  <c r="AG378" i="5"/>
  <c r="AB378" i="5"/>
  <c r="W378" i="5"/>
  <c r="R378" i="5"/>
  <c r="H378" i="5"/>
  <c r="EM376" i="5"/>
  <c r="BU376" i="5"/>
  <c r="EM375" i="5"/>
  <c r="BU375" i="5"/>
  <c r="EM374" i="5"/>
  <c r="M374" i="5"/>
  <c r="EH373" i="5"/>
  <c r="EC373" i="5"/>
  <c r="DX373" i="5"/>
  <c r="DS373" i="5"/>
  <c r="DN373" i="5"/>
  <c r="DI373" i="5"/>
  <c r="DD373" i="5"/>
  <c r="CY373" i="5"/>
  <c r="CT373" i="5"/>
  <c r="CO373" i="5"/>
  <c r="CJ373" i="5"/>
  <c r="CE373" i="5"/>
  <c r="BZ373" i="5"/>
  <c r="BP373" i="5"/>
  <c r="BK373" i="5"/>
  <c r="BF373" i="5"/>
  <c r="BA373" i="5"/>
  <c r="AV373" i="5"/>
  <c r="AQ373" i="5"/>
  <c r="AL373" i="5"/>
  <c r="AG373" i="5"/>
  <c r="AB373" i="5"/>
  <c r="W373" i="5"/>
  <c r="R373" i="5"/>
  <c r="H373" i="5"/>
  <c r="EM371" i="5"/>
  <c r="BU371" i="5"/>
  <c r="EM370" i="5"/>
  <c r="BU370" i="5"/>
  <c r="EM369" i="5"/>
  <c r="BU369" i="5"/>
  <c r="EH368" i="5"/>
  <c r="EC368" i="5"/>
  <c r="DX368" i="5"/>
  <c r="DS368" i="5"/>
  <c r="DN368" i="5"/>
  <c r="DI368" i="5"/>
  <c r="DD368" i="5"/>
  <c r="CY368" i="5"/>
  <c r="CT368" i="5"/>
  <c r="CO368" i="5"/>
  <c r="CJ368" i="5"/>
  <c r="CE368" i="5"/>
  <c r="BZ368" i="5"/>
  <c r="BP368" i="5"/>
  <c r="BK368" i="5"/>
  <c r="BF368" i="5"/>
  <c r="BA368" i="5"/>
  <c r="AV368" i="5"/>
  <c r="AQ368" i="5"/>
  <c r="AL368" i="5"/>
  <c r="AG368" i="5"/>
  <c r="AB368" i="5"/>
  <c r="W368" i="5"/>
  <c r="R368" i="5"/>
  <c r="M368" i="5"/>
  <c r="H368" i="5"/>
  <c r="EM366" i="5"/>
  <c r="BU366" i="5"/>
  <c r="EM365" i="5"/>
  <c r="BU365" i="5"/>
  <c r="EM364" i="5"/>
  <c r="BU364" i="5"/>
  <c r="EH363" i="5"/>
  <c r="EC363" i="5"/>
  <c r="DX363" i="5"/>
  <c r="DS363" i="5"/>
  <c r="DN363" i="5"/>
  <c r="DI363" i="5"/>
  <c r="DD363" i="5"/>
  <c r="CY363" i="5"/>
  <c r="CT363" i="5"/>
  <c r="CO363" i="5"/>
  <c r="CJ363" i="5"/>
  <c r="CE363" i="5"/>
  <c r="BZ363" i="5"/>
  <c r="BP363" i="5"/>
  <c r="BK363" i="5"/>
  <c r="BF363" i="5"/>
  <c r="BA363" i="5"/>
  <c r="AV363" i="5"/>
  <c r="AQ363" i="5"/>
  <c r="AL363" i="5"/>
  <c r="AG363" i="5"/>
  <c r="AB363" i="5"/>
  <c r="W363" i="5"/>
  <c r="R363" i="5"/>
  <c r="M363" i="5"/>
  <c r="H363" i="5"/>
  <c r="EM361" i="5"/>
  <c r="BU361" i="5"/>
  <c r="EM360" i="5"/>
  <c r="BU360" i="5"/>
  <c r="BU358" i="5" s="1"/>
  <c r="EM359" i="5"/>
  <c r="BU359" i="5"/>
  <c r="EH358" i="5"/>
  <c r="EC358" i="5"/>
  <c r="DX358" i="5"/>
  <c r="DS358" i="5"/>
  <c r="DN358" i="5"/>
  <c r="DI358" i="5"/>
  <c r="DD358" i="5"/>
  <c r="CY358" i="5"/>
  <c r="CT358" i="5"/>
  <c r="CO358" i="5"/>
  <c r="CJ358" i="5"/>
  <c r="CE358" i="5"/>
  <c r="BZ358" i="5"/>
  <c r="BP358" i="5"/>
  <c r="BK358" i="5"/>
  <c r="BF358" i="5"/>
  <c r="BA358" i="5"/>
  <c r="AV358" i="5"/>
  <c r="AQ358" i="5"/>
  <c r="AL358" i="5"/>
  <c r="AG358" i="5"/>
  <c r="AB358" i="5"/>
  <c r="W358" i="5"/>
  <c r="R358" i="5"/>
  <c r="M358" i="5"/>
  <c r="H358" i="5"/>
  <c r="EM356" i="5"/>
  <c r="BU356" i="5"/>
  <c r="EM355" i="5"/>
  <c r="BU355" i="5"/>
  <c r="BU353" i="5" s="1"/>
  <c r="EM354" i="5"/>
  <c r="EM353" i="5" s="1"/>
  <c r="BU354" i="5"/>
  <c r="EH353" i="5"/>
  <c r="EC353" i="5"/>
  <c r="DX353" i="5"/>
  <c r="DS353" i="5"/>
  <c r="DN353" i="5"/>
  <c r="DI353" i="5"/>
  <c r="DD353" i="5"/>
  <c r="CY353" i="5"/>
  <c r="CT353" i="5"/>
  <c r="CO353" i="5"/>
  <c r="CJ353" i="5"/>
  <c r="CE353" i="5"/>
  <c r="BZ353" i="5"/>
  <c r="BP353" i="5"/>
  <c r="BK353" i="5"/>
  <c r="BF353" i="5"/>
  <c r="BA353" i="5"/>
  <c r="AV353" i="5"/>
  <c r="AQ353" i="5"/>
  <c r="AL353" i="5"/>
  <c r="AG353" i="5"/>
  <c r="AB353" i="5"/>
  <c r="W353" i="5"/>
  <c r="R353" i="5"/>
  <c r="M353" i="5"/>
  <c r="H353" i="5"/>
  <c r="EM351" i="5"/>
  <c r="BU351" i="5"/>
  <c r="EM350" i="5"/>
  <c r="BU350" i="5"/>
  <c r="EM349" i="5"/>
  <c r="BU349" i="5"/>
  <c r="BU348" i="5" s="1"/>
  <c r="EH348" i="5"/>
  <c r="EC348" i="5"/>
  <c r="DX348" i="5"/>
  <c r="DS348" i="5"/>
  <c r="DN348" i="5"/>
  <c r="DI348" i="5"/>
  <c r="DD348" i="5"/>
  <c r="CY348" i="5"/>
  <c r="CT348" i="5"/>
  <c r="CO348" i="5"/>
  <c r="CJ348" i="5"/>
  <c r="CE348" i="5"/>
  <c r="BZ348" i="5"/>
  <c r="BP348" i="5"/>
  <c r="BK348" i="5"/>
  <c r="BF348" i="5"/>
  <c r="BA348" i="5"/>
  <c r="AV348" i="5"/>
  <c r="AQ348" i="5"/>
  <c r="AL348" i="5"/>
  <c r="AG348" i="5"/>
  <c r="AB348" i="5"/>
  <c r="W348" i="5"/>
  <c r="R348" i="5"/>
  <c r="M348" i="5"/>
  <c r="H348" i="5"/>
  <c r="CA794" i="5"/>
  <c r="EM346" i="5"/>
  <c r="BU346" i="5"/>
  <c r="BU794" i="5" s="1"/>
  <c r="CA793" i="5"/>
  <c r="EM345" i="5"/>
  <c r="BU345" i="5"/>
  <c r="EM344" i="5"/>
  <c r="CA792" i="5" s="1"/>
  <c r="BU344" i="5"/>
  <c r="EH343" i="5"/>
  <c r="EC343" i="5"/>
  <c r="DX343" i="5"/>
  <c r="DS343" i="5"/>
  <c r="DN343" i="5"/>
  <c r="DI343" i="5"/>
  <c r="DD343" i="5"/>
  <c r="CY343" i="5"/>
  <c r="CT343" i="5"/>
  <c r="CO343" i="5"/>
  <c r="CJ343" i="5"/>
  <c r="CE343" i="5"/>
  <c r="BZ343" i="5"/>
  <c r="BP343" i="5"/>
  <c r="BP791" i="5" s="1"/>
  <c r="BK343" i="5"/>
  <c r="BF343" i="5"/>
  <c r="BA343" i="5"/>
  <c r="AV343" i="5"/>
  <c r="AQ343" i="5"/>
  <c r="AL343" i="5"/>
  <c r="AG343" i="5"/>
  <c r="AB343" i="5"/>
  <c r="W343" i="5"/>
  <c r="R343" i="5"/>
  <c r="R791" i="5" s="1"/>
  <c r="M343" i="5"/>
  <c r="M791" i="5" s="1"/>
  <c r="H343" i="5"/>
  <c r="H791" i="5" s="1"/>
  <c r="EM341" i="5"/>
  <c r="CA789" i="5" s="1"/>
  <c r="BU341" i="5"/>
  <c r="EM340" i="5"/>
  <c r="CA788" i="5" s="1"/>
  <c r="BU340" i="5"/>
  <c r="EM339" i="5"/>
  <c r="CA787" i="5" s="1"/>
  <c r="BU339" i="5"/>
  <c r="EH338" i="5"/>
  <c r="EC338" i="5"/>
  <c r="DX338" i="5"/>
  <c r="DS338" i="5"/>
  <c r="DN338" i="5"/>
  <c r="DI338" i="5"/>
  <c r="DD338" i="5"/>
  <c r="CY338" i="5"/>
  <c r="CT338" i="5"/>
  <c r="CO338" i="5"/>
  <c r="CJ338" i="5"/>
  <c r="CE338" i="5"/>
  <c r="BZ338" i="5"/>
  <c r="BP338" i="5"/>
  <c r="BK338" i="5"/>
  <c r="BF338" i="5"/>
  <c r="BA338" i="5"/>
  <c r="AV338" i="5"/>
  <c r="AQ338" i="5"/>
  <c r="AQ786" i="5" s="1"/>
  <c r="AL338" i="5"/>
  <c r="AG338" i="5"/>
  <c r="AB338" i="5"/>
  <c r="W338" i="5"/>
  <c r="W786" i="5" s="1"/>
  <c r="R338" i="5"/>
  <c r="R786" i="5" s="1"/>
  <c r="M338" i="5"/>
  <c r="M786" i="5" s="1"/>
  <c r="H338" i="5"/>
  <c r="EM336" i="5"/>
  <c r="BU336" i="5"/>
  <c r="EM335" i="5"/>
  <c r="BU335" i="5"/>
  <c r="EM334" i="5"/>
  <c r="BU334" i="5"/>
  <c r="EM333" i="5"/>
  <c r="BU333" i="5"/>
  <c r="BU332" i="5" s="1"/>
  <c r="EM332" i="5"/>
  <c r="EH332" i="5"/>
  <c r="EC332" i="5"/>
  <c r="DX332" i="5"/>
  <c r="DS332" i="5"/>
  <c r="DN332" i="5"/>
  <c r="DI332" i="5"/>
  <c r="DD332" i="5"/>
  <c r="CY332" i="5"/>
  <c r="CT332" i="5"/>
  <c r="CO332" i="5"/>
  <c r="CJ332" i="5"/>
  <c r="CE332" i="5"/>
  <c r="BZ332" i="5"/>
  <c r="BP332" i="5"/>
  <c r="BK332" i="5"/>
  <c r="BF332" i="5"/>
  <c r="BA332" i="5"/>
  <c r="AV332" i="5"/>
  <c r="AQ332" i="5"/>
  <c r="AL332" i="5"/>
  <c r="AG332" i="5"/>
  <c r="AB332" i="5"/>
  <c r="W332" i="5"/>
  <c r="R332" i="5"/>
  <c r="M332" i="5"/>
  <c r="H332" i="5"/>
  <c r="EM330" i="5"/>
  <c r="CA784" i="5" s="1"/>
  <c r="BU330" i="5"/>
  <c r="BU784" i="5" s="1"/>
  <c r="EM329" i="5"/>
  <c r="BU329" i="5"/>
  <c r="EM328" i="5"/>
  <c r="CA783" i="5" s="1"/>
  <c r="BU328" i="5"/>
  <c r="EM327" i="5"/>
  <c r="CA782" i="5" s="1"/>
  <c r="BU327" i="5"/>
  <c r="BU782" i="5" s="1"/>
  <c r="EH326" i="5"/>
  <c r="EC326" i="5"/>
  <c r="DX326" i="5"/>
  <c r="DS326" i="5"/>
  <c r="DN326" i="5"/>
  <c r="DI326" i="5"/>
  <c r="DD326" i="5"/>
  <c r="CY326" i="5"/>
  <c r="CT326" i="5"/>
  <c r="CO326" i="5"/>
  <c r="CJ326" i="5"/>
  <c r="CE326" i="5"/>
  <c r="BZ326" i="5"/>
  <c r="BP326" i="5"/>
  <c r="BK326" i="5"/>
  <c r="BF326" i="5"/>
  <c r="BF781" i="5" s="1"/>
  <c r="BA326" i="5"/>
  <c r="AV326" i="5"/>
  <c r="AQ326" i="5"/>
  <c r="AL326" i="5"/>
  <c r="AG326" i="5"/>
  <c r="AB326" i="5"/>
  <c r="W326" i="5"/>
  <c r="R326" i="5"/>
  <c r="M326" i="5"/>
  <c r="H326" i="5"/>
  <c r="EM324" i="5"/>
  <c r="CA778" i="5" s="1"/>
  <c r="BU324" i="5"/>
  <c r="EM323" i="5"/>
  <c r="BU323" i="5"/>
  <c r="EM322" i="5"/>
  <c r="CA777" i="5" s="1"/>
  <c r="BU322" i="5"/>
  <c r="BU777" i="5" s="1"/>
  <c r="EM321" i="5"/>
  <c r="CA776" i="5" s="1"/>
  <c r="BU321" i="5"/>
  <c r="EH320" i="5"/>
  <c r="EC320" i="5"/>
  <c r="DX320" i="5"/>
  <c r="DS320" i="5"/>
  <c r="DN320" i="5"/>
  <c r="DI320" i="5"/>
  <c r="DD320" i="5"/>
  <c r="CY320" i="5"/>
  <c r="CT320" i="5"/>
  <c r="CO320" i="5"/>
  <c r="CJ320" i="5"/>
  <c r="CE320" i="5"/>
  <c r="BZ320" i="5"/>
  <c r="BP320" i="5"/>
  <c r="BK320" i="5"/>
  <c r="BF320" i="5"/>
  <c r="BA320" i="5"/>
  <c r="BA775" i="5" s="1"/>
  <c r="AV320" i="5"/>
  <c r="AQ320" i="5"/>
  <c r="AQ775" i="5" s="1"/>
  <c r="AL320" i="5"/>
  <c r="AG320" i="5"/>
  <c r="AB320" i="5"/>
  <c r="W320" i="5"/>
  <c r="W775" i="5" s="1"/>
  <c r="R320" i="5"/>
  <c r="M320" i="5"/>
  <c r="H320" i="5"/>
  <c r="EM318" i="5"/>
  <c r="CA773" i="5" s="1"/>
  <c r="BU318" i="5"/>
  <c r="EM317" i="5"/>
  <c r="CA772" i="5" s="1"/>
  <c r="BU317" i="5"/>
  <c r="EM316" i="5"/>
  <c r="CA771" i="5" s="1"/>
  <c r="BU316" i="5"/>
  <c r="EM315" i="5"/>
  <c r="CA770" i="5" s="1"/>
  <c r="BU315" i="5"/>
  <c r="EH314" i="5"/>
  <c r="EC314" i="5"/>
  <c r="DX314" i="5"/>
  <c r="DS314" i="5"/>
  <c r="DN314" i="5"/>
  <c r="DI314" i="5"/>
  <c r="DD314" i="5"/>
  <c r="CY314" i="5"/>
  <c r="CT314" i="5"/>
  <c r="CO314" i="5"/>
  <c r="CJ314" i="5"/>
  <c r="CE314" i="5"/>
  <c r="BZ314" i="5"/>
  <c r="BP314" i="5"/>
  <c r="BK314" i="5"/>
  <c r="BF314" i="5"/>
  <c r="BA314" i="5"/>
  <c r="AV314" i="5"/>
  <c r="AQ314" i="5"/>
  <c r="AQ769" i="5" s="1"/>
  <c r="AL314" i="5"/>
  <c r="AG314" i="5"/>
  <c r="AB314" i="5"/>
  <c r="W314" i="5"/>
  <c r="R314" i="5"/>
  <c r="M314" i="5"/>
  <c r="H314" i="5"/>
  <c r="H769" i="5" s="1"/>
  <c r="CA766" i="5"/>
  <c r="EM312" i="5"/>
  <c r="BU312" i="5"/>
  <c r="EM311" i="5"/>
  <c r="BU311" i="5"/>
  <c r="CA765" i="5"/>
  <c r="EM310" i="5"/>
  <c r="BU310" i="5"/>
  <c r="BU765" i="5" s="1"/>
  <c r="CA764" i="5"/>
  <c r="EM309" i="5"/>
  <c r="BU309" i="5"/>
  <c r="EM308" i="5"/>
  <c r="CA763" i="5" s="1"/>
  <c r="BZ308" i="5"/>
  <c r="BU308" i="5"/>
  <c r="AQ308" i="5"/>
  <c r="AQ763" i="5" s="1"/>
  <c r="AL308" i="5"/>
  <c r="AL763" i="5" s="1"/>
  <c r="R308" i="5"/>
  <c r="R763" i="5" s="1"/>
  <c r="M308" i="5"/>
  <c r="M763" i="5" s="1"/>
  <c r="H308" i="5"/>
  <c r="EM306" i="5"/>
  <c r="CA761" i="5" s="1"/>
  <c r="BU306" i="5"/>
  <c r="EM305" i="5"/>
  <c r="BU305" i="5"/>
  <c r="CA760" i="5"/>
  <c r="EM304" i="5"/>
  <c r="BU304" i="5"/>
  <c r="EM303" i="5"/>
  <c r="CA759" i="5" s="1"/>
  <c r="BU303" i="5"/>
  <c r="EH302" i="5"/>
  <c r="EC302" i="5"/>
  <c r="DX302" i="5"/>
  <c r="DS302" i="5"/>
  <c r="DN302" i="5"/>
  <c r="DI302" i="5"/>
  <c r="DD302" i="5"/>
  <c r="CY302" i="5"/>
  <c r="CT302" i="5"/>
  <c r="CO302" i="5"/>
  <c r="CJ302" i="5"/>
  <c r="CE302" i="5"/>
  <c r="BZ302" i="5"/>
  <c r="BP302" i="5"/>
  <c r="BK302" i="5"/>
  <c r="BF302" i="5"/>
  <c r="BA302" i="5"/>
  <c r="BA758" i="5" s="1"/>
  <c r="AV302" i="5"/>
  <c r="AQ302" i="5"/>
  <c r="AL302" i="5"/>
  <c r="AL758" i="5" s="1"/>
  <c r="AG302" i="5"/>
  <c r="AB302" i="5"/>
  <c r="AB758" i="5" s="1"/>
  <c r="W302" i="5"/>
  <c r="R302" i="5"/>
  <c r="M302" i="5"/>
  <c r="H302" i="5"/>
  <c r="EM300" i="5"/>
  <c r="BU300" i="5"/>
  <c r="EM299" i="5"/>
  <c r="BU299" i="5"/>
  <c r="CA755" i="5"/>
  <c r="EM298" i="5"/>
  <c r="BU298" i="5"/>
  <c r="EM297" i="5"/>
  <c r="CA754" i="5" s="1"/>
  <c r="BU297" i="5"/>
  <c r="EH296" i="5"/>
  <c r="EC296" i="5"/>
  <c r="DX296" i="5"/>
  <c r="DS296" i="5"/>
  <c r="DN296" i="5"/>
  <c r="DI296" i="5"/>
  <c r="DD296" i="5"/>
  <c r="CY296" i="5"/>
  <c r="CT296" i="5"/>
  <c r="CO296" i="5"/>
  <c r="CJ296" i="5"/>
  <c r="CE296" i="5"/>
  <c r="BZ296" i="5"/>
  <c r="BP296" i="5"/>
  <c r="BK296" i="5"/>
  <c r="BK753" i="5" s="1"/>
  <c r="BF296" i="5"/>
  <c r="BA296" i="5"/>
  <c r="AV296" i="5"/>
  <c r="AQ296" i="5"/>
  <c r="AL296" i="5"/>
  <c r="AG296" i="5"/>
  <c r="AG753" i="5" s="1"/>
  <c r="AB296" i="5"/>
  <c r="W296" i="5"/>
  <c r="R296" i="5"/>
  <c r="M296" i="5"/>
  <c r="H296" i="5"/>
  <c r="EM294" i="5"/>
  <c r="CA751" i="5" s="1"/>
  <c r="BU294" i="5"/>
  <c r="EM293" i="5"/>
  <c r="BU293" i="5"/>
  <c r="EM292" i="5"/>
  <c r="CA750" i="5" s="1"/>
  <c r="BU292" i="5"/>
  <c r="EM291" i="5"/>
  <c r="BU291" i="5"/>
  <c r="EH290" i="5"/>
  <c r="EC290" i="5"/>
  <c r="DX290" i="5"/>
  <c r="DS290" i="5"/>
  <c r="DN290" i="5"/>
  <c r="DI290" i="5"/>
  <c r="DD290" i="5"/>
  <c r="CY290" i="5"/>
  <c r="CT290" i="5"/>
  <c r="CO290" i="5"/>
  <c r="CJ290" i="5"/>
  <c r="CE290" i="5"/>
  <c r="BZ290" i="5"/>
  <c r="BP290" i="5"/>
  <c r="BK290" i="5"/>
  <c r="BF290" i="5"/>
  <c r="BA290" i="5"/>
  <c r="AV290" i="5"/>
  <c r="AQ290" i="5"/>
  <c r="AL290" i="5"/>
  <c r="AL748" i="5" s="1"/>
  <c r="AG290" i="5"/>
  <c r="AG748" i="5" s="1"/>
  <c r="AB290" i="5"/>
  <c r="W290" i="5"/>
  <c r="W748" i="5" s="1"/>
  <c r="R290" i="5"/>
  <c r="M290" i="5"/>
  <c r="H290" i="5"/>
  <c r="CA746" i="5"/>
  <c r="EM288" i="5"/>
  <c r="BU288" i="5"/>
  <c r="BU284" i="5" s="1"/>
  <c r="EM287" i="5"/>
  <c r="CA745" i="5" s="1"/>
  <c r="BU287" i="5"/>
  <c r="EM286" i="5"/>
  <c r="CA744" i="5" s="1"/>
  <c r="BU286" i="5"/>
  <c r="EM285" i="5"/>
  <c r="CA743" i="5" s="1"/>
  <c r="BU285" i="5"/>
  <c r="EH284" i="5"/>
  <c r="EC284" i="5"/>
  <c r="DX284" i="5"/>
  <c r="DS284" i="5"/>
  <c r="DN284" i="5"/>
  <c r="DI284" i="5"/>
  <c r="DD284" i="5"/>
  <c r="CY284" i="5"/>
  <c r="CT284" i="5"/>
  <c r="CO284" i="5"/>
  <c r="CJ284" i="5"/>
  <c r="CE284" i="5"/>
  <c r="BZ284" i="5"/>
  <c r="BP284" i="5"/>
  <c r="BK284" i="5"/>
  <c r="BF284" i="5"/>
  <c r="BF742" i="5" s="1"/>
  <c r="BA284" i="5"/>
  <c r="BA742" i="5" s="1"/>
  <c r="AV284" i="5"/>
  <c r="AQ284" i="5"/>
  <c r="AQ742" i="5" s="1"/>
  <c r="AL284" i="5"/>
  <c r="AL742" i="5" s="1"/>
  <c r="AG284" i="5"/>
  <c r="AB284" i="5"/>
  <c r="W284" i="5"/>
  <c r="R284" i="5"/>
  <c r="M284" i="5"/>
  <c r="M742" i="5" s="1"/>
  <c r="H284" i="5"/>
  <c r="EM282" i="5"/>
  <c r="CA740" i="5" s="1"/>
  <c r="BU282" i="5"/>
  <c r="EM281" i="5"/>
  <c r="BU281" i="5"/>
  <c r="EM280" i="5"/>
  <c r="BU280" i="5"/>
  <c r="EM279" i="5"/>
  <c r="BU279" i="5"/>
  <c r="EH278" i="5"/>
  <c r="EC278" i="5"/>
  <c r="DX278" i="5"/>
  <c r="DS278" i="5"/>
  <c r="DN278" i="5"/>
  <c r="DI278" i="5"/>
  <c r="DD278" i="5"/>
  <c r="CY278" i="5"/>
  <c r="CT278" i="5"/>
  <c r="CO278" i="5"/>
  <c r="CJ278" i="5"/>
  <c r="CE278" i="5"/>
  <c r="BZ278" i="5"/>
  <c r="BP278" i="5"/>
  <c r="BP737" i="5" s="1"/>
  <c r="BK278" i="5"/>
  <c r="BF278" i="5"/>
  <c r="BA278" i="5"/>
  <c r="BA737" i="5" s="1"/>
  <c r="AV278" i="5"/>
  <c r="AQ278" i="5"/>
  <c r="AQ737" i="5" s="1"/>
  <c r="AL278" i="5"/>
  <c r="AG278" i="5"/>
  <c r="AB278" i="5"/>
  <c r="W278" i="5"/>
  <c r="W737" i="5" s="1"/>
  <c r="R278" i="5"/>
  <c r="M278" i="5"/>
  <c r="H278" i="5"/>
  <c r="CA735" i="5"/>
  <c r="EM276" i="5"/>
  <c r="BU276" i="5"/>
  <c r="EM275" i="5"/>
  <c r="BU275" i="5"/>
  <c r="EM274" i="5"/>
  <c r="CA734" i="5" s="1"/>
  <c r="BU274" i="5"/>
  <c r="BU272" i="5" s="1"/>
  <c r="EM273" i="5"/>
  <c r="CA733" i="5" s="1"/>
  <c r="BU273" i="5"/>
  <c r="EH272" i="5"/>
  <c r="EC272" i="5"/>
  <c r="DX272" i="5"/>
  <c r="DS272" i="5"/>
  <c r="DN272" i="5"/>
  <c r="DI272" i="5"/>
  <c r="DD272" i="5"/>
  <c r="CY272" i="5"/>
  <c r="CT272" i="5"/>
  <c r="CO272" i="5"/>
  <c r="CJ272" i="5"/>
  <c r="CE272" i="5"/>
  <c r="BZ272" i="5"/>
  <c r="BP272" i="5"/>
  <c r="BK272" i="5"/>
  <c r="BK732" i="5" s="1"/>
  <c r="BF272" i="5"/>
  <c r="BA272" i="5"/>
  <c r="AV272" i="5"/>
  <c r="AQ272" i="5"/>
  <c r="AQ732" i="5" s="1"/>
  <c r="AL272" i="5"/>
  <c r="AG272" i="5"/>
  <c r="AB272" i="5"/>
  <c r="AB732" i="5" s="1"/>
  <c r="W272" i="5"/>
  <c r="R272" i="5"/>
  <c r="M272" i="5"/>
  <c r="H272" i="5"/>
  <c r="EH270" i="5"/>
  <c r="EC270" i="5"/>
  <c r="DX270" i="5"/>
  <c r="DS270" i="5"/>
  <c r="DN270" i="5"/>
  <c r="DI270" i="5"/>
  <c r="DD270" i="5"/>
  <c r="CY270" i="5"/>
  <c r="CT270" i="5"/>
  <c r="CO270" i="5"/>
  <c r="CJ270" i="5"/>
  <c r="CE270" i="5"/>
  <c r="BZ270" i="5"/>
  <c r="BP270" i="5"/>
  <c r="BP730" i="5" s="1"/>
  <c r="BK270" i="5"/>
  <c r="BK730" i="5" s="1"/>
  <c r="BF270" i="5"/>
  <c r="BF730" i="5" s="1"/>
  <c r="BA270" i="5"/>
  <c r="AV270" i="5"/>
  <c r="AV730" i="5" s="1"/>
  <c r="AQ270" i="5"/>
  <c r="AL270" i="5"/>
  <c r="AG270" i="5"/>
  <c r="AB270" i="5"/>
  <c r="AB730" i="5" s="1"/>
  <c r="W270" i="5"/>
  <c r="W730" i="5" s="1"/>
  <c r="R270" i="5"/>
  <c r="M270" i="5"/>
  <c r="H270" i="5"/>
  <c r="EH269" i="5"/>
  <c r="EC269" i="5"/>
  <c r="DX269" i="5"/>
  <c r="DS269" i="5"/>
  <c r="DS266" i="5" s="1"/>
  <c r="DS14" i="5" s="1"/>
  <c r="DN269" i="5"/>
  <c r="DI269" i="5"/>
  <c r="DD269" i="5"/>
  <c r="CY269" i="5"/>
  <c r="CT269" i="5"/>
  <c r="CO269" i="5"/>
  <c r="CJ269" i="5"/>
  <c r="CE269" i="5"/>
  <c r="BZ269" i="5"/>
  <c r="BP269" i="5"/>
  <c r="BK269" i="5"/>
  <c r="BF269" i="5"/>
  <c r="BA269" i="5"/>
  <c r="AV269" i="5"/>
  <c r="AQ269" i="5"/>
  <c r="AQ729" i="5" s="1"/>
  <c r="AL269" i="5"/>
  <c r="AL729" i="5" s="1"/>
  <c r="AG269" i="5"/>
  <c r="AB269" i="5"/>
  <c r="W269" i="5"/>
  <c r="R269" i="5"/>
  <c r="R729" i="5" s="1"/>
  <c r="M269" i="5"/>
  <c r="H269" i="5"/>
  <c r="EH268" i="5"/>
  <c r="EC268" i="5"/>
  <c r="EC266" i="5" s="1"/>
  <c r="EC14" i="5" s="1"/>
  <c r="DX268" i="5"/>
  <c r="DS268" i="5"/>
  <c r="DN268" i="5"/>
  <c r="DI268" i="5"/>
  <c r="DD268" i="5"/>
  <c r="CY268" i="5"/>
  <c r="CT268" i="5"/>
  <c r="CT266" i="5" s="1"/>
  <c r="CT14" i="5" s="1"/>
  <c r="CO268" i="5"/>
  <c r="CJ268" i="5"/>
  <c r="CE268" i="5"/>
  <c r="BZ268" i="5"/>
  <c r="BP268" i="5"/>
  <c r="BK268" i="5"/>
  <c r="BF268" i="5"/>
  <c r="BA268" i="5"/>
  <c r="BA266" i="5" s="1"/>
  <c r="AV268" i="5"/>
  <c r="AQ268" i="5"/>
  <c r="AL268" i="5"/>
  <c r="AG268" i="5"/>
  <c r="AB268" i="5"/>
  <c r="W268" i="5"/>
  <c r="R268" i="5"/>
  <c r="M268" i="5"/>
  <c r="M728" i="5" s="1"/>
  <c r="H268" i="5"/>
  <c r="EH267" i="5"/>
  <c r="EC267" i="5"/>
  <c r="DX267" i="5"/>
  <c r="DS267" i="5"/>
  <c r="DN267" i="5"/>
  <c r="DI267" i="5"/>
  <c r="DD267" i="5"/>
  <c r="CY267" i="5"/>
  <c r="CT267" i="5"/>
  <c r="CO267" i="5"/>
  <c r="CJ267" i="5"/>
  <c r="CJ266" i="5" s="1"/>
  <c r="CJ14" i="5" s="1"/>
  <c r="CE267" i="5"/>
  <c r="CE266" i="5" s="1"/>
  <c r="CE14" i="5" s="1"/>
  <c r="BZ267" i="5"/>
  <c r="BP267" i="5"/>
  <c r="BP266" i="5" s="1"/>
  <c r="BK267" i="5"/>
  <c r="BK727" i="5" s="1"/>
  <c r="BF267" i="5"/>
  <c r="BF727" i="5" s="1"/>
  <c r="BA267" i="5"/>
  <c r="AV267" i="5"/>
  <c r="AQ267" i="5"/>
  <c r="AL267" i="5"/>
  <c r="AG267" i="5"/>
  <c r="AB267" i="5"/>
  <c r="W267" i="5"/>
  <c r="R267" i="5"/>
  <c r="H267" i="5"/>
  <c r="DI266" i="5"/>
  <c r="DI14" i="5" s="1"/>
  <c r="AV266" i="5"/>
  <c r="AQ266" i="5"/>
  <c r="CA724" i="5"/>
  <c r="EM264" i="5"/>
  <c r="BU264" i="5"/>
  <c r="EM263" i="5"/>
  <c r="BU263" i="5"/>
  <c r="EM262" i="5"/>
  <c r="BU262" i="5"/>
  <c r="EM261" i="5"/>
  <c r="BU261" i="5"/>
  <c r="EM260" i="5"/>
  <c r="CA723" i="5" s="1"/>
  <c r="BU260" i="5"/>
  <c r="EM259" i="5"/>
  <c r="CA722" i="5" s="1"/>
  <c r="BU259" i="5"/>
  <c r="BU722" i="5" s="1"/>
  <c r="EM258" i="5"/>
  <c r="BU258" i="5"/>
  <c r="EH257" i="5"/>
  <c r="EH18" i="5" s="1"/>
  <c r="EH17" i="5" s="1"/>
  <c r="EH13" i="5" s="1"/>
  <c r="EC257" i="5"/>
  <c r="DX257" i="5"/>
  <c r="DS257" i="5"/>
  <c r="DN257" i="5"/>
  <c r="DI257" i="5"/>
  <c r="DD257" i="5"/>
  <c r="CY257" i="5"/>
  <c r="CT257" i="5"/>
  <c r="CO257" i="5"/>
  <c r="CJ257" i="5"/>
  <c r="CE257" i="5"/>
  <c r="CE18" i="5" s="1"/>
  <c r="BZ257" i="5"/>
  <c r="BP257" i="5"/>
  <c r="BP720" i="5" s="1"/>
  <c r="BK257" i="5"/>
  <c r="BK720" i="5" s="1"/>
  <c r="BF257" i="5"/>
  <c r="BF720" i="5" s="1"/>
  <c r="BA257" i="5"/>
  <c r="AV257" i="5"/>
  <c r="AQ257" i="5"/>
  <c r="AQ720" i="5" s="1"/>
  <c r="AL257" i="5"/>
  <c r="AG257" i="5"/>
  <c r="AB257" i="5"/>
  <c r="W257" i="5"/>
  <c r="R257" i="5"/>
  <c r="M257" i="5"/>
  <c r="H257" i="5"/>
  <c r="EM255" i="5"/>
  <c r="BU255" i="5"/>
  <c r="BU253" i="5" s="1"/>
  <c r="EM254" i="5"/>
  <c r="BU254" i="5"/>
  <c r="BZ254" i="5" s="1"/>
  <c r="EH253" i="5"/>
  <c r="EC253" i="5"/>
  <c r="DX253" i="5"/>
  <c r="DX18" i="5" s="1"/>
  <c r="DS253" i="5"/>
  <c r="DN253" i="5"/>
  <c r="DN18" i="5" s="1"/>
  <c r="DI253" i="5"/>
  <c r="DI18" i="5" s="1"/>
  <c r="DD253" i="5"/>
  <c r="DD18" i="5" s="1"/>
  <c r="CY253" i="5"/>
  <c r="CY18" i="5" s="1"/>
  <c r="CT253" i="5"/>
  <c r="CO253" i="5"/>
  <c r="CO18" i="5" s="1"/>
  <c r="CJ253" i="5"/>
  <c r="CE253" i="5"/>
  <c r="BP253" i="5"/>
  <c r="BP706" i="5" s="1"/>
  <c r="BK253" i="5"/>
  <c r="BK706" i="5" s="1"/>
  <c r="BF253" i="5"/>
  <c r="BA253" i="5"/>
  <c r="AV253" i="5"/>
  <c r="AQ253" i="5"/>
  <c r="AL253" i="5"/>
  <c r="AG253" i="5"/>
  <c r="AG18" i="5" s="1"/>
  <c r="AB253" i="5"/>
  <c r="AB18" i="5" s="1"/>
  <c r="W253" i="5"/>
  <c r="R253" i="5"/>
  <c r="R706" i="5" s="1"/>
  <c r="M253" i="5"/>
  <c r="M706" i="5" s="1"/>
  <c r="BZ250" i="5"/>
  <c r="H250" i="5"/>
  <c r="EM243" i="5"/>
  <c r="BU243" i="5"/>
  <c r="BU240" i="5" s="1"/>
  <c r="EM242" i="5"/>
  <c r="BU242" i="5"/>
  <c r="EM241" i="5"/>
  <c r="BU241" i="5"/>
  <c r="EH240" i="5"/>
  <c r="EC240" i="5"/>
  <c r="DX240" i="5"/>
  <c r="DS240" i="5"/>
  <c r="DN240" i="5"/>
  <c r="DI240" i="5"/>
  <c r="DD240" i="5"/>
  <c r="CY240" i="5"/>
  <c r="CT240" i="5"/>
  <c r="CO240" i="5"/>
  <c r="CJ240" i="5"/>
  <c r="CE240" i="5"/>
  <c r="BZ240" i="5"/>
  <c r="BP240" i="5"/>
  <c r="BK240" i="5"/>
  <c r="BF240" i="5"/>
  <c r="BA240" i="5"/>
  <c r="AV240" i="5"/>
  <c r="AQ240" i="5"/>
  <c r="AL240" i="5"/>
  <c r="AG240" i="5"/>
  <c r="AB240" i="5"/>
  <c r="W240" i="5"/>
  <c r="R240" i="5"/>
  <c r="M240" i="5"/>
  <c r="H240" i="5"/>
  <c r="EM238" i="5"/>
  <c r="BU238" i="5"/>
  <c r="EM237" i="5"/>
  <c r="BU237" i="5"/>
  <c r="EM236" i="5"/>
  <c r="BU236" i="5"/>
  <c r="EH235" i="5"/>
  <c r="EC235" i="5"/>
  <c r="DX235" i="5"/>
  <c r="DS235" i="5"/>
  <c r="DN235" i="5"/>
  <c r="DI235" i="5"/>
  <c r="DD235" i="5"/>
  <c r="CY235" i="5"/>
  <c r="CT235" i="5"/>
  <c r="CO235" i="5"/>
  <c r="CJ235" i="5"/>
  <c r="CE235" i="5"/>
  <c r="BZ235" i="5"/>
  <c r="BP235" i="5"/>
  <c r="BK235" i="5"/>
  <c r="BF235" i="5"/>
  <c r="BA235" i="5"/>
  <c r="AV235" i="5"/>
  <c r="AQ235" i="5"/>
  <c r="AL235" i="5"/>
  <c r="AG235" i="5"/>
  <c r="AB235" i="5"/>
  <c r="W235" i="5"/>
  <c r="R235" i="5"/>
  <c r="M235" i="5"/>
  <c r="H235" i="5"/>
  <c r="EM233" i="5"/>
  <c r="EM230" i="5" s="1"/>
  <c r="BU233" i="5"/>
  <c r="EM232" i="5"/>
  <c r="BU232" i="5"/>
  <c r="EM231" i="5"/>
  <c r="BU231" i="5"/>
  <c r="EH230" i="5"/>
  <c r="EC230" i="5"/>
  <c r="DX230" i="5"/>
  <c r="DS230" i="5"/>
  <c r="DN230" i="5"/>
  <c r="DI230" i="5"/>
  <c r="DD230" i="5"/>
  <c r="CY230" i="5"/>
  <c r="CT230" i="5"/>
  <c r="CO230" i="5"/>
  <c r="CJ230" i="5"/>
  <c r="CE230" i="5"/>
  <c r="BZ230" i="5"/>
  <c r="BP230" i="5"/>
  <c r="BK230" i="5"/>
  <c r="BF230" i="5"/>
  <c r="BA230" i="5"/>
  <c r="AV230" i="5"/>
  <c r="AQ230" i="5"/>
  <c r="AL230" i="5"/>
  <c r="AG230" i="5"/>
  <c r="AB230" i="5"/>
  <c r="W230" i="5"/>
  <c r="R230" i="5"/>
  <c r="M230" i="5"/>
  <c r="H230" i="5"/>
  <c r="EM227" i="5"/>
  <c r="BU227" i="5"/>
  <c r="EM226" i="5"/>
  <c r="BU226" i="5"/>
  <c r="EM225" i="5"/>
  <c r="BU225" i="5"/>
  <c r="EH224" i="5"/>
  <c r="EC224" i="5"/>
  <c r="DX224" i="5"/>
  <c r="DS224" i="5"/>
  <c r="DN224" i="5"/>
  <c r="DI224" i="5"/>
  <c r="DD224" i="5"/>
  <c r="CY224" i="5"/>
  <c r="CT224" i="5"/>
  <c r="CO224" i="5"/>
  <c r="CJ224" i="5"/>
  <c r="CE224" i="5"/>
  <c r="BZ224" i="5"/>
  <c r="BP224" i="5"/>
  <c r="BK224" i="5"/>
  <c r="BF224" i="5"/>
  <c r="BA224" i="5"/>
  <c r="AV224" i="5"/>
  <c r="AQ224" i="5"/>
  <c r="AL224" i="5"/>
  <c r="AG224" i="5"/>
  <c r="AB224" i="5"/>
  <c r="W224" i="5"/>
  <c r="R224" i="5"/>
  <c r="M224" i="5"/>
  <c r="H224" i="5"/>
  <c r="EM222" i="5"/>
  <c r="BU222" i="5"/>
  <c r="EM221" i="5"/>
  <c r="BU221" i="5"/>
  <c r="BU219" i="5" s="1"/>
  <c r="EM220" i="5"/>
  <c r="BU220" i="5"/>
  <c r="EH219" i="5"/>
  <c r="EC219" i="5"/>
  <c r="DX219" i="5"/>
  <c r="DS219" i="5"/>
  <c r="DN219" i="5"/>
  <c r="DI219" i="5"/>
  <c r="DD219" i="5"/>
  <c r="CY219" i="5"/>
  <c r="CT219" i="5"/>
  <c r="CO219" i="5"/>
  <c r="CJ219" i="5"/>
  <c r="CE219" i="5"/>
  <c r="BZ219" i="5"/>
  <c r="BP219" i="5"/>
  <c r="BK219" i="5"/>
  <c r="BF219" i="5"/>
  <c r="BA219" i="5"/>
  <c r="AV219" i="5"/>
  <c r="AQ219" i="5"/>
  <c r="AL219" i="5"/>
  <c r="AG219" i="5"/>
  <c r="AB219" i="5"/>
  <c r="W219" i="5"/>
  <c r="R219" i="5"/>
  <c r="M219" i="5"/>
  <c r="H219" i="5"/>
  <c r="EM217" i="5"/>
  <c r="BU217" i="5"/>
  <c r="EM216" i="5"/>
  <c r="BU216" i="5"/>
  <c r="EM215" i="5"/>
  <c r="BU215" i="5"/>
  <c r="BU214" i="5" s="1"/>
  <c r="EH214" i="5"/>
  <c r="EC214" i="5"/>
  <c r="DX214" i="5"/>
  <c r="DS214" i="5"/>
  <c r="DN214" i="5"/>
  <c r="DI214" i="5"/>
  <c r="DD214" i="5"/>
  <c r="CY214" i="5"/>
  <c r="CT214" i="5"/>
  <c r="CO214" i="5"/>
  <c r="CJ214" i="5"/>
  <c r="CE214" i="5"/>
  <c r="BZ214" i="5"/>
  <c r="BP214" i="5"/>
  <c r="BK214" i="5"/>
  <c r="BF214" i="5"/>
  <c r="BA214" i="5"/>
  <c r="AV214" i="5"/>
  <c r="AQ214" i="5"/>
  <c r="AL214" i="5"/>
  <c r="AG214" i="5"/>
  <c r="AB214" i="5"/>
  <c r="W214" i="5"/>
  <c r="R214" i="5"/>
  <c r="M214" i="5"/>
  <c r="H214" i="5"/>
  <c r="EM212" i="5"/>
  <c r="BU212" i="5"/>
  <c r="EM211" i="5"/>
  <c r="BU211" i="5"/>
  <c r="EM210" i="5"/>
  <c r="BU210" i="5"/>
  <c r="EM209" i="5"/>
  <c r="EH209" i="5"/>
  <c r="EC209" i="5"/>
  <c r="DX209" i="5"/>
  <c r="DS209" i="5"/>
  <c r="DN209" i="5"/>
  <c r="DI209" i="5"/>
  <c r="DD209" i="5"/>
  <c r="CY209" i="5"/>
  <c r="CT209" i="5"/>
  <c r="CO209" i="5"/>
  <c r="CJ209" i="5"/>
  <c r="CE209" i="5"/>
  <c r="BZ209" i="5"/>
  <c r="BP209" i="5"/>
  <c r="BK209" i="5"/>
  <c r="BF209" i="5"/>
  <c r="BA209" i="5"/>
  <c r="AV209" i="5"/>
  <c r="AQ209" i="5"/>
  <c r="AL209" i="5"/>
  <c r="AG209" i="5"/>
  <c r="AB209" i="5"/>
  <c r="W209" i="5"/>
  <c r="R209" i="5"/>
  <c r="M209" i="5"/>
  <c r="H209" i="5"/>
  <c r="EM206" i="5"/>
  <c r="BU206" i="5"/>
  <c r="EM205" i="5"/>
  <c r="BU205" i="5"/>
  <c r="EM204" i="5"/>
  <c r="BU204" i="5"/>
  <c r="EH203" i="5"/>
  <c r="EC203" i="5"/>
  <c r="DX203" i="5"/>
  <c r="DS203" i="5"/>
  <c r="DN203" i="5"/>
  <c r="DI203" i="5"/>
  <c r="DD203" i="5"/>
  <c r="CY203" i="5"/>
  <c r="CT203" i="5"/>
  <c r="CO203" i="5"/>
  <c r="CJ203" i="5"/>
  <c r="CE203" i="5"/>
  <c r="BZ203" i="5"/>
  <c r="BP203" i="5"/>
  <c r="BK203" i="5"/>
  <c r="BF203" i="5"/>
  <c r="BA203" i="5"/>
  <c r="AV203" i="5"/>
  <c r="AQ203" i="5"/>
  <c r="AL203" i="5"/>
  <c r="AG203" i="5"/>
  <c r="AB203" i="5"/>
  <c r="W203" i="5"/>
  <c r="R203" i="5"/>
  <c r="M203" i="5"/>
  <c r="H203" i="5"/>
  <c r="EM201" i="5"/>
  <c r="CA680" i="5" s="1"/>
  <c r="BU201" i="5"/>
  <c r="EM200" i="5"/>
  <c r="CA679" i="5" s="1"/>
  <c r="BU200" i="5"/>
  <c r="EM199" i="5"/>
  <c r="CA678" i="5" s="1"/>
  <c r="BU199" i="5"/>
  <c r="BU198" i="5" s="1"/>
  <c r="EH198" i="5"/>
  <c r="EC198" i="5"/>
  <c r="DX198" i="5"/>
  <c r="DS198" i="5"/>
  <c r="DN198" i="5"/>
  <c r="DI198" i="5"/>
  <c r="DD198" i="5"/>
  <c r="CY198" i="5"/>
  <c r="CT198" i="5"/>
  <c r="CO198" i="5"/>
  <c r="CJ198" i="5"/>
  <c r="CE198" i="5"/>
  <c r="BZ198" i="5"/>
  <c r="BP198" i="5"/>
  <c r="BK198" i="5"/>
  <c r="BK677" i="5" s="1"/>
  <c r="BF198" i="5"/>
  <c r="BF677" i="5" s="1"/>
  <c r="BA198" i="5"/>
  <c r="BA677" i="5" s="1"/>
  <c r="AV198" i="5"/>
  <c r="AQ198" i="5"/>
  <c r="AL198" i="5"/>
  <c r="AG198" i="5"/>
  <c r="AB198" i="5"/>
  <c r="W198" i="5"/>
  <c r="R198" i="5"/>
  <c r="R677" i="5" s="1"/>
  <c r="M198" i="5"/>
  <c r="M677" i="5" s="1"/>
  <c r="H198" i="5"/>
  <c r="EM196" i="5"/>
  <c r="CA675" i="5" s="1"/>
  <c r="BU196" i="5"/>
  <c r="EM195" i="5"/>
  <c r="CA674" i="5" s="1"/>
  <c r="BU195" i="5"/>
  <c r="BU193" i="5" s="1"/>
  <c r="CA673" i="5"/>
  <c r="EM194" i="5"/>
  <c r="BU194" i="5"/>
  <c r="EH193" i="5"/>
  <c r="EC193" i="5"/>
  <c r="DX193" i="5"/>
  <c r="DS193" i="5"/>
  <c r="DN193" i="5"/>
  <c r="DI193" i="5"/>
  <c r="DD193" i="5"/>
  <c r="CY193" i="5"/>
  <c r="CT193" i="5"/>
  <c r="CO193" i="5"/>
  <c r="CJ193" i="5"/>
  <c r="CE193" i="5"/>
  <c r="BZ193" i="5"/>
  <c r="BP193" i="5"/>
  <c r="BK193" i="5"/>
  <c r="BF193" i="5"/>
  <c r="BF672" i="5" s="1"/>
  <c r="BA193" i="5"/>
  <c r="AV193" i="5"/>
  <c r="AQ193" i="5"/>
  <c r="AL193" i="5"/>
  <c r="AG193" i="5"/>
  <c r="AB193" i="5"/>
  <c r="W193" i="5"/>
  <c r="W672" i="5" s="1"/>
  <c r="R193" i="5"/>
  <c r="M193" i="5"/>
  <c r="H193" i="5"/>
  <c r="EM190" i="5"/>
  <c r="BU190" i="5"/>
  <c r="EM189" i="5"/>
  <c r="EM187" i="5" s="1"/>
  <c r="BU189" i="5"/>
  <c r="EM188" i="5"/>
  <c r="BU188" i="5"/>
  <c r="M188" i="5"/>
  <c r="EH187" i="5"/>
  <c r="EC187" i="5"/>
  <c r="DX187" i="5"/>
  <c r="DS187" i="5"/>
  <c r="DN187" i="5"/>
  <c r="DI187" i="5"/>
  <c r="DD187" i="5"/>
  <c r="CY187" i="5"/>
  <c r="CT187" i="5"/>
  <c r="CO187" i="5"/>
  <c r="CJ187" i="5"/>
  <c r="CE187" i="5"/>
  <c r="BZ187" i="5"/>
  <c r="BP187" i="5"/>
  <c r="BK187" i="5"/>
  <c r="BF187" i="5"/>
  <c r="BA187" i="5"/>
  <c r="AV187" i="5"/>
  <c r="AQ187" i="5"/>
  <c r="AL187" i="5"/>
  <c r="AG187" i="5"/>
  <c r="AB187" i="5"/>
  <c r="W187" i="5"/>
  <c r="R187" i="5"/>
  <c r="M187" i="5"/>
  <c r="H187" i="5"/>
  <c r="EM185" i="5"/>
  <c r="CA670" i="5" s="1"/>
  <c r="BU185" i="5"/>
  <c r="EM184" i="5"/>
  <c r="CA669" i="5" s="1"/>
  <c r="BU184" i="5"/>
  <c r="EM183" i="5"/>
  <c r="CA668" i="5" s="1"/>
  <c r="BU183" i="5"/>
  <c r="BU668" i="5" s="1"/>
  <c r="EH182" i="5"/>
  <c r="EC182" i="5"/>
  <c r="DX182" i="5"/>
  <c r="DS182" i="5"/>
  <c r="DN182" i="5"/>
  <c r="DI182" i="5"/>
  <c r="DD182" i="5"/>
  <c r="CY182" i="5"/>
  <c r="CT182" i="5"/>
  <c r="CO182" i="5"/>
  <c r="CJ182" i="5"/>
  <c r="CE182" i="5"/>
  <c r="BZ182" i="5"/>
  <c r="BP182" i="5"/>
  <c r="BP667" i="5" s="1"/>
  <c r="BK182" i="5"/>
  <c r="BF182" i="5"/>
  <c r="BA182" i="5"/>
  <c r="BA667" i="5" s="1"/>
  <c r="AV182" i="5"/>
  <c r="AQ182" i="5"/>
  <c r="AL182" i="5"/>
  <c r="AG182" i="5"/>
  <c r="AB182" i="5"/>
  <c r="W182" i="5"/>
  <c r="R182" i="5"/>
  <c r="R667" i="5" s="1"/>
  <c r="M182" i="5"/>
  <c r="M667" i="5" s="1"/>
  <c r="H182" i="5"/>
  <c r="EM180" i="5"/>
  <c r="CA665" i="5" s="1"/>
  <c r="BU180" i="5"/>
  <c r="EM179" i="5"/>
  <c r="BU179" i="5"/>
  <c r="EM178" i="5"/>
  <c r="CA663" i="5" s="1"/>
  <c r="BU178" i="5"/>
  <c r="M178" i="5"/>
  <c r="M663" i="5" s="1"/>
  <c r="EH177" i="5"/>
  <c r="EC177" i="5"/>
  <c r="DX177" i="5"/>
  <c r="DS177" i="5"/>
  <c r="DN177" i="5"/>
  <c r="DI177" i="5"/>
  <c r="DD177" i="5"/>
  <c r="CY177" i="5"/>
  <c r="CT177" i="5"/>
  <c r="CO177" i="5"/>
  <c r="CJ177" i="5"/>
  <c r="CE177" i="5"/>
  <c r="BZ177" i="5"/>
  <c r="BP177" i="5"/>
  <c r="BK177" i="5"/>
  <c r="BF177" i="5"/>
  <c r="BA177" i="5"/>
  <c r="AV177" i="5"/>
  <c r="AQ177" i="5"/>
  <c r="AQ662" i="5" s="1"/>
  <c r="AL177" i="5"/>
  <c r="AL662" i="5" s="1"/>
  <c r="AG177" i="5"/>
  <c r="AB177" i="5"/>
  <c r="AB662" i="5" s="1"/>
  <c r="W177" i="5"/>
  <c r="R177" i="5"/>
  <c r="R662" i="5" s="1"/>
  <c r="M177" i="5"/>
  <c r="H177" i="5"/>
  <c r="H662" i="5" s="1"/>
  <c r="EM175" i="5"/>
  <c r="BU175" i="5"/>
  <c r="EM174" i="5"/>
  <c r="BU174" i="5"/>
  <c r="EM173" i="5"/>
  <c r="M173" i="5"/>
  <c r="M172" i="5" s="1"/>
  <c r="EM172" i="5"/>
  <c r="EH172" i="5"/>
  <c r="EC172" i="5"/>
  <c r="DX172" i="5"/>
  <c r="DS172" i="5"/>
  <c r="DN172" i="5"/>
  <c r="DI172" i="5"/>
  <c r="DD172" i="5"/>
  <c r="CY172" i="5"/>
  <c r="CT172" i="5"/>
  <c r="CO172" i="5"/>
  <c r="CJ172" i="5"/>
  <c r="CE172" i="5"/>
  <c r="BZ172" i="5"/>
  <c r="BP172" i="5"/>
  <c r="BK172" i="5"/>
  <c r="BF172" i="5"/>
  <c r="BA172" i="5"/>
  <c r="AV172" i="5"/>
  <c r="AQ172" i="5"/>
  <c r="AL172" i="5"/>
  <c r="AG172" i="5"/>
  <c r="AB172" i="5"/>
  <c r="W172" i="5"/>
  <c r="R172" i="5"/>
  <c r="H172" i="5"/>
  <c r="CA660" i="5"/>
  <c r="EM170" i="5"/>
  <c r="BU170" i="5"/>
  <c r="EM169" i="5"/>
  <c r="BU169" i="5"/>
  <c r="EM168" i="5"/>
  <c r="CA658" i="5" s="1"/>
  <c r="BU168" i="5"/>
  <c r="BU658" i="5" s="1"/>
  <c r="EH167" i="5"/>
  <c r="EC167" i="5"/>
  <c r="DX167" i="5"/>
  <c r="DS167" i="5"/>
  <c r="DN167" i="5"/>
  <c r="DI167" i="5"/>
  <c r="DD167" i="5"/>
  <c r="CY167" i="5"/>
  <c r="CT167" i="5"/>
  <c r="CO167" i="5"/>
  <c r="CJ167" i="5"/>
  <c r="CE167" i="5"/>
  <c r="BZ167" i="5"/>
  <c r="BP167" i="5"/>
  <c r="BK167" i="5"/>
  <c r="BF167" i="5"/>
  <c r="BA167" i="5"/>
  <c r="AV167" i="5"/>
  <c r="AV657" i="5" s="1"/>
  <c r="AQ167" i="5"/>
  <c r="AQ657" i="5" s="1"/>
  <c r="AL167" i="5"/>
  <c r="AG167" i="5"/>
  <c r="AB167" i="5"/>
  <c r="AB657" i="5" s="1"/>
  <c r="W167" i="5"/>
  <c r="R167" i="5"/>
  <c r="M167" i="5"/>
  <c r="H167" i="5"/>
  <c r="EM165" i="5"/>
  <c r="CA655" i="5" s="1"/>
  <c r="BU165" i="5"/>
  <c r="BU655" i="5" s="1"/>
  <c r="EM164" i="5"/>
  <c r="CA653" i="5" s="1"/>
  <c r="BU164" i="5"/>
  <c r="BU653" i="5" s="1"/>
  <c r="EM163" i="5"/>
  <c r="CA652" i="5" s="1"/>
  <c r="M163" i="5"/>
  <c r="EH162" i="5"/>
  <c r="EC162" i="5"/>
  <c r="DX162" i="5"/>
  <c r="DS162" i="5"/>
  <c r="DN162" i="5"/>
  <c r="DI162" i="5"/>
  <c r="DD162" i="5"/>
  <c r="CY162" i="5"/>
  <c r="CT162" i="5"/>
  <c r="CO162" i="5"/>
  <c r="CJ162" i="5"/>
  <c r="CE162" i="5"/>
  <c r="BZ162" i="5"/>
  <c r="BP162" i="5"/>
  <c r="BK162" i="5"/>
  <c r="BK651" i="5" s="1"/>
  <c r="BF162" i="5"/>
  <c r="BA162" i="5"/>
  <c r="AV162" i="5"/>
  <c r="AV651" i="5" s="1"/>
  <c r="AQ162" i="5"/>
  <c r="AL162" i="5"/>
  <c r="AG162" i="5"/>
  <c r="AG651" i="5" s="1"/>
  <c r="AB162" i="5"/>
  <c r="W162" i="5"/>
  <c r="R162" i="5"/>
  <c r="H162" i="5"/>
  <c r="H651" i="5" s="1"/>
  <c r="EM160" i="5"/>
  <c r="BU160" i="5"/>
  <c r="EM159" i="5"/>
  <c r="BU159" i="5"/>
  <c r="EM158" i="5"/>
  <c r="BU158" i="5"/>
  <c r="M158" i="5"/>
  <c r="EM157" i="5"/>
  <c r="EH157" i="5"/>
  <c r="EC157" i="5"/>
  <c r="DX157" i="5"/>
  <c r="DS157" i="5"/>
  <c r="DN157" i="5"/>
  <c r="DI157" i="5"/>
  <c r="DD157" i="5"/>
  <c r="CY157" i="5"/>
  <c r="CT157" i="5"/>
  <c r="CO157" i="5"/>
  <c r="CJ157" i="5"/>
  <c r="CE157" i="5"/>
  <c r="BZ157" i="5"/>
  <c r="BP157" i="5"/>
  <c r="BK157" i="5"/>
  <c r="BF157" i="5"/>
  <c r="BA157" i="5"/>
  <c r="AV157" i="5"/>
  <c r="AQ157" i="5"/>
  <c r="AL157" i="5"/>
  <c r="AG157" i="5"/>
  <c r="AB157" i="5"/>
  <c r="W157" i="5"/>
  <c r="R157" i="5"/>
  <c r="M157" i="5"/>
  <c r="H157" i="5"/>
  <c r="EM155" i="5"/>
  <c r="BU155" i="5"/>
  <c r="EM154" i="5"/>
  <c r="BU154" i="5"/>
  <c r="EM153" i="5"/>
  <c r="M153" i="5"/>
  <c r="EH152" i="5"/>
  <c r="EC152" i="5"/>
  <c r="DX152" i="5"/>
  <c r="DS152" i="5"/>
  <c r="DN152" i="5"/>
  <c r="DI152" i="5"/>
  <c r="DD152" i="5"/>
  <c r="CY152" i="5"/>
  <c r="CT152" i="5"/>
  <c r="CO152" i="5"/>
  <c r="CJ152" i="5"/>
  <c r="CE152" i="5"/>
  <c r="BZ152" i="5"/>
  <c r="BP152" i="5"/>
  <c r="BK152" i="5"/>
  <c r="BF152" i="5"/>
  <c r="BA152" i="5"/>
  <c r="AV152" i="5"/>
  <c r="AQ152" i="5"/>
  <c r="AL152" i="5"/>
  <c r="AG152" i="5"/>
  <c r="AB152" i="5"/>
  <c r="W152" i="5"/>
  <c r="R152" i="5"/>
  <c r="H152" i="5"/>
  <c r="EM150" i="5"/>
  <c r="CA637" i="5" s="1"/>
  <c r="BU150" i="5"/>
  <c r="BU637" i="5" s="1"/>
  <c r="EM149" i="5"/>
  <c r="CA636" i="5" s="1"/>
  <c r="BU149" i="5"/>
  <c r="BU636" i="5" s="1"/>
  <c r="EM148" i="5"/>
  <c r="EM147" i="5" s="1"/>
  <c r="CA634" i="5" s="1"/>
  <c r="BU148" i="5"/>
  <c r="M148" i="5"/>
  <c r="M635" i="5" s="1"/>
  <c r="EH147" i="5"/>
  <c r="EC147" i="5"/>
  <c r="DX147" i="5"/>
  <c r="DS147" i="5"/>
  <c r="DN147" i="5"/>
  <c r="DI147" i="5"/>
  <c r="DD147" i="5"/>
  <c r="CY147" i="5"/>
  <c r="CT147" i="5"/>
  <c r="CO147" i="5"/>
  <c r="CJ147" i="5"/>
  <c r="CE147" i="5"/>
  <c r="BZ147" i="5"/>
  <c r="BP147" i="5"/>
  <c r="BP634" i="5" s="1"/>
  <c r="BK147" i="5"/>
  <c r="BF147" i="5"/>
  <c r="BF634" i="5" s="1"/>
  <c r="BA147" i="5"/>
  <c r="AV147" i="5"/>
  <c r="AV634" i="5" s="1"/>
  <c r="AQ147" i="5"/>
  <c r="AL147" i="5"/>
  <c r="AG147" i="5"/>
  <c r="AB147" i="5"/>
  <c r="AB634" i="5" s="1"/>
  <c r="W147" i="5"/>
  <c r="R147" i="5"/>
  <c r="M147" i="5"/>
  <c r="H147" i="5"/>
  <c r="H634" i="5" s="1"/>
  <c r="CA633" i="5"/>
  <c r="CA632" i="5"/>
  <c r="EM145" i="5"/>
  <c r="BU145" i="5"/>
  <c r="BU632" i="5" s="1"/>
  <c r="EM144" i="5"/>
  <c r="CA631" i="5" s="1"/>
  <c r="BU144" i="5"/>
  <c r="EM143" i="5"/>
  <c r="CA630" i="5" s="1"/>
  <c r="BU143" i="5"/>
  <c r="EH142" i="5"/>
  <c r="EC142" i="5"/>
  <c r="DX142" i="5"/>
  <c r="DS142" i="5"/>
  <c r="DN142" i="5"/>
  <c r="DI142" i="5"/>
  <c r="DD142" i="5"/>
  <c r="CY142" i="5"/>
  <c r="CT142" i="5"/>
  <c r="CO142" i="5"/>
  <c r="CJ142" i="5"/>
  <c r="CE142" i="5"/>
  <c r="BZ142" i="5"/>
  <c r="BP142" i="5"/>
  <c r="BK142" i="5"/>
  <c r="BF142" i="5"/>
  <c r="BA142" i="5"/>
  <c r="BA629" i="5" s="1"/>
  <c r="AV142" i="5"/>
  <c r="AV629" i="5" s="1"/>
  <c r="AQ142" i="5"/>
  <c r="AL142" i="5"/>
  <c r="AG142" i="5"/>
  <c r="AB142" i="5"/>
  <c r="AB629" i="5" s="1"/>
  <c r="W142" i="5"/>
  <c r="W629" i="5" s="1"/>
  <c r="R142" i="5"/>
  <c r="R629" i="5" s="1"/>
  <c r="M142" i="5"/>
  <c r="M629" i="5" s="1"/>
  <c r="H142" i="5"/>
  <c r="H629" i="5" s="1"/>
  <c r="EM140" i="5"/>
  <c r="CA627" i="5" s="1"/>
  <c r="BU140" i="5"/>
  <c r="EM139" i="5"/>
  <c r="CA626" i="5" s="1"/>
  <c r="BU139" i="5"/>
  <c r="EM138" i="5"/>
  <c r="EM137" i="5" s="1"/>
  <c r="CA624" i="5" s="1"/>
  <c r="BU138" i="5"/>
  <c r="BU625" i="5" s="1"/>
  <c r="EH137" i="5"/>
  <c r="EC137" i="5"/>
  <c r="DX137" i="5"/>
  <c r="DS137" i="5"/>
  <c r="DN137" i="5"/>
  <c r="DI137" i="5"/>
  <c r="DD137" i="5"/>
  <c r="CY137" i="5"/>
  <c r="CT137" i="5"/>
  <c r="CO137" i="5"/>
  <c r="CJ137" i="5"/>
  <c r="CE137" i="5"/>
  <c r="BZ137" i="5"/>
  <c r="BP137" i="5"/>
  <c r="BK137" i="5"/>
  <c r="BF137" i="5"/>
  <c r="BA137" i="5"/>
  <c r="BA624" i="5" s="1"/>
  <c r="AV137" i="5"/>
  <c r="AQ137" i="5"/>
  <c r="AL137" i="5"/>
  <c r="AG137" i="5"/>
  <c r="AB137" i="5"/>
  <c r="AB624" i="5" s="1"/>
  <c r="W137" i="5"/>
  <c r="R137" i="5"/>
  <c r="M137" i="5"/>
  <c r="M624" i="5" s="1"/>
  <c r="H137" i="5"/>
  <c r="EM135" i="5"/>
  <c r="BU135" i="5"/>
  <c r="EM134" i="5"/>
  <c r="BU134" i="5"/>
  <c r="EM133" i="5"/>
  <c r="BU133" i="5"/>
  <c r="M133" i="5"/>
  <c r="EH132" i="5"/>
  <c r="EC132" i="5"/>
  <c r="DX132" i="5"/>
  <c r="DS132" i="5"/>
  <c r="DN132" i="5"/>
  <c r="DI132" i="5"/>
  <c r="DD132" i="5"/>
  <c r="CY132" i="5"/>
  <c r="CT132" i="5"/>
  <c r="CO132" i="5"/>
  <c r="CJ132" i="5"/>
  <c r="CE132" i="5"/>
  <c r="BZ132" i="5"/>
  <c r="BP132" i="5"/>
  <c r="BK132" i="5"/>
  <c r="BF132" i="5"/>
  <c r="BA132" i="5"/>
  <c r="AV132" i="5"/>
  <c r="AQ132" i="5"/>
  <c r="AL132" i="5"/>
  <c r="AG132" i="5"/>
  <c r="AB132" i="5"/>
  <c r="W132" i="5"/>
  <c r="R132" i="5"/>
  <c r="M132" i="5"/>
  <c r="H132" i="5"/>
  <c r="EM130" i="5"/>
  <c r="CA622" i="5" s="1"/>
  <c r="BU130" i="5"/>
  <c r="EM129" i="5"/>
  <c r="CA621" i="5" s="1"/>
  <c r="BU129" i="5"/>
  <c r="EM128" i="5"/>
  <c r="CA620" i="5" s="1"/>
  <c r="BU128" i="5"/>
  <c r="EH127" i="5"/>
  <c r="EC127" i="5"/>
  <c r="DX127" i="5"/>
  <c r="DS127" i="5"/>
  <c r="DN127" i="5"/>
  <c r="DI127" i="5"/>
  <c r="DD127" i="5"/>
  <c r="CY127" i="5"/>
  <c r="CT127" i="5"/>
  <c r="CO127" i="5"/>
  <c r="CJ127" i="5"/>
  <c r="CE127" i="5"/>
  <c r="BZ127" i="5"/>
  <c r="BP127" i="5"/>
  <c r="BK127" i="5"/>
  <c r="BF127" i="5"/>
  <c r="BA127" i="5"/>
  <c r="AV127" i="5"/>
  <c r="AQ127" i="5"/>
  <c r="AL127" i="5"/>
  <c r="AL619" i="5" s="1"/>
  <c r="AG127" i="5"/>
  <c r="AB127" i="5"/>
  <c r="AB619" i="5" s="1"/>
  <c r="W127" i="5"/>
  <c r="W619" i="5" s="1"/>
  <c r="R127" i="5"/>
  <c r="M127" i="5"/>
  <c r="H127" i="5"/>
  <c r="EM125" i="5"/>
  <c r="CA617" i="5" s="1"/>
  <c r="BU125" i="5"/>
  <c r="EM124" i="5"/>
  <c r="CA616" i="5" s="1"/>
  <c r="BU124" i="5"/>
  <c r="EM123" i="5"/>
  <c r="EM122" i="5" s="1"/>
  <c r="CA614" i="5" s="1"/>
  <c r="BU123" i="5"/>
  <c r="EH122" i="5"/>
  <c r="EC122" i="5"/>
  <c r="DX122" i="5"/>
  <c r="DS122" i="5"/>
  <c r="DN122" i="5"/>
  <c r="DI122" i="5"/>
  <c r="DD122" i="5"/>
  <c r="CY122" i="5"/>
  <c r="CT122" i="5"/>
  <c r="CO122" i="5"/>
  <c r="CJ122" i="5"/>
  <c r="CE122" i="5"/>
  <c r="BZ122" i="5"/>
  <c r="BP122" i="5"/>
  <c r="BK122" i="5"/>
  <c r="BF122" i="5"/>
  <c r="BA122" i="5"/>
  <c r="BA614" i="5" s="1"/>
  <c r="AV122" i="5"/>
  <c r="AQ122" i="5"/>
  <c r="AQ614" i="5" s="1"/>
  <c r="AL122" i="5"/>
  <c r="AL614" i="5" s="1"/>
  <c r="AG122" i="5"/>
  <c r="AG614" i="5" s="1"/>
  <c r="AB122" i="5"/>
  <c r="AB614" i="5" s="1"/>
  <c r="W122" i="5"/>
  <c r="R122" i="5"/>
  <c r="M122" i="5"/>
  <c r="H122" i="5"/>
  <c r="EM120" i="5"/>
  <c r="CA612" i="5" s="1"/>
  <c r="BU120" i="5"/>
  <c r="EM119" i="5"/>
  <c r="BU119" i="5"/>
  <c r="EM118" i="5"/>
  <c r="CA610" i="5" s="1"/>
  <c r="BU118" i="5"/>
  <c r="BU610" i="5" s="1"/>
  <c r="EH117" i="5"/>
  <c r="EC117" i="5"/>
  <c r="DX117" i="5"/>
  <c r="DS117" i="5"/>
  <c r="DN117" i="5"/>
  <c r="DI117" i="5"/>
  <c r="DD117" i="5"/>
  <c r="CY117" i="5"/>
  <c r="CT117" i="5"/>
  <c r="CO117" i="5"/>
  <c r="CJ117" i="5"/>
  <c r="CE117" i="5"/>
  <c r="BZ117" i="5"/>
  <c r="BP117" i="5"/>
  <c r="BK117" i="5"/>
  <c r="BF117" i="5"/>
  <c r="BF609" i="5" s="1"/>
  <c r="BA117" i="5"/>
  <c r="AV117" i="5"/>
  <c r="AQ117" i="5"/>
  <c r="AQ609" i="5" s="1"/>
  <c r="AL117" i="5"/>
  <c r="AG117" i="5"/>
  <c r="AB117" i="5"/>
  <c r="W117" i="5"/>
  <c r="R117" i="5"/>
  <c r="M117" i="5"/>
  <c r="H117" i="5"/>
  <c r="H609" i="5" s="1"/>
  <c r="CA607" i="5"/>
  <c r="EM115" i="5"/>
  <c r="BU115" i="5"/>
  <c r="EM114" i="5"/>
  <c r="CA606" i="5" s="1"/>
  <c r="BU114" i="5"/>
  <c r="BU606" i="5" s="1"/>
  <c r="CA605" i="5"/>
  <c r="EM113" i="5"/>
  <c r="EM112" i="5" s="1"/>
  <c r="CA604" i="5" s="1"/>
  <c r="BU113" i="5"/>
  <c r="EH112" i="5"/>
  <c r="EC112" i="5"/>
  <c r="DX112" i="5"/>
  <c r="DS112" i="5"/>
  <c r="DN112" i="5"/>
  <c r="DI112" i="5"/>
  <c r="DD112" i="5"/>
  <c r="CY112" i="5"/>
  <c r="CT112" i="5"/>
  <c r="CO112" i="5"/>
  <c r="CJ112" i="5"/>
  <c r="CE112" i="5"/>
  <c r="BZ112" i="5"/>
  <c r="BP112" i="5"/>
  <c r="BK112" i="5"/>
  <c r="BF112" i="5"/>
  <c r="BA112" i="5"/>
  <c r="BA604" i="5" s="1"/>
  <c r="AV112" i="5"/>
  <c r="AV604" i="5" s="1"/>
  <c r="AQ112" i="5"/>
  <c r="AL112" i="5"/>
  <c r="AG112" i="5"/>
  <c r="AB112" i="5"/>
  <c r="W112" i="5"/>
  <c r="W604" i="5" s="1"/>
  <c r="R112" i="5"/>
  <c r="R604" i="5" s="1"/>
  <c r="M112" i="5"/>
  <c r="H112" i="5"/>
  <c r="EM109" i="5"/>
  <c r="BU109" i="5"/>
  <c r="EM108" i="5"/>
  <c r="BU108" i="5"/>
  <c r="BU105" i="5" s="1"/>
  <c r="EM107" i="5"/>
  <c r="BU107" i="5"/>
  <c r="EM106" i="5"/>
  <c r="BU106" i="5"/>
  <c r="EH105" i="5"/>
  <c r="EC105" i="5"/>
  <c r="DX105" i="5"/>
  <c r="DS105" i="5"/>
  <c r="DN105" i="5"/>
  <c r="DI105" i="5"/>
  <c r="DD105" i="5"/>
  <c r="CY105" i="5"/>
  <c r="CT105" i="5"/>
  <c r="CO105" i="5"/>
  <c r="CJ105" i="5"/>
  <c r="CE105" i="5"/>
  <c r="BZ105" i="5"/>
  <c r="BP105" i="5"/>
  <c r="BK105" i="5"/>
  <c r="BF105" i="5"/>
  <c r="BA105" i="5"/>
  <c r="AV105" i="5"/>
  <c r="AQ105" i="5"/>
  <c r="AL105" i="5"/>
  <c r="AG105" i="5"/>
  <c r="AB105" i="5"/>
  <c r="W105" i="5"/>
  <c r="R105" i="5"/>
  <c r="M105" i="5"/>
  <c r="H105" i="5"/>
  <c r="EM103" i="5"/>
  <c r="CA602" i="5" s="1"/>
  <c r="BU103" i="5"/>
  <c r="CA601" i="5"/>
  <c r="EM102" i="5"/>
  <c r="BU102" i="5"/>
  <c r="EM101" i="5"/>
  <c r="CA600" i="5" s="1"/>
  <c r="BU101" i="5"/>
  <c r="BU99" i="5" s="1"/>
  <c r="EM100" i="5"/>
  <c r="BU100" i="5"/>
  <c r="EH99" i="5"/>
  <c r="EC99" i="5"/>
  <c r="DX99" i="5"/>
  <c r="DS99" i="5"/>
  <c r="DN99" i="5"/>
  <c r="DI99" i="5"/>
  <c r="DD99" i="5"/>
  <c r="CY99" i="5"/>
  <c r="CT99" i="5"/>
  <c r="CO99" i="5"/>
  <c r="CJ99" i="5"/>
  <c r="CE99" i="5"/>
  <c r="BZ99" i="5"/>
  <c r="BP99" i="5"/>
  <c r="BK99" i="5"/>
  <c r="BF99" i="5"/>
  <c r="BA99" i="5"/>
  <c r="AV99" i="5"/>
  <c r="AQ99" i="5"/>
  <c r="AQ598" i="5" s="1"/>
  <c r="AL99" i="5"/>
  <c r="AL598" i="5" s="1"/>
  <c r="AG99" i="5"/>
  <c r="AG598" i="5" s="1"/>
  <c r="AB99" i="5"/>
  <c r="W99" i="5"/>
  <c r="W598" i="5" s="1"/>
  <c r="R99" i="5"/>
  <c r="M99" i="5"/>
  <c r="H99" i="5"/>
  <c r="CA596" i="5"/>
  <c r="EM97" i="5"/>
  <c r="BU97" i="5"/>
  <c r="EM96" i="5"/>
  <c r="BU96" i="5"/>
  <c r="EM95" i="5"/>
  <c r="CA595" i="5" s="1"/>
  <c r="BU95" i="5"/>
  <c r="BU595" i="5" s="1"/>
  <c r="CA594" i="5"/>
  <c r="EM94" i="5"/>
  <c r="BU94" i="5"/>
  <c r="M94" i="5"/>
  <c r="M594" i="5" s="1"/>
  <c r="EH93" i="5"/>
  <c r="EC93" i="5"/>
  <c r="DX93" i="5"/>
  <c r="DS93" i="5"/>
  <c r="DN93" i="5"/>
  <c r="DI93" i="5"/>
  <c r="DD93" i="5"/>
  <c r="CY93" i="5"/>
  <c r="CT93" i="5"/>
  <c r="CO93" i="5"/>
  <c r="CJ93" i="5"/>
  <c r="CE93" i="5"/>
  <c r="BZ93" i="5"/>
  <c r="BP93" i="5"/>
  <c r="BP593" i="5" s="1"/>
  <c r="BK93" i="5"/>
  <c r="BK593" i="5" s="1"/>
  <c r="BF93" i="5"/>
  <c r="BA93" i="5"/>
  <c r="AV93" i="5"/>
  <c r="AQ93" i="5"/>
  <c r="AL93" i="5"/>
  <c r="AG93" i="5"/>
  <c r="AB93" i="5"/>
  <c r="AB593" i="5" s="1"/>
  <c r="W93" i="5"/>
  <c r="W593" i="5" s="1"/>
  <c r="R93" i="5"/>
  <c r="M93" i="5"/>
  <c r="H93" i="5"/>
  <c r="EM91" i="5"/>
  <c r="EM87" i="5" s="1"/>
  <c r="CA587" i="5" s="1"/>
  <c r="BU91" i="5"/>
  <c r="EM90" i="5"/>
  <c r="BU90" i="5"/>
  <c r="BU590" i="5" s="1"/>
  <c r="EM89" i="5"/>
  <c r="CA589" i="5" s="1"/>
  <c r="BU89" i="5"/>
  <c r="EM88" i="5"/>
  <c r="CA588" i="5" s="1"/>
  <c r="M88" i="5"/>
  <c r="EH87" i="5"/>
  <c r="EC87" i="5"/>
  <c r="DX87" i="5"/>
  <c r="DS87" i="5"/>
  <c r="DN87" i="5"/>
  <c r="DI87" i="5"/>
  <c r="DD87" i="5"/>
  <c r="CY87" i="5"/>
  <c r="CT87" i="5"/>
  <c r="CO87" i="5"/>
  <c r="CJ87" i="5"/>
  <c r="CE87" i="5"/>
  <c r="BZ87" i="5"/>
  <c r="BP87" i="5"/>
  <c r="BK87" i="5"/>
  <c r="BF87" i="5"/>
  <c r="BA87" i="5"/>
  <c r="BA587" i="5" s="1"/>
  <c r="AV87" i="5"/>
  <c r="AV587" i="5" s="1"/>
  <c r="AQ87" i="5"/>
  <c r="AQ587" i="5" s="1"/>
  <c r="AL87" i="5"/>
  <c r="AG87" i="5"/>
  <c r="AG587" i="5" s="1"/>
  <c r="AB87" i="5"/>
  <c r="W87" i="5"/>
  <c r="R87" i="5"/>
  <c r="H87" i="5"/>
  <c r="EM85" i="5"/>
  <c r="CA585" i="5" s="1"/>
  <c r="BU85" i="5"/>
  <c r="CA584" i="5"/>
  <c r="EM84" i="5"/>
  <c r="BU84" i="5"/>
  <c r="BU584" i="5" s="1"/>
  <c r="EM83" i="5"/>
  <c r="CA583" i="5" s="1"/>
  <c r="BU83" i="5"/>
  <c r="EM82" i="5"/>
  <c r="EM81" i="5" s="1"/>
  <c r="CA581" i="5" s="1"/>
  <c r="BU82" i="5"/>
  <c r="M82" i="5"/>
  <c r="M582" i="5" s="1"/>
  <c r="EH81" i="5"/>
  <c r="EC81" i="5"/>
  <c r="DX81" i="5"/>
  <c r="DS81" i="5"/>
  <c r="DN81" i="5"/>
  <c r="DI81" i="5"/>
  <c r="DD81" i="5"/>
  <c r="CY81" i="5"/>
  <c r="CT81" i="5"/>
  <c r="CO81" i="5"/>
  <c r="CJ81" i="5"/>
  <c r="CE81" i="5"/>
  <c r="BZ81" i="5"/>
  <c r="BP81" i="5"/>
  <c r="BK81" i="5"/>
  <c r="BF81" i="5"/>
  <c r="BA81" i="5"/>
  <c r="AV81" i="5"/>
  <c r="AQ81" i="5"/>
  <c r="AQ581" i="5" s="1"/>
  <c r="AL81" i="5"/>
  <c r="AL581" i="5" s="1"/>
  <c r="AG81" i="5"/>
  <c r="AB81" i="5"/>
  <c r="W81" i="5"/>
  <c r="W581" i="5" s="1"/>
  <c r="R81" i="5"/>
  <c r="M81" i="5"/>
  <c r="M581" i="5" s="1"/>
  <c r="H81" i="5"/>
  <c r="EM79" i="5"/>
  <c r="BU79" i="5"/>
  <c r="EM78" i="5"/>
  <c r="BU78" i="5"/>
  <c r="EM77" i="5"/>
  <c r="BU77" i="5"/>
  <c r="EM76" i="5"/>
  <c r="BU76" i="5"/>
  <c r="EH75" i="5"/>
  <c r="EC75" i="5"/>
  <c r="DX75" i="5"/>
  <c r="DS75" i="5"/>
  <c r="DN75" i="5"/>
  <c r="DI75" i="5"/>
  <c r="DD75" i="5"/>
  <c r="CY75" i="5"/>
  <c r="CT75" i="5"/>
  <c r="CO75" i="5"/>
  <c r="CJ75" i="5"/>
  <c r="CE75" i="5"/>
  <c r="BZ75" i="5"/>
  <c r="BP75" i="5"/>
  <c r="BK75" i="5"/>
  <c r="BF75" i="5"/>
  <c r="BA75" i="5"/>
  <c r="AV75" i="5"/>
  <c r="AQ75" i="5"/>
  <c r="AL75" i="5"/>
  <c r="AG75" i="5"/>
  <c r="AB75" i="5"/>
  <c r="W75" i="5"/>
  <c r="R75" i="5"/>
  <c r="M75" i="5"/>
  <c r="H75" i="5"/>
  <c r="CA579" i="5"/>
  <c r="EM73" i="5"/>
  <c r="BU73" i="5"/>
  <c r="BU579" i="5" s="1"/>
  <c r="EM72" i="5"/>
  <c r="BU72" i="5"/>
  <c r="CA578" i="5"/>
  <c r="EM71" i="5"/>
  <c r="BU71" i="5"/>
  <c r="EM70" i="5"/>
  <c r="M70" i="5"/>
  <c r="M577" i="5" s="1"/>
  <c r="EH69" i="5"/>
  <c r="EC69" i="5"/>
  <c r="DX69" i="5"/>
  <c r="DS69" i="5"/>
  <c r="DN69" i="5"/>
  <c r="DI69" i="5"/>
  <c r="DD69" i="5"/>
  <c r="CY69" i="5"/>
  <c r="CT69" i="5"/>
  <c r="CO69" i="5"/>
  <c r="CJ69" i="5"/>
  <c r="CE69" i="5"/>
  <c r="BZ69" i="5"/>
  <c r="BP69" i="5"/>
  <c r="BK69" i="5"/>
  <c r="BF69" i="5"/>
  <c r="BA69" i="5"/>
  <c r="BA576" i="5" s="1"/>
  <c r="AV69" i="5"/>
  <c r="AQ69" i="5"/>
  <c r="AL69" i="5"/>
  <c r="AG69" i="5"/>
  <c r="AB69" i="5"/>
  <c r="W69" i="5"/>
  <c r="R69" i="5"/>
  <c r="R576" i="5" s="1"/>
  <c r="M69" i="5"/>
  <c r="M576" i="5" s="1"/>
  <c r="H69" i="5"/>
  <c r="H576" i="5" s="1"/>
  <c r="EM67" i="5"/>
  <c r="CA574" i="5" s="1"/>
  <c r="BU67" i="5"/>
  <c r="EM66" i="5"/>
  <c r="BU66" i="5"/>
  <c r="EM65" i="5"/>
  <c r="BU65" i="5"/>
  <c r="EM64" i="5"/>
  <c r="BU64" i="5"/>
  <c r="BU572" i="5" s="1"/>
  <c r="EH63" i="5"/>
  <c r="EC63" i="5"/>
  <c r="DX63" i="5"/>
  <c r="DS63" i="5"/>
  <c r="DN63" i="5"/>
  <c r="DI63" i="5"/>
  <c r="DD63" i="5"/>
  <c r="CY63" i="5"/>
  <c r="CT63" i="5"/>
  <c r="CO63" i="5"/>
  <c r="CJ63" i="5"/>
  <c r="CE63" i="5"/>
  <c r="BZ63" i="5"/>
  <c r="BP63" i="5"/>
  <c r="BK63" i="5"/>
  <c r="BF63" i="5"/>
  <c r="BA63" i="5"/>
  <c r="AV63" i="5"/>
  <c r="AQ63" i="5"/>
  <c r="AL63" i="5"/>
  <c r="AG63" i="5"/>
  <c r="AG571" i="5" s="1"/>
  <c r="AB63" i="5"/>
  <c r="W63" i="5"/>
  <c r="R63" i="5"/>
  <c r="R571" i="5" s="1"/>
  <c r="M63" i="5"/>
  <c r="M571" i="5" s="1"/>
  <c r="H63" i="5"/>
  <c r="H571" i="5" s="1"/>
  <c r="EM61" i="5"/>
  <c r="CA569" i="5" s="1"/>
  <c r="BU61" i="5"/>
  <c r="CA568" i="5"/>
  <c r="EM60" i="5"/>
  <c r="BU60" i="5"/>
  <c r="EM59" i="5"/>
  <c r="CA567" i="5" s="1"/>
  <c r="BU59" i="5"/>
  <c r="EM58" i="5"/>
  <c r="CA566" i="5" s="1"/>
  <c r="BU58" i="5"/>
  <c r="BU57" i="5" s="1"/>
  <c r="M58" i="5"/>
  <c r="M566" i="5" s="1"/>
  <c r="EM57" i="5"/>
  <c r="CA565" i="5" s="1"/>
  <c r="EH57" i="5"/>
  <c r="EC57" i="5"/>
  <c r="DX57" i="5"/>
  <c r="DS57" i="5"/>
  <c r="DN57" i="5"/>
  <c r="DI57" i="5"/>
  <c r="DD57" i="5"/>
  <c r="CY57" i="5"/>
  <c r="CT57" i="5"/>
  <c r="CO57" i="5"/>
  <c r="CJ57" i="5"/>
  <c r="CE57" i="5"/>
  <c r="BZ57" i="5"/>
  <c r="BP57" i="5"/>
  <c r="BK57" i="5"/>
  <c r="BF57" i="5"/>
  <c r="BF565" i="5" s="1"/>
  <c r="BA57" i="5"/>
  <c r="BA565" i="5" s="1"/>
  <c r="AV57" i="5"/>
  <c r="AQ57" i="5"/>
  <c r="AQ565" i="5" s="1"/>
  <c r="AL57" i="5"/>
  <c r="AL565" i="5" s="1"/>
  <c r="AG57" i="5"/>
  <c r="AG565" i="5" s="1"/>
  <c r="AB57" i="5"/>
  <c r="AB565" i="5" s="1"/>
  <c r="W57" i="5"/>
  <c r="W565" i="5" s="1"/>
  <c r="R57" i="5"/>
  <c r="M57" i="5"/>
  <c r="H57" i="5"/>
  <c r="EM55" i="5"/>
  <c r="BU55" i="5"/>
  <c r="EM54" i="5"/>
  <c r="BU54" i="5"/>
  <c r="EM53" i="5"/>
  <c r="BU53" i="5"/>
  <c r="EM52" i="5"/>
  <c r="BU52" i="5"/>
  <c r="M52" i="5"/>
  <c r="EH51" i="5"/>
  <c r="EC51" i="5"/>
  <c r="DX51" i="5"/>
  <c r="DS51" i="5"/>
  <c r="DN51" i="5"/>
  <c r="DI51" i="5"/>
  <c r="DD51" i="5"/>
  <c r="CY51" i="5"/>
  <c r="CT51" i="5"/>
  <c r="CO51" i="5"/>
  <c r="CJ51" i="5"/>
  <c r="CE51" i="5"/>
  <c r="BZ51" i="5"/>
  <c r="BP51" i="5"/>
  <c r="BK51" i="5"/>
  <c r="BF51" i="5"/>
  <c r="BA51" i="5"/>
  <c r="AV51" i="5"/>
  <c r="AQ51" i="5"/>
  <c r="AL51" i="5"/>
  <c r="AG51" i="5"/>
  <c r="AB51" i="5"/>
  <c r="W51" i="5"/>
  <c r="R51" i="5"/>
  <c r="M51" i="5"/>
  <c r="H51" i="5"/>
  <c r="CA563" i="5"/>
  <c r="EM49" i="5"/>
  <c r="BU49" i="5"/>
  <c r="EM48" i="5"/>
  <c r="CA562" i="5" s="1"/>
  <c r="BU48" i="5"/>
  <c r="EM47" i="5"/>
  <c r="CA561" i="5" s="1"/>
  <c r="BU47" i="5"/>
  <c r="EM46" i="5"/>
  <c r="BU46" i="5"/>
  <c r="EH45" i="5"/>
  <c r="EC45" i="5"/>
  <c r="DX45" i="5"/>
  <c r="DS45" i="5"/>
  <c r="DN45" i="5"/>
  <c r="DI45" i="5"/>
  <c r="DD45" i="5"/>
  <c r="CY45" i="5"/>
  <c r="CT45" i="5"/>
  <c r="CO45" i="5"/>
  <c r="CJ45" i="5"/>
  <c r="CE45" i="5"/>
  <c r="BZ45" i="5"/>
  <c r="BP45" i="5"/>
  <c r="BK45" i="5"/>
  <c r="BF45" i="5"/>
  <c r="BA45" i="5"/>
  <c r="BA559" i="5" s="1"/>
  <c r="AV45" i="5"/>
  <c r="AQ45" i="5"/>
  <c r="AL45" i="5"/>
  <c r="AG45" i="5"/>
  <c r="AB45" i="5"/>
  <c r="W45" i="5"/>
  <c r="W559" i="5" s="1"/>
  <c r="R45" i="5"/>
  <c r="R559" i="5" s="1"/>
  <c r="M45" i="5"/>
  <c r="H45" i="5"/>
  <c r="EM43" i="5"/>
  <c r="CA557" i="5" s="1"/>
  <c r="BU43" i="5"/>
  <c r="EM42" i="5"/>
  <c r="CA556" i="5" s="1"/>
  <c r="BU42" i="5"/>
  <c r="BU556" i="5" s="1"/>
  <c r="CA555" i="5"/>
  <c r="EM41" i="5"/>
  <c r="BU41" i="5"/>
  <c r="BU39" i="5" s="1"/>
  <c r="EM40" i="5"/>
  <c r="BU40" i="5"/>
  <c r="EH39" i="5"/>
  <c r="EC39" i="5"/>
  <c r="DX39" i="5"/>
  <c r="DS39" i="5"/>
  <c r="DN39" i="5"/>
  <c r="DI39" i="5"/>
  <c r="DD39" i="5"/>
  <c r="CY39" i="5"/>
  <c r="CT39" i="5"/>
  <c r="CO39" i="5"/>
  <c r="CJ39" i="5"/>
  <c r="CE39" i="5"/>
  <c r="BZ39" i="5"/>
  <c r="BP39" i="5"/>
  <c r="BK39" i="5"/>
  <c r="BF39" i="5"/>
  <c r="BA39" i="5"/>
  <c r="AV39" i="5"/>
  <c r="AQ39" i="5"/>
  <c r="AQ553" i="5" s="1"/>
  <c r="AL39" i="5"/>
  <c r="AL553" i="5" s="1"/>
  <c r="AG39" i="5"/>
  <c r="AB39" i="5"/>
  <c r="W39" i="5"/>
  <c r="R39" i="5"/>
  <c r="R553" i="5" s="1"/>
  <c r="M39" i="5"/>
  <c r="M553" i="5" s="1"/>
  <c r="H39" i="5"/>
  <c r="H553" i="5" s="1"/>
  <c r="EM37" i="5"/>
  <c r="CA551" i="5" s="1"/>
  <c r="BU37" i="5"/>
  <c r="BU551" i="5" s="1"/>
  <c r="EM36" i="5"/>
  <c r="CA550" i="5" s="1"/>
  <c r="BU36" i="5"/>
  <c r="EM35" i="5"/>
  <c r="BU35" i="5"/>
  <c r="CA548" i="5"/>
  <c r="EM34" i="5"/>
  <c r="BU34" i="5"/>
  <c r="BU548" i="5" s="1"/>
  <c r="EH33" i="5"/>
  <c r="EC33" i="5"/>
  <c r="DX33" i="5"/>
  <c r="DS33" i="5"/>
  <c r="DN33" i="5"/>
  <c r="DI33" i="5"/>
  <c r="DD33" i="5"/>
  <c r="CY33" i="5"/>
  <c r="CT33" i="5"/>
  <c r="CO33" i="5"/>
  <c r="CJ33" i="5"/>
  <c r="R547" i="5" s="1"/>
  <c r="CE33" i="5"/>
  <c r="BZ33" i="5"/>
  <c r="BP33" i="5"/>
  <c r="BK33" i="5"/>
  <c r="BF33" i="5"/>
  <c r="BF547" i="5" s="1"/>
  <c r="BA33" i="5"/>
  <c r="BA547" i="5" s="1"/>
  <c r="AV33" i="5"/>
  <c r="AV547" i="5" s="1"/>
  <c r="AQ33" i="5"/>
  <c r="AQ547" i="5" s="1"/>
  <c r="AL33" i="5"/>
  <c r="AG33" i="5"/>
  <c r="AB33" i="5"/>
  <c r="AB547" i="5" s="1"/>
  <c r="W33" i="5"/>
  <c r="R33" i="5"/>
  <c r="M33" i="5"/>
  <c r="H33" i="5"/>
  <c r="H547" i="5" s="1"/>
  <c r="EM31" i="5"/>
  <c r="CA545" i="5" s="1"/>
  <c r="BU31" i="5"/>
  <c r="CA544" i="5"/>
  <c r="EM30" i="5"/>
  <c r="BU30" i="5"/>
  <c r="CA543" i="5"/>
  <c r="EM29" i="5"/>
  <c r="BU29" i="5"/>
  <c r="BU543" i="5" s="1"/>
  <c r="EM28" i="5"/>
  <c r="BU28" i="5"/>
  <c r="EH27" i="5"/>
  <c r="EC27" i="5"/>
  <c r="DX27" i="5"/>
  <c r="DS27" i="5"/>
  <c r="DN27" i="5"/>
  <c r="DI27" i="5"/>
  <c r="DD27" i="5"/>
  <c r="CY27" i="5"/>
  <c r="CT27" i="5"/>
  <c r="CO27" i="5"/>
  <c r="CJ27" i="5"/>
  <c r="CE27" i="5"/>
  <c r="BZ27" i="5"/>
  <c r="BP27" i="5"/>
  <c r="BK27" i="5"/>
  <c r="BF27" i="5"/>
  <c r="BA27" i="5"/>
  <c r="BA541" i="5" s="1"/>
  <c r="AV27" i="5"/>
  <c r="AQ27" i="5"/>
  <c r="AL27" i="5"/>
  <c r="AG27" i="5"/>
  <c r="AB27" i="5"/>
  <c r="W27" i="5"/>
  <c r="R27" i="5"/>
  <c r="R541" i="5" s="1"/>
  <c r="M27" i="5"/>
  <c r="H27" i="5"/>
  <c r="EM24" i="5"/>
  <c r="EM23" i="5" s="1"/>
  <c r="CA538" i="5" s="1"/>
  <c r="BU24" i="5"/>
  <c r="EH23" i="5"/>
  <c r="EC23" i="5"/>
  <c r="DX23" i="5"/>
  <c r="DS23" i="5"/>
  <c r="DN23" i="5"/>
  <c r="DI23" i="5"/>
  <c r="DD23" i="5"/>
  <c r="CY23" i="5"/>
  <c r="CT23" i="5"/>
  <c r="CO23" i="5"/>
  <c r="CJ23" i="5"/>
  <c r="CE23" i="5"/>
  <c r="BZ23" i="5"/>
  <c r="BP23" i="5"/>
  <c r="BK23" i="5"/>
  <c r="BF23" i="5"/>
  <c r="BF538" i="5" s="1"/>
  <c r="BA23" i="5"/>
  <c r="BA538" i="5" s="1"/>
  <c r="AV23" i="5"/>
  <c r="AV538" i="5" s="1"/>
  <c r="AQ23" i="5"/>
  <c r="AL23" i="5"/>
  <c r="AG23" i="5"/>
  <c r="AB23" i="5"/>
  <c r="W23" i="5"/>
  <c r="R23" i="5"/>
  <c r="M23" i="5"/>
  <c r="H23" i="5"/>
  <c r="EH21" i="5"/>
  <c r="EC21" i="5"/>
  <c r="EC17" i="5" s="1"/>
  <c r="EC13" i="5" s="1"/>
  <c r="EC12" i="5" s="1"/>
  <c r="DX21" i="5"/>
  <c r="DS21" i="5"/>
  <c r="DS17" i="5" s="1"/>
  <c r="DS13" i="5" s="1"/>
  <c r="DS12" i="5" s="1"/>
  <c r="DN21" i="5"/>
  <c r="AV536" i="5" s="1"/>
  <c r="DI21" i="5"/>
  <c r="DD21" i="5"/>
  <c r="CY21" i="5"/>
  <c r="CT21" i="5"/>
  <c r="CO21" i="5"/>
  <c r="CJ21" i="5"/>
  <c r="CE21" i="5"/>
  <c r="BZ21" i="5"/>
  <c r="BP21" i="5"/>
  <c r="BK21" i="5"/>
  <c r="BF21" i="5"/>
  <c r="BA21" i="5"/>
  <c r="AV21" i="5"/>
  <c r="AQ21" i="5"/>
  <c r="AL21" i="5"/>
  <c r="AL536" i="5" s="1"/>
  <c r="AG21" i="5"/>
  <c r="AG536" i="5" s="1"/>
  <c r="AB21" i="5"/>
  <c r="AB536" i="5" s="1"/>
  <c r="W21" i="5"/>
  <c r="R21" i="5"/>
  <c r="R536" i="5" s="1"/>
  <c r="M21" i="5"/>
  <c r="M536" i="5" s="1"/>
  <c r="H21" i="5"/>
  <c r="H536" i="5" s="1"/>
  <c r="EH20" i="5"/>
  <c r="EC20" i="5"/>
  <c r="DX20" i="5"/>
  <c r="DS20" i="5"/>
  <c r="DN20" i="5"/>
  <c r="DI20" i="5"/>
  <c r="DD20" i="5"/>
  <c r="CY20" i="5"/>
  <c r="CT20" i="5"/>
  <c r="CO20" i="5"/>
  <c r="CJ20" i="5"/>
  <c r="CE20" i="5"/>
  <c r="BZ20" i="5"/>
  <c r="BP20" i="5"/>
  <c r="BP535" i="5" s="1"/>
  <c r="BK20" i="5"/>
  <c r="BF20" i="5"/>
  <c r="BF535" i="5" s="1"/>
  <c r="BA20" i="5"/>
  <c r="AV20" i="5"/>
  <c r="AQ20" i="5"/>
  <c r="AQ535" i="5" s="1"/>
  <c r="AL20" i="5"/>
  <c r="AG20" i="5"/>
  <c r="AB20" i="5"/>
  <c r="W20" i="5"/>
  <c r="W535" i="5" s="1"/>
  <c r="R20" i="5"/>
  <c r="M20" i="5"/>
  <c r="H20" i="5"/>
  <c r="H17" i="5" s="1"/>
  <c r="H13" i="5" s="1"/>
  <c r="EH19" i="5"/>
  <c r="EC19" i="5"/>
  <c r="DX19" i="5"/>
  <c r="DS19" i="5"/>
  <c r="DN19" i="5"/>
  <c r="DI19" i="5"/>
  <c r="DD19" i="5"/>
  <c r="CY19" i="5"/>
  <c r="CT19" i="5"/>
  <c r="CO19" i="5"/>
  <c r="CJ19" i="5"/>
  <c r="CE19" i="5"/>
  <c r="BZ19" i="5"/>
  <c r="H534" i="5" s="1"/>
  <c r="BP19" i="5"/>
  <c r="BK19" i="5"/>
  <c r="BF19" i="5"/>
  <c r="BF534" i="5" s="1"/>
  <c r="BA19" i="5"/>
  <c r="BA534" i="5" s="1"/>
  <c r="AV19" i="5"/>
  <c r="AV534" i="5" s="1"/>
  <c r="AQ19" i="5"/>
  <c r="AQ534" i="5" s="1"/>
  <c r="AL19" i="5"/>
  <c r="AG19" i="5"/>
  <c r="AG534" i="5" s="1"/>
  <c r="AB19" i="5"/>
  <c r="AB534" i="5" s="1"/>
  <c r="W19" i="5"/>
  <c r="R19" i="5"/>
  <c r="M19" i="5"/>
  <c r="M534" i="5" s="1"/>
  <c r="EC18" i="5"/>
  <c r="DS18" i="5"/>
  <c r="BP18" i="5"/>
  <c r="BK18" i="5"/>
  <c r="BF18" i="5"/>
  <c r="BA18" i="5"/>
  <c r="AQ18" i="5"/>
  <c r="AQ17" i="5" s="1"/>
  <c r="DS15" i="5"/>
  <c r="CY15" i="5"/>
  <c r="CT15" i="5"/>
  <c r="CJ15" i="5"/>
  <c r="BF15" i="5"/>
  <c r="BZ9" i="5"/>
  <c r="H9" i="5"/>
  <c r="BZ8" i="5"/>
  <c r="BZ249" i="5" s="1"/>
  <c r="H8" i="5"/>
  <c r="F249" i="5" s="1"/>
  <c r="N1" i="5"/>
  <c r="H707" i="5" l="1"/>
  <c r="BZ253" i="5"/>
  <c r="H706" i="5" s="1"/>
  <c r="BK553" i="5"/>
  <c r="EM373" i="5"/>
  <c r="M538" i="5"/>
  <c r="AV791" i="5"/>
  <c r="EM448" i="5"/>
  <c r="CA823" i="5" s="1"/>
  <c r="CA824" i="5"/>
  <c r="AL535" i="5"/>
  <c r="R538" i="5"/>
  <c r="EM117" i="5"/>
  <c r="CA609" i="5" s="1"/>
  <c r="H846" i="5"/>
  <c r="BP758" i="5"/>
  <c r="AB541" i="5"/>
  <c r="BP553" i="5"/>
  <c r="AG541" i="5"/>
  <c r="BP614" i="5"/>
  <c r="BA15" i="5"/>
  <c r="BA529" i="5" s="1"/>
  <c r="EM93" i="5"/>
  <c r="CA593" i="5" s="1"/>
  <c r="CA611" i="5"/>
  <c r="BU203" i="5"/>
  <c r="R753" i="5"/>
  <c r="EM296" i="5"/>
  <c r="CA753" i="5" s="1"/>
  <c r="BK619" i="5"/>
  <c r="BU45" i="5"/>
  <c r="BP677" i="5"/>
  <c r="AV598" i="5"/>
  <c r="M604" i="5"/>
  <c r="H672" i="5"/>
  <c r="EM270" i="5"/>
  <c r="CA730" i="5" s="1"/>
  <c r="BP742" i="5"/>
  <c r="AV748" i="5"/>
  <c r="BU302" i="5"/>
  <c r="EM269" i="5"/>
  <c r="CA729" i="5" s="1"/>
  <c r="AV559" i="5"/>
  <c r="BU574" i="5"/>
  <c r="CA591" i="5"/>
  <c r="CA635" i="5"/>
  <c r="DX266" i="5"/>
  <c r="DX14" i="5" s="1"/>
  <c r="AB796" i="5"/>
  <c r="AB15" i="5"/>
  <c r="AB529" i="5" s="1"/>
  <c r="BK609" i="5"/>
  <c r="BU157" i="5"/>
  <c r="CT18" i="5"/>
  <c r="BU51" i="5"/>
  <c r="EM99" i="5"/>
  <c r="CA598" i="5" s="1"/>
  <c r="EM290" i="5"/>
  <c r="CA748" i="5" s="1"/>
  <c r="AB587" i="5"/>
  <c r="CA599" i="5"/>
  <c r="EM152" i="5"/>
  <c r="AV662" i="5"/>
  <c r="BZ266" i="5"/>
  <c r="BZ14" i="5" s="1"/>
  <c r="R737" i="5"/>
  <c r="CA749" i="5"/>
  <c r="EM348" i="5"/>
  <c r="EM224" i="5"/>
  <c r="BU235" i="5"/>
  <c r="EM257" i="5"/>
  <c r="CA720" i="5" s="1"/>
  <c r="BU539" i="5"/>
  <c r="BU75" i="5"/>
  <c r="CA721" i="5"/>
  <c r="CA707" i="5"/>
  <c r="EM363" i="5"/>
  <c r="BA17" i="5"/>
  <c r="BA532" i="5" s="1"/>
  <c r="CA539" i="5"/>
  <c r="BF17" i="5"/>
  <c r="BK534" i="5"/>
  <c r="AQ536" i="5"/>
  <c r="H541" i="5"/>
  <c r="BK547" i="5"/>
  <c r="AV553" i="5"/>
  <c r="AG559" i="5"/>
  <c r="BP565" i="5"/>
  <c r="BU565" i="5"/>
  <c r="AB576" i="5"/>
  <c r="CA582" i="5"/>
  <c r="BU605" i="5"/>
  <c r="AQ619" i="5"/>
  <c r="AL624" i="5"/>
  <c r="BU755" i="5"/>
  <c r="BU296" i="5"/>
  <c r="BU753" i="5" s="1"/>
  <c r="BU763" i="5"/>
  <c r="AV823" i="5"/>
  <c r="BP534" i="5"/>
  <c r="R535" i="5"/>
  <c r="M541" i="5"/>
  <c r="BP547" i="5"/>
  <c r="AL559" i="5"/>
  <c r="AV571" i="5"/>
  <c r="AG576" i="5"/>
  <c r="AV614" i="5"/>
  <c r="H720" i="5"/>
  <c r="AL786" i="5"/>
  <c r="AG791" i="5"/>
  <c r="W538" i="5"/>
  <c r="AL541" i="5"/>
  <c r="BF559" i="5"/>
  <c r="BA571" i="5"/>
  <c r="BU612" i="5"/>
  <c r="BU132" i="5"/>
  <c r="BK624" i="5"/>
  <c r="BF667" i="5"/>
  <c r="AG730" i="5"/>
  <c r="BA732" i="5"/>
  <c r="AB737" i="5"/>
  <c r="BU750" i="5"/>
  <c r="AQ753" i="5"/>
  <c r="M758" i="5"/>
  <c r="H781" i="5"/>
  <c r="AV786" i="5"/>
  <c r="W805" i="5"/>
  <c r="BA811" i="5"/>
  <c r="EM436" i="5"/>
  <c r="BK814" i="5"/>
  <c r="EM439" i="5"/>
  <c r="CA814" i="5" s="1"/>
  <c r="BK817" i="5"/>
  <c r="R837" i="5"/>
  <c r="AL840" i="5"/>
  <c r="R849" i="5"/>
  <c r="AG852" i="5"/>
  <c r="BA855" i="5"/>
  <c r="AB538" i="5"/>
  <c r="AQ538" i="5"/>
  <c r="M547" i="5"/>
  <c r="BF571" i="5"/>
  <c r="BU127" i="5"/>
  <c r="BP624" i="5"/>
  <c r="BF629" i="5"/>
  <c r="EM142" i="5"/>
  <c r="CA629" i="5" s="1"/>
  <c r="H657" i="5"/>
  <c r="BK667" i="5"/>
  <c r="AB677" i="5"/>
  <c r="W706" i="5"/>
  <c r="BK728" i="5"/>
  <c r="H729" i="5"/>
  <c r="AL730" i="5"/>
  <c r="BF732" i="5"/>
  <c r="AG737" i="5"/>
  <c r="R758" i="5"/>
  <c r="BA769" i="5"/>
  <c r="M781" i="5"/>
  <c r="BA786" i="5"/>
  <c r="BK797" i="5"/>
  <c r="M802" i="5"/>
  <c r="BP814" i="5"/>
  <c r="H826" i="5"/>
  <c r="W837" i="5"/>
  <c r="AQ840" i="5"/>
  <c r="AL852" i="5"/>
  <c r="BA535" i="5"/>
  <c r="AG538" i="5"/>
  <c r="AV541" i="5"/>
  <c r="EM45" i="5"/>
  <c r="CA559" i="5" s="1"/>
  <c r="BK571" i="5"/>
  <c r="AV576" i="5"/>
  <c r="H581" i="5"/>
  <c r="AG604" i="5"/>
  <c r="R609" i="5"/>
  <c r="BU137" i="5"/>
  <c r="BU624" i="5" s="1"/>
  <c r="AQ634" i="5"/>
  <c r="R651" i="5"/>
  <c r="EM177" i="5"/>
  <c r="CA662" i="5" s="1"/>
  <c r="AQ672" i="5"/>
  <c r="DI17" i="5"/>
  <c r="DI13" i="5" s="1"/>
  <c r="DI12" i="5" s="1"/>
  <c r="AB720" i="5"/>
  <c r="M729" i="5"/>
  <c r="AQ730" i="5"/>
  <c r="AB742" i="5"/>
  <c r="AL775" i="5"/>
  <c r="R781" i="5"/>
  <c r="R802" i="5"/>
  <c r="AV808" i="5"/>
  <c r="AB837" i="5"/>
  <c r="AV840" i="5"/>
  <c r="CA560" i="5"/>
  <c r="BP587" i="5"/>
  <c r="AL604" i="5"/>
  <c r="W609" i="5"/>
  <c r="M614" i="5"/>
  <c r="H619" i="5"/>
  <c r="CA664" i="5"/>
  <c r="BU182" i="5"/>
  <c r="BU187" i="5"/>
  <c r="AL677" i="5"/>
  <c r="BU268" i="5"/>
  <c r="BF753" i="5"/>
  <c r="BU368" i="5"/>
  <c r="BU413" i="5"/>
  <c r="R799" i="5"/>
  <c r="R826" i="5"/>
  <c r="BF834" i="5"/>
  <c r="AQ858" i="5"/>
  <c r="BK535" i="5"/>
  <c r="BU542" i="5"/>
  <c r="BU557" i="5"/>
  <c r="R565" i="5"/>
  <c r="BF576" i="5"/>
  <c r="R581" i="5"/>
  <c r="BU589" i="5"/>
  <c r="AV593" i="5"/>
  <c r="R598" i="5"/>
  <c r="M619" i="5"/>
  <c r="BA634" i="5"/>
  <c r="AB651" i="5"/>
  <c r="M662" i="5"/>
  <c r="BU665" i="5"/>
  <c r="AQ677" i="5"/>
  <c r="AV727" i="5"/>
  <c r="W729" i="5"/>
  <c r="R748" i="5"/>
  <c r="BU754" i="5"/>
  <c r="BP769" i="5"/>
  <c r="AV775" i="5"/>
  <c r="BK791" i="5"/>
  <c r="AB802" i="5"/>
  <c r="BU809" i="5"/>
  <c r="M820" i="5"/>
  <c r="BU841" i="5"/>
  <c r="R846" i="5"/>
  <c r="EM214" i="5"/>
  <c r="BU224" i="5"/>
  <c r="BU230" i="5"/>
  <c r="DX17" i="5"/>
  <c r="DX13" i="5" s="1"/>
  <c r="DX12" i="5" s="1"/>
  <c r="EH266" i="5"/>
  <c r="EH14" i="5" s="1"/>
  <c r="EM27" i="5"/>
  <c r="CA541" i="5" s="1"/>
  <c r="EM69" i="5"/>
  <c r="CA576" i="5" s="1"/>
  <c r="CA542" i="5"/>
  <c r="CA577" i="5"/>
  <c r="BU585" i="5"/>
  <c r="AB598" i="5"/>
  <c r="W662" i="5"/>
  <c r="BU751" i="5"/>
  <c r="BU776" i="5"/>
  <c r="BU789" i="5"/>
  <c r="CA809" i="5"/>
  <c r="EM383" i="5"/>
  <c r="BU859" i="5"/>
  <c r="BU383" i="5"/>
  <c r="BP805" i="5"/>
  <c r="AB817" i="5"/>
  <c r="AL820" i="5"/>
  <c r="AV830" i="5"/>
  <c r="BU850" i="5"/>
  <c r="BU490" i="5"/>
  <c r="BF598" i="5"/>
  <c r="BF614" i="5"/>
  <c r="BK657" i="5"/>
  <c r="AV418" i="5"/>
  <c r="BK799" i="5"/>
  <c r="H593" i="5"/>
  <c r="BP609" i="5"/>
  <c r="AQ624" i="5"/>
  <c r="AG629" i="5"/>
  <c r="M634" i="5"/>
  <c r="BP651" i="5"/>
  <c r="M672" i="5"/>
  <c r="EM253" i="5"/>
  <c r="CA706" i="5" s="1"/>
  <c r="AL728" i="5"/>
  <c r="BK729" i="5"/>
  <c r="M730" i="5"/>
  <c r="H737" i="5"/>
  <c r="AB769" i="5"/>
  <c r="H775" i="5"/>
  <c r="AB786" i="5"/>
  <c r="W791" i="5"/>
  <c r="AG811" i="5"/>
  <c r="AQ814" i="5"/>
  <c r="AQ817" i="5"/>
  <c r="BF823" i="5"/>
  <c r="R840" i="5"/>
  <c r="M852" i="5"/>
  <c r="AG855" i="5"/>
  <c r="AB535" i="5"/>
  <c r="BF536" i="5"/>
  <c r="H538" i="5"/>
  <c r="W541" i="5"/>
  <c r="BU21" i="5"/>
  <c r="AQ559" i="5"/>
  <c r="BK565" i="5"/>
  <c r="W576" i="5"/>
  <c r="EM75" i="5"/>
  <c r="BK581" i="5"/>
  <c r="BU582" i="5"/>
  <c r="AL587" i="5"/>
  <c r="BK598" i="5"/>
  <c r="H604" i="5"/>
  <c r="BU607" i="5"/>
  <c r="BU611" i="5"/>
  <c r="BU615" i="5"/>
  <c r="AV624" i="5"/>
  <c r="AL629" i="5"/>
  <c r="BU659" i="5"/>
  <c r="AQ667" i="5"/>
  <c r="R672" i="5"/>
  <c r="BU209" i="5"/>
  <c r="CA716" i="5"/>
  <c r="CJ18" i="5"/>
  <c r="CJ17" i="5" s="1"/>
  <c r="CJ13" i="5" s="1"/>
  <c r="CJ12" i="5" s="1"/>
  <c r="AL732" i="5"/>
  <c r="M737" i="5"/>
  <c r="BK748" i="5"/>
  <c r="BU749" i="5"/>
  <c r="BU778" i="5"/>
  <c r="BU783" i="5"/>
  <c r="AG786" i="5"/>
  <c r="H805" i="5"/>
  <c r="W808" i="5"/>
  <c r="AV814" i="5"/>
  <c r="AV817" i="5"/>
  <c r="BF820" i="5"/>
  <c r="BU827" i="5"/>
  <c r="BP830" i="5"/>
  <c r="CA830" i="5"/>
  <c r="AQ843" i="5"/>
  <c r="R852" i="5"/>
  <c r="AL855" i="5"/>
  <c r="M858" i="5"/>
  <c r="AB808" i="5"/>
  <c r="BU824" i="5"/>
  <c r="BU826" i="5"/>
  <c r="BA834" i="5"/>
  <c r="AB840" i="5"/>
  <c r="AV843" i="5"/>
  <c r="W852" i="5"/>
  <c r="AQ855" i="5"/>
  <c r="BU418" i="5"/>
  <c r="R728" i="5"/>
  <c r="R266" i="5"/>
  <c r="BU560" i="5"/>
  <c r="BU122" i="5"/>
  <c r="BU614" i="5" s="1"/>
  <c r="EM167" i="5"/>
  <c r="CA657" i="5" s="1"/>
  <c r="CA659" i="5"/>
  <c r="BU706" i="5"/>
  <c r="EM268" i="5"/>
  <c r="CA728" i="5" s="1"/>
  <c r="EM203" i="5"/>
  <c r="BU598" i="5"/>
  <c r="CE17" i="5"/>
  <c r="CE13" i="5" s="1"/>
  <c r="CE12" i="5" s="1"/>
  <c r="EM240" i="5"/>
  <c r="BP529" i="5"/>
  <c r="EM19" i="5"/>
  <c r="CA534" i="5" s="1"/>
  <c r="CA573" i="5"/>
  <c r="CO17" i="5"/>
  <c r="CO13" i="5" s="1"/>
  <c r="AQ13" i="5"/>
  <c r="BU20" i="5"/>
  <c r="BU535" i="5" s="1"/>
  <c r="AV14" i="5"/>
  <c r="AV528" i="5" s="1"/>
  <c r="BP726" i="5"/>
  <c r="BP14" i="5"/>
  <c r="BP528" i="5" s="1"/>
  <c r="BF541" i="5"/>
  <c r="M588" i="5"/>
  <c r="M87" i="5"/>
  <c r="M587" i="5" s="1"/>
  <c r="BU88" i="5"/>
  <c r="CT17" i="5"/>
  <c r="CT13" i="5" s="1"/>
  <c r="CT12" i="5" s="1"/>
  <c r="BU394" i="5"/>
  <c r="BU393" i="5" s="1"/>
  <c r="M393" i="5"/>
  <c r="AQ726" i="5"/>
  <c r="AQ14" i="5"/>
  <c r="AQ528" i="5" s="1"/>
  <c r="BU19" i="5"/>
  <c r="BU63" i="5"/>
  <c r="BU573" i="5"/>
  <c r="BK576" i="5"/>
  <c r="BF13" i="5"/>
  <c r="BF532" i="5"/>
  <c r="H559" i="5"/>
  <c r="CY17" i="5"/>
  <c r="CY13" i="5" s="1"/>
  <c r="EM393" i="5"/>
  <c r="BK533" i="5"/>
  <c r="BK17" i="5"/>
  <c r="DD17" i="5"/>
  <c r="DD13" i="5" s="1"/>
  <c r="BP533" i="5"/>
  <c r="BP17" i="5"/>
  <c r="AB533" i="5"/>
  <c r="AB17" i="5"/>
  <c r="EM51" i="5"/>
  <c r="BU93" i="5"/>
  <c r="BU593" i="5" s="1"/>
  <c r="BU147" i="5"/>
  <c r="BU634" i="5" s="1"/>
  <c r="AG17" i="5"/>
  <c r="AG533" i="5"/>
  <c r="DN17" i="5"/>
  <c r="DN13" i="5" s="1"/>
  <c r="DN12" i="5" s="1"/>
  <c r="AL706" i="5"/>
  <c r="AL18" i="5"/>
  <c r="BA536" i="5"/>
  <c r="EM20" i="5"/>
  <c r="CA535" i="5" s="1"/>
  <c r="EM272" i="5"/>
  <c r="CA732" i="5" s="1"/>
  <c r="EM267" i="5"/>
  <c r="BU844" i="5"/>
  <c r="BU469" i="5"/>
  <c r="AG729" i="5"/>
  <c r="AG266" i="5"/>
  <c r="EH12" i="5"/>
  <c r="BU33" i="5"/>
  <c r="BU549" i="5"/>
  <c r="EM18" i="5"/>
  <c r="AG535" i="5"/>
  <c r="EM21" i="5"/>
  <c r="CA536" i="5" s="1"/>
  <c r="EM33" i="5"/>
  <c r="CA547" i="5" s="1"/>
  <c r="CA549" i="5"/>
  <c r="CA553" i="5"/>
  <c r="CA554" i="5"/>
  <c r="BU771" i="5"/>
  <c r="M373" i="5"/>
  <c r="BU374" i="5"/>
  <c r="BU373" i="5" s="1"/>
  <c r="M267" i="5"/>
  <c r="CA818" i="5"/>
  <c r="EM442" i="5"/>
  <c r="CA817" i="5" s="1"/>
  <c r="EM419" i="5"/>
  <c r="BU797" i="5" s="1"/>
  <c r="BP598" i="5"/>
  <c r="AB609" i="5"/>
  <c r="W728" i="5"/>
  <c r="R823" i="5"/>
  <c r="AG593" i="5"/>
  <c r="AV706" i="5"/>
  <c r="H727" i="5"/>
  <c r="AB753" i="5"/>
  <c r="BF775" i="5"/>
  <c r="W781" i="5"/>
  <c r="W799" i="5"/>
  <c r="BZ18" i="5"/>
  <c r="R534" i="5"/>
  <c r="BK538" i="5"/>
  <c r="BK541" i="5"/>
  <c r="BA553" i="5"/>
  <c r="BU561" i="5"/>
  <c r="W571" i="5"/>
  <c r="BA581" i="5"/>
  <c r="AL593" i="5"/>
  <c r="BU596" i="5"/>
  <c r="BU599" i="5"/>
  <c r="BK604" i="5"/>
  <c r="AG609" i="5"/>
  <c r="CA615" i="5"/>
  <c r="BA619" i="5"/>
  <c r="CA625" i="5"/>
  <c r="BK629" i="5"/>
  <c r="AL651" i="5"/>
  <c r="R657" i="5"/>
  <c r="BU660" i="5"/>
  <c r="BU173" i="5"/>
  <c r="BU172" i="5" s="1"/>
  <c r="BA662" i="5"/>
  <c r="AB667" i="5"/>
  <c r="BF266" i="5"/>
  <c r="CO266" i="5"/>
  <c r="CO14" i="5" s="1"/>
  <c r="AB728" i="5"/>
  <c r="AV729" i="5"/>
  <c r="M732" i="5"/>
  <c r="BU746" i="5"/>
  <c r="BU290" i="5"/>
  <c r="BU748" i="5" s="1"/>
  <c r="BU759" i="5"/>
  <c r="M769" i="5"/>
  <c r="BU772" i="5"/>
  <c r="BK775" i="5"/>
  <c r="EM320" i="5"/>
  <c r="CA775" i="5" s="1"/>
  <c r="AB781" i="5"/>
  <c r="EM338" i="5"/>
  <c r="CA786" i="5" s="1"/>
  <c r="M378" i="5"/>
  <c r="BU379" i="5"/>
  <c r="BU378" i="5" s="1"/>
  <c r="EM398" i="5"/>
  <c r="H797" i="5"/>
  <c r="H418" i="5"/>
  <c r="AB799" i="5"/>
  <c r="AG802" i="5"/>
  <c r="AL837" i="5"/>
  <c r="M657" i="5"/>
  <c r="BA726" i="5"/>
  <c r="W849" i="5"/>
  <c r="W534" i="5"/>
  <c r="BP538" i="5"/>
  <c r="BP541" i="5"/>
  <c r="W547" i="5"/>
  <c r="BU550" i="5"/>
  <c r="BF553" i="5"/>
  <c r="M559" i="5"/>
  <c r="BU566" i="5"/>
  <c r="AB571" i="5"/>
  <c r="BP576" i="5"/>
  <c r="BF581" i="5"/>
  <c r="H587" i="5"/>
  <c r="AQ593" i="5"/>
  <c r="BP604" i="5"/>
  <c r="AL609" i="5"/>
  <c r="H614" i="5"/>
  <c r="BU616" i="5"/>
  <c r="BF619" i="5"/>
  <c r="H624" i="5"/>
  <c r="BU626" i="5"/>
  <c r="AQ651" i="5"/>
  <c r="W657" i="5"/>
  <c r="BK266" i="5"/>
  <c r="R727" i="5"/>
  <c r="AG728" i="5"/>
  <c r="BA729" i="5"/>
  <c r="AL753" i="5"/>
  <c r="BU756" i="5"/>
  <c r="EM302" i="5"/>
  <c r="CA758" i="5" s="1"/>
  <c r="R769" i="5"/>
  <c r="BP775" i="5"/>
  <c r="AG781" i="5"/>
  <c r="BK786" i="5"/>
  <c r="EM378" i="5"/>
  <c r="M797" i="5"/>
  <c r="M418" i="5"/>
  <c r="AG799" i="5"/>
  <c r="AL802" i="5"/>
  <c r="AQ837" i="5"/>
  <c r="W727" i="5"/>
  <c r="W266" i="5"/>
  <c r="W769" i="5"/>
  <c r="BU320" i="5"/>
  <c r="EM358" i="5"/>
  <c r="R797" i="5"/>
  <c r="R418" i="5"/>
  <c r="BU545" i="5"/>
  <c r="AV619" i="5"/>
  <c r="BU23" i="5"/>
  <c r="BU538" i="5" s="1"/>
  <c r="BU27" i="5"/>
  <c r="BU112" i="5"/>
  <c r="BU604" i="5" s="1"/>
  <c r="EM127" i="5"/>
  <c r="CA619" i="5" s="1"/>
  <c r="BK662" i="5"/>
  <c r="CY266" i="5"/>
  <c r="CY14" i="5" s="1"/>
  <c r="EM278" i="5"/>
  <c r="CA737" i="5" s="1"/>
  <c r="BF529" i="5"/>
  <c r="M18" i="5"/>
  <c r="AV535" i="5"/>
  <c r="BK536" i="5"/>
  <c r="AG547" i="5"/>
  <c r="BU562" i="5"/>
  <c r="H565" i="5"/>
  <c r="AL571" i="5"/>
  <c r="BU70" i="5"/>
  <c r="BP581" i="5"/>
  <c r="R587" i="5"/>
  <c r="BA593" i="5"/>
  <c r="H598" i="5"/>
  <c r="BU600" i="5"/>
  <c r="AV609" i="5"/>
  <c r="R614" i="5"/>
  <c r="BP619" i="5"/>
  <c r="BA651" i="5"/>
  <c r="AG657" i="5"/>
  <c r="BU663" i="5"/>
  <c r="BU177" i="5"/>
  <c r="BP672" i="5"/>
  <c r="BU673" i="5"/>
  <c r="BU707" i="5"/>
  <c r="BA720" i="5"/>
  <c r="DD266" i="5"/>
  <c r="DD14" i="5" s="1"/>
  <c r="CA738" i="5"/>
  <c r="H748" i="5"/>
  <c r="AV753" i="5"/>
  <c r="CA756" i="5"/>
  <c r="BU760" i="5"/>
  <c r="BU764" i="5"/>
  <c r="BU773" i="5"/>
  <c r="AQ781" i="5"/>
  <c r="BU338" i="5"/>
  <c r="EM343" i="5"/>
  <c r="CA791" i="5" s="1"/>
  <c r="EM403" i="5"/>
  <c r="W797" i="5"/>
  <c r="W418" i="5"/>
  <c r="BU853" i="5"/>
  <c r="BU478" i="5"/>
  <c r="AV581" i="5"/>
  <c r="EM39" i="5"/>
  <c r="BU553" i="5" s="1"/>
  <c r="BU631" i="5"/>
  <c r="BU142" i="5"/>
  <c r="BU629" i="5" s="1"/>
  <c r="R18" i="5"/>
  <c r="AL534" i="5"/>
  <c r="BP536" i="5"/>
  <c r="AL547" i="5"/>
  <c r="BU554" i="5"/>
  <c r="AB559" i="5"/>
  <c r="M565" i="5"/>
  <c r="BU567" i="5"/>
  <c r="AQ571" i="5"/>
  <c r="BU81" i="5"/>
  <c r="BU581" i="5" s="1"/>
  <c r="W587" i="5"/>
  <c r="BF593" i="5"/>
  <c r="M598" i="5"/>
  <c r="BA609" i="5"/>
  <c r="W614" i="5"/>
  <c r="BU617" i="5"/>
  <c r="BU620" i="5"/>
  <c r="BK634" i="5"/>
  <c r="BF651" i="5"/>
  <c r="AL657" i="5"/>
  <c r="EM193" i="5"/>
  <c r="CA672" i="5" s="1"/>
  <c r="AV677" i="5"/>
  <c r="AG727" i="5"/>
  <c r="AV728" i="5"/>
  <c r="BU739" i="5"/>
  <c r="BU278" i="5"/>
  <c r="AV742" i="5"/>
  <c r="M748" i="5"/>
  <c r="BA753" i="5"/>
  <c r="H758" i="5"/>
  <c r="AG769" i="5"/>
  <c r="BU792" i="5"/>
  <c r="BU403" i="5"/>
  <c r="BU408" i="5"/>
  <c r="BF796" i="5"/>
  <c r="AB814" i="5"/>
  <c r="BA14" i="5"/>
  <c r="BA528" i="5" s="1"/>
  <c r="W18" i="5"/>
  <c r="EM162" i="5"/>
  <c r="CA651" i="5" s="1"/>
  <c r="DN266" i="5"/>
  <c r="DN14" i="5" s="1"/>
  <c r="AL769" i="5"/>
  <c r="BU343" i="5"/>
  <c r="BK418" i="5"/>
  <c r="BU805" i="5"/>
  <c r="BU563" i="5"/>
  <c r="BU578" i="5"/>
  <c r="BU601" i="5"/>
  <c r="BU621" i="5"/>
  <c r="EM132" i="5"/>
  <c r="BU664" i="5"/>
  <c r="BU674" i="5"/>
  <c r="CA739" i="5"/>
  <c r="BP796" i="5"/>
  <c r="EM424" i="5"/>
  <c r="CA802" i="5" s="1"/>
  <c r="CA803" i="5"/>
  <c r="BU555" i="5"/>
  <c r="BU568" i="5"/>
  <c r="BU591" i="5"/>
  <c r="EM105" i="5"/>
  <c r="BU635" i="5"/>
  <c r="M652" i="5"/>
  <c r="M162" i="5"/>
  <c r="M651" i="5" s="1"/>
  <c r="BU163" i="5"/>
  <c r="EM182" i="5"/>
  <c r="CA667" i="5" s="1"/>
  <c r="EM198" i="5"/>
  <c r="CA677" i="5" s="1"/>
  <c r="BU716" i="5"/>
  <c r="BU257" i="5"/>
  <c r="BU720" i="5" s="1"/>
  <c r="BU721" i="5"/>
  <c r="BU724" i="5"/>
  <c r="AV732" i="5"/>
  <c r="BU269" i="5"/>
  <c r="BK742" i="5"/>
  <c r="EM284" i="5"/>
  <c r="CA742" i="5" s="1"/>
  <c r="AB748" i="5"/>
  <c r="BP753" i="5"/>
  <c r="W758" i="5"/>
  <c r="BU793" i="5"/>
  <c r="EM408" i="5"/>
  <c r="BU544" i="5"/>
  <c r="EM63" i="5"/>
  <c r="CA571" i="5" s="1"/>
  <c r="BU583" i="5"/>
  <c r="BU594" i="5"/>
  <c r="BU117" i="5"/>
  <c r="BU609" i="5" s="1"/>
  <c r="BU622" i="5"/>
  <c r="EM235" i="5"/>
  <c r="EM326" i="5"/>
  <c r="CA781" i="5" s="1"/>
  <c r="BU363" i="5"/>
  <c r="AQ533" i="5"/>
  <c r="BU602" i="5"/>
  <c r="BU675" i="5"/>
  <c r="BU678" i="5"/>
  <c r="BU740" i="5"/>
  <c r="BU270" i="5"/>
  <c r="BU730" i="5" s="1"/>
  <c r="BU743" i="5"/>
  <c r="BU326" i="5"/>
  <c r="CA820" i="5"/>
  <c r="AV18" i="5"/>
  <c r="H266" i="5"/>
  <c r="EM368" i="5"/>
  <c r="BU821" i="5"/>
  <c r="BU445" i="5"/>
  <c r="BU820" i="5" s="1"/>
  <c r="H535" i="5"/>
  <c r="W536" i="5"/>
  <c r="AL538" i="5"/>
  <c r="AB553" i="5"/>
  <c r="BK559" i="5"/>
  <c r="AV565" i="5"/>
  <c r="AL576" i="5"/>
  <c r="AB581" i="5"/>
  <c r="BF587" i="5"/>
  <c r="M593" i="5"/>
  <c r="BF624" i="5"/>
  <c r="R634" i="5"/>
  <c r="M152" i="5"/>
  <c r="BU153" i="5"/>
  <c r="BU152" i="5" s="1"/>
  <c r="BU167" i="5"/>
  <c r="AB672" i="5"/>
  <c r="EM219" i="5"/>
  <c r="AB706" i="5"/>
  <c r="M720" i="5"/>
  <c r="BP727" i="5"/>
  <c r="BP732" i="5"/>
  <c r="EM314" i="5"/>
  <c r="CA769" i="5" s="1"/>
  <c r="BF604" i="5"/>
  <c r="BA533" i="5"/>
  <c r="BF533" i="5"/>
  <c r="M535" i="5"/>
  <c r="AQ541" i="5"/>
  <c r="AG553" i="5"/>
  <c r="BP559" i="5"/>
  <c r="AQ576" i="5"/>
  <c r="AG581" i="5"/>
  <c r="BK587" i="5"/>
  <c r="R593" i="5"/>
  <c r="BA598" i="5"/>
  <c r="AQ604" i="5"/>
  <c r="M609" i="5"/>
  <c r="BK614" i="5"/>
  <c r="AG619" i="5"/>
  <c r="AQ629" i="5"/>
  <c r="W634" i="5"/>
  <c r="AG662" i="5"/>
  <c r="H667" i="5"/>
  <c r="BU669" i="5"/>
  <c r="AG672" i="5"/>
  <c r="BU679" i="5"/>
  <c r="AG706" i="5"/>
  <c r="R720" i="5"/>
  <c r="H728" i="5"/>
  <c r="AB729" i="5"/>
  <c r="BA730" i="5"/>
  <c r="BU732" i="5"/>
  <c r="BU733" i="5"/>
  <c r="AL737" i="5"/>
  <c r="BU388" i="5"/>
  <c r="H799" i="5"/>
  <c r="AB805" i="5"/>
  <c r="BU835" i="5"/>
  <c r="BU457" i="5"/>
  <c r="BU472" i="5"/>
  <c r="BU846" i="5" s="1"/>
  <c r="BF662" i="5"/>
  <c r="W667" i="5"/>
  <c r="BU670" i="5"/>
  <c r="AL672" i="5"/>
  <c r="H677" i="5"/>
  <c r="AQ706" i="5"/>
  <c r="W720" i="5"/>
  <c r="BU723" i="5"/>
  <c r="AB727" i="5"/>
  <c r="AQ728" i="5"/>
  <c r="BF729" i="5"/>
  <c r="H732" i="5"/>
  <c r="BU734" i="5"/>
  <c r="AV737" i="5"/>
  <c r="H742" i="5"/>
  <c r="BU744" i="5"/>
  <c r="AQ748" i="5"/>
  <c r="AG758" i="5"/>
  <c r="BU761" i="5"/>
  <c r="AV769" i="5"/>
  <c r="AL781" i="5"/>
  <c r="BF786" i="5"/>
  <c r="AB791" i="5"/>
  <c r="AB797" i="5"/>
  <c r="AQ799" i="5"/>
  <c r="AV837" i="5"/>
  <c r="AB849" i="5"/>
  <c r="AQ852" i="5"/>
  <c r="W858" i="5"/>
  <c r="BA837" i="5"/>
  <c r="AG849" i="5"/>
  <c r="AV852" i="5"/>
  <c r="AB858" i="5"/>
  <c r="R624" i="5"/>
  <c r="BP629" i="5"/>
  <c r="AG634" i="5"/>
  <c r="BA657" i="5"/>
  <c r="BP662" i="5"/>
  <c r="AG667" i="5"/>
  <c r="AV672" i="5"/>
  <c r="BA706" i="5"/>
  <c r="AG720" i="5"/>
  <c r="AL727" i="5"/>
  <c r="BA728" i="5"/>
  <c r="BP729" i="5"/>
  <c r="R732" i="5"/>
  <c r="BF737" i="5"/>
  <c r="R742" i="5"/>
  <c r="BA748" i="5"/>
  <c r="H753" i="5"/>
  <c r="AQ758" i="5"/>
  <c r="BF769" i="5"/>
  <c r="M775" i="5"/>
  <c r="AV781" i="5"/>
  <c r="BP786" i="5"/>
  <c r="AL791" i="5"/>
  <c r="BU433" i="5"/>
  <c r="BU811" i="5" s="1"/>
  <c r="BU814" i="5"/>
  <c r="BU817" i="5"/>
  <c r="BP820" i="5"/>
  <c r="BK823" i="5"/>
  <c r="BK826" i="5"/>
  <c r="BF830" i="5"/>
  <c r="BU466" i="5"/>
  <c r="W846" i="5"/>
  <c r="AL849" i="5"/>
  <c r="BA852" i="5"/>
  <c r="AG858" i="5"/>
  <c r="W624" i="5"/>
  <c r="BU627" i="5"/>
  <c r="BU630" i="5"/>
  <c r="AL634" i="5"/>
  <c r="BF657" i="5"/>
  <c r="AL667" i="5"/>
  <c r="BA672" i="5"/>
  <c r="W677" i="5"/>
  <c r="BU680" i="5"/>
  <c r="BF706" i="5"/>
  <c r="AL720" i="5"/>
  <c r="AB266" i="5"/>
  <c r="AQ727" i="5"/>
  <c r="BF728" i="5"/>
  <c r="H730" i="5"/>
  <c r="W732" i="5"/>
  <c r="BK737" i="5"/>
  <c r="W742" i="5"/>
  <c r="BU745" i="5"/>
  <c r="BF748" i="5"/>
  <c r="M753" i="5"/>
  <c r="AV758" i="5"/>
  <c r="H763" i="5"/>
  <c r="BK769" i="5"/>
  <c r="R775" i="5"/>
  <c r="BA781" i="5"/>
  <c r="BU787" i="5"/>
  <c r="AQ791" i="5"/>
  <c r="AQ797" i="5"/>
  <c r="AQ418" i="5"/>
  <c r="BU803" i="5"/>
  <c r="BU806" i="5"/>
  <c r="BU430" i="5"/>
  <c r="BU808" i="5" s="1"/>
  <c r="CA812" i="5"/>
  <c r="BU818" i="5"/>
  <c r="BP823" i="5"/>
  <c r="BP826" i="5"/>
  <c r="BK830" i="5"/>
  <c r="AG834" i="5"/>
  <c r="AB846" i="5"/>
  <c r="AQ849" i="5"/>
  <c r="BU481" i="5"/>
  <c r="AL858" i="5"/>
  <c r="AB604" i="5"/>
  <c r="R619" i="5"/>
  <c r="AG624" i="5"/>
  <c r="W651" i="5"/>
  <c r="BP657" i="5"/>
  <c r="AV667" i="5"/>
  <c r="BK672" i="5"/>
  <c r="AG677" i="5"/>
  <c r="AV720" i="5"/>
  <c r="AL266" i="5"/>
  <c r="BA727" i="5"/>
  <c r="BP728" i="5"/>
  <c r="R730" i="5"/>
  <c r="AG732" i="5"/>
  <c r="BU735" i="5"/>
  <c r="BU738" i="5"/>
  <c r="AG742" i="5"/>
  <c r="BP748" i="5"/>
  <c r="W753" i="5"/>
  <c r="BF758" i="5"/>
  <c r="BU766" i="5"/>
  <c r="BU314" i="5"/>
  <c r="BU770" i="5"/>
  <c r="AB775" i="5"/>
  <c r="BK781" i="5"/>
  <c r="BA791" i="5"/>
  <c r="CA799" i="5"/>
  <c r="BU424" i="5"/>
  <c r="BU802" i="5" s="1"/>
  <c r="H811" i="5"/>
  <c r="H814" i="5"/>
  <c r="H817" i="5"/>
  <c r="BU830" i="5"/>
  <c r="BU831" i="5"/>
  <c r="BU463" i="5"/>
  <c r="W843" i="5"/>
  <c r="AL846" i="5"/>
  <c r="BA849" i="5"/>
  <c r="AV858" i="5"/>
  <c r="BK758" i="5"/>
  <c r="AG775" i="5"/>
  <c r="BP781" i="5"/>
  <c r="H786" i="5"/>
  <c r="BU788" i="5"/>
  <c r="BF791" i="5"/>
  <c r="EM427" i="5"/>
  <c r="CA805" i="5" s="1"/>
  <c r="H808" i="5"/>
  <c r="M811" i="5"/>
  <c r="M814" i="5"/>
  <c r="M817" i="5"/>
  <c r="H820" i="5"/>
  <c r="AB843" i="5"/>
  <c r="AQ846" i="5"/>
  <c r="BA858" i="5"/>
  <c r="AG796" i="5"/>
  <c r="H802" i="5"/>
  <c r="M805" i="5"/>
  <c r="R808" i="5"/>
  <c r="W811" i="5"/>
  <c r="W814" i="5"/>
  <c r="W817" i="5"/>
  <c r="R820" i="5"/>
  <c r="M823" i="5"/>
  <c r="M826" i="5"/>
  <c r="H830" i="5"/>
  <c r="W840" i="5"/>
  <c r="AL843" i="5"/>
  <c r="BA846" i="5"/>
  <c r="BF837" i="5"/>
  <c r="BF840" i="5"/>
  <c r="BF843" i="5"/>
  <c r="BF846" i="5"/>
  <c r="BF849" i="5"/>
  <c r="BF852" i="5"/>
  <c r="BF855" i="5"/>
  <c r="BF858" i="5"/>
  <c r="AG797" i="5"/>
  <c r="AQ802" i="5"/>
  <c r="AL805" i="5"/>
  <c r="AL808" i="5"/>
  <c r="AL811" i="5"/>
  <c r="AG814" i="5"/>
  <c r="AG817" i="5"/>
  <c r="AB820" i="5"/>
  <c r="W823" i="5"/>
  <c r="W826" i="5"/>
  <c r="R830" i="5"/>
  <c r="EM457" i="5"/>
  <c r="CA834" i="5" s="1"/>
  <c r="EM460" i="5"/>
  <c r="BK837" i="5"/>
  <c r="EM463" i="5"/>
  <c r="CA837" i="5" s="1"/>
  <c r="BK840" i="5"/>
  <c r="EM466" i="5"/>
  <c r="CA840" i="5" s="1"/>
  <c r="BK843" i="5"/>
  <c r="EM469" i="5"/>
  <c r="CA843" i="5" s="1"/>
  <c r="BK846" i="5"/>
  <c r="EM472" i="5"/>
  <c r="CA846" i="5" s="1"/>
  <c r="BK849" i="5"/>
  <c r="EM475" i="5"/>
  <c r="CA849" i="5" s="1"/>
  <c r="BK852" i="5"/>
  <c r="EM478" i="5"/>
  <c r="CA852" i="5" s="1"/>
  <c r="BK855" i="5"/>
  <c r="EM481" i="5"/>
  <c r="CA855" i="5" s="1"/>
  <c r="EM484" i="5"/>
  <c r="EM487" i="5"/>
  <c r="BK858" i="5"/>
  <c r="EM490" i="5"/>
  <c r="CA858" i="5" s="1"/>
  <c r="EM493" i="5"/>
  <c r="EM496" i="5"/>
  <c r="EM499" i="5"/>
  <c r="EM502" i="5"/>
  <c r="EM505" i="5"/>
  <c r="EM508" i="5"/>
  <c r="EM511" i="5"/>
  <c r="EM514" i="5"/>
  <c r="EM517" i="5"/>
  <c r="AL797" i="5"/>
  <c r="BA799" i="5"/>
  <c r="AV802" i="5"/>
  <c r="AQ805" i="5"/>
  <c r="AQ808" i="5"/>
  <c r="AQ811" i="5"/>
  <c r="AL814" i="5"/>
  <c r="AL817" i="5"/>
  <c r="AG820" i="5"/>
  <c r="AB823" i="5"/>
  <c r="AB826" i="5"/>
  <c r="W830" i="5"/>
  <c r="BP837" i="5"/>
  <c r="BP840" i="5"/>
  <c r="BP843" i="5"/>
  <c r="BP846" i="5"/>
  <c r="BP849" i="5"/>
  <c r="BP852" i="5"/>
  <c r="BP855" i="5"/>
  <c r="BP858" i="5"/>
  <c r="AQ820" i="5"/>
  <c r="AQ834" i="5"/>
  <c r="AL796" i="5"/>
  <c r="BA797" i="5"/>
  <c r="BP799" i="5"/>
  <c r="BK802" i="5"/>
  <c r="BF805" i="5"/>
  <c r="BF808" i="5"/>
  <c r="BF811" i="5"/>
  <c r="BA814" i="5"/>
  <c r="BA817" i="5"/>
  <c r="AV820" i="5"/>
  <c r="AQ823" i="5"/>
  <c r="AQ826" i="5"/>
  <c r="AL830" i="5"/>
  <c r="AB834" i="5"/>
  <c r="BF797" i="5"/>
  <c r="BU799" i="5"/>
  <c r="BU800" i="5"/>
  <c r="BP802" i="5"/>
  <c r="BK805" i="5"/>
  <c r="BK808" i="5"/>
  <c r="BK811" i="5"/>
  <c r="BF814" i="5"/>
  <c r="BF817" i="5"/>
  <c r="BA820" i="5"/>
  <c r="AV826" i="5"/>
  <c r="AQ830" i="5"/>
  <c r="H837" i="5"/>
  <c r="H843" i="5"/>
  <c r="H849" i="5"/>
  <c r="H855" i="5"/>
  <c r="BU657" i="5" l="1"/>
  <c r="BU534" i="5"/>
  <c r="BU769" i="5"/>
  <c r="BU667" i="5"/>
  <c r="BU729" i="5"/>
  <c r="BU840" i="5"/>
  <c r="BU662" i="5"/>
  <c r="BA13" i="5"/>
  <c r="BA12" i="5" s="1"/>
  <c r="BA526" i="5" s="1"/>
  <c r="AV796" i="5"/>
  <c r="AV15" i="5"/>
  <c r="AV529" i="5" s="1"/>
  <c r="BU834" i="5"/>
  <c r="DD12" i="5"/>
  <c r="BU823" i="5"/>
  <c r="BU849" i="5"/>
  <c r="BU559" i="5"/>
  <c r="BU677" i="5"/>
  <c r="BU541" i="5"/>
  <c r="CY12" i="5"/>
  <c r="BU267" i="5"/>
  <c r="BU791" i="5"/>
  <c r="AQ532" i="5"/>
  <c r="M796" i="5"/>
  <c r="M15" i="5"/>
  <c r="M529" i="5" s="1"/>
  <c r="BU855" i="5"/>
  <c r="BU843" i="5"/>
  <c r="AB13" i="5"/>
  <c r="AB532" i="5"/>
  <c r="AV726" i="5"/>
  <c r="AB726" i="5"/>
  <c r="AB14" i="5"/>
  <c r="AB528" i="5" s="1"/>
  <c r="W796" i="5"/>
  <c r="W15" i="5"/>
  <c r="W529" i="5" s="1"/>
  <c r="AG726" i="5"/>
  <c r="AG14" i="5"/>
  <c r="AG528" i="5" s="1"/>
  <c r="BU781" i="5"/>
  <c r="W533" i="5"/>
  <c r="W17" i="5"/>
  <c r="BU775" i="5"/>
  <c r="BU672" i="5"/>
  <c r="CA727" i="5"/>
  <c r="EM266" i="5"/>
  <c r="BU571" i="5"/>
  <c r="AQ527" i="5"/>
  <c r="M727" i="5"/>
  <c r="M266" i="5"/>
  <c r="BU786" i="5"/>
  <c r="BP532" i="5"/>
  <c r="BP13" i="5"/>
  <c r="H726" i="5"/>
  <c r="H14" i="5"/>
  <c r="BU737" i="5"/>
  <c r="AV533" i="5"/>
  <c r="AV17" i="5"/>
  <c r="R796" i="5"/>
  <c r="R15" i="5"/>
  <c r="R529" i="5" s="1"/>
  <c r="BZ17" i="5"/>
  <c r="H533" i="5"/>
  <c r="BU742" i="5"/>
  <c r="M533" i="5"/>
  <c r="M17" i="5"/>
  <c r="W726" i="5"/>
  <c r="W14" i="5"/>
  <c r="W528" i="5" s="1"/>
  <c r="H796" i="5"/>
  <c r="H15" i="5"/>
  <c r="H529" i="5" s="1"/>
  <c r="CO12" i="5"/>
  <c r="BF527" i="5"/>
  <c r="AL726" i="5"/>
  <c r="AL14" i="5"/>
  <c r="AL528" i="5" s="1"/>
  <c r="BU758" i="5"/>
  <c r="BU619" i="5"/>
  <c r="R726" i="5"/>
  <c r="R14" i="5"/>
  <c r="R528" i="5" s="1"/>
  <c r="R533" i="5"/>
  <c r="R17" i="5"/>
  <c r="AL17" i="5"/>
  <c r="AL533" i="5"/>
  <c r="BK13" i="5"/>
  <c r="BK532" i="5"/>
  <c r="BK726" i="5"/>
  <c r="BK14" i="5"/>
  <c r="BK528" i="5" s="1"/>
  <c r="BF726" i="5"/>
  <c r="BF14" i="5"/>
  <c r="BF528" i="5" s="1"/>
  <c r="BU728" i="5"/>
  <c r="BU858" i="5"/>
  <c r="BU652" i="5"/>
  <c r="BU162" i="5"/>
  <c r="BU651" i="5" s="1"/>
  <c r="EM17" i="5"/>
  <c r="EM13" i="5" s="1"/>
  <c r="BU588" i="5"/>
  <c r="BU87" i="5"/>
  <c r="BU587" i="5" s="1"/>
  <c r="BU796" i="5"/>
  <c r="BU15" i="5"/>
  <c r="BU547" i="5"/>
  <c r="AG532" i="5"/>
  <c r="AG13" i="5"/>
  <c r="AQ796" i="5"/>
  <c r="AQ15" i="5"/>
  <c r="AQ529" i="5" s="1"/>
  <c r="BK796" i="5"/>
  <c r="BK15" i="5"/>
  <c r="BK529" i="5" s="1"/>
  <c r="BU852" i="5"/>
  <c r="BU536" i="5"/>
  <c r="BU727" i="5"/>
  <c r="BU266" i="5"/>
  <c r="CA797" i="5"/>
  <c r="EM418" i="5"/>
  <c r="BU837" i="5"/>
  <c r="BU577" i="5"/>
  <c r="BU69" i="5"/>
  <c r="BU576" i="5" s="1"/>
  <c r="BU18" i="5"/>
  <c r="BA527" i="5" l="1"/>
  <c r="BF12" i="5"/>
  <c r="BF526" i="5" s="1"/>
  <c r="W532" i="5"/>
  <c r="W13" i="5"/>
  <c r="BP527" i="5"/>
  <c r="BP12" i="5"/>
  <c r="BP526" i="5" s="1"/>
  <c r="BU533" i="5"/>
  <c r="BU17" i="5"/>
  <c r="BU529" i="5"/>
  <c r="BK527" i="5"/>
  <c r="BK12" i="5"/>
  <c r="BK526" i="5" s="1"/>
  <c r="M726" i="5"/>
  <c r="M14" i="5"/>
  <c r="M528" i="5" s="1"/>
  <c r="AG527" i="5"/>
  <c r="AG12" i="5"/>
  <c r="AG526" i="5" s="1"/>
  <c r="H528" i="5"/>
  <c r="H12" i="5"/>
  <c r="CA796" i="5"/>
  <c r="EM15" i="5"/>
  <c r="CA529" i="5" s="1"/>
  <c r="AL532" i="5"/>
  <c r="AL13" i="5"/>
  <c r="M532" i="5"/>
  <c r="M13" i="5"/>
  <c r="CA533" i="5"/>
  <c r="R532" i="5"/>
  <c r="R13" i="5"/>
  <c r="AQ12" i="5"/>
  <c r="AQ526" i="5" s="1"/>
  <c r="BU726" i="5"/>
  <c r="BU14" i="5"/>
  <c r="BU528" i="5" s="1"/>
  <c r="EM12" i="5"/>
  <c r="AB527" i="5"/>
  <c r="AB12" i="5"/>
  <c r="AB526" i="5" s="1"/>
  <c r="BZ13" i="5"/>
  <c r="H532" i="5"/>
  <c r="EM14" i="5"/>
  <c r="CA528" i="5" s="1"/>
  <c r="CA726" i="5"/>
  <c r="AV13" i="5"/>
  <c r="AV532" i="5"/>
  <c r="BZ12" i="5" l="1"/>
  <c r="H527" i="5"/>
  <c r="H526" i="5"/>
  <c r="CA532" i="5"/>
  <c r="M527" i="5"/>
  <c r="M12" i="5"/>
  <c r="M526" i="5" s="1"/>
  <c r="AL12" i="5"/>
  <c r="AL526" i="5" s="1"/>
  <c r="AL527" i="5"/>
  <c r="R12" i="5"/>
  <c r="R526" i="5" s="1"/>
  <c r="R527" i="5"/>
  <c r="BU532" i="5"/>
  <c r="BU13" i="5"/>
  <c r="AV527" i="5"/>
  <c r="AV12" i="5"/>
  <c r="AV526" i="5" s="1"/>
  <c r="W527" i="5"/>
  <c r="W12" i="5"/>
  <c r="W526" i="5" s="1"/>
  <c r="CA527" i="5" l="1"/>
  <c r="CA526" i="5"/>
  <c r="BU527" i="5"/>
  <c r="BU12" i="5"/>
  <c r="BU526" i="5" s="1"/>
  <c r="Z49" i="10" l="1"/>
  <c r="R49" i="10"/>
  <c r="N49" i="10"/>
  <c r="AH47" i="10"/>
  <c r="V47" i="10"/>
  <c r="U47" i="10"/>
  <c r="H47" i="10"/>
  <c r="T47" i="10" s="1"/>
  <c r="G47" i="10"/>
  <c r="AG45" i="10"/>
  <c r="AG49" i="10" s="1"/>
  <c r="AF45" i="10"/>
  <c r="AF49" i="10" s="1"/>
  <c r="AE45" i="10"/>
  <c r="AE49" i="10" s="1"/>
  <c r="AD45" i="10"/>
  <c r="AD49" i="10" s="1"/>
  <c r="AC45" i="10"/>
  <c r="AC49" i="10" s="1"/>
  <c r="AB45" i="10"/>
  <c r="AB49" i="10" s="1"/>
  <c r="AA45" i="10"/>
  <c r="AA49" i="10" s="1"/>
  <c r="Z45" i="10"/>
  <c r="Y45" i="10"/>
  <c r="Y49" i="10" s="1"/>
  <c r="X45" i="10"/>
  <c r="X49" i="10" s="1"/>
  <c r="W45" i="10"/>
  <c r="W49" i="10" s="1"/>
  <c r="V45" i="10"/>
  <c r="U45" i="10"/>
  <c r="S45" i="10"/>
  <c r="S49" i="10" s="1"/>
  <c r="R45" i="10"/>
  <c r="Q45" i="10"/>
  <c r="Q49" i="10" s="1"/>
  <c r="P45" i="10"/>
  <c r="P49" i="10" s="1"/>
  <c r="O45" i="10"/>
  <c r="O49" i="10" s="1"/>
  <c r="N45" i="10"/>
  <c r="M45" i="10"/>
  <c r="M49" i="10" s="1"/>
  <c r="L45" i="10"/>
  <c r="L49" i="10" s="1"/>
  <c r="K45" i="10"/>
  <c r="K49" i="10" s="1"/>
  <c r="J45" i="10"/>
  <c r="J49" i="10" s="1"/>
  <c r="I45" i="10"/>
  <c r="I49" i="10" s="1"/>
  <c r="H45" i="10"/>
  <c r="G45" i="10"/>
  <c r="V43" i="10"/>
  <c r="U43" i="10"/>
  <c r="H43" i="10"/>
  <c r="T43" i="10" s="1"/>
  <c r="G43" i="10"/>
  <c r="V41" i="10"/>
  <c r="AH41" i="10" s="1"/>
  <c r="U41" i="10"/>
  <c r="H41" i="10"/>
  <c r="T41" i="10" s="1"/>
  <c r="G41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AH35" i="10" s="1"/>
  <c r="U35" i="10"/>
  <c r="S35" i="10"/>
  <c r="R35" i="10"/>
  <c r="Q35" i="10"/>
  <c r="O35" i="10"/>
  <c r="N35" i="10"/>
  <c r="M35" i="10"/>
  <c r="L35" i="10"/>
  <c r="K35" i="10"/>
  <c r="J35" i="10"/>
  <c r="I35" i="10"/>
  <c r="H35" i="10"/>
  <c r="G35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V31" i="10"/>
  <c r="AH31" i="10" s="1"/>
  <c r="U31" i="10"/>
  <c r="H31" i="10"/>
  <c r="T31" i="10" s="1"/>
  <c r="G31" i="10"/>
  <c r="T27" i="10"/>
  <c r="T26" i="10"/>
  <c r="G25" i="10"/>
  <c r="C25" i="10"/>
  <c r="G24" i="10"/>
  <c r="C24" i="10"/>
  <c r="V23" i="10"/>
  <c r="AH23" i="10" s="1"/>
  <c r="U23" i="10"/>
  <c r="T23" i="10"/>
  <c r="AH22" i="10"/>
  <c r="V22" i="10"/>
  <c r="U22" i="10"/>
  <c r="T22" i="10"/>
  <c r="AH21" i="10"/>
  <c r="V21" i="10"/>
  <c r="U21" i="10"/>
  <c r="H21" i="10"/>
  <c r="T21" i="10" s="1"/>
  <c r="G21" i="10"/>
  <c r="AH20" i="10"/>
  <c r="V20" i="10"/>
  <c r="U20" i="10"/>
  <c r="T20" i="10"/>
  <c r="H20" i="10"/>
  <c r="G20" i="10"/>
  <c r="AH19" i="10"/>
  <c r="V19" i="10"/>
  <c r="U19" i="10"/>
  <c r="H19" i="10"/>
  <c r="T19" i="10" s="1"/>
  <c r="G19" i="10"/>
  <c r="V18" i="10"/>
  <c r="AH18" i="10" s="1"/>
  <c r="U18" i="10"/>
  <c r="H18" i="10"/>
  <c r="T18" i="10" s="1"/>
  <c r="G18" i="10"/>
  <c r="V17" i="10"/>
  <c r="AH17" i="10" s="1"/>
  <c r="U17" i="10"/>
  <c r="H17" i="10"/>
  <c r="T17" i="10" s="1"/>
  <c r="G17" i="10"/>
  <c r="V16" i="10"/>
  <c r="AH16" i="10" s="1"/>
  <c r="U16" i="10"/>
  <c r="U15" i="10" s="1"/>
  <c r="U11" i="10" s="1"/>
  <c r="H16" i="10"/>
  <c r="T16" i="10" s="1"/>
  <c r="G16" i="10"/>
  <c r="AG15" i="10"/>
  <c r="AG11" i="10" s="1"/>
  <c r="AG29" i="10" s="1"/>
  <c r="AG37" i="10" s="1"/>
  <c r="AF15" i="10"/>
  <c r="AF11" i="10" s="1"/>
  <c r="AF29" i="10" s="1"/>
  <c r="AE15" i="10"/>
  <c r="AE11" i="10" s="1"/>
  <c r="AE29" i="10" s="1"/>
  <c r="AD15" i="10"/>
  <c r="AD11" i="10" s="1"/>
  <c r="AD29" i="10" s="1"/>
  <c r="AD37" i="10" s="1"/>
  <c r="AC15" i="10"/>
  <c r="AC11" i="10" s="1"/>
  <c r="AC29" i="10" s="1"/>
  <c r="AB15" i="10"/>
  <c r="AA15" i="10"/>
  <c r="AA11" i="10" s="1"/>
  <c r="AA29" i="10" s="1"/>
  <c r="Z15" i="10"/>
  <c r="Z11" i="10" s="1"/>
  <c r="Z29" i="10" s="1"/>
  <c r="Y15" i="10"/>
  <c r="Y11" i="10" s="1"/>
  <c r="Y29" i="10" s="1"/>
  <c r="Y37" i="10" s="1"/>
  <c r="X15" i="10"/>
  <c r="X11" i="10" s="1"/>
  <c r="X29" i="10" s="1"/>
  <c r="X37" i="10" s="1"/>
  <c r="W15" i="10"/>
  <c r="V15" i="10"/>
  <c r="S15" i="10"/>
  <c r="S11" i="10" s="1"/>
  <c r="S29" i="10" s="1"/>
  <c r="R15" i="10"/>
  <c r="R11" i="10" s="1"/>
  <c r="R29" i="10" s="1"/>
  <c r="R37" i="10" s="1"/>
  <c r="Q15" i="10"/>
  <c r="Q11" i="10" s="1"/>
  <c r="Q29" i="10" s="1"/>
  <c r="P15" i="10"/>
  <c r="P11" i="10" s="1"/>
  <c r="P29" i="10" s="1"/>
  <c r="O15" i="10"/>
  <c r="O11" i="10" s="1"/>
  <c r="O29" i="10" s="1"/>
  <c r="O37" i="10" s="1"/>
  <c r="N15" i="10"/>
  <c r="N11" i="10" s="1"/>
  <c r="N29" i="10" s="1"/>
  <c r="M15" i="10"/>
  <c r="M11" i="10" s="1"/>
  <c r="M29" i="10" s="1"/>
  <c r="L15" i="10"/>
  <c r="K15" i="10"/>
  <c r="J15" i="10"/>
  <c r="J11" i="10" s="1"/>
  <c r="J29" i="10" s="1"/>
  <c r="I15" i="10"/>
  <c r="I11" i="10" s="1"/>
  <c r="I29" i="10" s="1"/>
  <c r="V13" i="10"/>
  <c r="AH13" i="10" s="1"/>
  <c r="U13" i="10"/>
  <c r="H13" i="10"/>
  <c r="G13" i="10"/>
  <c r="AB11" i="10"/>
  <c r="AB29" i="10" s="1"/>
  <c r="AB37" i="10" s="1"/>
  <c r="W11" i="10"/>
  <c r="W29" i="10" s="1"/>
  <c r="L11" i="10"/>
  <c r="L29" i="10" s="1"/>
  <c r="L37" i="10" s="1"/>
  <c r="K11" i="10"/>
  <c r="K29" i="10" s="1"/>
  <c r="V9" i="10"/>
  <c r="U9" i="10"/>
  <c r="U29" i="10" s="1"/>
  <c r="U37" i="10" s="1"/>
  <c r="T9" i="10"/>
  <c r="H9" i="10"/>
  <c r="G9" i="10"/>
  <c r="U6" i="10"/>
  <c r="G6" i="10"/>
  <c r="AG54" i="9"/>
  <c r="S54" i="9"/>
  <c r="AG52" i="9"/>
  <c r="S52" i="9"/>
  <c r="AG51" i="9"/>
  <c r="S51" i="9"/>
  <c r="AG50" i="9"/>
  <c r="S50" i="9"/>
  <c r="AG49" i="9"/>
  <c r="S49" i="9"/>
  <c r="AG48" i="9"/>
  <c r="S48" i="9"/>
  <c r="AG47" i="9"/>
  <c r="S47" i="9"/>
  <c r="AG46" i="9"/>
  <c r="S46" i="9"/>
  <c r="AG45" i="9"/>
  <c r="S45" i="9"/>
  <c r="AG44" i="9"/>
  <c r="S44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AG41" i="9"/>
  <c r="S41" i="9"/>
  <c r="AG40" i="9"/>
  <c r="S40" i="9"/>
  <c r="AG39" i="9"/>
  <c r="S39" i="9"/>
  <c r="AG38" i="9"/>
  <c r="S38" i="9"/>
  <c r="AG37" i="9"/>
  <c r="S37" i="9"/>
  <c r="AG36" i="9"/>
  <c r="S36" i="9"/>
  <c r="AG35" i="9"/>
  <c r="S35" i="9"/>
  <c r="AG34" i="9"/>
  <c r="S34" i="9"/>
  <c r="AG33" i="9"/>
  <c r="S33" i="9"/>
  <c r="AG32" i="9"/>
  <c r="S32" i="9"/>
  <c r="AG31" i="9"/>
  <c r="S31" i="9"/>
  <c r="AG30" i="9"/>
  <c r="S30" i="9"/>
  <c r="AG29" i="9"/>
  <c r="S29" i="9"/>
  <c r="AG28" i="9"/>
  <c r="S28" i="9"/>
  <c r="AG27" i="9"/>
  <c r="S27" i="9"/>
  <c r="AG26" i="9"/>
  <c r="S26" i="9"/>
  <c r="AG25" i="9"/>
  <c r="S25" i="9"/>
  <c r="AG24" i="9"/>
  <c r="S24" i="9"/>
  <c r="AG23" i="9"/>
  <c r="S23" i="9"/>
  <c r="AG22" i="9"/>
  <c r="S22" i="9"/>
  <c r="AG21" i="9"/>
  <c r="S21" i="9"/>
  <c r="AG20" i="9"/>
  <c r="S20" i="9"/>
  <c r="AG19" i="9"/>
  <c r="S19" i="9"/>
  <c r="AG18" i="9"/>
  <c r="S18" i="9"/>
  <c r="AG17" i="9"/>
  <c r="S17" i="9"/>
  <c r="AG16" i="9"/>
  <c r="S16" i="9"/>
  <c r="AG15" i="9"/>
  <c r="S15" i="9"/>
  <c r="AG14" i="9"/>
  <c r="S14" i="9"/>
  <c r="AG13" i="9"/>
  <c r="S13" i="9"/>
  <c r="AG12" i="9"/>
  <c r="S12" i="9"/>
  <c r="AG11" i="9"/>
  <c r="S11" i="9"/>
  <c r="AG10" i="9"/>
  <c r="S10" i="9"/>
  <c r="AG9" i="9"/>
  <c r="S9" i="9"/>
  <c r="AG8" i="9"/>
  <c r="S8" i="9"/>
  <c r="AG7" i="9"/>
  <c r="S7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R6" i="9"/>
  <c r="Q6" i="9"/>
  <c r="P6" i="9"/>
  <c r="O6" i="9"/>
  <c r="N6" i="9"/>
  <c r="M6" i="9"/>
  <c r="L6" i="9"/>
  <c r="K6" i="9"/>
  <c r="J6" i="9"/>
  <c r="I6" i="9"/>
  <c r="H6" i="9"/>
  <c r="G6" i="9"/>
  <c r="F6" i="9"/>
  <c r="CE29" i="8"/>
  <c r="EM29" i="8" s="1"/>
  <c r="BZ29" i="8"/>
  <c r="M29" i="8"/>
  <c r="H29" i="8"/>
  <c r="EM27" i="8"/>
  <c r="EM26" i="8" s="1"/>
  <c r="BU27" i="8"/>
  <c r="EH26" i="8"/>
  <c r="EC26" i="8"/>
  <c r="DX26" i="8"/>
  <c r="DS26" i="8"/>
  <c r="DN26" i="8"/>
  <c r="DI26" i="8"/>
  <c r="DD26" i="8"/>
  <c r="CY26" i="8"/>
  <c r="CT26" i="8"/>
  <c r="CO26" i="8"/>
  <c r="CJ26" i="8"/>
  <c r="CE26" i="8"/>
  <c r="BZ26" i="8"/>
  <c r="BP26" i="8"/>
  <c r="BK26" i="8"/>
  <c r="BF26" i="8"/>
  <c r="BA26" i="8"/>
  <c r="AV26" i="8"/>
  <c r="AQ26" i="8"/>
  <c r="AL26" i="8"/>
  <c r="AG26" i="8"/>
  <c r="AB26" i="8"/>
  <c r="W26" i="8"/>
  <c r="R26" i="8"/>
  <c r="M26" i="8"/>
  <c r="H26" i="8"/>
  <c r="EM24" i="8"/>
  <c r="BU24" i="8"/>
  <c r="EM23" i="8"/>
  <c r="EH23" i="8"/>
  <c r="EC23" i="8"/>
  <c r="DX23" i="8"/>
  <c r="DS23" i="8"/>
  <c r="DN23" i="8"/>
  <c r="DI23" i="8"/>
  <c r="DD23" i="8"/>
  <c r="CY23" i="8"/>
  <c r="CT23" i="8"/>
  <c r="CO23" i="8"/>
  <c r="CJ23" i="8"/>
  <c r="CE23" i="8"/>
  <c r="BZ23" i="8"/>
  <c r="BP23" i="8"/>
  <c r="BK23" i="8"/>
  <c r="BF23" i="8"/>
  <c r="BA23" i="8"/>
  <c r="AV23" i="8"/>
  <c r="AQ23" i="8"/>
  <c r="AL23" i="8"/>
  <c r="AG23" i="8"/>
  <c r="AB23" i="8"/>
  <c r="W23" i="8"/>
  <c r="R23" i="8"/>
  <c r="M23" i="8"/>
  <c r="H23" i="8"/>
  <c r="EM21" i="8"/>
  <c r="BU21" i="8"/>
  <c r="EM19" i="8"/>
  <c r="BU19" i="8"/>
  <c r="EM15" i="8"/>
  <c r="BU15" i="8"/>
  <c r="EM14" i="8"/>
  <c r="BU14" i="8"/>
  <c r="EM13" i="8"/>
  <c r="BU13" i="8"/>
  <c r="EH12" i="8"/>
  <c r="EC12" i="8"/>
  <c r="DX12" i="8"/>
  <c r="DS12" i="8"/>
  <c r="DN12" i="8"/>
  <c r="DI12" i="8"/>
  <c r="DD12" i="8"/>
  <c r="CY12" i="8"/>
  <c r="CT12" i="8"/>
  <c r="CO12" i="8"/>
  <c r="CJ12" i="8"/>
  <c r="CE12" i="8"/>
  <c r="BZ12" i="8"/>
  <c r="BP12" i="8"/>
  <c r="BK12" i="8"/>
  <c r="BF12" i="8"/>
  <c r="BA12" i="8"/>
  <c r="AV12" i="8"/>
  <c r="AQ12" i="8"/>
  <c r="AL12" i="8"/>
  <c r="AG12" i="8"/>
  <c r="AB12" i="8"/>
  <c r="W12" i="8"/>
  <c r="R12" i="8"/>
  <c r="M12" i="8"/>
  <c r="H12" i="8"/>
  <c r="EM10" i="8"/>
  <c r="EH10" i="8"/>
  <c r="EC10" i="8"/>
  <c r="DX10" i="8"/>
  <c r="DS10" i="8"/>
  <c r="DN10" i="8"/>
  <c r="DI10" i="8"/>
  <c r="DD10" i="8"/>
  <c r="CY10" i="8"/>
  <c r="CT10" i="8"/>
  <c r="CO10" i="8"/>
  <c r="CJ10" i="8"/>
  <c r="BU10" i="8"/>
  <c r="BP10" i="8"/>
  <c r="BK10" i="8"/>
  <c r="BF10" i="8"/>
  <c r="BA10" i="8"/>
  <c r="AV10" i="8"/>
  <c r="AQ10" i="8"/>
  <c r="AL10" i="8"/>
  <c r="AG10" i="8"/>
  <c r="AB10" i="8"/>
  <c r="W10" i="8"/>
  <c r="R10" i="8"/>
  <c r="EM9" i="8"/>
  <c r="EC9" i="8"/>
  <c r="DX9" i="8"/>
  <c r="DS9" i="8"/>
  <c r="DN9" i="8"/>
  <c r="DI9" i="8"/>
  <c r="DD9" i="8"/>
  <c r="CY9" i="8"/>
  <c r="CY7" i="8" s="1"/>
  <c r="CY6" i="8" s="1"/>
  <c r="CY31" i="8" s="1"/>
  <c r="CT9" i="8"/>
  <c r="CO9" i="8"/>
  <c r="CJ9" i="8"/>
  <c r="BU9" i="8"/>
  <c r="BP9" i="8"/>
  <c r="BK9" i="8"/>
  <c r="BF9" i="8"/>
  <c r="BA9" i="8"/>
  <c r="AV9" i="8"/>
  <c r="AQ9" i="8"/>
  <c r="AL9" i="8"/>
  <c r="AL7" i="8" s="1"/>
  <c r="AG9" i="8"/>
  <c r="AB9" i="8"/>
  <c r="W9" i="8"/>
  <c r="R9" i="8"/>
  <c r="R7" i="8" s="1"/>
  <c r="EM8" i="8"/>
  <c r="EH8" i="8"/>
  <c r="EC8" i="8"/>
  <c r="DX8" i="8"/>
  <c r="DS8" i="8"/>
  <c r="DN8" i="8"/>
  <c r="DI8" i="8"/>
  <c r="DD8" i="8"/>
  <c r="CY8" i="8"/>
  <c r="CT8" i="8"/>
  <c r="CO8" i="8"/>
  <c r="CJ8" i="8"/>
  <c r="BU8" i="8"/>
  <c r="BP8" i="8"/>
  <c r="BK8" i="8"/>
  <c r="BF8" i="8"/>
  <c r="BA8" i="8"/>
  <c r="AV8" i="8"/>
  <c r="AQ8" i="8"/>
  <c r="AL8" i="8"/>
  <c r="AG8" i="8"/>
  <c r="AB8" i="8"/>
  <c r="W8" i="8"/>
  <c r="R8" i="8"/>
  <c r="CE7" i="8"/>
  <c r="BZ7" i="8"/>
  <c r="M7" i="8"/>
  <c r="H7" i="8"/>
  <c r="BZ6" i="8"/>
  <c r="BZ3" i="8"/>
  <c r="H3" i="8"/>
  <c r="BZ2" i="8"/>
  <c r="H2" i="8"/>
  <c r="BO437" i="7"/>
  <c r="BN437" i="7"/>
  <c r="BM437" i="7"/>
  <c r="BL437" i="7"/>
  <c r="BK437" i="7"/>
  <c r="BJ437" i="7"/>
  <c r="BI437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P437" i="7"/>
  <c r="AO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BO436" i="7"/>
  <c r="BN436" i="7"/>
  <c r="BM436" i="7"/>
  <c r="BL436" i="7"/>
  <c r="BK436" i="7"/>
  <c r="BJ436" i="7"/>
  <c r="BI436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P436" i="7"/>
  <c r="AO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BO435" i="7"/>
  <c r="BN435" i="7"/>
  <c r="BM435" i="7"/>
  <c r="BL435" i="7"/>
  <c r="BK435" i="7"/>
  <c r="BJ435" i="7"/>
  <c r="BI435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P435" i="7"/>
  <c r="AO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BO434" i="7"/>
  <c r="BN434" i="7"/>
  <c r="BM434" i="7"/>
  <c r="BL434" i="7"/>
  <c r="BK434" i="7"/>
  <c r="BJ434" i="7"/>
  <c r="BI434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P434" i="7"/>
  <c r="AO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BO433" i="7"/>
  <c r="BN433" i="7"/>
  <c r="BM433" i="7"/>
  <c r="BL433" i="7"/>
  <c r="BK433" i="7"/>
  <c r="BJ433" i="7"/>
  <c r="BI433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P433" i="7"/>
  <c r="AO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CA432" i="7"/>
  <c r="BZ432" i="7"/>
  <c r="BX432" i="7"/>
  <c r="BW432" i="7"/>
  <c r="BV432" i="7"/>
  <c r="BU432" i="7"/>
  <c r="BN432" i="7"/>
  <c r="BM432" i="7"/>
  <c r="BL432" i="7"/>
  <c r="BK432" i="7"/>
  <c r="BI432" i="7"/>
  <c r="BH432" i="7"/>
  <c r="BG432" i="7"/>
  <c r="BF432" i="7"/>
  <c r="BD432" i="7"/>
  <c r="BC432" i="7"/>
  <c r="BB432" i="7"/>
  <c r="BA432" i="7"/>
  <c r="AY432" i="7"/>
  <c r="AX432" i="7"/>
  <c r="AW432" i="7"/>
  <c r="AV432" i="7"/>
  <c r="AT432" i="7"/>
  <c r="AS432" i="7"/>
  <c r="AR432" i="7"/>
  <c r="AQ432" i="7"/>
  <c r="AO432" i="7"/>
  <c r="AN432" i="7"/>
  <c r="AM432" i="7"/>
  <c r="AL432" i="7"/>
  <c r="AJ432" i="7"/>
  <c r="AI432" i="7"/>
  <c r="AH432" i="7"/>
  <c r="AG432" i="7"/>
  <c r="AE432" i="7"/>
  <c r="AD432" i="7"/>
  <c r="AC432" i="7"/>
  <c r="AB432" i="7"/>
  <c r="Z432" i="7"/>
  <c r="Y432" i="7"/>
  <c r="X432" i="7"/>
  <c r="W432" i="7"/>
  <c r="U432" i="7"/>
  <c r="T432" i="7"/>
  <c r="S432" i="7"/>
  <c r="R432" i="7"/>
  <c r="P432" i="7"/>
  <c r="O432" i="7"/>
  <c r="N432" i="7"/>
  <c r="M432" i="7"/>
  <c r="CA431" i="7"/>
  <c r="BZ431" i="7"/>
  <c r="BX431" i="7"/>
  <c r="BW431" i="7"/>
  <c r="BV431" i="7"/>
  <c r="BU431" i="7"/>
  <c r="BO431" i="7"/>
  <c r="BN431" i="7"/>
  <c r="BM431" i="7"/>
  <c r="BL431" i="7"/>
  <c r="BK431" i="7"/>
  <c r="BJ431" i="7"/>
  <c r="BI431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P431" i="7"/>
  <c r="AO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CA430" i="7"/>
  <c r="BZ430" i="7"/>
  <c r="BX430" i="7"/>
  <c r="BW430" i="7"/>
  <c r="BV430" i="7"/>
  <c r="BU430" i="7"/>
  <c r="BO430" i="7"/>
  <c r="BN430" i="7"/>
  <c r="BM430" i="7"/>
  <c r="BL430" i="7"/>
  <c r="BK430" i="7"/>
  <c r="BJ430" i="7"/>
  <c r="BI430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P430" i="7"/>
  <c r="AO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CA429" i="7"/>
  <c r="BZ429" i="7"/>
  <c r="BX429" i="7"/>
  <c r="BW429" i="7"/>
  <c r="BV429" i="7"/>
  <c r="BU429" i="7"/>
  <c r="BO429" i="7"/>
  <c r="BN429" i="7"/>
  <c r="BM429" i="7"/>
  <c r="BL429" i="7"/>
  <c r="BK429" i="7"/>
  <c r="BJ429" i="7"/>
  <c r="BI429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P429" i="7"/>
  <c r="AO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CA428" i="7"/>
  <c r="BZ428" i="7"/>
  <c r="BX428" i="7"/>
  <c r="BW428" i="7"/>
  <c r="BV428" i="7"/>
  <c r="BU428" i="7"/>
  <c r="BN428" i="7"/>
  <c r="BM428" i="7"/>
  <c r="BL428" i="7"/>
  <c r="BK428" i="7"/>
  <c r="BI428" i="7"/>
  <c r="BH428" i="7"/>
  <c r="BG428" i="7"/>
  <c r="BF428" i="7"/>
  <c r="BD428" i="7"/>
  <c r="BC428" i="7"/>
  <c r="BB428" i="7"/>
  <c r="BA428" i="7"/>
  <c r="AY428" i="7"/>
  <c r="AX428" i="7"/>
  <c r="AW428" i="7"/>
  <c r="AV428" i="7"/>
  <c r="AT428" i="7"/>
  <c r="AS428" i="7"/>
  <c r="AR428" i="7"/>
  <c r="AQ428" i="7"/>
  <c r="AO428" i="7"/>
  <c r="AN428" i="7"/>
  <c r="AM428" i="7"/>
  <c r="AL428" i="7"/>
  <c r="AJ428" i="7"/>
  <c r="AI428" i="7"/>
  <c r="AH428" i="7"/>
  <c r="AG428" i="7"/>
  <c r="AE428" i="7"/>
  <c r="AD428" i="7"/>
  <c r="AC428" i="7"/>
  <c r="AB428" i="7"/>
  <c r="Z428" i="7"/>
  <c r="Y428" i="7"/>
  <c r="X428" i="7"/>
  <c r="W428" i="7"/>
  <c r="U428" i="7"/>
  <c r="T428" i="7"/>
  <c r="S428" i="7"/>
  <c r="R428" i="7"/>
  <c r="P428" i="7"/>
  <c r="O428" i="7"/>
  <c r="N428" i="7"/>
  <c r="M428" i="7"/>
  <c r="CA427" i="7"/>
  <c r="BX427" i="7"/>
  <c r="BW427" i="7"/>
  <c r="BV427" i="7"/>
  <c r="BU427" i="7"/>
  <c r="BO427" i="7"/>
  <c r="BN427" i="7"/>
  <c r="BM427" i="7"/>
  <c r="BL427" i="7"/>
  <c r="BK427" i="7"/>
  <c r="BJ427" i="7"/>
  <c r="BI427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P427" i="7"/>
  <c r="AO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CA426" i="7"/>
  <c r="BX426" i="7"/>
  <c r="BW426" i="7"/>
  <c r="BV426" i="7"/>
  <c r="BU426" i="7"/>
  <c r="BO426" i="7"/>
  <c r="BN426" i="7"/>
  <c r="BM426" i="7"/>
  <c r="BL426" i="7"/>
  <c r="BK426" i="7"/>
  <c r="BJ426" i="7"/>
  <c r="BI426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P426" i="7"/>
  <c r="AO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CA425" i="7"/>
  <c r="BX425" i="7"/>
  <c r="BW425" i="7"/>
  <c r="BV425" i="7"/>
  <c r="BU425" i="7"/>
  <c r="BO425" i="7"/>
  <c r="BN425" i="7"/>
  <c r="BM425" i="7"/>
  <c r="BL425" i="7"/>
  <c r="BK425" i="7"/>
  <c r="BJ425" i="7"/>
  <c r="BI425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P425" i="7"/>
  <c r="AO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CA424" i="7"/>
  <c r="BX424" i="7"/>
  <c r="BW424" i="7"/>
  <c r="BV424" i="7"/>
  <c r="BU424" i="7"/>
  <c r="BN424" i="7"/>
  <c r="BM424" i="7"/>
  <c r="BL424" i="7"/>
  <c r="BK424" i="7"/>
  <c r="BI424" i="7"/>
  <c r="BH424" i="7"/>
  <c r="BG424" i="7"/>
  <c r="BF424" i="7"/>
  <c r="BD424" i="7"/>
  <c r="BC424" i="7"/>
  <c r="BB424" i="7"/>
  <c r="BA424" i="7"/>
  <c r="AY424" i="7"/>
  <c r="AX424" i="7"/>
  <c r="AW424" i="7"/>
  <c r="AV424" i="7"/>
  <c r="AT424" i="7"/>
  <c r="AS424" i="7"/>
  <c r="AR424" i="7"/>
  <c r="AQ424" i="7"/>
  <c r="AO424" i="7"/>
  <c r="AN424" i="7"/>
  <c r="AM424" i="7"/>
  <c r="AL424" i="7"/>
  <c r="AJ424" i="7"/>
  <c r="AI424" i="7"/>
  <c r="AH424" i="7"/>
  <c r="AG424" i="7"/>
  <c r="AE424" i="7"/>
  <c r="AD424" i="7"/>
  <c r="AC424" i="7"/>
  <c r="AB424" i="7"/>
  <c r="Z424" i="7"/>
  <c r="Y424" i="7"/>
  <c r="X424" i="7"/>
  <c r="W424" i="7"/>
  <c r="U424" i="7"/>
  <c r="T424" i="7"/>
  <c r="S424" i="7"/>
  <c r="R424" i="7"/>
  <c r="P424" i="7"/>
  <c r="O424" i="7"/>
  <c r="N424" i="7"/>
  <c r="M424" i="7"/>
  <c r="CA423" i="7"/>
  <c r="BX423" i="7"/>
  <c r="BW423" i="7"/>
  <c r="BV423" i="7"/>
  <c r="BU423" i="7"/>
  <c r="BO423" i="7"/>
  <c r="BN423" i="7"/>
  <c r="BM423" i="7"/>
  <c r="BL423" i="7"/>
  <c r="BK423" i="7"/>
  <c r="BJ423" i="7"/>
  <c r="BI423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P423" i="7"/>
  <c r="AO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CA422" i="7"/>
  <c r="BX422" i="7"/>
  <c r="BW422" i="7"/>
  <c r="BV422" i="7"/>
  <c r="BU422" i="7"/>
  <c r="BO422" i="7"/>
  <c r="BN422" i="7"/>
  <c r="BM422" i="7"/>
  <c r="BL422" i="7"/>
  <c r="BK422" i="7"/>
  <c r="BJ422" i="7"/>
  <c r="BI422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P422" i="7"/>
  <c r="AO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CA421" i="7"/>
  <c r="BX421" i="7"/>
  <c r="BW421" i="7"/>
  <c r="BV421" i="7"/>
  <c r="BU421" i="7"/>
  <c r="BO421" i="7"/>
  <c r="BN421" i="7"/>
  <c r="BM421" i="7"/>
  <c r="BL421" i="7"/>
  <c r="BK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P421" i="7"/>
  <c r="AO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CA420" i="7"/>
  <c r="BX420" i="7"/>
  <c r="BW420" i="7"/>
  <c r="BV420" i="7"/>
  <c r="BU420" i="7"/>
  <c r="BN420" i="7"/>
  <c r="BM420" i="7"/>
  <c r="BL420" i="7"/>
  <c r="BK420" i="7"/>
  <c r="BI420" i="7"/>
  <c r="BH420" i="7"/>
  <c r="BG420" i="7"/>
  <c r="BF420" i="7"/>
  <c r="BD420" i="7"/>
  <c r="BC420" i="7"/>
  <c r="BB420" i="7"/>
  <c r="BA420" i="7"/>
  <c r="AY420" i="7"/>
  <c r="AX420" i="7"/>
  <c r="AW420" i="7"/>
  <c r="AV420" i="7"/>
  <c r="AT420" i="7"/>
  <c r="AS420" i="7"/>
  <c r="AR420" i="7"/>
  <c r="AQ420" i="7"/>
  <c r="AO420" i="7"/>
  <c r="AN420" i="7"/>
  <c r="AM420" i="7"/>
  <c r="AL420" i="7"/>
  <c r="AJ420" i="7"/>
  <c r="AI420" i="7"/>
  <c r="AH420" i="7"/>
  <c r="AG420" i="7"/>
  <c r="AE420" i="7"/>
  <c r="AD420" i="7"/>
  <c r="AC420" i="7"/>
  <c r="AB420" i="7"/>
  <c r="Z420" i="7"/>
  <c r="Y420" i="7"/>
  <c r="X420" i="7"/>
  <c r="W420" i="7"/>
  <c r="U420" i="7"/>
  <c r="T420" i="7"/>
  <c r="S420" i="7"/>
  <c r="R420" i="7"/>
  <c r="P420" i="7"/>
  <c r="O420" i="7"/>
  <c r="N420" i="7"/>
  <c r="M420" i="7"/>
  <c r="CA419" i="7"/>
  <c r="BX419" i="7"/>
  <c r="BW419" i="7"/>
  <c r="BV419" i="7"/>
  <c r="BU419" i="7"/>
  <c r="BO419" i="7"/>
  <c r="BN419" i="7"/>
  <c r="BM419" i="7"/>
  <c r="BL419" i="7"/>
  <c r="BK419" i="7"/>
  <c r="BJ419" i="7"/>
  <c r="BI419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P419" i="7"/>
  <c r="AO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CA418" i="7"/>
  <c r="BX418" i="7"/>
  <c r="BW418" i="7"/>
  <c r="BV418" i="7"/>
  <c r="BU418" i="7"/>
  <c r="BN418" i="7"/>
  <c r="BM418" i="7"/>
  <c r="BL418" i="7"/>
  <c r="BK418" i="7"/>
  <c r="BI418" i="7"/>
  <c r="BH418" i="7"/>
  <c r="BG418" i="7"/>
  <c r="BF418" i="7"/>
  <c r="BD418" i="7"/>
  <c r="BC418" i="7"/>
  <c r="BB418" i="7"/>
  <c r="BA418" i="7"/>
  <c r="AY418" i="7"/>
  <c r="AX418" i="7"/>
  <c r="AW418" i="7"/>
  <c r="AV418" i="7"/>
  <c r="AT418" i="7"/>
  <c r="AS418" i="7"/>
  <c r="AR418" i="7"/>
  <c r="AQ418" i="7"/>
  <c r="AO418" i="7"/>
  <c r="AN418" i="7"/>
  <c r="AM418" i="7"/>
  <c r="AL418" i="7"/>
  <c r="AJ418" i="7"/>
  <c r="AI418" i="7"/>
  <c r="AH418" i="7"/>
  <c r="AG418" i="7"/>
  <c r="AE418" i="7"/>
  <c r="AD418" i="7"/>
  <c r="AC418" i="7"/>
  <c r="AB418" i="7"/>
  <c r="Z418" i="7"/>
  <c r="Y418" i="7"/>
  <c r="X418" i="7"/>
  <c r="W418" i="7"/>
  <c r="U418" i="7"/>
  <c r="T418" i="7"/>
  <c r="S418" i="7"/>
  <c r="R418" i="7"/>
  <c r="P418" i="7"/>
  <c r="O418" i="7"/>
  <c r="N418" i="7"/>
  <c r="M418" i="7"/>
  <c r="CA417" i="7"/>
  <c r="BX417" i="7"/>
  <c r="BW417" i="7"/>
  <c r="BV417" i="7"/>
  <c r="BU417" i="7"/>
  <c r="BN417" i="7"/>
  <c r="BM417" i="7"/>
  <c r="BL417" i="7"/>
  <c r="BK417" i="7"/>
  <c r="BI417" i="7"/>
  <c r="BH417" i="7"/>
  <c r="BG417" i="7"/>
  <c r="BF417" i="7"/>
  <c r="BD417" i="7"/>
  <c r="BC417" i="7"/>
  <c r="BB417" i="7"/>
  <c r="BA417" i="7"/>
  <c r="AY417" i="7"/>
  <c r="AX417" i="7"/>
  <c r="AW417" i="7"/>
  <c r="AV417" i="7"/>
  <c r="AT417" i="7"/>
  <c r="AS417" i="7"/>
  <c r="AR417" i="7"/>
  <c r="AQ417" i="7"/>
  <c r="AO417" i="7"/>
  <c r="AN417" i="7"/>
  <c r="AM417" i="7"/>
  <c r="AL417" i="7"/>
  <c r="AJ417" i="7"/>
  <c r="AI417" i="7"/>
  <c r="AH417" i="7"/>
  <c r="AG417" i="7"/>
  <c r="AE417" i="7"/>
  <c r="AD417" i="7"/>
  <c r="AC417" i="7"/>
  <c r="AB417" i="7"/>
  <c r="Z417" i="7"/>
  <c r="Y417" i="7"/>
  <c r="X417" i="7"/>
  <c r="W417" i="7"/>
  <c r="U417" i="7"/>
  <c r="T417" i="7"/>
  <c r="S417" i="7"/>
  <c r="R417" i="7"/>
  <c r="P417" i="7"/>
  <c r="O417" i="7"/>
  <c r="N417" i="7"/>
  <c r="M417" i="7"/>
  <c r="CA416" i="7"/>
  <c r="BX416" i="7"/>
  <c r="BW416" i="7"/>
  <c r="BV416" i="7"/>
  <c r="BU416" i="7"/>
  <c r="BN416" i="7"/>
  <c r="BM416" i="7"/>
  <c r="BL416" i="7"/>
  <c r="BK416" i="7"/>
  <c r="BI416" i="7"/>
  <c r="BH416" i="7"/>
  <c r="BG416" i="7"/>
  <c r="BF416" i="7"/>
  <c r="BD416" i="7"/>
  <c r="BC416" i="7"/>
  <c r="BB416" i="7"/>
  <c r="BA416" i="7"/>
  <c r="AY416" i="7"/>
  <c r="AX416" i="7"/>
  <c r="AW416" i="7"/>
  <c r="AV416" i="7"/>
  <c r="AT416" i="7"/>
  <c r="AS416" i="7"/>
  <c r="AR416" i="7"/>
  <c r="AQ416" i="7"/>
  <c r="AO416" i="7"/>
  <c r="AN416" i="7"/>
  <c r="AM416" i="7"/>
  <c r="AL416" i="7"/>
  <c r="AJ416" i="7"/>
  <c r="AI416" i="7"/>
  <c r="AH416" i="7"/>
  <c r="AG416" i="7"/>
  <c r="AE416" i="7"/>
  <c r="AD416" i="7"/>
  <c r="AC416" i="7"/>
  <c r="AB416" i="7"/>
  <c r="Z416" i="7"/>
  <c r="Y416" i="7"/>
  <c r="X416" i="7"/>
  <c r="W416" i="7"/>
  <c r="U416" i="7"/>
  <c r="T416" i="7"/>
  <c r="S416" i="7"/>
  <c r="R416" i="7"/>
  <c r="P416" i="7"/>
  <c r="O416" i="7"/>
  <c r="N416" i="7"/>
  <c r="M416" i="7"/>
  <c r="CA415" i="7"/>
  <c r="BX415" i="7"/>
  <c r="BW415" i="7"/>
  <c r="BV415" i="7"/>
  <c r="BU415" i="7"/>
  <c r="BO415" i="7"/>
  <c r="BN415" i="7"/>
  <c r="BM415" i="7"/>
  <c r="BL415" i="7"/>
  <c r="BK415" i="7"/>
  <c r="BJ415" i="7"/>
  <c r="BI415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P415" i="7"/>
  <c r="AO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CA414" i="7"/>
  <c r="BX414" i="7"/>
  <c r="BW414" i="7"/>
  <c r="BV414" i="7"/>
  <c r="BU414" i="7"/>
  <c r="BO414" i="7"/>
  <c r="BN414" i="7"/>
  <c r="BM414" i="7"/>
  <c r="BL414" i="7"/>
  <c r="BK414" i="7"/>
  <c r="BJ414" i="7"/>
  <c r="BI414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P414" i="7"/>
  <c r="AO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CA413" i="7"/>
  <c r="BX413" i="7"/>
  <c r="BW413" i="7"/>
  <c r="BV413" i="7"/>
  <c r="BU413" i="7"/>
  <c r="BO413" i="7"/>
  <c r="BN413" i="7"/>
  <c r="BM413" i="7"/>
  <c r="BL413" i="7"/>
  <c r="BK413" i="7"/>
  <c r="BJ413" i="7"/>
  <c r="BI413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P413" i="7"/>
  <c r="AO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CA412" i="7"/>
  <c r="BX412" i="7"/>
  <c r="BW412" i="7"/>
  <c r="BV412" i="7"/>
  <c r="BU412" i="7"/>
  <c r="BN412" i="7"/>
  <c r="BM412" i="7"/>
  <c r="BL412" i="7"/>
  <c r="BK412" i="7"/>
  <c r="BI412" i="7"/>
  <c r="BH412" i="7"/>
  <c r="BG412" i="7"/>
  <c r="BF412" i="7"/>
  <c r="BD412" i="7"/>
  <c r="BC412" i="7"/>
  <c r="BB412" i="7"/>
  <c r="BA412" i="7"/>
  <c r="AY412" i="7"/>
  <c r="AX412" i="7"/>
  <c r="AW412" i="7"/>
  <c r="AV412" i="7"/>
  <c r="AT412" i="7"/>
  <c r="AS412" i="7"/>
  <c r="AR412" i="7"/>
  <c r="AQ412" i="7"/>
  <c r="AO412" i="7"/>
  <c r="AN412" i="7"/>
  <c r="AM412" i="7"/>
  <c r="AL412" i="7"/>
  <c r="AJ412" i="7"/>
  <c r="AI412" i="7"/>
  <c r="AH412" i="7"/>
  <c r="AG412" i="7"/>
  <c r="AE412" i="7"/>
  <c r="AD412" i="7"/>
  <c r="AC412" i="7"/>
  <c r="AB412" i="7"/>
  <c r="Z412" i="7"/>
  <c r="Y412" i="7"/>
  <c r="X412" i="7"/>
  <c r="W412" i="7"/>
  <c r="U412" i="7"/>
  <c r="T412" i="7"/>
  <c r="S412" i="7"/>
  <c r="R412" i="7"/>
  <c r="P412" i="7"/>
  <c r="O412" i="7"/>
  <c r="N412" i="7"/>
  <c r="M412" i="7"/>
  <c r="CA411" i="7"/>
  <c r="BX411" i="7"/>
  <c r="BW411" i="7"/>
  <c r="BV411" i="7"/>
  <c r="BU411" i="7"/>
  <c r="BO411" i="7"/>
  <c r="BN411" i="7"/>
  <c r="BM411" i="7"/>
  <c r="BL411" i="7"/>
  <c r="BK411" i="7"/>
  <c r="BJ411" i="7"/>
  <c r="BI411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P411" i="7"/>
  <c r="AO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CA410" i="7"/>
  <c r="BX410" i="7"/>
  <c r="BW410" i="7"/>
  <c r="BV410" i="7"/>
  <c r="BU410" i="7"/>
  <c r="BO410" i="7"/>
  <c r="BN410" i="7"/>
  <c r="BM410" i="7"/>
  <c r="BL410" i="7"/>
  <c r="BK410" i="7"/>
  <c r="BJ410" i="7"/>
  <c r="BI410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P410" i="7"/>
  <c r="AO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CA409" i="7"/>
  <c r="BX409" i="7"/>
  <c r="BW409" i="7"/>
  <c r="BV409" i="7"/>
  <c r="BU409" i="7"/>
  <c r="BO409" i="7"/>
  <c r="BN409" i="7"/>
  <c r="BM409" i="7"/>
  <c r="BL409" i="7"/>
  <c r="BK409" i="7"/>
  <c r="BJ409" i="7"/>
  <c r="BI409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P409" i="7"/>
  <c r="AO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CA408" i="7"/>
  <c r="BX408" i="7"/>
  <c r="BW408" i="7"/>
  <c r="BV408" i="7"/>
  <c r="BU408" i="7"/>
  <c r="BN408" i="7"/>
  <c r="BM408" i="7"/>
  <c r="BL408" i="7"/>
  <c r="BK408" i="7"/>
  <c r="BI408" i="7"/>
  <c r="BH408" i="7"/>
  <c r="BG408" i="7"/>
  <c r="BF408" i="7"/>
  <c r="BD408" i="7"/>
  <c r="BC408" i="7"/>
  <c r="BB408" i="7"/>
  <c r="BA408" i="7"/>
  <c r="AY408" i="7"/>
  <c r="AX408" i="7"/>
  <c r="AW408" i="7"/>
  <c r="AV408" i="7"/>
  <c r="AT408" i="7"/>
  <c r="AS408" i="7"/>
  <c r="AR408" i="7"/>
  <c r="AQ408" i="7"/>
  <c r="AO408" i="7"/>
  <c r="AN408" i="7"/>
  <c r="AM408" i="7"/>
  <c r="AL408" i="7"/>
  <c r="AJ408" i="7"/>
  <c r="AI408" i="7"/>
  <c r="AH408" i="7"/>
  <c r="AG408" i="7"/>
  <c r="AE408" i="7"/>
  <c r="AD408" i="7"/>
  <c r="AC408" i="7"/>
  <c r="AB408" i="7"/>
  <c r="Z408" i="7"/>
  <c r="Y408" i="7"/>
  <c r="X408" i="7"/>
  <c r="W408" i="7"/>
  <c r="U408" i="7"/>
  <c r="T408" i="7"/>
  <c r="S408" i="7"/>
  <c r="R408" i="7"/>
  <c r="P408" i="7"/>
  <c r="O408" i="7"/>
  <c r="N408" i="7"/>
  <c r="M408" i="7"/>
  <c r="CA407" i="7"/>
  <c r="BX407" i="7"/>
  <c r="BW407" i="7"/>
  <c r="BV407" i="7"/>
  <c r="BU407" i="7"/>
  <c r="BO407" i="7"/>
  <c r="BN407" i="7"/>
  <c r="BM407" i="7"/>
  <c r="BL407" i="7"/>
  <c r="BK407" i="7"/>
  <c r="BJ407" i="7"/>
  <c r="BI407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P407" i="7"/>
  <c r="AO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CA406" i="7"/>
  <c r="BX406" i="7"/>
  <c r="BW406" i="7"/>
  <c r="BV406" i="7"/>
  <c r="BU406" i="7"/>
  <c r="BN406" i="7"/>
  <c r="BM406" i="7"/>
  <c r="BL406" i="7"/>
  <c r="BK406" i="7"/>
  <c r="BI406" i="7"/>
  <c r="BH406" i="7"/>
  <c r="BG406" i="7"/>
  <c r="BF406" i="7"/>
  <c r="BD406" i="7"/>
  <c r="BC406" i="7"/>
  <c r="BB406" i="7"/>
  <c r="BA406" i="7"/>
  <c r="AY406" i="7"/>
  <c r="AX406" i="7"/>
  <c r="AW406" i="7"/>
  <c r="AV406" i="7"/>
  <c r="AT406" i="7"/>
  <c r="AS406" i="7"/>
  <c r="AR406" i="7"/>
  <c r="AQ406" i="7"/>
  <c r="AP406" i="7"/>
  <c r="AO406" i="7"/>
  <c r="AN406" i="7"/>
  <c r="AM406" i="7"/>
  <c r="AL406" i="7"/>
  <c r="AJ406" i="7"/>
  <c r="AI406" i="7"/>
  <c r="AH406" i="7"/>
  <c r="AG406" i="7"/>
  <c r="AE406" i="7"/>
  <c r="AD406" i="7"/>
  <c r="AC406" i="7"/>
  <c r="AB406" i="7"/>
  <c r="Z406" i="7"/>
  <c r="Y406" i="7"/>
  <c r="X406" i="7"/>
  <c r="W406" i="7"/>
  <c r="U406" i="7"/>
  <c r="T406" i="7"/>
  <c r="S406" i="7"/>
  <c r="R406" i="7"/>
  <c r="P406" i="7"/>
  <c r="O406" i="7"/>
  <c r="N406" i="7"/>
  <c r="M406" i="7"/>
  <c r="CA405" i="7"/>
  <c r="BX405" i="7"/>
  <c r="BW405" i="7"/>
  <c r="BV405" i="7"/>
  <c r="BU405" i="7"/>
  <c r="BN405" i="7"/>
  <c r="BM405" i="7"/>
  <c r="BL405" i="7"/>
  <c r="BK405" i="7"/>
  <c r="BI405" i="7"/>
  <c r="BH405" i="7"/>
  <c r="BG405" i="7"/>
  <c r="BF405" i="7"/>
  <c r="BD405" i="7"/>
  <c r="BC405" i="7"/>
  <c r="BB405" i="7"/>
  <c r="BA405" i="7"/>
  <c r="AY405" i="7"/>
  <c r="AX405" i="7"/>
  <c r="AW405" i="7"/>
  <c r="AV405" i="7"/>
  <c r="AT405" i="7"/>
  <c r="AS405" i="7"/>
  <c r="AR405" i="7"/>
  <c r="AQ405" i="7"/>
  <c r="AP405" i="7"/>
  <c r="AO405" i="7"/>
  <c r="AN405" i="7"/>
  <c r="AM405" i="7"/>
  <c r="AL405" i="7"/>
  <c r="AJ405" i="7"/>
  <c r="AI405" i="7"/>
  <c r="AH405" i="7"/>
  <c r="AG405" i="7"/>
  <c r="AE405" i="7"/>
  <c r="AD405" i="7"/>
  <c r="AC405" i="7"/>
  <c r="AB405" i="7"/>
  <c r="Z405" i="7"/>
  <c r="Y405" i="7"/>
  <c r="X405" i="7"/>
  <c r="W405" i="7"/>
  <c r="U405" i="7"/>
  <c r="T405" i="7"/>
  <c r="S405" i="7"/>
  <c r="R405" i="7"/>
  <c r="P405" i="7"/>
  <c r="O405" i="7"/>
  <c r="N405" i="7"/>
  <c r="M405" i="7"/>
  <c r="CA404" i="7"/>
  <c r="BX404" i="7"/>
  <c r="BW404" i="7"/>
  <c r="BV404" i="7"/>
  <c r="BU404" i="7"/>
  <c r="BN404" i="7"/>
  <c r="BM404" i="7"/>
  <c r="BL404" i="7"/>
  <c r="BK404" i="7"/>
  <c r="BI404" i="7"/>
  <c r="BH404" i="7"/>
  <c r="BG404" i="7"/>
  <c r="BF404" i="7"/>
  <c r="BD404" i="7"/>
  <c r="BC404" i="7"/>
  <c r="BB404" i="7"/>
  <c r="BA404" i="7"/>
  <c r="AY404" i="7"/>
  <c r="AX404" i="7"/>
  <c r="AW404" i="7"/>
  <c r="AV404" i="7"/>
  <c r="AT404" i="7"/>
  <c r="AS404" i="7"/>
  <c r="AR404" i="7"/>
  <c r="AQ404" i="7"/>
  <c r="AO404" i="7"/>
  <c r="AN404" i="7"/>
  <c r="AM404" i="7"/>
  <c r="AL404" i="7"/>
  <c r="AJ404" i="7"/>
  <c r="AI404" i="7"/>
  <c r="AH404" i="7"/>
  <c r="AG404" i="7"/>
  <c r="AE404" i="7"/>
  <c r="AD404" i="7"/>
  <c r="AC404" i="7"/>
  <c r="AB404" i="7"/>
  <c r="Z404" i="7"/>
  <c r="Y404" i="7"/>
  <c r="X404" i="7"/>
  <c r="W404" i="7"/>
  <c r="U404" i="7"/>
  <c r="T404" i="7"/>
  <c r="S404" i="7"/>
  <c r="R404" i="7"/>
  <c r="P404" i="7"/>
  <c r="O404" i="7"/>
  <c r="N404" i="7"/>
  <c r="M404" i="7"/>
  <c r="CA403" i="7"/>
  <c r="BX403" i="7"/>
  <c r="BW403" i="7"/>
  <c r="BV403" i="7"/>
  <c r="BU403" i="7"/>
  <c r="BO403" i="7"/>
  <c r="BN403" i="7"/>
  <c r="BM403" i="7"/>
  <c r="BL403" i="7"/>
  <c r="BK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CA402" i="7"/>
  <c r="BX402" i="7"/>
  <c r="BW402" i="7"/>
  <c r="BV402" i="7"/>
  <c r="BU402" i="7"/>
  <c r="BO402" i="7"/>
  <c r="BN402" i="7"/>
  <c r="BM402" i="7"/>
  <c r="BL402" i="7"/>
  <c r="BK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CA401" i="7"/>
  <c r="BX401" i="7"/>
  <c r="BW401" i="7"/>
  <c r="BV401" i="7"/>
  <c r="BU401" i="7"/>
  <c r="BO401" i="7"/>
  <c r="BN401" i="7"/>
  <c r="BM401" i="7"/>
  <c r="BL401" i="7"/>
  <c r="BK401" i="7"/>
  <c r="BJ401" i="7"/>
  <c r="BI401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P401" i="7"/>
  <c r="AO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CA400" i="7"/>
  <c r="BX400" i="7"/>
  <c r="BW400" i="7"/>
  <c r="BV400" i="7"/>
  <c r="BU400" i="7"/>
  <c r="BN400" i="7"/>
  <c r="BM400" i="7"/>
  <c r="BL400" i="7"/>
  <c r="BK400" i="7"/>
  <c r="BI400" i="7"/>
  <c r="BH400" i="7"/>
  <c r="BG400" i="7"/>
  <c r="BF400" i="7"/>
  <c r="BD400" i="7"/>
  <c r="BC400" i="7"/>
  <c r="BB400" i="7"/>
  <c r="BA400" i="7"/>
  <c r="AY400" i="7"/>
  <c r="AX400" i="7"/>
  <c r="AW400" i="7"/>
  <c r="AV400" i="7"/>
  <c r="AT400" i="7"/>
  <c r="AS400" i="7"/>
  <c r="AR400" i="7"/>
  <c r="AQ400" i="7"/>
  <c r="AO400" i="7"/>
  <c r="AN400" i="7"/>
  <c r="AM400" i="7"/>
  <c r="AL400" i="7"/>
  <c r="AJ400" i="7"/>
  <c r="AI400" i="7"/>
  <c r="AH400" i="7"/>
  <c r="AG400" i="7"/>
  <c r="AE400" i="7"/>
  <c r="AD400" i="7"/>
  <c r="AC400" i="7"/>
  <c r="AB400" i="7"/>
  <c r="Z400" i="7"/>
  <c r="Y400" i="7"/>
  <c r="X400" i="7"/>
  <c r="W400" i="7"/>
  <c r="U400" i="7"/>
  <c r="T400" i="7"/>
  <c r="S400" i="7"/>
  <c r="R400" i="7"/>
  <c r="P400" i="7"/>
  <c r="O400" i="7"/>
  <c r="N400" i="7"/>
  <c r="M400" i="7"/>
  <c r="CA399" i="7"/>
  <c r="BX399" i="7"/>
  <c r="BW399" i="7"/>
  <c r="BV399" i="7"/>
  <c r="BU399" i="7"/>
  <c r="BO399" i="7"/>
  <c r="BN399" i="7"/>
  <c r="BM399" i="7"/>
  <c r="BL399" i="7"/>
  <c r="BK399" i="7"/>
  <c r="BJ399" i="7"/>
  <c r="BI399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CA398" i="7"/>
  <c r="BX398" i="7"/>
  <c r="BW398" i="7"/>
  <c r="BV398" i="7"/>
  <c r="BU398" i="7"/>
  <c r="BO398" i="7"/>
  <c r="BN398" i="7"/>
  <c r="BM398" i="7"/>
  <c r="BL398" i="7"/>
  <c r="BK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CA397" i="7"/>
  <c r="BX397" i="7"/>
  <c r="BW397" i="7"/>
  <c r="BV397" i="7"/>
  <c r="BU397" i="7"/>
  <c r="BO397" i="7"/>
  <c r="BN397" i="7"/>
  <c r="BM397" i="7"/>
  <c r="BL397" i="7"/>
  <c r="BK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CA396" i="7"/>
  <c r="BX396" i="7"/>
  <c r="BW396" i="7"/>
  <c r="BV396" i="7"/>
  <c r="BU396" i="7"/>
  <c r="BN396" i="7"/>
  <c r="BM396" i="7"/>
  <c r="BL396" i="7"/>
  <c r="BK396" i="7"/>
  <c r="BI396" i="7"/>
  <c r="BH396" i="7"/>
  <c r="BG396" i="7"/>
  <c r="BF396" i="7"/>
  <c r="BD396" i="7"/>
  <c r="BC396" i="7"/>
  <c r="BB396" i="7"/>
  <c r="BA396" i="7"/>
  <c r="AY396" i="7"/>
  <c r="AX396" i="7"/>
  <c r="AW396" i="7"/>
  <c r="AV396" i="7"/>
  <c r="AT396" i="7"/>
  <c r="AS396" i="7"/>
  <c r="AR396" i="7"/>
  <c r="AQ396" i="7"/>
  <c r="AO396" i="7"/>
  <c r="AN396" i="7"/>
  <c r="AM396" i="7"/>
  <c r="AL396" i="7"/>
  <c r="AJ396" i="7"/>
  <c r="AI396" i="7"/>
  <c r="AH396" i="7"/>
  <c r="AG396" i="7"/>
  <c r="AE396" i="7"/>
  <c r="AD396" i="7"/>
  <c r="AC396" i="7"/>
  <c r="AB396" i="7"/>
  <c r="Z396" i="7"/>
  <c r="Y396" i="7"/>
  <c r="X396" i="7"/>
  <c r="W396" i="7"/>
  <c r="U396" i="7"/>
  <c r="T396" i="7"/>
  <c r="S396" i="7"/>
  <c r="R396" i="7"/>
  <c r="P396" i="7"/>
  <c r="O396" i="7"/>
  <c r="N396" i="7"/>
  <c r="M396" i="7"/>
  <c r="CA395" i="7"/>
  <c r="BZ395" i="7"/>
  <c r="BX395" i="7"/>
  <c r="BW395" i="7"/>
  <c r="BV395" i="7"/>
  <c r="BU395" i="7"/>
  <c r="BO395" i="7"/>
  <c r="BN395" i="7"/>
  <c r="BM395" i="7"/>
  <c r="BL395" i="7"/>
  <c r="BK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CA394" i="7"/>
  <c r="BX394" i="7"/>
  <c r="BW394" i="7"/>
  <c r="BV394" i="7"/>
  <c r="BU394" i="7"/>
  <c r="BO394" i="7"/>
  <c r="BN394" i="7"/>
  <c r="BM394" i="7"/>
  <c r="BL394" i="7"/>
  <c r="BK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CA393" i="7"/>
  <c r="BX393" i="7"/>
  <c r="BW393" i="7"/>
  <c r="BV393" i="7"/>
  <c r="BU393" i="7"/>
  <c r="BO393" i="7"/>
  <c r="BN393" i="7"/>
  <c r="BM393" i="7"/>
  <c r="BL393" i="7"/>
  <c r="BK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CA392" i="7"/>
  <c r="BX392" i="7"/>
  <c r="BW392" i="7"/>
  <c r="BV392" i="7"/>
  <c r="BU392" i="7"/>
  <c r="BN392" i="7"/>
  <c r="BM392" i="7"/>
  <c r="BL392" i="7"/>
  <c r="BK392" i="7"/>
  <c r="BI392" i="7"/>
  <c r="BH392" i="7"/>
  <c r="BG392" i="7"/>
  <c r="BF392" i="7"/>
  <c r="BD392" i="7"/>
  <c r="BC392" i="7"/>
  <c r="BB392" i="7"/>
  <c r="BA392" i="7"/>
  <c r="AY392" i="7"/>
  <c r="AX392" i="7"/>
  <c r="AW392" i="7"/>
  <c r="AV392" i="7"/>
  <c r="AT392" i="7"/>
  <c r="AS392" i="7"/>
  <c r="AR392" i="7"/>
  <c r="AQ392" i="7"/>
  <c r="AO392" i="7"/>
  <c r="AN392" i="7"/>
  <c r="AM392" i="7"/>
  <c r="AL392" i="7"/>
  <c r="AJ392" i="7"/>
  <c r="AI392" i="7"/>
  <c r="AH392" i="7"/>
  <c r="AG392" i="7"/>
  <c r="AE392" i="7"/>
  <c r="AD392" i="7"/>
  <c r="AC392" i="7"/>
  <c r="AB392" i="7"/>
  <c r="Z392" i="7"/>
  <c r="Y392" i="7"/>
  <c r="X392" i="7"/>
  <c r="W392" i="7"/>
  <c r="U392" i="7"/>
  <c r="T392" i="7"/>
  <c r="S392" i="7"/>
  <c r="R392" i="7"/>
  <c r="P392" i="7"/>
  <c r="O392" i="7"/>
  <c r="N392" i="7"/>
  <c r="M392" i="7"/>
  <c r="CA391" i="7"/>
  <c r="BZ391" i="7"/>
  <c r="BX391" i="7"/>
  <c r="BW391" i="7"/>
  <c r="BV391" i="7"/>
  <c r="BU391" i="7"/>
  <c r="BO391" i="7"/>
  <c r="BN391" i="7"/>
  <c r="BM391" i="7"/>
  <c r="BL391" i="7"/>
  <c r="BK391" i="7"/>
  <c r="BJ391" i="7"/>
  <c r="BI391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P391" i="7"/>
  <c r="AO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CA390" i="7"/>
  <c r="BX390" i="7"/>
  <c r="BW390" i="7"/>
  <c r="BV390" i="7"/>
  <c r="BU390" i="7"/>
  <c r="BO390" i="7"/>
  <c r="BN390" i="7"/>
  <c r="BM390" i="7"/>
  <c r="BL390" i="7"/>
  <c r="BK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CA389" i="7"/>
  <c r="BX389" i="7"/>
  <c r="BW389" i="7"/>
  <c r="BV389" i="7"/>
  <c r="BU389" i="7"/>
  <c r="BO389" i="7"/>
  <c r="BN389" i="7"/>
  <c r="BM389" i="7"/>
  <c r="BL389" i="7"/>
  <c r="BK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CA388" i="7"/>
  <c r="BX388" i="7"/>
  <c r="BW388" i="7"/>
  <c r="BV388" i="7"/>
  <c r="BU388" i="7"/>
  <c r="BN388" i="7"/>
  <c r="BM388" i="7"/>
  <c r="BL388" i="7"/>
  <c r="BK388" i="7"/>
  <c r="BI388" i="7"/>
  <c r="BH388" i="7"/>
  <c r="BG388" i="7"/>
  <c r="BF388" i="7"/>
  <c r="BD388" i="7"/>
  <c r="BC388" i="7"/>
  <c r="BB388" i="7"/>
  <c r="BA388" i="7"/>
  <c r="AY388" i="7"/>
  <c r="AX388" i="7"/>
  <c r="AW388" i="7"/>
  <c r="AV388" i="7"/>
  <c r="AT388" i="7"/>
  <c r="AS388" i="7"/>
  <c r="AR388" i="7"/>
  <c r="AQ388" i="7"/>
  <c r="AO388" i="7"/>
  <c r="AN388" i="7"/>
  <c r="AM388" i="7"/>
  <c r="AL388" i="7"/>
  <c r="AJ388" i="7"/>
  <c r="AI388" i="7"/>
  <c r="AH388" i="7"/>
  <c r="AG388" i="7"/>
  <c r="AE388" i="7"/>
  <c r="AD388" i="7"/>
  <c r="AC388" i="7"/>
  <c r="AB388" i="7"/>
  <c r="Z388" i="7"/>
  <c r="Y388" i="7"/>
  <c r="X388" i="7"/>
  <c r="W388" i="7"/>
  <c r="U388" i="7"/>
  <c r="T388" i="7"/>
  <c r="S388" i="7"/>
  <c r="R388" i="7"/>
  <c r="P388" i="7"/>
  <c r="O388" i="7"/>
  <c r="N388" i="7"/>
  <c r="M388" i="7"/>
  <c r="CA387" i="7"/>
  <c r="BX387" i="7"/>
  <c r="BW387" i="7"/>
  <c r="BV387" i="7"/>
  <c r="BU387" i="7"/>
  <c r="BO387" i="7"/>
  <c r="BN387" i="7"/>
  <c r="BM387" i="7"/>
  <c r="BL387" i="7"/>
  <c r="BK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CA386" i="7"/>
  <c r="BX386" i="7"/>
  <c r="BW386" i="7"/>
  <c r="BV386" i="7"/>
  <c r="BU386" i="7"/>
  <c r="BO386" i="7"/>
  <c r="BN386" i="7"/>
  <c r="BM386" i="7"/>
  <c r="BL386" i="7"/>
  <c r="BK386" i="7"/>
  <c r="BJ386" i="7"/>
  <c r="BI386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P386" i="7"/>
  <c r="AO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CA385" i="7"/>
  <c r="BX385" i="7"/>
  <c r="BW385" i="7"/>
  <c r="BV385" i="7"/>
  <c r="BU385" i="7"/>
  <c r="BO385" i="7"/>
  <c r="BN385" i="7"/>
  <c r="BM385" i="7"/>
  <c r="BL385" i="7"/>
  <c r="BK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CA384" i="7"/>
  <c r="BZ384" i="7"/>
  <c r="BX384" i="7"/>
  <c r="BW384" i="7"/>
  <c r="BV384" i="7"/>
  <c r="BU384" i="7"/>
  <c r="BN384" i="7"/>
  <c r="BM384" i="7"/>
  <c r="BL384" i="7"/>
  <c r="BK384" i="7"/>
  <c r="BI384" i="7"/>
  <c r="BH384" i="7"/>
  <c r="BG384" i="7"/>
  <c r="BF384" i="7"/>
  <c r="BD384" i="7"/>
  <c r="BC384" i="7"/>
  <c r="BB384" i="7"/>
  <c r="BA384" i="7"/>
  <c r="AY384" i="7"/>
  <c r="AX384" i="7"/>
  <c r="AW384" i="7"/>
  <c r="AV384" i="7"/>
  <c r="AT384" i="7"/>
  <c r="AS384" i="7"/>
  <c r="AR384" i="7"/>
  <c r="AQ384" i="7"/>
  <c r="AO384" i="7"/>
  <c r="AN384" i="7"/>
  <c r="AM384" i="7"/>
  <c r="AL384" i="7"/>
  <c r="AJ384" i="7"/>
  <c r="AI384" i="7"/>
  <c r="AH384" i="7"/>
  <c r="AG384" i="7"/>
  <c r="AE384" i="7"/>
  <c r="AD384" i="7"/>
  <c r="AC384" i="7"/>
  <c r="AB384" i="7"/>
  <c r="Z384" i="7"/>
  <c r="Y384" i="7"/>
  <c r="X384" i="7"/>
  <c r="W384" i="7"/>
  <c r="U384" i="7"/>
  <c r="T384" i="7"/>
  <c r="S384" i="7"/>
  <c r="R384" i="7"/>
  <c r="P384" i="7"/>
  <c r="O384" i="7"/>
  <c r="N384" i="7"/>
  <c r="M384" i="7"/>
  <c r="CA383" i="7"/>
  <c r="BX383" i="7"/>
  <c r="BW383" i="7"/>
  <c r="BV383" i="7"/>
  <c r="BU383" i="7"/>
  <c r="BO383" i="7"/>
  <c r="BN383" i="7"/>
  <c r="BM383" i="7"/>
  <c r="BL383" i="7"/>
  <c r="BK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CA382" i="7"/>
  <c r="BX382" i="7"/>
  <c r="BW382" i="7"/>
  <c r="BV382" i="7"/>
  <c r="BU382" i="7"/>
  <c r="BO382" i="7"/>
  <c r="BN382" i="7"/>
  <c r="BM382" i="7"/>
  <c r="BL382" i="7"/>
  <c r="BK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CA381" i="7"/>
  <c r="BX381" i="7"/>
  <c r="BW381" i="7"/>
  <c r="BV381" i="7"/>
  <c r="BU381" i="7"/>
  <c r="BO381" i="7"/>
  <c r="BN381" i="7"/>
  <c r="BM381" i="7"/>
  <c r="BL381" i="7"/>
  <c r="BK381" i="7"/>
  <c r="BJ381" i="7"/>
  <c r="BI381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P381" i="7"/>
  <c r="AO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CA380" i="7"/>
  <c r="BX380" i="7"/>
  <c r="BW380" i="7"/>
  <c r="BV380" i="7"/>
  <c r="BU380" i="7"/>
  <c r="BN380" i="7"/>
  <c r="BM380" i="7"/>
  <c r="BL380" i="7"/>
  <c r="BK380" i="7"/>
  <c r="BI380" i="7"/>
  <c r="BH380" i="7"/>
  <c r="BG380" i="7"/>
  <c r="BF380" i="7"/>
  <c r="BD380" i="7"/>
  <c r="BC380" i="7"/>
  <c r="BB380" i="7"/>
  <c r="BA380" i="7"/>
  <c r="AY380" i="7"/>
  <c r="AX380" i="7"/>
  <c r="AW380" i="7"/>
  <c r="AV380" i="7"/>
  <c r="AT380" i="7"/>
  <c r="AS380" i="7"/>
  <c r="AR380" i="7"/>
  <c r="AQ380" i="7"/>
  <c r="AO380" i="7"/>
  <c r="AN380" i="7"/>
  <c r="AM380" i="7"/>
  <c r="AL380" i="7"/>
  <c r="AJ380" i="7"/>
  <c r="AI380" i="7"/>
  <c r="AH380" i="7"/>
  <c r="AG380" i="7"/>
  <c r="AE380" i="7"/>
  <c r="AD380" i="7"/>
  <c r="AC380" i="7"/>
  <c r="AB380" i="7"/>
  <c r="Z380" i="7"/>
  <c r="Y380" i="7"/>
  <c r="X380" i="7"/>
  <c r="W380" i="7"/>
  <c r="U380" i="7"/>
  <c r="T380" i="7"/>
  <c r="S380" i="7"/>
  <c r="R380" i="7"/>
  <c r="P380" i="7"/>
  <c r="O380" i="7"/>
  <c r="N380" i="7"/>
  <c r="M380" i="7"/>
  <c r="CA379" i="7"/>
  <c r="BZ379" i="7"/>
  <c r="BX379" i="7"/>
  <c r="BW379" i="7"/>
  <c r="BV379" i="7"/>
  <c r="BU379" i="7"/>
  <c r="BO379" i="7"/>
  <c r="BN379" i="7"/>
  <c r="BM379" i="7"/>
  <c r="BL379" i="7"/>
  <c r="BK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P379" i="7"/>
  <c r="AO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CA378" i="7"/>
  <c r="BX378" i="7"/>
  <c r="BW378" i="7"/>
  <c r="BV378" i="7"/>
  <c r="BU378" i="7"/>
  <c r="BO378" i="7"/>
  <c r="BN378" i="7"/>
  <c r="BM378" i="7"/>
  <c r="BL378" i="7"/>
  <c r="BK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P378" i="7"/>
  <c r="AO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CA377" i="7"/>
  <c r="BX377" i="7"/>
  <c r="BW377" i="7"/>
  <c r="BV377" i="7"/>
  <c r="BU377" i="7"/>
  <c r="BO377" i="7"/>
  <c r="BN377" i="7"/>
  <c r="BM377" i="7"/>
  <c r="BL377" i="7"/>
  <c r="BK377" i="7"/>
  <c r="BJ377" i="7"/>
  <c r="BI377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P377" i="7"/>
  <c r="AO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CA376" i="7"/>
  <c r="BX376" i="7"/>
  <c r="BW376" i="7"/>
  <c r="BV376" i="7"/>
  <c r="BU376" i="7"/>
  <c r="BN376" i="7"/>
  <c r="BM376" i="7"/>
  <c r="BL376" i="7"/>
  <c r="BK376" i="7"/>
  <c r="BI376" i="7"/>
  <c r="BH376" i="7"/>
  <c r="BG376" i="7"/>
  <c r="BF376" i="7"/>
  <c r="BD376" i="7"/>
  <c r="BC376" i="7"/>
  <c r="BB376" i="7"/>
  <c r="BA376" i="7"/>
  <c r="AY376" i="7"/>
  <c r="AX376" i="7"/>
  <c r="AW376" i="7"/>
  <c r="AV376" i="7"/>
  <c r="AT376" i="7"/>
  <c r="AS376" i="7"/>
  <c r="AR376" i="7"/>
  <c r="AQ376" i="7"/>
  <c r="AO376" i="7"/>
  <c r="AN376" i="7"/>
  <c r="AM376" i="7"/>
  <c r="AL376" i="7"/>
  <c r="AJ376" i="7"/>
  <c r="AI376" i="7"/>
  <c r="AH376" i="7"/>
  <c r="AG376" i="7"/>
  <c r="AE376" i="7"/>
  <c r="AD376" i="7"/>
  <c r="AC376" i="7"/>
  <c r="AB376" i="7"/>
  <c r="Z376" i="7"/>
  <c r="Y376" i="7"/>
  <c r="X376" i="7"/>
  <c r="W376" i="7"/>
  <c r="U376" i="7"/>
  <c r="T376" i="7"/>
  <c r="S376" i="7"/>
  <c r="R376" i="7"/>
  <c r="P376" i="7"/>
  <c r="O376" i="7"/>
  <c r="N376" i="7"/>
  <c r="M376" i="7"/>
  <c r="CA375" i="7"/>
  <c r="BZ375" i="7"/>
  <c r="BX375" i="7"/>
  <c r="BW375" i="7"/>
  <c r="BV375" i="7"/>
  <c r="BU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CA374" i="7"/>
  <c r="BX374" i="7"/>
  <c r="BW374" i="7"/>
  <c r="BV374" i="7"/>
  <c r="BU374" i="7"/>
  <c r="BO374" i="7"/>
  <c r="BN374" i="7"/>
  <c r="BM374" i="7"/>
  <c r="BL374" i="7"/>
  <c r="BK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CA373" i="7"/>
  <c r="BX373" i="7"/>
  <c r="BW373" i="7"/>
  <c r="BV373" i="7"/>
  <c r="BU373" i="7"/>
  <c r="BO373" i="7"/>
  <c r="BN373" i="7"/>
  <c r="BM373" i="7"/>
  <c r="BL373" i="7"/>
  <c r="BK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P373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CA372" i="7"/>
  <c r="BX372" i="7"/>
  <c r="BW372" i="7"/>
  <c r="BV372" i="7"/>
  <c r="BU372" i="7"/>
  <c r="BN372" i="7"/>
  <c r="BM372" i="7"/>
  <c r="BL372" i="7"/>
  <c r="BK372" i="7"/>
  <c r="BI372" i="7"/>
  <c r="BH372" i="7"/>
  <c r="BG372" i="7"/>
  <c r="BF372" i="7"/>
  <c r="BD372" i="7"/>
  <c r="BC372" i="7"/>
  <c r="BB372" i="7"/>
  <c r="BA372" i="7"/>
  <c r="AY372" i="7"/>
  <c r="AX372" i="7"/>
  <c r="AW372" i="7"/>
  <c r="AV372" i="7"/>
  <c r="AT372" i="7"/>
  <c r="AS372" i="7"/>
  <c r="AR372" i="7"/>
  <c r="AQ372" i="7"/>
  <c r="AO372" i="7"/>
  <c r="AN372" i="7"/>
  <c r="AM372" i="7"/>
  <c r="AL372" i="7"/>
  <c r="AJ372" i="7"/>
  <c r="AI372" i="7"/>
  <c r="AH372" i="7"/>
  <c r="AG372" i="7"/>
  <c r="AE372" i="7"/>
  <c r="AD372" i="7"/>
  <c r="AC372" i="7"/>
  <c r="AB372" i="7"/>
  <c r="Z372" i="7"/>
  <c r="Y372" i="7"/>
  <c r="X372" i="7"/>
  <c r="W372" i="7"/>
  <c r="U372" i="7"/>
  <c r="T372" i="7"/>
  <c r="S372" i="7"/>
  <c r="R372" i="7"/>
  <c r="P372" i="7"/>
  <c r="O372" i="7"/>
  <c r="N372" i="7"/>
  <c r="M372" i="7"/>
  <c r="CA371" i="7"/>
  <c r="BZ371" i="7"/>
  <c r="BX371" i="7"/>
  <c r="BW371" i="7"/>
  <c r="BV371" i="7"/>
  <c r="BU371" i="7"/>
  <c r="BO371" i="7"/>
  <c r="BN371" i="7"/>
  <c r="BM371" i="7"/>
  <c r="BL371" i="7"/>
  <c r="BK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CA370" i="7"/>
  <c r="BX370" i="7"/>
  <c r="BW370" i="7"/>
  <c r="BV370" i="7"/>
  <c r="BU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X369" i="7"/>
  <c r="BW369" i="7"/>
  <c r="BV369" i="7"/>
  <c r="BU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X368" i="7"/>
  <c r="BW368" i="7"/>
  <c r="BV368" i="7"/>
  <c r="BU368" i="7"/>
  <c r="BN368" i="7"/>
  <c r="BM368" i="7"/>
  <c r="BL368" i="7"/>
  <c r="BK368" i="7"/>
  <c r="BI368" i="7"/>
  <c r="BH368" i="7"/>
  <c r="BG368" i="7"/>
  <c r="BF368" i="7"/>
  <c r="BD368" i="7"/>
  <c r="BC368" i="7"/>
  <c r="BB368" i="7"/>
  <c r="BA368" i="7"/>
  <c r="AY368" i="7"/>
  <c r="AX368" i="7"/>
  <c r="AW368" i="7"/>
  <c r="AV368" i="7"/>
  <c r="AT368" i="7"/>
  <c r="AS368" i="7"/>
  <c r="AR368" i="7"/>
  <c r="AQ368" i="7"/>
  <c r="AO368" i="7"/>
  <c r="AN368" i="7"/>
  <c r="AM368" i="7"/>
  <c r="AL368" i="7"/>
  <c r="AJ368" i="7"/>
  <c r="AI368" i="7"/>
  <c r="AH368" i="7"/>
  <c r="AG368" i="7"/>
  <c r="AE368" i="7"/>
  <c r="AD368" i="7"/>
  <c r="AC368" i="7"/>
  <c r="AB368" i="7"/>
  <c r="Z368" i="7"/>
  <c r="Y368" i="7"/>
  <c r="X368" i="7"/>
  <c r="W368" i="7"/>
  <c r="U368" i="7"/>
  <c r="T368" i="7"/>
  <c r="S368" i="7"/>
  <c r="R368" i="7"/>
  <c r="P368" i="7"/>
  <c r="O368" i="7"/>
  <c r="N368" i="7"/>
  <c r="M368" i="7"/>
  <c r="CA367" i="7"/>
  <c r="BZ367" i="7"/>
  <c r="BX367" i="7"/>
  <c r="BW367" i="7"/>
  <c r="BV367" i="7"/>
  <c r="BU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X366" i="7"/>
  <c r="BW366" i="7"/>
  <c r="BV366" i="7"/>
  <c r="BU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CA365" i="7"/>
  <c r="BX365" i="7"/>
  <c r="BW365" i="7"/>
  <c r="BV365" i="7"/>
  <c r="BU365" i="7"/>
  <c r="BO365" i="7"/>
  <c r="BN365" i="7"/>
  <c r="BM365" i="7"/>
  <c r="BL365" i="7"/>
  <c r="BK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CA364" i="7"/>
  <c r="BX364" i="7"/>
  <c r="BW364" i="7"/>
  <c r="BV364" i="7"/>
  <c r="BU364" i="7"/>
  <c r="BN364" i="7"/>
  <c r="BM364" i="7"/>
  <c r="BL364" i="7"/>
  <c r="BK364" i="7"/>
  <c r="BI364" i="7"/>
  <c r="BH364" i="7"/>
  <c r="BG364" i="7"/>
  <c r="BF364" i="7"/>
  <c r="BD364" i="7"/>
  <c r="BC364" i="7"/>
  <c r="BB364" i="7"/>
  <c r="BA364" i="7"/>
  <c r="AY364" i="7"/>
  <c r="AX364" i="7"/>
  <c r="AW364" i="7"/>
  <c r="AV364" i="7"/>
  <c r="AT364" i="7"/>
  <c r="AS364" i="7"/>
  <c r="AR364" i="7"/>
  <c r="AQ364" i="7"/>
  <c r="AO364" i="7"/>
  <c r="AN364" i="7"/>
  <c r="AM364" i="7"/>
  <c r="AL364" i="7"/>
  <c r="AJ364" i="7"/>
  <c r="AI364" i="7"/>
  <c r="AH364" i="7"/>
  <c r="AG364" i="7"/>
  <c r="AE364" i="7"/>
  <c r="AD364" i="7"/>
  <c r="AC364" i="7"/>
  <c r="AB364" i="7"/>
  <c r="Z364" i="7"/>
  <c r="Y364" i="7"/>
  <c r="X364" i="7"/>
  <c r="W364" i="7"/>
  <c r="U364" i="7"/>
  <c r="T364" i="7"/>
  <c r="S364" i="7"/>
  <c r="R364" i="7"/>
  <c r="P364" i="7"/>
  <c r="O364" i="7"/>
  <c r="N364" i="7"/>
  <c r="M364" i="7"/>
  <c r="CA363" i="7"/>
  <c r="BZ363" i="7"/>
  <c r="BX363" i="7"/>
  <c r="BW363" i="7"/>
  <c r="BV363" i="7"/>
  <c r="BU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X362" i="7"/>
  <c r="BW362" i="7"/>
  <c r="BV362" i="7"/>
  <c r="BU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CA361" i="7"/>
  <c r="BX361" i="7"/>
  <c r="BW361" i="7"/>
  <c r="BV361" i="7"/>
  <c r="BU361" i="7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CA360" i="7"/>
  <c r="BX360" i="7"/>
  <c r="BW360" i="7"/>
  <c r="BV360" i="7"/>
  <c r="BU360" i="7"/>
  <c r="BN360" i="7"/>
  <c r="BM360" i="7"/>
  <c r="BL360" i="7"/>
  <c r="BK360" i="7"/>
  <c r="BI360" i="7"/>
  <c r="BH360" i="7"/>
  <c r="BG360" i="7"/>
  <c r="BF360" i="7"/>
  <c r="BD360" i="7"/>
  <c r="BC360" i="7"/>
  <c r="BB360" i="7"/>
  <c r="BA360" i="7"/>
  <c r="AY360" i="7"/>
  <c r="AX360" i="7"/>
  <c r="AW360" i="7"/>
  <c r="AV360" i="7"/>
  <c r="AT360" i="7"/>
  <c r="AS360" i="7"/>
  <c r="AR360" i="7"/>
  <c r="AQ360" i="7"/>
  <c r="AO360" i="7"/>
  <c r="AN360" i="7"/>
  <c r="AM360" i="7"/>
  <c r="AL360" i="7"/>
  <c r="AJ360" i="7"/>
  <c r="AI360" i="7"/>
  <c r="AH360" i="7"/>
  <c r="AG360" i="7"/>
  <c r="AE360" i="7"/>
  <c r="AD360" i="7"/>
  <c r="AC360" i="7"/>
  <c r="AB360" i="7"/>
  <c r="Z360" i="7"/>
  <c r="Y360" i="7"/>
  <c r="X360" i="7"/>
  <c r="W360" i="7"/>
  <c r="U360" i="7"/>
  <c r="T360" i="7"/>
  <c r="S360" i="7"/>
  <c r="R360" i="7"/>
  <c r="P360" i="7"/>
  <c r="O360" i="7"/>
  <c r="N360" i="7"/>
  <c r="M360" i="7"/>
  <c r="CA359" i="7"/>
  <c r="BZ359" i="7"/>
  <c r="BX359" i="7"/>
  <c r="BW359" i="7"/>
  <c r="BV359" i="7"/>
  <c r="BU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CA358" i="7"/>
  <c r="BX358" i="7"/>
  <c r="BW358" i="7"/>
  <c r="BV358" i="7"/>
  <c r="BU358" i="7"/>
  <c r="BN358" i="7"/>
  <c r="BM358" i="7"/>
  <c r="BL358" i="7"/>
  <c r="BK358" i="7"/>
  <c r="BI358" i="7"/>
  <c r="BH358" i="7"/>
  <c r="BG358" i="7"/>
  <c r="BF358" i="7"/>
  <c r="BD358" i="7"/>
  <c r="BC358" i="7"/>
  <c r="BB358" i="7"/>
  <c r="BA358" i="7"/>
  <c r="AY358" i="7"/>
  <c r="AX358" i="7"/>
  <c r="AW358" i="7"/>
  <c r="AV358" i="7"/>
  <c r="AT358" i="7"/>
  <c r="AS358" i="7"/>
  <c r="AR358" i="7"/>
  <c r="AQ358" i="7"/>
  <c r="AO358" i="7"/>
  <c r="AN358" i="7"/>
  <c r="AM358" i="7"/>
  <c r="AL358" i="7"/>
  <c r="AJ358" i="7"/>
  <c r="AI358" i="7"/>
  <c r="AH358" i="7"/>
  <c r="AG358" i="7"/>
  <c r="AE358" i="7"/>
  <c r="AD358" i="7"/>
  <c r="AC358" i="7"/>
  <c r="AB358" i="7"/>
  <c r="Z358" i="7"/>
  <c r="Y358" i="7"/>
  <c r="X358" i="7"/>
  <c r="W358" i="7"/>
  <c r="U358" i="7"/>
  <c r="T358" i="7"/>
  <c r="S358" i="7"/>
  <c r="R358" i="7"/>
  <c r="P358" i="7"/>
  <c r="O358" i="7"/>
  <c r="N358" i="7"/>
  <c r="M358" i="7"/>
  <c r="CA357" i="7"/>
  <c r="BX357" i="7"/>
  <c r="BW357" i="7"/>
  <c r="BV357" i="7"/>
  <c r="BU357" i="7"/>
  <c r="BN357" i="7"/>
  <c r="BM357" i="7"/>
  <c r="BL357" i="7"/>
  <c r="BK357" i="7"/>
  <c r="BI357" i="7"/>
  <c r="BH357" i="7"/>
  <c r="BG357" i="7"/>
  <c r="BF357" i="7"/>
  <c r="BD357" i="7"/>
  <c r="BC357" i="7"/>
  <c r="BB357" i="7"/>
  <c r="BA357" i="7"/>
  <c r="AY357" i="7"/>
  <c r="AX357" i="7"/>
  <c r="AW357" i="7"/>
  <c r="AV357" i="7"/>
  <c r="AT357" i="7"/>
  <c r="AS357" i="7"/>
  <c r="AR357" i="7"/>
  <c r="AQ357" i="7"/>
  <c r="AO357" i="7"/>
  <c r="AN357" i="7"/>
  <c r="AM357" i="7"/>
  <c r="AL357" i="7"/>
  <c r="AJ357" i="7"/>
  <c r="AI357" i="7"/>
  <c r="AH357" i="7"/>
  <c r="AG357" i="7"/>
  <c r="AE357" i="7"/>
  <c r="AD357" i="7"/>
  <c r="AC357" i="7"/>
  <c r="AB357" i="7"/>
  <c r="Z357" i="7"/>
  <c r="Y357" i="7"/>
  <c r="X357" i="7"/>
  <c r="W357" i="7"/>
  <c r="U357" i="7"/>
  <c r="T357" i="7"/>
  <c r="S357" i="7"/>
  <c r="R357" i="7"/>
  <c r="P357" i="7"/>
  <c r="O357" i="7"/>
  <c r="N357" i="7"/>
  <c r="M357" i="7"/>
  <c r="CA356" i="7"/>
  <c r="BX356" i="7"/>
  <c r="BW356" i="7"/>
  <c r="BV356" i="7"/>
  <c r="BU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X355" i="7"/>
  <c r="BW355" i="7"/>
  <c r="BV355" i="7"/>
  <c r="BU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X354" i="7"/>
  <c r="BW354" i="7"/>
  <c r="BV354" i="7"/>
  <c r="BU354" i="7"/>
  <c r="BN354" i="7"/>
  <c r="BM354" i="7"/>
  <c r="BL354" i="7"/>
  <c r="BK354" i="7"/>
  <c r="BI354" i="7"/>
  <c r="BH354" i="7"/>
  <c r="BG354" i="7"/>
  <c r="BF354" i="7"/>
  <c r="BD354" i="7"/>
  <c r="BC354" i="7"/>
  <c r="BB354" i="7"/>
  <c r="BA354" i="7"/>
  <c r="AY354" i="7"/>
  <c r="AX354" i="7"/>
  <c r="AW354" i="7"/>
  <c r="AV354" i="7"/>
  <c r="AT354" i="7"/>
  <c r="AS354" i="7"/>
  <c r="AR354" i="7"/>
  <c r="AQ354" i="7"/>
  <c r="AO354" i="7"/>
  <c r="AN354" i="7"/>
  <c r="AM354" i="7"/>
  <c r="AL354" i="7"/>
  <c r="AJ354" i="7"/>
  <c r="AI354" i="7"/>
  <c r="AH354" i="7"/>
  <c r="AG354" i="7"/>
  <c r="AE354" i="7"/>
  <c r="AD354" i="7"/>
  <c r="AC354" i="7"/>
  <c r="AB354" i="7"/>
  <c r="Z354" i="7"/>
  <c r="Y354" i="7"/>
  <c r="X354" i="7"/>
  <c r="W354" i="7"/>
  <c r="U354" i="7"/>
  <c r="T354" i="7"/>
  <c r="S354" i="7"/>
  <c r="R354" i="7"/>
  <c r="P354" i="7"/>
  <c r="O354" i="7"/>
  <c r="N354" i="7"/>
  <c r="M354" i="7"/>
  <c r="CA353" i="7"/>
  <c r="BX353" i="7"/>
  <c r="BW353" i="7"/>
  <c r="BV353" i="7"/>
  <c r="BU353" i="7"/>
  <c r="BN353" i="7"/>
  <c r="BM353" i="7"/>
  <c r="BL353" i="7"/>
  <c r="BK353" i="7"/>
  <c r="BI353" i="7"/>
  <c r="BH353" i="7"/>
  <c r="BG353" i="7"/>
  <c r="BF353" i="7"/>
  <c r="BD353" i="7"/>
  <c r="BC353" i="7"/>
  <c r="BB353" i="7"/>
  <c r="BA353" i="7"/>
  <c r="AY353" i="7"/>
  <c r="AX353" i="7"/>
  <c r="AW353" i="7"/>
  <c r="AV353" i="7"/>
  <c r="AT353" i="7"/>
  <c r="AS353" i="7"/>
  <c r="AR353" i="7"/>
  <c r="AQ353" i="7"/>
  <c r="AO353" i="7"/>
  <c r="AN353" i="7"/>
  <c r="AM353" i="7"/>
  <c r="AL353" i="7"/>
  <c r="AJ353" i="7"/>
  <c r="AI353" i="7"/>
  <c r="AH353" i="7"/>
  <c r="AG353" i="7"/>
  <c r="AE353" i="7"/>
  <c r="AD353" i="7"/>
  <c r="AC353" i="7"/>
  <c r="AB353" i="7"/>
  <c r="Z353" i="7"/>
  <c r="Y353" i="7"/>
  <c r="X353" i="7"/>
  <c r="W353" i="7"/>
  <c r="U353" i="7"/>
  <c r="T353" i="7"/>
  <c r="S353" i="7"/>
  <c r="R353" i="7"/>
  <c r="P353" i="7"/>
  <c r="O353" i="7"/>
  <c r="N353" i="7"/>
  <c r="M353" i="7"/>
  <c r="CA352" i="7"/>
  <c r="BX352" i="7"/>
  <c r="BW352" i="7"/>
  <c r="BV352" i="7"/>
  <c r="BU352" i="7"/>
  <c r="BN352" i="7"/>
  <c r="BM352" i="7"/>
  <c r="BL352" i="7"/>
  <c r="BK352" i="7"/>
  <c r="BI352" i="7"/>
  <c r="BH352" i="7"/>
  <c r="BG352" i="7"/>
  <c r="BF352" i="7"/>
  <c r="BD352" i="7"/>
  <c r="BC352" i="7"/>
  <c r="BB352" i="7"/>
  <c r="BA352" i="7"/>
  <c r="AY352" i="7"/>
  <c r="AX352" i="7"/>
  <c r="AW352" i="7"/>
  <c r="AV352" i="7"/>
  <c r="AT352" i="7"/>
  <c r="AS352" i="7"/>
  <c r="AR352" i="7"/>
  <c r="AQ352" i="7"/>
  <c r="AO352" i="7"/>
  <c r="AN352" i="7"/>
  <c r="AM352" i="7"/>
  <c r="AL352" i="7"/>
  <c r="AJ352" i="7"/>
  <c r="AI352" i="7"/>
  <c r="AH352" i="7"/>
  <c r="AG352" i="7"/>
  <c r="AE352" i="7"/>
  <c r="AD352" i="7"/>
  <c r="AC352" i="7"/>
  <c r="AB352" i="7"/>
  <c r="Z352" i="7"/>
  <c r="Y352" i="7"/>
  <c r="X352" i="7"/>
  <c r="W352" i="7"/>
  <c r="U352" i="7"/>
  <c r="T352" i="7"/>
  <c r="S352" i="7"/>
  <c r="R352" i="7"/>
  <c r="P352" i="7"/>
  <c r="O352" i="7"/>
  <c r="N352" i="7"/>
  <c r="M352" i="7"/>
  <c r="CA351" i="7"/>
  <c r="BZ351" i="7"/>
  <c r="BX351" i="7"/>
  <c r="BW351" i="7"/>
  <c r="BV351" i="7"/>
  <c r="BU351" i="7"/>
  <c r="BN351" i="7"/>
  <c r="BM351" i="7"/>
  <c r="BL351" i="7"/>
  <c r="BK351" i="7"/>
  <c r="BI351" i="7"/>
  <c r="BH351" i="7"/>
  <c r="BG351" i="7"/>
  <c r="BF351" i="7"/>
  <c r="BD351" i="7"/>
  <c r="BC351" i="7"/>
  <c r="BB351" i="7"/>
  <c r="BA351" i="7"/>
  <c r="AY351" i="7"/>
  <c r="AX351" i="7"/>
  <c r="AW351" i="7"/>
  <c r="AV351" i="7"/>
  <c r="AT351" i="7"/>
  <c r="AS351" i="7"/>
  <c r="AR351" i="7"/>
  <c r="AQ351" i="7"/>
  <c r="AO351" i="7"/>
  <c r="AN351" i="7"/>
  <c r="AM351" i="7"/>
  <c r="AL351" i="7"/>
  <c r="AJ351" i="7"/>
  <c r="AI351" i="7"/>
  <c r="AH351" i="7"/>
  <c r="AG351" i="7"/>
  <c r="AE351" i="7"/>
  <c r="AD351" i="7"/>
  <c r="AC351" i="7"/>
  <c r="AB351" i="7"/>
  <c r="Z351" i="7"/>
  <c r="Y351" i="7"/>
  <c r="X351" i="7"/>
  <c r="W351" i="7"/>
  <c r="U351" i="7"/>
  <c r="T351" i="7"/>
  <c r="S351" i="7"/>
  <c r="R351" i="7"/>
  <c r="P351" i="7"/>
  <c r="O351" i="7"/>
  <c r="N351" i="7"/>
  <c r="M351" i="7"/>
  <c r="CA350" i="7"/>
  <c r="BX350" i="7"/>
  <c r="BW350" i="7"/>
  <c r="BV350" i="7"/>
  <c r="BU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CA349" i="7"/>
  <c r="BX349" i="7"/>
  <c r="BW349" i="7"/>
  <c r="BV349" i="7"/>
  <c r="BU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X348" i="7"/>
  <c r="BW348" i="7"/>
  <c r="BV348" i="7"/>
  <c r="BU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X347" i="7"/>
  <c r="BW347" i="7"/>
  <c r="BV347" i="7"/>
  <c r="BU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X346" i="7"/>
  <c r="BW346" i="7"/>
  <c r="BV346" i="7"/>
  <c r="BU346" i="7"/>
  <c r="BN346" i="7"/>
  <c r="BM346" i="7"/>
  <c r="BL346" i="7"/>
  <c r="BK346" i="7"/>
  <c r="BI346" i="7"/>
  <c r="BH346" i="7"/>
  <c r="BG346" i="7"/>
  <c r="BF346" i="7"/>
  <c r="BD346" i="7"/>
  <c r="BC346" i="7"/>
  <c r="BB346" i="7"/>
  <c r="BA346" i="7"/>
  <c r="AY346" i="7"/>
  <c r="AX346" i="7"/>
  <c r="AW346" i="7"/>
  <c r="AV346" i="7"/>
  <c r="AT346" i="7"/>
  <c r="AS346" i="7"/>
  <c r="AR346" i="7"/>
  <c r="AQ346" i="7"/>
  <c r="AO346" i="7"/>
  <c r="AN346" i="7"/>
  <c r="AM346" i="7"/>
  <c r="AL346" i="7"/>
  <c r="AJ346" i="7"/>
  <c r="AI346" i="7"/>
  <c r="AH346" i="7"/>
  <c r="AG346" i="7"/>
  <c r="AE346" i="7"/>
  <c r="AD346" i="7"/>
  <c r="AC346" i="7"/>
  <c r="AB346" i="7"/>
  <c r="Z346" i="7"/>
  <c r="Y346" i="7"/>
  <c r="X346" i="7"/>
  <c r="W346" i="7"/>
  <c r="U346" i="7"/>
  <c r="T346" i="7"/>
  <c r="S346" i="7"/>
  <c r="R346" i="7"/>
  <c r="P346" i="7"/>
  <c r="O346" i="7"/>
  <c r="N346" i="7"/>
  <c r="M346" i="7"/>
  <c r="CA345" i="7"/>
  <c r="BX345" i="7"/>
  <c r="BW345" i="7"/>
  <c r="BV345" i="7"/>
  <c r="BU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X344" i="7"/>
  <c r="BW344" i="7"/>
  <c r="BV344" i="7"/>
  <c r="BU344" i="7"/>
  <c r="BO344" i="7"/>
  <c r="BN344" i="7"/>
  <c r="BM344" i="7"/>
  <c r="BL344" i="7"/>
  <c r="BK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CA343" i="7"/>
  <c r="BX343" i="7"/>
  <c r="BW343" i="7"/>
  <c r="BV343" i="7"/>
  <c r="BU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X342" i="7"/>
  <c r="BW342" i="7"/>
  <c r="BV342" i="7"/>
  <c r="BU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CA341" i="7"/>
  <c r="BX341" i="7"/>
  <c r="BW341" i="7"/>
  <c r="BV341" i="7"/>
  <c r="BU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X340" i="7"/>
  <c r="BW340" i="7"/>
  <c r="BV340" i="7"/>
  <c r="BU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CA339" i="7"/>
  <c r="BX339" i="7"/>
  <c r="BW339" i="7"/>
  <c r="BV339" i="7"/>
  <c r="BU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X338" i="7"/>
  <c r="BW338" i="7"/>
  <c r="BV338" i="7"/>
  <c r="BU338" i="7"/>
  <c r="BO338" i="7"/>
  <c r="BN338" i="7"/>
  <c r="BM338" i="7"/>
  <c r="BL338" i="7"/>
  <c r="BK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CA337" i="7"/>
  <c r="BX337" i="7"/>
  <c r="BW337" i="7"/>
  <c r="BV337" i="7"/>
  <c r="BU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X336" i="7"/>
  <c r="BW336" i="7"/>
  <c r="BV336" i="7"/>
  <c r="BU336" i="7"/>
  <c r="BN336" i="7"/>
  <c r="BM336" i="7"/>
  <c r="BL336" i="7"/>
  <c r="BK336" i="7"/>
  <c r="BI336" i="7"/>
  <c r="BH336" i="7"/>
  <c r="BG336" i="7"/>
  <c r="BF336" i="7"/>
  <c r="BD336" i="7"/>
  <c r="BC336" i="7"/>
  <c r="BB336" i="7"/>
  <c r="BA336" i="7"/>
  <c r="AY336" i="7"/>
  <c r="AX336" i="7"/>
  <c r="AW336" i="7"/>
  <c r="AV336" i="7"/>
  <c r="AT336" i="7"/>
  <c r="AS336" i="7"/>
  <c r="AR336" i="7"/>
  <c r="AQ336" i="7"/>
  <c r="AO336" i="7"/>
  <c r="AN336" i="7"/>
  <c r="AM336" i="7"/>
  <c r="AL336" i="7"/>
  <c r="AJ336" i="7"/>
  <c r="AI336" i="7"/>
  <c r="AH336" i="7"/>
  <c r="AG336" i="7"/>
  <c r="AE336" i="7"/>
  <c r="AD336" i="7"/>
  <c r="AC336" i="7"/>
  <c r="AB336" i="7"/>
  <c r="Z336" i="7"/>
  <c r="Y336" i="7"/>
  <c r="X336" i="7"/>
  <c r="W336" i="7"/>
  <c r="U336" i="7"/>
  <c r="T336" i="7"/>
  <c r="S336" i="7"/>
  <c r="R336" i="7"/>
  <c r="P336" i="7"/>
  <c r="O336" i="7"/>
  <c r="N336" i="7"/>
  <c r="M336" i="7"/>
  <c r="CA335" i="7"/>
  <c r="BX335" i="7"/>
  <c r="BW335" i="7"/>
  <c r="BV335" i="7"/>
  <c r="BU335" i="7"/>
  <c r="BO335" i="7"/>
  <c r="BN335" i="7"/>
  <c r="BM335" i="7"/>
  <c r="BL335" i="7"/>
  <c r="BK335" i="7"/>
  <c r="BJ335" i="7"/>
  <c r="BI335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CA334" i="7"/>
  <c r="BX334" i="7"/>
  <c r="BW334" i="7"/>
  <c r="BV334" i="7"/>
  <c r="BU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X333" i="7"/>
  <c r="BW333" i="7"/>
  <c r="BV333" i="7"/>
  <c r="BU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X332" i="7"/>
  <c r="BW332" i="7"/>
  <c r="BV332" i="7"/>
  <c r="BU332" i="7"/>
  <c r="BO332" i="7"/>
  <c r="BN332" i="7"/>
  <c r="BM332" i="7"/>
  <c r="BL332" i="7"/>
  <c r="BK332" i="7"/>
  <c r="BJ332" i="7"/>
  <c r="BI332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CA331" i="7"/>
  <c r="BX331" i="7"/>
  <c r="BW331" i="7"/>
  <c r="BV331" i="7"/>
  <c r="BU331" i="7"/>
  <c r="BN331" i="7"/>
  <c r="BM331" i="7"/>
  <c r="BL331" i="7"/>
  <c r="BK331" i="7"/>
  <c r="BI331" i="7"/>
  <c r="BH331" i="7"/>
  <c r="BG331" i="7"/>
  <c r="BF331" i="7"/>
  <c r="BD331" i="7"/>
  <c r="BC331" i="7"/>
  <c r="BB331" i="7"/>
  <c r="BA331" i="7"/>
  <c r="AY331" i="7"/>
  <c r="AX331" i="7"/>
  <c r="AW331" i="7"/>
  <c r="AV331" i="7"/>
  <c r="AT331" i="7"/>
  <c r="AS331" i="7"/>
  <c r="AR331" i="7"/>
  <c r="AQ331" i="7"/>
  <c r="AO331" i="7"/>
  <c r="AN331" i="7"/>
  <c r="AM331" i="7"/>
  <c r="AL331" i="7"/>
  <c r="AJ331" i="7"/>
  <c r="AI331" i="7"/>
  <c r="AH331" i="7"/>
  <c r="AG331" i="7"/>
  <c r="AE331" i="7"/>
  <c r="AD331" i="7"/>
  <c r="AC331" i="7"/>
  <c r="AB331" i="7"/>
  <c r="Z331" i="7"/>
  <c r="Y331" i="7"/>
  <c r="X331" i="7"/>
  <c r="W331" i="7"/>
  <c r="U331" i="7"/>
  <c r="T331" i="7"/>
  <c r="S331" i="7"/>
  <c r="R331" i="7"/>
  <c r="P331" i="7"/>
  <c r="O331" i="7"/>
  <c r="N331" i="7"/>
  <c r="M331" i="7"/>
  <c r="CA330" i="7"/>
  <c r="BX330" i="7"/>
  <c r="BW330" i="7"/>
  <c r="BV330" i="7"/>
  <c r="BU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X329" i="7"/>
  <c r="BW329" i="7"/>
  <c r="BV329" i="7"/>
  <c r="BU329" i="7"/>
  <c r="BO329" i="7"/>
  <c r="BN329" i="7"/>
  <c r="BM329" i="7"/>
  <c r="BL329" i="7"/>
  <c r="BK329" i="7"/>
  <c r="BJ329" i="7"/>
  <c r="BI329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CA328" i="7"/>
  <c r="BX328" i="7"/>
  <c r="BW328" i="7"/>
  <c r="BV328" i="7"/>
  <c r="BU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X327" i="7"/>
  <c r="BW327" i="7"/>
  <c r="BV327" i="7"/>
  <c r="BU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X326" i="7"/>
  <c r="BW326" i="7"/>
  <c r="BV326" i="7"/>
  <c r="BU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X325" i="7"/>
  <c r="BW325" i="7"/>
  <c r="BV325" i="7"/>
  <c r="BU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X324" i="7"/>
  <c r="BW324" i="7"/>
  <c r="BV324" i="7"/>
  <c r="BU324" i="7"/>
  <c r="BN324" i="7"/>
  <c r="BM324" i="7"/>
  <c r="BL324" i="7"/>
  <c r="BK324" i="7"/>
  <c r="BI324" i="7"/>
  <c r="BH324" i="7"/>
  <c r="BG324" i="7"/>
  <c r="BF324" i="7"/>
  <c r="BD324" i="7"/>
  <c r="BC324" i="7"/>
  <c r="BB324" i="7"/>
  <c r="BA324" i="7"/>
  <c r="AY324" i="7"/>
  <c r="AX324" i="7"/>
  <c r="AW324" i="7"/>
  <c r="AV324" i="7"/>
  <c r="AT324" i="7"/>
  <c r="AS324" i="7"/>
  <c r="AR324" i="7"/>
  <c r="AQ324" i="7"/>
  <c r="AO324" i="7"/>
  <c r="AN324" i="7"/>
  <c r="AM324" i="7"/>
  <c r="AL324" i="7"/>
  <c r="AJ324" i="7"/>
  <c r="AI324" i="7"/>
  <c r="AH324" i="7"/>
  <c r="AG324" i="7"/>
  <c r="AE324" i="7"/>
  <c r="AD324" i="7"/>
  <c r="AC324" i="7"/>
  <c r="AB324" i="7"/>
  <c r="Z324" i="7"/>
  <c r="Y324" i="7"/>
  <c r="X324" i="7"/>
  <c r="W324" i="7"/>
  <c r="U324" i="7"/>
  <c r="T324" i="7"/>
  <c r="S324" i="7"/>
  <c r="R324" i="7"/>
  <c r="P324" i="7"/>
  <c r="O324" i="7"/>
  <c r="N324" i="7"/>
  <c r="M324" i="7"/>
  <c r="CA323" i="7"/>
  <c r="BX323" i="7"/>
  <c r="BW323" i="7"/>
  <c r="BV323" i="7"/>
  <c r="BU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X322" i="7"/>
  <c r="BW322" i="7"/>
  <c r="BV322" i="7"/>
  <c r="BU322" i="7"/>
  <c r="BN322" i="7"/>
  <c r="BM322" i="7"/>
  <c r="BL322" i="7"/>
  <c r="BK322" i="7"/>
  <c r="BI322" i="7"/>
  <c r="BH322" i="7"/>
  <c r="BG322" i="7"/>
  <c r="BF322" i="7"/>
  <c r="BD322" i="7"/>
  <c r="BC322" i="7"/>
  <c r="BB322" i="7"/>
  <c r="BA322" i="7"/>
  <c r="AY322" i="7"/>
  <c r="AX322" i="7"/>
  <c r="AW322" i="7"/>
  <c r="AV322" i="7"/>
  <c r="AT322" i="7"/>
  <c r="AS322" i="7"/>
  <c r="AR322" i="7"/>
  <c r="AQ322" i="7"/>
  <c r="AO322" i="7"/>
  <c r="AN322" i="7"/>
  <c r="AM322" i="7"/>
  <c r="AL322" i="7"/>
  <c r="AJ322" i="7"/>
  <c r="AI322" i="7"/>
  <c r="AH322" i="7"/>
  <c r="AG322" i="7"/>
  <c r="AE322" i="7"/>
  <c r="AD322" i="7"/>
  <c r="AC322" i="7"/>
  <c r="AB322" i="7"/>
  <c r="Z322" i="7"/>
  <c r="Y322" i="7"/>
  <c r="X322" i="7"/>
  <c r="W322" i="7"/>
  <c r="U322" i="7"/>
  <c r="T322" i="7"/>
  <c r="S322" i="7"/>
  <c r="R322" i="7"/>
  <c r="P322" i="7"/>
  <c r="O322" i="7"/>
  <c r="N322" i="7"/>
  <c r="M322" i="7"/>
  <c r="CA321" i="7"/>
  <c r="BX321" i="7"/>
  <c r="BW321" i="7"/>
  <c r="BV321" i="7"/>
  <c r="BU321" i="7"/>
  <c r="BN321" i="7"/>
  <c r="BM321" i="7"/>
  <c r="BL321" i="7"/>
  <c r="BK321" i="7"/>
  <c r="BI321" i="7"/>
  <c r="BH321" i="7"/>
  <c r="BG321" i="7"/>
  <c r="BF321" i="7"/>
  <c r="BD321" i="7"/>
  <c r="BC321" i="7"/>
  <c r="BB321" i="7"/>
  <c r="BA321" i="7"/>
  <c r="AY321" i="7"/>
  <c r="AX321" i="7"/>
  <c r="AW321" i="7"/>
  <c r="AV321" i="7"/>
  <c r="AT321" i="7"/>
  <c r="AS321" i="7"/>
  <c r="AR321" i="7"/>
  <c r="AQ321" i="7"/>
  <c r="AO321" i="7"/>
  <c r="AN321" i="7"/>
  <c r="AM321" i="7"/>
  <c r="AL321" i="7"/>
  <c r="AJ321" i="7"/>
  <c r="AI321" i="7"/>
  <c r="AH321" i="7"/>
  <c r="AG321" i="7"/>
  <c r="AE321" i="7"/>
  <c r="AD321" i="7"/>
  <c r="AC321" i="7"/>
  <c r="AB321" i="7"/>
  <c r="Z321" i="7"/>
  <c r="Y321" i="7"/>
  <c r="X321" i="7"/>
  <c r="W321" i="7"/>
  <c r="U321" i="7"/>
  <c r="T321" i="7"/>
  <c r="S321" i="7"/>
  <c r="R321" i="7"/>
  <c r="P321" i="7"/>
  <c r="O321" i="7"/>
  <c r="N321" i="7"/>
  <c r="M321" i="7"/>
  <c r="CA320" i="7"/>
  <c r="BX320" i="7"/>
  <c r="BW320" i="7"/>
  <c r="BV320" i="7"/>
  <c r="BU320" i="7"/>
  <c r="BO320" i="7"/>
  <c r="BN320" i="7"/>
  <c r="BM320" i="7"/>
  <c r="BL320" i="7"/>
  <c r="BK320" i="7"/>
  <c r="BJ320" i="7"/>
  <c r="BI320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CA319" i="7"/>
  <c r="BX319" i="7"/>
  <c r="BW319" i="7"/>
  <c r="BV319" i="7"/>
  <c r="BU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X318" i="7"/>
  <c r="BW318" i="7"/>
  <c r="BV318" i="7"/>
  <c r="BU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X317" i="7"/>
  <c r="BW317" i="7"/>
  <c r="BV317" i="7"/>
  <c r="BU317" i="7"/>
  <c r="BO317" i="7"/>
  <c r="BN317" i="7"/>
  <c r="BM317" i="7"/>
  <c r="BL317" i="7"/>
  <c r="BK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CA316" i="7"/>
  <c r="BX316" i="7"/>
  <c r="BW316" i="7"/>
  <c r="BV316" i="7"/>
  <c r="BU316" i="7"/>
  <c r="BN316" i="7"/>
  <c r="BM316" i="7"/>
  <c r="BL316" i="7"/>
  <c r="BK316" i="7"/>
  <c r="BI316" i="7"/>
  <c r="BH316" i="7"/>
  <c r="BG316" i="7"/>
  <c r="BF316" i="7"/>
  <c r="BD316" i="7"/>
  <c r="BC316" i="7"/>
  <c r="BB316" i="7"/>
  <c r="BA316" i="7"/>
  <c r="AY316" i="7"/>
  <c r="AX316" i="7"/>
  <c r="AW316" i="7"/>
  <c r="AV316" i="7"/>
  <c r="AT316" i="7"/>
  <c r="AS316" i="7"/>
  <c r="AR316" i="7"/>
  <c r="AQ316" i="7"/>
  <c r="AO316" i="7"/>
  <c r="AN316" i="7"/>
  <c r="AM316" i="7"/>
  <c r="AL316" i="7"/>
  <c r="AJ316" i="7"/>
  <c r="AI316" i="7"/>
  <c r="AH316" i="7"/>
  <c r="AG316" i="7"/>
  <c r="AE316" i="7"/>
  <c r="AD316" i="7"/>
  <c r="AC316" i="7"/>
  <c r="AB316" i="7"/>
  <c r="Z316" i="7"/>
  <c r="Y316" i="7"/>
  <c r="X316" i="7"/>
  <c r="W316" i="7"/>
  <c r="U316" i="7"/>
  <c r="T316" i="7"/>
  <c r="S316" i="7"/>
  <c r="R316" i="7"/>
  <c r="P316" i="7"/>
  <c r="O316" i="7"/>
  <c r="N316" i="7"/>
  <c r="M316" i="7"/>
  <c r="CA315" i="7"/>
  <c r="BX315" i="7"/>
  <c r="BW315" i="7"/>
  <c r="BV315" i="7"/>
  <c r="BU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CA314" i="7"/>
  <c r="BX314" i="7"/>
  <c r="BW314" i="7"/>
  <c r="BV314" i="7"/>
  <c r="BU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CA313" i="7"/>
  <c r="BX313" i="7"/>
  <c r="BW313" i="7"/>
  <c r="BV313" i="7"/>
  <c r="BU313" i="7"/>
  <c r="BN313" i="7"/>
  <c r="BM313" i="7"/>
  <c r="BL313" i="7"/>
  <c r="BK313" i="7"/>
  <c r="BI313" i="7"/>
  <c r="BH313" i="7"/>
  <c r="BG313" i="7"/>
  <c r="BF313" i="7"/>
  <c r="BD313" i="7"/>
  <c r="BC313" i="7"/>
  <c r="BB313" i="7"/>
  <c r="BA313" i="7"/>
  <c r="AY313" i="7"/>
  <c r="AX313" i="7"/>
  <c r="AW313" i="7"/>
  <c r="AV313" i="7"/>
  <c r="AT313" i="7"/>
  <c r="AS313" i="7"/>
  <c r="AR313" i="7"/>
  <c r="AQ313" i="7"/>
  <c r="AO313" i="7"/>
  <c r="AN313" i="7"/>
  <c r="AM313" i="7"/>
  <c r="AL313" i="7"/>
  <c r="AJ313" i="7"/>
  <c r="AI313" i="7"/>
  <c r="AH313" i="7"/>
  <c r="AG313" i="7"/>
  <c r="AE313" i="7"/>
  <c r="AD313" i="7"/>
  <c r="AC313" i="7"/>
  <c r="AB313" i="7"/>
  <c r="Z313" i="7"/>
  <c r="Y313" i="7"/>
  <c r="X313" i="7"/>
  <c r="W313" i="7"/>
  <c r="U313" i="7"/>
  <c r="T313" i="7"/>
  <c r="S313" i="7"/>
  <c r="R313" i="7"/>
  <c r="P313" i="7"/>
  <c r="O313" i="7"/>
  <c r="N313" i="7"/>
  <c r="M313" i="7"/>
  <c r="CA312" i="7"/>
  <c r="BX312" i="7"/>
  <c r="BW312" i="7"/>
  <c r="BV312" i="7"/>
  <c r="BU312" i="7"/>
  <c r="BN312" i="7"/>
  <c r="BM312" i="7"/>
  <c r="BL312" i="7"/>
  <c r="BK312" i="7"/>
  <c r="BI312" i="7"/>
  <c r="BH312" i="7"/>
  <c r="BG312" i="7"/>
  <c r="BF312" i="7"/>
  <c r="BD312" i="7"/>
  <c r="BC312" i="7"/>
  <c r="BB312" i="7"/>
  <c r="BA312" i="7"/>
  <c r="AY312" i="7"/>
  <c r="AX312" i="7"/>
  <c r="AW312" i="7"/>
  <c r="AV312" i="7"/>
  <c r="AT312" i="7"/>
  <c r="AS312" i="7"/>
  <c r="AR312" i="7"/>
  <c r="AQ312" i="7"/>
  <c r="AO312" i="7"/>
  <c r="AN312" i="7"/>
  <c r="AM312" i="7"/>
  <c r="AL312" i="7"/>
  <c r="AJ312" i="7"/>
  <c r="AI312" i="7"/>
  <c r="AH312" i="7"/>
  <c r="AG312" i="7"/>
  <c r="AE312" i="7"/>
  <c r="AD312" i="7"/>
  <c r="AC312" i="7"/>
  <c r="AB312" i="7"/>
  <c r="Z312" i="7"/>
  <c r="Y312" i="7"/>
  <c r="X312" i="7"/>
  <c r="W312" i="7"/>
  <c r="U312" i="7"/>
  <c r="T312" i="7"/>
  <c r="S312" i="7"/>
  <c r="R312" i="7"/>
  <c r="P312" i="7"/>
  <c r="O312" i="7"/>
  <c r="N312" i="7"/>
  <c r="M312" i="7"/>
  <c r="CA311" i="7"/>
  <c r="BX311" i="7"/>
  <c r="BW311" i="7"/>
  <c r="BV311" i="7"/>
  <c r="BU311" i="7"/>
  <c r="BN311" i="7"/>
  <c r="BM311" i="7"/>
  <c r="BL311" i="7"/>
  <c r="BK311" i="7"/>
  <c r="BI311" i="7"/>
  <c r="BH311" i="7"/>
  <c r="BG311" i="7"/>
  <c r="BF311" i="7"/>
  <c r="BD311" i="7"/>
  <c r="BC311" i="7"/>
  <c r="BB311" i="7"/>
  <c r="BA311" i="7"/>
  <c r="AY311" i="7"/>
  <c r="AX311" i="7"/>
  <c r="AW311" i="7"/>
  <c r="AV311" i="7"/>
  <c r="AT311" i="7"/>
  <c r="AS311" i="7"/>
  <c r="AR311" i="7"/>
  <c r="AQ311" i="7"/>
  <c r="AO311" i="7"/>
  <c r="AN311" i="7"/>
  <c r="AM311" i="7"/>
  <c r="AL311" i="7"/>
  <c r="AJ311" i="7"/>
  <c r="AI311" i="7"/>
  <c r="AH311" i="7"/>
  <c r="AG311" i="7"/>
  <c r="AE311" i="7"/>
  <c r="AD311" i="7"/>
  <c r="AC311" i="7"/>
  <c r="AB311" i="7"/>
  <c r="Z311" i="7"/>
  <c r="Y311" i="7"/>
  <c r="X311" i="7"/>
  <c r="W311" i="7"/>
  <c r="U311" i="7"/>
  <c r="T311" i="7"/>
  <c r="S311" i="7"/>
  <c r="R311" i="7"/>
  <c r="P311" i="7"/>
  <c r="O311" i="7"/>
  <c r="N311" i="7"/>
  <c r="M311" i="7"/>
  <c r="CA310" i="7"/>
  <c r="BX310" i="7"/>
  <c r="BW310" i="7"/>
  <c r="BV310" i="7"/>
  <c r="BU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X309" i="7"/>
  <c r="BW309" i="7"/>
  <c r="BV309" i="7"/>
  <c r="BU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X308" i="7"/>
  <c r="BW308" i="7"/>
  <c r="BV308" i="7"/>
  <c r="BU308" i="7"/>
  <c r="BO308" i="7"/>
  <c r="BN308" i="7"/>
  <c r="BM308" i="7"/>
  <c r="BL308" i="7"/>
  <c r="BK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CA307" i="7"/>
  <c r="BX307" i="7"/>
  <c r="BW307" i="7"/>
  <c r="BV307" i="7"/>
  <c r="BU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X306" i="7"/>
  <c r="BW306" i="7"/>
  <c r="BV306" i="7"/>
  <c r="BU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X305" i="7"/>
  <c r="BW305" i="7"/>
  <c r="BV305" i="7"/>
  <c r="BU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CA304" i="7"/>
  <c r="BX304" i="7"/>
  <c r="BW304" i="7"/>
  <c r="BV304" i="7"/>
  <c r="BU304" i="7"/>
  <c r="BO304" i="7"/>
  <c r="BN304" i="7"/>
  <c r="BM304" i="7"/>
  <c r="BL304" i="7"/>
  <c r="BK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CA303" i="7"/>
  <c r="BX303" i="7"/>
  <c r="BW303" i="7"/>
  <c r="BV303" i="7"/>
  <c r="BU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X302" i="7"/>
  <c r="BW302" i="7"/>
  <c r="BV302" i="7"/>
  <c r="BU302" i="7"/>
  <c r="BO302" i="7"/>
  <c r="BN302" i="7"/>
  <c r="BM302" i="7"/>
  <c r="BL302" i="7"/>
  <c r="BK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CA301" i="7"/>
  <c r="BZ301" i="7"/>
  <c r="BX301" i="7"/>
  <c r="BW301" i="7"/>
  <c r="BV301" i="7"/>
  <c r="BU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Z300" i="7"/>
  <c r="BX300" i="7"/>
  <c r="BW300" i="7"/>
  <c r="BV300" i="7"/>
  <c r="BU300" i="7"/>
  <c r="BN300" i="7"/>
  <c r="BM300" i="7"/>
  <c r="BL300" i="7"/>
  <c r="BK300" i="7"/>
  <c r="BI300" i="7"/>
  <c r="BH300" i="7"/>
  <c r="BG300" i="7"/>
  <c r="BF300" i="7"/>
  <c r="BD300" i="7"/>
  <c r="BC300" i="7"/>
  <c r="BB300" i="7"/>
  <c r="BA300" i="7"/>
  <c r="AY300" i="7"/>
  <c r="AX300" i="7"/>
  <c r="AW300" i="7"/>
  <c r="AV300" i="7"/>
  <c r="AT300" i="7"/>
  <c r="AS300" i="7"/>
  <c r="AR300" i="7"/>
  <c r="AQ300" i="7"/>
  <c r="AO300" i="7"/>
  <c r="AN300" i="7"/>
  <c r="AM300" i="7"/>
  <c r="AL300" i="7"/>
  <c r="AJ300" i="7"/>
  <c r="AI300" i="7"/>
  <c r="AH300" i="7"/>
  <c r="AG300" i="7"/>
  <c r="AE300" i="7"/>
  <c r="AD300" i="7"/>
  <c r="AC300" i="7"/>
  <c r="AB300" i="7"/>
  <c r="Z300" i="7"/>
  <c r="Y300" i="7"/>
  <c r="X300" i="7"/>
  <c r="W300" i="7"/>
  <c r="U300" i="7"/>
  <c r="T300" i="7"/>
  <c r="S300" i="7"/>
  <c r="R300" i="7"/>
  <c r="P300" i="7"/>
  <c r="O300" i="7"/>
  <c r="N300" i="7"/>
  <c r="M300" i="7"/>
  <c r="CA299" i="7"/>
  <c r="BZ299" i="7"/>
  <c r="BX299" i="7"/>
  <c r="BW299" i="7"/>
  <c r="BV299" i="7"/>
  <c r="BU299" i="7"/>
  <c r="BO299" i="7"/>
  <c r="BN299" i="7"/>
  <c r="BM299" i="7"/>
  <c r="BL299" i="7"/>
  <c r="BK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CA298" i="7"/>
  <c r="BZ298" i="7"/>
  <c r="BX298" i="7"/>
  <c r="BW298" i="7"/>
  <c r="BV298" i="7"/>
  <c r="BU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X297" i="7"/>
  <c r="BW297" i="7"/>
  <c r="BV297" i="7"/>
  <c r="BU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X296" i="7"/>
  <c r="BW296" i="7"/>
  <c r="BV296" i="7"/>
  <c r="BU296" i="7"/>
  <c r="BO296" i="7"/>
  <c r="BN296" i="7"/>
  <c r="BM296" i="7"/>
  <c r="BL296" i="7"/>
  <c r="BK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CA295" i="7"/>
  <c r="BX295" i="7"/>
  <c r="BW295" i="7"/>
  <c r="BV295" i="7"/>
  <c r="BU295" i="7"/>
  <c r="BN295" i="7"/>
  <c r="BM295" i="7"/>
  <c r="BL295" i="7"/>
  <c r="BK295" i="7"/>
  <c r="BI295" i="7"/>
  <c r="BH295" i="7"/>
  <c r="BG295" i="7"/>
  <c r="BF295" i="7"/>
  <c r="BD295" i="7"/>
  <c r="BC295" i="7"/>
  <c r="BB295" i="7"/>
  <c r="BA295" i="7"/>
  <c r="AY295" i="7"/>
  <c r="AX295" i="7"/>
  <c r="AW295" i="7"/>
  <c r="AV295" i="7"/>
  <c r="AT295" i="7"/>
  <c r="AS295" i="7"/>
  <c r="AR295" i="7"/>
  <c r="AQ295" i="7"/>
  <c r="AO295" i="7"/>
  <c r="AN295" i="7"/>
  <c r="AM295" i="7"/>
  <c r="AL295" i="7"/>
  <c r="AJ295" i="7"/>
  <c r="AI295" i="7"/>
  <c r="AH295" i="7"/>
  <c r="AG295" i="7"/>
  <c r="AE295" i="7"/>
  <c r="AD295" i="7"/>
  <c r="AC295" i="7"/>
  <c r="AB295" i="7"/>
  <c r="Z295" i="7"/>
  <c r="Y295" i="7"/>
  <c r="X295" i="7"/>
  <c r="W295" i="7"/>
  <c r="U295" i="7"/>
  <c r="T295" i="7"/>
  <c r="S295" i="7"/>
  <c r="R295" i="7"/>
  <c r="P295" i="7"/>
  <c r="O295" i="7"/>
  <c r="N295" i="7"/>
  <c r="M295" i="7"/>
  <c r="CA294" i="7"/>
  <c r="BX294" i="7"/>
  <c r="BW294" i="7"/>
  <c r="BV294" i="7"/>
  <c r="BU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X293" i="7"/>
  <c r="BW293" i="7"/>
  <c r="BV293" i="7"/>
  <c r="BU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CA292" i="7"/>
  <c r="BX292" i="7"/>
  <c r="BW292" i="7"/>
  <c r="BV292" i="7"/>
  <c r="BU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X291" i="7"/>
  <c r="BW291" i="7"/>
  <c r="BV291" i="7"/>
  <c r="BU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X290" i="7"/>
  <c r="BW290" i="7"/>
  <c r="BV290" i="7"/>
  <c r="BU290" i="7"/>
  <c r="BN290" i="7"/>
  <c r="BM290" i="7"/>
  <c r="BL290" i="7"/>
  <c r="BK290" i="7"/>
  <c r="BI290" i="7"/>
  <c r="BH290" i="7"/>
  <c r="BG290" i="7"/>
  <c r="BF290" i="7"/>
  <c r="BD290" i="7"/>
  <c r="BC290" i="7"/>
  <c r="BB290" i="7"/>
  <c r="BA290" i="7"/>
  <c r="AY290" i="7"/>
  <c r="AX290" i="7"/>
  <c r="AW290" i="7"/>
  <c r="AV290" i="7"/>
  <c r="AT290" i="7"/>
  <c r="AS290" i="7"/>
  <c r="AR290" i="7"/>
  <c r="AQ290" i="7"/>
  <c r="AO290" i="7"/>
  <c r="AN290" i="7"/>
  <c r="AM290" i="7"/>
  <c r="AL290" i="7"/>
  <c r="AJ290" i="7"/>
  <c r="AI290" i="7"/>
  <c r="AH290" i="7"/>
  <c r="AG290" i="7"/>
  <c r="AE290" i="7"/>
  <c r="AD290" i="7"/>
  <c r="AC290" i="7"/>
  <c r="AB290" i="7"/>
  <c r="Z290" i="7"/>
  <c r="Y290" i="7"/>
  <c r="X290" i="7"/>
  <c r="W290" i="7"/>
  <c r="U290" i="7"/>
  <c r="T290" i="7"/>
  <c r="S290" i="7"/>
  <c r="R290" i="7"/>
  <c r="P290" i="7"/>
  <c r="O290" i="7"/>
  <c r="N290" i="7"/>
  <c r="M290" i="7"/>
  <c r="CA289" i="7"/>
  <c r="BX289" i="7"/>
  <c r="BW289" i="7"/>
  <c r="BV289" i="7"/>
  <c r="BU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X288" i="7"/>
  <c r="BW288" i="7"/>
  <c r="BV288" i="7"/>
  <c r="BU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X287" i="7"/>
  <c r="BW287" i="7"/>
  <c r="BV287" i="7"/>
  <c r="BU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CA286" i="7"/>
  <c r="BZ286" i="7"/>
  <c r="BX286" i="7"/>
  <c r="BW286" i="7"/>
  <c r="BV286" i="7"/>
  <c r="BU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X285" i="7"/>
  <c r="BW285" i="7"/>
  <c r="BV285" i="7"/>
  <c r="BU285" i="7"/>
  <c r="BN285" i="7"/>
  <c r="BM285" i="7"/>
  <c r="BL285" i="7"/>
  <c r="BK285" i="7"/>
  <c r="BI285" i="7"/>
  <c r="BH285" i="7"/>
  <c r="BG285" i="7"/>
  <c r="BF285" i="7"/>
  <c r="BD285" i="7"/>
  <c r="BC285" i="7"/>
  <c r="BB285" i="7"/>
  <c r="BA285" i="7"/>
  <c r="AY285" i="7"/>
  <c r="AX285" i="7"/>
  <c r="AW285" i="7"/>
  <c r="AV285" i="7"/>
  <c r="AT285" i="7"/>
  <c r="AS285" i="7"/>
  <c r="AR285" i="7"/>
  <c r="AQ285" i="7"/>
  <c r="AO285" i="7"/>
  <c r="AN285" i="7"/>
  <c r="AM285" i="7"/>
  <c r="AL285" i="7"/>
  <c r="AJ285" i="7"/>
  <c r="AI285" i="7"/>
  <c r="AH285" i="7"/>
  <c r="AG285" i="7"/>
  <c r="AE285" i="7"/>
  <c r="AD285" i="7"/>
  <c r="AC285" i="7"/>
  <c r="AB285" i="7"/>
  <c r="Z285" i="7"/>
  <c r="Y285" i="7"/>
  <c r="X285" i="7"/>
  <c r="W285" i="7"/>
  <c r="U285" i="7"/>
  <c r="T285" i="7"/>
  <c r="S285" i="7"/>
  <c r="R285" i="7"/>
  <c r="P285" i="7"/>
  <c r="O285" i="7"/>
  <c r="N285" i="7"/>
  <c r="M285" i="7"/>
  <c r="CA284" i="7"/>
  <c r="BX284" i="7"/>
  <c r="BW284" i="7"/>
  <c r="BV284" i="7"/>
  <c r="BU284" i="7"/>
  <c r="BO284" i="7"/>
  <c r="BN284" i="7"/>
  <c r="BM284" i="7"/>
  <c r="BL284" i="7"/>
  <c r="BK284" i="7"/>
  <c r="BJ284" i="7"/>
  <c r="BI284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CA283" i="7"/>
  <c r="BX283" i="7"/>
  <c r="BW283" i="7"/>
  <c r="BV283" i="7"/>
  <c r="BU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X282" i="7"/>
  <c r="BW282" i="7"/>
  <c r="BV282" i="7"/>
  <c r="BU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CA281" i="7"/>
  <c r="BZ281" i="7"/>
  <c r="BX281" i="7"/>
  <c r="BW281" i="7"/>
  <c r="BV281" i="7"/>
  <c r="BU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CA280" i="7"/>
  <c r="BX280" i="7"/>
  <c r="BW280" i="7"/>
  <c r="BV280" i="7"/>
  <c r="BU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P280" i="7"/>
  <c r="O280" i="7"/>
  <c r="N280" i="7"/>
  <c r="M280" i="7"/>
  <c r="CA279" i="7"/>
  <c r="BX279" i="7"/>
  <c r="BW279" i="7"/>
  <c r="BV279" i="7"/>
  <c r="BU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CA278" i="7"/>
  <c r="BX278" i="7"/>
  <c r="BW278" i="7"/>
  <c r="BV278" i="7"/>
  <c r="BU278" i="7"/>
  <c r="BN278" i="7"/>
  <c r="BM278" i="7"/>
  <c r="BL278" i="7"/>
  <c r="BK278" i="7"/>
  <c r="BI278" i="7"/>
  <c r="BH278" i="7"/>
  <c r="BG278" i="7"/>
  <c r="BF278" i="7"/>
  <c r="BD278" i="7"/>
  <c r="BC278" i="7"/>
  <c r="BB278" i="7"/>
  <c r="BA278" i="7"/>
  <c r="AY278" i="7"/>
  <c r="AX278" i="7"/>
  <c r="AW278" i="7"/>
  <c r="AV278" i="7"/>
  <c r="AT278" i="7"/>
  <c r="AS278" i="7"/>
  <c r="AR278" i="7"/>
  <c r="AQ278" i="7"/>
  <c r="AO278" i="7"/>
  <c r="AN278" i="7"/>
  <c r="AM278" i="7"/>
  <c r="AL278" i="7"/>
  <c r="AJ278" i="7"/>
  <c r="AI278" i="7"/>
  <c r="AH278" i="7"/>
  <c r="AG278" i="7"/>
  <c r="AE278" i="7"/>
  <c r="AD278" i="7"/>
  <c r="AC278" i="7"/>
  <c r="AB278" i="7"/>
  <c r="Z278" i="7"/>
  <c r="Y278" i="7"/>
  <c r="X278" i="7"/>
  <c r="W278" i="7"/>
  <c r="U278" i="7"/>
  <c r="T278" i="7"/>
  <c r="S278" i="7"/>
  <c r="R278" i="7"/>
  <c r="P278" i="7"/>
  <c r="O278" i="7"/>
  <c r="N278" i="7"/>
  <c r="M278" i="7"/>
  <c r="CA277" i="7"/>
  <c r="BX277" i="7"/>
  <c r="BW277" i="7"/>
  <c r="BV277" i="7"/>
  <c r="BU277" i="7"/>
  <c r="BN277" i="7"/>
  <c r="BM277" i="7"/>
  <c r="BL277" i="7"/>
  <c r="BK277" i="7"/>
  <c r="BI277" i="7"/>
  <c r="BH277" i="7"/>
  <c r="BG277" i="7"/>
  <c r="BF277" i="7"/>
  <c r="BD277" i="7"/>
  <c r="BC277" i="7"/>
  <c r="BB277" i="7"/>
  <c r="BA277" i="7"/>
  <c r="AY277" i="7"/>
  <c r="AX277" i="7"/>
  <c r="AW277" i="7"/>
  <c r="AV277" i="7"/>
  <c r="AT277" i="7"/>
  <c r="AS277" i="7"/>
  <c r="AR277" i="7"/>
  <c r="AQ277" i="7"/>
  <c r="AO277" i="7"/>
  <c r="AN277" i="7"/>
  <c r="AM277" i="7"/>
  <c r="AL277" i="7"/>
  <c r="AJ277" i="7"/>
  <c r="AI277" i="7"/>
  <c r="AH277" i="7"/>
  <c r="AG277" i="7"/>
  <c r="AE277" i="7"/>
  <c r="AD277" i="7"/>
  <c r="AC277" i="7"/>
  <c r="AB277" i="7"/>
  <c r="Z277" i="7"/>
  <c r="Y277" i="7"/>
  <c r="X277" i="7"/>
  <c r="W277" i="7"/>
  <c r="U277" i="7"/>
  <c r="T277" i="7"/>
  <c r="S277" i="7"/>
  <c r="R277" i="7"/>
  <c r="P277" i="7"/>
  <c r="O277" i="7"/>
  <c r="N277" i="7"/>
  <c r="M277" i="7"/>
  <c r="CA276" i="7"/>
  <c r="BZ276" i="7"/>
  <c r="BX276" i="7"/>
  <c r="BW276" i="7"/>
  <c r="BV276" i="7"/>
  <c r="BU276" i="7"/>
  <c r="BN276" i="7"/>
  <c r="BM276" i="7"/>
  <c r="BL276" i="7"/>
  <c r="BK276" i="7"/>
  <c r="BI276" i="7"/>
  <c r="BH276" i="7"/>
  <c r="BG276" i="7"/>
  <c r="BF276" i="7"/>
  <c r="BD276" i="7"/>
  <c r="BC276" i="7"/>
  <c r="BB276" i="7"/>
  <c r="BA276" i="7"/>
  <c r="AY276" i="7"/>
  <c r="AX276" i="7"/>
  <c r="AW276" i="7"/>
  <c r="AV276" i="7"/>
  <c r="AT276" i="7"/>
  <c r="AS276" i="7"/>
  <c r="AR276" i="7"/>
  <c r="AQ276" i="7"/>
  <c r="AO276" i="7"/>
  <c r="AN276" i="7"/>
  <c r="AM276" i="7"/>
  <c r="AL276" i="7"/>
  <c r="AJ276" i="7"/>
  <c r="AI276" i="7"/>
  <c r="AH276" i="7"/>
  <c r="AG276" i="7"/>
  <c r="AE276" i="7"/>
  <c r="AD276" i="7"/>
  <c r="AC276" i="7"/>
  <c r="AB276" i="7"/>
  <c r="Z276" i="7"/>
  <c r="Y276" i="7"/>
  <c r="X276" i="7"/>
  <c r="W276" i="7"/>
  <c r="U276" i="7"/>
  <c r="T276" i="7"/>
  <c r="S276" i="7"/>
  <c r="R276" i="7"/>
  <c r="P276" i="7"/>
  <c r="O276" i="7"/>
  <c r="N276" i="7"/>
  <c r="M276" i="7"/>
  <c r="CA275" i="7"/>
  <c r="BX275" i="7"/>
  <c r="BW275" i="7"/>
  <c r="BV275" i="7"/>
  <c r="BU275" i="7"/>
  <c r="BN275" i="7"/>
  <c r="BM275" i="7"/>
  <c r="BL275" i="7"/>
  <c r="BK275" i="7"/>
  <c r="BI275" i="7"/>
  <c r="BH275" i="7"/>
  <c r="BG275" i="7"/>
  <c r="BF275" i="7"/>
  <c r="BD275" i="7"/>
  <c r="BC275" i="7"/>
  <c r="BB275" i="7"/>
  <c r="BA275" i="7"/>
  <c r="AY275" i="7"/>
  <c r="AX275" i="7"/>
  <c r="AW275" i="7"/>
  <c r="AV275" i="7"/>
  <c r="AT275" i="7"/>
  <c r="AS275" i="7"/>
  <c r="AR275" i="7"/>
  <c r="AQ275" i="7"/>
  <c r="AO275" i="7"/>
  <c r="AN275" i="7"/>
  <c r="AM275" i="7"/>
  <c r="AL275" i="7"/>
  <c r="AJ275" i="7"/>
  <c r="AI275" i="7"/>
  <c r="AH275" i="7"/>
  <c r="AG275" i="7"/>
  <c r="AE275" i="7"/>
  <c r="AD275" i="7"/>
  <c r="AC275" i="7"/>
  <c r="AB275" i="7"/>
  <c r="Z275" i="7"/>
  <c r="Y275" i="7"/>
  <c r="X275" i="7"/>
  <c r="W275" i="7"/>
  <c r="U275" i="7"/>
  <c r="T275" i="7"/>
  <c r="S275" i="7"/>
  <c r="R275" i="7"/>
  <c r="P275" i="7"/>
  <c r="O275" i="7"/>
  <c r="N275" i="7"/>
  <c r="M275" i="7"/>
  <c r="CA274" i="7"/>
  <c r="BX274" i="7"/>
  <c r="BW274" i="7"/>
  <c r="BV274" i="7"/>
  <c r="BU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X273" i="7"/>
  <c r="BW273" i="7"/>
  <c r="BV273" i="7"/>
  <c r="BU273" i="7"/>
  <c r="BN273" i="7"/>
  <c r="BM273" i="7"/>
  <c r="BL273" i="7"/>
  <c r="BK273" i="7"/>
  <c r="BI273" i="7"/>
  <c r="BH273" i="7"/>
  <c r="BG273" i="7"/>
  <c r="BF273" i="7"/>
  <c r="BD273" i="7"/>
  <c r="BC273" i="7"/>
  <c r="BB273" i="7"/>
  <c r="BA273" i="7"/>
  <c r="AY273" i="7"/>
  <c r="AX273" i="7"/>
  <c r="AW273" i="7"/>
  <c r="AV273" i="7"/>
  <c r="AT273" i="7"/>
  <c r="AS273" i="7"/>
  <c r="AR273" i="7"/>
  <c r="AQ273" i="7"/>
  <c r="AO273" i="7"/>
  <c r="AN273" i="7"/>
  <c r="AM273" i="7"/>
  <c r="AL273" i="7"/>
  <c r="AJ273" i="7"/>
  <c r="AI273" i="7"/>
  <c r="AH273" i="7"/>
  <c r="AG273" i="7"/>
  <c r="AE273" i="7"/>
  <c r="AD273" i="7"/>
  <c r="AC273" i="7"/>
  <c r="AB273" i="7"/>
  <c r="Z273" i="7"/>
  <c r="Y273" i="7"/>
  <c r="X273" i="7"/>
  <c r="W273" i="7"/>
  <c r="U273" i="7"/>
  <c r="T273" i="7"/>
  <c r="S273" i="7"/>
  <c r="R273" i="7"/>
  <c r="P273" i="7"/>
  <c r="O273" i="7"/>
  <c r="N273" i="7"/>
  <c r="M273" i="7"/>
  <c r="CA272" i="7"/>
  <c r="BX272" i="7"/>
  <c r="BW272" i="7"/>
  <c r="BV272" i="7"/>
  <c r="BU272" i="7"/>
  <c r="BN272" i="7"/>
  <c r="BM272" i="7"/>
  <c r="BL272" i="7"/>
  <c r="BK272" i="7"/>
  <c r="BI272" i="7"/>
  <c r="BH272" i="7"/>
  <c r="BG272" i="7"/>
  <c r="BF272" i="7"/>
  <c r="BD272" i="7"/>
  <c r="BC272" i="7"/>
  <c r="BB272" i="7"/>
  <c r="BA272" i="7"/>
  <c r="AY272" i="7"/>
  <c r="AX272" i="7"/>
  <c r="AW272" i="7"/>
  <c r="AV272" i="7"/>
  <c r="AT272" i="7"/>
  <c r="AS272" i="7"/>
  <c r="AR272" i="7"/>
  <c r="AQ272" i="7"/>
  <c r="AO272" i="7"/>
  <c r="AN272" i="7"/>
  <c r="AM272" i="7"/>
  <c r="AL272" i="7"/>
  <c r="AJ272" i="7"/>
  <c r="AI272" i="7"/>
  <c r="AH272" i="7"/>
  <c r="AG272" i="7"/>
  <c r="AE272" i="7"/>
  <c r="AD272" i="7"/>
  <c r="AC272" i="7"/>
  <c r="AB272" i="7"/>
  <c r="Z272" i="7"/>
  <c r="Y272" i="7"/>
  <c r="X272" i="7"/>
  <c r="W272" i="7"/>
  <c r="U272" i="7"/>
  <c r="T272" i="7"/>
  <c r="S272" i="7"/>
  <c r="R272" i="7"/>
  <c r="P272" i="7"/>
  <c r="O272" i="7"/>
  <c r="N272" i="7"/>
  <c r="M272" i="7"/>
  <c r="BN271" i="7"/>
  <c r="BM271" i="7"/>
  <c r="BL271" i="7"/>
  <c r="BK271" i="7"/>
  <c r="BI271" i="7"/>
  <c r="BH271" i="7"/>
  <c r="BG271" i="7"/>
  <c r="BF271" i="7"/>
  <c r="BD271" i="7"/>
  <c r="BC271" i="7"/>
  <c r="BB271" i="7"/>
  <c r="BA271" i="7"/>
  <c r="AY271" i="7"/>
  <c r="AX271" i="7"/>
  <c r="AW271" i="7"/>
  <c r="AV271" i="7"/>
  <c r="AT271" i="7"/>
  <c r="AS271" i="7"/>
  <c r="AR271" i="7"/>
  <c r="AQ271" i="7"/>
  <c r="AO271" i="7"/>
  <c r="AN271" i="7"/>
  <c r="AM271" i="7"/>
  <c r="AL271" i="7"/>
  <c r="AJ271" i="7"/>
  <c r="AI271" i="7"/>
  <c r="AH271" i="7"/>
  <c r="AG271" i="7"/>
  <c r="AE271" i="7"/>
  <c r="AD271" i="7"/>
  <c r="AC271" i="7"/>
  <c r="AB271" i="7"/>
  <c r="Z271" i="7"/>
  <c r="Y271" i="7"/>
  <c r="X271" i="7"/>
  <c r="W271" i="7"/>
  <c r="U271" i="7"/>
  <c r="T271" i="7"/>
  <c r="S271" i="7"/>
  <c r="R271" i="7"/>
  <c r="P271" i="7"/>
  <c r="O271" i="7"/>
  <c r="N271" i="7"/>
  <c r="M271" i="7"/>
  <c r="BN270" i="7"/>
  <c r="BM270" i="7"/>
  <c r="BL270" i="7"/>
  <c r="BK270" i="7"/>
  <c r="BI270" i="7"/>
  <c r="BH270" i="7"/>
  <c r="BG270" i="7"/>
  <c r="BF270" i="7"/>
  <c r="BD270" i="7"/>
  <c r="BC270" i="7"/>
  <c r="BB270" i="7"/>
  <c r="BA270" i="7"/>
  <c r="AY270" i="7"/>
  <c r="AX270" i="7"/>
  <c r="AW270" i="7"/>
  <c r="AV270" i="7"/>
  <c r="AT270" i="7"/>
  <c r="AS270" i="7"/>
  <c r="AR270" i="7"/>
  <c r="AQ270" i="7"/>
  <c r="AO270" i="7"/>
  <c r="AN270" i="7"/>
  <c r="AM270" i="7"/>
  <c r="AL270" i="7"/>
  <c r="AJ270" i="7"/>
  <c r="AI270" i="7"/>
  <c r="AH270" i="7"/>
  <c r="AG270" i="7"/>
  <c r="AE270" i="7"/>
  <c r="AD270" i="7"/>
  <c r="AC270" i="7"/>
  <c r="AB270" i="7"/>
  <c r="Z270" i="7"/>
  <c r="Y270" i="7"/>
  <c r="X270" i="7"/>
  <c r="W270" i="7"/>
  <c r="U270" i="7"/>
  <c r="T270" i="7"/>
  <c r="S270" i="7"/>
  <c r="R270" i="7"/>
  <c r="P270" i="7"/>
  <c r="O270" i="7"/>
  <c r="N270" i="7"/>
  <c r="M270" i="7"/>
  <c r="BZ427" i="7"/>
  <c r="EL261" i="7"/>
  <c r="BZ426" i="7" s="1"/>
  <c r="BT261" i="7"/>
  <c r="EL260" i="7"/>
  <c r="BT260" i="7"/>
  <c r="BT259" i="7" s="1"/>
  <c r="EG259" i="7"/>
  <c r="EB259" i="7"/>
  <c r="DW259" i="7"/>
  <c r="DR259" i="7"/>
  <c r="DM259" i="7"/>
  <c r="DH259" i="7"/>
  <c r="DC259" i="7"/>
  <c r="CX259" i="7"/>
  <c r="CS259" i="7"/>
  <c r="CN259" i="7"/>
  <c r="CI259" i="7"/>
  <c r="CD259" i="7"/>
  <c r="BY259" i="7"/>
  <c r="BO259" i="7"/>
  <c r="BJ259" i="7"/>
  <c r="BE259" i="7"/>
  <c r="BE432" i="7" s="1"/>
  <c r="AZ259" i="7"/>
  <c r="AU259" i="7"/>
  <c r="AP259" i="7"/>
  <c r="AK259" i="7"/>
  <c r="AF259" i="7"/>
  <c r="AA259" i="7"/>
  <c r="V259" i="7"/>
  <c r="Q259" i="7"/>
  <c r="Q432" i="7" s="1"/>
  <c r="L259" i="7"/>
  <c r="G259" i="7"/>
  <c r="BZ423" i="7"/>
  <c r="EL257" i="7"/>
  <c r="BZ422" i="7" s="1"/>
  <c r="BT257" i="7"/>
  <c r="EL256" i="7"/>
  <c r="BZ421" i="7" s="1"/>
  <c r="BT256" i="7"/>
  <c r="EL255" i="7"/>
  <c r="BZ420" i="7" s="1"/>
  <c r="EG255" i="7"/>
  <c r="EB255" i="7"/>
  <c r="DW255" i="7"/>
  <c r="DR255" i="7"/>
  <c r="DM255" i="7"/>
  <c r="DH255" i="7"/>
  <c r="DC255" i="7"/>
  <c r="CX255" i="7"/>
  <c r="CS255" i="7"/>
  <c r="CN255" i="7"/>
  <c r="CI255" i="7"/>
  <c r="CD255" i="7"/>
  <c r="BY255" i="7"/>
  <c r="BO255" i="7"/>
  <c r="BJ255" i="7"/>
  <c r="BE255" i="7"/>
  <c r="BE428" i="7" s="1"/>
  <c r="AZ255" i="7"/>
  <c r="AU255" i="7"/>
  <c r="AP255" i="7"/>
  <c r="AK255" i="7"/>
  <c r="AF255" i="7"/>
  <c r="AA255" i="7"/>
  <c r="V255" i="7"/>
  <c r="Q255" i="7"/>
  <c r="Q428" i="7" s="1"/>
  <c r="L255" i="7"/>
  <c r="G255" i="7"/>
  <c r="BZ419" i="7"/>
  <c r="EL253" i="7"/>
  <c r="BZ418" i="7" s="1"/>
  <c r="BT253" i="7"/>
  <c r="EL252" i="7"/>
  <c r="BZ417" i="7" s="1"/>
  <c r="BT252" i="7"/>
  <c r="EG251" i="7"/>
  <c r="EB251" i="7"/>
  <c r="DW251" i="7"/>
  <c r="DR251" i="7"/>
  <c r="DM251" i="7"/>
  <c r="DH251" i="7"/>
  <c r="DC251" i="7"/>
  <c r="CX251" i="7"/>
  <c r="CS251" i="7"/>
  <c r="CN251" i="7"/>
  <c r="CI251" i="7"/>
  <c r="CD251" i="7"/>
  <c r="BY251" i="7"/>
  <c r="BO251" i="7"/>
  <c r="BJ251" i="7"/>
  <c r="BE251" i="7"/>
  <c r="AZ251" i="7"/>
  <c r="AZ424" i="7" s="1"/>
  <c r="AU251" i="7"/>
  <c r="AP251" i="7"/>
  <c r="AK251" i="7"/>
  <c r="AF251" i="7"/>
  <c r="AA251" i="7"/>
  <c r="V251" i="7"/>
  <c r="Q251" i="7"/>
  <c r="L251" i="7"/>
  <c r="L424" i="7" s="1"/>
  <c r="G251" i="7"/>
  <c r="BZ415" i="7"/>
  <c r="EL249" i="7"/>
  <c r="BZ414" i="7" s="1"/>
  <c r="BT249" i="7"/>
  <c r="BT245" i="7" s="1"/>
  <c r="EL248" i="7"/>
  <c r="BT248" i="7"/>
  <c r="EG247" i="7"/>
  <c r="EB247" i="7"/>
  <c r="BJ420" i="7" s="1"/>
  <c r="DW247" i="7"/>
  <c r="DR247" i="7"/>
  <c r="DM247" i="7"/>
  <c r="DH247" i="7"/>
  <c r="DC247" i="7"/>
  <c r="CX247" i="7"/>
  <c r="CS247" i="7"/>
  <c r="CN247" i="7"/>
  <c r="CI247" i="7"/>
  <c r="CD247" i="7"/>
  <c r="BT247" i="7"/>
  <c r="BO247" i="7"/>
  <c r="BJ247" i="7"/>
  <c r="BE247" i="7"/>
  <c r="AZ247" i="7"/>
  <c r="AU247" i="7"/>
  <c r="AU420" i="7" s="1"/>
  <c r="AP247" i="7"/>
  <c r="AK247" i="7"/>
  <c r="AF247" i="7"/>
  <c r="AA247" i="7"/>
  <c r="V247" i="7"/>
  <c r="Q247" i="7"/>
  <c r="L247" i="7"/>
  <c r="BZ411" i="7"/>
  <c r="EG245" i="7"/>
  <c r="EB245" i="7"/>
  <c r="DW245" i="7"/>
  <c r="DR245" i="7"/>
  <c r="DM245" i="7"/>
  <c r="DH245" i="7"/>
  <c r="DC245" i="7"/>
  <c r="CX245" i="7"/>
  <c r="CX243" i="7" s="1"/>
  <c r="CX169" i="7" s="1"/>
  <c r="CS245" i="7"/>
  <c r="CS243" i="7" s="1"/>
  <c r="CS169" i="7" s="1"/>
  <c r="CN245" i="7"/>
  <c r="CI245" i="7"/>
  <c r="CD245" i="7"/>
  <c r="CD243" i="7" s="1"/>
  <c r="CD169" i="7" s="1"/>
  <c r="BO245" i="7"/>
  <c r="BJ245" i="7"/>
  <c r="BE245" i="7"/>
  <c r="AZ245" i="7"/>
  <c r="AU245" i="7"/>
  <c r="AP245" i="7"/>
  <c r="AK245" i="7"/>
  <c r="AF245" i="7"/>
  <c r="AA245" i="7"/>
  <c r="V245" i="7"/>
  <c r="Q245" i="7"/>
  <c r="L245" i="7"/>
  <c r="EG244" i="7"/>
  <c r="EG243" i="7" s="1"/>
  <c r="EG169" i="7" s="1"/>
  <c r="EB244" i="7"/>
  <c r="DW244" i="7"/>
  <c r="DW243" i="7" s="1"/>
  <c r="DW169" i="7" s="1"/>
  <c r="DR244" i="7"/>
  <c r="DM244" i="7"/>
  <c r="DH244" i="7"/>
  <c r="DC244" i="7"/>
  <c r="DC243" i="7" s="1"/>
  <c r="DC169" i="7" s="1"/>
  <c r="CX244" i="7"/>
  <c r="CS244" i="7"/>
  <c r="CN244" i="7"/>
  <c r="CI244" i="7"/>
  <c r="CD244" i="7"/>
  <c r="BO244" i="7"/>
  <c r="BJ244" i="7"/>
  <c r="BE244" i="7"/>
  <c r="AZ244" i="7"/>
  <c r="AU244" i="7"/>
  <c r="AP244" i="7"/>
  <c r="AK244" i="7"/>
  <c r="AF244" i="7"/>
  <c r="AA244" i="7"/>
  <c r="V244" i="7"/>
  <c r="V243" i="7" s="1"/>
  <c r="V169" i="7" s="1"/>
  <c r="Q244" i="7"/>
  <c r="Q417" i="7" s="1"/>
  <c r="L244" i="7"/>
  <c r="BZ407" i="7"/>
  <c r="EL241" i="7"/>
  <c r="BZ406" i="7" s="1"/>
  <c r="BT241" i="7"/>
  <c r="EL240" i="7"/>
  <c r="BT240" i="7"/>
  <c r="BT239" i="7" s="1"/>
  <c r="EG239" i="7"/>
  <c r="EB239" i="7"/>
  <c r="DW239" i="7"/>
  <c r="DR239" i="7"/>
  <c r="DM239" i="7"/>
  <c r="DH239" i="7"/>
  <c r="DC239" i="7"/>
  <c r="CX239" i="7"/>
  <c r="CS239" i="7"/>
  <c r="CN239" i="7"/>
  <c r="CI239" i="7"/>
  <c r="CD239" i="7"/>
  <c r="BY239" i="7"/>
  <c r="BO239" i="7"/>
  <c r="BJ239" i="7"/>
  <c r="BE239" i="7"/>
  <c r="AZ239" i="7"/>
  <c r="AZ412" i="7" s="1"/>
  <c r="AU239" i="7"/>
  <c r="AP239" i="7"/>
  <c r="AK239" i="7"/>
  <c r="AF239" i="7"/>
  <c r="AA239" i="7"/>
  <c r="V239" i="7"/>
  <c r="Q239" i="7"/>
  <c r="L239" i="7"/>
  <c r="BZ403" i="7"/>
  <c r="EL237" i="7"/>
  <c r="EL235" i="7" s="1"/>
  <c r="BT237" i="7"/>
  <c r="BZ401" i="7"/>
  <c r="EL236" i="7"/>
  <c r="BT236" i="7"/>
  <c r="EG235" i="7"/>
  <c r="EB235" i="7"/>
  <c r="DW235" i="7"/>
  <c r="DR235" i="7"/>
  <c r="DM235" i="7"/>
  <c r="DH235" i="7"/>
  <c r="DC235" i="7"/>
  <c r="CX235" i="7"/>
  <c r="CS235" i="7"/>
  <c r="CN235" i="7"/>
  <c r="CI235" i="7"/>
  <c r="CD235" i="7"/>
  <c r="BY235" i="7"/>
  <c r="BO235" i="7"/>
  <c r="BJ235" i="7"/>
  <c r="BE235" i="7"/>
  <c r="AZ235" i="7"/>
  <c r="AU235" i="7"/>
  <c r="AP235" i="7"/>
  <c r="AK235" i="7"/>
  <c r="AF235" i="7"/>
  <c r="AA235" i="7"/>
  <c r="V235" i="7"/>
  <c r="Q235" i="7"/>
  <c r="L235" i="7"/>
  <c r="BZ399" i="7"/>
  <c r="EG233" i="7"/>
  <c r="EB233" i="7"/>
  <c r="DW233" i="7"/>
  <c r="DR233" i="7"/>
  <c r="DM233" i="7"/>
  <c r="DC233" i="7"/>
  <c r="CX233" i="7"/>
  <c r="CS233" i="7"/>
  <c r="CN233" i="7"/>
  <c r="CI233" i="7"/>
  <c r="CD233" i="7"/>
  <c r="BO233" i="7"/>
  <c r="BJ233" i="7"/>
  <c r="BE233" i="7"/>
  <c r="AZ233" i="7"/>
  <c r="AZ406" i="7" s="1"/>
  <c r="AU233" i="7"/>
  <c r="AK233" i="7"/>
  <c r="AF233" i="7"/>
  <c r="AA233" i="7"/>
  <c r="V233" i="7"/>
  <c r="Q233" i="7"/>
  <c r="L233" i="7"/>
  <c r="EG232" i="7"/>
  <c r="EB232" i="7"/>
  <c r="EB231" i="7" s="1"/>
  <c r="EB168" i="7" s="1"/>
  <c r="DW232" i="7"/>
  <c r="DR232" i="7"/>
  <c r="DR231" i="7" s="1"/>
  <c r="DR168" i="7" s="1"/>
  <c r="DM232" i="7"/>
  <c r="DM231" i="7" s="1"/>
  <c r="DM168" i="7" s="1"/>
  <c r="DC232" i="7"/>
  <c r="CX232" i="7"/>
  <c r="CS232" i="7"/>
  <c r="CN232" i="7"/>
  <c r="CI232" i="7"/>
  <c r="CI231" i="7" s="1"/>
  <c r="CI168" i="7" s="1"/>
  <c r="CD232" i="7"/>
  <c r="BO232" i="7"/>
  <c r="BJ232" i="7"/>
  <c r="BE232" i="7"/>
  <c r="AZ232" i="7"/>
  <c r="AU232" i="7"/>
  <c r="AU231" i="7" s="1"/>
  <c r="AU168" i="7" s="1"/>
  <c r="AK232" i="7"/>
  <c r="AK231" i="7" s="1"/>
  <c r="AK168" i="7" s="1"/>
  <c r="AF232" i="7"/>
  <c r="AF405" i="7" s="1"/>
  <c r="AA232" i="7"/>
  <c r="V232" i="7"/>
  <c r="Q232" i="7"/>
  <c r="L232" i="7"/>
  <c r="DH231" i="7"/>
  <c r="DH168" i="7" s="1"/>
  <c r="BY231" i="7"/>
  <c r="AP231" i="7"/>
  <c r="AP168" i="7" s="1"/>
  <c r="G231" i="7"/>
  <c r="EL229" i="7"/>
  <c r="BT229" i="7"/>
  <c r="EL228" i="7"/>
  <c r="BT228" i="7"/>
  <c r="EL227" i="7"/>
  <c r="EG227" i="7"/>
  <c r="EB227" i="7"/>
  <c r="DW227" i="7"/>
  <c r="DR227" i="7"/>
  <c r="DM227" i="7"/>
  <c r="DH227" i="7"/>
  <c r="DC227" i="7"/>
  <c r="CX227" i="7"/>
  <c r="CS227" i="7"/>
  <c r="CN227" i="7"/>
  <c r="CI227" i="7"/>
  <c r="CD227" i="7"/>
  <c r="BO227" i="7"/>
  <c r="BJ227" i="7"/>
  <c r="BE227" i="7"/>
  <c r="AZ227" i="7"/>
  <c r="AU227" i="7"/>
  <c r="AP227" i="7"/>
  <c r="AK227" i="7"/>
  <c r="AF227" i="7"/>
  <c r="AA227" i="7"/>
  <c r="V227" i="7"/>
  <c r="Q227" i="7"/>
  <c r="L227" i="7"/>
  <c r="G227" i="7"/>
  <c r="EL225" i="7"/>
  <c r="BZ394" i="7" s="1"/>
  <c r="BT225" i="7"/>
  <c r="EL224" i="7"/>
  <c r="BZ393" i="7" s="1"/>
  <c r="BT224" i="7"/>
  <c r="EG223" i="7"/>
  <c r="EB223" i="7"/>
  <c r="DW223" i="7"/>
  <c r="DR223" i="7"/>
  <c r="DM223" i="7"/>
  <c r="DH223" i="7"/>
  <c r="DC223" i="7"/>
  <c r="CX223" i="7"/>
  <c r="CS223" i="7"/>
  <c r="CN223" i="7"/>
  <c r="CI223" i="7"/>
  <c r="CD223" i="7"/>
  <c r="BO223" i="7"/>
  <c r="BJ223" i="7"/>
  <c r="BE223" i="7"/>
  <c r="AZ223" i="7"/>
  <c r="AU223" i="7"/>
  <c r="AP223" i="7"/>
  <c r="AP400" i="7" s="1"/>
  <c r="AK223" i="7"/>
  <c r="AF223" i="7"/>
  <c r="AA223" i="7"/>
  <c r="AA400" i="7" s="1"/>
  <c r="V223" i="7"/>
  <c r="V400" i="7" s="1"/>
  <c r="Q223" i="7"/>
  <c r="L223" i="7"/>
  <c r="G223" i="7"/>
  <c r="EL221" i="7"/>
  <c r="BZ390" i="7" s="1"/>
  <c r="BT221" i="7"/>
  <c r="EL220" i="7"/>
  <c r="BT220" i="7"/>
  <c r="EG219" i="7"/>
  <c r="EB219" i="7"/>
  <c r="DW219" i="7"/>
  <c r="DR219" i="7"/>
  <c r="DM219" i="7"/>
  <c r="DH219" i="7"/>
  <c r="DC219" i="7"/>
  <c r="CX219" i="7"/>
  <c r="CS219" i="7"/>
  <c r="CN219" i="7"/>
  <c r="CI219" i="7"/>
  <c r="CD219" i="7"/>
  <c r="BY219" i="7"/>
  <c r="BO219" i="7"/>
  <c r="BJ219" i="7"/>
  <c r="BE219" i="7"/>
  <c r="AZ219" i="7"/>
  <c r="AU219" i="7"/>
  <c r="AP219" i="7"/>
  <c r="AK219" i="7"/>
  <c r="AF219" i="7"/>
  <c r="AF396" i="7" s="1"/>
  <c r="AA219" i="7"/>
  <c r="V219" i="7"/>
  <c r="Q219" i="7"/>
  <c r="Q396" i="7" s="1"/>
  <c r="L219" i="7"/>
  <c r="G219" i="7"/>
  <c r="BZ387" i="7"/>
  <c r="EL217" i="7"/>
  <c r="BZ386" i="7" s="1"/>
  <c r="BT217" i="7"/>
  <c r="EL216" i="7"/>
  <c r="BT216" i="7"/>
  <c r="EG215" i="7"/>
  <c r="EB215" i="7"/>
  <c r="DW215" i="7"/>
  <c r="DR215" i="7"/>
  <c r="DM215" i="7"/>
  <c r="DH215" i="7"/>
  <c r="DC215" i="7"/>
  <c r="CX215" i="7"/>
  <c r="CS215" i="7"/>
  <c r="CN215" i="7"/>
  <c r="CI215" i="7"/>
  <c r="CD215" i="7"/>
  <c r="BY215" i="7"/>
  <c r="BO215" i="7"/>
  <c r="BO392" i="7" s="1"/>
  <c r="BJ215" i="7"/>
  <c r="BE215" i="7"/>
  <c r="AZ215" i="7"/>
  <c r="AU215" i="7"/>
  <c r="AP215" i="7"/>
  <c r="AK215" i="7"/>
  <c r="AF215" i="7"/>
  <c r="AA215" i="7"/>
  <c r="AA392" i="7" s="1"/>
  <c r="V215" i="7"/>
  <c r="Q215" i="7"/>
  <c r="L215" i="7"/>
  <c r="L392" i="7" s="1"/>
  <c r="G215" i="7"/>
  <c r="BZ383" i="7"/>
  <c r="EL213" i="7"/>
  <c r="BZ382" i="7" s="1"/>
  <c r="BT213" i="7"/>
  <c r="EL212" i="7"/>
  <c r="BT212" i="7"/>
  <c r="EG211" i="7"/>
  <c r="EB211" i="7"/>
  <c r="DW211" i="7"/>
  <c r="DR211" i="7"/>
  <c r="DM211" i="7"/>
  <c r="DH211" i="7"/>
  <c r="DC211" i="7"/>
  <c r="CX211" i="7"/>
  <c r="CS211" i="7"/>
  <c r="CN211" i="7"/>
  <c r="CI211" i="7"/>
  <c r="CD211" i="7"/>
  <c r="BY211" i="7"/>
  <c r="BO211" i="7"/>
  <c r="BO388" i="7" s="1"/>
  <c r="BJ211" i="7"/>
  <c r="BJ388" i="7" s="1"/>
  <c r="BE211" i="7"/>
  <c r="AZ211" i="7"/>
  <c r="AU211" i="7"/>
  <c r="AP211" i="7"/>
  <c r="AK211" i="7"/>
  <c r="AF211" i="7"/>
  <c r="AA211" i="7"/>
  <c r="V211" i="7"/>
  <c r="Q211" i="7"/>
  <c r="L211" i="7"/>
  <c r="L388" i="7" s="1"/>
  <c r="G211" i="7"/>
  <c r="EL209" i="7"/>
  <c r="BZ378" i="7" s="1"/>
  <c r="BT209" i="7"/>
  <c r="EL208" i="7"/>
  <c r="BZ377" i="7" s="1"/>
  <c r="BT208" i="7"/>
  <c r="EG207" i="7"/>
  <c r="EB207" i="7"/>
  <c r="DW207" i="7"/>
  <c r="DR207" i="7"/>
  <c r="DM207" i="7"/>
  <c r="DH207" i="7"/>
  <c r="DC207" i="7"/>
  <c r="CX207" i="7"/>
  <c r="CS207" i="7"/>
  <c r="CN207" i="7"/>
  <c r="CI207" i="7"/>
  <c r="CD207" i="7"/>
  <c r="BY207" i="7"/>
  <c r="BO207" i="7"/>
  <c r="BJ207" i="7"/>
  <c r="BE207" i="7"/>
  <c r="AZ207" i="7"/>
  <c r="AU207" i="7"/>
  <c r="AP207" i="7"/>
  <c r="AK207" i="7"/>
  <c r="AF207" i="7"/>
  <c r="AA207" i="7"/>
  <c r="V207" i="7"/>
  <c r="Q207" i="7"/>
  <c r="Q384" i="7" s="1"/>
  <c r="L207" i="7"/>
  <c r="G207" i="7"/>
  <c r="EL205" i="7"/>
  <c r="BZ374" i="7" s="1"/>
  <c r="BT205" i="7"/>
  <c r="EL204" i="7"/>
  <c r="BT204" i="7"/>
  <c r="BT203" i="7" s="1"/>
  <c r="EG203" i="7"/>
  <c r="EB203" i="7"/>
  <c r="DW203" i="7"/>
  <c r="DR203" i="7"/>
  <c r="DM203" i="7"/>
  <c r="DH203" i="7"/>
  <c r="DC203" i="7"/>
  <c r="CX203" i="7"/>
  <c r="CS203" i="7"/>
  <c r="CN203" i="7"/>
  <c r="CI203" i="7"/>
  <c r="CD203" i="7"/>
  <c r="BY203" i="7"/>
  <c r="BO203" i="7"/>
  <c r="BJ203" i="7"/>
  <c r="BE203" i="7"/>
  <c r="AZ203" i="7"/>
  <c r="AZ380" i="7" s="1"/>
  <c r="AU203" i="7"/>
  <c r="AP203" i="7"/>
  <c r="AK203" i="7"/>
  <c r="AF203" i="7"/>
  <c r="AA203" i="7"/>
  <c r="V203" i="7"/>
  <c r="Q203" i="7"/>
  <c r="Q380" i="7" s="1"/>
  <c r="L203" i="7"/>
  <c r="G203" i="7"/>
  <c r="EL201" i="7"/>
  <c r="BZ370" i="7" s="1"/>
  <c r="BT201" i="7"/>
  <c r="BT199" i="7" s="1"/>
  <c r="EL200" i="7"/>
  <c r="BZ369" i="7" s="1"/>
  <c r="BT200" i="7"/>
  <c r="EG199" i="7"/>
  <c r="EB199" i="7"/>
  <c r="DW199" i="7"/>
  <c r="DR199" i="7"/>
  <c r="DM199" i="7"/>
  <c r="DH199" i="7"/>
  <c r="DC199" i="7"/>
  <c r="CX199" i="7"/>
  <c r="CS199" i="7"/>
  <c r="CN199" i="7"/>
  <c r="CI199" i="7"/>
  <c r="CD199" i="7"/>
  <c r="BY199" i="7"/>
  <c r="BO199" i="7"/>
  <c r="BJ199" i="7"/>
  <c r="BE199" i="7"/>
  <c r="AZ199" i="7"/>
  <c r="AU199" i="7"/>
  <c r="AP199" i="7"/>
  <c r="AK199" i="7"/>
  <c r="AK376" i="7" s="1"/>
  <c r="AF199" i="7"/>
  <c r="AA199" i="7"/>
  <c r="V199" i="7"/>
  <c r="Q199" i="7"/>
  <c r="L199" i="7"/>
  <c r="G199" i="7"/>
  <c r="EL197" i="7"/>
  <c r="BZ366" i="7" s="1"/>
  <c r="BT197" i="7"/>
  <c r="EL196" i="7"/>
  <c r="BT196" i="7"/>
  <c r="BT195" i="7" s="1"/>
  <c r="EG195" i="7"/>
  <c r="EB195" i="7"/>
  <c r="DW195" i="7"/>
  <c r="DR195" i="7"/>
  <c r="DM195" i="7"/>
  <c r="DH195" i="7"/>
  <c r="DC195" i="7"/>
  <c r="CX195" i="7"/>
  <c r="CS195" i="7"/>
  <c r="CN195" i="7"/>
  <c r="CI195" i="7"/>
  <c r="CD195" i="7"/>
  <c r="BY195" i="7"/>
  <c r="BO195" i="7"/>
  <c r="BJ195" i="7"/>
  <c r="BE195" i="7"/>
  <c r="AZ195" i="7"/>
  <c r="AU195" i="7"/>
  <c r="AP195" i="7"/>
  <c r="AK195" i="7"/>
  <c r="AK372" i="7" s="1"/>
  <c r="AF195" i="7"/>
  <c r="AA195" i="7"/>
  <c r="AA372" i="7" s="1"/>
  <c r="V195" i="7"/>
  <c r="Q195" i="7"/>
  <c r="L195" i="7"/>
  <c r="G195" i="7"/>
  <c r="EL193" i="7"/>
  <c r="BT193" i="7"/>
  <c r="EL192" i="7"/>
  <c r="BZ361" i="7" s="1"/>
  <c r="BT192" i="7"/>
  <c r="EG191" i="7"/>
  <c r="EB191" i="7"/>
  <c r="DW191" i="7"/>
  <c r="DR191" i="7"/>
  <c r="DM191" i="7"/>
  <c r="DH191" i="7"/>
  <c r="DC191" i="7"/>
  <c r="CX191" i="7"/>
  <c r="CS191" i="7"/>
  <c r="CN191" i="7"/>
  <c r="CI191" i="7"/>
  <c r="CD191" i="7"/>
  <c r="BY191" i="7"/>
  <c r="BO191" i="7"/>
  <c r="BJ191" i="7"/>
  <c r="BE191" i="7"/>
  <c r="BE368" i="7" s="1"/>
  <c r="AZ191" i="7"/>
  <c r="AZ368" i="7" s="1"/>
  <c r="AU191" i="7"/>
  <c r="AP191" i="7"/>
  <c r="AK191" i="7"/>
  <c r="AF191" i="7"/>
  <c r="AF368" i="7" s="1"/>
  <c r="AA191" i="7"/>
  <c r="V191" i="7"/>
  <c r="Q191" i="7"/>
  <c r="L191" i="7"/>
  <c r="G191" i="7"/>
  <c r="EL189" i="7"/>
  <c r="BT189" i="7"/>
  <c r="EL188" i="7"/>
  <c r="BT188" i="7"/>
  <c r="EG187" i="7"/>
  <c r="EB187" i="7"/>
  <c r="DW187" i="7"/>
  <c r="DR187" i="7"/>
  <c r="DM187" i="7"/>
  <c r="DH187" i="7"/>
  <c r="DC187" i="7"/>
  <c r="CX187" i="7"/>
  <c r="CS187" i="7"/>
  <c r="CN187" i="7"/>
  <c r="CI187" i="7"/>
  <c r="CD187" i="7"/>
  <c r="BY187" i="7"/>
  <c r="BO187" i="7"/>
  <c r="BJ187" i="7"/>
  <c r="BE187" i="7"/>
  <c r="AZ187" i="7"/>
  <c r="AU187" i="7"/>
  <c r="AP187" i="7"/>
  <c r="AK187" i="7"/>
  <c r="AF187" i="7"/>
  <c r="AA187" i="7"/>
  <c r="V187" i="7"/>
  <c r="Q187" i="7"/>
  <c r="L187" i="7"/>
  <c r="G187" i="7"/>
  <c r="EL185" i="7"/>
  <c r="BT185" i="7"/>
  <c r="EL184" i="7"/>
  <c r="BT184" i="7"/>
  <c r="BT183" i="7" s="1"/>
  <c r="EG183" i="7"/>
  <c r="EB183" i="7"/>
  <c r="DW183" i="7"/>
  <c r="DR183" i="7"/>
  <c r="DM183" i="7"/>
  <c r="DH183" i="7"/>
  <c r="DC183" i="7"/>
  <c r="CX183" i="7"/>
  <c r="CS183" i="7"/>
  <c r="CN183" i="7"/>
  <c r="CI183" i="7"/>
  <c r="CD183" i="7"/>
  <c r="BY183" i="7"/>
  <c r="BO183" i="7"/>
  <c r="BJ183" i="7"/>
  <c r="BE183" i="7"/>
  <c r="AZ183" i="7"/>
  <c r="AU183" i="7"/>
  <c r="AP183" i="7"/>
  <c r="AK183" i="7"/>
  <c r="AF183" i="7"/>
  <c r="AA183" i="7"/>
  <c r="V183" i="7"/>
  <c r="Q183" i="7"/>
  <c r="L183" i="7"/>
  <c r="G183" i="7"/>
  <c r="EL181" i="7"/>
  <c r="BZ358" i="7" s="1"/>
  <c r="BT181" i="7"/>
  <c r="EL180" i="7"/>
  <c r="BZ357" i="7" s="1"/>
  <c r="BT180" i="7"/>
  <c r="EG179" i="7"/>
  <c r="EB179" i="7"/>
  <c r="DW179" i="7"/>
  <c r="DR179" i="7"/>
  <c r="DM179" i="7"/>
  <c r="DH179" i="7"/>
  <c r="DC179" i="7"/>
  <c r="CX179" i="7"/>
  <c r="CS179" i="7"/>
  <c r="CN179" i="7"/>
  <c r="CI179" i="7"/>
  <c r="CD179" i="7"/>
  <c r="BY179" i="7"/>
  <c r="BO179" i="7"/>
  <c r="BJ179" i="7"/>
  <c r="BE179" i="7"/>
  <c r="AZ179" i="7"/>
  <c r="AZ364" i="7" s="1"/>
  <c r="AU179" i="7"/>
  <c r="AP179" i="7"/>
  <c r="AK179" i="7"/>
  <c r="AK364" i="7" s="1"/>
  <c r="AF179" i="7"/>
  <c r="AA179" i="7"/>
  <c r="V179" i="7"/>
  <c r="Q179" i="7"/>
  <c r="L179" i="7"/>
  <c r="G179" i="7"/>
  <c r="EL177" i="7"/>
  <c r="BZ354" i="7" s="1"/>
  <c r="BT177" i="7"/>
  <c r="EL176" i="7"/>
  <c r="BZ353" i="7" s="1"/>
  <c r="BT176" i="7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O175" i="7"/>
  <c r="BJ175" i="7"/>
  <c r="BE175" i="7"/>
  <c r="AZ175" i="7"/>
  <c r="AU175" i="7"/>
  <c r="AP175" i="7"/>
  <c r="AP360" i="7" s="1"/>
  <c r="AK175" i="7"/>
  <c r="AF175" i="7"/>
  <c r="AA175" i="7"/>
  <c r="V175" i="7"/>
  <c r="V360" i="7" s="1"/>
  <c r="Q175" i="7"/>
  <c r="L175" i="7"/>
  <c r="G175" i="7"/>
  <c r="EG173" i="7"/>
  <c r="EB173" i="7"/>
  <c r="DW173" i="7"/>
  <c r="DR173" i="7"/>
  <c r="DM173" i="7"/>
  <c r="DH173" i="7"/>
  <c r="DC173" i="7"/>
  <c r="CX173" i="7"/>
  <c r="CS173" i="7"/>
  <c r="CN173" i="7"/>
  <c r="CI173" i="7"/>
  <c r="CD173" i="7"/>
  <c r="BY173" i="7"/>
  <c r="BO173" i="7"/>
  <c r="BJ173" i="7"/>
  <c r="BE173" i="7"/>
  <c r="AZ173" i="7"/>
  <c r="AU173" i="7"/>
  <c r="AU171" i="7" s="1"/>
  <c r="AP173" i="7"/>
  <c r="AK173" i="7"/>
  <c r="AF173" i="7"/>
  <c r="AA173" i="7"/>
  <c r="V173" i="7"/>
  <c r="Q173" i="7"/>
  <c r="L173" i="7"/>
  <c r="G173" i="7"/>
  <c r="EG172" i="7"/>
  <c r="EB172" i="7"/>
  <c r="EB171" i="7" s="1"/>
  <c r="EB167" i="7" s="1"/>
  <c r="DW172" i="7"/>
  <c r="DW171" i="7" s="1"/>
  <c r="DW167" i="7" s="1"/>
  <c r="DR172" i="7"/>
  <c r="DR171" i="7" s="1"/>
  <c r="DR167" i="7" s="1"/>
  <c r="DM172" i="7"/>
  <c r="DH172" i="7"/>
  <c r="DC172" i="7"/>
  <c r="DC171" i="7" s="1"/>
  <c r="DC167" i="7" s="1"/>
  <c r="CX172" i="7"/>
  <c r="CS172" i="7"/>
  <c r="CN172" i="7"/>
  <c r="CI172" i="7"/>
  <c r="CD172" i="7"/>
  <c r="BY172" i="7"/>
  <c r="BO172" i="7"/>
  <c r="BJ172" i="7"/>
  <c r="BJ357" i="7" s="1"/>
  <c r="BE172" i="7"/>
  <c r="AZ172" i="7"/>
  <c r="AU172" i="7"/>
  <c r="AP172" i="7"/>
  <c r="AP357" i="7" s="1"/>
  <c r="AK172" i="7"/>
  <c r="AF172" i="7"/>
  <c r="AA172" i="7"/>
  <c r="V172" i="7"/>
  <c r="Q172" i="7"/>
  <c r="L172" i="7"/>
  <c r="G172" i="7"/>
  <c r="DM171" i="7"/>
  <c r="DM167" i="7" s="1"/>
  <c r="DH171" i="7"/>
  <c r="DH167" i="7" s="1"/>
  <c r="AA171" i="7"/>
  <c r="AA167" i="7" s="1"/>
  <c r="G169" i="7"/>
  <c r="G168" i="7"/>
  <c r="CD167" i="7"/>
  <c r="BZ342" i="7"/>
  <c r="EL164" i="7"/>
  <c r="BT164" i="7"/>
  <c r="BY164" i="7" s="1"/>
  <c r="EL163" i="7"/>
  <c r="BY163" i="7"/>
  <c r="BT163" i="7"/>
  <c r="EL162" i="7"/>
  <c r="BT162" i="7"/>
  <c r="BY162" i="7" s="1"/>
  <c r="EG161" i="7"/>
  <c r="EB161" i="7"/>
  <c r="DW161" i="7"/>
  <c r="DR161" i="7"/>
  <c r="DM161" i="7"/>
  <c r="DH161" i="7"/>
  <c r="DC161" i="7"/>
  <c r="CX161" i="7"/>
  <c r="CS161" i="7"/>
  <c r="CN161" i="7"/>
  <c r="CI161" i="7"/>
  <c r="CD161" i="7"/>
  <c r="BO161" i="7"/>
  <c r="BO346" i="7" s="1"/>
  <c r="BJ161" i="7"/>
  <c r="BE161" i="7"/>
  <c r="AZ161" i="7"/>
  <c r="AU161" i="7"/>
  <c r="AP161" i="7"/>
  <c r="AK161" i="7"/>
  <c r="AF161" i="7"/>
  <c r="AA161" i="7"/>
  <c r="AA346" i="7" s="1"/>
  <c r="V161" i="7"/>
  <c r="Q161" i="7"/>
  <c r="L161" i="7"/>
  <c r="BZ337" i="7"/>
  <c r="EL159" i="7"/>
  <c r="BT159" i="7"/>
  <c r="BY159" i="7" s="1"/>
  <c r="EL158" i="7"/>
  <c r="BT158" i="7"/>
  <c r="BY158" i="7" s="1"/>
  <c r="EL157" i="7"/>
  <c r="BT157" i="7"/>
  <c r="BY157" i="7" s="1"/>
  <c r="EG156" i="7"/>
  <c r="EB156" i="7"/>
  <c r="DW156" i="7"/>
  <c r="DR156" i="7"/>
  <c r="DM156" i="7"/>
  <c r="DH156" i="7"/>
  <c r="DC156" i="7"/>
  <c r="CX156" i="7"/>
  <c r="CS156" i="7"/>
  <c r="CN156" i="7"/>
  <c r="CI156" i="7"/>
  <c r="CD156" i="7"/>
  <c r="BO156" i="7"/>
  <c r="BJ156" i="7"/>
  <c r="BE156" i="7"/>
  <c r="AZ156" i="7"/>
  <c r="AU156" i="7"/>
  <c r="AP156" i="7"/>
  <c r="AK156" i="7"/>
  <c r="AF156" i="7"/>
  <c r="AA156" i="7"/>
  <c r="AA341" i="7" s="1"/>
  <c r="V156" i="7"/>
  <c r="V341" i="7" s="1"/>
  <c r="Q156" i="7"/>
  <c r="L156" i="7"/>
  <c r="BZ332" i="7"/>
  <c r="EL154" i="7"/>
  <c r="BT154" i="7"/>
  <c r="BY154" i="7" s="1"/>
  <c r="EL153" i="7"/>
  <c r="BT153" i="7"/>
  <c r="BY153" i="7" s="1"/>
  <c r="EL152" i="7"/>
  <c r="BT152" i="7"/>
  <c r="BY152" i="7" s="1"/>
  <c r="EG151" i="7"/>
  <c r="EB151" i="7"/>
  <c r="DW151" i="7"/>
  <c r="DR151" i="7"/>
  <c r="DM151" i="7"/>
  <c r="DH151" i="7"/>
  <c r="DC151" i="7"/>
  <c r="CX151" i="7"/>
  <c r="CS151" i="7"/>
  <c r="AA336" i="7" s="1"/>
  <c r="CN151" i="7"/>
  <c r="CI151" i="7"/>
  <c r="CD151" i="7"/>
  <c r="BO151" i="7"/>
  <c r="BO336" i="7" s="1"/>
  <c r="BJ151" i="7"/>
  <c r="BE151" i="7"/>
  <c r="AZ151" i="7"/>
  <c r="AU151" i="7"/>
  <c r="AP151" i="7"/>
  <c r="AK151" i="7"/>
  <c r="AF151" i="7"/>
  <c r="AA151" i="7"/>
  <c r="V151" i="7"/>
  <c r="V336" i="7" s="1"/>
  <c r="Q151" i="7"/>
  <c r="Q336" i="7" s="1"/>
  <c r="L151" i="7"/>
  <c r="BZ327" i="7"/>
  <c r="EL149" i="7"/>
  <c r="BT149" i="7"/>
  <c r="BY149" i="7" s="1"/>
  <c r="EL148" i="7"/>
  <c r="BT148" i="7"/>
  <c r="BY148" i="7" s="1"/>
  <c r="EL147" i="7"/>
  <c r="BT147" i="7"/>
  <c r="BY147" i="7" s="1"/>
  <c r="EG146" i="7"/>
  <c r="EB146" i="7"/>
  <c r="DW146" i="7"/>
  <c r="DR146" i="7"/>
  <c r="DM146" i="7"/>
  <c r="DH146" i="7"/>
  <c r="DC146" i="7"/>
  <c r="CX146" i="7"/>
  <c r="CS146" i="7"/>
  <c r="CN146" i="7"/>
  <c r="CI146" i="7"/>
  <c r="CD146" i="7"/>
  <c r="BO146" i="7"/>
  <c r="BJ146" i="7"/>
  <c r="BE146" i="7"/>
  <c r="AZ146" i="7"/>
  <c r="AU146" i="7"/>
  <c r="AP146" i="7"/>
  <c r="AK146" i="7"/>
  <c r="AK331" i="7" s="1"/>
  <c r="AF146" i="7"/>
  <c r="AA146" i="7"/>
  <c r="V146" i="7"/>
  <c r="V331" i="7" s="1"/>
  <c r="Q146" i="7"/>
  <c r="L146" i="7"/>
  <c r="L331" i="7" s="1"/>
  <c r="BZ322" i="7"/>
  <c r="EL144" i="7"/>
  <c r="EL139" i="7" s="1"/>
  <c r="BT144" i="7"/>
  <c r="EL143" i="7"/>
  <c r="EL138" i="7" s="1"/>
  <c r="BT143" i="7"/>
  <c r="BY143" i="7" s="1"/>
  <c r="BY138" i="7" s="1"/>
  <c r="EL142" i="7"/>
  <c r="EL141" i="7" s="1"/>
  <c r="BT142" i="7"/>
  <c r="BT137" i="7" s="1"/>
  <c r="EG141" i="7"/>
  <c r="EB141" i="7"/>
  <c r="DW141" i="7"/>
  <c r="DR141" i="7"/>
  <c r="DM141" i="7"/>
  <c r="DH141" i="7"/>
  <c r="DC141" i="7"/>
  <c r="CX141" i="7"/>
  <c r="CS141" i="7"/>
  <c r="CN141" i="7"/>
  <c r="CI141" i="7"/>
  <c r="CD141" i="7"/>
  <c r="BO141" i="7"/>
  <c r="BJ141" i="7"/>
  <c r="BE141" i="7"/>
  <c r="AZ141" i="7"/>
  <c r="AU141" i="7"/>
  <c r="AP141" i="7"/>
  <c r="AK141" i="7"/>
  <c r="AK326" i="7" s="1"/>
  <c r="AF141" i="7"/>
  <c r="AA141" i="7"/>
  <c r="V141" i="7"/>
  <c r="V326" i="7" s="1"/>
  <c r="Q141" i="7"/>
  <c r="L141" i="7"/>
  <c r="BZ317" i="7"/>
  <c r="EG139" i="7"/>
  <c r="EB139" i="7"/>
  <c r="DW139" i="7"/>
  <c r="DR139" i="7"/>
  <c r="AZ324" i="7" s="1"/>
  <c r="DM139" i="7"/>
  <c r="DH139" i="7"/>
  <c r="DC139" i="7"/>
  <c r="CX139" i="7"/>
  <c r="CS139" i="7"/>
  <c r="CN139" i="7"/>
  <c r="CI139" i="7"/>
  <c r="CD139" i="7"/>
  <c r="BO139" i="7"/>
  <c r="BO324" i="7" s="1"/>
  <c r="BJ139" i="7"/>
  <c r="BE139" i="7"/>
  <c r="AZ139" i="7"/>
  <c r="AU139" i="7"/>
  <c r="AP139" i="7"/>
  <c r="AK139" i="7"/>
  <c r="AK324" i="7" s="1"/>
  <c r="AF139" i="7"/>
  <c r="AA139" i="7"/>
  <c r="V139" i="7"/>
  <c r="Q139" i="7"/>
  <c r="L139" i="7"/>
  <c r="EG138" i="7"/>
  <c r="EB138" i="7"/>
  <c r="DW138" i="7"/>
  <c r="DR138" i="7"/>
  <c r="DM138" i="7"/>
  <c r="DH138" i="7"/>
  <c r="DC138" i="7"/>
  <c r="CX138" i="7"/>
  <c r="CS138" i="7"/>
  <c r="CN138" i="7"/>
  <c r="CI138" i="7"/>
  <c r="CD138" i="7"/>
  <c r="BO138" i="7"/>
  <c r="BJ138" i="7"/>
  <c r="BE138" i="7"/>
  <c r="AZ138" i="7"/>
  <c r="AU138" i="7"/>
  <c r="AP138" i="7"/>
  <c r="AK138" i="7"/>
  <c r="AF138" i="7"/>
  <c r="AA138" i="7"/>
  <c r="V138" i="7"/>
  <c r="Q138" i="7"/>
  <c r="L138" i="7"/>
  <c r="EG137" i="7"/>
  <c r="EB137" i="7"/>
  <c r="EB136" i="7" s="1"/>
  <c r="EB9" i="7" s="1"/>
  <c r="DW137" i="7"/>
  <c r="DW136" i="7" s="1"/>
  <c r="DW9" i="7" s="1"/>
  <c r="DR137" i="7"/>
  <c r="DM137" i="7"/>
  <c r="DH137" i="7"/>
  <c r="DC137" i="7"/>
  <c r="CX137" i="7"/>
  <c r="CS137" i="7"/>
  <c r="CN137" i="7"/>
  <c r="CI137" i="7"/>
  <c r="Q322" i="7" s="1"/>
  <c r="CD137" i="7"/>
  <c r="BO137" i="7"/>
  <c r="BJ137" i="7"/>
  <c r="BE137" i="7"/>
  <c r="AZ137" i="7"/>
  <c r="AU137" i="7"/>
  <c r="AP137" i="7"/>
  <c r="AK137" i="7"/>
  <c r="AF137" i="7"/>
  <c r="AA137" i="7"/>
  <c r="AA322" i="7" s="1"/>
  <c r="V137" i="7"/>
  <c r="Q137" i="7"/>
  <c r="L137" i="7"/>
  <c r="BZ312" i="7"/>
  <c r="EL134" i="7"/>
  <c r="BZ311" i="7" s="1"/>
  <c r="BT134" i="7"/>
  <c r="BY134" i="7" s="1"/>
  <c r="BY129" i="7" s="1"/>
  <c r="EL133" i="7"/>
  <c r="BT133" i="7"/>
  <c r="BT128" i="7" s="1"/>
  <c r="EL132" i="7"/>
  <c r="BT132" i="7"/>
  <c r="EG131" i="7"/>
  <c r="EB131" i="7"/>
  <c r="DW131" i="7"/>
  <c r="DR131" i="7"/>
  <c r="DM131" i="7"/>
  <c r="DH131" i="7"/>
  <c r="DC131" i="7"/>
  <c r="CX131" i="7"/>
  <c r="CS131" i="7"/>
  <c r="CN131" i="7"/>
  <c r="CI131" i="7"/>
  <c r="CD131" i="7"/>
  <c r="BO131" i="7"/>
  <c r="BJ131" i="7"/>
  <c r="BE131" i="7"/>
  <c r="AZ131" i="7"/>
  <c r="AU131" i="7"/>
  <c r="AP131" i="7"/>
  <c r="AP316" i="7" s="1"/>
  <c r="AK131" i="7"/>
  <c r="AF131" i="7"/>
  <c r="AA131" i="7"/>
  <c r="V131" i="7"/>
  <c r="Q131" i="7"/>
  <c r="L131" i="7"/>
  <c r="BZ307" i="7"/>
  <c r="EG129" i="7"/>
  <c r="EB129" i="7"/>
  <c r="DW129" i="7"/>
  <c r="DR129" i="7"/>
  <c r="DM129" i="7"/>
  <c r="AU314" i="7" s="1"/>
  <c r="DH129" i="7"/>
  <c r="DC129" i="7"/>
  <c r="CX129" i="7"/>
  <c r="CS129" i="7"/>
  <c r="CN129" i="7"/>
  <c r="CI129" i="7"/>
  <c r="CD129" i="7"/>
  <c r="BO129" i="7"/>
  <c r="BJ129" i="7"/>
  <c r="BE129" i="7"/>
  <c r="AZ129" i="7"/>
  <c r="AU129" i="7"/>
  <c r="AP129" i="7"/>
  <c r="AP314" i="7" s="1"/>
  <c r="AK129" i="7"/>
  <c r="AK314" i="7" s="1"/>
  <c r="AF129" i="7"/>
  <c r="AA129" i="7"/>
  <c r="V129" i="7"/>
  <c r="Q129" i="7"/>
  <c r="Q314" i="7" s="1"/>
  <c r="L129" i="7"/>
  <c r="EG128" i="7"/>
  <c r="EB128" i="7"/>
  <c r="DW128" i="7"/>
  <c r="DR128" i="7"/>
  <c r="DM128" i="7"/>
  <c r="DH128" i="7"/>
  <c r="DC128" i="7"/>
  <c r="CX128" i="7"/>
  <c r="CS128" i="7"/>
  <c r="CN128" i="7"/>
  <c r="CI128" i="7"/>
  <c r="CI126" i="7" s="1"/>
  <c r="CI8" i="7" s="1"/>
  <c r="CD128" i="7"/>
  <c r="BO128" i="7"/>
  <c r="BJ128" i="7"/>
  <c r="BE128" i="7"/>
  <c r="AZ128" i="7"/>
  <c r="AU128" i="7"/>
  <c r="AP128" i="7"/>
  <c r="AK128" i="7"/>
  <c r="AF128" i="7"/>
  <c r="AA128" i="7"/>
  <c r="V128" i="7"/>
  <c r="Q128" i="7"/>
  <c r="L128" i="7"/>
  <c r="L313" i="7" s="1"/>
  <c r="EG127" i="7"/>
  <c r="EB127" i="7"/>
  <c r="DW127" i="7"/>
  <c r="DR127" i="7"/>
  <c r="DM127" i="7"/>
  <c r="DH127" i="7"/>
  <c r="DC127" i="7"/>
  <c r="DC126" i="7" s="1"/>
  <c r="DC8" i="7" s="1"/>
  <c r="CX127" i="7"/>
  <c r="AF312" i="7" s="1"/>
  <c r="CS127" i="7"/>
  <c r="CN127" i="7"/>
  <c r="CI127" i="7"/>
  <c r="CD127" i="7"/>
  <c r="CD126" i="7" s="1"/>
  <c r="CD8" i="7" s="1"/>
  <c r="BO127" i="7"/>
  <c r="BJ127" i="7"/>
  <c r="BE127" i="7"/>
  <c r="BE126" i="7" s="1"/>
  <c r="AZ127" i="7"/>
  <c r="AZ312" i="7" s="1"/>
  <c r="AU127" i="7"/>
  <c r="AP127" i="7"/>
  <c r="AK127" i="7"/>
  <c r="AF127" i="7"/>
  <c r="AA127" i="7"/>
  <c r="V127" i="7"/>
  <c r="V312" i="7" s="1"/>
  <c r="Q127" i="7"/>
  <c r="Q312" i="7" s="1"/>
  <c r="L127" i="7"/>
  <c r="G126" i="7"/>
  <c r="G8" i="7" s="1"/>
  <c r="EL124" i="7"/>
  <c r="BT124" i="7"/>
  <c r="EL123" i="7"/>
  <c r="BT123" i="7"/>
  <c r="EL122" i="7"/>
  <c r="EL121" i="7" s="1"/>
  <c r="BT122" i="7"/>
  <c r="EG121" i="7"/>
  <c r="EB121" i="7"/>
  <c r="DW121" i="7"/>
  <c r="DR121" i="7"/>
  <c r="DM121" i="7"/>
  <c r="DH121" i="7"/>
  <c r="DC121" i="7"/>
  <c r="CX121" i="7"/>
  <c r="CS121" i="7"/>
  <c r="CN121" i="7"/>
  <c r="CI121" i="7"/>
  <c r="CD121" i="7"/>
  <c r="BY121" i="7"/>
  <c r="BO121" i="7"/>
  <c r="BJ121" i="7"/>
  <c r="BE121" i="7"/>
  <c r="AZ121" i="7"/>
  <c r="AU121" i="7"/>
  <c r="AP121" i="7"/>
  <c r="AK121" i="7"/>
  <c r="AF121" i="7"/>
  <c r="AA121" i="7"/>
  <c r="V121" i="7"/>
  <c r="Q121" i="7"/>
  <c r="L121" i="7"/>
  <c r="EL119" i="7"/>
  <c r="BT119" i="7"/>
  <c r="EL118" i="7"/>
  <c r="BT118" i="7"/>
  <c r="EL117" i="7"/>
  <c r="BT117" i="7"/>
  <c r="EL116" i="7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V116" i="7"/>
  <c r="Q116" i="7"/>
  <c r="L116" i="7"/>
  <c r="EL114" i="7"/>
  <c r="BT114" i="7"/>
  <c r="EL113" i="7"/>
  <c r="BT113" i="7"/>
  <c r="EL112" i="7"/>
  <c r="BT112" i="7"/>
  <c r="EG111" i="7"/>
  <c r="EB111" i="7"/>
  <c r="DW111" i="7"/>
  <c r="DR111" i="7"/>
  <c r="DM111" i="7"/>
  <c r="DH111" i="7"/>
  <c r="DC111" i="7"/>
  <c r="CX111" i="7"/>
  <c r="CS111" i="7"/>
  <c r="CN111" i="7"/>
  <c r="CI111" i="7"/>
  <c r="CD111" i="7"/>
  <c r="BY111" i="7"/>
  <c r="BO111" i="7"/>
  <c r="BJ111" i="7"/>
  <c r="BE111" i="7"/>
  <c r="AZ111" i="7"/>
  <c r="AU111" i="7"/>
  <c r="AP111" i="7"/>
  <c r="AK111" i="7"/>
  <c r="AF111" i="7"/>
  <c r="AA111" i="7"/>
  <c r="V111" i="7"/>
  <c r="Q111" i="7"/>
  <c r="L111" i="7"/>
  <c r="EL109" i="7"/>
  <c r="BT109" i="7"/>
  <c r="EL108" i="7"/>
  <c r="BT108" i="7"/>
  <c r="EL107" i="7"/>
  <c r="BT107" i="7"/>
  <c r="EG106" i="7"/>
  <c r="EB106" i="7"/>
  <c r="DW106" i="7"/>
  <c r="DR106" i="7"/>
  <c r="DM106" i="7"/>
  <c r="DH106" i="7"/>
  <c r="DC106" i="7"/>
  <c r="CX106" i="7"/>
  <c r="CS106" i="7"/>
  <c r="CN106" i="7"/>
  <c r="CI106" i="7"/>
  <c r="CD106" i="7"/>
  <c r="BY106" i="7"/>
  <c r="BO106" i="7"/>
  <c r="BJ106" i="7"/>
  <c r="BE106" i="7"/>
  <c r="AZ106" i="7"/>
  <c r="AU106" i="7"/>
  <c r="AP106" i="7"/>
  <c r="AK106" i="7"/>
  <c r="AF106" i="7"/>
  <c r="AA106" i="7"/>
  <c r="V106" i="7"/>
  <c r="Q106" i="7"/>
  <c r="L106" i="7"/>
  <c r="EL104" i="7"/>
  <c r="BT104" i="7"/>
  <c r="EL103" i="7"/>
  <c r="BT103" i="7"/>
  <c r="EL102" i="7"/>
  <c r="BT102" i="7"/>
  <c r="EL101" i="7"/>
  <c r="EG101" i="7"/>
  <c r="EB101" i="7"/>
  <c r="DW101" i="7"/>
  <c r="DR101" i="7"/>
  <c r="DM101" i="7"/>
  <c r="DH101" i="7"/>
  <c r="DC101" i="7"/>
  <c r="CX101" i="7"/>
  <c r="CS101" i="7"/>
  <c r="CN101" i="7"/>
  <c r="CI101" i="7"/>
  <c r="CD101" i="7"/>
  <c r="BY101" i="7"/>
  <c r="BO101" i="7"/>
  <c r="BJ101" i="7"/>
  <c r="BE101" i="7"/>
  <c r="AZ101" i="7"/>
  <c r="AU101" i="7"/>
  <c r="AP101" i="7"/>
  <c r="AK101" i="7"/>
  <c r="AF101" i="7"/>
  <c r="AA101" i="7"/>
  <c r="V101" i="7"/>
  <c r="Q101" i="7"/>
  <c r="L101" i="7"/>
  <c r="EL99" i="7"/>
  <c r="BT99" i="7"/>
  <c r="EL98" i="7"/>
  <c r="BT98" i="7"/>
  <c r="EL97" i="7"/>
  <c r="BT97" i="7"/>
  <c r="EG96" i="7"/>
  <c r="EB96" i="7"/>
  <c r="DW96" i="7"/>
  <c r="DR96" i="7"/>
  <c r="DM96" i="7"/>
  <c r="DH96" i="7"/>
  <c r="DC96" i="7"/>
  <c r="CX96" i="7"/>
  <c r="CS96" i="7"/>
  <c r="CN96" i="7"/>
  <c r="CI96" i="7"/>
  <c r="CD96" i="7"/>
  <c r="BY96" i="7"/>
  <c r="BO96" i="7"/>
  <c r="BJ96" i="7"/>
  <c r="BE96" i="7"/>
  <c r="AZ96" i="7"/>
  <c r="AU96" i="7"/>
  <c r="AP96" i="7"/>
  <c r="AK96" i="7"/>
  <c r="AF96" i="7"/>
  <c r="AA96" i="7"/>
  <c r="V96" i="7"/>
  <c r="Q96" i="7"/>
  <c r="L96" i="7"/>
  <c r="EL94" i="7"/>
  <c r="BT94" i="7"/>
  <c r="EL93" i="7"/>
  <c r="BT93" i="7"/>
  <c r="EL92" i="7"/>
  <c r="BT92" i="7"/>
  <c r="EG91" i="7"/>
  <c r="EB91" i="7"/>
  <c r="DW91" i="7"/>
  <c r="DR91" i="7"/>
  <c r="DM91" i="7"/>
  <c r="DH91" i="7"/>
  <c r="DC91" i="7"/>
  <c r="CX91" i="7"/>
  <c r="CS91" i="7"/>
  <c r="CN91" i="7"/>
  <c r="CI91" i="7"/>
  <c r="CD91" i="7"/>
  <c r="BY91" i="7"/>
  <c r="BO91" i="7"/>
  <c r="BJ91" i="7"/>
  <c r="BE91" i="7"/>
  <c r="AZ91" i="7"/>
  <c r="AU91" i="7"/>
  <c r="AP91" i="7"/>
  <c r="AK91" i="7"/>
  <c r="AF91" i="7"/>
  <c r="AA91" i="7"/>
  <c r="V91" i="7"/>
  <c r="Q91" i="7"/>
  <c r="L91" i="7"/>
  <c r="EL89" i="7"/>
  <c r="BT89" i="7"/>
  <c r="EL88" i="7"/>
  <c r="BT88" i="7"/>
  <c r="EL87" i="7"/>
  <c r="BT87" i="7"/>
  <c r="EG86" i="7"/>
  <c r="EB86" i="7"/>
  <c r="DW86" i="7"/>
  <c r="DR86" i="7"/>
  <c r="DM86" i="7"/>
  <c r="DH86" i="7"/>
  <c r="DC86" i="7"/>
  <c r="CX86" i="7"/>
  <c r="CS86" i="7"/>
  <c r="CN86" i="7"/>
  <c r="CI86" i="7"/>
  <c r="CD86" i="7"/>
  <c r="BY86" i="7"/>
  <c r="BO86" i="7"/>
  <c r="BJ86" i="7"/>
  <c r="BE86" i="7"/>
  <c r="AZ86" i="7"/>
  <c r="AU86" i="7"/>
  <c r="AP86" i="7"/>
  <c r="AK86" i="7"/>
  <c r="AF86" i="7"/>
  <c r="AA86" i="7"/>
  <c r="V86" i="7"/>
  <c r="Q86" i="7"/>
  <c r="L86" i="7"/>
  <c r="EL84" i="7"/>
  <c r="BT84" i="7"/>
  <c r="EL83" i="7"/>
  <c r="BT83" i="7"/>
  <c r="EL82" i="7"/>
  <c r="BT82" i="7"/>
  <c r="EG81" i="7"/>
  <c r="EB81" i="7"/>
  <c r="DW81" i="7"/>
  <c r="DR81" i="7"/>
  <c r="DM81" i="7"/>
  <c r="DH81" i="7"/>
  <c r="DC81" i="7"/>
  <c r="CX81" i="7"/>
  <c r="CS81" i="7"/>
  <c r="CN81" i="7"/>
  <c r="CI81" i="7"/>
  <c r="CD81" i="7"/>
  <c r="BY81" i="7"/>
  <c r="BO81" i="7"/>
  <c r="BJ81" i="7"/>
  <c r="BE81" i="7"/>
  <c r="AZ81" i="7"/>
  <c r="AU81" i="7"/>
  <c r="AP81" i="7"/>
  <c r="AK81" i="7"/>
  <c r="AF81" i="7"/>
  <c r="AA81" i="7"/>
  <c r="V81" i="7"/>
  <c r="Q81" i="7"/>
  <c r="L81" i="7"/>
  <c r="EL79" i="7"/>
  <c r="BT79" i="7"/>
  <c r="EL78" i="7"/>
  <c r="BT78" i="7"/>
  <c r="EL77" i="7"/>
  <c r="BT77" i="7"/>
  <c r="EG76" i="7"/>
  <c r="EB76" i="7"/>
  <c r="DW76" i="7"/>
  <c r="DR76" i="7"/>
  <c r="DM76" i="7"/>
  <c r="DH76" i="7"/>
  <c r="DC76" i="7"/>
  <c r="CX76" i="7"/>
  <c r="CS76" i="7"/>
  <c r="CN76" i="7"/>
  <c r="CI76" i="7"/>
  <c r="CD76" i="7"/>
  <c r="BY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EL74" i="7"/>
  <c r="BT74" i="7"/>
  <c r="EL73" i="7"/>
  <c r="BT73" i="7"/>
  <c r="EL72" i="7"/>
  <c r="BT72" i="7"/>
  <c r="EG71" i="7"/>
  <c r="EB71" i="7"/>
  <c r="DW71" i="7"/>
  <c r="DR71" i="7"/>
  <c r="DM71" i="7"/>
  <c r="DH71" i="7"/>
  <c r="DC71" i="7"/>
  <c r="CX71" i="7"/>
  <c r="CS71" i="7"/>
  <c r="CN71" i="7"/>
  <c r="CI71" i="7"/>
  <c r="CD71" i="7"/>
  <c r="BY71" i="7"/>
  <c r="BO71" i="7"/>
  <c r="BJ71" i="7"/>
  <c r="BE71" i="7"/>
  <c r="AZ71" i="7"/>
  <c r="AU71" i="7"/>
  <c r="AP71" i="7"/>
  <c r="AK71" i="7"/>
  <c r="AF71" i="7"/>
  <c r="AA71" i="7"/>
  <c r="V71" i="7"/>
  <c r="Q71" i="7"/>
  <c r="L71" i="7"/>
  <c r="EL69" i="7"/>
  <c r="BT69" i="7"/>
  <c r="EL68" i="7"/>
  <c r="BT68" i="7"/>
  <c r="BT66" i="7" s="1"/>
  <c r="EL67" i="7"/>
  <c r="BT67" i="7"/>
  <c r="EG66" i="7"/>
  <c r="EB66" i="7"/>
  <c r="DW66" i="7"/>
  <c r="DR66" i="7"/>
  <c r="DM66" i="7"/>
  <c r="DH66" i="7"/>
  <c r="DC66" i="7"/>
  <c r="CX66" i="7"/>
  <c r="CS66" i="7"/>
  <c r="CN66" i="7"/>
  <c r="CI66" i="7"/>
  <c r="CD66" i="7"/>
  <c r="BY66" i="7"/>
  <c r="BO66" i="7"/>
  <c r="BJ66" i="7"/>
  <c r="BE66" i="7"/>
  <c r="AZ66" i="7"/>
  <c r="AU66" i="7"/>
  <c r="AP66" i="7"/>
  <c r="AK66" i="7"/>
  <c r="AF66" i="7"/>
  <c r="AA66" i="7"/>
  <c r="V66" i="7"/>
  <c r="Q66" i="7"/>
  <c r="L66" i="7"/>
  <c r="EL64" i="7"/>
  <c r="BT64" i="7"/>
  <c r="EL63" i="7"/>
  <c r="BT63" i="7"/>
  <c r="BT61" i="7" s="1"/>
  <c r="EL62" i="7"/>
  <c r="BT62" i="7"/>
  <c r="EG61" i="7"/>
  <c r="EB61" i="7"/>
  <c r="DW61" i="7"/>
  <c r="DR61" i="7"/>
  <c r="DM61" i="7"/>
  <c r="DH61" i="7"/>
  <c r="DC61" i="7"/>
  <c r="CX61" i="7"/>
  <c r="CS61" i="7"/>
  <c r="CN61" i="7"/>
  <c r="CI61" i="7"/>
  <c r="CD61" i="7"/>
  <c r="BY61" i="7"/>
  <c r="BO61" i="7"/>
  <c r="BJ61" i="7"/>
  <c r="BE61" i="7"/>
  <c r="AZ61" i="7"/>
  <c r="AU61" i="7"/>
  <c r="AP61" i="7"/>
  <c r="AK61" i="7"/>
  <c r="AF61" i="7"/>
  <c r="AA61" i="7"/>
  <c r="V61" i="7"/>
  <c r="Q61" i="7"/>
  <c r="L61" i="7"/>
  <c r="EL59" i="7"/>
  <c r="BT59" i="7"/>
  <c r="EL58" i="7"/>
  <c r="BT58" i="7"/>
  <c r="EL57" i="7"/>
  <c r="BT57" i="7"/>
  <c r="EG56" i="7"/>
  <c r="EB56" i="7"/>
  <c r="DW56" i="7"/>
  <c r="DR56" i="7"/>
  <c r="DM56" i="7"/>
  <c r="DH56" i="7"/>
  <c r="DC56" i="7"/>
  <c r="CX56" i="7"/>
  <c r="CS56" i="7"/>
  <c r="CN56" i="7"/>
  <c r="CI56" i="7"/>
  <c r="CD56" i="7"/>
  <c r="BY56" i="7"/>
  <c r="BO56" i="7"/>
  <c r="BJ56" i="7"/>
  <c r="BE56" i="7"/>
  <c r="AZ56" i="7"/>
  <c r="AU56" i="7"/>
  <c r="AP56" i="7"/>
  <c r="AK56" i="7"/>
  <c r="AF56" i="7"/>
  <c r="AA56" i="7"/>
  <c r="V56" i="7"/>
  <c r="Q56" i="7"/>
  <c r="L56" i="7"/>
  <c r="EL54" i="7"/>
  <c r="BT54" i="7"/>
  <c r="EL53" i="7"/>
  <c r="BT53" i="7"/>
  <c r="EL52" i="7"/>
  <c r="BT52" i="7"/>
  <c r="EG51" i="7"/>
  <c r="EB51" i="7"/>
  <c r="DW51" i="7"/>
  <c r="DR51" i="7"/>
  <c r="DM51" i="7"/>
  <c r="DH51" i="7"/>
  <c r="DC51" i="7"/>
  <c r="CX51" i="7"/>
  <c r="CS51" i="7"/>
  <c r="CN51" i="7"/>
  <c r="CI51" i="7"/>
  <c r="CD51" i="7"/>
  <c r="BY51" i="7"/>
  <c r="BO51" i="7"/>
  <c r="BJ51" i="7"/>
  <c r="BE51" i="7"/>
  <c r="AZ51" i="7"/>
  <c r="AU51" i="7"/>
  <c r="AP51" i="7"/>
  <c r="AK51" i="7"/>
  <c r="AF51" i="7"/>
  <c r="AA51" i="7"/>
  <c r="V51" i="7"/>
  <c r="Q51" i="7"/>
  <c r="L51" i="7"/>
  <c r="EL49" i="7"/>
  <c r="BT49" i="7"/>
  <c r="EL48" i="7"/>
  <c r="BT48" i="7"/>
  <c r="EL47" i="7"/>
  <c r="BT47" i="7"/>
  <c r="EG46" i="7"/>
  <c r="EB46" i="7"/>
  <c r="DW46" i="7"/>
  <c r="DR46" i="7"/>
  <c r="DM46" i="7"/>
  <c r="DH46" i="7"/>
  <c r="DC46" i="7"/>
  <c r="CX46" i="7"/>
  <c r="CS46" i="7"/>
  <c r="CN46" i="7"/>
  <c r="CI46" i="7"/>
  <c r="CD46" i="7"/>
  <c r="BY46" i="7"/>
  <c r="BO46" i="7"/>
  <c r="BJ46" i="7"/>
  <c r="BJ300" i="7" s="1"/>
  <c r="BE46" i="7"/>
  <c r="AZ46" i="7"/>
  <c r="AU46" i="7"/>
  <c r="AP46" i="7"/>
  <c r="AK46" i="7"/>
  <c r="AF46" i="7"/>
  <c r="AA46" i="7"/>
  <c r="V46" i="7"/>
  <c r="Q46" i="7"/>
  <c r="L46" i="7"/>
  <c r="EL44" i="7"/>
  <c r="BT44" i="7"/>
  <c r="EL43" i="7"/>
  <c r="BT43" i="7"/>
  <c r="EL42" i="7"/>
  <c r="BT42" i="7"/>
  <c r="BT41" i="7" s="1"/>
  <c r="EG41" i="7"/>
  <c r="EB41" i="7"/>
  <c r="DW41" i="7"/>
  <c r="DR41" i="7"/>
  <c r="DM41" i="7"/>
  <c r="DH41" i="7"/>
  <c r="DC41" i="7"/>
  <c r="CX41" i="7"/>
  <c r="CS41" i="7"/>
  <c r="CN41" i="7"/>
  <c r="CI41" i="7"/>
  <c r="CD41" i="7"/>
  <c r="BY41" i="7"/>
  <c r="BO41" i="7"/>
  <c r="BJ41" i="7"/>
  <c r="BJ295" i="7" s="1"/>
  <c r="BE41" i="7"/>
  <c r="AZ41" i="7"/>
  <c r="AU41" i="7"/>
  <c r="AU295" i="7" s="1"/>
  <c r="AP41" i="7"/>
  <c r="AK41" i="7"/>
  <c r="AF41" i="7"/>
  <c r="AA41" i="7"/>
  <c r="V41" i="7"/>
  <c r="Q41" i="7"/>
  <c r="L41" i="7"/>
  <c r="EL39" i="7"/>
  <c r="BZ295" i="7" s="1"/>
  <c r="BT39" i="7"/>
  <c r="EL38" i="7"/>
  <c r="BT38" i="7"/>
  <c r="EL37" i="7"/>
  <c r="BZ293" i="7" s="1"/>
  <c r="BT37" i="7"/>
  <c r="EG36" i="7"/>
  <c r="EB36" i="7"/>
  <c r="DW36" i="7"/>
  <c r="DR36" i="7"/>
  <c r="DM36" i="7"/>
  <c r="DH36" i="7"/>
  <c r="DC36" i="7"/>
  <c r="CX36" i="7"/>
  <c r="CS36" i="7"/>
  <c r="CN36" i="7"/>
  <c r="CI36" i="7"/>
  <c r="CD36" i="7"/>
  <c r="BY36" i="7"/>
  <c r="BO36" i="7"/>
  <c r="BJ36" i="7"/>
  <c r="BJ290" i="7" s="1"/>
  <c r="BE36" i="7"/>
  <c r="AZ36" i="7"/>
  <c r="AU36" i="7"/>
  <c r="AP36" i="7"/>
  <c r="AP290" i="7" s="1"/>
  <c r="AK36" i="7"/>
  <c r="AF36" i="7"/>
  <c r="AA36" i="7"/>
  <c r="V36" i="7"/>
  <c r="Q36" i="7"/>
  <c r="Q290" i="7" s="1"/>
  <c r="L36" i="7"/>
  <c r="EL34" i="7"/>
  <c r="BZ290" i="7" s="1"/>
  <c r="BT34" i="7"/>
  <c r="EL33" i="7"/>
  <c r="BZ289" i="7" s="1"/>
  <c r="BT33" i="7"/>
  <c r="EL32" i="7"/>
  <c r="BZ288" i="7" s="1"/>
  <c r="BT32" i="7"/>
  <c r="EG31" i="7"/>
  <c r="EB31" i="7"/>
  <c r="DW31" i="7"/>
  <c r="DR31" i="7"/>
  <c r="DM31" i="7"/>
  <c r="DH31" i="7"/>
  <c r="AP285" i="7" s="1"/>
  <c r="DC31" i="7"/>
  <c r="CX31" i="7"/>
  <c r="CS31" i="7"/>
  <c r="CN31" i="7"/>
  <c r="CI31" i="7"/>
  <c r="CD31" i="7"/>
  <c r="BY31" i="7"/>
  <c r="BO31" i="7"/>
  <c r="BO285" i="7" s="1"/>
  <c r="BJ31" i="7"/>
  <c r="BE31" i="7"/>
  <c r="AZ31" i="7"/>
  <c r="AU31" i="7"/>
  <c r="AP31" i="7"/>
  <c r="AK31" i="7"/>
  <c r="AF31" i="7"/>
  <c r="AA31" i="7"/>
  <c r="AA285" i="7" s="1"/>
  <c r="V31" i="7"/>
  <c r="V285" i="7" s="1"/>
  <c r="Q31" i="7"/>
  <c r="L31" i="7"/>
  <c r="EL29" i="7"/>
  <c r="BZ285" i="7" s="1"/>
  <c r="BT29" i="7"/>
  <c r="EL28" i="7"/>
  <c r="BZ284" i="7" s="1"/>
  <c r="BT28" i="7"/>
  <c r="EL27" i="7"/>
  <c r="BZ283" i="7" s="1"/>
  <c r="BT27" i="7"/>
  <c r="EG26" i="7"/>
  <c r="EB26" i="7"/>
  <c r="DW26" i="7"/>
  <c r="DR26" i="7"/>
  <c r="DM26" i="7"/>
  <c r="DH26" i="7"/>
  <c r="DC26" i="7"/>
  <c r="CX26" i="7"/>
  <c r="CS26" i="7"/>
  <c r="CN26" i="7"/>
  <c r="CI26" i="7"/>
  <c r="CD26" i="7"/>
  <c r="BY26" i="7"/>
  <c r="BO26" i="7"/>
  <c r="BJ26" i="7"/>
  <c r="BE26" i="7"/>
  <c r="AZ26" i="7"/>
  <c r="AU26" i="7"/>
  <c r="AP26" i="7"/>
  <c r="AK26" i="7"/>
  <c r="AF26" i="7"/>
  <c r="AA26" i="7"/>
  <c r="V26" i="7"/>
  <c r="V280" i="7" s="1"/>
  <c r="Q26" i="7"/>
  <c r="L26" i="7"/>
  <c r="EL24" i="7"/>
  <c r="BT24" i="7"/>
  <c r="BY24" i="7" s="1"/>
  <c r="BY14" i="7" s="1"/>
  <c r="EL23" i="7"/>
  <c r="BT23" i="7"/>
  <c r="EL22" i="7"/>
  <c r="BT22" i="7"/>
  <c r="EL21" i="7"/>
  <c r="EG21" i="7"/>
  <c r="EB21" i="7"/>
  <c r="DW21" i="7"/>
  <c r="DR21" i="7"/>
  <c r="DM21" i="7"/>
  <c r="DH21" i="7"/>
  <c r="DC21" i="7"/>
  <c r="CX21" i="7"/>
  <c r="CS21" i="7"/>
  <c r="CN21" i="7"/>
  <c r="CI21" i="7"/>
  <c r="CD21" i="7"/>
  <c r="BO21" i="7"/>
  <c r="BJ21" i="7"/>
  <c r="BE21" i="7"/>
  <c r="AZ21" i="7"/>
  <c r="AU21" i="7"/>
  <c r="AP21" i="7"/>
  <c r="AK21" i="7"/>
  <c r="AF21" i="7"/>
  <c r="AA21" i="7"/>
  <c r="V21" i="7"/>
  <c r="Q21" i="7"/>
  <c r="L21" i="7"/>
  <c r="EL19" i="7"/>
  <c r="BT19" i="7"/>
  <c r="EL18" i="7"/>
  <c r="BT18" i="7"/>
  <c r="EL17" i="7"/>
  <c r="BT17" i="7"/>
  <c r="EG16" i="7"/>
  <c r="EB16" i="7"/>
  <c r="DW16" i="7"/>
  <c r="DR16" i="7"/>
  <c r="DM16" i="7"/>
  <c r="DH16" i="7"/>
  <c r="DC16" i="7"/>
  <c r="CX16" i="7"/>
  <c r="CS16" i="7"/>
  <c r="CN16" i="7"/>
  <c r="CI16" i="7"/>
  <c r="CD16" i="7"/>
  <c r="BY16" i="7"/>
  <c r="BO16" i="7"/>
  <c r="BJ16" i="7"/>
  <c r="BE16" i="7"/>
  <c r="AZ16" i="7"/>
  <c r="AU16" i="7"/>
  <c r="AP16" i="7"/>
  <c r="AK16" i="7"/>
  <c r="AF16" i="7"/>
  <c r="AA16" i="7"/>
  <c r="V16" i="7"/>
  <c r="Q16" i="7"/>
  <c r="L16" i="7"/>
  <c r="EG14" i="7"/>
  <c r="EB14" i="7"/>
  <c r="DW14" i="7"/>
  <c r="DR14" i="7"/>
  <c r="DM14" i="7"/>
  <c r="DH14" i="7"/>
  <c r="DC14" i="7"/>
  <c r="CX14" i="7"/>
  <c r="CS14" i="7"/>
  <c r="AA278" i="7" s="1"/>
  <c r="CN14" i="7"/>
  <c r="CI14" i="7"/>
  <c r="CD14" i="7"/>
  <c r="BO14" i="7"/>
  <c r="BJ14" i="7"/>
  <c r="BE14" i="7"/>
  <c r="AZ14" i="7"/>
  <c r="AU14" i="7"/>
  <c r="AP14" i="7"/>
  <c r="AK14" i="7"/>
  <c r="AF14" i="7"/>
  <c r="AA14" i="7"/>
  <c r="V14" i="7"/>
  <c r="V278" i="7" s="1"/>
  <c r="Q14" i="7"/>
  <c r="Q278" i="7" s="1"/>
  <c r="L14" i="7"/>
  <c r="L11" i="7" s="1"/>
  <c r="EG13" i="7"/>
  <c r="EB13" i="7"/>
  <c r="DW13" i="7"/>
  <c r="DR13" i="7"/>
  <c r="DM13" i="7"/>
  <c r="AU277" i="7" s="1"/>
  <c r="DH13" i="7"/>
  <c r="DC13" i="7"/>
  <c r="CX13" i="7"/>
  <c r="CS13" i="7"/>
  <c r="CN13" i="7"/>
  <c r="CI13" i="7"/>
  <c r="CD13" i="7"/>
  <c r="BO13" i="7"/>
  <c r="BJ13" i="7"/>
  <c r="BJ277" i="7" s="1"/>
  <c r="BE13" i="7"/>
  <c r="AZ13" i="7"/>
  <c r="AU13" i="7"/>
  <c r="AP13" i="7"/>
  <c r="AK13" i="7"/>
  <c r="AK277" i="7" s="1"/>
  <c r="AF13" i="7"/>
  <c r="AF277" i="7" s="1"/>
  <c r="AA13" i="7"/>
  <c r="V13" i="7"/>
  <c r="Q13" i="7"/>
  <c r="L13" i="7"/>
  <c r="EG12" i="7"/>
  <c r="EG11" i="7" s="1"/>
  <c r="EG7" i="7" s="1"/>
  <c r="EB12" i="7"/>
  <c r="EB11" i="7" s="1"/>
  <c r="EB7" i="7" s="1"/>
  <c r="DW12" i="7"/>
  <c r="DR12" i="7"/>
  <c r="DM12" i="7"/>
  <c r="DM11" i="7" s="1"/>
  <c r="DM7" i="7" s="1"/>
  <c r="DH12" i="7"/>
  <c r="DC12" i="7"/>
  <c r="CX12" i="7"/>
  <c r="CS12" i="7"/>
  <c r="CN12" i="7"/>
  <c r="CI12" i="7"/>
  <c r="CD12" i="7"/>
  <c r="BY12" i="7"/>
  <c r="BO12" i="7"/>
  <c r="BJ12" i="7"/>
  <c r="BE12" i="7"/>
  <c r="AZ12" i="7"/>
  <c r="AU12" i="7"/>
  <c r="AP12" i="7"/>
  <c r="AK12" i="7"/>
  <c r="AF12" i="7"/>
  <c r="AA12" i="7"/>
  <c r="AA276" i="7" s="1"/>
  <c r="V12" i="7"/>
  <c r="V276" i="7" s="1"/>
  <c r="Q12" i="7"/>
  <c r="L12" i="7"/>
  <c r="G11" i="7"/>
  <c r="G7" i="7" s="1"/>
  <c r="G3" i="7"/>
  <c r="BY2" i="7"/>
  <c r="G2" i="7"/>
  <c r="CB410" i="6"/>
  <c r="CA410" i="6"/>
  <c r="BY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CB409" i="6"/>
  <c r="CA409" i="6"/>
  <c r="BY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CB408" i="6"/>
  <c r="CA408" i="6"/>
  <c r="BX408" i="6"/>
  <c r="BW408" i="6"/>
  <c r="BV408" i="6"/>
  <c r="BT408" i="6"/>
  <c r="BS408" i="6"/>
  <c r="BR408" i="6"/>
  <c r="BQ408" i="6"/>
  <c r="BP408" i="6"/>
  <c r="BO408" i="6"/>
  <c r="BN408" i="6"/>
  <c r="BM408" i="6"/>
  <c r="BL408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AY408" i="6"/>
  <c r="AX408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CB407" i="6"/>
  <c r="CA407" i="6"/>
  <c r="BX407" i="6"/>
  <c r="BW407" i="6"/>
  <c r="BV407" i="6"/>
  <c r="BT407" i="6"/>
  <c r="BS407" i="6"/>
  <c r="BR407" i="6"/>
  <c r="BQ407" i="6"/>
  <c r="BP407" i="6"/>
  <c r="BO407" i="6"/>
  <c r="BN407" i="6"/>
  <c r="BM407" i="6"/>
  <c r="BL407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AY407" i="6"/>
  <c r="AX407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CB406" i="6"/>
  <c r="CA406" i="6"/>
  <c r="BX406" i="6"/>
  <c r="BW406" i="6"/>
  <c r="BV406" i="6"/>
  <c r="BT406" i="6"/>
  <c r="BS406" i="6"/>
  <c r="BR406" i="6"/>
  <c r="BQ406" i="6"/>
  <c r="BP406" i="6"/>
  <c r="BO406" i="6"/>
  <c r="BN406" i="6"/>
  <c r="BM406" i="6"/>
  <c r="BL406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AY406" i="6"/>
  <c r="AX406" i="6"/>
  <c r="AW406" i="6"/>
  <c r="AV406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CB405" i="6"/>
  <c r="CA405" i="6"/>
  <c r="BX405" i="6"/>
  <c r="BW405" i="6"/>
  <c r="BV405" i="6"/>
  <c r="BT405" i="6"/>
  <c r="BS405" i="6"/>
  <c r="BR405" i="6"/>
  <c r="BQ405" i="6"/>
  <c r="BO405" i="6"/>
  <c r="BN405" i="6"/>
  <c r="BM405" i="6"/>
  <c r="BL405" i="6"/>
  <c r="BJ405" i="6"/>
  <c r="BI405" i="6"/>
  <c r="BH405" i="6"/>
  <c r="BG405" i="6"/>
  <c r="BE405" i="6"/>
  <c r="BD405" i="6"/>
  <c r="BC405" i="6"/>
  <c r="BB405" i="6"/>
  <c r="AZ405" i="6"/>
  <c r="AY405" i="6"/>
  <c r="AX405" i="6"/>
  <c r="AW405" i="6"/>
  <c r="AU405" i="6"/>
  <c r="AT405" i="6"/>
  <c r="AS405" i="6"/>
  <c r="AR405" i="6"/>
  <c r="AP405" i="6"/>
  <c r="AO405" i="6"/>
  <c r="AN405" i="6"/>
  <c r="AM405" i="6"/>
  <c r="AK405" i="6"/>
  <c r="AJ405" i="6"/>
  <c r="AI405" i="6"/>
  <c r="AH405" i="6"/>
  <c r="AF405" i="6"/>
  <c r="AE405" i="6"/>
  <c r="AD405" i="6"/>
  <c r="AC405" i="6"/>
  <c r="AA405" i="6"/>
  <c r="Z405" i="6"/>
  <c r="Y405" i="6"/>
  <c r="X405" i="6"/>
  <c r="V405" i="6"/>
  <c r="U405" i="6"/>
  <c r="T405" i="6"/>
  <c r="S405" i="6"/>
  <c r="Q405" i="6"/>
  <c r="P405" i="6"/>
  <c r="O405" i="6"/>
  <c r="N405" i="6"/>
  <c r="CB404" i="6"/>
  <c r="CA404" i="6"/>
  <c r="BX404" i="6"/>
  <c r="BW404" i="6"/>
  <c r="BV404" i="6"/>
  <c r="BU404" i="6"/>
  <c r="BT404" i="6"/>
  <c r="BS404" i="6"/>
  <c r="BR404" i="6"/>
  <c r="BQ404" i="6"/>
  <c r="BP404" i="6"/>
  <c r="BO404" i="6"/>
  <c r="BN404" i="6"/>
  <c r="BM404" i="6"/>
  <c r="BL404" i="6"/>
  <c r="BK404" i="6"/>
  <c r="BJ404" i="6"/>
  <c r="BI404" i="6"/>
  <c r="BH404" i="6"/>
  <c r="BG404" i="6"/>
  <c r="BF404" i="6"/>
  <c r="BE404" i="6"/>
  <c r="BD404" i="6"/>
  <c r="BC404" i="6"/>
  <c r="BB404" i="6"/>
  <c r="BA404" i="6"/>
  <c r="AZ404" i="6"/>
  <c r="AY404" i="6"/>
  <c r="AX404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CB403" i="6"/>
  <c r="CA403" i="6"/>
  <c r="BX403" i="6"/>
  <c r="BW403" i="6"/>
  <c r="BV403" i="6"/>
  <c r="BT403" i="6"/>
  <c r="BS403" i="6"/>
  <c r="BR403" i="6"/>
  <c r="BQ403" i="6"/>
  <c r="BP403" i="6"/>
  <c r="BO403" i="6"/>
  <c r="BN403" i="6"/>
  <c r="BM403" i="6"/>
  <c r="BL403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AY403" i="6"/>
  <c r="AX403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CB402" i="6"/>
  <c r="CA402" i="6"/>
  <c r="BX402" i="6"/>
  <c r="BW402" i="6"/>
  <c r="BV402" i="6"/>
  <c r="BT402" i="6"/>
  <c r="BS402" i="6"/>
  <c r="BR402" i="6"/>
  <c r="BQ402" i="6"/>
  <c r="BP402" i="6"/>
  <c r="BO402" i="6"/>
  <c r="BN402" i="6"/>
  <c r="BM402" i="6"/>
  <c r="BL402" i="6"/>
  <c r="BK402" i="6"/>
  <c r="BJ402" i="6"/>
  <c r="BI402" i="6"/>
  <c r="BH402" i="6"/>
  <c r="BG402" i="6"/>
  <c r="BF402" i="6"/>
  <c r="BE402" i="6"/>
  <c r="BD402" i="6"/>
  <c r="BC402" i="6"/>
  <c r="BB402" i="6"/>
  <c r="BA402" i="6"/>
  <c r="AZ402" i="6"/>
  <c r="AY402" i="6"/>
  <c r="AX402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CB401" i="6"/>
  <c r="CA401" i="6"/>
  <c r="BX401" i="6"/>
  <c r="BW401" i="6"/>
  <c r="BV401" i="6"/>
  <c r="BT401" i="6"/>
  <c r="BS401" i="6"/>
  <c r="BR401" i="6"/>
  <c r="BQ401" i="6"/>
  <c r="BP401" i="6"/>
  <c r="BO401" i="6"/>
  <c r="BN401" i="6"/>
  <c r="BM401" i="6"/>
  <c r="BL401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CB400" i="6"/>
  <c r="CA400" i="6"/>
  <c r="BX400" i="6"/>
  <c r="BW400" i="6"/>
  <c r="BV400" i="6"/>
  <c r="BT400" i="6"/>
  <c r="BS400" i="6"/>
  <c r="BR400" i="6"/>
  <c r="BQ400" i="6"/>
  <c r="BO400" i="6"/>
  <c r="BN400" i="6"/>
  <c r="BM400" i="6"/>
  <c r="BL400" i="6"/>
  <c r="BJ400" i="6"/>
  <c r="BI400" i="6"/>
  <c r="BH400" i="6"/>
  <c r="BG400" i="6"/>
  <c r="BE400" i="6"/>
  <c r="BD400" i="6"/>
  <c r="BC400" i="6"/>
  <c r="BB400" i="6"/>
  <c r="AZ400" i="6"/>
  <c r="AY400" i="6"/>
  <c r="AX400" i="6"/>
  <c r="AW400" i="6"/>
  <c r="AU400" i="6"/>
  <c r="AT400" i="6"/>
  <c r="AS400" i="6"/>
  <c r="AR400" i="6"/>
  <c r="AP400" i="6"/>
  <c r="AO400" i="6"/>
  <c r="AN400" i="6"/>
  <c r="AM400" i="6"/>
  <c r="AK400" i="6"/>
  <c r="AJ400" i="6"/>
  <c r="AI400" i="6"/>
  <c r="AH400" i="6"/>
  <c r="AF400" i="6"/>
  <c r="AE400" i="6"/>
  <c r="AD400" i="6"/>
  <c r="AC400" i="6"/>
  <c r="AA400" i="6"/>
  <c r="Z400" i="6"/>
  <c r="Y400" i="6"/>
  <c r="X400" i="6"/>
  <c r="V400" i="6"/>
  <c r="U400" i="6"/>
  <c r="T400" i="6"/>
  <c r="S400" i="6"/>
  <c r="Q400" i="6"/>
  <c r="P400" i="6"/>
  <c r="O400" i="6"/>
  <c r="N400" i="6"/>
  <c r="CB399" i="6"/>
  <c r="CA399" i="6"/>
  <c r="BX399" i="6"/>
  <c r="BW399" i="6"/>
  <c r="BV399" i="6"/>
  <c r="BU399" i="6"/>
  <c r="BT399" i="6"/>
  <c r="BS399" i="6"/>
  <c r="BR399" i="6"/>
  <c r="BQ399" i="6"/>
  <c r="BP399" i="6"/>
  <c r="BO399" i="6"/>
  <c r="BN399" i="6"/>
  <c r="BM399" i="6"/>
  <c r="BL399" i="6"/>
  <c r="BK399" i="6"/>
  <c r="BJ399" i="6"/>
  <c r="BI399" i="6"/>
  <c r="BH399" i="6"/>
  <c r="BG399" i="6"/>
  <c r="BF399" i="6"/>
  <c r="BE399" i="6"/>
  <c r="BD399" i="6"/>
  <c r="BC399" i="6"/>
  <c r="BB399" i="6"/>
  <c r="BA399" i="6"/>
  <c r="AZ399" i="6"/>
  <c r="AY399" i="6"/>
  <c r="AX399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CB398" i="6"/>
  <c r="CA398" i="6"/>
  <c r="BX398" i="6"/>
  <c r="BW398" i="6"/>
  <c r="BV398" i="6"/>
  <c r="BT398" i="6"/>
  <c r="BS398" i="6"/>
  <c r="BR398" i="6"/>
  <c r="BQ398" i="6"/>
  <c r="BP398" i="6"/>
  <c r="BO398" i="6"/>
  <c r="BN398" i="6"/>
  <c r="BM398" i="6"/>
  <c r="BL398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AY398" i="6"/>
  <c r="AX398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CB397" i="6"/>
  <c r="CA397" i="6"/>
  <c r="BX397" i="6"/>
  <c r="BW397" i="6"/>
  <c r="BV397" i="6"/>
  <c r="BT397" i="6"/>
  <c r="BS397" i="6"/>
  <c r="BR397" i="6"/>
  <c r="BQ397" i="6"/>
  <c r="BP397" i="6"/>
  <c r="BO397" i="6"/>
  <c r="BN397" i="6"/>
  <c r="BM397" i="6"/>
  <c r="BL397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AY397" i="6"/>
  <c r="AX397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CB396" i="6"/>
  <c r="CA396" i="6"/>
  <c r="BX396" i="6"/>
  <c r="BW396" i="6"/>
  <c r="BV396" i="6"/>
  <c r="BT396" i="6"/>
  <c r="BS396" i="6"/>
  <c r="BR396" i="6"/>
  <c r="BQ396" i="6"/>
  <c r="BP396" i="6"/>
  <c r="BO396" i="6"/>
  <c r="BN396" i="6"/>
  <c r="BM396" i="6"/>
  <c r="BL396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AY396" i="6"/>
  <c r="AX396" i="6"/>
  <c r="AW396" i="6"/>
  <c r="AV396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CB395" i="6"/>
  <c r="CA395" i="6"/>
  <c r="BX395" i="6"/>
  <c r="BW395" i="6"/>
  <c r="BV395" i="6"/>
  <c r="BT395" i="6"/>
  <c r="BS395" i="6"/>
  <c r="BR395" i="6"/>
  <c r="BQ395" i="6"/>
  <c r="BO395" i="6"/>
  <c r="BN395" i="6"/>
  <c r="BM395" i="6"/>
  <c r="BL395" i="6"/>
  <c r="BJ395" i="6"/>
  <c r="BI395" i="6"/>
  <c r="BH395" i="6"/>
  <c r="BG395" i="6"/>
  <c r="BE395" i="6"/>
  <c r="BD395" i="6"/>
  <c r="BC395" i="6"/>
  <c r="BB395" i="6"/>
  <c r="AZ395" i="6"/>
  <c r="AY395" i="6"/>
  <c r="AX395" i="6"/>
  <c r="AW395" i="6"/>
  <c r="AU395" i="6"/>
  <c r="AT395" i="6"/>
  <c r="AS395" i="6"/>
  <c r="AR395" i="6"/>
  <c r="AP395" i="6"/>
  <c r="AO395" i="6"/>
  <c r="AN395" i="6"/>
  <c r="AM395" i="6"/>
  <c r="AK395" i="6"/>
  <c r="AJ395" i="6"/>
  <c r="AI395" i="6"/>
  <c r="AH395" i="6"/>
  <c r="AF395" i="6"/>
  <c r="AE395" i="6"/>
  <c r="AD395" i="6"/>
  <c r="AC395" i="6"/>
  <c r="AA395" i="6"/>
  <c r="Z395" i="6"/>
  <c r="Y395" i="6"/>
  <c r="X395" i="6"/>
  <c r="V395" i="6"/>
  <c r="U395" i="6"/>
  <c r="T395" i="6"/>
  <c r="S395" i="6"/>
  <c r="Q395" i="6"/>
  <c r="P395" i="6"/>
  <c r="O395" i="6"/>
  <c r="N395" i="6"/>
  <c r="CB394" i="6"/>
  <c r="CA394" i="6"/>
  <c r="BX394" i="6"/>
  <c r="BW394" i="6"/>
  <c r="BV394" i="6"/>
  <c r="BU394" i="6"/>
  <c r="BT394" i="6"/>
  <c r="BS394" i="6"/>
  <c r="BR394" i="6"/>
  <c r="BQ394" i="6"/>
  <c r="BP394" i="6"/>
  <c r="BO394" i="6"/>
  <c r="BN394" i="6"/>
  <c r="BM394" i="6"/>
  <c r="BL394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AY394" i="6"/>
  <c r="AX394" i="6"/>
  <c r="AW394" i="6"/>
  <c r="AV394" i="6"/>
  <c r="AU394" i="6"/>
  <c r="AT394" i="6"/>
  <c r="AS394" i="6"/>
  <c r="AR394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CB393" i="6"/>
  <c r="CA393" i="6"/>
  <c r="BX393" i="6"/>
  <c r="BW393" i="6"/>
  <c r="BV393" i="6"/>
  <c r="BT393" i="6"/>
  <c r="BS393" i="6"/>
  <c r="BR393" i="6"/>
  <c r="BQ393" i="6"/>
  <c r="BP393" i="6"/>
  <c r="BO393" i="6"/>
  <c r="BN393" i="6"/>
  <c r="BM393" i="6"/>
  <c r="BL393" i="6"/>
  <c r="BK393" i="6"/>
  <c r="BJ393" i="6"/>
  <c r="BI393" i="6"/>
  <c r="BH393" i="6"/>
  <c r="BG393" i="6"/>
  <c r="BF393" i="6"/>
  <c r="BE393" i="6"/>
  <c r="BD393" i="6"/>
  <c r="BC393" i="6"/>
  <c r="BB393" i="6"/>
  <c r="BA393" i="6"/>
  <c r="AZ393" i="6"/>
  <c r="AY393" i="6"/>
  <c r="AX393" i="6"/>
  <c r="AW393" i="6"/>
  <c r="AV393" i="6"/>
  <c r="AU393" i="6"/>
  <c r="AT393" i="6"/>
  <c r="AS393" i="6"/>
  <c r="AR393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CB392" i="6"/>
  <c r="CA392" i="6"/>
  <c r="BX392" i="6"/>
  <c r="BW392" i="6"/>
  <c r="BV392" i="6"/>
  <c r="BT392" i="6"/>
  <c r="BS392" i="6"/>
  <c r="BR392" i="6"/>
  <c r="BQ392" i="6"/>
  <c r="BP392" i="6"/>
  <c r="BO392" i="6"/>
  <c r="BN392" i="6"/>
  <c r="BM392" i="6"/>
  <c r="BL392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AY392" i="6"/>
  <c r="AX392" i="6"/>
  <c r="AW392" i="6"/>
  <c r="AV392" i="6"/>
  <c r="AU392" i="6"/>
  <c r="AT392" i="6"/>
  <c r="AS392" i="6"/>
  <c r="AR392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CB391" i="6"/>
  <c r="CA391" i="6"/>
  <c r="BX391" i="6"/>
  <c r="BW391" i="6"/>
  <c r="BV391" i="6"/>
  <c r="BT391" i="6"/>
  <c r="BS391" i="6"/>
  <c r="BR391" i="6"/>
  <c r="BQ391" i="6"/>
  <c r="BP391" i="6"/>
  <c r="BO391" i="6"/>
  <c r="BN391" i="6"/>
  <c r="BM391" i="6"/>
  <c r="BL391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AY391" i="6"/>
  <c r="AX391" i="6"/>
  <c r="AW391" i="6"/>
  <c r="AV391" i="6"/>
  <c r="AU391" i="6"/>
  <c r="AT391" i="6"/>
  <c r="AS391" i="6"/>
  <c r="AR391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CB390" i="6"/>
  <c r="CA390" i="6"/>
  <c r="BX390" i="6"/>
  <c r="BW390" i="6"/>
  <c r="BV390" i="6"/>
  <c r="BT390" i="6"/>
  <c r="BS390" i="6"/>
  <c r="BR390" i="6"/>
  <c r="BQ390" i="6"/>
  <c r="BO390" i="6"/>
  <c r="BN390" i="6"/>
  <c r="BM390" i="6"/>
  <c r="BL390" i="6"/>
  <c r="BJ390" i="6"/>
  <c r="BI390" i="6"/>
  <c r="BH390" i="6"/>
  <c r="BG390" i="6"/>
  <c r="BE390" i="6"/>
  <c r="BD390" i="6"/>
  <c r="BC390" i="6"/>
  <c r="BB390" i="6"/>
  <c r="AZ390" i="6"/>
  <c r="AY390" i="6"/>
  <c r="AX390" i="6"/>
  <c r="AW390" i="6"/>
  <c r="AU390" i="6"/>
  <c r="AT390" i="6"/>
  <c r="AS390" i="6"/>
  <c r="AR390" i="6"/>
  <c r="AP390" i="6"/>
  <c r="AO390" i="6"/>
  <c r="AN390" i="6"/>
  <c r="AM390" i="6"/>
  <c r="AK390" i="6"/>
  <c r="AJ390" i="6"/>
  <c r="AI390" i="6"/>
  <c r="AH390" i="6"/>
  <c r="AF390" i="6"/>
  <c r="AE390" i="6"/>
  <c r="AD390" i="6"/>
  <c r="AC390" i="6"/>
  <c r="AA390" i="6"/>
  <c r="Z390" i="6"/>
  <c r="Y390" i="6"/>
  <c r="X390" i="6"/>
  <c r="V390" i="6"/>
  <c r="U390" i="6"/>
  <c r="T390" i="6"/>
  <c r="S390" i="6"/>
  <c r="Q390" i="6"/>
  <c r="P390" i="6"/>
  <c r="O390" i="6"/>
  <c r="N390" i="6"/>
  <c r="CB389" i="6"/>
  <c r="CA389" i="6"/>
  <c r="BX389" i="6"/>
  <c r="BW389" i="6"/>
  <c r="BV389" i="6"/>
  <c r="BU389" i="6"/>
  <c r="BT389" i="6"/>
  <c r="BS389" i="6"/>
  <c r="BR389" i="6"/>
  <c r="BQ389" i="6"/>
  <c r="BP389" i="6"/>
  <c r="BO389" i="6"/>
  <c r="BN389" i="6"/>
  <c r="BM389" i="6"/>
  <c r="BL389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AY389" i="6"/>
  <c r="AX389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CB388" i="6"/>
  <c r="CA388" i="6"/>
  <c r="BX388" i="6"/>
  <c r="BW388" i="6"/>
  <c r="BV388" i="6"/>
  <c r="BT388" i="6"/>
  <c r="BS388" i="6"/>
  <c r="BR388" i="6"/>
  <c r="BQ388" i="6"/>
  <c r="BP388" i="6"/>
  <c r="BO388" i="6"/>
  <c r="BN388" i="6"/>
  <c r="BM388" i="6"/>
  <c r="BL388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AY388" i="6"/>
  <c r="AX388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CB387" i="6"/>
  <c r="CA387" i="6"/>
  <c r="BX387" i="6"/>
  <c r="BW387" i="6"/>
  <c r="BV387" i="6"/>
  <c r="BT387" i="6"/>
  <c r="BS387" i="6"/>
  <c r="BR387" i="6"/>
  <c r="BQ387" i="6"/>
  <c r="BP387" i="6"/>
  <c r="BO387" i="6"/>
  <c r="BN387" i="6"/>
  <c r="BM387" i="6"/>
  <c r="BL387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AY387" i="6"/>
  <c r="AX387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CB386" i="6"/>
  <c r="CA386" i="6"/>
  <c r="BX386" i="6"/>
  <c r="BW386" i="6"/>
  <c r="BV386" i="6"/>
  <c r="BT386" i="6"/>
  <c r="BS386" i="6"/>
  <c r="BR386" i="6"/>
  <c r="BQ386" i="6"/>
  <c r="BP386" i="6"/>
  <c r="BO386" i="6"/>
  <c r="BN386" i="6"/>
  <c r="BM386" i="6"/>
  <c r="BL386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AY386" i="6"/>
  <c r="AX386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CB385" i="6"/>
  <c r="CA385" i="6"/>
  <c r="BX385" i="6"/>
  <c r="BW385" i="6"/>
  <c r="BV385" i="6"/>
  <c r="BT385" i="6"/>
  <c r="BS385" i="6"/>
  <c r="BR385" i="6"/>
  <c r="BQ385" i="6"/>
  <c r="BO385" i="6"/>
  <c r="BN385" i="6"/>
  <c r="BM385" i="6"/>
  <c r="BL385" i="6"/>
  <c r="BJ385" i="6"/>
  <c r="BI385" i="6"/>
  <c r="BH385" i="6"/>
  <c r="BG385" i="6"/>
  <c r="BE385" i="6"/>
  <c r="BD385" i="6"/>
  <c r="BC385" i="6"/>
  <c r="BB385" i="6"/>
  <c r="AZ385" i="6"/>
  <c r="AY385" i="6"/>
  <c r="AX385" i="6"/>
  <c r="AW385" i="6"/>
  <c r="AU385" i="6"/>
  <c r="AT385" i="6"/>
  <c r="AS385" i="6"/>
  <c r="AR385" i="6"/>
  <c r="AP385" i="6"/>
  <c r="AO385" i="6"/>
  <c r="AN385" i="6"/>
  <c r="AM385" i="6"/>
  <c r="AK385" i="6"/>
  <c r="AJ385" i="6"/>
  <c r="AI385" i="6"/>
  <c r="AH385" i="6"/>
  <c r="AF385" i="6"/>
  <c r="AE385" i="6"/>
  <c r="AD385" i="6"/>
  <c r="AC385" i="6"/>
  <c r="AA385" i="6"/>
  <c r="Z385" i="6"/>
  <c r="Y385" i="6"/>
  <c r="X385" i="6"/>
  <c r="V385" i="6"/>
  <c r="U385" i="6"/>
  <c r="T385" i="6"/>
  <c r="S385" i="6"/>
  <c r="Q385" i="6"/>
  <c r="P385" i="6"/>
  <c r="O385" i="6"/>
  <c r="N385" i="6"/>
  <c r="CB384" i="6"/>
  <c r="CA384" i="6"/>
  <c r="BX384" i="6"/>
  <c r="BW384" i="6"/>
  <c r="BV384" i="6"/>
  <c r="BU384" i="6"/>
  <c r="BT384" i="6"/>
  <c r="BS384" i="6"/>
  <c r="BR384" i="6"/>
  <c r="BQ384" i="6"/>
  <c r="BP384" i="6"/>
  <c r="BO384" i="6"/>
  <c r="BN384" i="6"/>
  <c r="BM384" i="6"/>
  <c r="BL384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AY384" i="6"/>
  <c r="AX384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CB383" i="6"/>
  <c r="CA383" i="6"/>
  <c r="BX383" i="6"/>
  <c r="BW383" i="6"/>
  <c r="BV383" i="6"/>
  <c r="BT383" i="6"/>
  <c r="BS383" i="6"/>
  <c r="BR383" i="6"/>
  <c r="BQ383" i="6"/>
  <c r="BP383" i="6"/>
  <c r="BO383" i="6"/>
  <c r="BN383" i="6"/>
  <c r="BM383" i="6"/>
  <c r="BL383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AY383" i="6"/>
  <c r="AX383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CB382" i="6"/>
  <c r="CA382" i="6"/>
  <c r="BX382" i="6"/>
  <c r="BW382" i="6"/>
  <c r="BV382" i="6"/>
  <c r="BT382" i="6"/>
  <c r="BS382" i="6"/>
  <c r="BR382" i="6"/>
  <c r="BQ382" i="6"/>
  <c r="BP382" i="6"/>
  <c r="BO382" i="6"/>
  <c r="BN382" i="6"/>
  <c r="BM382" i="6"/>
  <c r="BL382" i="6"/>
  <c r="BK382" i="6"/>
  <c r="BJ382" i="6"/>
  <c r="BI382" i="6"/>
  <c r="BH382" i="6"/>
  <c r="BG382" i="6"/>
  <c r="BF382" i="6"/>
  <c r="BE382" i="6"/>
  <c r="BD382" i="6"/>
  <c r="BC382" i="6"/>
  <c r="BB382" i="6"/>
  <c r="BA382" i="6"/>
  <c r="AZ382" i="6"/>
  <c r="AY382" i="6"/>
  <c r="AX382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CB381" i="6"/>
  <c r="CA381" i="6"/>
  <c r="BX381" i="6"/>
  <c r="BW381" i="6"/>
  <c r="BV381" i="6"/>
  <c r="BT381" i="6"/>
  <c r="BS381" i="6"/>
  <c r="BR381" i="6"/>
  <c r="BQ381" i="6"/>
  <c r="BP381" i="6"/>
  <c r="BO381" i="6"/>
  <c r="BN381" i="6"/>
  <c r="BM381" i="6"/>
  <c r="BL381" i="6"/>
  <c r="BK381" i="6"/>
  <c r="BJ381" i="6"/>
  <c r="BI381" i="6"/>
  <c r="BH381" i="6"/>
  <c r="BG381" i="6"/>
  <c r="BF381" i="6"/>
  <c r="BE381" i="6"/>
  <c r="BD381" i="6"/>
  <c r="BC381" i="6"/>
  <c r="BB381" i="6"/>
  <c r="BA381" i="6"/>
  <c r="AZ381" i="6"/>
  <c r="AY381" i="6"/>
  <c r="AX381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CB380" i="6"/>
  <c r="CA380" i="6"/>
  <c r="BX380" i="6"/>
  <c r="BW380" i="6"/>
  <c r="BV380" i="6"/>
  <c r="BT380" i="6"/>
  <c r="BS380" i="6"/>
  <c r="BR380" i="6"/>
  <c r="BQ380" i="6"/>
  <c r="BO380" i="6"/>
  <c r="BN380" i="6"/>
  <c r="BM380" i="6"/>
  <c r="BL380" i="6"/>
  <c r="BJ380" i="6"/>
  <c r="BI380" i="6"/>
  <c r="BH380" i="6"/>
  <c r="BG380" i="6"/>
  <c r="BF380" i="6"/>
  <c r="BE380" i="6"/>
  <c r="BD380" i="6"/>
  <c r="BC380" i="6"/>
  <c r="BB380" i="6"/>
  <c r="AZ380" i="6"/>
  <c r="AY380" i="6"/>
  <c r="AX380" i="6"/>
  <c r="AW380" i="6"/>
  <c r="AU380" i="6"/>
  <c r="AT380" i="6"/>
  <c r="AS380" i="6"/>
  <c r="AR380" i="6"/>
  <c r="AP380" i="6"/>
  <c r="AO380" i="6"/>
  <c r="AN380" i="6"/>
  <c r="AM380" i="6"/>
  <c r="AK380" i="6"/>
  <c r="AJ380" i="6"/>
  <c r="AI380" i="6"/>
  <c r="AH380" i="6"/>
  <c r="AF380" i="6"/>
  <c r="AE380" i="6"/>
  <c r="AD380" i="6"/>
  <c r="AC380" i="6"/>
  <c r="AA380" i="6"/>
  <c r="Z380" i="6"/>
  <c r="Y380" i="6"/>
  <c r="X380" i="6"/>
  <c r="V380" i="6"/>
  <c r="U380" i="6"/>
  <c r="T380" i="6"/>
  <c r="S380" i="6"/>
  <c r="Q380" i="6"/>
  <c r="P380" i="6"/>
  <c r="O380" i="6"/>
  <c r="N380" i="6"/>
  <c r="CB379" i="6"/>
  <c r="CA379" i="6"/>
  <c r="BX379" i="6"/>
  <c r="BW379" i="6"/>
  <c r="BV379" i="6"/>
  <c r="BU379" i="6"/>
  <c r="BT379" i="6"/>
  <c r="BS379" i="6"/>
  <c r="BR379" i="6"/>
  <c r="BQ379" i="6"/>
  <c r="BP379" i="6"/>
  <c r="BO379" i="6"/>
  <c r="BN379" i="6"/>
  <c r="BM379" i="6"/>
  <c r="BL379" i="6"/>
  <c r="BK379" i="6"/>
  <c r="BJ379" i="6"/>
  <c r="BI379" i="6"/>
  <c r="BH379" i="6"/>
  <c r="BG379" i="6"/>
  <c r="BF379" i="6"/>
  <c r="BE379" i="6"/>
  <c r="BD379" i="6"/>
  <c r="BC379" i="6"/>
  <c r="BB379" i="6"/>
  <c r="BA379" i="6"/>
  <c r="AZ379" i="6"/>
  <c r="AY379" i="6"/>
  <c r="AX379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CB378" i="6"/>
  <c r="CA378" i="6"/>
  <c r="BX378" i="6"/>
  <c r="BW378" i="6"/>
  <c r="BV378" i="6"/>
  <c r="BT378" i="6"/>
  <c r="BS378" i="6"/>
  <c r="BR378" i="6"/>
  <c r="BQ378" i="6"/>
  <c r="BO378" i="6"/>
  <c r="BN378" i="6"/>
  <c r="BM378" i="6"/>
  <c r="BL378" i="6"/>
  <c r="BJ378" i="6"/>
  <c r="BI378" i="6"/>
  <c r="BH378" i="6"/>
  <c r="BG378" i="6"/>
  <c r="BE378" i="6"/>
  <c r="BD378" i="6"/>
  <c r="BC378" i="6"/>
  <c r="BB378" i="6"/>
  <c r="AZ378" i="6"/>
  <c r="AY378" i="6"/>
  <c r="AX378" i="6"/>
  <c r="AW378" i="6"/>
  <c r="AU378" i="6"/>
  <c r="AT378" i="6"/>
  <c r="AS378" i="6"/>
  <c r="AR378" i="6"/>
  <c r="AP378" i="6"/>
  <c r="AO378" i="6"/>
  <c r="AN378" i="6"/>
  <c r="AM378" i="6"/>
  <c r="AK378" i="6"/>
  <c r="AJ378" i="6"/>
  <c r="AI378" i="6"/>
  <c r="AH378" i="6"/>
  <c r="AF378" i="6"/>
  <c r="AE378" i="6"/>
  <c r="AD378" i="6"/>
  <c r="AC378" i="6"/>
  <c r="AA378" i="6"/>
  <c r="Z378" i="6"/>
  <c r="Y378" i="6"/>
  <c r="X378" i="6"/>
  <c r="V378" i="6"/>
  <c r="U378" i="6"/>
  <c r="T378" i="6"/>
  <c r="S378" i="6"/>
  <c r="Q378" i="6"/>
  <c r="P378" i="6"/>
  <c r="O378" i="6"/>
  <c r="N378" i="6"/>
  <c r="CB377" i="6"/>
  <c r="CA377" i="6"/>
  <c r="BX377" i="6"/>
  <c r="BW377" i="6"/>
  <c r="BV377" i="6"/>
  <c r="BT377" i="6"/>
  <c r="BS377" i="6"/>
  <c r="BR377" i="6"/>
  <c r="BQ377" i="6"/>
  <c r="BO377" i="6"/>
  <c r="BN377" i="6"/>
  <c r="BM377" i="6"/>
  <c r="BL377" i="6"/>
  <c r="BJ377" i="6"/>
  <c r="BI377" i="6"/>
  <c r="BH377" i="6"/>
  <c r="BG377" i="6"/>
  <c r="BE377" i="6"/>
  <c r="BD377" i="6"/>
  <c r="BC377" i="6"/>
  <c r="BB377" i="6"/>
  <c r="AZ377" i="6"/>
  <c r="AY377" i="6"/>
  <c r="AX377" i="6"/>
  <c r="AW377" i="6"/>
  <c r="AU377" i="6"/>
  <c r="AT377" i="6"/>
  <c r="AS377" i="6"/>
  <c r="AR377" i="6"/>
  <c r="AP377" i="6"/>
  <c r="AO377" i="6"/>
  <c r="AN377" i="6"/>
  <c r="AM377" i="6"/>
  <c r="AK377" i="6"/>
  <c r="AJ377" i="6"/>
  <c r="AI377" i="6"/>
  <c r="AH377" i="6"/>
  <c r="AF377" i="6"/>
  <c r="AE377" i="6"/>
  <c r="AD377" i="6"/>
  <c r="AC377" i="6"/>
  <c r="AA377" i="6"/>
  <c r="Z377" i="6"/>
  <c r="Y377" i="6"/>
  <c r="X377" i="6"/>
  <c r="V377" i="6"/>
  <c r="U377" i="6"/>
  <c r="T377" i="6"/>
  <c r="S377" i="6"/>
  <c r="Q377" i="6"/>
  <c r="P377" i="6"/>
  <c r="O377" i="6"/>
  <c r="N377" i="6"/>
  <c r="CB376" i="6"/>
  <c r="CA376" i="6"/>
  <c r="BX376" i="6"/>
  <c r="BW376" i="6"/>
  <c r="BV376" i="6"/>
  <c r="BT376" i="6"/>
  <c r="BS376" i="6"/>
  <c r="BR376" i="6"/>
  <c r="BQ376" i="6"/>
  <c r="BO376" i="6"/>
  <c r="BN376" i="6"/>
  <c r="BM376" i="6"/>
  <c r="BL376" i="6"/>
  <c r="BJ376" i="6"/>
  <c r="BI376" i="6"/>
  <c r="BH376" i="6"/>
  <c r="BG376" i="6"/>
  <c r="BE376" i="6"/>
  <c r="BD376" i="6"/>
  <c r="BC376" i="6"/>
  <c r="BB376" i="6"/>
  <c r="AZ376" i="6"/>
  <c r="AY376" i="6"/>
  <c r="AX376" i="6"/>
  <c r="AW376" i="6"/>
  <c r="AU376" i="6"/>
  <c r="AT376" i="6"/>
  <c r="AS376" i="6"/>
  <c r="AR376" i="6"/>
  <c r="AP376" i="6"/>
  <c r="AO376" i="6"/>
  <c r="AN376" i="6"/>
  <c r="AM376" i="6"/>
  <c r="AK376" i="6"/>
  <c r="AJ376" i="6"/>
  <c r="AI376" i="6"/>
  <c r="AH376" i="6"/>
  <c r="AF376" i="6"/>
  <c r="AE376" i="6"/>
  <c r="AD376" i="6"/>
  <c r="AC376" i="6"/>
  <c r="AA376" i="6"/>
  <c r="Z376" i="6"/>
  <c r="Y376" i="6"/>
  <c r="X376" i="6"/>
  <c r="V376" i="6"/>
  <c r="U376" i="6"/>
  <c r="T376" i="6"/>
  <c r="S376" i="6"/>
  <c r="Q376" i="6"/>
  <c r="P376" i="6"/>
  <c r="O376" i="6"/>
  <c r="N376" i="6"/>
  <c r="CB375" i="6"/>
  <c r="CA375" i="6"/>
  <c r="BX375" i="6"/>
  <c r="BW375" i="6"/>
  <c r="BV375" i="6"/>
  <c r="BT375" i="6"/>
  <c r="BS375" i="6"/>
  <c r="BR375" i="6"/>
  <c r="BQ375" i="6"/>
  <c r="BO375" i="6"/>
  <c r="BN375" i="6"/>
  <c r="BM375" i="6"/>
  <c r="BL375" i="6"/>
  <c r="BJ375" i="6"/>
  <c r="BI375" i="6"/>
  <c r="BH375" i="6"/>
  <c r="BG375" i="6"/>
  <c r="BE375" i="6"/>
  <c r="BD375" i="6"/>
  <c r="BC375" i="6"/>
  <c r="BB375" i="6"/>
  <c r="AZ375" i="6"/>
  <c r="AY375" i="6"/>
  <c r="AX375" i="6"/>
  <c r="AW375" i="6"/>
  <c r="AU375" i="6"/>
  <c r="AT375" i="6"/>
  <c r="AS375" i="6"/>
  <c r="AR375" i="6"/>
  <c r="AP375" i="6"/>
  <c r="AO375" i="6"/>
  <c r="AN375" i="6"/>
  <c r="AM375" i="6"/>
  <c r="AK375" i="6"/>
  <c r="AJ375" i="6"/>
  <c r="AI375" i="6"/>
  <c r="AH375" i="6"/>
  <c r="AF375" i="6"/>
  <c r="AE375" i="6"/>
  <c r="AD375" i="6"/>
  <c r="AC375" i="6"/>
  <c r="AA375" i="6"/>
  <c r="Z375" i="6"/>
  <c r="Y375" i="6"/>
  <c r="X375" i="6"/>
  <c r="V375" i="6"/>
  <c r="U375" i="6"/>
  <c r="T375" i="6"/>
  <c r="S375" i="6"/>
  <c r="Q375" i="6"/>
  <c r="P375" i="6"/>
  <c r="O375" i="6"/>
  <c r="N375" i="6"/>
  <c r="CB374" i="6"/>
  <c r="CA374" i="6"/>
  <c r="BX374" i="6"/>
  <c r="BW374" i="6"/>
  <c r="BV374" i="6"/>
  <c r="BU374" i="6"/>
  <c r="BT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CB373" i="6"/>
  <c r="CA373" i="6"/>
  <c r="BX373" i="6"/>
  <c r="BW373" i="6"/>
  <c r="BV373" i="6"/>
  <c r="BT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CB372" i="6"/>
  <c r="CA372" i="6"/>
  <c r="BX372" i="6"/>
  <c r="BW372" i="6"/>
  <c r="BV372" i="6"/>
  <c r="BT372" i="6"/>
  <c r="BS372" i="6"/>
  <c r="BR372" i="6"/>
  <c r="BQ372" i="6"/>
  <c r="BO372" i="6"/>
  <c r="BN372" i="6"/>
  <c r="BM372" i="6"/>
  <c r="BL372" i="6"/>
  <c r="BJ372" i="6"/>
  <c r="BI372" i="6"/>
  <c r="BH372" i="6"/>
  <c r="BG372" i="6"/>
  <c r="BE372" i="6"/>
  <c r="BD372" i="6"/>
  <c r="BC372" i="6"/>
  <c r="BB372" i="6"/>
  <c r="AZ372" i="6"/>
  <c r="AY372" i="6"/>
  <c r="AX372" i="6"/>
  <c r="AW372" i="6"/>
  <c r="AU372" i="6"/>
  <c r="AT372" i="6"/>
  <c r="AS372" i="6"/>
  <c r="AR372" i="6"/>
  <c r="AP372" i="6"/>
  <c r="AO372" i="6"/>
  <c r="AN372" i="6"/>
  <c r="AM372" i="6"/>
  <c r="AK372" i="6"/>
  <c r="AJ372" i="6"/>
  <c r="AI372" i="6"/>
  <c r="AH372" i="6"/>
  <c r="AF372" i="6"/>
  <c r="AE372" i="6"/>
  <c r="AD372" i="6"/>
  <c r="AC372" i="6"/>
  <c r="AA372" i="6"/>
  <c r="Z372" i="6"/>
  <c r="Y372" i="6"/>
  <c r="X372" i="6"/>
  <c r="V372" i="6"/>
  <c r="U372" i="6"/>
  <c r="T372" i="6"/>
  <c r="S372" i="6"/>
  <c r="Q372" i="6"/>
  <c r="P372" i="6"/>
  <c r="O372" i="6"/>
  <c r="N372" i="6"/>
  <c r="CB371" i="6"/>
  <c r="CA371" i="6"/>
  <c r="BY371" i="6"/>
  <c r="BX371" i="6"/>
  <c r="BW371" i="6"/>
  <c r="BV371" i="6"/>
  <c r="BU371" i="6"/>
  <c r="BT371" i="6"/>
  <c r="BS371" i="6"/>
  <c r="BR371" i="6"/>
  <c r="BQ371" i="6"/>
  <c r="BP371" i="6"/>
  <c r="BO371" i="6"/>
  <c r="BN371" i="6"/>
  <c r="BM371" i="6"/>
  <c r="BL371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AY371" i="6"/>
  <c r="AX371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CB370" i="6"/>
  <c r="CA370" i="6"/>
  <c r="BX370" i="6"/>
  <c r="BW370" i="6"/>
  <c r="BV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AY370" i="6"/>
  <c r="AX370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CB369" i="6"/>
  <c r="CA369" i="6"/>
  <c r="BX369" i="6"/>
  <c r="BW369" i="6"/>
  <c r="BV369" i="6"/>
  <c r="BT369" i="6"/>
  <c r="BS369" i="6"/>
  <c r="BR369" i="6"/>
  <c r="BQ369" i="6"/>
  <c r="BO369" i="6"/>
  <c r="BN369" i="6"/>
  <c r="BM369" i="6"/>
  <c r="BL369" i="6"/>
  <c r="BJ369" i="6"/>
  <c r="BI369" i="6"/>
  <c r="BH369" i="6"/>
  <c r="BG369" i="6"/>
  <c r="BE369" i="6"/>
  <c r="BD369" i="6"/>
  <c r="BC369" i="6"/>
  <c r="BB369" i="6"/>
  <c r="AZ369" i="6"/>
  <c r="AY369" i="6"/>
  <c r="AX369" i="6"/>
  <c r="AW369" i="6"/>
  <c r="AU369" i="6"/>
  <c r="AT369" i="6"/>
  <c r="AS369" i="6"/>
  <c r="AR369" i="6"/>
  <c r="AP369" i="6"/>
  <c r="AO369" i="6"/>
  <c r="AN369" i="6"/>
  <c r="AM369" i="6"/>
  <c r="AK369" i="6"/>
  <c r="AJ369" i="6"/>
  <c r="AI369" i="6"/>
  <c r="AH369" i="6"/>
  <c r="AF369" i="6"/>
  <c r="AE369" i="6"/>
  <c r="AD369" i="6"/>
  <c r="AC369" i="6"/>
  <c r="AA369" i="6"/>
  <c r="Z369" i="6"/>
  <c r="Y369" i="6"/>
  <c r="X369" i="6"/>
  <c r="V369" i="6"/>
  <c r="U369" i="6"/>
  <c r="T369" i="6"/>
  <c r="S369" i="6"/>
  <c r="Q369" i="6"/>
  <c r="P369" i="6"/>
  <c r="O369" i="6"/>
  <c r="N369" i="6"/>
  <c r="CB368" i="6"/>
  <c r="CA368" i="6"/>
  <c r="BX368" i="6"/>
  <c r="BW368" i="6"/>
  <c r="BV368" i="6"/>
  <c r="BU368" i="6"/>
  <c r="BT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CB367" i="6"/>
  <c r="CA367" i="6"/>
  <c r="BX367" i="6"/>
  <c r="BW367" i="6"/>
  <c r="BV367" i="6"/>
  <c r="BT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AY367" i="6"/>
  <c r="AX367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CB366" i="6"/>
  <c r="CA366" i="6"/>
  <c r="BX366" i="6"/>
  <c r="BW366" i="6"/>
  <c r="BV366" i="6"/>
  <c r="BT366" i="6"/>
  <c r="BS366" i="6"/>
  <c r="BR366" i="6"/>
  <c r="BQ366" i="6"/>
  <c r="BO366" i="6"/>
  <c r="BN366" i="6"/>
  <c r="BM366" i="6"/>
  <c r="BL366" i="6"/>
  <c r="BJ366" i="6"/>
  <c r="BI366" i="6"/>
  <c r="BH366" i="6"/>
  <c r="BG366" i="6"/>
  <c r="BE366" i="6"/>
  <c r="BD366" i="6"/>
  <c r="BC366" i="6"/>
  <c r="BB366" i="6"/>
  <c r="AZ366" i="6"/>
  <c r="AY366" i="6"/>
  <c r="AX366" i="6"/>
  <c r="AW366" i="6"/>
  <c r="AU366" i="6"/>
  <c r="AT366" i="6"/>
  <c r="AS366" i="6"/>
  <c r="AR366" i="6"/>
  <c r="AP366" i="6"/>
  <c r="AO366" i="6"/>
  <c r="AN366" i="6"/>
  <c r="AM366" i="6"/>
  <c r="AK366" i="6"/>
  <c r="AJ366" i="6"/>
  <c r="AI366" i="6"/>
  <c r="AH366" i="6"/>
  <c r="AF366" i="6"/>
  <c r="AE366" i="6"/>
  <c r="AD366" i="6"/>
  <c r="AC366" i="6"/>
  <c r="AA366" i="6"/>
  <c r="Z366" i="6"/>
  <c r="Y366" i="6"/>
  <c r="X366" i="6"/>
  <c r="V366" i="6"/>
  <c r="U366" i="6"/>
  <c r="T366" i="6"/>
  <c r="S366" i="6"/>
  <c r="Q366" i="6"/>
  <c r="P366" i="6"/>
  <c r="O366" i="6"/>
  <c r="N366" i="6"/>
  <c r="CB365" i="6"/>
  <c r="CA365" i="6"/>
  <c r="BY365" i="6"/>
  <c r="BX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CB364" i="6"/>
  <c r="CA364" i="6"/>
  <c r="BX364" i="6"/>
  <c r="BW364" i="6"/>
  <c r="BV364" i="6"/>
  <c r="BT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CB363" i="6"/>
  <c r="CA363" i="6"/>
  <c r="BX363" i="6"/>
  <c r="BW363" i="6"/>
  <c r="BV363" i="6"/>
  <c r="BT363" i="6"/>
  <c r="BS363" i="6"/>
  <c r="BR363" i="6"/>
  <c r="BQ363" i="6"/>
  <c r="BO363" i="6"/>
  <c r="BN363" i="6"/>
  <c r="BM363" i="6"/>
  <c r="BL363" i="6"/>
  <c r="BJ363" i="6"/>
  <c r="BI363" i="6"/>
  <c r="BH363" i="6"/>
  <c r="BG363" i="6"/>
  <c r="BE363" i="6"/>
  <c r="BD363" i="6"/>
  <c r="BC363" i="6"/>
  <c r="BB363" i="6"/>
  <c r="AZ363" i="6"/>
  <c r="AY363" i="6"/>
  <c r="AX363" i="6"/>
  <c r="AW363" i="6"/>
  <c r="AU363" i="6"/>
  <c r="AT363" i="6"/>
  <c r="AS363" i="6"/>
  <c r="AR363" i="6"/>
  <c r="AP363" i="6"/>
  <c r="AO363" i="6"/>
  <c r="AN363" i="6"/>
  <c r="AM363" i="6"/>
  <c r="AK363" i="6"/>
  <c r="AJ363" i="6"/>
  <c r="AI363" i="6"/>
  <c r="AH363" i="6"/>
  <c r="AF363" i="6"/>
  <c r="AE363" i="6"/>
  <c r="AD363" i="6"/>
  <c r="AC363" i="6"/>
  <c r="AA363" i="6"/>
  <c r="Z363" i="6"/>
  <c r="Y363" i="6"/>
  <c r="X363" i="6"/>
  <c r="V363" i="6"/>
  <c r="U363" i="6"/>
  <c r="T363" i="6"/>
  <c r="S363" i="6"/>
  <c r="Q363" i="6"/>
  <c r="P363" i="6"/>
  <c r="O363" i="6"/>
  <c r="N363" i="6"/>
  <c r="CB362" i="6"/>
  <c r="CA362" i="6"/>
  <c r="BY362" i="6"/>
  <c r="BX362" i="6"/>
  <c r="BW362" i="6"/>
  <c r="BV362" i="6"/>
  <c r="BU362" i="6"/>
  <c r="BT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CB361" i="6"/>
  <c r="CA361" i="6"/>
  <c r="BX361" i="6"/>
  <c r="BW361" i="6"/>
  <c r="BV361" i="6"/>
  <c r="BT361" i="6"/>
  <c r="BS361" i="6"/>
  <c r="BR361" i="6"/>
  <c r="BQ361" i="6"/>
  <c r="BP361" i="6"/>
  <c r="BO361" i="6"/>
  <c r="BN361" i="6"/>
  <c r="BM361" i="6"/>
  <c r="BL361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AY361" i="6"/>
  <c r="AX361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CB360" i="6"/>
  <c r="CA360" i="6"/>
  <c r="BX360" i="6"/>
  <c r="BW360" i="6"/>
  <c r="BV360" i="6"/>
  <c r="BT360" i="6"/>
  <c r="BS360" i="6"/>
  <c r="BR360" i="6"/>
  <c r="BQ360" i="6"/>
  <c r="BO360" i="6"/>
  <c r="BN360" i="6"/>
  <c r="BM360" i="6"/>
  <c r="BL360" i="6"/>
  <c r="BJ360" i="6"/>
  <c r="BI360" i="6"/>
  <c r="BH360" i="6"/>
  <c r="BG360" i="6"/>
  <c r="BE360" i="6"/>
  <c r="BD360" i="6"/>
  <c r="BC360" i="6"/>
  <c r="BB360" i="6"/>
  <c r="AZ360" i="6"/>
  <c r="AY360" i="6"/>
  <c r="AX360" i="6"/>
  <c r="AW360" i="6"/>
  <c r="AU360" i="6"/>
  <c r="AT360" i="6"/>
  <c r="AS360" i="6"/>
  <c r="AR360" i="6"/>
  <c r="AP360" i="6"/>
  <c r="AO360" i="6"/>
  <c r="AN360" i="6"/>
  <c r="AM360" i="6"/>
  <c r="AK360" i="6"/>
  <c r="AJ360" i="6"/>
  <c r="AI360" i="6"/>
  <c r="AH360" i="6"/>
  <c r="AF360" i="6"/>
  <c r="AE360" i="6"/>
  <c r="AD360" i="6"/>
  <c r="AC360" i="6"/>
  <c r="AA360" i="6"/>
  <c r="Z360" i="6"/>
  <c r="Y360" i="6"/>
  <c r="X360" i="6"/>
  <c r="V360" i="6"/>
  <c r="U360" i="6"/>
  <c r="T360" i="6"/>
  <c r="S360" i="6"/>
  <c r="Q360" i="6"/>
  <c r="P360" i="6"/>
  <c r="O360" i="6"/>
  <c r="N360" i="6"/>
  <c r="CB359" i="6"/>
  <c r="CA359" i="6"/>
  <c r="BY359" i="6"/>
  <c r="BX359" i="6"/>
  <c r="BW359" i="6"/>
  <c r="BV359" i="6"/>
  <c r="BU359" i="6"/>
  <c r="BT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CB358" i="6"/>
  <c r="CA358" i="6"/>
  <c r="BX358" i="6"/>
  <c r="BW358" i="6"/>
  <c r="BV358" i="6"/>
  <c r="BT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CB357" i="6"/>
  <c r="CA357" i="6"/>
  <c r="BX357" i="6"/>
  <c r="BW357" i="6"/>
  <c r="BV357" i="6"/>
  <c r="BT357" i="6"/>
  <c r="BS357" i="6"/>
  <c r="BR357" i="6"/>
  <c r="BQ357" i="6"/>
  <c r="BO357" i="6"/>
  <c r="BN357" i="6"/>
  <c r="BM357" i="6"/>
  <c r="BL357" i="6"/>
  <c r="BJ357" i="6"/>
  <c r="BI357" i="6"/>
  <c r="BH357" i="6"/>
  <c r="BG357" i="6"/>
  <c r="BE357" i="6"/>
  <c r="BD357" i="6"/>
  <c r="BC357" i="6"/>
  <c r="BB357" i="6"/>
  <c r="AZ357" i="6"/>
  <c r="AY357" i="6"/>
  <c r="AX357" i="6"/>
  <c r="AW357" i="6"/>
  <c r="AU357" i="6"/>
  <c r="AT357" i="6"/>
  <c r="AS357" i="6"/>
  <c r="AR357" i="6"/>
  <c r="AP357" i="6"/>
  <c r="AO357" i="6"/>
  <c r="AN357" i="6"/>
  <c r="AM357" i="6"/>
  <c r="AK357" i="6"/>
  <c r="AJ357" i="6"/>
  <c r="AI357" i="6"/>
  <c r="AH357" i="6"/>
  <c r="AF357" i="6"/>
  <c r="AE357" i="6"/>
  <c r="AD357" i="6"/>
  <c r="AC357" i="6"/>
  <c r="AA357" i="6"/>
  <c r="Z357" i="6"/>
  <c r="Y357" i="6"/>
  <c r="X357" i="6"/>
  <c r="V357" i="6"/>
  <c r="U357" i="6"/>
  <c r="T357" i="6"/>
  <c r="S357" i="6"/>
  <c r="Q357" i="6"/>
  <c r="P357" i="6"/>
  <c r="O357" i="6"/>
  <c r="N357" i="6"/>
  <c r="CB356" i="6"/>
  <c r="CA356" i="6"/>
  <c r="BY356" i="6"/>
  <c r="BX356" i="6"/>
  <c r="BW356" i="6"/>
  <c r="BV356" i="6"/>
  <c r="BU356" i="6"/>
  <c r="BT356" i="6"/>
  <c r="BS356" i="6"/>
  <c r="BR356" i="6"/>
  <c r="BQ356" i="6"/>
  <c r="BP356" i="6"/>
  <c r="BO356" i="6"/>
  <c r="BN356" i="6"/>
  <c r="BM356" i="6"/>
  <c r="BL356" i="6"/>
  <c r="BK356" i="6"/>
  <c r="BJ356" i="6"/>
  <c r="BI356" i="6"/>
  <c r="BH356" i="6"/>
  <c r="BG356" i="6"/>
  <c r="BF356" i="6"/>
  <c r="BE356" i="6"/>
  <c r="BD356" i="6"/>
  <c r="BC356" i="6"/>
  <c r="BB356" i="6"/>
  <c r="BA356" i="6"/>
  <c r="AZ356" i="6"/>
  <c r="AY356" i="6"/>
  <c r="AX356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CB355" i="6"/>
  <c r="CA355" i="6"/>
  <c r="BX355" i="6"/>
  <c r="BW355" i="6"/>
  <c r="BV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CB354" i="6"/>
  <c r="CA354" i="6"/>
  <c r="BX354" i="6"/>
  <c r="BW354" i="6"/>
  <c r="BV354" i="6"/>
  <c r="BT354" i="6"/>
  <c r="BS354" i="6"/>
  <c r="BR354" i="6"/>
  <c r="BQ354" i="6"/>
  <c r="BO354" i="6"/>
  <c r="BN354" i="6"/>
  <c r="BM354" i="6"/>
  <c r="BL354" i="6"/>
  <c r="BJ354" i="6"/>
  <c r="BI354" i="6"/>
  <c r="BH354" i="6"/>
  <c r="BG354" i="6"/>
  <c r="BE354" i="6"/>
  <c r="BD354" i="6"/>
  <c r="BC354" i="6"/>
  <c r="BB354" i="6"/>
  <c r="AZ354" i="6"/>
  <c r="AY354" i="6"/>
  <c r="AX354" i="6"/>
  <c r="AW354" i="6"/>
  <c r="AU354" i="6"/>
  <c r="AT354" i="6"/>
  <c r="AS354" i="6"/>
  <c r="AR354" i="6"/>
  <c r="AP354" i="6"/>
  <c r="AO354" i="6"/>
  <c r="AN354" i="6"/>
  <c r="AM354" i="6"/>
  <c r="AK354" i="6"/>
  <c r="AJ354" i="6"/>
  <c r="AI354" i="6"/>
  <c r="AH354" i="6"/>
  <c r="AF354" i="6"/>
  <c r="AE354" i="6"/>
  <c r="AD354" i="6"/>
  <c r="AC354" i="6"/>
  <c r="AA354" i="6"/>
  <c r="Z354" i="6"/>
  <c r="Y354" i="6"/>
  <c r="X354" i="6"/>
  <c r="V354" i="6"/>
  <c r="U354" i="6"/>
  <c r="T354" i="6"/>
  <c r="S354" i="6"/>
  <c r="Q354" i="6"/>
  <c r="P354" i="6"/>
  <c r="O354" i="6"/>
  <c r="N354" i="6"/>
  <c r="CB353" i="6"/>
  <c r="CA353" i="6"/>
  <c r="BY353" i="6"/>
  <c r="BX353" i="6"/>
  <c r="BW353" i="6"/>
  <c r="BV353" i="6"/>
  <c r="BU353" i="6"/>
  <c r="BT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CB352" i="6"/>
  <c r="CA352" i="6"/>
  <c r="BX352" i="6"/>
  <c r="BW352" i="6"/>
  <c r="BV352" i="6"/>
  <c r="BT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CB351" i="6"/>
  <c r="CA351" i="6"/>
  <c r="BX351" i="6"/>
  <c r="BW351" i="6"/>
  <c r="BV351" i="6"/>
  <c r="BT351" i="6"/>
  <c r="BS351" i="6"/>
  <c r="BR351" i="6"/>
  <c r="BQ351" i="6"/>
  <c r="BO351" i="6"/>
  <c r="BN351" i="6"/>
  <c r="BM351" i="6"/>
  <c r="BL351" i="6"/>
  <c r="BJ351" i="6"/>
  <c r="BI351" i="6"/>
  <c r="BH351" i="6"/>
  <c r="BG351" i="6"/>
  <c r="BE351" i="6"/>
  <c r="BD351" i="6"/>
  <c r="BC351" i="6"/>
  <c r="BB351" i="6"/>
  <c r="AZ351" i="6"/>
  <c r="AY351" i="6"/>
  <c r="AX351" i="6"/>
  <c r="AW351" i="6"/>
  <c r="AU351" i="6"/>
  <c r="AT351" i="6"/>
  <c r="AS351" i="6"/>
  <c r="AR351" i="6"/>
  <c r="AP351" i="6"/>
  <c r="AO351" i="6"/>
  <c r="AN351" i="6"/>
  <c r="AM351" i="6"/>
  <c r="AK351" i="6"/>
  <c r="AJ351" i="6"/>
  <c r="AI351" i="6"/>
  <c r="AH351" i="6"/>
  <c r="AF351" i="6"/>
  <c r="AE351" i="6"/>
  <c r="AD351" i="6"/>
  <c r="AC351" i="6"/>
  <c r="AA351" i="6"/>
  <c r="Z351" i="6"/>
  <c r="Y351" i="6"/>
  <c r="X351" i="6"/>
  <c r="V351" i="6"/>
  <c r="U351" i="6"/>
  <c r="T351" i="6"/>
  <c r="S351" i="6"/>
  <c r="Q351" i="6"/>
  <c r="P351" i="6"/>
  <c r="O351" i="6"/>
  <c r="N351" i="6"/>
  <c r="CB350" i="6"/>
  <c r="CA350" i="6"/>
  <c r="BY350" i="6"/>
  <c r="BX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CB349" i="6"/>
  <c r="CA349" i="6"/>
  <c r="BX349" i="6"/>
  <c r="BW349" i="6"/>
  <c r="BV349" i="6"/>
  <c r="BT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CB348" i="6"/>
  <c r="CA348" i="6"/>
  <c r="BX348" i="6"/>
  <c r="BW348" i="6"/>
  <c r="BV348" i="6"/>
  <c r="BT348" i="6"/>
  <c r="BS348" i="6"/>
  <c r="BR348" i="6"/>
  <c r="BQ348" i="6"/>
  <c r="BO348" i="6"/>
  <c r="BN348" i="6"/>
  <c r="BM348" i="6"/>
  <c r="BL348" i="6"/>
  <c r="BJ348" i="6"/>
  <c r="BI348" i="6"/>
  <c r="BH348" i="6"/>
  <c r="BG348" i="6"/>
  <c r="BE348" i="6"/>
  <c r="BD348" i="6"/>
  <c r="BC348" i="6"/>
  <c r="BB348" i="6"/>
  <c r="AZ348" i="6"/>
  <c r="AY348" i="6"/>
  <c r="AX348" i="6"/>
  <c r="AW348" i="6"/>
  <c r="AU348" i="6"/>
  <c r="AT348" i="6"/>
  <c r="AS348" i="6"/>
  <c r="AR348" i="6"/>
  <c r="AP348" i="6"/>
  <c r="AO348" i="6"/>
  <c r="AN348" i="6"/>
  <c r="AM348" i="6"/>
  <c r="AK348" i="6"/>
  <c r="AJ348" i="6"/>
  <c r="AI348" i="6"/>
  <c r="AH348" i="6"/>
  <c r="AF348" i="6"/>
  <c r="AE348" i="6"/>
  <c r="AD348" i="6"/>
  <c r="AC348" i="6"/>
  <c r="AA348" i="6"/>
  <c r="Z348" i="6"/>
  <c r="Y348" i="6"/>
  <c r="X348" i="6"/>
  <c r="V348" i="6"/>
  <c r="U348" i="6"/>
  <c r="T348" i="6"/>
  <c r="S348" i="6"/>
  <c r="Q348" i="6"/>
  <c r="P348" i="6"/>
  <c r="O348" i="6"/>
  <c r="N348" i="6"/>
  <c r="CB347" i="6"/>
  <c r="CA347" i="6"/>
  <c r="BX347" i="6"/>
  <c r="BW347" i="6"/>
  <c r="BV347" i="6"/>
  <c r="BU347" i="6"/>
  <c r="BT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CB346" i="6"/>
  <c r="CA346" i="6"/>
  <c r="BX346" i="6"/>
  <c r="BW346" i="6"/>
  <c r="BV346" i="6"/>
  <c r="BT346" i="6"/>
  <c r="BS346" i="6"/>
  <c r="BR346" i="6"/>
  <c r="BQ346" i="6"/>
  <c r="BP346" i="6"/>
  <c r="BO346" i="6"/>
  <c r="BN346" i="6"/>
  <c r="BM346" i="6"/>
  <c r="BL346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AY346" i="6"/>
  <c r="AX346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CB345" i="6"/>
  <c r="CA345" i="6"/>
  <c r="BX345" i="6"/>
  <c r="BW345" i="6"/>
  <c r="BV345" i="6"/>
  <c r="BT345" i="6"/>
  <c r="BS345" i="6"/>
  <c r="BR345" i="6"/>
  <c r="BQ345" i="6"/>
  <c r="BO345" i="6"/>
  <c r="BN345" i="6"/>
  <c r="BM345" i="6"/>
  <c r="BL345" i="6"/>
  <c r="BJ345" i="6"/>
  <c r="BI345" i="6"/>
  <c r="BH345" i="6"/>
  <c r="BG345" i="6"/>
  <c r="BE345" i="6"/>
  <c r="BD345" i="6"/>
  <c r="BC345" i="6"/>
  <c r="BB345" i="6"/>
  <c r="AZ345" i="6"/>
  <c r="AY345" i="6"/>
  <c r="AX345" i="6"/>
  <c r="AW345" i="6"/>
  <c r="AU345" i="6"/>
  <c r="AT345" i="6"/>
  <c r="AS345" i="6"/>
  <c r="AR345" i="6"/>
  <c r="AP345" i="6"/>
  <c r="AO345" i="6"/>
  <c r="AN345" i="6"/>
  <c r="AM345" i="6"/>
  <c r="AK345" i="6"/>
  <c r="AJ345" i="6"/>
  <c r="AI345" i="6"/>
  <c r="AH345" i="6"/>
  <c r="AF345" i="6"/>
  <c r="AE345" i="6"/>
  <c r="AD345" i="6"/>
  <c r="AC345" i="6"/>
  <c r="AA345" i="6"/>
  <c r="Z345" i="6"/>
  <c r="Y345" i="6"/>
  <c r="X345" i="6"/>
  <c r="V345" i="6"/>
  <c r="U345" i="6"/>
  <c r="T345" i="6"/>
  <c r="S345" i="6"/>
  <c r="Q345" i="6"/>
  <c r="P345" i="6"/>
  <c r="O345" i="6"/>
  <c r="N345" i="6"/>
  <c r="CB344" i="6"/>
  <c r="CA344" i="6"/>
  <c r="BY344" i="6"/>
  <c r="BX344" i="6"/>
  <c r="BW344" i="6"/>
  <c r="BV344" i="6"/>
  <c r="BU344" i="6"/>
  <c r="BT344" i="6"/>
  <c r="BS344" i="6"/>
  <c r="BR344" i="6"/>
  <c r="BQ344" i="6"/>
  <c r="BP344" i="6"/>
  <c r="BO344" i="6"/>
  <c r="BN344" i="6"/>
  <c r="BM344" i="6"/>
  <c r="BL344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AY344" i="6"/>
  <c r="AX344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CB343" i="6"/>
  <c r="CA343" i="6"/>
  <c r="BX343" i="6"/>
  <c r="BW343" i="6"/>
  <c r="BV343" i="6"/>
  <c r="BT343" i="6"/>
  <c r="BS343" i="6"/>
  <c r="BR343" i="6"/>
  <c r="BQ343" i="6"/>
  <c r="BP343" i="6"/>
  <c r="BO343" i="6"/>
  <c r="BN343" i="6"/>
  <c r="BM343" i="6"/>
  <c r="BL343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AY343" i="6"/>
  <c r="AX343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CB342" i="6"/>
  <c r="CA342" i="6"/>
  <c r="BX342" i="6"/>
  <c r="BW342" i="6"/>
  <c r="BV342" i="6"/>
  <c r="BT342" i="6"/>
  <c r="BS342" i="6"/>
  <c r="BR342" i="6"/>
  <c r="BQ342" i="6"/>
  <c r="BO342" i="6"/>
  <c r="BN342" i="6"/>
  <c r="BM342" i="6"/>
  <c r="BL342" i="6"/>
  <c r="BJ342" i="6"/>
  <c r="BI342" i="6"/>
  <c r="BH342" i="6"/>
  <c r="BG342" i="6"/>
  <c r="BE342" i="6"/>
  <c r="BD342" i="6"/>
  <c r="BC342" i="6"/>
  <c r="BB342" i="6"/>
  <c r="AZ342" i="6"/>
  <c r="AY342" i="6"/>
  <c r="AX342" i="6"/>
  <c r="AW342" i="6"/>
  <c r="AU342" i="6"/>
  <c r="AT342" i="6"/>
  <c r="AS342" i="6"/>
  <c r="AR342" i="6"/>
  <c r="AP342" i="6"/>
  <c r="AO342" i="6"/>
  <c r="AN342" i="6"/>
  <c r="AM342" i="6"/>
  <c r="AK342" i="6"/>
  <c r="AJ342" i="6"/>
  <c r="AI342" i="6"/>
  <c r="AH342" i="6"/>
  <c r="AF342" i="6"/>
  <c r="AE342" i="6"/>
  <c r="AD342" i="6"/>
  <c r="AC342" i="6"/>
  <c r="AA342" i="6"/>
  <c r="Z342" i="6"/>
  <c r="Y342" i="6"/>
  <c r="X342" i="6"/>
  <c r="V342" i="6"/>
  <c r="U342" i="6"/>
  <c r="T342" i="6"/>
  <c r="S342" i="6"/>
  <c r="Q342" i="6"/>
  <c r="P342" i="6"/>
  <c r="O342" i="6"/>
  <c r="N342" i="6"/>
  <c r="CB341" i="6"/>
  <c r="CA341" i="6"/>
  <c r="BY341" i="6"/>
  <c r="BX341" i="6"/>
  <c r="BW341" i="6"/>
  <c r="BV341" i="6"/>
  <c r="BU341" i="6"/>
  <c r="BT341" i="6"/>
  <c r="BS341" i="6"/>
  <c r="BR341" i="6"/>
  <c r="BQ341" i="6"/>
  <c r="BP341" i="6"/>
  <c r="BO341" i="6"/>
  <c r="BN341" i="6"/>
  <c r="BM341" i="6"/>
  <c r="BL341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AY341" i="6"/>
  <c r="AX341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CB340" i="6"/>
  <c r="CA340" i="6"/>
  <c r="BX340" i="6"/>
  <c r="BW340" i="6"/>
  <c r="BV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CB339" i="6"/>
  <c r="CA339" i="6"/>
  <c r="BX339" i="6"/>
  <c r="BW339" i="6"/>
  <c r="BV339" i="6"/>
  <c r="BT339" i="6"/>
  <c r="BS339" i="6"/>
  <c r="BR339" i="6"/>
  <c r="BQ339" i="6"/>
  <c r="BO339" i="6"/>
  <c r="BN339" i="6"/>
  <c r="BM339" i="6"/>
  <c r="BL339" i="6"/>
  <c r="BJ339" i="6"/>
  <c r="BI339" i="6"/>
  <c r="BH339" i="6"/>
  <c r="BG339" i="6"/>
  <c r="BE339" i="6"/>
  <c r="BD339" i="6"/>
  <c r="BC339" i="6"/>
  <c r="BB339" i="6"/>
  <c r="AZ339" i="6"/>
  <c r="AY339" i="6"/>
  <c r="AX339" i="6"/>
  <c r="AW339" i="6"/>
  <c r="AU339" i="6"/>
  <c r="AT339" i="6"/>
  <c r="AS339" i="6"/>
  <c r="AR339" i="6"/>
  <c r="AP339" i="6"/>
  <c r="AO339" i="6"/>
  <c r="AN339" i="6"/>
  <c r="AM339" i="6"/>
  <c r="AK339" i="6"/>
  <c r="AJ339" i="6"/>
  <c r="AI339" i="6"/>
  <c r="AH339" i="6"/>
  <c r="AF339" i="6"/>
  <c r="AE339" i="6"/>
  <c r="AD339" i="6"/>
  <c r="AC339" i="6"/>
  <c r="AA339" i="6"/>
  <c r="Z339" i="6"/>
  <c r="Y339" i="6"/>
  <c r="X339" i="6"/>
  <c r="V339" i="6"/>
  <c r="U339" i="6"/>
  <c r="T339" i="6"/>
  <c r="S339" i="6"/>
  <c r="Q339" i="6"/>
  <c r="P339" i="6"/>
  <c r="O339" i="6"/>
  <c r="N339" i="6"/>
  <c r="CB338" i="6"/>
  <c r="CA338" i="6"/>
  <c r="BY338" i="6"/>
  <c r="BX338" i="6"/>
  <c r="BW338" i="6"/>
  <c r="BV338" i="6"/>
  <c r="BU338" i="6"/>
  <c r="BT338" i="6"/>
  <c r="BS338" i="6"/>
  <c r="BR338" i="6"/>
  <c r="BQ338" i="6"/>
  <c r="BP338" i="6"/>
  <c r="BO338" i="6"/>
  <c r="BN338" i="6"/>
  <c r="BM338" i="6"/>
  <c r="BL338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AY338" i="6"/>
  <c r="AX338" i="6"/>
  <c r="AW338" i="6"/>
  <c r="AV338" i="6"/>
  <c r="AU338" i="6"/>
  <c r="AT338" i="6"/>
  <c r="AS338" i="6"/>
  <c r="AR338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CB337" i="6"/>
  <c r="CA337" i="6"/>
  <c r="BX337" i="6"/>
  <c r="BW337" i="6"/>
  <c r="BV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CB336" i="6"/>
  <c r="CA336" i="6"/>
  <c r="BX336" i="6"/>
  <c r="BW336" i="6"/>
  <c r="BV336" i="6"/>
  <c r="BT336" i="6"/>
  <c r="BS336" i="6"/>
  <c r="BR336" i="6"/>
  <c r="BQ336" i="6"/>
  <c r="BO336" i="6"/>
  <c r="BN336" i="6"/>
  <c r="BM336" i="6"/>
  <c r="BL336" i="6"/>
  <c r="BJ336" i="6"/>
  <c r="BI336" i="6"/>
  <c r="BH336" i="6"/>
  <c r="BG336" i="6"/>
  <c r="BE336" i="6"/>
  <c r="BD336" i="6"/>
  <c r="BC336" i="6"/>
  <c r="BB336" i="6"/>
  <c r="AZ336" i="6"/>
  <c r="AY336" i="6"/>
  <c r="AX336" i="6"/>
  <c r="AW336" i="6"/>
  <c r="AU336" i="6"/>
  <c r="AT336" i="6"/>
  <c r="AS336" i="6"/>
  <c r="AR336" i="6"/>
  <c r="AP336" i="6"/>
  <c r="AO336" i="6"/>
  <c r="AN336" i="6"/>
  <c r="AM336" i="6"/>
  <c r="AK336" i="6"/>
  <c r="AJ336" i="6"/>
  <c r="AI336" i="6"/>
  <c r="AH336" i="6"/>
  <c r="AF336" i="6"/>
  <c r="AE336" i="6"/>
  <c r="AD336" i="6"/>
  <c r="AC336" i="6"/>
  <c r="AA336" i="6"/>
  <c r="Z336" i="6"/>
  <c r="Y336" i="6"/>
  <c r="X336" i="6"/>
  <c r="V336" i="6"/>
  <c r="U336" i="6"/>
  <c r="T336" i="6"/>
  <c r="S336" i="6"/>
  <c r="Q336" i="6"/>
  <c r="P336" i="6"/>
  <c r="O336" i="6"/>
  <c r="N336" i="6"/>
  <c r="CB335" i="6"/>
  <c r="CA335" i="6"/>
  <c r="BY335" i="6"/>
  <c r="BX335" i="6"/>
  <c r="BW335" i="6"/>
  <c r="BV335" i="6"/>
  <c r="BU335" i="6"/>
  <c r="BT335" i="6"/>
  <c r="BS335" i="6"/>
  <c r="BR335" i="6"/>
  <c r="BQ335" i="6"/>
  <c r="BP335" i="6"/>
  <c r="BO335" i="6"/>
  <c r="BN335" i="6"/>
  <c r="BM335" i="6"/>
  <c r="BL335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AY335" i="6"/>
  <c r="AX335" i="6"/>
  <c r="AW335" i="6"/>
  <c r="AV335" i="6"/>
  <c r="AU335" i="6"/>
  <c r="AT335" i="6"/>
  <c r="AS335" i="6"/>
  <c r="AR335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CB334" i="6"/>
  <c r="CA334" i="6"/>
  <c r="BX334" i="6"/>
  <c r="BW334" i="6"/>
  <c r="BV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CB333" i="6"/>
  <c r="CA333" i="6"/>
  <c r="BX333" i="6"/>
  <c r="BW333" i="6"/>
  <c r="BV333" i="6"/>
  <c r="BT333" i="6"/>
  <c r="BS333" i="6"/>
  <c r="BR333" i="6"/>
  <c r="BQ333" i="6"/>
  <c r="BO333" i="6"/>
  <c r="BN333" i="6"/>
  <c r="BM333" i="6"/>
  <c r="BL333" i="6"/>
  <c r="BJ333" i="6"/>
  <c r="BI333" i="6"/>
  <c r="BH333" i="6"/>
  <c r="BG333" i="6"/>
  <c r="BE333" i="6"/>
  <c r="BD333" i="6"/>
  <c r="BC333" i="6"/>
  <c r="BB333" i="6"/>
  <c r="AZ333" i="6"/>
  <c r="AY333" i="6"/>
  <c r="AX333" i="6"/>
  <c r="AW333" i="6"/>
  <c r="AU333" i="6"/>
  <c r="AT333" i="6"/>
  <c r="AS333" i="6"/>
  <c r="AR333" i="6"/>
  <c r="AP333" i="6"/>
  <c r="AO333" i="6"/>
  <c r="AN333" i="6"/>
  <c r="AM333" i="6"/>
  <c r="AK333" i="6"/>
  <c r="AJ333" i="6"/>
  <c r="AI333" i="6"/>
  <c r="AH333" i="6"/>
  <c r="AF333" i="6"/>
  <c r="AE333" i="6"/>
  <c r="AD333" i="6"/>
  <c r="AC333" i="6"/>
  <c r="AA333" i="6"/>
  <c r="Z333" i="6"/>
  <c r="Y333" i="6"/>
  <c r="X333" i="6"/>
  <c r="V333" i="6"/>
  <c r="U333" i="6"/>
  <c r="T333" i="6"/>
  <c r="S333" i="6"/>
  <c r="Q333" i="6"/>
  <c r="P333" i="6"/>
  <c r="O333" i="6"/>
  <c r="CB332" i="6"/>
  <c r="CA332" i="6"/>
  <c r="BY332" i="6"/>
  <c r="BX332" i="6"/>
  <c r="BW332" i="6"/>
  <c r="BV332" i="6"/>
  <c r="BU332" i="6"/>
  <c r="BT332" i="6"/>
  <c r="BS332" i="6"/>
  <c r="BR332" i="6"/>
  <c r="BQ332" i="6"/>
  <c r="BP332" i="6"/>
  <c r="BO332" i="6"/>
  <c r="BN332" i="6"/>
  <c r="BM332" i="6"/>
  <c r="BL332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CB331" i="6"/>
  <c r="CA331" i="6"/>
  <c r="BX331" i="6"/>
  <c r="BW331" i="6"/>
  <c r="BV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CB330" i="6"/>
  <c r="CA330" i="6"/>
  <c r="BX330" i="6"/>
  <c r="BW330" i="6"/>
  <c r="BV330" i="6"/>
  <c r="BT330" i="6"/>
  <c r="BS330" i="6"/>
  <c r="BR330" i="6"/>
  <c r="BQ330" i="6"/>
  <c r="BO330" i="6"/>
  <c r="BN330" i="6"/>
  <c r="BM330" i="6"/>
  <c r="BL330" i="6"/>
  <c r="BJ330" i="6"/>
  <c r="BI330" i="6"/>
  <c r="BH330" i="6"/>
  <c r="BG330" i="6"/>
  <c r="BE330" i="6"/>
  <c r="BD330" i="6"/>
  <c r="BC330" i="6"/>
  <c r="BB330" i="6"/>
  <c r="AZ330" i="6"/>
  <c r="AY330" i="6"/>
  <c r="AX330" i="6"/>
  <c r="AW330" i="6"/>
  <c r="AU330" i="6"/>
  <c r="AT330" i="6"/>
  <c r="AS330" i="6"/>
  <c r="AR330" i="6"/>
  <c r="AP330" i="6"/>
  <c r="AO330" i="6"/>
  <c r="AN330" i="6"/>
  <c r="AM330" i="6"/>
  <c r="AK330" i="6"/>
  <c r="AJ330" i="6"/>
  <c r="AI330" i="6"/>
  <c r="AH330" i="6"/>
  <c r="AF330" i="6"/>
  <c r="AE330" i="6"/>
  <c r="AD330" i="6"/>
  <c r="AC330" i="6"/>
  <c r="AA330" i="6"/>
  <c r="Z330" i="6"/>
  <c r="Y330" i="6"/>
  <c r="X330" i="6"/>
  <c r="V330" i="6"/>
  <c r="U330" i="6"/>
  <c r="T330" i="6"/>
  <c r="S330" i="6"/>
  <c r="Q330" i="6"/>
  <c r="P330" i="6"/>
  <c r="O330" i="6"/>
  <c r="N330" i="6"/>
  <c r="CB329" i="6"/>
  <c r="CA329" i="6"/>
  <c r="BY329" i="6"/>
  <c r="BX329" i="6"/>
  <c r="BW329" i="6"/>
  <c r="BV329" i="6"/>
  <c r="BU329" i="6"/>
  <c r="BT329" i="6"/>
  <c r="BS329" i="6"/>
  <c r="BR329" i="6"/>
  <c r="BQ329" i="6"/>
  <c r="BP329" i="6"/>
  <c r="BO329" i="6"/>
  <c r="BN329" i="6"/>
  <c r="BM329" i="6"/>
  <c r="BL329" i="6"/>
  <c r="BK329" i="6"/>
  <c r="BJ329" i="6"/>
  <c r="BI329" i="6"/>
  <c r="BH329" i="6"/>
  <c r="BG329" i="6"/>
  <c r="BF329" i="6"/>
  <c r="BE329" i="6"/>
  <c r="BD329" i="6"/>
  <c r="BC329" i="6"/>
  <c r="BB329" i="6"/>
  <c r="BA329" i="6"/>
  <c r="AZ329" i="6"/>
  <c r="AY329" i="6"/>
  <c r="AX329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CB328" i="6"/>
  <c r="CA328" i="6"/>
  <c r="BX328" i="6"/>
  <c r="BW328" i="6"/>
  <c r="BV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CB327" i="6"/>
  <c r="CA327" i="6"/>
  <c r="BX327" i="6"/>
  <c r="BW327" i="6"/>
  <c r="BV327" i="6"/>
  <c r="BT327" i="6"/>
  <c r="BS327" i="6"/>
  <c r="BR327" i="6"/>
  <c r="BQ327" i="6"/>
  <c r="BO327" i="6"/>
  <c r="BN327" i="6"/>
  <c r="BM327" i="6"/>
  <c r="BL327" i="6"/>
  <c r="BJ327" i="6"/>
  <c r="BI327" i="6"/>
  <c r="BH327" i="6"/>
  <c r="BG327" i="6"/>
  <c r="BE327" i="6"/>
  <c r="BD327" i="6"/>
  <c r="BC327" i="6"/>
  <c r="BB327" i="6"/>
  <c r="AZ327" i="6"/>
  <c r="AY327" i="6"/>
  <c r="AX327" i="6"/>
  <c r="AW327" i="6"/>
  <c r="AU327" i="6"/>
  <c r="AT327" i="6"/>
  <c r="AS327" i="6"/>
  <c r="AR327" i="6"/>
  <c r="AP327" i="6"/>
  <c r="AO327" i="6"/>
  <c r="AN327" i="6"/>
  <c r="AM327" i="6"/>
  <c r="AK327" i="6"/>
  <c r="AJ327" i="6"/>
  <c r="AI327" i="6"/>
  <c r="AH327" i="6"/>
  <c r="AF327" i="6"/>
  <c r="AE327" i="6"/>
  <c r="AD327" i="6"/>
  <c r="AC327" i="6"/>
  <c r="AA327" i="6"/>
  <c r="Z327" i="6"/>
  <c r="Y327" i="6"/>
  <c r="X327" i="6"/>
  <c r="V327" i="6"/>
  <c r="U327" i="6"/>
  <c r="T327" i="6"/>
  <c r="S327" i="6"/>
  <c r="Q327" i="6"/>
  <c r="P327" i="6"/>
  <c r="O327" i="6"/>
  <c r="N327" i="6"/>
  <c r="CB326" i="6"/>
  <c r="CA326" i="6"/>
  <c r="BY326" i="6"/>
  <c r="BX326" i="6"/>
  <c r="BW326" i="6"/>
  <c r="BV326" i="6"/>
  <c r="BU326" i="6"/>
  <c r="BT326" i="6"/>
  <c r="BS326" i="6"/>
  <c r="BR326" i="6"/>
  <c r="BQ326" i="6"/>
  <c r="BP326" i="6"/>
  <c r="BO326" i="6"/>
  <c r="BN326" i="6"/>
  <c r="BM326" i="6"/>
  <c r="BL326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AY326" i="6"/>
  <c r="AX326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CB325" i="6"/>
  <c r="CA325" i="6"/>
  <c r="BX325" i="6"/>
  <c r="BW325" i="6"/>
  <c r="BV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CB324" i="6"/>
  <c r="CA324" i="6"/>
  <c r="BX324" i="6"/>
  <c r="BW324" i="6"/>
  <c r="BV324" i="6"/>
  <c r="BT324" i="6"/>
  <c r="BS324" i="6"/>
  <c r="BR324" i="6"/>
  <c r="BQ324" i="6"/>
  <c r="BO324" i="6"/>
  <c r="BN324" i="6"/>
  <c r="BM324" i="6"/>
  <c r="BL324" i="6"/>
  <c r="BJ324" i="6"/>
  <c r="BI324" i="6"/>
  <c r="BH324" i="6"/>
  <c r="BG324" i="6"/>
  <c r="BE324" i="6"/>
  <c r="BD324" i="6"/>
  <c r="BC324" i="6"/>
  <c r="BB324" i="6"/>
  <c r="AZ324" i="6"/>
  <c r="AY324" i="6"/>
  <c r="AX324" i="6"/>
  <c r="AW324" i="6"/>
  <c r="AU324" i="6"/>
  <c r="AT324" i="6"/>
  <c r="AS324" i="6"/>
  <c r="AR324" i="6"/>
  <c r="AP324" i="6"/>
  <c r="AO324" i="6"/>
  <c r="AN324" i="6"/>
  <c r="AM324" i="6"/>
  <c r="AK324" i="6"/>
  <c r="AJ324" i="6"/>
  <c r="AI324" i="6"/>
  <c r="AH324" i="6"/>
  <c r="AF324" i="6"/>
  <c r="AE324" i="6"/>
  <c r="AD324" i="6"/>
  <c r="AC324" i="6"/>
  <c r="AA324" i="6"/>
  <c r="Z324" i="6"/>
  <c r="Y324" i="6"/>
  <c r="X324" i="6"/>
  <c r="V324" i="6"/>
  <c r="U324" i="6"/>
  <c r="T324" i="6"/>
  <c r="S324" i="6"/>
  <c r="Q324" i="6"/>
  <c r="P324" i="6"/>
  <c r="O324" i="6"/>
  <c r="N324" i="6"/>
  <c r="CB323" i="6"/>
  <c r="CA323" i="6"/>
  <c r="BY323" i="6"/>
  <c r="BX323" i="6"/>
  <c r="BW323" i="6"/>
  <c r="BV323" i="6"/>
  <c r="BU323" i="6"/>
  <c r="BT323" i="6"/>
  <c r="BS323" i="6"/>
  <c r="BR323" i="6"/>
  <c r="BQ323" i="6"/>
  <c r="BP323" i="6"/>
  <c r="BO323" i="6"/>
  <c r="BN323" i="6"/>
  <c r="BM323" i="6"/>
  <c r="BL323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AY323" i="6"/>
  <c r="AX323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CB322" i="6"/>
  <c r="CA322" i="6"/>
  <c r="BX322" i="6"/>
  <c r="BW322" i="6"/>
  <c r="BV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CB321" i="6"/>
  <c r="CA321" i="6"/>
  <c r="BX321" i="6"/>
  <c r="BW321" i="6"/>
  <c r="BV321" i="6"/>
  <c r="BT321" i="6"/>
  <c r="BS321" i="6"/>
  <c r="BR321" i="6"/>
  <c r="BQ321" i="6"/>
  <c r="BO321" i="6"/>
  <c r="BN321" i="6"/>
  <c r="BM321" i="6"/>
  <c r="BL321" i="6"/>
  <c r="BJ321" i="6"/>
  <c r="BI321" i="6"/>
  <c r="BH321" i="6"/>
  <c r="BG321" i="6"/>
  <c r="BE321" i="6"/>
  <c r="BD321" i="6"/>
  <c r="BC321" i="6"/>
  <c r="BB321" i="6"/>
  <c r="AZ321" i="6"/>
  <c r="AY321" i="6"/>
  <c r="AX321" i="6"/>
  <c r="AW321" i="6"/>
  <c r="AU321" i="6"/>
  <c r="AT321" i="6"/>
  <c r="AS321" i="6"/>
  <c r="AR321" i="6"/>
  <c r="AP321" i="6"/>
  <c r="AO321" i="6"/>
  <c r="AN321" i="6"/>
  <c r="AM321" i="6"/>
  <c r="AK321" i="6"/>
  <c r="AJ321" i="6"/>
  <c r="AI321" i="6"/>
  <c r="AH321" i="6"/>
  <c r="AF321" i="6"/>
  <c r="AE321" i="6"/>
  <c r="AD321" i="6"/>
  <c r="AC321" i="6"/>
  <c r="AA321" i="6"/>
  <c r="Z321" i="6"/>
  <c r="Y321" i="6"/>
  <c r="X321" i="6"/>
  <c r="V321" i="6"/>
  <c r="U321" i="6"/>
  <c r="T321" i="6"/>
  <c r="S321" i="6"/>
  <c r="Q321" i="6"/>
  <c r="P321" i="6"/>
  <c r="O321" i="6"/>
  <c r="N321" i="6"/>
  <c r="CB320" i="6"/>
  <c r="CA320" i="6"/>
  <c r="BX320" i="6"/>
  <c r="BW320" i="6"/>
  <c r="BV320" i="6"/>
  <c r="BT320" i="6"/>
  <c r="BS320" i="6"/>
  <c r="BR320" i="6"/>
  <c r="BQ320" i="6"/>
  <c r="BO320" i="6"/>
  <c r="BN320" i="6"/>
  <c r="BM320" i="6"/>
  <c r="BL320" i="6"/>
  <c r="BJ320" i="6"/>
  <c r="BI320" i="6"/>
  <c r="BH320" i="6"/>
  <c r="BG320" i="6"/>
  <c r="BE320" i="6"/>
  <c r="BD320" i="6"/>
  <c r="BC320" i="6"/>
  <c r="BB320" i="6"/>
  <c r="AZ320" i="6"/>
  <c r="AY320" i="6"/>
  <c r="AX320" i="6"/>
  <c r="AW320" i="6"/>
  <c r="AU320" i="6"/>
  <c r="AT320" i="6"/>
  <c r="AS320" i="6"/>
  <c r="AR320" i="6"/>
  <c r="AP320" i="6"/>
  <c r="AO320" i="6"/>
  <c r="AN320" i="6"/>
  <c r="AM320" i="6"/>
  <c r="AK320" i="6"/>
  <c r="AJ320" i="6"/>
  <c r="AI320" i="6"/>
  <c r="AH320" i="6"/>
  <c r="AF320" i="6"/>
  <c r="AE320" i="6"/>
  <c r="AD320" i="6"/>
  <c r="AC320" i="6"/>
  <c r="AA320" i="6"/>
  <c r="Z320" i="6"/>
  <c r="Y320" i="6"/>
  <c r="X320" i="6"/>
  <c r="V320" i="6"/>
  <c r="U320" i="6"/>
  <c r="T320" i="6"/>
  <c r="S320" i="6"/>
  <c r="Q320" i="6"/>
  <c r="P320" i="6"/>
  <c r="O320" i="6"/>
  <c r="N320" i="6"/>
  <c r="CB319" i="6"/>
  <c r="CA319" i="6"/>
  <c r="BX319" i="6"/>
  <c r="BW319" i="6"/>
  <c r="BV319" i="6"/>
  <c r="BT319" i="6"/>
  <c r="BS319" i="6"/>
  <c r="BR319" i="6"/>
  <c r="BQ319" i="6"/>
  <c r="BO319" i="6"/>
  <c r="BN319" i="6"/>
  <c r="BM319" i="6"/>
  <c r="BL319" i="6"/>
  <c r="BJ319" i="6"/>
  <c r="BI319" i="6"/>
  <c r="BH319" i="6"/>
  <c r="BG319" i="6"/>
  <c r="BE319" i="6"/>
  <c r="BD319" i="6"/>
  <c r="BC319" i="6"/>
  <c r="BB319" i="6"/>
  <c r="AZ319" i="6"/>
  <c r="AY319" i="6"/>
  <c r="AX319" i="6"/>
  <c r="AW319" i="6"/>
  <c r="AU319" i="6"/>
  <c r="AT319" i="6"/>
  <c r="AS319" i="6"/>
  <c r="AR319" i="6"/>
  <c r="AP319" i="6"/>
  <c r="AO319" i="6"/>
  <c r="AN319" i="6"/>
  <c r="AM319" i="6"/>
  <c r="AK319" i="6"/>
  <c r="AJ319" i="6"/>
  <c r="AI319" i="6"/>
  <c r="AH319" i="6"/>
  <c r="AF319" i="6"/>
  <c r="AE319" i="6"/>
  <c r="AD319" i="6"/>
  <c r="AC319" i="6"/>
  <c r="AA319" i="6"/>
  <c r="Z319" i="6"/>
  <c r="Y319" i="6"/>
  <c r="X319" i="6"/>
  <c r="V319" i="6"/>
  <c r="U319" i="6"/>
  <c r="T319" i="6"/>
  <c r="S319" i="6"/>
  <c r="Q319" i="6"/>
  <c r="P319" i="6"/>
  <c r="O319" i="6"/>
  <c r="N319" i="6"/>
  <c r="CB318" i="6"/>
  <c r="CA318" i="6"/>
  <c r="BX318" i="6"/>
  <c r="BW318" i="6"/>
  <c r="BV318" i="6"/>
  <c r="BT318" i="6"/>
  <c r="BS318" i="6"/>
  <c r="BR318" i="6"/>
  <c r="BQ318" i="6"/>
  <c r="BO318" i="6"/>
  <c r="BN318" i="6"/>
  <c r="BM318" i="6"/>
  <c r="BL318" i="6"/>
  <c r="BJ318" i="6"/>
  <c r="BI318" i="6"/>
  <c r="BH318" i="6"/>
  <c r="BG318" i="6"/>
  <c r="BE318" i="6"/>
  <c r="BD318" i="6"/>
  <c r="BC318" i="6"/>
  <c r="BB318" i="6"/>
  <c r="AZ318" i="6"/>
  <c r="AY318" i="6"/>
  <c r="AX318" i="6"/>
  <c r="AW318" i="6"/>
  <c r="AU318" i="6"/>
  <c r="AT318" i="6"/>
  <c r="AS318" i="6"/>
  <c r="AR318" i="6"/>
  <c r="AP318" i="6"/>
  <c r="AO318" i="6"/>
  <c r="AN318" i="6"/>
  <c r="AM318" i="6"/>
  <c r="AK318" i="6"/>
  <c r="AJ318" i="6"/>
  <c r="AI318" i="6"/>
  <c r="AH318" i="6"/>
  <c r="AF318" i="6"/>
  <c r="AE318" i="6"/>
  <c r="AD318" i="6"/>
  <c r="AC318" i="6"/>
  <c r="AA318" i="6"/>
  <c r="Z318" i="6"/>
  <c r="Y318" i="6"/>
  <c r="X318" i="6"/>
  <c r="V318" i="6"/>
  <c r="U318" i="6"/>
  <c r="T318" i="6"/>
  <c r="S318" i="6"/>
  <c r="Q318" i="6"/>
  <c r="P318" i="6"/>
  <c r="O318" i="6"/>
  <c r="N318" i="6"/>
  <c r="CB317" i="6"/>
  <c r="CA317" i="6"/>
  <c r="BY317" i="6"/>
  <c r="BX317" i="6"/>
  <c r="BW317" i="6"/>
  <c r="BV317" i="6"/>
  <c r="BU317" i="6"/>
  <c r="BT317" i="6"/>
  <c r="BS317" i="6"/>
  <c r="BR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CB316" i="6"/>
  <c r="CA316" i="6"/>
  <c r="BX316" i="6"/>
  <c r="BW316" i="6"/>
  <c r="BV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CB315" i="6"/>
  <c r="CA315" i="6"/>
  <c r="BX315" i="6"/>
  <c r="BW315" i="6"/>
  <c r="BV315" i="6"/>
  <c r="BT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CB314" i="6"/>
  <c r="CA314" i="6"/>
  <c r="BX314" i="6"/>
  <c r="BW314" i="6"/>
  <c r="BV314" i="6"/>
  <c r="BT314" i="6"/>
  <c r="BS314" i="6"/>
  <c r="BR314" i="6"/>
  <c r="BQ314" i="6"/>
  <c r="BP314" i="6"/>
  <c r="BO314" i="6"/>
  <c r="BN314" i="6"/>
  <c r="BM314" i="6"/>
  <c r="BL314" i="6"/>
  <c r="BK314" i="6"/>
  <c r="BJ314" i="6"/>
  <c r="BI314" i="6"/>
  <c r="BH314" i="6"/>
  <c r="BG314" i="6"/>
  <c r="BF314" i="6"/>
  <c r="BE314" i="6"/>
  <c r="BD314" i="6"/>
  <c r="BC314" i="6"/>
  <c r="BB314" i="6"/>
  <c r="BA314" i="6"/>
  <c r="AZ314" i="6"/>
  <c r="AY314" i="6"/>
  <c r="AX314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CB313" i="6"/>
  <c r="CA313" i="6"/>
  <c r="BX313" i="6"/>
  <c r="BW313" i="6"/>
  <c r="BV313" i="6"/>
  <c r="BT313" i="6"/>
  <c r="BS313" i="6"/>
  <c r="BR313" i="6"/>
  <c r="BQ313" i="6"/>
  <c r="BO313" i="6"/>
  <c r="BN313" i="6"/>
  <c r="BM313" i="6"/>
  <c r="BL313" i="6"/>
  <c r="BJ313" i="6"/>
  <c r="BI313" i="6"/>
  <c r="BH313" i="6"/>
  <c r="BG313" i="6"/>
  <c r="BE313" i="6"/>
  <c r="BD313" i="6"/>
  <c r="BC313" i="6"/>
  <c r="BB313" i="6"/>
  <c r="AZ313" i="6"/>
  <c r="AY313" i="6"/>
  <c r="AX313" i="6"/>
  <c r="AW313" i="6"/>
  <c r="AU313" i="6"/>
  <c r="AT313" i="6"/>
  <c r="AS313" i="6"/>
  <c r="AR313" i="6"/>
  <c r="AP313" i="6"/>
  <c r="AO313" i="6"/>
  <c r="AN313" i="6"/>
  <c r="AM313" i="6"/>
  <c r="AK313" i="6"/>
  <c r="AJ313" i="6"/>
  <c r="AI313" i="6"/>
  <c r="AH313" i="6"/>
  <c r="AF313" i="6"/>
  <c r="AE313" i="6"/>
  <c r="AD313" i="6"/>
  <c r="AC313" i="6"/>
  <c r="AA313" i="6"/>
  <c r="Z313" i="6"/>
  <c r="Y313" i="6"/>
  <c r="X313" i="6"/>
  <c r="V313" i="6"/>
  <c r="U313" i="6"/>
  <c r="T313" i="6"/>
  <c r="S313" i="6"/>
  <c r="Q313" i="6"/>
  <c r="P313" i="6"/>
  <c r="O313" i="6"/>
  <c r="N313" i="6"/>
  <c r="CB312" i="6"/>
  <c r="CA312" i="6"/>
  <c r="BY312" i="6"/>
  <c r="BX312" i="6"/>
  <c r="BW312" i="6"/>
  <c r="BV312" i="6"/>
  <c r="BU312" i="6"/>
  <c r="BT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CB311" i="6"/>
  <c r="CA311" i="6"/>
  <c r="BX311" i="6"/>
  <c r="BW311" i="6"/>
  <c r="BV311" i="6"/>
  <c r="BT311" i="6"/>
  <c r="BS311" i="6"/>
  <c r="BR311" i="6"/>
  <c r="BQ311" i="6"/>
  <c r="BP311" i="6"/>
  <c r="BO311" i="6"/>
  <c r="BN311" i="6"/>
  <c r="BM311" i="6"/>
  <c r="BL311" i="6"/>
  <c r="BK311" i="6"/>
  <c r="BJ311" i="6"/>
  <c r="BI311" i="6"/>
  <c r="BH311" i="6"/>
  <c r="BG311" i="6"/>
  <c r="BF311" i="6"/>
  <c r="BE311" i="6"/>
  <c r="BD311" i="6"/>
  <c r="BC311" i="6"/>
  <c r="BB311" i="6"/>
  <c r="BA311" i="6"/>
  <c r="AZ311" i="6"/>
  <c r="AY311" i="6"/>
  <c r="AX311" i="6"/>
  <c r="AW311" i="6"/>
  <c r="AV311" i="6"/>
  <c r="AU311" i="6"/>
  <c r="AT311" i="6"/>
  <c r="AS311" i="6"/>
  <c r="AR311" i="6"/>
  <c r="AQ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CB310" i="6"/>
  <c r="CA310" i="6"/>
  <c r="BX310" i="6"/>
  <c r="BW310" i="6"/>
  <c r="BV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CB309" i="6"/>
  <c r="CA309" i="6"/>
  <c r="BX309" i="6"/>
  <c r="BW309" i="6"/>
  <c r="BV309" i="6"/>
  <c r="BT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CB308" i="6"/>
  <c r="CA308" i="6"/>
  <c r="BX308" i="6"/>
  <c r="BW308" i="6"/>
  <c r="BV308" i="6"/>
  <c r="BT308" i="6"/>
  <c r="BS308" i="6"/>
  <c r="BR308" i="6"/>
  <c r="BQ308" i="6"/>
  <c r="BO308" i="6"/>
  <c r="BN308" i="6"/>
  <c r="BM308" i="6"/>
  <c r="BL308" i="6"/>
  <c r="BJ308" i="6"/>
  <c r="BI308" i="6"/>
  <c r="BH308" i="6"/>
  <c r="BG308" i="6"/>
  <c r="BE308" i="6"/>
  <c r="BD308" i="6"/>
  <c r="BC308" i="6"/>
  <c r="BB308" i="6"/>
  <c r="AZ308" i="6"/>
  <c r="AY308" i="6"/>
  <c r="AX308" i="6"/>
  <c r="AW308" i="6"/>
  <c r="AU308" i="6"/>
  <c r="AT308" i="6"/>
  <c r="AS308" i="6"/>
  <c r="AR308" i="6"/>
  <c r="AP308" i="6"/>
  <c r="AO308" i="6"/>
  <c r="AN308" i="6"/>
  <c r="AM308" i="6"/>
  <c r="AK308" i="6"/>
  <c r="AJ308" i="6"/>
  <c r="AI308" i="6"/>
  <c r="AH308" i="6"/>
  <c r="AF308" i="6"/>
  <c r="AE308" i="6"/>
  <c r="AD308" i="6"/>
  <c r="AC308" i="6"/>
  <c r="AA308" i="6"/>
  <c r="Z308" i="6"/>
  <c r="Y308" i="6"/>
  <c r="X308" i="6"/>
  <c r="V308" i="6"/>
  <c r="U308" i="6"/>
  <c r="T308" i="6"/>
  <c r="S308" i="6"/>
  <c r="Q308" i="6"/>
  <c r="P308" i="6"/>
  <c r="O308" i="6"/>
  <c r="N308" i="6"/>
  <c r="CB307" i="6"/>
  <c r="CA307" i="6"/>
  <c r="BY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CB306" i="6"/>
  <c r="CA306" i="6"/>
  <c r="BX306" i="6"/>
  <c r="BW306" i="6"/>
  <c r="BV306" i="6"/>
  <c r="BT306" i="6"/>
  <c r="BS306" i="6"/>
  <c r="BR306" i="6"/>
  <c r="BQ306" i="6"/>
  <c r="BO306" i="6"/>
  <c r="BN306" i="6"/>
  <c r="BM306" i="6"/>
  <c r="BL306" i="6"/>
  <c r="BJ306" i="6"/>
  <c r="BI306" i="6"/>
  <c r="BH306" i="6"/>
  <c r="BG306" i="6"/>
  <c r="BE306" i="6"/>
  <c r="BD306" i="6"/>
  <c r="BC306" i="6"/>
  <c r="BB306" i="6"/>
  <c r="AZ306" i="6"/>
  <c r="AY306" i="6"/>
  <c r="AX306" i="6"/>
  <c r="AW306" i="6"/>
  <c r="AU306" i="6"/>
  <c r="AT306" i="6"/>
  <c r="AS306" i="6"/>
  <c r="AR306" i="6"/>
  <c r="AP306" i="6"/>
  <c r="AO306" i="6"/>
  <c r="AN306" i="6"/>
  <c r="AM306" i="6"/>
  <c r="AK306" i="6"/>
  <c r="AJ306" i="6"/>
  <c r="AI306" i="6"/>
  <c r="AH306" i="6"/>
  <c r="AF306" i="6"/>
  <c r="AE306" i="6"/>
  <c r="AD306" i="6"/>
  <c r="AC306" i="6"/>
  <c r="AA306" i="6"/>
  <c r="Z306" i="6"/>
  <c r="Y306" i="6"/>
  <c r="X306" i="6"/>
  <c r="V306" i="6"/>
  <c r="U306" i="6"/>
  <c r="T306" i="6"/>
  <c r="S306" i="6"/>
  <c r="Q306" i="6"/>
  <c r="P306" i="6"/>
  <c r="O306" i="6"/>
  <c r="N306" i="6"/>
  <c r="CB305" i="6"/>
  <c r="CA305" i="6"/>
  <c r="BX305" i="6"/>
  <c r="BW305" i="6"/>
  <c r="BV305" i="6"/>
  <c r="BT305" i="6"/>
  <c r="BS305" i="6"/>
  <c r="BR305" i="6"/>
  <c r="BQ305" i="6"/>
  <c r="BO305" i="6"/>
  <c r="BN305" i="6"/>
  <c r="BM305" i="6"/>
  <c r="BL305" i="6"/>
  <c r="BJ305" i="6"/>
  <c r="BI305" i="6"/>
  <c r="BH305" i="6"/>
  <c r="BG305" i="6"/>
  <c r="BE305" i="6"/>
  <c r="BD305" i="6"/>
  <c r="BC305" i="6"/>
  <c r="BB305" i="6"/>
  <c r="AZ305" i="6"/>
  <c r="AY305" i="6"/>
  <c r="AX305" i="6"/>
  <c r="AW305" i="6"/>
  <c r="AU305" i="6"/>
  <c r="AT305" i="6"/>
  <c r="AS305" i="6"/>
  <c r="AR305" i="6"/>
  <c r="AP305" i="6"/>
  <c r="AO305" i="6"/>
  <c r="AN305" i="6"/>
  <c r="AM305" i="6"/>
  <c r="AK305" i="6"/>
  <c r="AJ305" i="6"/>
  <c r="AI305" i="6"/>
  <c r="AH305" i="6"/>
  <c r="AF305" i="6"/>
  <c r="AE305" i="6"/>
  <c r="AD305" i="6"/>
  <c r="AC305" i="6"/>
  <c r="AA305" i="6"/>
  <c r="Z305" i="6"/>
  <c r="Y305" i="6"/>
  <c r="X305" i="6"/>
  <c r="V305" i="6"/>
  <c r="U305" i="6"/>
  <c r="T305" i="6"/>
  <c r="S305" i="6"/>
  <c r="Q305" i="6"/>
  <c r="P305" i="6"/>
  <c r="O305" i="6"/>
  <c r="N305" i="6"/>
  <c r="CB304" i="6"/>
  <c r="CA304" i="6"/>
  <c r="BX304" i="6"/>
  <c r="BW304" i="6"/>
  <c r="BV304" i="6"/>
  <c r="BT304" i="6"/>
  <c r="BS304" i="6"/>
  <c r="BR304" i="6"/>
  <c r="BQ304" i="6"/>
  <c r="BO304" i="6"/>
  <c r="BN304" i="6"/>
  <c r="BM304" i="6"/>
  <c r="BL304" i="6"/>
  <c r="BJ304" i="6"/>
  <c r="BI304" i="6"/>
  <c r="BH304" i="6"/>
  <c r="BG304" i="6"/>
  <c r="BE304" i="6"/>
  <c r="BD304" i="6"/>
  <c r="BC304" i="6"/>
  <c r="BB304" i="6"/>
  <c r="AZ304" i="6"/>
  <c r="AY304" i="6"/>
  <c r="AX304" i="6"/>
  <c r="AW304" i="6"/>
  <c r="AU304" i="6"/>
  <c r="AT304" i="6"/>
  <c r="AS304" i="6"/>
  <c r="AR304" i="6"/>
  <c r="AP304" i="6"/>
  <c r="AO304" i="6"/>
  <c r="AN304" i="6"/>
  <c r="AM304" i="6"/>
  <c r="AK304" i="6"/>
  <c r="AJ304" i="6"/>
  <c r="AI304" i="6"/>
  <c r="AH304" i="6"/>
  <c r="AF304" i="6"/>
  <c r="AE304" i="6"/>
  <c r="AD304" i="6"/>
  <c r="AC304" i="6"/>
  <c r="AA304" i="6"/>
  <c r="Z304" i="6"/>
  <c r="Y304" i="6"/>
  <c r="X304" i="6"/>
  <c r="V304" i="6"/>
  <c r="U304" i="6"/>
  <c r="T304" i="6"/>
  <c r="S304" i="6"/>
  <c r="Q304" i="6"/>
  <c r="P304" i="6"/>
  <c r="O304" i="6"/>
  <c r="N304" i="6"/>
  <c r="CB303" i="6"/>
  <c r="CA303" i="6"/>
  <c r="BX303" i="6"/>
  <c r="BW303" i="6"/>
  <c r="BV303" i="6"/>
  <c r="BT303" i="6"/>
  <c r="BS303" i="6"/>
  <c r="BR303" i="6"/>
  <c r="BQ303" i="6"/>
  <c r="BO303" i="6"/>
  <c r="BN303" i="6"/>
  <c r="BM303" i="6"/>
  <c r="BL303" i="6"/>
  <c r="BJ303" i="6"/>
  <c r="BI303" i="6"/>
  <c r="BH303" i="6"/>
  <c r="BG303" i="6"/>
  <c r="BE303" i="6"/>
  <c r="BD303" i="6"/>
  <c r="BC303" i="6"/>
  <c r="BB303" i="6"/>
  <c r="AZ303" i="6"/>
  <c r="AY303" i="6"/>
  <c r="AX303" i="6"/>
  <c r="AW303" i="6"/>
  <c r="AU303" i="6"/>
  <c r="AT303" i="6"/>
  <c r="AS303" i="6"/>
  <c r="AR303" i="6"/>
  <c r="AP303" i="6"/>
  <c r="AO303" i="6"/>
  <c r="AN303" i="6"/>
  <c r="AM303" i="6"/>
  <c r="AK303" i="6"/>
  <c r="AJ303" i="6"/>
  <c r="AI303" i="6"/>
  <c r="AH303" i="6"/>
  <c r="AF303" i="6"/>
  <c r="AE303" i="6"/>
  <c r="AD303" i="6"/>
  <c r="AC303" i="6"/>
  <c r="AA303" i="6"/>
  <c r="Z303" i="6"/>
  <c r="Y303" i="6"/>
  <c r="X303" i="6"/>
  <c r="V303" i="6"/>
  <c r="U303" i="6"/>
  <c r="T303" i="6"/>
  <c r="S303" i="6"/>
  <c r="Q303" i="6"/>
  <c r="P303" i="6"/>
  <c r="O303" i="6"/>
  <c r="N303" i="6"/>
  <c r="CB302" i="6"/>
  <c r="CA302" i="6"/>
  <c r="BY302" i="6"/>
  <c r="BX302" i="6"/>
  <c r="BW302" i="6"/>
  <c r="BV302" i="6"/>
  <c r="BU302" i="6"/>
  <c r="BT302" i="6"/>
  <c r="BS302" i="6"/>
  <c r="BR302" i="6"/>
  <c r="BQ302" i="6"/>
  <c r="BP302" i="6"/>
  <c r="BO302" i="6"/>
  <c r="BN302" i="6"/>
  <c r="BM302" i="6"/>
  <c r="BL302" i="6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CB301" i="6"/>
  <c r="CA301" i="6"/>
  <c r="BX301" i="6"/>
  <c r="BW301" i="6"/>
  <c r="BV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CB300" i="6"/>
  <c r="CA300" i="6"/>
  <c r="BY300" i="6"/>
  <c r="BX300" i="6"/>
  <c r="BW300" i="6"/>
  <c r="BV300" i="6"/>
  <c r="BU300" i="6"/>
  <c r="BT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CB299" i="6"/>
  <c r="CA299" i="6"/>
  <c r="BX299" i="6"/>
  <c r="BW299" i="6"/>
  <c r="BV299" i="6"/>
  <c r="BT299" i="6"/>
  <c r="BS299" i="6"/>
  <c r="BR299" i="6"/>
  <c r="BQ299" i="6"/>
  <c r="BP299" i="6"/>
  <c r="BO299" i="6"/>
  <c r="BN299" i="6"/>
  <c r="BM299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CB298" i="6"/>
  <c r="CA298" i="6"/>
  <c r="BX298" i="6"/>
  <c r="BW298" i="6"/>
  <c r="BV298" i="6"/>
  <c r="BT298" i="6"/>
  <c r="BS298" i="6"/>
  <c r="BR298" i="6"/>
  <c r="BQ298" i="6"/>
  <c r="BO298" i="6"/>
  <c r="BN298" i="6"/>
  <c r="BM298" i="6"/>
  <c r="BL298" i="6"/>
  <c r="BJ298" i="6"/>
  <c r="BI298" i="6"/>
  <c r="BH298" i="6"/>
  <c r="BG298" i="6"/>
  <c r="BE298" i="6"/>
  <c r="BD298" i="6"/>
  <c r="BC298" i="6"/>
  <c r="BB298" i="6"/>
  <c r="AZ298" i="6"/>
  <c r="AY298" i="6"/>
  <c r="AX298" i="6"/>
  <c r="AW298" i="6"/>
  <c r="AU298" i="6"/>
  <c r="AT298" i="6"/>
  <c r="AS298" i="6"/>
  <c r="AR298" i="6"/>
  <c r="AP298" i="6"/>
  <c r="AO298" i="6"/>
  <c r="AN298" i="6"/>
  <c r="AM298" i="6"/>
  <c r="AK298" i="6"/>
  <c r="AJ298" i="6"/>
  <c r="AI298" i="6"/>
  <c r="AH298" i="6"/>
  <c r="AF298" i="6"/>
  <c r="AE298" i="6"/>
  <c r="AD298" i="6"/>
  <c r="AC298" i="6"/>
  <c r="AA298" i="6"/>
  <c r="Z298" i="6"/>
  <c r="Y298" i="6"/>
  <c r="X298" i="6"/>
  <c r="V298" i="6"/>
  <c r="U298" i="6"/>
  <c r="T298" i="6"/>
  <c r="S298" i="6"/>
  <c r="Q298" i="6"/>
  <c r="P298" i="6"/>
  <c r="O298" i="6"/>
  <c r="N298" i="6"/>
  <c r="CB297" i="6"/>
  <c r="CA297" i="6"/>
  <c r="BX297" i="6"/>
  <c r="BW297" i="6"/>
  <c r="BV297" i="6"/>
  <c r="BU297" i="6"/>
  <c r="BT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CB296" i="6"/>
  <c r="CA296" i="6"/>
  <c r="BX296" i="6"/>
  <c r="BW296" i="6"/>
  <c r="BV296" i="6"/>
  <c r="BT296" i="6"/>
  <c r="BS296" i="6"/>
  <c r="BR296" i="6"/>
  <c r="BQ296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CB295" i="6"/>
  <c r="CA295" i="6"/>
  <c r="BY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CB294" i="6"/>
  <c r="CA294" i="6"/>
  <c r="BX294" i="6"/>
  <c r="BW294" i="6"/>
  <c r="BV294" i="6"/>
  <c r="BT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CB293" i="6"/>
  <c r="CA293" i="6"/>
  <c r="BX293" i="6"/>
  <c r="BW293" i="6"/>
  <c r="BV293" i="6"/>
  <c r="BT293" i="6"/>
  <c r="BS293" i="6"/>
  <c r="BR293" i="6"/>
  <c r="BQ293" i="6"/>
  <c r="BO293" i="6"/>
  <c r="BN293" i="6"/>
  <c r="BM293" i="6"/>
  <c r="BL293" i="6"/>
  <c r="BJ293" i="6"/>
  <c r="BI293" i="6"/>
  <c r="BH293" i="6"/>
  <c r="BG293" i="6"/>
  <c r="BE293" i="6"/>
  <c r="BD293" i="6"/>
  <c r="BC293" i="6"/>
  <c r="BB293" i="6"/>
  <c r="AZ293" i="6"/>
  <c r="AY293" i="6"/>
  <c r="AX293" i="6"/>
  <c r="AW293" i="6"/>
  <c r="AU293" i="6"/>
  <c r="AT293" i="6"/>
  <c r="AS293" i="6"/>
  <c r="AR293" i="6"/>
  <c r="AP293" i="6"/>
  <c r="AO293" i="6"/>
  <c r="AN293" i="6"/>
  <c r="AM293" i="6"/>
  <c r="AK293" i="6"/>
  <c r="AJ293" i="6"/>
  <c r="AI293" i="6"/>
  <c r="AH293" i="6"/>
  <c r="AF293" i="6"/>
  <c r="AE293" i="6"/>
  <c r="AD293" i="6"/>
  <c r="AC293" i="6"/>
  <c r="AA293" i="6"/>
  <c r="Z293" i="6"/>
  <c r="Y293" i="6"/>
  <c r="X293" i="6"/>
  <c r="V293" i="6"/>
  <c r="U293" i="6"/>
  <c r="T293" i="6"/>
  <c r="S293" i="6"/>
  <c r="Q293" i="6"/>
  <c r="P293" i="6"/>
  <c r="O293" i="6"/>
  <c r="N293" i="6"/>
  <c r="CB292" i="6"/>
  <c r="CA292" i="6"/>
  <c r="BY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CB291" i="6"/>
  <c r="CA291" i="6"/>
  <c r="BX291" i="6"/>
  <c r="BW291" i="6"/>
  <c r="BT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CB290" i="6"/>
  <c r="CA290" i="6"/>
  <c r="BY290" i="6"/>
  <c r="BX290" i="6"/>
  <c r="BW290" i="6"/>
  <c r="BV290" i="6"/>
  <c r="BU290" i="6"/>
  <c r="BT290" i="6"/>
  <c r="BS290" i="6"/>
  <c r="BR290" i="6"/>
  <c r="BQ290" i="6"/>
  <c r="BP290" i="6"/>
  <c r="BO290" i="6"/>
  <c r="BN290" i="6"/>
  <c r="BM290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CB289" i="6"/>
  <c r="CA289" i="6"/>
  <c r="BX289" i="6"/>
  <c r="BW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CB288" i="6"/>
  <c r="CA288" i="6"/>
  <c r="BX288" i="6"/>
  <c r="BW288" i="6"/>
  <c r="BV288" i="6"/>
  <c r="BT288" i="6"/>
  <c r="BS288" i="6"/>
  <c r="BR288" i="6"/>
  <c r="BQ288" i="6"/>
  <c r="BO288" i="6"/>
  <c r="BN288" i="6"/>
  <c r="BM288" i="6"/>
  <c r="BL288" i="6"/>
  <c r="BJ288" i="6"/>
  <c r="BI288" i="6"/>
  <c r="BH288" i="6"/>
  <c r="BG288" i="6"/>
  <c r="BE288" i="6"/>
  <c r="BD288" i="6"/>
  <c r="BC288" i="6"/>
  <c r="BB288" i="6"/>
  <c r="AZ288" i="6"/>
  <c r="AY288" i="6"/>
  <c r="AX288" i="6"/>
  <c r="AW288" i="6"/>
  <c r="AU288" i="6"/>
  <c r="AT288" i="6"/>
  <c r="AS288" i="6"/>
  <c r="AR288" i="6"/>
  <c r="AP288" i="6"/>
  <c r="AO288" i="6"/>
  <c r="AN288" i="6"/>
  <c r="AM288" i="6"/>
  <c r="AK288" i="6"/>
  <c r="AJ288" i="6"/>
  <c r="AI288" i="6"/>
  <c r="AH288" i="6"/>
  <c r="AF288" i="6"/>
  <c r="AE288" i="6"/>
  <c r="AD288" i="6"/>
  <c r="AC288" i="6"/>
  <c r="AA288" i="6"/>
  <c r="Z288" i="6"/>
  <c r="Y288" i="6"/>
  <c r="X288" i="6"/>
  <c r="V288" i="6"/>
  <c r="U288" i="6"/>
  <c r="T288" i="6"/>
  <c r="S288" i="6"/>
  <c r="Q288" i="6"/>
  <c r="P288" i="6"/>
  <c r="O288" i="6"/>
  <c r="N288" i="6"/>
  <c r="CB287" i="6"/>
  <c r="CA287" i="6"/>
  <c r="BY287" i="6"/>
  <c r="BX287" i="6"/>
  <c r="BW287" i="6"/>
  <c r="BV287" i="6"/>
  <c r="BU287" i="6"/>
  <c r="BT287" i="6"/>
  <c r="BS287" i="6"/>
  <c r="BR287" i="6"/>
  <c r="BQ287" i="6"/>
  <c r="BP287" i="6"/>
  <c r="BO287" i="6"/>
  <c r="BN287" i="6"/>
  <c r="BM287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CB286" i="6"/>
  <c r="CA286" i="6"/>
  <c r="BX286" i="6"/>
  <c r="BW286" i="6"/>
  <c r="BV286" i="6"/>
  <c r="BT286" i="6"/>
  <c r="BS286" i="6"/>
  <c r="BR286" i="6"/>
  <c r="BQ286" i="6"/>
  <c r="BO286" i="6"/>
  <c r="BN286" i="6"/>
  <c r="BM286" i="6"/>
  <c r="BL286" i="6"/>
  <c r="BJ286" i="6"/>
  <c r="BI286" i="6"/>
  <c r="BH286" i="6"/>
  <c r="BG286" i="6"/>
  <c r="BE286" i="6"/>
  <c r="BD286" i="6"/>
  <c r="BC286" i="6"/>
  <c r="BB286" i="6"/>
  <c r="AZ286" i="6"/>
  <c r="AY286" i="6"/>
  <c r="AX286" i="6"/>
  <c r="AW286" i="6"/>
  <c r="AU286" i="6"/>
  <c r="AT286" i="6"/>
  <c r="AS286" i="6"/>
  <c r="AR286" i="6"/>
  <c r="AP286" i="6"/>
  <c r="AO286" i="6"/>
  <c r="AN286" i="6"/>
  <c r="AM286" i="6"/>
  <c r="AK286" i="6"/>
  <c r="AJ286" i="6"/>
  <c r="AI286" i="6"/>
  <c r="AH286" i="6"/>
  <c r="AF286" i="6"/>
  <c r="AE286" i="6"/>
  <c r="AD286" i="6"/>
  <c r="AC286" i="6"/>
  <c r="AA286" i="6"/>
  <c r="Z286" i="6"/>
  <c r="Y286" i="6"/>
  <c r="X286" i="6"/>
  <c r="V286" i="6"/>
  <c r="U286" i="6"/>
  <c r="T286" i="6"/>
  <c r="S286" i="6"/>
  <c r="Q286" i="6"/>
  <c r="P286" i="6"/>
  <c r="O286" i="6"/>
  <c r="N286" i="6"/>
  <c r="CB285" i="6"/>
  <c r="CA285" i="6"/>
  <c r="BY285" i="6"/>
  <c r="BX285" i="6"/>
  <c r="BW285" i="6"/>
  <c r="BV285" i="6"/>
  <c r="BU285" i="6"/>
  <c r="BT285" i="6"/>
  <c r="BS285" i="6"/>
  <c r="BR285" i="6"/>
  <c r="BQ285" i="6"/>
  <c r="BP285" i="6"/>
  <c r="BO285" i="6"/>
  <c r="BN285" i="6"/>
  <c r="BM285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CB284" i="6"/>
  <c r="CA284" i="6"/>
  <c r="BX284" i="6"/>
  <c r="BW284" i="6"/>
  <c r="BV284" i="6"/>
  <c r="BT284" i="6"/>
  <c r="BS284" i="6"/>
  <c r="BR284" i="6"/>
  <c r="BQ284" i="6"/>
  <c r="BO284" i="6"/>
  <c r="BN284" i="6"/>
  <c r="BM284" i="6"/>
  <c r="BL284" i="6"/>
  <c r="BJ284" i="6"/>
  <c r="BI284" i="6"/>
  <c r="BH284" i="6"/>
  <c r="BG284" i="6"/>
  <c r="BE284" i="6"/>
  <c r="BD284" i="6"/>
  <c r="BC284" i="6"/>
  <c r="BB284" i="6"/>
  <c r="AZ284" i="6"/>
  <c r="AY284" i="6"/>
  <c r="AX284" i="6"/>
  <c r="AW284" i="6"/>
  <c r="AU284" i="6"/>
  <c r="AT284" i="6"/>
  <c r="AS284" i="6"/>
  <c r="AR284" i="6"/>
  <c r="AP284" i="6"/>
  <c r="AO284" i="6"/>
  <c r="AN284" i="6"/>
  <c r="AM284" i="6"/>
  <c r="AK284" i="6"/>
  <c r="AJ284" i="6"/>
  <c r="AI284" i="6"/>
  <c r="AH284" i="6"/>
  <c r="AF284" i="6"/>
  <c r="AE284" i="6"/>
  <c r="AD284" i="6"/>
  <c r="AC284" i="6"/>
  <c r="AA284" i="6"/>
  <c r="Z284" i="6"/>
  <c r="Y284" i="6"/>
  <c r="X284" i="6"/>
  <c r="V284" i="6"/>
  <c r="U284" i="6"/>
  <c r="T284" i="6"/>
  <c r="S284" i="6"/>
  <c r="Q284" i="6"/>
  <c r="P284" i="6"/>
  <c r="O284" i="6"/>
  <c r="N284" i="6"/>
  <c r="CB283" i="6"/>
  <c r="CA283" i="6"/>
  <c r="BX283" i="6"/>
  <c r="BW283" i="6"/>
  <c r="BV283" i="6"/>
  <c r="BT283" i="6"/>
  <c r="BS283" i="6"/>
  <c r="BR283" i="6"/>
  <c r="BQ283" i="6"/>
  <c r="BO283" i="6"/>
  <c r="BN283" i="6"/>
  <c r="BM283" i="6"/>
  <c r="BL283" i="6"/>
  <c r="BJ283" i="6"/>
  <c r="BI283" i="6"/>
  <c r="BH283" i="6"/>
  <c r="BG283" i="6"/>
  <c r="BE283" i="6"/>
  <c r="BD283" i="6"/>
  <c r="BC283" i="6"/>
  <c r="BB283" i="6"/>
  <c r="AZ283" i="6"/>
  <c r="AY283" i="6"/>
  <c r="AX283" i="6"/>
  <c r="AW283" i="6"/>
  <c r="AU283" i="6"/>
  <c r="AT283" i="6"/>
  <c r="AS283" i="6"/>
  <c r="AR283" i="6"/>
  <c r="AP283" i="6"/>
  <c r="AO283" i="6"/>
  <c r="AN283" i="6"/>
  <c r="AM283" i="6"/>
  <c r="AK283" i="6"/>
  <c r="AJ283" i="6"/>
  <c r="AI283" i="6"/>
  <c r="AH283" i="6"/>
  <c r="AF283" i="6"/>
  <c r="AE283" i="6"/>
  <c r="AD283" i="6"/>
  <c r="AC283" i="6"/>
  <c r="AA283" i="6"/>
  <c r="Z283" i="6"/>
  <c r="Y283" i="6"/>
  <c r="X283" i="6"/>
  <c r="V283" i="6"/>
  <c r="U283" i="6"/>
  <c r="T283" i="6"/>
  <c r="S283" i="6"/>
  <c r="Q283" i="6"/>
  <c r="P283" i="6"/>
  <c r="O283" i="6"/>
  <c r="N283" i="6"/>
  <c r="CB282" i="6"/>
  <c r="CA282" i="6"/>
  <c r="BY282" i="6"/>
  <c r="BX282" i="6"/>
  <c r="BW282" i="6"/>
  <c r="BV282" i="6"/>
  <c r="BT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CB281" i="6"/>
  <c r="CA281" i="6"/>
  <c r="BY281" i="6"/>
  <c r="BX281" i="6"/>
  <c r="BW281" i="6"/>
  <c r="BV281" i="6"/>
  <c r="BU281" i="6"/>
  <c r="BT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CB280" i="6"/>
  <c r="CA280" i="6"/>
  <c r="BX280" i="6"/>
  <c r="BW280" i="6"/>
  <c r="BV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CB279" i="6"/>
  <c r="CA279" i="6"/>
  <c r="BX279" i="6"/>
  <c r="BW279" i="6"/>
  <c r="BV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CB278" i="6"/>
  <c r="CA278" i="6"/>
  <c r="BX278" i="6"/>
  <c r="BW278" i="6"/>
  <c r="BV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CB277" i="6"/>
  <c r="CA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CB276" i="6"/>
  <c r="CA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CB275" i="6"/>
  <c r="CA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CB274" i="6"/>
  <c r="CA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CB273" i="6"/>
  <c r="CA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CB272" i="6"/>
  <c r="CA272" i="6"/>
  <c r="BX272" i="6"/>
  <c r="BW272" i="6"/>
  <c r="BV272" i="6"/>
  <c r="BT272" i="6"/>
  <c r="BS272" i="6"/>
  <c r="BR272" i="6"/>
  <c r="BQ272" i="6"/>
  <c r="BO272" i="6"/>
  <c r="BN272" i="6"/>
  <c r="BM272" i="6"/>
  <c r="BL272" i="6"/>
  <c r="BJ272" i="6"/>
  <c r="BI272" i="6"/>
  <c r="BH272" i="6"/>
  <c r="BG272" i="6"/>
  <c r="BE272" i="6"/>
  <c r="BD272" i="6"/>
  <c r="BC272" i="6"/>
  <c r="BB272" i="6"/>
  <c r="AZ272" i="6"/>
  <c r="AY272" i="6"/>
  <c r="AX272" i="6"/>
  <c r="AW272" i="6"/>
  <c r="AU272" i="6"/>
  <c r="AT272" i="6"/>
  <c r="AS272" i="6"/>
  <c r="AR272" i="6"/>
  <c r="AP272" i="6"/>
  <c r="AO272" i="6"/>
  <c r="AN272" i="6"/>
  <c r="AM272" i="6"/>
  <c r="AK272" i="6"/>
  <c r="AJ272" i="6"/>
  <c r="AI272" i="6"/>
  <c r="AH272" i="6"/>
  <c r="AF272" i="6"/>
  <c r="AE272" i="6"/>
  <c r="AD272" i="6"/>
  <c r="AC272" i="6"/>
  <c r="AA272" i="6"/>
  <c r="Z272" i="6"/>
  <c r="Y272" i="6"/>
  <c r="X272" i="6"/>
  <c r="V272" i="6"/>
  <c r="U272" i="6"/>
  <c r="T272" i="6"/>
  <c r="S272" i="6"/>
  <c r="Q272" i="6"/>
  <c r="P272" i="6"/>
  <c r="O272" i="6"/>
  <c r="N272" i="6"/>
  <c r="CB271" i="6"/>
  <c r="CA271" i="6"/>
  <c r="BX271" i="6"/>
  <c r="BW271" i="6"/>
  <c r="BV271" i="6"/>
  <c r="BT271" i="6"/>
  <c r="BS271" i="6"/>
  <c r="BR271" i="6"/>
  <c r="BQ271" i="6"/>
  <c r="BO271" i="6"/>
  <c r="BN271" i="6"/>
  <c r="BM271" i="6"/>
  <c r="BL271" i="6"/>
  <c r="BJ271" i="6"/>
  <c r="BI271" i="6"/>
  <c r="BH271" i="6"/>
  <c r="BG271" i="6"/>
  <c r="BE271" i="6"/>
  <c r="BD271" i="6"/>
  <c r="BC271" i="6"/>
  <c r="BB271" i="6"/>
  <c r="AZ271" i="6"/>
  <c r="AY271" i="6"/>
  <c r="AX271" i="6"/>
  <c r="AW271" i="6"/>
  <c r="AU271" i="6"/>
  <c r="AT271" i="6"/>
  <c r="AS271" i="6"/>
  <c r="AR271" i="6"/>
  <c r="AP271" i="6"/>
  <c r="AO271" i="6"/>
  <c r="AN271" i="6"/>
  <c r="AM271" i="6"/>
  <c r="AK271" i="6"/>
  <c r="AJ271" i="6"/>
  <c r="AI271" i="6"/>
  <c r="AH271" i="6"/>
  <c r="AF271" i="6"/>
  <c r="AE271" i="6"/>
  <c r="AD271" i="6"/>
  <c r="AC271" i="6"/>
  <c r="AA271" i="6"/>
  <c r="Z271" i="6"/>
  <c r="Y271" i="6"/>
  <c r="X271" i="6"/>
  <c r="V271" i="6"/>
  <c r="U271" i="6"/>
  <c r="T271" i="6"/>
  <c r="S271" i="6"/>
  <c r="Q271" i="6"/>
  <c r="P271" i="6"/>
  <c r="O271" i="6"/>
  <c r="N271" i="6"/>
  <c r="CB270" i="6"/>
  <c r="CA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CB269" i="6"/>
  <c r="CA269" i="6"/>
  <c r="BX269" i="6"/>
  <c r="BW269" i="6"/>
  <c r="BV269" i="6"/>
  <c r="BT269" i="6"/>
  <c r="BS269" i="6"/>
  <c r="BR269" i="6"/>
  <c r="BQ269" i="6"/>
  <c r="BO269" i="6"/>
  <c r="BN269" i="6"/>
  <c r="BM269" i="6"/>
  <c r="BL269" i="6"/>
  <c r="BJ269" i="6"/>
  <c r="BI269" i="6"/>
  <c r="BH269" i="6"/>
  <c r="BG269" i="6"/>
  <c r="BE269" i="6"/>
  <c r="BD269" i="6"/>
  <c r="BC269" i="6"/>
  <c r="BB269" i="6"/>
  <c r="AZ269" i="6"/>
  <c r="AY269" i="6"/>
  <c r="AX269" i="6"/>
  <c r="AW269" i="6"/>
  <c r="AU269" i="6"/>
  <c r="AT269" i="6"/>
  <c r="AS269" i="6"/>
  <c r="AR269" i="6"/>
  <c r="AP269" i="6"/>
  <c r="AO269" i="6"/>
  <c r="AN269" i="6"/>
  <c r="AM269" i="6"/>
  <c r="AK269" i="6"/>
  <c r="AJ269" i="6"/>
  <c r="AI269" i="6"/>
  <c r="AH269" i="6"/>
  <c r="AF269" i="6"/>
  <c r="AE269" i="6"/>
  <c r="AD269" i="6"/>
  <c r="AC269" i="6"/>
  <c r="AA269" i="6"/>
  <c r="Z269" i="6"/>
  <c r="Y269" i="6"/>
  <c r="X269" i="6"/>
  <c r="V269" i="6"/>
  <c r="U269" i="6"/>
  <c r="T269" i="6"/>
  <c r="S269" i="6"/>
  <c r="Q269" i="6"/>
  <c r="P269" i="6"/>
  <c r="O269" i="6"/>
  <c r="N269" i="6"/>
  <c r="CB268" i="6"/>
  <c r="CA268" i="6"/>
  <c r="BX268" i="6"/>
  <c r="BW268" i="6"/>
  <c r="BV268" i="6"/>
  <c r="BT268" i="6"/>
  <c r="BS268" i="6"/>
  <c r="BR268" i="6"/>
  <c r="BQ268" i="6"/>
  <c r="BO268" i="6"/>
  <c r="BN268" i="6"/>
  <c r="BM268" i="6"/>
  <c r="BL268" i="6"/>
  <c r="BJ268" i="6"/>
  <c r="BI268" i="6"/>
  <c r="BH268" i="6"/>
  <c r="BG268" i="6"/>
  <c r="BE268" i="6"/>
  <c r="BD268" i="6"/>
  <c r="BC268" i="6"/>
  <c r="BB268" i="6"/>
  <c r="AZ268" i="6"/>
  <c r="AY268" i="6"/>
  <c r="AX268" i="6"/>
  <c r="AW268" i="6"/>
  <c r="AU268" i="6"/>
  <c r="AT268" i="6"/>
  <c r="AS268" i="6"/>
  <c r="AR268" i="6"/>
  <c r="AP268" i="6"/>
  <c r="AO268" i="6"/>
  <c r="AN268" i="6"/>
  <c r="AM268" i="6"/>
  <c r="AK268" i="6"/>
  <c r="AJ268" i="6"/>
  <c r="AI268" i="6"/>
  <c r="AH268" i="6"/>
  <c r="AF268" i="6"/>
  <c r="AE268" i="6"/>
  <c r="AD268" i="6"/>
  <c r="AC268" i="6"/>
  <c r="AA268" i="6"/>
  <c r="Z268" i="6"/>
  <c r="Y268" i="6"/>
  <c r="X268" i="6"/>
  <c r="V268" i="6"/>
  <c r="U268" i="6"/>
  <c r="T268" i="6"/>
  <c r="S268" i="6"/>
  <c r="Q268" i="6"/>
  <c r="P268" i="6"/>
  <c r="O268" i="6"/>
  <c r="N268" i="6"/>
  <c r="CB267" i="6"/>
  <c r="CA267" i="6"/>
  <c r="BX267" i="6"/>
  <c r="BW267" i="6"/>
  <c r="BV267" i="6"/>
  <c r="BT267" i="6"/>
  <c r="BS267" i="6"/>
  <c r="BR267" i="6"/>
  <c r="BQ267" i="6"/>
  <c r="BO267" i="6"/>
  <c r="BN267" i="6"/>
  <c r="BM267" i="6"/>
  <c r="BL267" i="6"/>
  <c r="BJ267" i="6"/>
  <c r="BI267" i="6"/>
  <c r="BH267" i="6"/>
  <c r="BG267" i="6"/>
  <c r="BE267" i="6"/>
  <c r="BD267" i="6"/>
  <c r="BC267" i="6"/>
  <c r="BB267" i="6"/>
  <c r="AZ267" i="6"/>
  <c r="AY267" i="6"/>
  <c r="AX267" i="6"/>
  <c r="AW267" i="6"/>
  <c r="AU267" i="6"/>
  <c r="AT267" i="6"/>
  <c r="AS267" i="6"/>
  <c r="AR267" i="6"/>
  <c r="AP267" i="6"/>
  <c r="AO267" i="6"/>
  <c r="AN267" i="6"/>
  <c r="AM267" i="6"/>
  <c r="AK267" i="6"/>
  <c r="AJ267" i="6"/>
  <c r="AI267" i="6"/>
  <c r="AH267" i="6"/>
  <c r="AF267" i="6"/>
  <c r="AE267" i="6"/>
  <c r="AD267" i="6"/>
  <c r="AC267" i="6"/>
  <c r="AA267" i="6"/>
  <c r="Z267" i="6"/>
  <c r="Y267" i="6"/>
  <c r="X267" i="6"/>
  <c r="V267" i="6"/>
  <c r="U267" i="6"/>
  <c r="T267" i="6"/>
  <c r="S267" i="6"/>
  <c r="Q267" i="6"/>
  <c r="P267" i="6"/>
  <c r="O267" i="6"/>
  <c r="N267" i="6"/>
  <c r="CB265" i="6"/>
  <c r="CA265" i="6"/>
  <c r="BX265" i="6"/>
  <c r="BW265" i="6"/>
  <c r="BV265" i="6"/>
  <c r="BT265" i="6"/>
  <c r="BS265" i="6"/>
  <c r="BR265" i="6"/>
  <c r="BQ265" i="6"/>
  <c r="BO265" i="6"/>
  <c r="BN265" i="6"/>
  <c r="BM265" i="6"/>
  <c r="BL265" i="6"/>
  <c r="BJ265" i="6"/>
  <c r="BI265" i="6"/>
  <c r="BH265" i="6"/>
  <c r="BG265" i="6"/>
  <c r="BE265" i="6"/>
  <c r="BD265" i="6"/>
  <c r="BC265" i="6"/>
  <c r="BB265" i="6"/>
  <c r="AZ265" i="6"/>
  <c r="AY265" i="6"/>
  <c r="AX265" i="6"/>
  <c r="AW265" i="6"/>
  <c r="AU265" i="6"/>
  <c r="AT265" i="6"/>
  <c r="AS265" i="6"/>
  <c r="AR265" i="6"/>
  <c r="AP265" i="6"/>
  <c r="AO265" i="6"/>
  <c r="AN265" i="6"/>
  <c r="AM265" i="6"/>
  <c r="AK265" i="6"/>
  <c r="AJ265" i="6"/>
  <c r="AI265" i="6"/>
  <c r="AH265" i="6"/>
  <c r="AF265" i="6"/>
  <c r="AE265" i="6"/>
  <c r="AD265" i="6"/>
  <c r="AC265" i="6"/>
  <c r="AA265" i="6"/>
  <c r="Z265" i="6"/>
  <c r="Y265" i="6"/>
  <c r="X265" i="6"/>
  <c r="V265" i="6"/>
  <c r="U265" i="6"/>
  <c r="T265" i="6"/>
  <c r="S265" i="6"/>
  <c r="Q265" i="6"/>
  <c r="P265" i="6"/>
  <c r="O265" i="6"/>
  <c r="N265" i="6"/>
  <c r="EM256" i="6"/>
  <c r="BU256" i="6"/>
  <c r="EM255" i="6"/>
  <c r="BY407" i="6" s="1"/>
  <c r="BU255" i="6"/>
  <c r="EM254" i="6"/>
  <c r="BU254" i="6"/>
  <c r="BU406" i="6" s="1"/>
  <c r="EH253" i="6"/>
  <c r="EC253" i="6"/>
  <c r="DX253" i="6"/>
  <c r="DS253" i="6"/>
  <c r="DN253" i="6"/>
  <c r="DI253" i="6"/>
  <c r="DD253" i="6"/>
  <c r="CY253" i="6"/>
  <c r="CT253" i="6"/>
  <c r="CO253" i="6"/>
  <c r="CJ253" i="6"/>
  <c r="CE253" i="6"/>
  <c r="BZ253" i="6"/>
  <c r="BP253" i="6"/>
  <c r="BP405" i="6" s="1"/>
  <c r="BK253" i="6"/>
  <c r="BK405" i="6" s="1"/>
  <c r="BF253" i="6"/>
  <c r="BA253" i="6"/>
  <c r="AV253" i="6"/>
  <c r="AQ253" i="6"/>
  <c r="AL253" i="6"/>
  <c r="AG253" i="6"/>
  <c r="AG405" i="6" s="1"/>
  <c r="AB253" i="6"/>
  <c r="W253" i="6"/>
  <c r="R253" i="6"/>
  <c r="M253" i="6"/>
  <c r="H253" i="6"/>
  <c r="BY404" i="6"/>
  <c r="EM251" i="6"/>
  <c r="BY403" i="6" s="1"/>
  <c r="BU251" i="6"/>
  <c r="BU403" i="6" s="1"/>
  <c r="EM250" i="6"/>
  <c r="BU250" i="6"/>
  <c r="BU402" i="6" s="1"/>
  <c r="BY401" i="6"/>
  <c r="EM249" i="6"/>
  <c r="BU249" i="6"/>
  <c r="EH248" i="6"/>
  <c r="EC248" i="6"/>
  <c r="DX248" i="6"/>
  <c r="DS248" i="6"/>
  <c r="DN248" i="6"/>
  <c r="DI248" i="6"/>
  <c r="DD248" i="6"/>
  <c r="CY248" i="6"/>
  <c r="CT248" i="6"/>
  <c r="CO248" i="6"/>
  <c r="CJ248" i="6"/>
  <c r="CE248" i="6"/>
  <c r="BZ248" i="6"/>
  <c r="BP248" i="6"/>
  <c r="BK248" i="6"/>
  <c r="BF248" i="6"/>
  <c r="BF400" i="6" s="1"/>
  <c r="BA248" i="6"/>
  <c r="AV248" i="6"/>
  <c r="AV400" i="6" s="1"/>
  <c r="AQ248" i="6"/>
  <c r="AL248" i="6"/>
  <c r="AG248" i="6"/>
  <c r="AB248" i="6"/>
  <c r="AB400" i="6" s="1"/>
  <c r="W248" i="6"/>
  <c r="R248" i="6"/>
  <c r="M248" i="6"/>
  <c r="H248" i="6"/>
  <c r="BY399" i="6"/>
  <c r="BY398" i="6"/>
  <c r="EM246" i="6"/>
  <c r="BU246" i="6"/>
  <c r="BU398" i="6" s="1"/>
  <c r="EM245" i="6"/>
  <c r="BY397" i="6" s="1"/>
  <c r="BU245" i="6"/>
  <c r="EM244" i="6"/>
  <c r="BU244" i="6"/>
  <c r="EH243" i="6"/>
  <c r="EC243" i="6"/>
  <c r="DX243" i="6"/>
  <c r="DS243" i="6"/>
  <c r="DN243" i="6"/>
  <c r="DI243" i="6"/>
  <c r="DD243" i="6"/>
  <c r="CY243" i="6"/>
  <c r="CT243" i="6"/>
  <c r="CO243" i="6"/>
  <c r="CJ243" i="6"/>
  <c r="CE243" i="6"/>
  <c r="BZ243" i="6"/>
  <c r="BP243" i="6"/>
  <c r="BK243" i="6"/>
  <c r="BK395" i="6" s="1"/>
  <c r="BF243" i="6"/>
  <c r="BA243" i="6"/>
  <c r="AV243" i="6"/>
  <c r="AQ243" i="6"/>
  <c r="AL243" i="6"/>
  <c r="AL395" i="6" s="1"/>
  <c r="AG243" i="6"/>
  <c r="AG395" i="6" s="1"/>
  <c r="AB243" i="6"/>
  <c r="AB395" i="6" s="1"/>
  <c r="W243" i="6"/>
  <c r="R243" i="6"/>
  <c r="M243" i="6"/>
  <c r="H243" i="6"/>
  <c r="BY394" i="6"/>
  <c r="EM241" i="6"/>
  <c r="BU241" i="6"/>
  <c r="EM240" i="6"/>
  <c r="BU240" i="6"/>
  <c r="EM239" i="6"/>
  <c r="BY391" i="6" s="1"/>
  <c r="BU239" i="6"/>
  <c r="EH238" i="6"/>
  <c r="EC238" i="6"/>
  <c r="DX238" i="6"/>
  <c r="DS238" i="6"/>
  <c r="DN238" i="6"/>
  <c r="DI238" i="6"/>
  <c r="DD238" i="6"/>
  <c r="CY238" i="6"/>
  <c r="CT238" i="6"/>
  <c r="CO238" i="6"/>
  <c r="CJ238" i="6"/>
  <c r="CE238" i="6"/>
  <c r="BZ238" i="6"/>
  <c r="BP238" i="6"/>
  <c r="BK238" i="6"/>
  <c r="BF238" i="6"/>
  <c r="BA238" i="6"/>
  <c r="AV238" i="6"/>
  <c r="AV390" i="6" s="1"/>
  <c r="AQ238" i="6"/>
  <c r="AL238" i="6"/>
  <c r="AG238" i="6"/>
  <c r="AB238" i="6"/>
  <c r="W238" i="6"/>
  <c r="R238" i="6"/>
  <c r="M238" i="6"/>
  <c r="H238" i="6"/>
  <c r="BY389" i="6"/>
  <c r="EM236" i="6"/>
  <c r="BU236" i="6"/>
  <c r="EM235" i="6"/>
  <c r="BU235" i="6"/>
  <c r="EM234" i="6"/>
  <c r="BU234" i="6"/>
  <c r="BU224" i="6" s="1"/>
  <c r="EH233" i="6"/>
  <c r="EC233" i="6"/>
  <c r="DX233" i="6"/>
  <c r="DS233" i="6"/>
  <c r="DN233" i="6"/>
  <c r="DI233" i="6"/>
  <c r="AQ385" i="6" s="1"/>
  <c r="DD233" i="6"/>
  <c r="CY233" i="6"/>
  <c r="CT233" i="6"/>
  <c r="CO233" i="6"/>
  <c r="CJ233" i="6"/>
  <c r="CE233" i="6"/>
  <c r="BZ233" i="6"/>
  <c r="BP233" i="6"/>
  <c r="BK233" i="6"/>
  <c r="BK385" i="6" s="1"/>
  <c r="BF233" i="6"/>
  <c r="BA233" i="6"/>
  <c r="AV233" i="6"/>
  <c r="AV385" i="6" s="1"/>
  <c r="AQ233" i="6"/>
  <c r="AL233" i="6"/>
  <c r="AG233" i="6"/>
  <c r="AB233" i="6"/>
  <c r="W233" i="6"/>
  <c r="R233" i="6"/>
  <c r="M233" i="6"/>
  <c r="M385" i="6" s="1"/>
  <c r="H233" i="6"/>
  <c r="BY384" i="6"/>
  <c r="EM231" i="6"/>
  <c r="BY383" i="6" s="1"/>
  <c r="BU231" i="6"/>
  <c r="EM230" i="6"/>
  <c r="BU230" i="6"/>
  <c r="EM229" i="6"/>
  <c r="BU229" i="6"/>
  <c r="EH228" i="6"/>
  <c r="EC228" i="6"/>
  <c r="DX228" i="6"/>
  <c r="DS228" i="6"/>
  <c r="DN228" i="6"/>
  <c r="DI228" i="6"/>
  <c r="DD228" i="6"/>
  <c r="CY228" i="6"/>
  <c r="CT228" i="6"/>
  <c r="CO228" i="6"/>
  <c r="CJ228" i="6"/>
  <c r="CE228" i="6"/>
  <c r="BZ228" i="6"/>
  <c r="BP228" i="6"/>
  <c r="BP380" i="6" s="1"/>
  <c r="BK228" i="6"/>
  <c r="BF228" i="6"/>
  <c r="BA228" i="6"/>
  <c r="AV228" i="6"/>
  <c r="AQ228" i="6"/>
  <c r="AL228" i="6"/>
  <c r="AL380" i="6" s="1"/>
  <c r="AG228" i="6"/>
  <c r="AG380" i="6" s="1"/>
  <c r="AB228" i="6"/>
  <c r="W228" i="6"/>
  <c r="W380" i="6" s="1"/>
  <c r="R228" i="6"/>
  <c r="M228" i="6"/>
  <c r="H228" i="6"/>
  <c r="BY379" i="6"/>
  <c r="EH226" i="6"/>
  <c r="EC226" i="6"/>
  <c r="DX226" i="6"/>
  <c r="DS226" i="6"/>
  <c r="DN226" i="6"/>
  <c r="DI226" i="6"/>
  <c r="DD226" i="6"/>
  <c r="CY226" i="6"/>
  <c r="CT226" i="6"/>
  <c r="CO226" i="6"/>
  <c r="CJ226" i="6"/>
  <c r="CE226" i="6"/>
  <c r="BZ226" i="6"/>
  <c r="BP226" i="6"/>
  <c r="BK226" i="6"/>
  <c r="BF226" i="6"/>
  <c r="BA226" i="6"/>
  <c r="BA378" i="6" s="1"/>
  <c r="AV226" i="6"/>
  <c r="AV378" i="6" s="1"/>
  <c r="AQ226" i="6"/>
  <c r="AL226" i="6"/>
  <c r="AG226" i="6"/>
  <c r="AB226" i="6"/>
  <c r="W226" i="6"/>
  <c r="W378" i="6" s="1"/>
  <c r="R226" i="6"/>
  <c r="R223" i="6" s="1"/>
  <c r="R10" i="6" s="1"/>
  <c r="M226" i="6"/>
  <c r="H226" i="6"/>
  <c r="EH225" i="6"/>
  <c r="EC225" i="6"/>
  <c r="DX225" i="6"/>
  <c r="DS225" i="6"/>
  <c r="DN225" i="6"/>
  <c r="DI225" i="6"/>
  <c r="DD225" i="6"/>
  <c r="CY225" i="6"/>
  <c r="CT225" i="6"/>
  <c r="CO225" i="6"/>
  <c r="CJ225" i="6"/>
  <c r="CE225" i="6"/>
  <c r="BZ225" i="6"/>
  <c r="BP225" i="6"/>
  <c r="BP377" i="6" s="1"/>
  <c r="BK225" i="6"/>
  <c r="BK377" i="6" s="1"/>
  <c r="BF225" i="6"/>
  <c r="BF377" i="6" s="1"/>
  <c r="BA225" i="6"/>
  <c r="AV225" i="6"/>
  <c r="AQ225" i="6"/>
  <c r="AL225" i="6"/>
  <c r="AG225" i="6"/>
  <c r="AB225" i="6"/>
  <c r="AB377" i="6" s="1"/>
  <c r="W225" i="6"/>
  <c r="R225" i="6"/>
  <c r="M225" i="6"/>
  <c r="H225" i="6"/>
  <c r="EH224" i="6"/>
  <c r="EC224" i="6"/>
  <c r="EC223" i="6" s="1"/>
  <c r="EC10" i="6" s="1"/>
  <c r="DX224" i="6"/>
  <c r="DX223" i="6" s="1"/>
  <c r="DS224" i="6"/>
  <c r="DS223" i="6" s="1"/>
  <c r="DS10" i="6" s="1"/>
  <c r="DN224" i="6"/>
  <c r="DN223" i="6" s="1"/>
  <c r="DN10" i="6" s="1"/>
  <c r="DI224" i="6"/>
  <c r="DI223" i="6" s="1"/>
  <c r="DI10" i="6" s="1"/>
  <c r="DD224" i="6"/>
  <c r="CY224" i="6"/>
  <c r="CT224" i="6"/>
  <c r="CO224" i="6"/>
  <c r="CJ224" i="6"/>
  <c r="CE224" i="6"/>
  <c r="BZ224" i="6"/>
  <c r="BP224" i="6"/>
  <c r="BK224" i="6"/>
  <c r="BF224" i="6"/>
  <c r="BA224" i="6"/>
  <c r="AV224" i="6"/>
  <c r="AV376" i="6" s="1"/>
  <c r="AQ224" i="6"/>
  <c r="AL224" i="6"/>
  <c r="AL376" i="6" s="1"/>
  <c r="AG224" i="6"/>
  <c r="AG376" i="6" s="1"/>
  <c r="AB224" i="6"/>
  <c r="AB376" i="6" s="1"/>
  <c r="W224" i="6"/>
  <c r="R224" i="6"/>
  <c r="M224" i="6"/>
  <c r="H224" i="6"/>
  <c r="BY374" i="6"/>
  <c r="EM221" i="6"/>
  <c r="BU221" i="6"/>
  <c r="EH220" i="6"/>
  <c r="EC220" i="6"/>
  <c r="DX220" i="6"/>
  <c r="DS220" i="6"/>
  <c r="DN220" i="6"/>
  <c r="DI220" i="6"/>
  <c r="DD220" i="6"/>
  <c r="CY220" i="6"/>
  <c r="CT220" i="6"/>
  <c r="CO220" i="6"/>
  <c r="CJ220" i="6"/>
  <c r="CE220" i="6"/>
  <c r="BZ220" i="6"/>
  <c r="BP220" i="6"/>
  <c r="BP372" i="6" s="1"/>
  <c r="BK220" i="6"/>
  <c r="BF220" i="6"/>
  <c r="BA220" i="6"/>
  <c r="AV220" i="6"/>
  <c r="AV372" i="6" s="1"/>
  <c r="AQ220" i="6"/>
  <c r="AL220" i="6"/>
  <c r="AL372" i="6" s="1"/>
  <c r="AG220" i="6"/>
  <c r="AB220" i="6"/>
  <c r="W220" i="6"/>
  <c r="R220" i="6"/>
  <c r="R372" i="6" s="1"/>
  <c r="M220" i="6"/>
  <c r="H220" i="6"/>
  <c r="EM218" i="6"/>
  <c r="BU218" i="6"/>
  <c r="EM217" i="6"/>
  <c r="EH217" i="6"/>
  <c r="EC217" i="6"/>
  <c r="DX217" i="6"/>
  <c r="DS217" i="6"/>
  <c r="DN217" i="6"/>
  <c r="DI217" i="6"/>
  <c r="DD217" i="6"/>
  <c r="CY217" i="6"/>
  <c r="CT217" i="6"/>
  <c r="CO217" i="6"/>
  <c r="CJ217" i="6"/>
  <c r="CE217" i="6"/>
  <c r="BZ217" i="6"/>
  <c r="BU217" i="6"/>
  <c r="BP217" i="6"/>
  <c r="BK217" i="6"/>
  <c r="BF217" i="6"/>
  <c r="BA217" i="6"/>
  <c r="AV217" i="6"/>
  <c r="AQ217" i="6"/>
  <c r="AL217" i="6"/>
  <c r="AG217" i="6"/>
  <c r="AB217" i="6"/>
  <c r="W217" i="6"/>
  <c r="R217" i="6"/>
  <c r="M217" i="6"/>
  <c r="H217" i="6"/>
  <c r="EM215" i="6"/>
  <c r="BU215" i="6"/>
  <c r="EM214" i="6"/>
  <c r="EH214" i="6"/>
  <c r="EC214" i="6"/>
  <c r="DX214" i="6"/>
  <c r="DS214" i="6"/>
  <c r="DN214" i="6"/>
  <c r="DI214" i="6"/>
  <c r="DD214" i="6"/>
  <c r="CY214" i="6"/>
  <c r="CT214" i="6"/>
  <c r="CO214" i="6"/>
  <c r="CJ214" i="6"/>
  <c r="CE214" i="6"/>
  <c r="BZ214" i="6"/>
  <c r="BU214" i="6"/>
  <c r="BP214" i="6"/>
  <c r="BK214" i="6"/>
  <c r="BF214" i="6"/>
  <c r="BA214" i="6"/>
  <c r="AV214" i="6"/>
  <c r="AQ214" i="6"/>
  <c r="AL214" i="6"/>
  <c r="AG214" i="6"/>
  <c r="AB214" i="6"/>
  <c r="W214" i="6"/>
  <c r="R214" i="6"/>
  <c r="M214" i="6"/>
  <c r="H214" i="6"/>
  <c r="EM212" i="6"/>
  <c r="BU212" i="6"/>
  <c r="EH211" i="6"/>
  <c r="EC211" i="6"/>
  <c r="DX211" i="6"/>
  <c r="DS211" i="6"/>
  <c r="DN211" i="6"/>
  <c r="DI211" i="6"/>
  <c r="DD211" i="6"/>
  <c r="CY211" i="6"/>
  <c r="CT211" i="6"/>
  <c r="CO211" i="6"/>
  <c r="CJ211" i="6"/>
  <c r="CE211" i="6"/>
  <c r="BZ211" i="6"/>
  <c r="BU211" i="6"/>
  <c r="BP211" i="6"/>
  <c r="BK211" i="6"/>
  <c r="BF211" i="6"/>
  <c r="BA211" i="6"/>
  <c r="AV211" i="6"/>
  <c r="AQ211" i="6"/>
  <c r="AL211" i="6"/>
  <c r="AG211" i="6"/>
  <c r="AB211" i="6"/>
  <c r="W211" i="6"/>
  <c r="R211" i="6"/>
  <c r="M211" i="6"/>
  <c r="H211" i="6"/>
  <c r="EM209" i="6"/>
  <c r="EM208" i="6" s="1"/>
  <c r="BY369" i="6" s="1"/>
  <c r="BU209" i="6"/>
  <c r="BU208" i="6" s="1"/>
  <c r="EH208" i="6"/>
  <c r="EC208" i="6"/>
  <c r="DX208" i="6"/>
  <c r="DS208" i="6"/>
  <c r="DN208" i="6"/>
  <c r="DI208" i="6"/>
  <c r="DD208" i="6"/>
  <c r="CY208" i="6"/>
  <c r="CT208" i="6"/>
  <c r="CO208" i="6"/>
  <c r="CJ208" i="6"/>
  <c r="CE208" i="6"/>
  <c r="BZ208" i="6"/>
  <c r="BP208" i="6"/>
  <c r="BP369" i="6" s="1"/>
  <c r="BK208" i="6"/>
  <c r="BK369" i="6" s="1"/>
  <c r="BF208" i="6"/>
  <c r="BA208" i="6"/>
  <c r="AV208" i="6"/>
  <c r="AQ208" i="6"/>
  <c r="AL208" i="6"/>
  <c r="AG208" i="6"/>
  <c r="AG369" i="6" s="1"/>
  <c r="AB208" i="6"/>
  <c r="W208" i="6"/>
  <c r="R208" i="6"/>
  <c r="M208" i="6"/>
  <c r="H208" i="6"/>
  <c r="BY368" i="6"/>
  <c r="EM206" i="6"/>
  <c r="BY367" i="6" s="1"/>
  <c r="BU206" i="6"/>
  <c r="EH205" i="6"/>
  <c r="EC205" i="6"/>
  <c r="DX205" i="6"/>
  <c r="DS205" i="6"/>
  <c r="DN205" i="6"/>
  <c r="DI205" i="6"/>
  <c r="DD205" i="6"/>
  <c r="CY205" i="6"/>
  <c r="CT205" i="6"/>
  <c r="CO205" i="6"/>
  <c r="CJ205" i="6"/>
  <c r="CE205" i="6"/>
  <c r="BZ205" i="6"/>
  <c r="BP205" i="6"/>
  <c r="BK205" i="6"/>
  <c r="BK366" i="6" s="1"/>
  <c r="BF205" i="6"/>
  <c r="BA205" i="6"/>
  <c r="BA366" i="6" s="1"/>
  <c r="AV205" i="6"/>
  <c r="AV366" i="6" s="1"/>
  <c r="AQ205" i="6"/>
  <c r="AL205" i="6"/>
  <c r="AG205" i="6"/>
  <c r="AB205" i="6"/>
  <c r="W205" i="6"/>
  <c r="R205" i="6"/>
  <c r="M205" i="6"/>
  <c r="H205" i="6"/>
  <c r="EM203" i="6"/>
  <c r="BU203" i="6"/>
  <c r="BU364" i="6" s="1"/>
  <c r="EM202" i="6"/>
  <c r="EH202" i="6"/>
  <c r="EC202" i="6"/>
  <c r="DX202" i="6"/>
  <c r="DS202" i="6"/>
  <c r="DN202" i="6"/>
  <c r="DI202" i="6"/>
  <c r="DD202" i="6"/>
  <c r="CY202" i="6"/>
  <c r="CT202" i="6"/>
  <c r="CO202" i="6"/>
  <c r="CJ202" i="6"/>
  <c r="CE202" i="6"/>
  <c r="BZ202" i="6"/>
  <c r="BP202" i="6"/>
  <c r="BP363" i="6" s="1"/>
  <c r="BK202" i="6"/>
  <c r="BF202" i="6"/>
  <c r="BA202" i="6"/>
  <c r="BA363" i="6" s="1"/>
  <c r="AV202" i="6"/>
  <c r="AQ202" i="6"/>
  <c r="AL202" i="6"/>
  <c r="AL363" i="6" s="1"/>
  <c r="AG202" i="6"/>
  <c r="AB202" i="6"/>
  <c r="W202" i="6"/>
  <c r="R202" i="6"/>
  <c r="R363" i="6" s="1"/>
  <c r="M202" i="6"/>
  <c r="H202" i="6"/>
  <c r="EM200" i="6"/>
  <c r="BU200" i="6"/>
  <c r="EM199" i="6"/>
  <c r="EH199" i="6"/>
  <c r="EC199" i="6"/>
  <c r="DX199" i="6"/>
  <c r="DS199" i="6"/>
  <c r="DN199" i="6"/>
  <c r="DI199" i="6"/>
  <c r="DD199" i="6"/>
  <c r="CY199" i="6"/>
  <c r="CT199" i="6"/>
  <c r="CO199" i="6"/>
  <c r="CJ199" i="6"/>
  <c r="CE199" i="6"/>
  <c r="BZ199" i="6"/>
  <c r="BU199" i="6"/>
  <c r="BP199" i="6"/>
  <c r="BK199" i="6"/>
  <c r="BF199" i="6"/>
  <c r="BF360" i="6" s="1"/>
  <c r="BA199" i="6"/>
  <c r="BA360" i="6" s="1"/>
  <c r="AV199" i="6"/>
  <c r="AQ199" i="6"/>
  <c r="AL199" i="6"/>
  <c r="AG199" i="6"/>
  <c r="AB199" i="6"/>
  <c r="W199" i="6"/>
  <c r="R199" i="6"/>
  <c r="M199" i="6"/>
  <c r="H199" i="6"/>
  <c r="EM197" i="6"/>
  <c r="BU197" i="6"/>
  <c r="EH196" i="6"/>
  <c r="EC196" i="6"/>
  <c r="DX196" i="6"/>
  <c r="DS196" i="6"/>
  <c r="DN196" i="6"/>
  <c r="DI196" i="6"/>
  <c r="DD196" i="6"/>
  <c r="CY196" i="6"/>
  <c r="CT196" i="6"/>
  <c r="CO196" i="6"/>
  <c r="CJ196" i="6"/>
  <c r="CE196" i="6"/>
  <c r="BZ196" i="6"/>
  <c r="BU196" i="6"/>
  <c r="BP196" i="6"/>
  <c r="BK196" i="6"/>
  <c r="BF196" i="6"/>
  <c r="BA196" i="6"/>
  <c r="AV196" i="6"/>
  <c r="AQ196" i="6"/>
  <c r="AQ357" i="6" s="1"/>
  <c r="AL196" i="6"/>
  <c r="AL357" i="6" s="1"/>
  <c r="AG196" i="6"/>
  <c r="AB196" i="6"/>
  <c r="AB357" i="6" s="1"/>
  <c r="W196" i="6"/>
  <c r="W357" i="6" s="1"/>
  <c r="R196" i="6"/>
  <c r="M196" i="6"/>
  <c r="H196" i="6"/>
  <c r="EM194" i="6"/>
  <c r="EM193" i="6" s="1"/>
  <c r="BU194" i="6"/>
  <c r="BU193" i="6" s="1"/>
  <c r="EH193" i="6"/>
  <c r="EC193" i="6"/>
  <c r="DX193" i="6"/>
  <c r="DS193" i="6"/>
  <c r="DN193" i="6"/>
  <c r="DI193" i="6"/>
  <c r="DD193" i="6"/>
  <c r="CY193" i="6"/>
  <c r="CT193" i="6"/>
  <c r="CO193" i="6"/>
  <c r="CJ193" i="6"/>
  <c r="CE193" i="6"/>
  <c r="BZ193" i="6"/>
  <c r="BP193" i="6"/>
  <c r="BK193" i="6"/>
  <c r="BF193" i="6"/>
  <c r="BA193" i="6"/>
  <c r="AV193" i="6"/>
  <c r="AQ193" i="6"/>
  <c r="AL193" i="6"/>
  <c r="AG193" i="6"/>
  <c r="AB193" i="6"/>
  <c r="W193" i="6"/>
  <c r="R193" i="6"/>
  <c r="M193" i="6"/>
  <c r="H193" i="6"/>
  <c r="EM191" i="6"/>
  <c r="BY355" i="6" s="1"/>
  <c r="BU191" i="6"/>
  <c r="EH190" i="6"/>
  <c r="EC190" i="6"/>
  <c r="DX190" i="6"/>
  <c r="DS190" i="6"/>
  <c r="DN190" i="6"/>
  <c r="DI190" i="6"/>
  <c r="DD190" i="6"/>
  <c r="CY190" i="6"/>
  <c r="CT190" i="6"/>
  <c r="CO190" i="6"/>
  <c r="CJ190" i="6"/>
  <c r="CE190" i="6"/>
  <c r="BZ190" i="6"/>
  <c r="BU190" i="6"/>
  <c r="BP190" i="6"/>
  <c r="BK190" i="6"/>
  <c r="BF190" i="6"/>
  <c r="BA190" i="6"/>
  <c r="AV190" i="6"/>
  <c r="AQ190" i="6"/>
  <c r="AL190" i="6"/>
  <c r="AG190" i="6"/>
  <c r="AB190" i="6"/>
  <c r="W190" i="6"/>
  <c r="R190" i="6"/>
  <c r="M190" i="6"/>
  <c r="H190" i="6"/>
  <c r="EM188" i="6"/>
  <c r="EM187" i="6" s="1"/>
  <c r="BU188" i="6"/>
  <c r="EH187" i="6"/>
  <c r="EC187" i="6"/>
  <c r="DX187" i="6"/>
  <c r="DS187" i="6"/>
  <c r="DN187" i="6"/>
  <c r="DI187" i="6"/>
  <c r="DD187" i="6"/>
  <c r="CY187" i="6"/>
  <c r="CT187" i="6"/>
  <c r="CO187" i="6"/>
  <c r="CJ187" i="6"/>
  <c r="CE187" i="6"/>
  <c r="BZ187" i="6"/>
  <c r="BU187" i="6"/>
  <c r="BU351" i="6" s="1"/>
  <c r="BP187" i="6"/>
  <c r="BK187" i="6"/>
  <c r="BK351" i="6" s="1"/>
  <c r="BF187" i="6"/>
  <c r="BA187" i="6"/>
  <c r="AV187" i="6"/>
  <c r="AV351" i="6" s="1"/>
  <c r="AQ187" i="6"/>
  <c r="AL187" i="6"/>
  <c r="AG187" i="6"/>
  <c r="AB187" i="6"/>
  <c r="W187" i="6"/>
  <c r="R187" i="6"/>
  <c r="M187" i="6"/>
  <c r="H187" i="6"/>
  <c r="EM185" i="6"/>
  <c r="BU185" i="6"/>
  <c r="BU184" i="6" s="1"/>
  <c r="EH184" i="6"/>
  <c r="EC184" i="6"/>
  <c r="DX184" i="6"/>
  <c r="DS184" i="6"/>
  <c r="DN184" i="6"/>
  <c r="DI184" i="6"/>
  <c r="DD184" i="6"/>
  <c r="CY184" i="6"/>
  <c r="CT184" i="6"/>
  <c r="CO184" i="6"/>
  <c r="CJ184" i="6"/>
  <c r="CE184" i="6"/>
  <c r="BZ184" i="6"/>
  <c r="BP184" i="6"/>
  <c r="BK184" i="6"/>
  <c r="BK348" i="6" s="1"/>
  <c r="BF184" i="6"/>
  <c r="BF348" i="6" s="1"/>
  <c r="BA184" i="6"/>
  <c r="AV184" i="6"/>
  <c r="AQ184" i="6"/>
  <c r="AL184" i="6"/>
  <c r="AG184" i="6"/>
  <c r="AB184" i="6"/>
  <c r="W184" i="6"/>
  <c r="R184" i="6"/>
  <c r="M184" i="6"/>
  <c r="H184" i="6"/>
  <c r="BY347" i="6"/>
  <c r="EM182" i="6"/>
  <c r="BU182" i="6"/>
  <c r="BU181" i="6" s="1"/>
  <c r="EH181" i="6"/>
  <c r="EC181" i="6"/>
  <c r="DX181" i="6"/>
  <c r="DS181" i="6"/>
  <c r="DN181" i="6"/>
  <c r="DI181" i="6"/>
  <c r="DD181" i="6"/>
  <c r="CY181" i="6"/>
  <c r="CT181" i="6"/>
  <c r="CO181" i="6"/>
  <c r="CJ181" i="6"/>
  <c r="CE181" i="6"/>
  <c r="BZ181" i="6"/>
  <c r="BP181" i="6"/>
  <c r="BK181" i="6"/>
  <c r="BF181" i="6"/>
  <c r="BA181" i="6"/>
  <c r="AV181" i="6"/>
  <c r="AQ181" i="6"/>
  <c r="AQ345" i="6" s="1"/>
  <c r="AL181" i="6"/>
  <c r="AG181" i="6"/>
  <c r="AB181" i="6"/>
  <c r="W181" i="6"/>
  <c r="R181" i="6"/>
  <c r="M181" i="6"/>
  <c r="H181" i="6"/>
  <c r="EM179" i="6"/>
  <c r="EM178" i="6" s="1"/>
  <c r="BY342" i="6" s="1"/>
  <c r="BU179" i="6"/>
  <c r="BU178" i="6" s="1"/>
  <c r="EH178" i="6"/>
  <c r="EC178" i="6"/>
  <c r="DX178" i="6"/>
  <c r="DS178" i="6"/>
  <c r="DN178" i="6"/>
  <c r="DI178" i="6"/>
  <c r="DD178" i="6"/>
  <c r="CY178" i="6"/>
  <c r="CT178" i="6"/>
  <c r="CO178" i="6"/>
  <c r="CJ178" i="6"/>
  <c r="CE178" i="6"/>
  <c r="BZ178" i="6"/>
  <c r="BP178" i="6"/>
  <c r="BP342" i="6" s="1"/>
  <c r="BK178" i="6"/>
  <c r="BF178" i="6"/>
  <c r="BF342" i="6" s="1"/>
  <c r="BA178" i="6"/>
  <c r="AV178" i="6"/>
  <c r="AQ178" i="6"/>
  <c r="AL178" i="6"/>
  <c r="AL342" i="6" s="1"/>
  <c r="AG178" i="6"/>
  <c r="AB178" i="6"/>
  <c r="W178" i="6"/>
  <c r="R178" i="6"/>
  <c r="M178" i="6"/>
  <c r="H178" i="6"/>
  <c r="BY340" i="6"/>
  <c r="EM176" i="6"/>
  <c r="BU176" i="6"/>
  <c r="BU175" i="6" s="1"/>
  <c r="EM175" i="6"/>
  <c r="EH175" i="6"/>
  <c r="EC175" i="6"/>
  <c r="DX175" i="6"/>
  <c r="DS175" i="6"/>
  <c r="DN175" i="6"/>
  <c r="DI175" i="6"/>
  <c r="DD175" i="6"/>
  <c r="CY175" i="6"/>
  <c r="CT175" i="6"/>
  <c r="CO175" i="6"/>
  <c r="CJ175" i="6"/>
  <c r="CE175" i="6"/>
  <c r="BZ175" i="6"/>
  <c r="BP175" i="6"/>
  <c r="BK175" i="6"/>
  <c r="BK339" i="6" s="1"/>
  <c r="BF175" i="6"/>
  <c r="BF339" i="6" s="1"/>
  <c r="BA175" i="6"/>
  <c r="BA339" i="6" s="1"/>
  <c r="AV175" i="6"/>
  <c r="AQ175" i="6"/>
  <c r="AL175" i="6"/>
  <c r="AG175" i="6"/>
  <c r="AG339" i="6" s="1"/>
  <c r="AB175" i="6"/>
  <c r="W175" i="6"/>
  <c r="W339" i="6" s="1"/>
  <c r="R175" i="6"/>
  <c r="M175" i="6"/>
  <c r="H175" i="6"/>
  <c r="BY337" i="6"/>
  <c r="EM173" i="6"/>
  <c r="EM172" i="6" s="1"/>
  <c r="BU173" i="6"/>
  <c r="EH172" i="6"/>
  <c r="EC172" i="6"/>
  <c r="DX172" i="6"/>
  <c r="DS172" i="6"/>
  <c r="DN172" i="6"/>
  <c r="DI172" i="6"/>
  <c r="DD172" i="6"/>
  <c r="CY172" i="6"/>
  <c r="CT172" i="6"/>
  <c r="CO172" i="6"/>
  <c r="CJ172" i="6"/>
  <c r="CE172" i="6"/>
  <c r="BZ172" i="6"/>
  <c r="BU172" i="6"/>
  <c r="BP172" i="6"/>
  <c r="BK172" i="6"/>
  <c r="BF172" i="6"/>
  <c r="BF336" i="6" s="1"/>
  <c r="BA172" i="6"/>
  <c r="BA336" i="6" s="1"/>
  <c r="AV172" i="6"/>
  <c r="AQ172" i="6"/>
  <c r="AQ336" i="6" s="1"/>
  <c r="AL172" i="6"/>
  <c r="AG172" i="6"/>
  <c r="AB172" i="6"/>
  <c r="W172" i="6"/>
  <c r="R172" i="6"/>
  <c r="R336" i="6" s="1"/>
  <c r="M172" i="6"/>
  <c r="H172" i="6"/>
  <c r="EM170" i="6"/>
  <c r="BU170" i="6"/>
  <c r="BU169" i="6" s="1"/>
  <c r="EH169" i="6"/>
  <c r="EC169" i="6"/>
  <c r="DX169" i="6"/>
  <c r="DS169" i="6"/>
  <c r="DN169" i="6"/>
  <c r="DI169" i="6"/>
  <c r="DD169" i="6"/>
  <c r="CY169" i="6"/>
  <c r="CT169" i="6"/>
  <c r="CO169" i="6"/>
  <c r="CJ169" i="6"/>
  <c r="CE169" i="6"/>
  <c r="BZ169" i="6"/>
  <c r="BP169" i="6"/>
  <c r="BK169" i="6"/>
  <c r="BF169" i="6"/>
  <c r="BA169" i="6"/>
  <c r="AV169" i="6"/>
  <c r="AQ169" i="6"/>
  <c r="AL169" i="6"/>
  <c r="AG169" i="6"/>
  <c r="AB169" i="6"/>
  <c r="W169" i="6"/>
  <c r="R169" i="6"/>
  <c r="M169" i="6"/>
  <c r="H169" i="6"/>
  <c r="EM167" i="6"/>
  <c r="EM166" i="6" s="1"/>
  <c r="BU167" i="6"/>
  <c r="BU166" i="6" s="1"/>
  <c r="EH166" i="6"/>
  <c r="EC166" i="6"/>
  <c r="DX166" i="6"/>
  <c r="DS166" i="6"/>
  <c r="DN166" i="6"/>
  <c r="DI166" i="6"/>
  <c r="DD166" i="6"/>
  <c r="CY166" i="6"/>
  <c r="CT166" i="6"/>
  <c r="CO166" i="6"/>
  <c r="CJ166" i="6"/>
  <c r="CF166" i="6"/>
  <c r="CE166" i="6"/>
  <c r="BZ166" i="6"/>
  <c r="BP166" i="6"/>
  <c r="BK166" i="6"/>
  <c r="BK333" i="6" s="1"/>
  <c r="BF166" i="6"/>
  <c r="BA166" i="6"/>
  <c r="AV166" i="6"/>
  <c r="AQ166" i="6"/>
  <c r="AL166" i="6"/>
  <c r="AL333" i="6" s="1"/>
  <c r="AG166" i="6"/>
  <c r="AB166" i="6"/>
  <c r="W166" i="6"/>
  <c r="R166" i="6"/>
  <c r="R333" i="6" s="1"/>
  <c r="N166" i="6"/>
  <c r="M166" i="6"/>
  <c r="H166" i="6"/>
  <c r="EM164" i="6"/>
  <c r="BY331" i="6" s="1"/>
  <c r="M164" i="6"/>
  <c r="M163" i="6" s="1"/>
  <c r="M330" i="6" s="1"/>
  <c r="EH163" i="6"/>
  <c r="EC163" i="6"/>
  <c r="DX163" i="6"/>
  <c r="DS163" i="6"/>
  <c r="DN163" i="6"/>
  <c r="DI163" i="6"/>
  <c r="DD163" i="6"/>
  <c r="CY163" i="6"/>
  <c r="CT163" i="6"/>
  <c r="CO163" i="6"/>
  <c r="W330" i="6" s="1"/>
  <c r="CJ163" i="6"/>
  <c r="CE163" i="6"/>
  <c r="BZ163" i="6"/>
  <c r="BP163" i="6"/>
  <c r="BK163" i="6"/>
  <c r="BF163" i="6"/>
  <c r="BA163" i="6"/>
  <c r="BA330" i="6" s="1"/>
  <c r="AV163" i="6"/>
  <c r="AV330" i="6" s="1"/>
  <c r="AQ163" i="6"/>
  <c r="AQ330" i="6" s="1"/>
  <c r="AL163" i="6"/>
  <c r="AL330" i="6" s="1"/>
  <c r="AG163" i="6"/>
  <c r="AB163" i="6"/>
  <c r="W163" i="6"/>
  <c r="R163" i="6"/>
  <c r="H163" i="6"/>
  <c r="EM161" i="6"/>
  <c r="BY328" i="6" s="1"/>
  <c r="BU161" i="6"/>
  <c r="EH160" i="6"/>
  <c r="EC160" i="6"/>
  <c r="DX160" i="6"/>
  <c r="DS160" i="6"/>
  <c r="DN160" i="6"/>
  <c r="DI160" i="6"/>
  <c r="DD160" i="6"/>
  <c r="CY160" i="6"/>
  <c r="CT160" i="6"/>
  <c r="CO160" i="6"/>
  <c r="CJ160" i="6"/>
  <c r="CE160" i="6"/>
  <c r="BZ160" i="6"/>
  <c r="BP160" i="6"/>
  <c r="BK160" i="6"/>
  <c r="BK327" i="6" s="1"/>
  <c r="BF160" i="6"/>
  <c r="BA160" i="6"/>
  <c r="AV160" i="6"/>
  <c r="AQ160" i="6"/>
  <c r="AQ327" i="6" s="1"/>
  <c r="AL160" i="6"/>
  <c r="AL327" i="6" s="1"/>
  <c r="AG160" i="6"/>
  <c r="AG327" i="6" s="1"/>
  <c r="AB160" i="6"/>
  <c r="AB327" i="6" s="1"/>
  <c r="W160" i="6"/>
  <c r="R160" i="6"/>
  <c r="M160" i="6"/>
  <c r="H160" i="6"/>
  <c r="BY325" i="6"/>
  <c r="EM158" i="6"/>
  <c r="BU158" i="6"/>
  <c r="BU157" i="6" s="1"/>
  <c r="EH157" i="6"/>
  <c r="EC157" i="6"/>
  <c r="DX157" i="6"/>
  <c r="DS157" i="6"/>
  <c r="DN157" i="6"/>
  <c r="DI157" i="6"/>
  <c r="DD157" i="6"/>
  <c r="CY157" i="6"/>
  <c r="CT157" i="6"/>
  <c r="CO157" i="6"/>
  <c r="CJ157" i="6"/>
  <c r="CE157" i="6"/>
  <c r="BZ157" i="6"/>
  <c r="BP157" i="6"/>
  <c r="BK157" i="6"/>
  <c r="BF157" i="6"/>
  <c r="BA157" i="6"/>
  <c r="AV157" i="6"/>
  <c r="AV324" i="6" s="1"/>
  <c r="AQ157" i="6"/>
  <c r="AL157" i="6"/>
  <c r="AG157" i="6"/>
  <c r="AB157" i="6"/>
  <c r="AB324" i="6" s="1"/>
  <c r="W157" i="6"/>
  <c r="W324" i="6" s="1"/>
  <c r="R157" i="6"/>
  <c r="R324" i="6" s="1"/>
  <c r="M157" i="6"/>
  <c r="H157" i="6"/>
  <c r="BY322" i="6"/>
  <c r="EM155" i="6"/>
  <c r="BU155" i="6"/>
  <c r="EM154" i="6"/>
  <c r="EH154" i="6"/>
  <c r="EC154" i="6"/>
  <c r="DX154" i="6"/>
  <c r="DS154" i="6"/>
  <c r="DN154" i="6"/>
  <c r="DI154" i="6"/>
  <c r="DD154" i="6"/>
  <c r="CY154" i="6"/>
  <c r="CT154" i="6"/>
  <c r="CO154" i="6"/>
  <c r="CJ154" i="6"/>
  <c r="CE154" i="6"/>
  <c r="BZ154" i="6"/>
  <c r="BP154" i="6"/>
  <c r="BP321" i="6" s="1"/>
  <c r="BK154" i="6"/>
  <c r="BF154" i="6"/>
  <c r="BA154" i="6"/>
  <c r="AV154" i="6"/>
  <c r="AV321" i="6" s="1"/>
  <c r="AQ154" i="6"/>
  <c r="AL154" i="6"/>
  <c r="AL321" i="6" s="1"/>
  <c r="AG154" i="6"/>
  <c r="AB154" i="6"/>
  <c r="W154" i="6"/>
  <c r="R154" i="6"/>
  <c r="M154" i="6"/>
  <c r="H154" i="6"/>
  <c r="EM152" i="6"/>
  <c r="EM151" i="6" s="1"/>
  <c r="BU152" i="6"/>
  <c r="BU151" i="6" s="1"/>
  <c r="EH151" i="6"/>
  <c r="EC151" i="6"/>
  <c r="DX151" i="6"/>
  <c r="DS151" i="6"/>
  <c r="DN151" i="6"/>
  <c r="DI151" i="6"/>
  <c r="DD151" i="6"/>
  <c r="CY151" i="6"/>
  <c r="CT151" i="6"/>
  <c r="CO151" i="6"/>
  <c r="CJ151" i="6"/>
  <c r="CF151" i="6"/>
  <c r="CE151" i="6"/>
  <c r="BZ151" i="6"/>
  <c r="BP151" i="6"/>
  <c r="BK151" i="6"/>
  <c r="BF151" i="6"/>
  <c r="BA151" i="6"/>
  <c r="AV151" i="6"/>
  <c r="AQ151" i="6"/>
  <c r="AL151" i="6"/>
  <c r="AG151" i="6"/>
  <c r="AB151" i="6"/>
  <c r="W151" i="6"/>
  <c r="R151" i="6"/>
  <c r="N151" i="6"/>
  <c r="M151" i="6"/>
  <c r="H151" i="6"/>
  <c r="EM149" i="6"/>
  <c r="BU149" i="6"/>
  <c r="BU148" i="6" s="1"/>
  <c r="EH148" i="6"/>
  <c r="EC148" i="6"/>
  <c r="DX148" i="6"/>
  <c r="DS148" i="6"/>
  <c r="DN148" i="6"/>
  <c r="DI148" i="6"/>
  <c r="DD148" i="6"/>
  <c r="CY148" i="6"/>
  <c r="CT148" i="6"/>
  <c r="CO148" i="6"/>
  <c r="CJ148" i="6"/>
  <c r="CF148" i="6"/>
  <c r="CE148" i="6"/>
  <c r="BZ148" i="6"/>
  <c r="BP148" i="6"/>
  <c r="BK148" i="6"/>
  <c r="BF148" i="6"/>
  <c r="BA148" i="6"/>
  <c r="AV148" i="6"/>
  <c r="AQ148" i="6"/>
  <c r="AL148" i="6"/>
  <c r="AG148" i="6"/>
  <c r="AB148" i="6"/>
  <c r="W148" i="6"/>
  <c r="R148" i="6"/>
  <c r="N148" i="6"/>
  <c r="M148" i="6"/>
  <c r="H148" i="6"/>
  <c r="EM146" i="6"/>
  <c r="BU146" i="6"/>
  <c r="BU145" i="6" s="1"/>
  <c r="EM145" i="6"/>
  <c r="EH145" i="6"/>
  <c r="EC145" i="6"/>
  <c r="DX145" i="6"/>
  <c r="DS145" i="6"/>
  <c r="DN145" i="6"/>
  <c r="DI145" i="6"/>
  <c r="DD145" i="6"/>
  <c r="CY145" i="6"/>
  <c r="CT145" i="6"/>
  <c r="CO145" i="6"/>
  <c r="CJ145" i="6"/>
  <c r="CE145" i="6"/>
  <c r="BZ145" i="6"/>
  <c r="BP145" i="6"/>
  <c r="BK145" i="6"/>
  <c r="BF145" i="6"/>
  <c r="BA145" i="6"/>
  <c r="AV145" i="6"/>
  <c r="AQ145" i="6"/>
  <c r="AL145" i="6"/>
  <c r="AG145" i="6"/>
  <c r="AB145" i="6"/>
  <c r="W145" i="6"/>
  <c r="R145" i="6"/>
  <c r="M145" i="6"/>
  <c r="H145" i="6"/>
  <c r="EM143" i="6"/>
  <c r="BU143" i="6"/>
  <c r="BU142" i="6" s="1"/>
  <c r="EH142" i="6"/>
  <c r="EC142" i="6"/>
  <c r="DX142" i="6"/>
  <c r="DS142" i="6"/>
  <c r="DN142" i="6"/>
  <c r="DI142" i="6"/>
  <c r="DD142" i="6"/>
  <c r="CY142" i="6"/>
  <c r="CT142" i="6"/>
  <c r="CO142" i="6"/>
  <c r="CJ142" i="6"/>
  <c r="CE142" i="6"/>
  <c r="BZ142" i="6"/>
  <c r="BP142" i="6"/>
  <c r="BK142" i="6"/>
  <c r="BF142" i="6"/>
  <c r="BA142" i="6"/>
  <c r="AV142" i="6"/>
  <c r="AQ142" i="6"/>
  <c r="AL142" i="6"/>
  <c r="AG142" i="6"/>
  <c r="AB142" i="6"/>
  <c r="W142" i="6"/>
  <c r="R142" i="6"/>
  <c r="M142" i="6"/>
  <c r="H142" i="6"/>
  <c r="EM140" i="6"/>
  <c r="EM139" i="6" s="1"/>
  <c r="BU140" i="6"/>
  <c r="EH139" i="6"/>
  <c r="EC139" i="6"/>
  <c r="DX139" i="6"/>
  <c r="DS139" i="6"/>
  <c r="DN139" i="6"/>
  <c r="DI139" i="6"/>
  <c r="DD139" i="6"/>
  <c r="CY139" i="6"/>
  <c r="CT139" i="6"/>
  <c r="CO139" i="6"/>
  <c r="CJ139" i="6"/>
  <c r="CE139" i="6"/>
  <c r="BZ139" i="6"/>
  <c r="BU139" i="6"/>
  <c r="BP139" i="6"/>
  <c r="BK139" i="6"/>
  <c r="BF139" i="6"/>
  <c r="BA139" i="6"/>
  <c r="AV139" i="6"/>
  <c r="AQ139" i="6"/>
  <c r="AL139" i="6"/>
  <c r="AG139" i="6"/>
  <c r="AB139" i="6"/>
  <c r="W139" i="6"/>
  <c r="R139" i="6"/>
  <c r="M139" i="6"/>
  <c r="H139" i="6"/>
  <c r="EM137" i="6"/>
  <c r="EM136" i="6" s="1"/>
  <c r="BU137" i="6"/>
  <c r="BU136" i="6" s="1"/>
  <c r="EH136" i="6"/>
  <c r="EC136" i="6"/>
  <c r="DX136" i="6"/>
  <c r="DS136" i="6"/>
  <c r="DN136" i="6"/>
  <c r="DI136" i="6"/>
  <c r="DD136" i="6"/>
  <c r="CY136" i="6"/>
  <c r="CT136" i="6"/>
  <c r="CO136" i="6"/>
  <c r="CJ136" i="6"/>
  <c r="CE136" i="6"/>
  <c r="BZ136" i="6"/>
  <c r="BP136" i="6"/>
  <c r="BK136" i="6"/>
  <c r="BF136" i="6"/>
  <c r="BA136" i="6"/>
  <c r="AV136" i="6"/>
  <c r="AQ136" i="6"/>
  <c r="AL136" i="6"/>
  <c r="AG136" i="6"/>
  <c r="AB136" i="6"/>
  <c r="W136" i="6"/>
  <c r="R136" i="6"/>
  <c r="M136" i="6"/>
  <c r="H136" i="6"/>
  <c r="EM134" i="6"/>
  <c r="EM133" i="6" s="1"/>
  <c r="BU134" i="6"/>
  <c r="BU133" i="6" s="1"/>
  <c r="EH133" i="6"/>
  <c r="EC133" i="6"/>
  <c r="DX133" i="6"/>
  <c r="DS133" i="6"/>
  <c r="DN133" i="6"/>
  <c r="DI133" i="6"/>
  <c r="DD133" i="6"/>
  <c r="CY133" i="6"/>
  <c r="CT133" i="6"/>
  <c r="CO133" i="6"/>
  <c r="CJ133" i="6"/>
  <c r="CE133" i="6"/>
  <c r="BZ133" i="6"/>
  <c r="BP133" i="6"/>
  <c r="BP320" i="6" s="1"/>
  <c r="BK133" i="6"/>
  <c r="BF133" i="6"/>
  <c r="BA133" i="6"/>
  <c r="AV133" i="6"/>
  <c r="AQ133" i="6"/>
  <c r="AL133" i="6"/>
  <c r="AG133" i="6"/>
  <c r="AB133" i="6"/>
  <c r="W133" i="6"/>
  <c r="R133" i="6"/>
  <c r="M133" i="6"/>
  <c r="H133" i="6"/>
  <c r="EH131" i="6"/>
  <c r="EH130" i="6" s="1"/>
  <c r="EH9" i="6" s="1"/>
  <c r="EC131" i="6"/>
  <c r="EC130" i="6" s="1"/>
  <c r="EC9" i="6" s="1"/>
  <c r="DX131" i="6"/>
  <c r="DX130" i="6" s="1"/>
  <c r="DX9" i="6" s="1"/>
  <c r="DS131" i="6"/>
  <c r="DS130" i="6" s="1"/>
  <c r="DN131" i="6"/>
  <c r="DN130" i="6" s="1"/>
  <c r="DN9" i="6" s="1"/>
  <c r="DI131" i="6"/>
  <c r="DI130" i="6" s="1"/>
  <c r="DD131" i="6"/>
  <c r="DD130" i="6" s="1"/>
  <c r="DD9" i="6" s="1"/>
  <c r="CY131" i="6"/>
  <c r="CY130" i="6" s="1"/>
  <c r="CY9" i="6" s="1"/>
  <c r="CT131" i="6"/>
  <c r="CT130" i="6" s="1"/>
  <c r="CT9" i="6" s="1"/>
  <c r="CO131" i="6"/>
  <c r="CO130" i="6" s="1"/>
  <c r="CO9" i="6" s="1"/>
  <c r="CJ131" i="6"/>
  <c r="CE131" i="6"/>
  <c r="CE130" i="6" s="1"/>
  <c r="CE9" i="6" s="1"/>
  <c r="BZ131" i="6"/>
  <c r="BP131" i="6"/>
  <c r="BK131" i="6"/>
  <c r="BF131" i="6"/>
  <c r="BF319" i="6" s="1"/>
  <c r="BA131" i="6"/>
  <c r="BA130" i="6" s="1"/>
  <c r="BA9" i="6" s="1"/>
  <c r="AV131" i="6"/>
  <c r="AV319" i="6" s="1"/>
  <c r="AQ131" i="6"/>
  <c r="AL131" i="6"/>
  <c r="AG131" i="6"/>
  <c r="AG130" i="6" s="1"/>
  <c r="AB131" i="6"/>
  <c r="W131" i="6"/>
  <c r="R131" i="6"/>
  <c r="R130" i="6" s="1"/>
  <c r="M131" i="6"/>
  <c r="M130" i="6" s="1"/>
  <c r="M9" i="6" s="1"/>
  <c r="H131" i="6"/>
  <c r="H130" i="6" s="1"/>
  <c r="H9" i="6" s="1"/>
  <c r="CJ130" i="6"/>
  <c r="BZ130" i="6"/>
  <c r="BZ9" i="6" s="1"/>
  <c r="AB130" i="6"/>
  <c r="W130" i="6"/>
  <c r="EM128" i="6"/>
  <c r="BU128" i="6"/>
  <c r="EM127" i="6"/>
  <c r="BU127" i="6"/>
  <c r="EM126" i="6"/>
  <c r="BU126" i="6"/>
  <c r="EH125" i="6"/>
  <c r="EC125" i="6"/>
  <c r="DX125" i="6"/>
  <c r="DS125" i="6"/>
  <c r="DN125" i="6"/>
  <c r="DI125" i="6"/>
  <c r="DD125" i="6"/>
  <c r="CY125" i="6"/>
  <c r="CT125" i="6"/>
  <c r="CO125" i="6"/>
  <c r="CJ125" i="6"/>
  <c r="CE125" i="6"/>
  <c r="BZ125" i="6"/>
  <c r="BP125" i="6"/>
  <c r="BK125" i="6"/>
  <c r="BF125" i="6"/>
  <c r="BA125" i="6"/>
  <c r="AV125" i="6"/>
  <c r="AQ125" i="6"/>
  <c r="AL125" i="6"/>
  <c r="AG125" i="6"/>
  <c r="AB125" i="6"/>
  <c r="W125" i="6"/>
  <c r="R125" i="6"/>
  <c r="M125" i="6"/>
  <c r="H125" i="6"/>
  <c r="EM123" i="6"/>
  <c r="BU123" i="6"/>
  <c r="EM122" i="6"/>
  <c r="EM120" i="6" s="1"/>
  <c r="BU122" i="6"/>
  <c r="EM121" i="6"/>
  <c r="BU121" i="6"/>
  <c r="EH120" i="6"/>
  <c r="EC120" i="6"/>
  <c r="DX120" i="6"/>
  <c r="DS120" i="6"/>
  <c r="DN120" i="6"/>
  <c r="DI120" i="6"/>
  <c r="DD120" i="6"/>
  <c r="CY120" i="6"/>
  <c r="CT120" i="6"/>
  <c r="CO120" i="6"/>
  <c r="CJ120" i="6"/>
  <c r="CE120" i="6"/>
  <c r="BZ120" i="6"/>
  <c r="BP120" i="6"/>
  <c r="BK120" i="6"/>
  <c r="BF120" i="6"/>
  <c r="BA120" i="6"/>
  <c r="AV120" i="6"/>
  <c r="AQ120" i="6"/>
  <c r="AL120" i="6"/>
  <c r="AG120" i="6"/>
  <c r="AB120" i="6"/>
  <c r="W120" i="6"/>
  <c r="R120" i="6"/>
  <c r="M120" i="6"/>
  <c r="H120" i="6"/>
  <c r="EM118" i="6"/>
  <c r="BU118" i="6"/>
  <c r="EM117" i="6"/>
  <c r="BU117" i="6"/>
  <c r="EM116" i="6"/>
  <c r="BU116" i="6"/>
  <c r="EH115" i="6"/>
  <c r="EC115" i="6"/>
  <c r="DX115" i="6"/>
  <c r="DS115" i="6"/>
  <c r="DN115" i="6"/>
  <c r="DI115" i="6"/>
  <c r="DD115" i="6"/>
  <c r="CY115" i="6"/>
  <c r="CT115" i="6"/>
  <c r="CO115" i="6"/>
  <c r="CJ115" i="6"/>
  <c r="CE115" i="6"/>
  <c r="BZ115" i="6"/>
  <c r="BP115" i="6"/>
  <c r="BK115" i="6"/>
  <c r="BF115" i="6"/>
  <c r="BA115" i="6"/>
  <c r="AV115" i="6"/>
  <c r="AQ115" i="6"/>
  <c r="AL115" i="6"/>
  <c r="AG115" i="6"/>
  <c r="AB115" i="6"/>
  <c r="W115" i="6"/>
  <c r="R115" i="6"/>
  <c r="M115" i="6"/>
  <c r="H115" i="6"/>
  <c r="EM113" i="6"/>
  <c r="BU113" i="6"/>
  <c r="EM112" i="6"/>
  <c r="BU112" i="6"/>
  <c r="EM111" i="6"/>
  <c r="EM110" i="6" s="1"/>
  <c r="BU111" i="6"/>
  <c r="M111" i="6"/>
  <c r="EH110" i="6"/>
  <c r="EC110" i="6"/>
  <c r="DX110" i="6"/>
  <c r="DS110" i="6"/>
  <c r="DN110" i="6"/>
  <c r="DI110" i="6"/>
  <c r="DD110" i="6"/>
  <c r="CY110" i="6"/>
  <c r="CT110" i="6"/>
  <c r="CO110" i="6"/>
  <c r="CJ110" i="6"/>
  <c r="CE110" i="6"/>
  <c r="BZ110" i="6"/>
  <c r="BP110" i="6"/>
  <c r="BK110" i="6"/>
  <c r="BF110" i="6"/>
  <c r="BA110" i="6"/>
  <c r="AV110" i="6"/>
  <c r="AQ110" i="6"/>
  <c r="AL110" i="6"/>
  <c r="AG110" i="6"/>
  <c r="AB110" i="6"/>
  <c r="W110" i="6"/>
  <c r="R110" i="6"/>
  <c r="M110" i="6"/>
  <c r="H110" i="6"/>
  <c r="BY316" i="6"/>
  <c r="EM108" i="6"/>
  <c r="BU108" i="6"/>
  <c r="EM107" i="6"/>
  <c r="BY315" i="6" s="1"/>
  <c r="BU107" i="6"/>
  <c r="BY314" i="6"/>
  <c r="EM106" i="6"/>
  <c r="M106" i="6"/>
  <c r="EH105" i="6"/>
  <c r="EC105" i="6"/>
  <c r="DX105" i="6"/>
  <c r="DS105" i="6"/>
  <c r="DN105" i="6"/>
  <c r="DI105" i="6"/>
  <c r="DD105" i="6"/>
  <c r="CY105" i="6"/>
  <c r="CT105" i="6"/>
  <c r="CO105" i="6"/>
  <c r="W313" i="6" s="1"/>
  <c r="CJ105" i="6"/>
  <c r="CE105" i="6"/>
  <c r="BZ105" i="6"/>
  <c r="BP105" i="6"/>
  <c r="BP313" i="6" s="1"/>
  <c r="BK105" i="6"/>
  <c r="BK313" i="6" s="1"/>
  <c r="BF105" i="6"/>
  <c r="BF313" i="6" s="1"/>
  <c r="BA105" i="6"/>
  <c r="AV105" i="6"/>
  <c r="AQ105" i="6"/>
  <c r="AL105" i="6"/>
  <c r="AG105" i="6"/>
  <c r="AG313" i="6" s="1"/>
  <c r="AB105" i="6"/>
  <c r="W105" i="6"/>
  <c r="R105" i="6"/>
  <c r="H105" i="6"/>
  <c r="EM103" i="6"/>
  <c r="BU103" i="6"/>
  <c r="EM102" i="6"/>
  <c r="BU102" i="6"/>
  <c r="EM101" i="6"/>
  <c r="BU101" i="6"/>
  <c r="EH100" i="6"/>
  <c r="EC100" i="6"/>
  <c r="DX100" i="6"/>
  <c r="DS100" i="6"/>
  <c r="DN100" i="6"/>
  <c r="DI100" i="6"/>
  <c r="DD100" i="6"/>
  <c r="CY100" i="6"/>
  <c r="CT100" i="6"/>
  <c r="CO100" i="6"/>
  <c r="CJ100" i="6"/>
  <c r="CE100" i="6"/>
  <c r="BZ100" i="6"/>
  <c r="BP100" i="6"/>
  <c r="BP308" i="6" s="1"/>
  <c r="BK100" i="6"/>
  <c r="BK308" i="6" s="1"/>
  <c r="BF100" i="6"/>
  <c r="BA100" i="6"/>
  <c r="AV100" i="6"/>
  <c r="AV308" i="6" s="1"/>
  <c r="AQ100" i="6"/>
  <c r="AL100" i="6"/>
  <c r="AG100" i="6"/>
  <c r="AB100" i="6"/>
  <c r="W100" i="6"/>
  <c r="R100" i="6"/>
  <c r="M100" i="6"/>
  <c r="H100" i="6"/>
  <c r="EH98" i="6"/>
  <c r="EC98" i="6"/>
  <c r="DX98" i="6"/>
  <c r="DS98" i="6"/>
  <c r="DN98" i="6"/>
  <c r="DI98" i="6"/>
  <c r="DD98" i="6"/>
  <c r="CY98" i="6"/>
  <c r="CT98" i="6"/>
  <c r="CO98" i="6"/>
  <c r="CJ98" i="6"/>
  <c r="CE98" i="6"/>
  <c r="BP98" i="6"/>
  <c r="BK98" i="6"/>
  <c r="BF98" i="6"/>
  <c r="BA98" i="6"/>
  <c r="AV98" i="6"/>
  <c r="AQ98" i="6"/>
  <c r="AQ306" i="6" s="1"/>
  <c r="AL98" i="6"/>
  <c r="AG98" i="6"/>
  <c r="AB98" i="6"/>
  <c r="AB306" i="6" s="1"/>
  <c r="W98" i="6"/>
  <c r="R98" i="6"/>
  <c r="M98" i="6"/>
  <c r="H98" i="6"/>
  <c r="EH97" i="6"/>
  <c r="EC97" i="6"/>
  <c r="DX97" i="6"/>
  <c r="DS97" i="6"/>
  <c r="DN97" i="6"/>
  <c r="DI97" i="6"/>
  <c r="DD97" i="6"/>
  <c r="CY97" i="6"/>
  <c r="AG305" i="6" s="1"/>
  <c r="CT97" i="6"/>
  <c r="CT95" i="6" s="1"/>
  <c r="CT8" i="6" s="1"/>
  <c r="CO97" i="6"/>
  <c r="CO95" i="6" s="1"/>
  <c r="CO8" i="6" s="1"/>
  <c r="CJ97" i="6"/>
  <c r="CE97" i="6"/>
  <c r="BP97" i="6"/>
  <c r="BK97" i="6"/>
  <c r="BF97" i="6"/>
  <c r="BA97" i="6"/>
  <c r="AV97" i="6"/>
  <c r="AQ97" i="6"/>
  <c r="AL97" i="6"/>
  <c r="AG97" i="6"/>
  <c r="AB97" i="6"/>
  <c r="W97" i="6"/>
  <c r="R97" i="6"/>
  <c r="M97" i="6"/>
  <c r="H97" i="6"/>
  <c r="H95" i="6" s="1"/>
  <c r="H8" i="6" s="1"/>
  <c r="EH96" i="6"/>
  <c r="EC96" i="6"/>
  <c r="DX96" i="6"/>
  <c r="DS96" i="6"/>
  <c r="DN96" i="6"/>
  <c r="DI96" i="6"/>
  <c r="DD96" i="6"/>
  <c r="CY96" i="6"/>
  <c r="CT96" i="6"/>
  <c r="CO96" i="6"/>
  <c r="CJ96" i="6"/>
  <c r="CE96" i="6"/>
  <c r="BP96" i="6"/>
  <c r="BK96" i="6"/>
  <c r="BF96" i="6"/>
  <c r="BA96" i="6"/>
  <c r="BA304" i="6" s="1"/>
  <c r="AV96" i="6"/>
  <c r="AV304" i="6" s="1"/>
  <c r="AQ96" i="6"/>
  <c r="AL96" i="6"/>
  <c r="AL304" i="6" s="1"/>
  <c r="AG96" i="6"/>
  <c r="AB96" i="6"/>
  <c r="W96" i="6"/>
  <c r="R96" i="6"/>
  <c r="H96" i="6"/>
  <c r="BZ95" i="6"/>
  <c r="BZ8" i="6" s="1"/>
  <c r="EM92" i="6"/>
  <c r="BU92" i="6"/>
  <c r="EM91" i="6"/>
  <c r="BU91" i="6"/>
  <c r="EM90" i="6"/>
  <c r="BU90" i="6"/>
  <c r="EM89" i="6"/>
  <c r="BU89" i="6"/>
  <c r="EM88" i="6"/>
  <c r="BU88" i="6"/>
  <c r="EM87" i="6"/>
  <c r="BU87" i="6"/>
  <c r="EM86" i="6"/>
  <c r="BU86" i="6"/>
  <c r="EM85" i="6"/>
  <c r="BU85" i="6"/>
  <c r="EM84" i="6"/>
  <c r="BU84" i="6"/>
  <c r="EM83" i="6"/>
  <c r="BU83" i="6"/>
  <c r="EM82" i="6"/>
  <c r="BU82" i="6"/>
  <c r="EM81" i="6"/>
  <c r="BU81" i="6"/>
  <c r="EM80" i="6"/>
  <c r="BU80" i="6"/>
  <c r="EM79" i="6"/>
  <c r="BU79" i="6"/>
  <c r="EM78" i="6"/>
  <c r="BU78" i="6"/>
  <c r="EM77" i="6"/>
  <c r="BU77" i="6"/>
  <c r="EM76" i="6"/>
  <c r="BU76" i="6"/>
  <c r="EM75" i="6"/>
  <c r="BU75" i="6"/>
  <c r="EM74" i="6"/>
  <c r="BU74" i="6"/>
  <c r="EM73" i="6"/>
  <c r="BU73" i="6"/>
  <c r="EM72" i="6"/>
  <c r="BU72" i="6"/>
  <c r="EM71" i="6"/>
  <c r="BU71" i="6"/>
  <c r="EH70" i="6"/>
  <c r="EC70" i="6"/>
  <c r="DX70" i="6"/>
  <c r="DS70" i="6"/>
  <c r="DN70" i="6"/>
  <c r="DI70" i="6"/>
  <c r="DD70" i="6"/>
  <c r="CY70" i="6"/>
  <c r="CT70" i="6"/>
  <c r="CO70" i="6"/>
  <c r="CJ70" i="6"/>
  <c r="CE70" i="6"/>
  <c r="BZ70" i="6"/>
  <c r="BP70" i="6"/>
  <c r="BK70" i="6"/>
  <c r="BF70" i="6"/>
  <c r="BA70" i="6"/>
  <c r="AV70" i="6"/>
  <c r="AQ70" i="6"/>
  <c r="AL70" i="6"/>
  <c r="AG70" i="6"/>
  <c r="AB70" i="6"/>
  <c r="W70" i="6"/>
  <c r="R70" i="6"/>
  <c r="M70" i="6"/>
  <c r="H70" i="6"/>
  <c r="EM68" i="6"/>
  <c r="BU68" i="6"/>
  <c r="BU66" i="6" s="1"/>
  <c r="EM67" i="6"/>
  <c r="BU67" i="6"/>
  <c r="EH66" i="6"/>
  <c r="EC66" i="6"/>
  <c r="DX66" i="6"/>
  <c r="DS66" i="6"/>
  <c r="DN66" i="6"/>
  <c r="DI66" i="6"/>
  <c r="DD66" i="6"/>
  <c r="CY66" i="6"/>
  <c r="CT66" i="6"/>
  <c r="CO66" i="6"/>
  <c r="CJ66" i="6"/>
  <c r="CE66" i="6"/>
  <c r="BZ66" i="6"/>
  <c r="BP66" i="6"/>
  <c r="BK66" i="6"/>
  <c r="BF66" i="6"/>
  <c r="BA66" i="6"/>
  <c r="AV66" i="6"/>
  <c r="AQ66" i="6"/>
  <c r="AL66" i="6"/>
  <c r="AG66" i="6"/>
  <c r="AB66" i="6"/>
  <c r="W66" i="6"/>
  <c r="R66" i="6"/>
  <c r="M66" i="6"/>
  <c r="H66" i="6"/>
  <c r="EM64" i="6"/>
  <c r="BU64" i="6"/>
  <c r="BU62" i="6" s="1"/>
  <c r="EM63" i="6"/>
  <c r="BU63" i="6"/>
  <c r="EH62" i="6"/>
  <c r="EC62" i="6"/>
  <c r="DX62" i="6"/>
  <c r="DS62" i="6"/>
  <c r="DN62" i="6"/>
  <c r="DI62" i="6"/>
  <c r="DD62" i="6"/>
  <c r="CY62" i="6"/>
  <c r="CT62" i="6"/>
  <c r="CO62" i="6"/>
  <c r="CJ62" i="6"/>
  <c r="CE62" i="6"/>
  <c r="BZ62" i="6"/>
  <c r="BP62" i="6"/>
  <c r="BK62" i="6"/>
  <c r="BF62" i="6"/>
  <c r="BA62" i="6"/>
  <c r="AV62" i="6"/>
  <c r="AQ62" i="6"/>
  <c r="AL62" i="6"/>
  <c r="AG62" i="6"/>
  <c r="AB62" i="6"/>
  <c r="W62" i="6"/>
  <c r="R62" i="6"/>
  <c r="M62" i="6"/>
  <c r="H62" i="6"/>
  <c r="EM60" i="6"/>
  <c r="BU60" i="6"/>
  <c r="BU58" i="6" s="1"/>
  <c r="EM59" i="6"/>
  <c r="BU59" i="6"/>
  <c r="EH58" i="6"/>
  <c r="EC58" i="6"/>
  <c r="DX58" i="6"/>
  <c r="DS58" i="6"/>
  <c r="DN58" i="6"/>
  <c r="DI58" i="6"/>
  <c r="DD58" i="6"/>
  <c r="CY58" i="6"/>
  <c r="CT58" i="6"/>
  <c r="CO58" i="6"/>
  <c r="CJ58" i="6"/>
  <c r="CE58" i="6"/>
  <c r="BZ58" i="6"/>
  <c r="BP58" i="6"/>
  <c r="BK58" i="6"/>
  <c r="BF58" i="6"/>
  <c r="BA58" i="6"/>
  <c r="AV58" i="6"/>
  <c r="AQ58" i="6"/>
  <c r="AL58" i="6"/>
  <c r="AG58" i="6"/>
  <c r="AB58" i="6"/>
  <c r="W58" i="6"/>
  <c r="R58" i="6"/>
  <c r="M58" i="6"/>
  <c r="H58" i="6"/>
  <c r="EM56" i="6"/>
  <c r="BU56" i="6"/>
  <c r="BZ56" i="6" s="1"/>
  <c r="EM55" i="6"/>
  <c r="BZ55" i="6"/>
  <c r="BU55" i="6"/>
  <c r="EH54" i="6"/>
  <c r="EC54" i="6"/>
  <c r="DX54" i="6"/>
  <c r="DS54" i="6"/>
  <c r="DN54" i="6"/>
  <c r="DI54" i="6"/>
  <c r="DD54" i="6"/>
  <c r="CY54" i="6"/>
  <c r="CT54" i="6"/>
  <c r="CO54" i="6"/>
  <c r="CJ54" i="6"/>
  <c r="CE54" i="6"/>
  <c r="BP54" i="6"/>
  <c r="BK54" i="6"/>
  <c r="BF54" i="6"/>
  <c r="BA54" i="6"/>
  <c r="AV54" i="6"/>
  <c r="AQ54" i="6"/>
  <c r="AL54" i="6"/>
  <c r="AG54" i="6"/>
  <c r="AB54" i="6"/>
  <c r="W54" i="6"/>
  <c r="R54" i="6"/>
  <c r="M54" i="6"/>
  <c r="EN52" i="6"/>
  <c r="EM52" i="6"/>
  <c r="BU52" i="6"/>
  <c r="BZ52" i="6" s="1"/>
  <c r="EN51" i="6"/>
  <c r="EM51" i="6"/>
  <c r="BU51" i="6"/>
  <c r="BZ51" i="6" s="1"/>
  <c r="BZ50" i="6" s="1"/>
  <c r="EH50" i="6"/>
  <c r="EC50" i="6"/>
  <c r="DX50" i="6"/>
  <c r="DS50" i="6"/>
  <c r="DN50" i="6"/>
  <c r="DI50" i="6"/>
  <c r="DD50" i="6"/>
  <c r="CY50" i="6"/>
  <c r="CT50" i="6"/>
  <c r="CO50" i="6"/>
  <c r="CJ50" i="6"/>
  <c r="CE50" i="6"/>
  <c r="BP50" i="6"/>
  <c r="BK50" i="6"/>
  <c r="BF50" i="6"/>
  <c r="BA50" i="6"/>
  <c r="AV50" i="6"/>
  <c r="AQ50" i="6"/>
  <c r="AL50" i="6"/>
  <c r="AG50" i="6"/>
  <c r="AB50" i="6"/>
  <c r="W50" i="6"/>
  <c r="R50" i="6"/>
  <c r="M50" i="6"/>
  <c r="EM48" i="6"/>
  <c r="BU48" i="6"/>
  <c r="BU46" i="6" s="1"/>
  <c r="EM47" i="6"/>
  <c r="BU47" i="6"/>
  <c r="EH46" i="6"/>
  <c r="EC46" i="6"/>
  <c r="DX46" i="6"/>
  <c r="DS46" i="6"/>
  <c r="DN46" i="6"/>
  <c r="DI46" i="6"/>
  <c r="DD46" i="6"/>
  <c r="CY46" i="6"/>
  <c r="CT46" i="6"/>
  <c r="CO46" i="6"/>
  <c r="CJ46" i="6"/>
  <c r="CE46" i="6"/>
  <c r="BZ46" i="6"/>
  <c r="BP46" i="6"/>
  <c r="BK46" i="6"/>
  <c r="BF46" i="6"/>
  <c r="BA46" i="6"/>
  <c r="AV46" i="6"/>
  <c r="AQ46" i="6"/>
  <c r="AL46" i="6"/>
  <c r="AG46" i="6"/>
  <c r="AB46" i="6"/>
  <c r="W46" i="6"/>
  <c r="R46" i="6"/>
  <c r="M46" i="6"/>
  <c r="H46" i="6"/>
  <c r="EM44" i="6"/>
  <c r="BU44" i="6"/>
  <c r="BZ44" i="6" s="1"/>
  <c r="EM43" i="6"/>
  <c r="EM42" i="6" s="1"/>
  <c r="BZ43" i="6"/>
  <c r="BZ42" i="6" s="1"/>
  <c r="BU43" i="6"/>
  <c r="EH42" i="6"/>
  <c r="EC42" i="6"/>
  <c r="DX42" i="6"/>
  <c r="DS42" i="6"/>
  <c r="DN42" i="6"/>
  <c r="DI42" i="6"/>
  <c r="DD42" i="6"/>
  <c r="CY42" i="6"/>
  <c r="CT42" i="6"/>
  <c r="CO42" i="6"/>
  <c r="CJ42" i="6"/>
  <c r="CE42" i="6"/>
  <c r="BP42" i="6"/>
  <c r="BK42" i="6"/>
  <c r="BF42" i="6"/>
  <c r="BA42" i="6"/>
  <c r="AV42" i="6"/>
  <c r="AQ42" i="6"/>
  <c r="AL42" i="6"/>
  <c r="AG42" i="6"/>
  <c r="AB42" i="6"/>
  <c r="W42" i="6"/>
  <c r="R42" i="6"/>
  <c r="M42" i="6"/>
  <c r="EN40" i="6"/>
  <c r="EM40" i="6"/>
  <c r="BU40" i="6"/>
  <c r="BZ40" i="6" s="1"/>
  <c r="EN39" i="6"/>
  <c r="EM39" i="6"/>
  <c r="BU39" i="6"/>
  <c r="BZ39" i="6" s="1"/>
  <c r="EH38" i="6"/>
  <c r="EC38" i="6"/>
  <c r="DX38" i="6"/>
  <c r="DS38" i="6"/>
  <c r="DN38" i="6"/>
  <c r="DI38" i="6"/>
  <c r="DD38" i="6"/>
  <c r="CY38" i="6"/>
  <c r="CT38" i="6"/>
  <c r="CO38" i="6"/>
  <c r="CJ38" i="6"/>
  <c r="CE38" i="6"/>
  <c r="BP38" i="6"/>
  <c r="BK38" i="6"/>
  <c r="BF38" i="6"/>
  <c r="BA38" i="6"/>
  <c r="AV38" i="6"/>
  <c r="AQ38" i="6"/>
  <c r="AL38" i="6"/>
  <c r="AG38" i="6"/>
  <c r="AB38" i="6"/>
  <c r="W38" i="6"/>
  <c r="R38" i="6"/>
  <c r="M38" i="6"/>
  <c r="EN36" i="6"/>
  <c r="EM36" i="6"/>
  <c r="BU36" i="6"/>
  <c r="BZ36" i="6" s="1"/>
  <c r="EN35" i="6"/>
  <c r="EM35" i="6"/>
  <c r="EM34" i="6" s="1"/>
  <c r="BU35" i="6"/>
  <c r="BZ35" i="6" s="1"/>
  <c r="EH34" i="6"/>
  <c r="EC34" i="6"/>
  <c r="DX34" i="6"/>
  <c r="DS34" i="6"/>
  <c r="DN34" i="6"/>
  <c r="DI34" i="6"/>
  <c r="DD34" i="6"/>
  <c r="CY34" i="6"/>
  <c r="CT34" i="6"/>
  <c r="CO34" i="6"/>
  <c r="CJ34" i="6"/>
  <c r="CE34" i="6"/>
  <c r="BP34" i="6"/>
  <c r="BK34" i="6"/>
  <c r="BF34" i="6"/>
  <c r="BA34" i="6"/>
  <c r="AV34" i="6"/>
  <c r="AQ34" i="6"/>
  <c r="AL34" i="6"/>
  <c r="AG34" i="6"/>
  <c r="AB34" i="6"/>
  <c r="W34" i="6"/>
  <c r="R34" i="6"/>
  <c r="M34" i="6"/>
  <c r="EM32" i="6"/>
  <c r="BU32" i="6"/>
  <c r="EM31" i="6"/>
  <c r="BU31" i="6"/>
  <c r="EH30" i="6"/>
  <c r="EC30" i="6"/>
  <c r="DX30" i="6"/>
  <c r="DS30" i="6"/>
  <c r="DN30" i="6"/>
  <c r="DI30" i="6"/>
  <c r="DD30" i="6"/>
  <c r="CY30" i="6"/>
  <c r="CT30" i="6"/>
  <c r="CO30" i="6"/>
  <c r="CJ30" i="6"/>
  <c r="CE30" i="6"/>
  <c r="BZ30" i="6"/>
  <c r="BP30" i="6"/>
  <c r="BK30" i="6"/>
  <c r="BF30" i="6"/>
  <c r="BA30" i="6"/>
  <c r="AV30" i="6"/>
  <c r="AV298" i="6" s="1"/>
  <c r="AQ30" i="6"/>
  <c r="AQ298" i="6" s="1"/>
  <c r="AL30" i="6"/>
  <c r="AG30" i="6"/>
  <c r="AB30" i="6"/>
  <c r="W30" i="6"/>
  <c r="W298" i="6" s="1"/>
  <c r="R30" i="6"/>
  <c r="M30" i="6"/>
  <c r="H30" i="6"/>
  <c r="BY297" i="6"/>
  <c r="EM28" i="6"/>
  <c r="BU28" i="6"/>
  <c r="BU296" i="6" s="1"/>
  <c r="EM27" i="6"/>
  <c r="BU27" i="6"/>
  <c r="EH26" i="6"/>
  <c r="EC26" i="6"/>
  <c r="DX26" i="6"/>
  <c r="DS26" i="6"/>
  <c r="DN26" i="6"/>
  <c r="DI26" i="6"/>
  <c r="DD26" i="6"/>
  <c r="CY26" i="6"/>
  <c r="CT26" i="6"/>
  <c r="CO26" i="6"/>
  <c r="CJ26" i="6"/>
  <c r="CE26" i="6"/>
  <c r="BZ26" i="6"/>
  <c r="BP26" i="6"/>
  <c r="BK26" i="6"/>
  <c r="BK293" i="6" s="1"/>
  <c r="BF26" i="6"/>
  <c r="BF293" i="6" s="1"/>
  <c r="BA26" i="6"/>
  <c r="AV26" i="6"/>
  <c r="AQ26" i="6"/>
  <c r="AQ293" i="6" s="1"/>
  <c r="AL26" i="6"/>
  <c r="AG26" i="6"/>
  <c r="AB26" i="6"/>
  <c r="W26" i="6"/>
  <c r="R26" i="6"/>
  <c r="M26" i="6"/>
  <c r="H26" i="6"/>
  <c r="EN24" i="6"/>
  <c r="BV291" i="6" s="1"/>
  <c r="EM24" i="6"/>
  <c r="BU24" i="6"/>
  <c r="EN23" i="6"/>
  <c r="BV289" i="6" s="1"/>
  <c r="EM23" i="6"/>
  <c r="BY289" i="6" s="1"/>
  <c r="BU23" i="6"/>
  <c r="EH22" i="6"/>
  <c r="EC22" i="6"/>
  <c r="DX22" i="6"/>
  <c r="DS22" i="6"/>
  <c r="DN22" i="6"/>
  <c r="DI22" i="6"/>
  <c r="DD22" i="6"/>
  <c r="CY22" i="6"/>
  <c r="CT22" i="6"/>
  <c r="CO22" i="6"/>
  <c r="CJ22" i="6"/>
  <c r="CE22" i="6"/>
  <c r="BZ22" i="6"/>
  <c r="BP22" i="6"/>
  <c r="BK22" i="6"/>
  <c r="BK288" i="6" s="1"/>
  <c r="BF22" i="6"/>
  <c r="BF288" i="6" s="1"/>
  <c r="BA22" i="6"/>
  <c r="BA288" i="6" s="1"/>
  <c r="AV22" i="6"/>
  <c r="AV288" i="6" s="1"/>
  <c r="AQ22" i="6"/>
  <c r="AL22" i="6"/>
  <c r="AG22" i="6"/>
  <c r="AB22" i="6"/>
  <c r="W22" i="6"/>
  <c r="W288" i="6" s="1"/>
  <c r="R22" i="6"/>
  <c r="M22" i="6"/>
  <c r="H22" i="6"/>
  <c r="DI20" i="6"/>
  <c r="BP20" i="6"/>
  <c r="BP286" i="6" s="1"/>
  <c r="BK20" i="6"/>
  <c r="BK286" i="6" s="1"/>
  <c r="BF20" i="6"/>
  <c r="BF286" i="6" s="1"/>
  <c r="BA20" i="6"/>
  <c r="BA286" i="6" s="1"/>
  <c r="AV20" i="6"/>
  <c r="AV286" i="6" s="1"/>
  <c r="AQ20" i="6"/>
  <c r="AL20" i="6"/>
  <c r="AL286" i="6" s="1"/>
  <c r="AG20" i="6"/>
  <c r="AG286" i="6" s="1"/>
  <c r="AB20" i="6"/>
  <c r="AB286" i="6" s="1"/>
  <c r="W20" i="6"/>
  <c r="R20" i="6"/>
  <c r="R286" i="6" s="1"/>
  <c r="M20" i="6"/>
  <c r="M286" i="6" s="1"/>
  <c r="H20" i="6"/>
  <c r="DI19" i="6"/>
  <c r="BP19" i="6"/>
  <c r="BP284" i="6" s="1"/>
  <c r="BK19" i="6"/>
  <c r="BK284" i="6" s="1"/>
  <c r="BF19" i="6"/>
  <c r="BF284" i="6" s="1"/>
  <c r="BA19" i="6"/>
  <c r="BA284" i="6" s="1"/>
  <c r="AV19" i="6"/>
  <c r="AV18" i="6" s="1"/>
  <c r="AQ19" i="6"/>
  <c r="AL19" i="6"/>
  <c r="AL284" i="6" s="1"/>
  <c r="AG19" i="6"/>
  <c r="AG18" i="6" s="1"/>
  <c r="AB19" i="6"/>
  <c r="AB284" i="6" s="1"/>
  <c r="W19" i="6"/>
  <c r="W284" i="6" s="1"/>
  <c r="R19" i="6"/>
  <c r="R284" i="6" s="1"/>
  <c r="M19" i="6"/>
  <c r="M284" i="6" s="1"/>
  <c r="H19" i="6"/>
  <c r="H18" i="6" s="1"/>
  <c r="EH18" i="6"/>
  <c r="EC18" i="6"/>
  <c r="DX18" i="6"/>
  <c r="DS18" i="6"/>
  <c r="DS13" i="6" s="1"/>
  <c r="DS12" i="6" s="1"/>
  <c r="DS7" i="6" s="1"/>
  <c r="DN18" i="6"/>
  <c r="DD18" i="6"/>
  <c r="DD13" i="6" s="1"/>
  <c r="DD12" i="6" s="1"/>
  <c r="DD7" i="6" s="1"/>
  <c r="CY18" i="6"/>
  <c r="CY13" i="6" s="1"/>
  <c r="CY12" i="6" s="1"/>
  <c r="CY7" i="6" s="1"/>
  <c r="CT18" i="6"/>
  <c r="CT13" i="6" s="1"/>
  <c r="CT12" i="6" s="1"/>
  <c r="CT7" i="6" s="1"/>
  <c r="CO18" i="6"/>
  <c r="CJ18" i="6"/>
  <c r="CJ13" i="6" s="1"/>
  <c r="CJ12" i="6" s="1"/>
  <c r="CJ7" i="6" s="1"/>
  <c r="CE18" i="6"/>
  <c r="EM16" i="6"/>
  <c r="BY280" i="6" s="1"/>
  <c r="BU16" i="6"/>
  <c r="EM15" i="6"/>
  <c r="BY279" i="6" s="1"/>
  <c r="BU15" i="6"/>
  <c r="BU279" i="6" s="1"/>
  <c r="EM14" i="6"/>
  <c r="BU14" i="6"/>
  <c r="DX13" i="6"/>
  <c r="DX12" i="6" s="1"/>
  <c r="DX7" i="6" s="1"/>
  <c r="H12" i="6"/>
  <c r="H7" i="6" s="1"/>
  <c r="DX10" i="6"/>
  <c r="BZ10" i="6"/>
  <c r="H10" i="6"/>
  <c r="DS9" i="6"/>
  <c r="DI9" i="6"/>
  <c r="CJ9" i="6"/>
  <c r="AG9" i="6"/>
  <c r="BZ3" i="6"/>
  <c r="H3" i="6"/>
  <c r="BZ2" i="6"/>
  <c r="H2" i="6"/>
  <c r="BW66" i="3"/>
  <c r="EM65" i="3"/>
  <c r="EH65" i="3"/>
  <c r="DX65" i="3"/>
  <c r="DS65" i="3"/>
  <c r="DI65" i="3"/>
  <c r="DD65" i="3"/>
  <c r="CT65" i="3"/>
  <c r="CO65" i="3"/>
  <c r="CJ65" i="3"/>
  <c r="CE65" i="3"/>
  <c r="BZ65" i="3"/>
  <c r="BU65" i="3"/>
  <c r="BP65" i="3"/>
  <c r="BK65" i="3"/>
  <c r="BF65" i="3"/>
  <c r="BA65" i="3"/>
  <c r="AV65" i="3"/>
  <c r="AQ65" i="3"/>
  <c r="AL65" i="3"/>
  <c r="AG65" i="3"/>
  <c r="AB65" i="3"/>
  <c r="W65" i="3"/>
  <c r="R65" i="3"/>
  <c r="M65" i="3"/>
  <c r="H65" i="3"/>
  <c r="EM64" i="3"/>
  <c r="EM63" i="3" s="1"/>
  <c r="EH64" i="3"/>
  <c r="EC64" i="3"/>
  <c r="EC63" i="3" s="1"/>
  <c r="DX64" i="3"/>
  <c r="DS64" i="3"/>
  <c r="DS63" i="3" s="1"/>
  <c r="DN64" i="3"/>
  <c r="DN63" i="3" s="1"/>
  <c r="DI64" i="3"/>
  <c r="DD64" i="3"/>
  <c r="CY64" i="3"/>
  <c r="CY63" i="3" s="1"/>
  <c r="CT64" i="3"/>
  <c r="CO64" i="3"/>
  <c r="CJ64" i="3"/>
  <c r="CJ63" i="3" s="1"/>
  <c r="CE64" i="3"/>
  <c r="BZ64" i="3"/>
  <c r="BU64" i="3"/>
  <c r="BP64" i="3"/>
  <c r="BK64" i="3"/>
  <c r="BF64" i="3"/>
  <c r="BA64" i="3"/>
  <c r="BA63" i="3" s="1"/>
  <c r="AV64" i="3"/>
  <c r="AQ64" i="3"/>
  <c r="AL64" i="3"/>
  <c r="AG64" i="3"/>
  <c r="AB64" i="3"/>
  <c r="W64" i="3"/>
  <c r="R64" i="3"/>
  <c r="M64" i="3"/>
  <c r="M63" i="3" s="1"/>
  <c r="H64" i="3"/>
  <c r="R63" i="3"/>
  <c r="EM59" i="3"/>
  <c r="EH59" i="3"/>
  <c r="EC59" i="3"/>
  <c r="DX59" i="3"/>
  <c r="DS59" i="3"/>
  <c r="DN59" i="3"/>
  <c r="DI59" i="3"/>
  <c r="DD59" i="3"/>
  <c r="CY59" i="3"/>
  <c r="CT59" i="3"/>
  <c r="CO59" i="3"/>
  <c r="CJ59" i="3"/>
  <c r="CE59" i="3"/>
  <c r="BZ59" i="3"/>
  <c r="BU59" i="3"/>
  <c r="BP59" i="3"/>
  <c r="BK59" i="3"/>
  <c r="BF59" i="3"/>
  <c r="BA59" i="3"/>
  <c r="AV59" i="3"/>
  <c r="AQ59" i="3"/>
  <c r="AL59" i="3"/>
  <c r="AG59" i="3"/>
  <c r="AB59" i="3"/>
  <c r="W59" i="3"/>
  <c r="R59" i="3"/>
  <c r="M59" i="3"/>
  <c r="H59" i="3"/>
  <c r="EM58" i="3"/>
  <c r="EH58" i="3"/>
  <c r="EC58" i="3"/>
  <c r="DX58" i="3"/>
  <c r="DS58" i="3"/>
  <c r="DN58" i="3"/>
  <c r="DI58" i="3"/>
  <c r="DD58" i="3"/>
  <c r="CY58" i="3"/>
  <c r="CT58" i="3"/>
  <c r="CO58" i="3"/>
  <c r="CJ58" i="3"/>
  <c r="CE58" i="3"/>
  <c r="BZ58" i="3"/>
  <c r="BU58" i="3"/>
  <c r="BP58" i="3"/>
  <c r="BK58" i="3"/>
  <c r="BF58" i="3"/>
  <c r="BA58" i="3"/>
  <c r="AV58" i="3"/>
  <c r="AQ58" i="3"/>
  <c r="AL58" i="3"/>
  <c r="AG58" i="3"/>
  <c r="AB58" i="3"/>
  <c r="W58" i="3"/>
  <c r="R58" i="3"/>
  <c r="M58" i="3"/>
  <c r="H58" i="3"/>
  <c r="EM57" i="3"/>
  <c r="EH57" i="3"/>
  <c r="EC57" i="3"/>
  <c r="DX57" i="3"/>
  <c r="DS57" i="3"/>
  <c r="DN57" i="3"/>
  <c r="DI57" i="3"/>
  <c r="DD57" i="3"/>
  <c r="CY57" i="3"/>
  <c r="CT57" i="3"/>
  <c r="CO57" i="3"/>
  <c r="CJ57" i="3"/>
  <c r="CE57" i="3"/>
  <c r="BZ57" i="3"/>
  <c r="BU57" i="3"/>
  <c r="BP57" i="3"/>
  <c r="BK57" i="3"/>
  <c r="BF57" i="3"/>
  <c r="BA57" i="3"/>
  <c r="AV57" i="3"/>
  <c r="AQ57" i="3"/>
  <c r="AL57" i="3"/>
  <c r="AG57" i="3"/>
  <c r="AB57" i="3"/>
  <c r="W57" i="3"/>
  <c r="R57" i="3"/>
  <c r="M57" i="3"/>
  <c r="H57" i="3"/>
  <c r="EM56" i="3"/>
  <c r="EH56" i="3"/>
  <c r="EC56" i="3"/>
  <c r="DX56" i="3"/>
  <c r="DS56" i="3"/>
  <c r="DN56" i="3"/>
  <c r="DI56" i="3"/>
  <c r="DD56" i="3"/>
  <c r="CY56" i="3"/>
  <c r="CT56" i="3"/>
  <c r="CO56" i="3"/>
  <c r="CJ56" i="3"/>
  <c r="CE56" i="3"/>
  <c r="BZ56" i="3"/>
  <c r="BU56" i="3"/>
  <c r="BP56" i="3"/>
  <c r="BK56" i="3"/>
  <c r="BF56" i="3"/>
  <c r="BA56" i="3"/>
  <c r="AV56" i="3"/>
  <c r="AQ56" i="3"/>
  <c r="AL56" i="3"/>
  <c r="AG56" i="3"/>
  <c r="AB56" i="3"/>
  <c r="W56" i="3"/>
  <c r="R56" i="3"/>
  <c r="R53" i="3" s="1"/>
  <c r="M56" i="3"/>
  <c r="H56" i="3"/>
  <c r="EM55" i="3"/>
  <c r="EH55" i="3"/>
  <c r="EC55" i="3"/>
  <c r="DX55" i="3"/>
  <c r="DS55" i="3"/>
  <c r="DN55" i="3"/>
  <c r="DI55" i="3"/>
  <c r="DD55" i="3"/>
  <c r="CY55" i="3"/>
  <c r="CT55" i="3"/>
  <c r="CO55" i="3"/>
  <c r="CJ55" i="3"/>
  <c r="CE55" i="3"/>
  <c r="BZ55" i="3"/>
  <c r="BU55" i="3"/>
  <c r="BP55" i="3"/>
  <c r="BK55" i="3"/>
  <c r="BF55" i="3"/>
  <c r="BA55" i="3"/>
  <c r="AV55" i="3"/>
  <c r="AQ55" i="3"/>
  <c r="AL55" i="3"/>
  <c r="AG55" i="3"/>
  <c r="AB55" i="3"/>
  <c r="W55" i="3"/>
  <c r="R55" i="3"/>
  <c r="M55" i="3"/>
  <c r="H55" i="3"/>
  <c r="EM54" i="3"/>
  <c r="EH54" i="3"/>
  <c r="EC54" i="3"/>
  <c r="EC53" i="3" s="1"/>
  <c r="DX54" i="3"/>
  <c r="DS54" i="3"/>
  <c r="DN54" i="3"/>
  <c r="DI54" i="3"/>
  <c r="DD54" i="3"/>
  <c r="CY54" i="3"/>
  <c r="CT54" i="3"/>
  <c r="CO54" i="3"/>
  <c r="CJ54" i="3"/>
  <c r="CE54" i="3"/>
  <c r="BZ54" i="3"/>
  <c r="BU54" i="3"/>
  <c r="BP54" i="3"/>
  <c r="BK54" i="3"/>
  <c r="BF54" i="3"/>
  <c r="BA54" i="3"/>
  <c r="BA53" i="3" s="1"/>
  <c r="AV54" i="3"/>
  <c r="AQ54" i="3"/>
  <c r="AL54" i="3"/>
  <c r="AG54" i="3"/>
  <c r="AB54" i="3"/>
  <c r="W54" i="3"/>
  <c r="R54" i="3"/>
  <c r="M54" i="3"/>
  <c r="H54" i="3"/>
  <c r="EM50" i="3"/>
  <c r="EH50" i="3"/>
  <c r="EC50" i="3"/>
  <c r="DX50" i="3"/>
  <c r="DS50" i="3"/>
  <c r="DN50" i="3"/>
  <c r="DI50" i="3"/>
  <c r="DD50" i="3"/>
  <c r="CY50" i="3"/>
  <c r="CT50" i="3"/>
  <c r="CO50" i="3"/>
  <c r="CJ50" i="3"/>
  <c r="CE50" i="3"/>
  <c r="BU50" i="3"/>
  <c r="BP50" i="3"/>
  <c r="BK50" i="3"/>
  <c r="BF50" i="3"/>
  <c r="BA50" i="3"/>
  <c r="AV50" i="3"/>
  <c r="AQ50" i="3"/>
  <c r="AL50" i="3"/>
  <c r="AG50" i="3"/>
  <c r="AB50" i="3"/>
  <c r="W50" i="3"/>
  <c r="R50" i="3"/>
  <c r="M50" i="3"/>
  <c r="EM49" i="3"/>
  <c r="EH49" i="3"/>
  <c r="EC49" i="3"/>
  <c r="DX49" i="3"/>
  <c r="DS49" i="3"/>
  <c r="DN49" i="3"/>
  <c r="DI49" i="3"/>
  <c r="DD49" i="3"/>
  <c r="CY49" i="3"/>
  <c r="CT49" i="3"/>
  <c r="CO49" i="3"/>
  <c r="CJ49" i="3"/>
  <c r="CE49" i="3"/>
  <c r="BU49" i="3"/>
  <c r="BP49" i="3"/>
  <c r="BK49" i="3"/>
  <c r="BF49" i="3"/>
  <c r="BA49" i="3"/>
  <c r="AV49" i="3"/>
  <c r="AQ49" i="3"/>
  <c r="AL49" i="3"/>
  <c r="AG49" i="3"/>
  <c r="AB49" i="3"/>
  <c r="W49" i="3"/>
  <c r="R49" i="3"/>
  <c r="M49" i="3"/>
  <c r="EM47" i="3"/>
  <c r="EH47" i="3"/>
  <c r="EC47" i="3"/>
  <c r="DX47" i="3"/>
  <c r="DS47" i="3"/>
  <c r="DN47" i="3"/>
  <c r="DI47" i="3"/>
  <c r="DD47" i="3"/>
  <c r="CY47" i="3"/>
  <c r="CT47" i="3"/>
  <c r="CO47" i="3"/>
  <c r="CJ47" i="3"/>
  <c r="CE47" i="3"/>
  <c r="BU47" i="3"/>
  <c r="BP47" i="3"/>
  <c r="BK47" i="3"/>
  <c r="BF47" i="3"/>
  <c r="BA47" i="3"/>
  <c r="AV47" i="3"/>
  <c r="AQ47" i="3"/>
  <c r="AL47" i="3"/>
  <c r="AG47" i="3"/>
  <c r="AB47" i="3"/>
  <c r="W47" i="3"/>
  <c r="R47" i="3"/>
  <c r="M47" i="3"/>
  <c r="EM46" i="3"/>
  <c r="EH46" i="3"/>
  <c r="EC46" i="3"/>
  <c r="DX46" i="3"/>
  <c r="DS46" i="3"/>
  <c r="DN46" i="3"/>
  <c r="DI46" i="3"/>
  <c r="DD46" i="3"/>
  <c r="CY46" i="3"/>
  <c r="CT46" i="3"/>
  <c r="CO46" i="3"/>
  <c r="CJ46" i="3"/>
  <c r="CJ45" i="3" s="1"/>
  <c r="CE46" i="3"/>
  <c r="BU46" i="3"/>
  <c r="BP46" i="3"/>
  <c r="BK46" i="3"/>
  <c r="BF46" i="3"/>
  <c r="BA46" i="3"/>
  <c r="AV46" i="3"/>
  <c r="AQ46" i="3"/>
  <c r="AL46" i="3"/>
  <c r="AG46" i="3"/>
  <c r="AB46" i="3"/>
  <c r="W46" i="3"/>
  <c r="R46" i="3"/>
  <c r="M46" i="3"/>
  <c r="EM43" i="3"/>
  <c r="EH43" i="3"/>
  <c r="EC43" i="3"/>
  <c r="DX43" i="3"/>
  <c r="DS43" i="3"/>
  <c r="DN43" i="3"/>
  <c r="DI43" i="3"/>
  <c r="DD43" i="3"/>
  <c r="CY43" i="3"/>
  <c r="CT43" i="3"/>
  <c r="CO43" i="3"/>
  <c r="CJ43" i="3"/>
  <c r="CE43" i="3"/>
  <c r="BZ43" i="3"/>
  <c r="BU43" i="3"/>
  <c r="BP43" i="3"/>
  <c r="BK43" i="3"/>
  <c r="BF43" i="3"/>
  <c r="BA43" i="3"/>
  <c r="AV43" i="3"/>
  <c r="AQ43" i="3"/>
  <c r="AL43" i="3"/>
  <c r="AG43" i="3"/>
  <c r="AB43" i="3"/>
  <c r="W43" i="3"/>
  <c r="R43" i="3"/>
  <c r="M43" i="3"/>
  <c r="H43" i="3"/>
  <c r="EM42" i="3"/>
  <c r="EH42" i="3"/>
  <c r="EC42" i="3"/>
  <c r="DX42" i="3"/>
  <c r="DS42" i="3"/>
  <c r="DN42" i="3"/>
  <c r="DI42" i="3"/>
  <c r="DD42" i="3"/>
  <c r="CY42" i="3"/>
  <c r="CT42" i="3"/>
  <c r="CO42" i="3"/>
  <c r="CJ42" i="3"/>
  <c r="CE42" i="3"/>
  <c r="BZ42" i="3"/>
  <c r="BU42" i="3"/>
  <c r="BP42" i="3"/>
  <c r="BK42" i="3"/>
  <c r="BF42" i="3"/>
  <c r="BA42" i="3"/>
  <c r="AV42" i="3"/>
  <c r="AQ42" i="3"/>
  <c r="AL42" i="3"/>
  <c r="AG42" i="3"/>
  <c r="AB42" i="3"/>
  <c r="W42" i="3"/>
  <c r="R42" i="3"/>
  <c r="M42" i="3"/>
  <c r="H42" i="3"/>
  <c r="EM40" i="3"/>
  <c r="EH40" i="3"/>
  <c r="EC40" i="3"/>
  <c r="DX40" i="3"/>
  <c r="DS40" i="3"/>
  <c r="DN40" i="3"/>
  <c r="DI40" i="3"/>
  <c r="DD40" i="3"/>
  <c r="CY40" i="3"/>
  <c r="CT40" i="3"/>
  <c r="CO40" i="3"/>
  <c r="CJ40" i="3"/>
  <c r="CE40" i="3"/>
  <c r="BU40" i="3"/>
  <c r="BP40" i="3"/>
  <c r="BK40" i="3"/>
  <c r="BF40" i="3"/>
  <c r="BA40" i="3"/>
  <c r="AV40" i="3"/>
  <c r="AQ40" i="3"/>
  <c r="AL40" i="3"/>
  <c r="AG40" i="3"/>
  <c r="AB40" i="3"/>
  <c r="W40" i="3"/>
  <c r="R40" i="3"/>
  <c r="M40" i="3"/>
  <c r="H40" i="3"/>
  <c r="EM39" i="3"/>
  <c r="EH39" i="3"/>
  <c r="EC39" i="3"/>
  <c r="DX39" i="3"/>
  <c r="DS39" i="3"/>
  <c r="DN39" i="3"/>
  <c r="DI39" i="3"/>
  <c r="DD39" i="3"/>
  <c r="CY39" i="3"/>
  <c r="CT39" i="3"/>
  <c r="CO39" i="3"/>
  <c r="CJ39" i="3"/>
  <c r="CE39" i="3"/>
  <c r="BZ39" i="3"/>
  <c r="BU39" i="3"/>
  <c r="BP39" i="3"/>
  <c r="BK39" i="3"/>
  <c r="BF39" i="3"/>
  <c r="BA39" i="3"/>
  <c r="AV39" i="3"/>
  <c r="AQ39" i="3"/>
  <c r="AL39" i="3"/>
  <c r="AG39" i="3"/>
  <c r="AB39" i="3"/>
  <c r="W39" i="3"/>
  <c r="R39" i="3"/>
  <c r="M39" i="3"/>
  <c r="H39" i="3"/>
  <c r="EM36" i="3"/>
  <c r="EH36" i="3"/>
  <c r="EC36" i="3"/>
  <c r="DX36" i="3"/>
  <c r="DS36" i="3"/>
  <c r="DN36" i="3"/>
  <c r="DI36" i="3"/>
  <c r="DD36" i="3"/>
  <c r="DD34" i="3" s="1"/>
  <c r="CY36" i="3"/>
  <c r="CT36" i="3"/>
  <c r="CO36" i="3"/>
  <c r="CJ36" i="3"/>
  <c r="CE36" i="3"/>
  <c r="BZ36" i="3"/>
  <c r="BU36" i="3"/>
  <c r="BU34" i="3" s="1"/>
  <c r="BP36" i="3"/>
  <c r="BK36" i="3"/>
  <c r="BF36" i="3"/>
  <c r="BA36" i="3"/>
  <c r="AV36" i="3"/>
  <c r="AQ36" i="3"/>
  <c r="AL36" i="3"/>
  <c r="AG36" i="3"/>
  <c r="AG34" i="3" s="1"/>
  <c r="AB36" i="3"/>
  <c r="AB34" i="3" s="1"/>
  <c r="W36" i="3"/>
  <c r="R36" i="3"/>
  <c r="M36" i="3"/>
  <c r="H36" i="3"/>
  <c r="EM35" i="3"/>
  <c r="EH35" i="3"/>
  <c r="EC35" i="3"/>
  <c r="DX35" i="3"/>
  <c r="DS35" i="3"/>
  <c r="DN35" i="3"/>
  <c r="DI35" i="3"/>
  <c r="DI34" i="3" s="1"/>
  <c r="DD35" i="3"/>
  <c r="CY35" i="3"/>
  <c r="CT35" i="3"/>
  <c r="CO35" i="3"/>
  <c r="CJ35" i="3"/>
  <c r="CJ34" i="3" s="1"/>
  <c r="CE35" i="3"/>
  <c r="BZ35" i="3"/>
  <c r="BU35" i="3"/>
  <c r="BP35" i="3"/>
  <c r="BK35" i="3"/>
  <c r="BF35" i="3"/>
  <c r="BA35" i="3"/>
  <c r="AV35" i="3"/>
  <c r="AQ35" i="3"/>
  <c r="AL35" i="3"/>
  <c r="AG35" i="3"/>
  <c r="AB35" i="3"/>
  <c r="W35" i="3"/>
  <c r="R35" i="3"/>
  <c r="M35" i="3"/>
  <c r="H35" i="3"/>
  <c r="H34" i="3" s="1"/>
  <c r="EM30" i="3"/>
  <c r="EH30" i="3"/>
  <c r="EC30" i="3"/>
  <c r="DX30" i="3"/>
  <c r="DS30" i="3"/>
  <c r="DN30" i="3"/>
  <c r="DI30" i="3"/>
  <c r="DD30" i="3"/>
  <c r="CY30" i="3"/>
  <c r="CT30" i="3"/>
  <c r="CO30" i="3"/>
  <c r="CJ30" i="3"/>
  <c r="CE30" i="3"/>
  <c r="BZ30" i="3"/>
  <c r="BU30" i="3"/>
  <c r="BP30" i="3"/>
  <c r="BK30" i="3"/>
  <c r="BF30" i="3"/>
  <c r="BA30" i="3"/>
  <c r="AV30" i="3"/>
  <c r="AQ30" i="3"/>
  <c r="AL30" i="3"/>
  <c r="AG30" i="3"/>
  <c r="AB30" i="3"/>
  <c r="W30" i="3"/>
  <c r="R30" i="3"/>
  <c r="M30" i="3"/>
  <c r="H30" i="3"/>
  <c r="EM29" i="3"/>
  <c r="EH29" i="3"/>
  <c r="EC29" i="3"/>
  <c r="DX29" i="3"/>
  <c r="DS29" i="3"/>
  <c r="DN29" i="3"/>
  <c r="DI29" i="3"/>
  <c r="DD29" i="3"/>
  <c r="CY29" i="3"/>
  <c r="CY28" i="3" s="1"/>
  <c r="CT29" i="3"/>
  <c r="CO29" i="3"/>
  <c r="CJ29" i="3"/>
  <c r="CE29" i="3"/>
  <c r="BZ29" i="3"/>
  <c r="BZ28" i="3" s="1"/>
  <c r="BU29" i="3"/>
  <c r="BP29" i="3"/>
  <c r="BP28" i="3" s="1"/>
  <c r="BK29" i="3"/>
  <c r="BF29" i="3"/>
  <c r="BA29" i="3"/>
  <c r="AV29" i="3"/>
  <c r="AQ29" i="3"/>
  <c r="AL29" i="3"/>
  <c r="AG29" i="3"/>
  <c r="AB29" i="3"/>
  <c r="W29" i="3"/>
  <c r="R29" i="3"/>
  <c r="M29" i="3"/>
  <c r="H29" i="3"/>
  <c r="DI28" i="3"/>
  <c r="CT28" i="3"/>
  <c r="EM26" i="3"/>
  <c r="EH26" i="3"/>
  <c r="EC26" i="3"/>
  <c r="DX26" i="3"/>
  <c r="DS26" i="3"/>
  <c r="DN26" i="3"/>
  <c r="DI26" i="3"/>
  <c r="DD26" i="3"/>
  <c r="CY26" i="3"/>
  <c r="CT26" i="3"/>
  <c r="CO26" i="3"/>
  <c r="CJ26" i="3"/>
  <c r="CE26" i="3"/>
  <c r="BZ26" i="3"/>
  <c r="BU26" i="3"/>
  <c r="BP26" i="3"/>
  <c r="BK26" i="3"/>
  <c r="BF26" i="3"/>
  <c r="BA26" i="3"/>
  <c r="AV26" i="3"/>
  <c r="AQ26" i="3"/>
  <c r="AL26" i="3"/>
  <c r="AG26" i="3"/>
  <c r="AB26" i="3"/>
  <c r="W26" i="3"/>
  <c r="R26" i="3"/>
  <c r="M26" i="3"/>
  <c r="H26" i="3"/>
  <c r="EM25" i="3"/>
  <c r="EH25" i="3"/>
  <c r="EC25" i="3"/>
  <c r="DX25" i="3"/>
  <c r="DS25" i="3"/>
  <c r="DN25" i="3"/>
  <c r="DI25" i="3"/>
  <c r="DD25" i="3"/>
  <c r="CY25" i="3"/>
  <c r="CT25" i="3"/>
  <c r="CO25" i="3"/>
  <c r="CJ25" i="3"/>
  <c r="CE25" i="3"/>
  <c r="BZ25" i="3"/>
  <c r="BU25" i="3"/>
  <c r="BP25" i="3"/>
  <c r="BK25" i="3"/>
  <c r="BF25" i="3"/>
  <c r="BA25" i="3"/>
  <c r="AV25" i="3"/>
  <c r="AQ25" i="3"/>
  <c r="AL25" i="3"/>
  <c r="AG25" i="3"/>
  <c r="AB25" i="3"/>
  <c r="W25" i="3"/>
  <c r="R25" i="3"/>
  <c r="M25" i="3"/>
  <c r="H25" i="3"/>
  <c r="EM24" i="3"/>
  <c r="EH24" i="3"/>
  <c r="EC24" i="3"/>
  <c r="DX24" i="3"/>
  <c r="DS24" i="3"/>
  <c r="DN24" i="3"/>
  <c r="DI24" i="3"/>
  <c r="DI23" i="3" s="1"/>
  <c r="DD24" i="3"/>
  <c r="CY24" i="3"/>
  <c r="CY23" i="3" s="1"/>
  <c r="CT24" i="3"/>
  <c r="CO24" i="3"/>
  <c r="CJ24" i="3"/>
  <c r="CE24" i="3"/>
  <c r="BZ24" i="3"/>
  <c r="BU24" i="3"/>
  <c r="BP24" i="3"/>
  <c r="BK24" i="3"/>
  <c r="BF24" i="3"/>
  <c r="BA24" i="3"/>
  <c r="AV24" i="3"/>
  <c r="AQ24" i="3"/>
  <c r="AL24" i="3"/>
  <c r="AG24" i="3"/>
  <c r="AB24" i="3"/>
  <c r="W24" i="3"/>
  <c r="W23" i="3" s="1"/>
  <c r="R24" i="3"/>
  <c r="M24" i="3"/>
  <c r="H24" i="3"/>
  <c r="EM21" i="3"/>
  <c r="EH21" i="3"/>
  <c r="EC21" i="3"/>
  <c r="DX21" i="3"/>
  <c r="DS21" i="3"/>
  <c r="DN21" i="3"/>
  <c r="DI21" i="3"/>
  <c r="DD21" i="3"/>
  <c r="CY21" i="3"/>
  <c r="CT21" i="3"/>
  <c r="CO21" i="3"/>
  <c r="CJ21" i="3"/>
  <c r="CE21" i="3"/>
  <c r="BU21" i="3"/>
  <c r="BP21" i="3"/>
  <c r="BK21" i="3"/>
  <c r="BF21" i="3"/>
  <c r="BA21" i="3"/>
  <c r="AV21" i="3"/>
  <c r="AQ21" i="3"/>
  <c r="AL21" i="3"/>
  <c r="AG21" i="3"/>
  <c r="AB21" i="3"/>
  <c r="W21" i="3"/>
  <c r="R21" i="3"/>
  <c r="M21" i="3"/>
  <c r="H21" i="3"/>
  <c r="EM20" i="3"/>
  <c r="EH20" i="3"/>
  <c r="EC20" i="3"/>
  <c r="DX20" i="3"/>
  <c r="DS20" i="3"/>
  <c r="DN20" i="3"/>
  <c r="DI20" i="3"/>
  <c r="DD20" i="3"/>
  <c r="CY20" i="3"/>
  <c r="CT20" i="3"/>
  <c r="CO20" i="3"/>
  <c r="CJ20" i="3"/>
  <c r="CE20" i="3"/>
  <c r="BZ20" i="3"/>
  <c r="BU20" i="3"/>
  <c r="BP20" i="3"/>
  <c r="BP18" i="3" s="1"/>
  <c r="BK20" i="3"/>
  <c r="BF20" i="3"/>
  <c r="BA20" i="3"/>
  <c r="AV20" i="3"/>
  <c r="AQ20" i="3"/>
  <c r="AL20" i="3"/>
  <c r="AG20" i="3"/>
  <c r="AB20" i="3"/>
  <c r="W20" i="3"/>
  <c r="R20" i="3"/>
  <c r="M20" i="3"/>
  <c r="H20" i="3"/>
  <c r="EM19" i="3"/>
  <c r="EH19" i="3"/>
  <c r="EC19" i="3"/>
  <c r="DX19" i="3"/>
  <c r="DS19" i="3"/>
  <c r="DN19" i="3"/>
  <c r="DI19" i="3"/>
  <c r="DD19" i="3"/>
  <c r="DD18" i="3" s="1"/>
  <c r="CY19" i="3"/>
  <c r="CT19" i="3"/>
  <c r="CO19" i="3"/>
  <c r="CJ19" i="3"/>
  <c r="CE19" i="3"/>
  <c r="BZ19" i="3"/>
  <c r="BU19" i="3"/>
  <c r="BP19" i="3"/>
  <c r="BK19" i="3"/>
  <c r="BK18" i="3" s="1"/>
  <c r="BF19" i="3"/>
  <c r="BA19" i="3"/>
  <c r="AV19" i="3"/>
  <c r="AQ19" i="3"/>
  <c r="AL19" i="3"/>
  <c r="AG19" i="3"/>
  <c r="AB19" i="3"/>
  <c r="W19" i="3"/>
  <c r="R19" i="3"/>
  <c r="M19" i="3"/>
  <c r="H19" i="3"/>
  <c r="EM15" i="3"/>
  <c r="BU15" i="3"/>
  <c r="EM13" i="3"/>
  <c r="BU13" i="3"/>
  <c r="EM12" i="3"/>
  <c r="BU12" i="3"/>
  <c r="EM11" i="3"/>
  <c r="BU11" i="3"/>
  <c r="EM10" i="3"/>
  <c r="BU10" i="3"/>
  <c r="EM9" i="3"/>
  <c r="BU9" i="3"/>
  <c r="EH8" i="3"/>
  <c r="EH7" i="3" s="1"/>
  <c r="EC8" i="3"/>
  <c r="DX8" i="3"/>
  <c r="DX7" i="3" s="1"/>
  <c r="DS8" i="3"/>
  <c r="DS7" i="3" s="1"/>
  <c r="DN8" i="3"/>
  <c r="DI8" i="3"/>
  <c r="DD8" i="3"/>
  <c r="DD7" i="3" s="1"/>
  <c r="CY8" i="3"/>
  <c r="CY7" i="3" s="1"/>
  <c r="CT8" i="3"/>
  <c r="CT7" i="3" s="1"/>
  <c r="CO8" i="3"/>
  <c r="CJ8" i="3"/>
  <c r="CJ7" i="3" s="1"/>
  <c r="CE8" i="3"/>
  <c r="CE7" i="3" s="1"/>
  <c r="BZ8" i="3"/>
  <c r="BP8" i="3"/>
  <c r="BP7" i="3" s="1"/>
  <c r="BK8" i="3"/>
  <c r="BF8" i="3"/>
  <c r="BA8" i="3"/>
  <c r="BA7" i="3" s="1"/>
  <c r="AV8" i="3"/>
  <c r="AQ8" i="3"/>
  <c r="AQ7" i="3" s="1"/>
  <c r="AL8" i="3"/>
  <c r="AG8" i="3"/>
  <c r="AB8" i="3"/>
  <c r="W8" i="3"/>
  <c r="R8" i="3"/>
  <c r="M8" i="3"/>
  <c r="H8" i="3"/>
  <c r="H7" i="3" s="1"/>
  <c r="DN7" i="3"/>
  <c r="CO7" i="3"/>
  <c r="BZ7" i="3"/>
  <c r="BK7" i="3"/>
  <c r="BF7" i="3"/>
  <c r="AB7" i="3"/>
  <c r="W7" i="3"/>
  <c r="DS34" i="3" l="1"/>
  <c r="DD38" i="3"/>
  <c r="CJ38" i="3"/>
  <c r="BK34" i="3"/>
  <c r="EM34" i="3"/>
  <c r="CO63" i="3"/>
  <c r="AG28" i="3"/>
  <c r="CT63" i="3"/>
  <c r="AB18" i="3"/>
  <c r="AG38" i="3"/>
  <c r="DI38" i="3"/>
  <c r="W63" i="3"/>
  <c r="AG18" i="3"/>
  <c r="DI18" i="3"/>
  <c r="AQ28" i="3"/>
  <c r="DS28" i="3"/>
  <c r="DD63" i="3"/>
  <c r="DI63" i="3"/>
  <c r="V49" i="10"/>
  <c r="CT53" i="3"/>
  <c r="DD23" i="3"/>
  <c r="BU28" i="3"/>
  <c r="BF63" i="3"/>
  <c r="R28" i="3"/>
  <c r="BK63" i="3"/>
  <c r="CE63" i="3"/>
  <c r="W28" i="3"/>
  <c r="H63" i="3"/>
  <c r="EH34" i="3"/>
  <c r="AB23" i="3"/>
  <c r="AV28" i="3"/>
  <c r="DX28" i="3"/>
  <c r="BF34" i="3"/>
  <c r="BZ34" i="3"/>
  <c r="H38" i="3"/>
  <c r="AB63" i="3"/>
  <c r="AG53" i="3"/>
  <c r="DI53" i="3"/>
  <c r="T45" i="10"/>
  <c r="T49" i="10" s="1"/>
  <c r="DN23" i="3"/>
  <c r="W45" i="3"/>
  <c r="DD45" i="3"/>
  <c r="AL63" i="3"/>
  <c r="Z37" i="10"/>
  <c r="U49" i="10"/>
  <c r="AQ23" i="3"/>
  <c r="EM23" i="3"/>
  <c r="BK28" i="3"/>
  <c r="AB45" i="3"/>
  <c r="DI45" i="3"/>
  <c r="AQ63" i="3"/>
  <c r="I37" i="10"/>
  <c r="AA37" i="10"/>
  <c r="H28" i="3"/>
  <c r="J37" i="10"/>
  <c r="T35" i="10"/>
  <c r="G49" i="10"/>
  <c r="AL45" i="3"/>
  <c r="AC37" i="10"/>
  <c r="T33" i="10"/>
  <c r="EH63" i="3"/>
  <c r="AV45" i="3"/>
  <c r="EC45" i="3"/>
  <c r="BK53" i="3"/>
  <c r="M37" i="10"/>
  <c r="AE37" i="10"/>
  <c r="AH33" i="10"/>
  <c r="BA45" i="3"/>
  <c r="BP53" i="3"/>
  <c r="N37" i="10"/>
  <c r="AF37" i="10"/>
  <c r="EH45" i="3"/>
  <c r="CJ53" i="3"/>
  <c r="R18" i="3"/>
  <c r="EM18" i="3"/>
  <c r="W34" i="3"/>
  <c r="CY34" i="3"/>
  <c r="BA38" i="3"/>
  <c r="EC38" i="3"/>
  <c r="BF45" i="3"/>
  <c r="BF33" i="3" s="1"/>
  <c r="EM45" i="3"/>
  <c r="DS45" i="3"/>
  <c r="BP45" i="3"/>
  <c r="BU63" i="3"/>
  <c r="W18" i="3"/>
  <c r="P37" i="10"/>
  <c r="G15" i="10"/>
  <c r="G11" i="10" s="1"/>
  <c r="G29" i="10" s="1"/>
  <c r="G37" i="10" s="1"/>
  <c r="CY18" i="3"/>
  <c r="BK45" i="3"/>
  <c r="BU45" i="3"/>
  <c r="K37" i="10"/>
  <c r="Q37" i="10"/>
  <c r="BP38" i="3"/>
  <c r="H53" i="3"/>
  <c r="CO18" i="3"/>
  <c r="AB28" i="3"/>
  <c r="AB17" i="3" s="1"/>
  <c r="BF38" i="3"/>
  <c r="CE45" i="3"/>
  <c r="M53" i="3"/>
  <c r="CO53" i="3"/>
  <c r="W37" i="10"/>
  <c r="S37" i="10"/>
  <c r="DD28" i="3"/>
  <c r="BU38" i="3"/>
  <c r="EH38" i="3"/>
  <c r="EH33" i="3" s="1"/>
  <c r="AQ18" i="3"/>
  <c r="AQ17" i="3" s="1"/>
  <c r="DS18" i="3"/>
  <c r="DS38" i="3"/>
  <c r="AG45" i="3"/>
  <c r="T15" i="10"/>
  <c r="AH15" i="10"/>
  <c r="AH11" i="10" s="1"/>
  <c r="AH45" i="10"/>
  <c r="AH49" i="10" s="1"/>
  <c r="T13" i="10"/>
  <c r="AH9" i="10"/>
  <c r="V11" i="10"/>
  <c r="V29" i="10" s="1"/>
  <c r="V37" i="10" s="1"/>
  <c r="AH43" i="10"/>
  <c r="H15" i="10"/>
  <c r="H11" i="10" s="1"/>
  <c r="H29" i="10" s="1"/>
  <c r="H37" i="10" s="1"/>
  <c r="H49" i="10"/>
  <c r="S6" i="9"/>
  <c r="AG43" i="9"/>
  <c r="S43" i="9"/>
  <c r="AG6" i="9"/>
  <c r="EH7" i="8"/>
  <c r="EH6" i="8" s="1"/>
  <c r="EH31" i="8" s="1"/>
  <c r="BZ31" i="8"/>
  <c r="CJ7" i="8"/>
  <c r="CJ6" i="8" s="1"/>
  <c r="CJ31" i="8" s="1"/>
  <c r="CO7" i="8"/>
  <c r="CO6" i="8" s="1"/>
  <c r="CO31" i="8" s="1"/>
  <c r="EM12" i="8"/>
  <c r="AP277" i="7"/>
  <c r="AA280" i="7"/>
  <c r="AF285" i="7"/>
  <c r="BT96" i="7"/>
  <c r="BT111" i="7"/>
  <c r="AA126" i="7"/>
  <c r="AA8" i="7" s="1"/>
  <c r="AA272" i="7" s="1"/>
  <c r="DM126" i="7"/>
  <c r="DM8" i="7" s="1"/>
  <c r="AA314" i="7"/>
  <c r="AU316" i="7"/>
  <c r="EG136" i="7"/>
  <c r="EG9" i="7" s="1"/>
  <c r="BZ331" i="7"/>
  <c r="AU372" i="7"/>
  <c r="BE376" i="7"/>
  <c r="EL199" i="7"/>
  <c r="BZ368" i="7" s="1"/>
  <c r="EL203" i="7"/>
  <c r="BZ372" i="7" s="1"/>
  <c r="BO384" i="7"/>
  <c r="V412" i="7"/>
  <c r="AA417" i="7"/>
  <c r="DM243" i="7"/>
  <c r="DM169" i="7" s="1"/>
  <c r="DM166" i="7" s="1"/>
  <c r="Q420" i="7"/>
  <c r="AA428" i="7"/>
  <c r="AA432" i="7"/>
  <c r="L276" i="7"/>
  <c r="AF280" i="7"/>
  <c r="AF290" i="7"/>
  <c r="AF295" i="7"/>
  <c r="BT91" i="7"/>
  <c r="EL96" i="7"/>
  <c r="AZ322" i="7"/>
  <c r="AF357" i="7"/>
  <c r="AP368" i="7"/>
  <c r="BJ376" i="7"/>
  <c r="BZ373" i="7"/>
  <c r="AF417" i="7"/>
  <c r="DR243" i="7"/>
  <c r="DR169" i="7" s="1"/>
  <c r="AA424" i="7"/>
  <c r="AF428" i="7"/>
  <c r="AF432" i="7"/>
  <c r="AZ277" i="7"/>
  <c r="AK290" i="7"/>
  <c r="AK312" i="7"/>
  <c r="BE322" i="7"/>
  <c r="L341" i="7"/>
  <c r="AK357" i="7"/>
  <c r="BO358" i="7"/>
  <c r="AA364" i="7"/>
  <c r="BE372" i="7"/>
  <c r="AK417" i="7"/>
  <c r="AF424" i="7"/>
  <c r="AK428" i="7"/>
  <c r="AK432" i="7"/>
  <c r="DC11" i="7"/>
  <c r="DC7" i="7" s="1"/>
  <c r="BE277" i="7"/>
  <c r="BT76" i="7"/>
  <c r="EB126" i="7"/>
  <c r="EB8" i="7" s="1"/>
  <c r="EB6" i="7" s="1"/>
  <c r="BJ324" i="7"/>
  <c r="L336" i="7"/>
  <c r="Q341" i="7"/>
  <c r="AK341" i="7"/>
  <c r="V346" i="7"/>
  <c r="AP346" i="7"/>
  <c r="AK360" i="7"/>
  <c r="EL195" i="7"/>
  <c r="DH11" i="7"/>
  <c r="DH7" i="7" s="1"/>
  <c r="BJ280" i="7"/>
  <c r="BT71" i="7"/>
  <c r="EG126" i="7"/>
  <c r="EG8" i="7" s="1"/>
  <c r="EL187" i="7"/>
  <c r="BT191" i="7"/>
  <c r="V384" i="7"/>
  <c r="AF276" i="7"/>
  <c r="AZ280" i="7"/>
  <c r="AZ357" i="7"/>
  <c r="EG171" i="7"/>
  <c r="EG167" i="7" s="1"/>
  <c r="BJ368" i="7"/>
  <c r="L384" i="7"/>
  <c r="Q388" i="7"/>
  <c r="AP408" i="7"/>
  <c r="CD11" i="7"/>
  <c r="CD7" i="7" s="1"/>
  <c r="AF326" i="7"/>
  <c r="AF331" i="7"/>
  <c r="AK400" i="7"/>
  <c r="Q243" i="7"/>
  <c r="Q169" i="7" s="1"/>
  <c r="DW11" i="7"/>
  <c r="DW7" i="7" s="1"/>
  <c r="BJ314" i="7"/>
  <c r="EL129" i="7"/>
  <c r="BZ306" i="7" s="1"/>
  <c r="EL16" i="7"/>
  <c r="BO290" i="7"/>
  <c r="BO295" i="7"/>
  <c r="BO300" i="7"/>
  <c r="EL61" i="7"/>
  <c r="AU323" i="7"/>
  <c r="AP326" i="7"/>
  <c r="CX171" i="7"/>
  <c r="CX167" i="7" s="1"/>
  <c r="CX166" i="7" s="1"/>
  <c r="AU360" i="7"/>
  <c r="BE364" i="7"/>
  <c r="V380" i="7"/>
  <c r="AA384" i="7"/>
  <c r="AF388" i="7"/>
  <c r="AP396" i="7"/>
  <c r="AU400" i="7"/>
  <c r="L406" i="7"/>
  <c r="EL232" i="7"/>
  <c r="BZ397" i="7" s="1"/>
  <c r="AZ276" i="7"/>
  <c r="BT129" i="7"/>
  <c r="L324" i="7"/>
  <c r="AP336" i="7"/>
  <c r="AU341" i="7"/>
  <c r="BY171" i="7"/>
  <c r="BY167" i="7" s="1"/>
  <c r="BY166" i="7" s="1"/>
  <c r="V358" i="7"/>
  <c r="AZ360" i="7"/>
  <c r="BJ364" i="7"/>
  <c r="V376" i="7"/>
  <c r="AA380" i="7"/>
  <c r="AU396" i="7"/>
  <c r="AZ400" i="7"/>
  <c r="BT223" i="7"/>
  <c r="BE405" i="7"/>
  <c r="Q406" i="7"/>
  <c r="BJ408" i="7"/>
  <c r="BT251" i="7"/>
  <c r="CX11" i="7"/>
  <c r="CX7" i="7" s="1"/>
  <c r="BT51" i="7"/>
  <c r="V126" i="7"/>
  <c r="V8" i="7" s="1"/>
  <c r="BE136" i="7"/>
  <c r="BE9" i="7" s="1"/>
  <c r="BE273" i="7" s="1"/>
  <c r="Q324" i="7"/>
  <c r="AA376" i="7"/>
  <c r="AK384" i="7"/>
  <c r="AU392" i="7"/>
  <c r="BJ405" i="7"/>
  <c r="CI243" i="7"/>
  <c r="CI169" i="7" s="1"/>
  <c r="AK418" i="7"/>
  <c r="BO420" i="7"/>
  <c r="BE278" i="7"/>
  <c r="AZ126" i="7"/>
  <c r="AP322" i="7"/>
  <c r="BE331" i="7"/>
  <c r="AF376" i="7"/>
  <c r="AK380" i="7"/>
  <c r="AP384" i="7"/>
  <c r="BT219" i="7"/>
  <c r="DW231" i="7"/>
  <c r="DW168" i="7" s="1"/>
  <c r="DW166" i="7" s="1"/>
  <c r="CN243" i="7"/>
  <c r="CN169" i="7" s="1"/>
  <c r="V277" i="7"/>
  <c r="BJ278" i="7"/>
  <c r="G171" i="7"/>
  <c r="G167" i="7" s="1"/>
  <c r="G166" i="7" s="1"/>
  <c r="CN171" i="7"/>
  <c r="CN167" i="7" s="1"/>
  <c r="EL219" i="7"/>
  <c r="BZ388" i="7" s="1"/>
  <c r="BT232" i="7"/>
  <c r="BZ400" i="7"/>
  <c r="AA277" i="7"/>
  <c r="BO278" i="7"/>
  <c r="L290" i="7"/>
  <c r="L295" i="7"/>
  <c r="L126" i="7"/>
  <c r="L314" i="7"/>
  <c r="AF316" i="7"/>
  <c r="AF322" i="7"/>
  <c r="BO331" i="7"/>
  <c r="BJ336" i="7"/>
  <c r="BZ335" i="7"/>
  <c r="AP171" i="7"/>
  <c r="AF372" i="7"/>
  <c r="AU380" i="7"/>
  <c r="BT211" i="7"/>
  <c r="BO396" i="7"/>
  <c r="BZ389" i="7"/>
  <c r="CD231" i="7"/>
  <c r="CD168" i="7" s="1"/>
  <c r="EG231" i="7"/>
  <c r="EG168" i="7" s="1"/>
  <c r="L243" i="7"/>
  <c r="L169" i="7" s="1"/>
  <c r="L354" i="7" s="1"/>
  <c r="BY296" i="6"/>
  <c r="EM54" i="6"/>
  <c r="BF130" i="6"/>
  <c r="BF9" i="6" s="1"/>
  <c r="BF268" i="6" s="1"/>
  <c r="BU164" i="6"/>
  <c r="BU331" i="6" s="1"/>
  <c r="AB336" i="6"/>
  <c r="BP348" i="6"/>
  <c r="M354" i="6"/>
  <c r="BU202" i="6"/>
  <c r="BU363" i="6" s="1"/>
  <c r="BU248" i="6"/>
  <c r="DN13" i="6"/>
  <c r="DN12" i="6" s="1"/>
  <c r="DN7" i="6" s="1"/>
  <c r="BY301" i="6"/>
  <c r="BK95" i="6"/>
  <c r="R305" i="6"/>
  <c r="BA306" i="6"/>
  <c r="EM142" i="6"/>
  <c r="W321" i="6"/>
  <c r="BP330" i="6"/>
  <c r="BY364" i="6"/>
  <c r="CJ223" i="6"/>
  <c r="CJ10" i="6" s="1"/>
  <c r="AL385" i="6"/>
  <c r="M395" i="6"/>
  <c r="AV405" i="6"/>
  <c r="AB321" i="6"/>
  <c r="M351" i="6"/>
  <c r="R369" i="6"/>
  <c r="BF376" i="6"/>
  <c r="BU228" i="6"/>
  <c r="BA405" i="6"/>
  <c r="BY278" i="6"/>
  <c r="CE95" i="6"/>
  <c r="CE8" i="6" s="1"/>
  <c r="BK306" i="6"/>
  <c r="R308" i="6"/>
  <c r="BU125" i="6"/>
  <c r="AG320" i="6"/>
  <c r="AQ324" i="6"/>
  <c r="EM160" i="6"/>
  <c r="BY327" i="6" s="1"/>
  <c r="AV339" i="6"/>
  <c r="M366" i="6"/>
  <c r="BK372" i="6"/>
  <c r="AQ378" i="6"/>
  <c r="N333" i="6"/>
  <c r="W333" i="6"/>
  <c r="M363" i="6"/>
  <c r="AV95" i="6"/>
  <c r="AV8" i="6" s="1"/>
  <c r="AB223" i="6"/>
  <c r="AB375" i="6" s="1"/>
  <c r="M331" i="6"/>
  <c r="AG288" i="6"/>
  <c r="AL308" i="6"/>
  <c r="BA308" i="6"/>
  <c r="AQ313" i="6"/>
  <c r="W319" i="6"/>
  <c r="AB333" i="6"/>
  <c r="BK336" i="6"/>
  <c r="AL223" i="6"/>
  <c r="AL10" i="6" s="1"/>
  <c r="BP385" i="6"/>
  <c r="BA390" i="6"/>
  <c r="AQ395" i="6"/>
  <c r="BU280" i="6"/>
  <c r="AL293" i="6"/>
  <c r="BA293" i="6"/>
  <c r="AG298" i="6"/>
  <c r="BU70" i="6"/>
  <c r="BF320" i="6"/>
  <c r="BY321" i="6"/>
  <c r="BP324" i="6"/>
  <c r="R345" i="6"/>
  <c r="AB348" i="6"/>
  <c r="W360" i="6"/>
  <c r="AG363" i="6"/>
  <c r="AV369" i="6"/>
  <c r="AL377" i="6"/>
  <c r="BP378" i="6"/>
  <c r="BU233" i="6"/>
  <c r="BF390" i="6"/>
  <c r="BU391" i="6"/>
  <c r="AV395" i="6"/>
  <c r="BU408" i="6"/>
  <c r="BK320" i="6"/>
  <c r="W345" i="6"/>
  <c r="BA369" i="6"/>
  <c r="M372" i="6"/>
  <c r="W400" i="6"/>
  <c r="R18" i="6"/>
  <c r="R13" i="6" s="1"/>
  <c r="EM38" i="6"/>
  <c r="AB304" i="6"/>
  <c r="BK305" i="6"/>
  <c r="AQ333" i="6"/>
  <c r="AL348" i="6"/>
  <c r="AG360" i="6"/>
  <c r="BU369" i="6"/>
  <c r="CY223" i="6"/>
  <c r="CY10" i="6" s="1"/>
  <c r="BU225" i="6"/>
  <c r="BU223" i="6" s="1"/>
  <c r="EM243" i="6"/>
  <c r="AG283" i="6"/>
  <c r="AL360" i="6"/>
  <c r="AV363" i="6"/>
  <c r="BU396" i="6"/>
  <c r="DX95" i="6"/>
  <c r="DX8" i="6" s="1"/>
  <c r="AV306" i="6"/>
  <c r="BU226" i="6"/>
  <c r="CO13" i="6"/>
  <c r="CO12" i="6" s="1"/>
  <c r="CO7" i="6" s="1"/>
  <c r="AQ18" i="6"/>
  <c r="AQ13" i="6" s="1"/>
  <c r="EM26" i="6"/>
  <c r="AQ95" i="6"/>
  <c r="AQ8" i="6" s="1"/>
  <c r="EC95" i="6"/>
  <c r="EC8" i="6" s="1"/>
  <c r="AG306" i="6"/>
  <c r="BA268" i="6"/>
  <c r="BP351" i="6"/>
  <c r="R385" i="6"/>
  <c r="BU397" i="6"/>
  <c r="M28" i="3"/>
  <c r="CO28" i="3"/>
  <c r="BP63" i="3"/>
  <c r="AV18" i="3"/>
  <c r="DX18" i="3"/>
  <c r="AG23" i="3"/>
  <c r="BZ23" i="3"/>
  <c r="M34" i="3"/>
  <c r="CO34" i="3"/>
  <c r="AB38" i="3"/>
  <c r="AB33" i="3" s="1"/>
  <c r="BF53" i="3"/>
  <c r="EH53" i="3"/>
  <c r="BA18" i="3"/>
  <c r="EC18" i="3"/>
  <c r="BK23" i="3"/>
  <c r="R34" i="3"/>
  <c r="CT34" i="3"/>
  <c r="CT33" i="3" s="1"/>
  <c r="W53" i="3"/>
  <c r="CY53" i="3"/>
  <c r="AL18" i="3"/>
  <c r="DN18" i="3"/>
  <c r="BU23" i="3"/>
  <c r="CE34" i="3"/>
  <c r="R38" i="3"/>
  <c r="CT38" i="3"/>
  <c r="BK38" i="3"/>
  <c r="BK33" i="3" s="1"/>
  <c r="DN45" i="3"/>
  <c r="M23" i="3"/>
  <c r="CO23" i="3"/>
  <c r="CO17" i="3" s="1"/>
  <c r="AQ38" i="3"/>
  <c r="DX38" i="3"/>
  <c r="CO45" i="3"/>
  <c r="R23" i="3"/>
  <c r="CT23" i="3"/>
  <c r="AL28" i="3"/>
  <c r="DN28" i="3"/>
  <c r="AV38" i="3"/>
  <c r="M45" i="3"/>
  <c r="CT45" i="3"/>
  <c r="AQ45" i="3"/>
  <c r="DX45" i="3"/>
  <c r="AL53" i="3"/>
  <c r="DN53" i="3"/>
  <c r="AG63" i="3"/>
  <c r="M18" i="3"/>
  <c r="M17" i="3" s="1"/>
  <c r="CE23" i="3"/>
  <c r="BZ38" i="3"/>
  <c r="AQ53" i="3"/>
  <c r="DS53" i="3"/>
  <c r="DX63" i="3"/>
  <c r="BF18" i="3"/>
  <c r="EH18" i="3"/>
  <c r="H23" i="3"/>
  <c r="CJ23" i="3"/>
  <c r="AL38" i="3"/>
  <c r="DN38" i="3"/>
  <c r="W38" i="3"/>
  <c r="CY38" i="3"/>
  <c r="CY33" i="3" s="1"/>
  <c r="AB53" i="3"/>
  <c r="DD53" i="3"/>
  <c r="R7" i="3"/>
  <c r="BA28" i="3"/>
  <c r="EC28" i="3"/>
  <c r="AV34" i="3"/>
  <c r="AV33" i="3" s="1"/>
  <c r="DX34" i="3"/>
  <c r="AV63" i="3"/>
  <c r="H18" i="3"/>
  <c r="H17" i="3" s="1"/>
  <c r="CJ18" i="3"/>
  <c r="EH23" i="3"/>
  <c r="BF28" i="3"/>
  <c r="EH28" i="3"/>
  <c r="BA34" i="3"/>
  <c r="BA33" i="3" s="1"/>
  <c r="EC34" i="3"/>
  <c r="EC33" i="3" s="1"/>
  <c r="M38" i="3"/>
  <c r="CO38" i="3"/>
  <c r="BU8" i="3"/>
  <c r="BU7" i="3" s="1"/>
  <c r="R45" i="3"/>
  <c r="CY45" i="3"/>
  <c r="CE53" i="3"/>
  <c r="AV23" i="3"/>
  <c r="DX23" i="3"/>
  <c r="CE38" i="3"/>
  <c r="AV53" i="3"/>
  <c r="DX53" i="3"/>
  <c r="EC23" i="3"/>
  <c r="BU53" i="3"/>
  <c r="BU12" i="8"/>
  <c r="BP7" i="8"/>
  <c r="BP6" i="8" s="1"/>
  <c r="BP31" i="8" s="1"/>
  <c r="BA7" i="8"/>
  <c r="BA6" i="8" s="1"/>
  <c r="H6" i="8"/>
  <c r="H31" i="8" s="1"/>
  <c r="CE6" i="8"/>
  <c r="CE31" i="8" s="1"/>
  <c r="EM7" i="8"/>
  <c r="EM6" i="8" s="1"/>
  <c r="CT7" i="8"/>
  <c r="CT6" i="8" s="1"/>
  <c r="CT31" i="8" s="1"/>
  <c r="DD7" i="8"/>
  <c r="DD6" i="8" s="1"/>
  <c r="DD31" i="8" s="1"/>
  <c r="BF7" i="8"/>
  <c r="BF6" i="8" s="1"/>
  <c r="DI7" i="8"/>
  <c r="DI6" i="8" s="1"/>
  <c r="DI31" i="8" s="1"/>
  <c r="BK7" i="8"/>
  <c r="BK6" i="8" s="1"/>
  <c r="DN7" i="8"/>
  <c r="DN6" i="8" s="1"/>
  <c r="DN31" i="8" s="1"/>
  <c r="BU23" i="8"/>
  <c r="AG7" i="8"/>
  <c r="AG6" i="8" s="1"/>
  <c r="DS7" i="8"/>
  <c r="DS6" i="8" s="1"/>
  <c r="DS31" i="8" s="1"/>
  <c r="BU7" i="8"/>
  <c r="DX7" i="8"/>
  <c r="DX6" i="8" s="1"/>
  <c r="DX31" i="8" s="1"/>
  <c r="R6" i="8"/>
  <c r="AL6" i="8"/>
  <c r="BU26" i="8"/>
  <c r="M6" i="8"/>
  <c r="W7" i="8"/>
  <c r="AB7" i="8"/>
  <c r="AQ7" i="8"/>
  <c r="BU29" i="8"/>
  <c r="AV7" i="8"/>
  <c r="EC7" i="8"/>
  <c r="EC6" i="8" s="1"/>
  <c r="EC31" i="8" s="1"/>
  <c r="DH166" i="7"/>
  <c r="BO323" i="7"/>
  <c r="BO376" i="7"/>
  <c r="CI11" i="7"/>
  <c r="CI7" i="7" s="1"/>
  <c r="BO316" i="7"/>
  <c r="EG166" i="7"/>
  <c r="CI171" i="7"/>
  <c r="CI167" i="7" s="1"/>
  <c r="CI166" i="7" s="1"/>
  <c r="BE243" i="7"/>
  <c r="Q295" i="7"/>
  <c r="BE380" i="7"/>
  <c r="AZ396" i="7"/>
  <c r="CN11" i="7"/>
  <c r="CN7" i="7" s="1"/>
  <c r="Q280" i="7"/>
  <c r="L285" i="7"/>
  <c r="BT56" i="7"/>
  <c r="AF126" i="7"/>
  <c r="DH126" i="7"/>
  <c r="DH8" i="7" s="1"/>
  <c r="AZ316" i="7"/>
  <c r="BT131" i="7"/>
  <c r="CX136" i="7"/>
  <c r="CX9" i="7" s="1"/>
  <c r="AA326" i="7"/>
  <c r="Q331" i="7"/>
  <c r="BE357" i="7"/>
  <c r="AU368" i="7"/>
  <c r="AZ372" i="7"/>
  <c r="BJ372" i="7"/>
  <c r="AZ376" i="7"/>
  <c r="AP380" i="7"/>
  <c r="AF384" i="7"/>
  <c r="AK388" i="7"/>
  <c r="AF392" i="7"/>
  <c r="AK396" i="7"/>
  <c r="AF400" i="7"/>
  <c r="BO412" i="7"/>
  <c r="V417" i="7"/>
  <c r="DH243" i="7"/>
  <c r="DH169" i="7" s="1"/>
  <c r="BJ418" i="7"/>
  <c r="L420" i="7"/>
  <c r="V428" i="7"/>
  <c r="V432" i="7"/>
  <c r="G6" i="7"/>
  <c r="AK276" i="7"/>
  <c r="DR11" i="7"/>
  <c r="DR7" i="7" s="1"/>
  <c r="AP278" i="7"/>
  <c r="AK280" i="7"/>
  <c r="AU285" i="7"/>
  <c r="V295" i="7"/>
  <c r="L300" i="7"/>
  <c r="EL66" i="7"/>
  <c r="BT81" i="7"/>
  <c r="CX126" i="7"/>
  <c r="CX8" i="7" s="1"/>
  <c r="CX6" i="7" s="1"/>
  <c r="BT138" i="7"/>
  <c r="BT136" i="7" s="1"/>
  <c r="BT9" i="7" s="1"/>
  <c r="V324" i="7"/>
  <c r="AU346" i="7"/>
  <c r="AA358" i="7"/>
  <c r="BT175" i="7"/>
  <c r="BO368" i="7"/>
  <c r="BZ365" i="7"/>
  <c r="BT172" i="7"/>
  <c r="BT171" i="7" s="1"/>
  <c r="BT167" i="7" s="1"/>
  <c r="BT166" i="7" s="1"/>
  <c r="BJ380" i="7"/>
  <c r="AZ392" i="7"/>
  <c r="BE396" i="7"/>
  <c r="EL223" i="7"/>
  <c r="BZ392" i="7" s="1"/>
  <c r="BT227" i="7"/>
  <c r="V408" i="7"/>
  <c r="EB243" i="7"/>
  <c r="EB169" i="7" s="1"/>
  <c r="EB166" i="7" s="1"/>
  <c r="AK424" i="7"/>
  <c r="AP428" i="7"/>
  <c r="AP432" i="7"/>
  <c r="V11" i="7"/>
  <c r="AP276" i="7"/>
  <c r="AP280" i="7"/>
  <c r="AK285" i="7"/>
  <c r="AA295" i="7"/>
  <c r="Q300" i="7"/>
  <c r="EL71" i="7"/>
  <c r="BE312" i="7"/>
  <c r="Q313" i="7"/>
  <c r="BE314" i="7"/>
  <c r="DH136" i="7"/>
  <c r="DH9" i="7" s="1"/>
  <c r="AZ326" i="7"/>
  <c r="AF341" i="7"/>
  <c r="AF346" i="7"/>
  <c r="AF358" i="7"/>
  <c r="BO364" i="7"/>
  <c r="BT179" i="7"/>
  <c r="BT187" i="7"/>
  <c r="BT173" i="7"/>
  <c r="BE392" i="7"/>
  <c r="BJ396" i="7"/>
  <c r="BE400" i="7"/>
  <c r="L408" i="7"/>
  <c r="L412" i="7"/>
  <c r="AP424" i="7"/>
  <c r="AU428" i="7"/>
  <c r="BT12" i="7"/>
  <c r="BT11" i="7" s="1"/>
  <c r="AA11" i="7"/>
  <c r="AA7" i="7" s="1"/>
  <c r="AU276" i="7"/>
  <c r="BT13" i="7"/>
  <c r="AU280" i="7"/>
  <c r="V300" i="7"/>
  <c r="BT101" i="7"/>
  <c r="BJ312" i="7"/>
  <c r="AU322" i="7"/>
  <c r="AF324" i="7"/>
  <c r="DM136" i="7"/>
  <c r="DM9" i="7" s="1"/>
  <c r="DM6" i="7" s="1"/>
  <c r="BE326" i="7"/>
  <c r="AU331" i="7"/>
  <c r="AK358" i="7"/>
  <c r="BO360" i="7"/>
  <c r="EL191" i="7"/>
  <c r="BZ360" i="7" s="1"/>
  <c r="BJ392" i="7"/>
  <c r="BJ400" i="7"/>
  <c r="BE406" i="7"/>
  <c r="Q408" i="7"/>
  <c r="Q412" i="7"/>
  <c r="V354" i="7"/>
  <c r="AP420" i="7"/>
  <c r="AU424" i="7"/>
  <c r="AF11" i="7"/>
  <c r="AF7" i="7" s="1"/>
  <c r="EG6" i="7"/>
  <c r="AK295" i="7"/>
  <c r="BT86" i="7"/>
  <c r="BO312" i="7"/>
  <c r="AA313" i="7"/>
  <c r="BO314" i="7"/>
  <c r="BJ326" i="7"/>
  <c r="BY142" i="7"/>
  <c r="BY137" i="7" s="1"/>
  <c r="BY136" i="7" s="1"/>
  <c r="BY9" i="7" s="1"/>
  <c r="AZ331" i="7"/>
  <c r="AK336" i="7"/>
  <c r="AP341" i="7"/>
  <c r="L171" i="7"/>
  <c r="L167" i="7" s="1"/>
  <c r="CS171" i="7"/>
  <c r="CS167" i="7" s="1"/>
  <c r="BT215" i="7"/>
  <c r="BJ406" i="7"/>
  <c r="AF243" i="7"/>
  <c r="AF416" i="7" s="1"/>
  <c r="AK11" i="7"/>
  <c r="AK275" i="7" s="1"/>
  <c r="BE276" i="7"/>
  <c r="EL12" i="7"/>
  <c r="BZ278" i="7" s="1"/>
  <c r="AU278" i="7"/>
  <c r="AZ285" i="7"/>
  <c r="AP295" i="7"/>
  <c r="AA136" i="7"/>
  <c r="AA9" i="7" s="1"/>
  <c r="L323" i="7"/>
  <c r="CN136" i="7"/>
  <c r="CN9" i="7" s="1"/>
  <c r="AP324" i="7"/>
  <c r="V171" i="7"/>
  <c r="V368" i="7"/>
  <c r="BT207" i="7"/>
  <c r="AU405" i="7"/>
  <c r="BO406" i="7"/>
  <c r="AA408" i="7"/>
  <c r="AA412" i="7"/>
  <c r="AK243" i="7"/>
  <c r="V418" i="7"/>
  <c r="AZ420" i="7"/>
  <c r="BE424" i="7"/>
  <c r="BJ428" i="7"/>
  <c r="BT255" i="7"/>
  <c r="BJ432" i="7"/>
  <c r="AP11" i="7"/>
  <c r="BJ11" i="7"/>
  <c r="AZ278" i="7"/>
  <c r="BT21" i="7"/>
  <c r="BE285" i="7"/>
  <c r="BT31" i="7"/>
  <c r="AU290" i="7"/>
  <c r="AK300" i="7"/>
  <c r="AZ300" i="7"/>
  <c r="AK313" i="7"/>
  <c r="AK316" i="7"/>
  <c r="AK136" i="7"/>
  <c r="AK9" i="7" s="1"/>
  <c r="BJ322" i="7"/>
  <c r="Q136" i="7"/>
  <c r="Q9" i="7" s="1"/>
  <c r="Q273" i="7" s="1"/>
  <c r="CS136" i="7"/>
  <c r="CS9" i="7" s="1"/>
  <c r="L326" i="7"/>
  <c r="BJ331" i="7"/>
  <c r="EL146" i="7"/>
  <c r="AU336" i="7"/>
  <c r="AZ341" i="7"/>
  <c r="EL156" i="7"/>
  <c r="AZ346" i="7"/>
  <c r="V357" i="7"/>
  <c r="AZ358" i="7"/>
  <c r="L368" i="7"/>
  <c r="Q376" i="7"/>
  <c r="AA405" i="7"/>
  <c r="AF408" i="7"/>
  <c r="AA418" i="7"/>
  <c r="AP418" i="7"/>
  <c r="BE420" i="7"/>
  <c r="BJ424" i="7"/>
  <c r="BO432" i="7"/>
  <c r="BO276" i="7"/>
  <c r="BJ285" i="7"/>
  <c r="EL31" i="7"/>
  <c r="BZ287" i="7" s="1"/>
  <c r="AZ290" i="7"/>
  <c r="AZ295" i="7"/>
  <c r="AP300" i="7"/>
  <c r="BT116" i="7"/>
  <c r="CN126" i="7"/>
  <c r="CN8" i="7" s="1"/>
  <c r="V272" i="7" s="1"/>
  <c r="AP313" i="7"/>
  <c r="BJ313" i="7"/>
  <c r="AZ136" i="7"/>
  <c r="AZ9" i="7" s="1"/>
  <c r="BO322" i="7"/>
  <c r="V323" i="7"/>
  <c r="Q326" i="7"/>
  <c r="BZ324" i="7"/>
  <c r="AZ336" i="7"/>
  <c r="BE341" i="7"/>
  <c r="BE346" i="7"/>
  <c r="AF171" i="7"/>
  <c r="BE358" i="7"/>
  <c r="L364" i="7"/>
  <c r="V372" i="7"/>
  <c r="L380" i="7"/>
  <c r="AK408" i="7"/>
  <c r="AK412" i="7"/>
  <c r="AF418" i="7"/>
  <c r="EL247" i="7"/>
  <c r="BZ412" i="7" s="1"/>
  <c r="BE290" i="7"/>
  <c r="BE295" i="7"/>
  <c r="AU300" i="7"/>
  <c r="CS126" i="7"/>
  <c r="CS8" i="7" s="1"/>
  <c r="AU313" i="7"/>
  <c r="AA316" i="7"/>
  <c r="AA323" i="7"/>
  <c r="AK323" i="7"/>
  <c r="BZ315" i="7"/>
  <c r="BT146" i="7"/>
  <c r="BE336" i="7"/>
  <c r="BJ341" i="7"/>
  <c r="BJ346" i="7"/>
  <c r="BZ339" i="7"/>
  <c r="AK171" i="7"/>
  <c r="AK167" i="7" s="1"/>
  <c r="BJ358" i="7"/>
  <c r="L360" i="7"/>
  <c r="AP353" i="7"/>
  <c r="AK405" i="7"/>
  <c r="L280" i="7"/>
  <c r="EL41" i="7"/>
  <c r="CD136" i="7"/>
  <c r="CD9" i="7" s="1"/>
  <c r="BT141" i="7"/>
  <c r="BY146" i="7"/>
  <c r="CS231" i="7"/>
  <c r="CS168" i="7" s="1"/>
  <c r="BJ412" i="7"/>
  <c r="BT36" i="7"/>
  <c r="EL151" i="7"/>
  <c r="AU356" i="7"/>
  <c r="V396" i="7"/>
  <c r="BE231" i="7"/>
  <c r="BE168" i="7" s="1"/>
  <c r="AZ231" i="7"/>
  <c r="AZ168" i="7" s="1"/>
  <c r="AZ353" i="7" s="1"/>
  <c r="CX231" i="7"/>
  <c r="CX168" i="7" s="1"/>
  <c r="AU418" i="7"/>
  <c r="BT14" i="7"/>
  <c r="EL13" i="7"/>
  <c r="V314" i="7"/>
  <c r="BJ316" i="7"/>
  <c r="AP323" i="7"/>
  <c r="DR136" i="7"/>
  <c r="DR9" i="7" s="1"/>
  <c r="BT139" i="7"/>
  <c r="AA331" i="7"/>
  <c r="BZ336" i="7"/>
  <c r="BZ340" i="7"/>
  <c r="AZ171" i="7"/>
  <c r="AU357" i="7"/>
  <c r="CD171" i="7"/>
  <c r="AF364" i="7"/>
  <c r="AK368" i="7"/>
  <c r="AP372" i="7"/>
  <c r="AP376" i="7"/>
  <c r="V392" i="7"/>
  <c r="AK392" i="7"/>
  <c r="DC231" i="7"/>
  <c r="DC168" i="7" s="1"/>
  <c r="AK353" i="7" s="1"/>
  <c r="BE408" i="7"/>
  <c r="BE412" i="7"/>
  <c r="L417" i="7"/>
  <c r="AZ418" i="7"/>
  <c r="V424" i="7"/>
  <c r="L428" i="7"/>
  <c r="L432" i="7"/>
  <c r="BE416" i="7"/>
  <c r="BE169" i="7"/>
  <c r="BE354" i="7" s="1"/>
  <c r="AF8" i="7"/>
  <c r="AF272" i="7" s="1"/>
  <c r="L7" i="7"/>
  <c r="L275" i="7"/>
  <c r="DR166" i="7"/>
  <c r="AA311" i="7"/>
  <c r="CD6" i="7"/>
  <c r="AF271" i="7"/>
  <c r="BJ275" i="7"/>
  <c r="BJ7" i="7"/>
  <c r="BZ329" i="7"/>
  <c r="BY151" i="7"/>
  <c r="BZ334" i="7"/>
  <c r="BY156" i="7"/>
  <c r="L311" i="7"/>
  <c r="L8" i="7"/>
  <c r="L272" i="7" s="1"/>
  <c r="AZ404" i="7"/>
  <c r="AZ8" i="7"/>
  <c r="EL76" i="7"/>
  <c r="BJ136" i="7"/>
  <c r="V136" i="7"/>
  <c r="V322" i="7"/>
  <c r="BZ330" i="7"/>
  <c r="BO405" i="7"/>
  <c r="BO231" i="7"/>
  <c r="AU417" i="7"/>
  <c r="AU243" i="7"/>
  <c r="AF275" i="7"/>
  <c r="Q358" i="7"/>
  <c r="BE8" i="7"/>
  <c r="AU11" i="7"/>
  <c r="BY23" i="7"/>
  <c r="BE280" i="7"/>
  <c r="EL26" i="7"/>
  <c r="BZ282" i="7" s="1"/>
  <c r="BZ294" i="7"/>
  <c r="EL81" i="7"/>
  <c r="BJ126" i="7"/>
  <c r="AZ313" i="7"/>
  <c r="BY133" i="7"/>
  <c r="BY128" i="7" s="1"/>
  <c r="BO136" i="7"/>
  <c r="BO341" i="7"/>
  <c r="BZ341" i="7"/>
  <c r="BE171" i="7"/>
  <c r="Q171" i="7"/>
  <c r="Q357" i="7"/>
  <c r="BZ362" i="7"/>
  <c r="AU384" i="7"/>
  <c r="AP388" i="7"/>
  <c r="AA396" i="7"/>
  <c r="L400" i="7"/>
  <c r="BT231" i="7"/>
  <c r="BT168" i="7" s="1"/>
  <c r="V406" i="7"/>
  <c r="BO408" i="7"/>
  <c r="AZ243" i="7"/>
  <c r="AZ417" i="7"/>
  <c r="EL244" i="7"/>
  <c r="V420" i="7"/>
  <c r="Q424" i="7"/>
  <c r="BZ425" i="7"/>
  <c r="EL259" i="7"/>
  <c r="BZ424" i="7" s="1"/>
  <c r="BJ276" i="7"/>
  <c r="AZ11" i="7"/>
  <c r="L277" i="7"/>
  <c r="V290" i="7"/>
  <c r="BE300" i="7"/>
  <c r="EL46" i="7"/>
  <c r="BE313" i="7"/>
  <c r="L316" i="7"/>
  <c r="AZ323" i="7"/>
  <c r="BZ320" i="7"/>
  <c r="BT156" i="7"/>
  <c r="AK346" i="7"/>
  <c r="BJ171" i="7"/>
  <c r="AP364" i="7"/>
  <c r="Q368" i="7"/>
  <c r="BO380" i="7"/>
  <c r="AZ384" i="7"/>
  <c r="AU388" i="7"/>
  <c r="AP392" i="7"/>
  <c r="Q400" i="7"/>
  <c r="AA406" i="7"/>
  <c r="BZ405" i="7"/>
  <c r="EL239" i="7"/>
  <c r="BZ404" i="7" s="1"/>
  <c r="BE417" i="7"/>
  <c r="AA420" i="7"/>
  <c r="BE11" i="7"/>
  <c r="Q277" i="7"/>
  <c r="AF278" i="7"/>
  <c r="BO280" i="7"/>
  <c r="AA290" i="7"/>
  <c r="EL106" i="7"/>
  <c r="BT121" i="7"/>
  <c r="EL128" i="7"/>
  <c r="Q316" i="7"/>
  <c r="CI136" i="7"/>
  <c r="CI9" i="7" s="1"/>
  <c r="AK322" i="7"/>
  <c r="BE323" i="7"/>
  <c r="AF336" i="7"/>
  <c r="AA357" i="7"/>
  <c r="AP358" i="7"/>
  <c r="BE360" i="7"/>
  <c r="AU364" i="7"/>
  <c r="L372" i="7"/>
  <c r="BE384" i="7"/>
  <c r="EL207" i="7"/>
  <c r="BZ376" i="7" s="1"/>
  <c r="AZ388" i="7"/>
  <c r="AA231" i="7"/>
  <c r="AF406" i="7"/>
  <c r="BJ417" i="7"/>
  <c r="L418" i="7"/>
  <c r="AF420" i="7"/>
  <c r="Q323" i="7"/>
  <c r="AP7" i="7"/>
  <c r="AK278" i="7"/>
  <c r="BO313" i="7"/>
  <c r="BO126" i="7"/>
  <c r="V316" i="7"/>
  <c r="BJ323" i="7"/>
  <c r="BY144" i="7"/>
  <c r="BY139" i="7" s="1"/>
  <c r="BZ316" i="7" s="1"/>
  <c r="AU358" i="7"/>
  <c r="BJ360" i="7"/>
  <c r="AA368" i="7"/>
  <c r="Q372" i="7"/>
  <c r="L376" i="7"/>
  <c r="BJ384" i="7"/>
  <c r="BE388" i="7"/>
  <c r="AF231" i="7"/>
  <c r="CN231" i="7"/>
  <c r="CN168" i="7" s="1"/>
  <c r="AK406" i="7"/>
  <c r="BT233" i="7"/>
  <c r="BT235" i="7"/>
  <c r="BO417" i="7"/>
  <c r="Q418" i="7"/>
  <c r="AK420" i="7"/>
  <c r="AP417" i="7"/>
  <c r="AP243" i="7"/>
  <c r="BO11" i="7"/>
  <c r="EL86" i="7"/>
  <c r="AP312" i="7"/>
  <c r="AP126" i="7"/>
  <c r="DR126" i="7"/>
  <c r="DR8" i="7" s="1"/>
  <c r="DC136" i="7"/>
  <c r="DC9" i="7" s="1"/>
  <c r="DC6" i="7" s="1"/>
  <c r="EL161" i="7"/>
  <c r="CD166" i="7"/>
  <c r="AU353" i="7"/>
  <c r="Q354" i="7"/>
  <c r="AK404" i="7"/>
  <c r="AU406" i="7"/>
  <c r="BZ402" i="7"/>
  <c r="EL233" i="7"/>
  <c r="BZ398" i="7" s="1"/>
  <c r="AF314" i="7"/>
  <c r="V416" i="7"/>
  <c r="Q276" i="7"/>
  <c r="Q11" i="7"/>
  <c r="CS11" i="7"/>
  <c r="CS7" i="7" s="1"/>
  <c r="BT26" i="7"/>
  <c r="AU126" i="7"/>
  <c r="DW126" i="7"/>
  <c r="DW8" i="7" s="1"/>
  <c r="DW6" i="7" s="1"/>
  <c r="EL175" i="7"/>
  <c r="BZ352" i="7" s="1"/>
  <c r="EL179" i="7"/>
  <c r="BZ356" i="7" s="1"/>
  <c r="BZ381" i="7"/>
  <c r="EL211" i="7"/>
  <c r="BZ380" i="7" s="1"/>
  <c r="AP404" i="7"/>
  <c r="L231" i="7"/>
  <c r="AA312" i="7"/>
  <c r="BT16" i="7"/>
  <c r="BT46" i="7"/>
  <c r="EL51" i="7"/>
  <c r="BT106" i="7"/>
  <c r="EL111" i="7"/>
  <c r="EL173" i="7"/>
  <c r="BZ350" i="7" s="1"/>
  <c r="EL215" i="7"/>
  <c r="AU404" i="7"/>
  <c r="Q231" i="7"/>
  <c r="L416" i="7"/>
  <c r="L278" i="7"/>
  <c r="BE418" i="7"/>
  <c r="L136" i="7"/>
  <c r="EL137" i="7"/>
  <c r="AA324" i="7"/>
  <c r="AU326" i="7"/>
  <c r="AF169" i="7"/>
  <c r="AF354" i="7" s="1"/>
  <c r="EL183" i="7"/>
  <c r="BZ385" i="7"/>
  <c r="V405" i="7"/>
  <c r="V231" i="7"/>
  <c r="Q416" i="7"/>
  <c r="BT244" i="7"/>
  <c r="BT243" i="7" s="1"/>
  <c r="BT169" i="7" s="1"/>
  <c r="L312" i="7"/>
  <c r="AZ273" i="7"/>
  <c r="AU312" i="7"/>
  <c r="EL36" i="7"/>
  <c r="BZ292" i="7" s="1"/>
  <c r="EL91" i="7"/>
  <c r="Q126" i="7"/>
  <c r="AF136" i="7"/>
  <c r="BZ325" i="7"/>
  <c r="V356" i="7"/>
  <c r="EL172" i="7"/>
  <c r="BJ231" i="7"/>
  <c r="AA243" i="7"/>
  <c r="BZ413" i="7"/>
  <c r="EL251" i="7"/>
  <c r="BZ416" i="7" s="1"/>
  <c r="BT127" i="7"/>
  <c r="BT126" i="7" s="1"/>
  <c r="BT8" i="7" s="1"/>
  <c r="V313" i="7"/>
  <c r="BE316" i="7"/>
  <c r="BT151" i="7"/>
  <c r="BT161" i="7"/>
  <c r="V167" i="7"/>
  <c r="BO357" i="7"/>
  <c r="BO171" i="7"/>
  <c r="Q360" i="7"/>
  <c r="AU376" i="7"/>
  <c r="AF380" i="7"/>
  <c r="AF412" i="7"/>
  <c r="BO424" i="7"/>
  <c r="AZ428" i="7"/>
  <c r="AA300" i="7"/>
  <c r="EL56" i="7"/>
  <c r="AP136" i="7"/>
  <c r="AU324" i="7"/>
  <c r="BO326" i="7"/>
  <c r="BY161" i="7"/>
  <c r="AA352" i="7"/>
  <c r="BO400" i="7"/>
  <c r="EL245" i="7"/>
  <c r="BZ410" i="7" s="1"/>
  <c r="BO277" i="7"/>
  <c r="Q285" i="7"/>
  <c r="AF300" i="7"/>
  <c r="AF313" i="7"/>
  <c r="AZ314" i="7"/>
  <c r="BY132" i="7"/>
  <c r="AU136" i="7"/>
  <c r="BZ326" i="7"/>
  <c r="L346" i="7"/>
  <c r="AF167" i="7"/>
  <c r="AK356" i="7"/>
  <c r="L358" i="7"/>
  <c r="AA360" i="7"/>
  <c r="Q364" i="7"/>
  <c r="V388" i="7"/>
  <c r="Q392" i="7"/>
  <c r="AZ405" i="7"/>
  <c r="AU408" i="7"/>
  <c r="AP412" i="7"/>
  <c r="AU432" i="7"/>
  <c r="EL14" i="7"/>
  <c r="BZ280" i="7" s="1"/>
  <c r="AK126" i="7"/>
  <c r="EL131" i="7"/>
  <c r="EL127" i="7"/>
  <c r="AZ321" i="7"/>
  <c r="L322" i="7"/>
  <c r="AF323" i="7"/>
  <c r="BE324" i="7"/>
  <c r="AP331" i="7"/>
  <c r="Q346" i="7"/>
  <c r="AU167" i="7"/>
  <c r="AP167" i="7"/>
  <c r="AP356" i="7"/>
  <c r="AF360" i="7"/>
  <c r="V364" i="7"/>
  <c r="BO372" i="7"/>
  <c r="BZ364" i="7"/>
  <c r="AA388" i="7"/>
  <c r="L396" i="7"/>
  <c r="AZ408" i="7"/>
  <c r="AU412" i="7"/>
  <c r="BJ243" i="7"/>
  <c r="BO418" i="7"/>
  <c r="BO428" i="7"/>
  <c r="AZ432" i="7"/>
  <c r="L357" i="7"/>
  <c r="L405" i="7"/>
  <c r="BO243" i="7"/>
  <c r="Q405" i="7"/>
  <c r="CT6" i="6"/>
  <c r="AV283" i="6"/>
  <c r="AV13" i="6"/>
  <c r="AV272" i="6" s="1"/>
  <c r="BU345" i="6"/>
  <c r="R272" i="6"/>
  <c r="BY311" i="6"/>
  <c r="BY363" i="6"/>
  <c r="BA319" i="6"/>
  <c r="BY294" i="6"/>
  <c r="BA324" i="6"/>
  <c r="AB345" i="6"/>
  <c r="AG354" i="6"/>
  <c r="AV357" i="6"/>
  <c r="BY370" i="6"/>
  <c r="M377" i="6"/>
  <c r="AB378" i="6"/>
  <c r="AQ380" i="6"/>
  <c r="BP395" i="6"/>
  <c r="AG400" i="6"/>
  <c r="BU253" i="6"/>
  <c r="BY406" i="6"/>
  <c r="AV284" i="6"/>
  <c r="DI18" i="6"/>
  <c r="DI13" i="6" s="1"/>
  <c r="DI12" i="6" s="1"/>
  <c r="DI7" i="6" s="1"/>
  <c r="BF298" i="6"/>
  <c r="CJ95" i="6"/>
  <c r="CJ8" i="6" s="1"/>
  <c r="DS95" i="6"/>
  <c r="DS8" i="6" s="1"/>
  <c r="DS6" i="6" s="1"/>
  <c r="W308" i="6"/>
  <c r="M320" i="6"/>
  <c r="BA321" i="6"/>
  <c r="BP327" i="6"/>
  <c r="BU328" i="6"/>
  <c r="M342" i="6"/>
  <c r="AB342" i="6"/>
  <c r="R348" i="6"/>
  <c r="AB351" i="6"/>
  <c r="AL354" i="6"/>
  <c r="BA357" i="6"/>
  <c r="BP360" i="6"/>
  <c r="BU361" i="6"/>
  <c r="W372" i="6"/>
  <c r="R377" i="6"/>
  <c r="AG378" i="6"/>
  <c r="AV380" i="6"/>
  <c r="AB385" i="6"/>
  <c r="EM226" i="6"/>
  <c r="BU243" i="6"/>
  <c r="AL400" i="6"/>
  <c r="R283" i="6"/>
  <c r="EC13" i="6"/>
  <c r="EC12" i="6" s="1"/>
  <c r="EC7" i="6" s="1"/>
  <c r="EC6" i="6" s="1"/>
  <c r="EM19" i="6"/>
  <c r="M288" i="6"/>
  <c r="BK298" i="6"/>
  <c r="BU34" i="6"/>
  <c r="EM50" i="6"/>
  <c r="AL305" i="6"/>
  <c r="AB308" i="6"/>
  <c r="BP319" i="6"/>
  <c r="R320" i="6"/>
  <c r="M336" i="6"/>
  <c r="R339" i="6"/>
  <c r="R342" i="6"/>
  <c r="AL345" i="6"/>
  <c r="AG351" i="6"/>
  <c r="BF357" i="6"/>
  <c r="BU360" i="6"/>
  <c r="AB372" i="6"/>
  <c r="W377" i="6"/>
  <c r="AL378" i="6"/>
  <c r="BA380" i="6"/>
  <c r="AG385" i="6"/>
  <c r="M390" i="6"/>
  <c r="AQ400" i="6"/>
  <c r="EH13" i="6"/>
  <c r="EH12" i="6" s="1"/>
  <c r="EH7" i="6" s="1"/>
  <c r="R288" i="6"/>
  <c r="BP298" i="6"/>
  <c r="BU301" i="6"/>
  <c r="BU42" i="6"/>
  <c r="BU50" i="6"/>
  <c r="AQ305" i="6"/>
  <c r="AG308" i="6"/>
  <c r="AB313" i="6"/>
  <c r="BU97" i="6"/>
  <c r="EM148" i="6"/>
  <c r="BK321" i="6"/>
  <c r="M333" i="6"/>
  <c r="W342" i="6"/>
  <c r="AL351" i="6"/>
  <c r="AV354" i="6"/>
  <c r="BK357" i="6"/>
  <c r="AG372" i="6"/>
  <c r="R390" i="6"/>
  <c r="CY95" i="6"/>
  <c r="CY8" i="6" s="1"/>
  <c r="AV305" i="6"/>
  <c r="EM115" i="6"/>
  <c r="AB320" i="6"/>
  <c r="AB339" i="6"/>
  <c r="AV345" i="6"/>
  <c r="AG348" i="6"/>
  <c r="BA354" i="6"/>
  <c r="AG377" i="6"/>
  <c r="BK380" i="6"/>
  <c r="BA400" i="6"/>
  <c r="M405" i="6"/>
  <c r="BA18" i="6"/>
  <c r="BA13" i="6" s="1"/>
  <c r="BA272" i="6" s="1"/>
  <c r="M293" i="6"/>
  <c r="AG13" i="6"/>
  <c r="AG12" i="6" s="1"/>
  <c r="EM70" i="6"/>
  <c r="R95" i="6"/>
  <c r="R8" i="6" s="1"/>
  <c r="AQ308" i="6"/>
  <c r="AL313" i="6"/>
  <c r="R330" i="6"/>
  <c r="AG342" i="6"/>
  <c r="R366" i="6"/>
  <c r="AQ372" i="6"/>
  <c r="M223" i="6"/>
  <c r="M10" i="6" s="1"/>
  <c r="CO223" i="6"/>
  <c r="CO10" i="6" s="1"/>
  <c r="AB390" i="6"/>
  <c r="BF18" i="6"/>
  <c r="BF283" i="6" s="1"/>
  <c r="W18" i="6"/>
  <c r="W283" i="6" s="1"/>
  <c r="R293" i="6"/>
  <c r="AG293" i="6"/>
  <c r="R298" i="6"/>
  <c r="W304" i="6"/>
  <c r="DI95" i="6"/>
  <c r="DI8" i="6" s="1"/>
  <c r="M306" i="6"/>
  <c r="BU115" i="6"/>
  <c r="M327" i="6"/>
  <c r="AG336" i="6"/>
  <c r="BF345" i="6"/>
  <c r="AQ348" i="6"/>
  <c r="BK354" i="6"/>
  <c r="BU355" i="6"/>
  <c r="W363" i="6"/>
  <c r="W369" i="6"/>
  <c r="R376" i="6"/>
  <c r="CT223" i="6"/>
  <c r="CT10" i="6" s="1"/>
  <c r="AQ377" i="6"/>
  <c r="BF378" i="6"/>
  <c r="BU382" i="6"/>
  <c r="BA385" i="6"/>
  <c r="R395" i="6"/>
  <c r="EM248" i="6"/>
  <c r="BY400" i="6" s="1"/>
  <c r="W405" i="6"/>
  <c r="DX6" i="6"/>
  <c r="BK18" i="6"/>
  <c r="BK13" i="6" s="1"/>
  <c r="BK12" i="6" s="1"/>
  <c r="BK7" i="6" s="1"/>
  <c r="AL288" i="6"/>
  <c r="W293" i="6"/>
  <c r="DN95" i="6"/>
  <c r="DN8" i="6" s="1"/>
  <c r="DN6" i="6" s="1"/>
  <c r="DD95" i="6"/>
  <c r="DD8" i="6" s="1"/>
  <c r="AQ320" i="6"/>
  <c r="R327" i="6"/>
  <c r="AB330" i="6"/>
  <c r="AL336" i="6"/>
  <c r="AQ339" i="6"/>
  <c r="AQ342" i="6"/>
  <c r="EM181" i="6"/>
  <c r="BY345" i="6" s="1"/>
  <c r="BF351" i="6"/>
  <c r="BP354" i="6"/>
  <c r="R360" i="6"/>
  <c r="AB363" i="6"/>
  <c r="AB366" i="6"/>
  <c r="AB369" i="6"/>
  <c r="W376" i="6"/>
  <c r="AV377" i="6"/>
  <c r="BK378" i="6"/>
  <c r="BF385" i="6"/>
  <c r="W395" i="6"/>
  <c r="BP400" i="6"/>
  <c r="AB405" i="6"/>
  <c r="BU278" i="6"/>
  <c r="BP18" i="6"/>
  <c r="BP283" i="6" s="1"/>
  <c r="AQ288" i="6"/>
  <c r="AB293" i="6"/>
  <c r="AG304" i="6"/>
  <c r="W306" i="6"/>
  <c r="BF308" i="6"/>
  <c r="BU100" i="6"/>
  <c r="BU308" i="6" s="1"/>
  <c r="R319" i="6"/>
  <c r="AG319" i="6"/>
  <c r="W327" i="6"/>
  <c r="AG330" i="6"/>
  <c r="AG333" i="6"/>
  <c r="AV342" i="6"/>
  <c r="AQ369" i="6"/>
  <c r="BF372" i="6"/>
  <c r="EM220" i="6"/>
  <c r="BY372" i="6" s="1"/>
  <c r="DD223" i="6"/>
  <c r="DD10" i="6" s="1"/>
  <c r="AL269" i="6" s="1"/>
  <c r="BU383" i="6"/>
  <c r="CE13" i="6"/>
  <c r="CE12" i="6" s="1"/>
  <c r="CE7" i="6" s="1"/>
  <c r="EM58" i="6"/>
  <c r="EM100" i="6"/>
  <c r="BY308" i="6" s="1"/>
  <c r="BY351" i="6"/>
  <c r="EH223" i="6"/>
  <c r="EH10" i="6" s="1"/>
  <c r="EM233" i="6"/>
  <c r="BY385" i="6" s="1"/>
  <c r="BU401" i="6"/>
  <c r="AQ286" i="6"/>
  <c r="BU310" i="6"/>
  <c r="EM105" i="6"/>
  <c r="BY313" i="6" s="1"/>
  <c r="R318" i="6"/>
  <c r="BU346" i="6"/>
  <c r="BU349" i="6"/>
  <c r="BU373" i="6"/>
  <c r="EM225" i="6"/>
  <c r="BU385" i="6"/>
  <c r="EM22" i="6"/>
  <c r="BY288" i="6" s="1"/>
  <c r="BF306" i="6"/>
  <c r="BY339" i="6"/>
  <c r="BU238" i="6"/>
  <c r="BY310" i="6"/>
  <c r="AB318" i="6"/>
  <c r="BY320" i="6"/>
  <c r="AQ321" i="6"/>
  <c r="BA333" i="6"/>
  <c r="EM169" i="6"/>
  <c r="BY346" i="6"/>
  <c r="BP366" i="6"/>
  <c r="BY387" i="6"/>
  <c r="R12" i="6"/>
  <c r="BP288" i="6"/>
  <c r="AL298" i="6"/>
  <c r="EM62" i="6"/>
  <c r="M305" i="6"/>
  <c r="BU311" i="6"/>
  <c r="BU120" i="6"/>
  <c r="EM125" i="6"/>
  <c r="AQ319" i="6"/>
  <c r="AG321" i="6"/>
  <c r="AL324" i="6"/>
  <c r="AV327" i="6"/>
  <c r="EM163" i="6"/>
  <c r="BY330" i="6" s="1"/>
  <c r="BF333" i="6"/>
  <c r="BP336" i="6"/>
  <c r="M345" i="6"/>
  <c r="R354" i="6"/>
  <c r="AG357" i="6"/>
  <c r="AV360" i="6"/>
  <c r="BF363" i="6"/>
  <c r="BF366" i="6"/>
  <c r="EM205" i="6"/>
  <c r="BF369" i="6"/>
  <c r="BA376" i="6"/>
  <c r="AB380" i="6"/>
  <c r="BU388" i="6"/>
  <c r="BP390" i="6"/>
  <c r="R400" i="6"/>
  <c r="BF405" i="6"/>
  <c r="BZ34" i="6"/>
  <c r="BZ19" i="6"/>
  <c r="BY284" i="6" s="1"/>
  <c r="BZ38" i="6"/>
  <c r="AQ272" i="6"/>
  <c r="AQ12" i="6"/>
  <c r="BZ20" i="6"/>
  <c r="M268" i="6"/>
  <c r="AG268" i="6"/>
  <c r="BU342" i="6"/>
  <c r="W318" i="6"/>
  <c r="H6" i="6"/>
  <c r="BY336" i="6"/>
  <c r="AB298" i="6"/>
  <c r="EM98" i="6"/>
  <c r="BU316" i="6"/>
  <c r="BP130" i="6"/>
  <c r="M319" i="6"/>
  <c r="BU325" i="6"/>
  <c r="BU160" i="6"/>
  <c r="BU327" i="6" s="1"/>
  <c r="BP333" i="6"/>
  <c r="W366" i="6"/>
  <c r="CE223" i="6"/>
  <c r="CE10" i="6" s="1"/>
  <c r="M269" i="6" s="1"/>
  <c r="W390" i="6"/>
  <c r="BY393" i="6"/>
  <c r="BY395" i="6"/>
  <c r="W286" i="6"/>
  <c r="R269" i="6"/>
  <c r="EM20" i="6"/>
  <c r="BY286" i="6" s="1"/>
  <c r="BP293" i="6"/>
  <c r="BU309" i="6"/>
  <c r="BU110" i="6"/>
  <c r="AL320" i="6"/>
  <c r="EM157" i="6"/>
  <c r="BU324" i="6" s="1"/>
  <c r="BU333" i="6"/>
  <c r="BU334" i="6"/>
  <c r="BA342" i="6"/>
  <c r="BA345" i="6"/>
  <c r="AQ351" i="6"/>
  <c r="AQ354" i="6"/>
  <c r="AB360" i="6"/>
  <c r="BU386" i="6"/>
  <c r="BU395" i="6"/>
  <c r="BU291" i="6"/>
  <c r="R304" i="6"/>
  <c r="R271" i="6"/>
  <c r="AQ284" i="6"/>
  <c r="BU26" i="6"/>
  <c r="BU38" i="6"/>
  <c r="EM46" i="6"/>
  <c r="BU54" i="6"/>
  <c r="BA305" i="6"/>
  <c r="BP306" i="6"/>
  <c r="BY333" i="6"/>
  <c r="BU336" i="6"/>
  <c r="AG366" i="6"/>
  <c r="AG390" i="6"/>
  <c r="BU407" i="6"/>
  <c r="R9" i="6"/>
  <c r="R268" i="6" s="1"/>
  <c r="AB10" i="6"/>
  <c r="AB269" i="6" s="1"/>
  <c r="AB18" i="6"/>
  <c r="BY291" i="6"/>
  <c r="BU294" i="6"/>
  <c r="BZ54" i="6"/>
  <c r="EM66" i="6"/>
  <c r="BF305" i="6"/>
  <c r="EM97" i="6"/>
  <c r="BU305" i="6" s="1"/>
  <c r="BU98" i="6"/>
  <c r="BU306" i="6" s="1"/>
  <c r="BY309" i="6"/>
  <c r="AV313" i="6"/>
  <c r="AB319" i="6"/>
  <c r="AV320" i="6"/>
  <c r="BY334" i="6"/>
  <c r="BU337" i="6"/>
  <c r="BP339" i="6"/>
  <c r="BK342" i="6"/>
  <c r="BK345" i="6"/>
  <c r="AV348" i="6"/>
  <c r="BA351" i="6"/>
  <c r="AL366" i="6"/>
  <c r="AL369" i="6"/>
  <c r="AG223" i="6"/>
  <c r="BY386" i="6"/>
  <c r="AL390" i="6"/>
  <c r="BU405" i="6"/>
  <c r="EM253" i="6"/>
  <c r="BU343" i="6"/>
  <c r="W9" i="6"/>
  <c r="W268" i="6" s="1"/>
  <c r="AL18" i="6"/>
  <c r="AB288" i="6"/>
  <c r="W95" i="6"/>
  <c r="AQ304" i="6"/>
  <c r="M308" i="6"/>
  <c r="BA313" i="6"/>
  <c r="AG318" i="6"/>
  <c r="BA320" i="6"/>
  <c r="M321" i="6"/>
  <c r="M324" i="6"/>
  <c r="BU339" i="6"/>
  <c r="BU340" i="6"/>
  <c r="BP345" i="6"/>
  <c r="BA348" i="6"/>
  <c r="BF354" i="6"/>
  <c r="AQ360" i="6"/>
  <c r="AQ363" i="6"/>
  <c r="AQ366" i="6"/>
  <c r="AQ390" i="6"/>
  <c r="AB9" i="6"/>
  <c r="AB268" i="6" s="1"/>
  <c r="BA298" i="6"/>
  <c r="AB95" i="6"/>
  <c r="BP305" i="6"/>
  <c r="AL319" i="6"/>
  <c r="R321" i="6"/>
  <c r="EM190" i="6"/>
  <c r="BU354" i="6" s="1"/>
  <c r="AV223" i="6"/>
  <c r="BU387" i="6"/>
  <c r="BU154" i="6"/>
  <c r="BU321" i="6" s="1"/>
  <c r="BU322" i="6"/>
  <c r="EM30" i="6"/>
  <c r="BY298" i="6" s="1"/>
  <c r="AG95" i="6"/>
  <c r="EH95" i="6"/>
  <c r="EH8" i="6" s="1"/>
  <c r="BU352" i="6"/>
  <c r="BA223" i="6"/>
  <c r="R7" i="6"/>
  <c r="AL95" i="6"/>
  <c r="BF304" i="6"/>
  <c r="BF95" i="6"/>
  <c r="EM96" i="6"/>
  <c r="BY343" i="6"/>
  <c r="EM196" i="6"/>
  <c r="BY357" i="6" s="1"/>
  <c r="BY366" i="6"/>
  <c r="BF223" i="6"/>
  <c r="EM228" i="6"/>
  <c r="BF318" i="6"/>
  <c r="BU19" i="6"/>
  <c r="BU299" i="6"/>
  <c r="BU30" i="6"/>
  <c r="BU298" i="6" s="1"/>
  <c r="AQ303" i="6"/>
  <c r="BK304" i="6"/>
  <c r="R306" i="6"/>
  <c r="M314" i="6"/>
  <c r="BU106" i="6"/>
  <c r="M318" i="6"/>
  <c r="BU320" i="6"/>
  <c r="BU131" i="6"/>
  <c r="AG324" i="6"/>
  <c r="W336" i="6"/>
  <c r="M339" i="6"/>
  <c r="EM184" i="6"/>
  <c r="BY349" i="6"/>
  <c r="BY352" i="6"/>
  <c r="BP357" i="6"/>
  <c r="BK360" i="6"/>
  <c r="BK363" i="6"/>
  <c r="BU205" i="6"/>
  <c r="BU366" i="6" s="1"/>
  <c r="BU367" i="6"/>
  <c r="EM211" i="6"/>
  <c r="BA372" i="6"/>
  <c r="BK223" i="6"/>
  <c r="AQ376" i="6"/>
  <c r="AQ223" i="6"/>
  <c r="BA377" i="6"/>
  <c r="W385" i="6"/>
  <c r="BK390" i="6"/>
  <c r="BK400" i="6"/>
  <c r="R405" i="6"/>
  <c r="AV303" i="6"/>
  <c r="EM131" i="6"/>
  <c r="BU358" i="6"/>
  <c r="BY360" i="6"/>
  <c r="BU370" i="6"/>
  <c r="BU380" i="6"/>
  <c r="BY299" i="6"/>
  <c r="BA95" i="6"/>
  <c r="BK319" i="6"/>
  <c r="BK130" i="6"/>
  <c r="BU381" i="6"/>
  <c r="BU392" i="6"/>
  <c r="BU20" i="6"/>
  <c r="BY358" i="6"/>
  <c r="EM238" i="6"/>
  <c r="BY390" i="6" s="1"/>
  <c r="M18" i="6"/>
  <c r="BU289" i="6"/>
  <c r="BU22" i="6"/>
  <c r="BP95" i="6"/>
  <c r="W305" i="6"/>
  <c r="AL306" i="6"/>
  <c r="M105" i="6"/>
  <c r="M313" i="6" s="1"/>
  <c r="BU315" i="6"/>
  <c r="AL130" i="6"/>
  <c r="BA327" i="6"/>
  <c r="AV333" i="6"/>
  <c r="M348" i="6"/>
  <c r="R351" i="6"/>
  <c r="BY361" i="6"/>
  <c r="BU220" i="6"/>
  <c r="BU372" i="6" s="1"/>
  <c r="BK376" i="6"/>
  <c r="EM224" i="6"/>
  <c r="BU377" i="6"/>
  <c r="BY381" i="6"/>
  <c r="BY392" i="6"/>
  <c r="AL405" i="6"/>
  <c r="AG284" i="6"/>
  <c r="AV293" i="6"/>
  <c r="M298" i="6"/>
  <c r="AB305" i="6"/>
  <c r="R313" i="6"/>
  <c r="AV130" i="6"/>
  <c r="BF321" i="6"/>
  <c r="BF324" i="6"/>
  <c r="BF327" i="6"/>
  <c r="BF330" i="6"/>
  <c r="AV336" i="6"/>
  <c r="AL339" i="6"/>
  <c r="AG345" i="6"/>
  <c r="W351" i="6"/>
  <c r="W354" i="6"/>
  <c r="M357" i="6"/>
  <c r="BP376" i="6"/>
  <c r="BP223" i="6"/>
  <c r="M378" i="6"/>
  <c r="M380" i="6"/>
  <c r="BA395" i="6"/>
  <c r="AQ405" i="6"/>
  <c r="BK8" i="6"/>
  <c r="BK267" i="6" s="1"/>
  <c r="M96" i="6"/>
  <c r="BA318" i="6"/>
  <c r="W320" i="6"/>
  <c r="BK324" i="6"/>
  <c r="BK330" i="6"/>
  <c r="W348" i="6"/>
  <c r="AB354" i="6"/>
  <c r="R357" i="6"/>
  <c r="M360" i="6"/>
  <c r="M369" i="6"/>
  <c r="BU376" i="6"/>
  <c r="R378" i="6"/>
  <c r="R380" i="6"/>
  <c r="BU393" i="6"/>
  <c r="BF395" i="6"/>
  <c r="M400" i="6"/>
  <c r="BP304" i="6"/>
  <c r="AQ130" i="6"/>
  <c r="W223" i="6"/>
  <c r="M376" i="6"/>
  <c r="BY373" i="6"/>
  <c r="BY382" i="6"/>
  <c r="BY388" i="6"/>
  <c r="BY396" i="6"/>
  <c r="BY402" i="6"/>
  <c r="BY408" i="6"/>
  <c r="H33" i="3"/>
  <c r="CJ33" i="3"/>
  <c r="M7" i="3"/>
  <c r="DD17" i="3"/>
  <c r="AL7" i="3"/>
  <c r="DI17" i="3"/>
  <c r="CY17" i="3"/>
  <c r="EC17" i="3"/>
  <c r="EM8" i="3"/>
  <c r="EM7" i="3" s="1"/>
  <c r="W33" i="3"/>
  <c r="R33" i="3"/>
  <c r="AG17" i="3"/>
  <c r="DS33" i="3"/>
  <c r="AL17" i="3"/>
  <c r="DD33" i="3"/>
  <c r="BZ33" i="3"/>
  <c r="DI33" i="3"/>
  <c r="DN17" i="3"/>
  <c r="BU18" i="3"/>
  <c r="AL23" i="3"/>
  <c r="AL34" i="3"/>
  <c r="DN34" i="3"/>
  <c r="EM53" i="3"/>
  <c r="EM38" i="3"/>
  <c r="BZ18" i="3"/>
  <c r="DS23" i="3"/>
  <c r="DS17" i="3" s="1"/>
  <c r="CE28" i="3"/>
  <c r="AG33" i="3"/>
  <c r="AQ34" i="3"/>
  <c r="CE18" i="3"/>
  <c r="CJ28" i="3"/>
  <c r="BA23" i="3"/>
  <c r="BZ53" i="3"/>
  <c r="BZ63" i="3"/>
  <c r="BF23" i="3"/>
  <c r="CT18" i="3"/>
  <c r="CT17" i="3" s="1"/>
  <c r="AG7" i="3"/>
  <c r="DI7" i="3"/>
  <c r="BP23" i="3"/>
  <c r="BP34" i="3"/>
  <c r="AV7" i="3"/>
  <c r="EC7" i="3"/>
  <c r="EM28" i="3"/>
  <c r="EM17" i="3" s="1"/>
  <c r="BU33" i="3" l="1"/>
  <c r="CY61" i="3"/>
  <c r="CO33" i="3"/>
  <c r="W17" i="3"/>
  <c r="CE33" i="3"/>
  <c r="EH17" i="3"/>
  <c r="EH61" i="3" s="1"/>
  <c r="BA17" i="3"/>
  <c r="BA61" i="3" s="1"/>
  <c r="M33" i="3"/>
  <c r="DS61" i="3"/>
  <c r="DX17" i="3"/>
  <c r="DX33" i="3"/>
  <c r="AV17" i="3"/>
  <c r="R17" i="3"/>
  <c r="R61" i="3" s="1"/>
  <c r="AH29" i="10"/>
  <c r="AH37" i="10" s="1"/>
  <c r="T11" i="10"/>
  <c r="T29" i="10" s="1"/>
  <c r="T37" i="10" s="1"/>
  <c r="AA273" i="7"/>
  <c r="DH6" i="7"/>
  <c r="BZ333" i="7"/>
  <c r="AF311" i="7"/>
  <c r="AK7" i="7"/>
  <c r="AK271" i="7" s="1"/>
  <c r="L356" i="7"/>
  <c r="BE353" i="7"/>
  <c r="BE321" i="7"/>
  <c r="BZ328" i="7"/>
  <c r="CN6" i="7"/>
  <c r="BE404" i="7"/>
  <c r="CN166" i="7"/>
  <c r="AA356" i="7"/>
  <c r="CI6" i="7"/>
  <c r="AF356" i="7"/>
  <c r="CS6" i="7"/>
  <c r="BZ323" i="7"/>
  <c r="AP275" i="7"/>
  <c r="BU378" i="6"/>
  <c r="CJ6" i="6"/>
  <c r="BK303" i="6"/>
  <c r="AG272" i="6"/>
  <c r="AQ267" i="6"/>
  <c r="BP13" i="6"/>
  <c r="BP12" i="6" s="1"/>
  <c r="BU293" i="6"/>
  <c r="BU163" i="6"/>
  <c r="BU330" i="6" s="1"/>
  <c r="BY293" i="6"/>
  <c r="DD6" i="6"/>
  <c r="R267" i="6"/>
  <c r="CY6" i="6"/>
  <c r="BF13" i="6"/>
  <c r="BF12" i="6" s="1"/>
  <c r="BK272" i="6"/>
  <c r="AQ283" i="6"/>
  <c r="M375" i="6"/>
  <c r="EH6" i="6"/>
  <c r="R375" i="6"/>
  <c r="CO6" i="6"/>
  <c r="BU390" i="6"/>
  <c r="W13" i="6"/>
  <c r="W272" i="6" s="1"/>
  <c r="BY378" i="6"/>
  <c r="BZ17" i="3"/>
  <c r="BZ61" i="3" s="1"/>
  <c r="DN33" i="3"/>
  <c r="DN61" i="3" s="1"/>
  <c r="BK17" i="3"/>
  <c r="BK61" i="3" s="1"/>
  <c r="BP17" i="3"/>
  <c r="BU6" i="8"/>
  <c r="BU31" i="8" s="1"/>
  <c r="AQ6" i="8"/>
  <c r="AG31" i="8"/>
  <c r="BK31" i="8"/>
  <c r="AB6" i="8"/>
  <c r="BF31" i="8"/>
  <c r="W6" i="8"/>
  <c r="M31" i="8"/>
  <c r="AL31" i="8"/>
  <c r="R31" i="8"/>
  <c r="EM31" i="8"/>
  <c r="AV6" i="8"/>
  <c r="BA31" i="8"/>
  <c r="BZ319" i="7"/>
  <c r="V311" i="7"/>
  <c r="AA321" i="7"/>
  <c r="DR6" i="7"/>
  <c r="BZ305" i="7"/>
  <c r="BE272" i="7"/>
  <c r="BY141" i="7"/>
  <c r="BZ318" i="7" s="1"/>
  <c r="AZ356" i="7"/>
  <c r="AZ167" i="7"/>
  <c r="AZ352" i="7" s="1"/>
  <c r="AK416" i="7"/>
  <c r="AK169" i="7"/>
  <c r="AK354" i="7" s="1"/>
  <c r="DC166" i="7"/>
  <c r="CS166" i="7"/>
  <c r="V275" i="7"/>
  <c r="V7" i="7"/>
  <c r="V271" i="7" s="1"/>
  <c r="AA271" i="7"/>
  <c r="AA6" i="7"/>
  <c r="AF352" i="7"/>
  <c r="AK321" i="7"/>
  <c r="Q311" i="7"/>
  <c r="Q8" i="7"/>
  <c r="Q272" i="7" s="1"/>
  <c r="Q356" i="7"/>
  <c r="Q167" i="7"/>
  <c r="AZ272" i="7"/>
  <c r="AK352" i="7"/>
  <c r="BO7" i="7"/>
  <c r="BO275" i="7"/>
  <c r="AF321" i="7"/>
  <c r="AF9" i="7"/>
  <c r="EL126" i="7"/>
  <c r="AP321" i="7"/>
  <c r="AP9" i="7"/>
  <c r="AP273" i="7" s="1"/>
  <c r="BJ167" i="7"/>
  <c r="BJ356" i="7"/>
  <c r="BE356" i="7"/>
  <c r="BE167" i="7"/>
  <c r="Q321" i="7"/>
  <c r="BJ416" i="7"/>
  <c r="BJ169" i="7"/>
  <c r="BJ354" i="7" s="1"/>
  <c r="AP416" i="7"/>
  <c r="AP169" i="7"/>
  <c r="AP354" i="7" s="1"/>
  <c r="EL136" i="7"/>
  <c r="BZ314" i="7"/>
  <c r="L404" i="7"/>
  <c r="L168" i="7"/>
  <c r="L353" i="7" s="1"/>
  <c r="BE275" i="7"/>
  <c r="BE7" i="7"/>
  <c r="AU416" i="7"/>
  <c r="AU169" i="7"/>
  <c r="AU354" i="7" s="1"/>
  <c r="AK273" i="7"/>
  <c r="BZ310" i="7"/>
  <c r="AK311" i="7"/>
  <c r="AK8" i="7"/>
  <c r="AK272" i="7" s="1"/>
  <c r="AU9" i="7"/>
  <c r="AU273" i="7" s="1"/>
  <c r="AU321" i="7"/>
  <c r="L321" i="7"/>
  <c r="L9" i="7"/>
  <c r="L273" i="7" s="1"/>
  <c r="EL231" i="7"/>
  <c r="BO311" i="7"/>
  <c r="BO8" i="7"/>
  <c r="BO272" i="7" s="1"/>
  <c r="BJ271" i="7"/>
  <c r="BY127" i="7"/>
  <c r="BY126" i="7" s="1"/>
  <c r="BY8" i="7" s="1"/>
  <c r="BZ309" i="7"/>
  <c r="BY131" i="7"/>
  <c r="BZ308" i="7" s="1"/>
  <c r="EL243" i="7"/>
  <c r="BZ409" i="7"/>
  <c r="BO321" i="7"/>
  <c r="BO9" i="7"/>
  <c r="BO273" i="7" s="1"/>
  <c r="BO404" i="7"/>
  <c r="BO168" i="7"/>
  <c r="BO353" i="7" s="1"/>
  <c r="BT7" i="7"/>
  <c r="BT6" i="7" s="1"/>
  <c r="AZ416" i="7"/>
  <c r="AZ169" i="7"/>
  <c r="L352" i="7"/>
  <c r="L166" i="7"/>
  <c r="L351" i="7" s="1"/>
  <c r="BZ321" i="7"/>
  <c r="EL11" i="7"/>
  <c r="Q404" i="7"/>
  <c r="Q168" i="7"/>
  <c r="Q353" i="7" s="1"/>
  <c r="AP271" i="7"/>
  <c r="BJ8" i="7"/>
  <c r="BJ272" i="7" s="1"/>
  <c r="BJ311" i="7"/>
  <c r="L271" i="7"/>
  <c r="L6" i="7"/>
  <c r="L270" i="7" s="1"/>
  <c r="AA416" i="7"/>
  <c r="AA169" i="7"/>
  <c r="AA354" i="7" s="1"/>
  <c r="BZ338" i="7"/>
  <c r="AF404" i="7"/>
  <c r="AF168" i="7"/>
  <c r="AF353" i="7" s="1"/>
  <c r="BO416" i="7"/>
  <c r="BO169" i="7"/>
  <c r="BO354" i="7" s="1"/>
  <c r="AP352" i="7"/>
  <c r="BJ404" i="7"/>
  <c r="BJ168" i="7"/>
  <c r="BJ353" i="7" s="1"/>
  <c r="AU311" i="7"/>
  <c r="AU8" i="7"/>
  <c r="AU272" i="7" s="1"/>
  <c r="AU352" i="7"/>
  <c r="BO356" i="7"/>
  <c r="BO167" i="7"/>
  <c r="EL171" i="7"/>
  <c r="BZ349" i="7"/>
  <c r="V321" i="7"/>
  <c r="V9" i="7"/>
  <c r="BE311" i="7"/>
  <c r="V404" i="7"/>
  <c r="V168" i="7"/>
  <c r="V353" i="7" s="1"/>
  <c r="AP8" i="7"/>
  <c r="AP272" i="7" s="1"/>
  <c r="AP311" i="7"/>
  <c r="BJ9" i="7"/>
  <c r="BJ273" i="7" s="1"/>
  <c r="BJ321" i="7"/>
  <c r="AA275" i="7"/>
  <c r="V352" i="7"/>
  <c r="Q7" i="7"/>
  <c r="Q275" i="7"/>
  <c r="BY21" i="7"/>
  <c r="BY13" i="7"/>
  <c r="AZ311" i="7"/>
  <c r="AA404" i="7"/>
  <c r="AA168" i="7"/>
  <c r="AZ7" i="7"/>
  <c r="AZ275" i="7"/>
  <c r="AU275" i="7"/>
  <c r="AU7" i="7"/>
  <c r="AV267" i="6"/>
  <c r="R6" i="6"/>
  <c r="R265" i="6" s="1"/>
  <c r="BK283" i="6"/>
  <c r="BA283" i="6"/>
  <c r="AL375" i="6"/>
  <c r="BU288" i="6"/>
  <c r="BA12" i="6"/>
  <c r="BU400" i="6"/>
  <c r="R303" i="6"/>
  <c r="CE6" i="6"/>
  <c r="BK271" i="6"/>
  <c r="BU357" i="6"/>
  <c r="BY377" i="6"/>
  <c r="AV12" i="6"/>
  <c r="AV7" i="6" s="1"/>
  <c r="DI6" i="6"/>
  <c r="AQ318" i="6"/>
  <c r="AQ9" i="6"/>
  <c r="AQ268" i="6" s="1"/>
  <c r="BU286" i="6"/>
  <c r="BU314" i="6"/>
  <c r="BU96" i="6"/>
  <c r="BU105" i="6"/>
  <c r="BU313" i="6" s="1"/>
  <c r="AV375" i="6"/>
  <c r="AV10" i="6"/>
  <c r="AV269" i="6" s="1"/>
  <c r="W303" i="6"/>
  <c r="W8" i="6"/>
  <c r="W267" i="6" s="1"/>
  <c r="BY306" i="6"/>
  <c r="EM130" i="6"/>
  <c r="BY319" i="6"/>
  <c r="BY354" i="6"/>
  <c r="AG271" i="6"/>
  <c r="AG7" i="6"/>
  <c r="EM95" i="6"/>
  <c r="BY304" i="6"/>
  <c r="AL318" i="6"/>
  <c r="AL9" i="6"/>
  <c r="AL268" i="6" s="1"/>
  <c r="BK318" i="6"/>
  <c r="BK9" i="6"/>
  <c r="BK268" i="6" s="1"/>
  <c r="BF303" i="6"/>
  <c r="BF8" i="6"/>
  <c r="BF267" i="6" s="1"/>
  <c r="AL283" i="6"/>
  <c r="AL13" i="6"/>
  <c r="AB283" i="6"/>
  <c r="AB13" i="6"/>
  <c r="BY324" i="6"/>
  <c r="BA7" i="6"/>
  <c r="BA271" i="6"/>
  <c r="M304" i="6"/>
  <c r="M95" i="6"/>
  <c r="BA8" i="6"/>
  <c r="BA267" i="6" s="1"/>
  <c r="BA303" i="6"/>
  <c r="AL303" i="6"/>
  <c r="AL8" i="6"/>
  <c r="AL267" i="6" s="1"/>
  <c r="BF272" i="6"/>
  <c r="BY376" i="6"/>
  <c r="EM223" i="6"/>
  <c r="AB303" i="6"/>
  <c r="AB8" i="6"/>
  <c r="AB267" i="6" s="1"/>
  <c r="BU375" i="6"/>
  <c r="BU10" i="6"/>
  <c r="BU284" i="6"/>
  <c r="BU18" i="6"/>
  <c r="BA375" i="6"/>
  <c r="BA10" i="6"/>
  <c r="BA269" i="6" s="1"/>
  <c r="BY405" i="6"/>
  <c r="BZ18" i="6"/>
  <c r="BP303" i="6"/>
  <c r="BP8" i="6"/>
  <c r="BP267" i="6" s="1"/>
  <c r="BY348" i="6"/>
  <c r="EM18" i="6"/>
  <c r="BU348" i="6"/>
  <c r="AV271" i="6"/>
  <c r="BY305" i="6"/>
  <c r="AQ271" i="6"/>
  <c r="AQ7" i="6"/>
  <c r="M283" i="6"/>
  <c r="M13" i="6"/>
  <c r="BF375" i="6"/>
  <c r="BF10" i="6"/>
  <c r="BF269" i="6" s="1"/>
  <c r="AQ375" i="6"/>
  <c r="AQ10" i="6"/>
  <c r="AQ269" i="6" s="1"/>
  <c r="BY380" i="6"/>
  <c r="AG8" i="6"/>
  <c r="AG267" i="6" s="1"/>
  <c r="AG303" i="6"/>
  <c r="BK375" i="6"/>
  <c r="BK10" i="6"/>
  <c r="BK269" i="6" s="1"/>
  <c r="BP9" i="6"/>
  <c r="BP268" i="6" s="1"/>
  <c r="BP318" i="6"/>
  <c r="AV318" i="6"/>
  <c r="AV9" i="6"/>
  <c r="AV268" i="6" s="1"/>
  <c r="AG375" i="6"/>
  <c r="AG10" i="6"/>
  <c r="AG269" i="6" s="1"/>
  <c r="BP375" i="6"/>
  <c r="BP10" i="6"/>
  <c r="BP269" i="6" s="1"/>
  <c r="BU319" i="6"/>
  <c r="BU130" i="6"/>
  <c r="W375" i="6"/>
  <c r="W10" i="6"/>
  <c r="W269" i="6" s="1"/>
  <c r="W61" i="3"/>
  <c r="H61" i="3"/>
  <c r="BF17" i="3"/>
  <c r="CO61" i="3"/>
  <c r="EC61" i="3"/>
  <c r="DD61" i="3"/>
  <c r="CT61" i="3"/>
  <c r="CJ17" i="3"/>
  <c r="CJ61" i="3" s="1"/>
  <c r="BP33" i="3"/>
  <c r="DI61" i="3"/>
  <c r="CE17" i="3"/>
  <c r="CE61" i="3" s="1"/>
  <c r="AB61" i="3"/>
  <c r="AG61" i="3"/>
  <c r="AQ33" i="3"/>
  <c r="AL33" i="3"/>
  <c r="M61" i="3"/>
  <c r="AV61" i="3"/>
  <c r="EM33" i="3"/>
  <c r="EM61" i="3" s="1"/>
  <c r="BU17" i="3"/>
  <c r="DX61" i="3" l="1"/>
  <c r="AK166" i="7"/>
  <c r="AK351" i="7" s="1"/>
  <c r="AA270" i="7"/>
  <c r="AP166" i="7"/>
  <c r="AP351" i="7" s="1"/>
  <c r="W12" i="6"/>
  <c r="BP272" i="6"/>
  <c r="BF61" i="3"/>
  <c r="BP61" i="3"/>
  <c r="AV31" i="8"/>
  <c r="W31" i="8"/>
  <c r="AB31" i="8"/>
  <c r="AQ31" i="8"/>
  <c r="AP6" i="7"/>
  <c r="AP270" i="7" s="1"/>
  <c r="AF166" i="7"/>
  <c r="AF351" i="7" s="1"/>
  <c r="Q352" i="7"/>
  <c r="Q166" i="7"/>
  <c r="Q351" i="7" s="1"/>
  <c r="AU271" i="7"/>
  <c r="AU6" i="7"/>
  <c r="AU270" i="7" s="1"/>
  <c r="BE352" i="7"/>
  <c r="BE166" i="7"/>
  <c r="BE351" i="7" s="1"/>
  <c r="BJ352" i="7"/>
  <c r="BJ166" i="7"/>
  <c r="BJ351" i="7" s="1"/>
  <c r="BJ6" i="7"/>
  <c r="BJ270" i="7" s="1"/>
  <c r="AK6" i="7"/>
  <c r="AK270" i="7" s="1"/>
  <c r="BZ408" i="7"/>
  <c r="EL169" i="7"/>
  <c r="BZ346" i="7" s="1"/>
  <c r="BE6" i="7"/>
  <c r="BE270" i="7" s="1"/>
  <c r="BE271" i="7"/>
  <c r="BZ303" i="7"/>
  <c r="EL8" i="7"/>
  <c r="BZ274" i="7" s="1"/>
  <c r="BZ304" i="7"/>
  <c r="EL168" i="7"/>
  <c r="BZ345" i="7" s="1"/>
  <c r="BZ396" i="7"/>
  <c r="AU166" i="7"/>
  <c r="AU351" i="7" s="1"/>
  <c r="BO271" i="7"/>
  <c r="BO6" i="7"/>
  <c r="BO270" i="7" s="1"/>
  <c r="EL7" i="7"/>
  <c r="AZ271" i="7"/>
  <c r="AZ6" i="7"/>
  <c r="AZ270" i="7" s="1"/>
  <c r="AA353" i="7"/>
  <c r="AA166" i="7"/>
  <c r="AA351" i="7" s="1"/>
  <c r="V273" i="7"/>
  <c r="V6" i="7"/>
  <c r="V270" i="7" s="1"/>
  <c r="AZ354" i="7"/>
  <c r="AZ166" i="7"/>
  <c r="AZ351" i="7" s="1"/>
  <c r="BY11" i="7"/>
  <c r="BY7" i="7" s="1"/>
  <c r="BY6" i="7" s="1"/>
  <c r="BZ279" i="7"/>
  <c r="AF273" i="7"/>
  <c r="AF6" i="7"/>
  <c r="AF270" i="7" s="1"/>
  <c r="BO352" i="7"/>
  <c r="BO166" i="7"/>
  <c r="BO351" i="7" s="1"/>
  <c r="EL9" i="7"/>
  <c r="BZ275" i="7" s="1"/>
  <c r="BZ313" i="7"/>
  <c r="Q271" i="7"/>
  <c r="Q6" i="7"/>
  <c r="Q270" i="7" s="1"/>
  <c r="V166" i="7"/>
  <c r="V351" i="7" s="1"/>
  <c r="BZ348" i="7"/>
  <c r="EL167" i="7"/>
  <c r="AB272" i="6"/>
  <c r="AB12" i="6"/>
  <c r="EM10" i="6"/>
  <c r="BY375" i="6"/>
  <c r="M303" i="6"/>
  <c r="M8" i="6"/>
  <c r="M267" i="6" s="1"/>
  <c r="AV6" i="6"/>
  <c r="AV265" i="6" s="1"/>
  <c r="BY318" i="6"/>
  <c r="EM9" i="6"/>
  <c r="EM13" i="6"/>
  <c r="BY283" i="6"/>
  <c r="BU283" i="6"/>
  <c r="BU282" i="6"/>
  <c r="BU13" i="6"/>
  <c r="BA6" i="6"/>
  <c r="BA265" i="6" s="1"/>
  <c r="BU318" i="6"/>
  <c r="BU9" i="6"/>
  <c r="BP271" i="6"/>
  <c r="BP7" i="6"/>
  <c r="BP6" i="6" s="1"/>
  <c r="BP265" i="6" s="1"/>
  <c r="EM8" i="6"/>
  <c r="BY303" i="6"/>
  <c r="BU304" i="6"/>
  <c r="BU95" i="6"/>
  <c r="BZ13" i="6"/>
  <c r="BF271" i="6"/>
  <c r="BF7" i="6"/>
  <c r="BF6" i="6" s="1"/>
  <c r="BF265" i="6" s="1"/>
  <c r="M272" i="6"/>
  <c r="M12" i="6"/>
  <c r="W7" i="6"/>
  <c r="W6" i="6" s="1"/>
  <c r="W265" i="6" s="1"/>
  <c r="W271" i="6"/>
  <c r="BK6" i="6"/>
  <c r="BK265" i="6" s="1"/>
  <c r="AG6" i="6"/>
  <c r="AG265" i="6" s="1"/>
  <c r="AQ6" i="6"/>
  <c r="AQ265" i="6" s="1"/>
  <c r="AL272" i="6"/>
  <c r="AL12" i="6"/>
  <c r="BU61" i="3"/>
  <c r="AQ61" i="3"/>
  <c r="AL61" i="3"/>
  <c r="BZ277" i="7" l="1"/>
  <c r="BZ344" i="7"/>
  <c r="EL166" i="7"/>
  <c r="BZ343" i="7" s="1"/>
  <c r="EL6" i="7"/>
  <c r="BZ272" i="7" s="1"/>
  <c r="BZ273" i="7"/>
  <c r="BU303" i="6"/>
  <c r="BU8" i="6"/>
  <c r="BU267" i="6" s="1"/>
  <c r="BU272" i="6"/>
  <c r="BU12" i="6"/>
  <c r="EM12" i="6"/>
  <c r="BY272" i="6"/>
  <c r="BY268" i="6"/>
  <c r="BZ12" i="6"/>
  <c r="AL271" i="6"/>
  <c r="AL7" i="6"/>
  <c r="AL6" i="6" s="1"/>
  <c r="AL265" i="6" s="1"/>
  <c r="BY267" i="6"/>
  <c r="BU268" i="6"/>
  <c r="BY269" i="6"/>
  <c r="BU269" i="6"/>
  <c r="AB271" i="6"/>
  <c r="AB7" i="6"/>
  <c r="AB6" i="6" s="1"/>
  <c r="AB265" i="6" s="1"/>
  <c r="M271" i="6"/>
  <c r="M7" i="6"/>
  <c r="M6" i="6" s="1"/>
  <c r="BY271" i="6" l="1"/>
  <c r="EM7" i="6"/>
  <c r="BU7" i="6"/>
  <c r="BU6" i="6" s="1"/>
  <c r="BU271" i="6"/>
  <c r="BZ7" i="6"/>
  <c r="BZ6" i="6" l="1"/>
  <c r="EM6" i="6"/>
  <c r="BY265" i="6" l="1"/>
  <c r="BU265" i="6"/>
  <c r="BU74" i="2" l="1"/>
  <c r="BT74" i="2"/>
  <c r="BV74" i="2" s="1"/>
  <c r="BS74" i="2"/>
  <c r="BR74" i="2"/>
  <c r="I74" i="2"/>
  <c r="BU73" i="2"/>
  <c r="BT73" i="2"/>
  <c r="BS73" i="2"/>
  <c r="BR73" i="2"/>
  <c r="BV73" i="2" s="1"/>
  <c r="I73" i="2"/>
  <c r="BU72" i="2"/>
  <c r="BT72" i="2"/>
  <c r="BS72" i="2"/>
  <c r="BR72" i="2"/>
  <c r="BV72" i="2" s="1"/>
  <c r="I72" i="2"/>
  <c r="I71" i="2"/>
  <c r="I70" i="2"/>
  <c r="BO68" i="2"/>
  <c r="BA68" i="2"/>
  <c r="AZ68" i="2"/>
  <c r="AY68" i="2"/>
  <c r="AV68" i="2"/>
  <c r="AJ68" i="2"/>
  <c r="AJ69" i="2" s="1"/>
  <c r="AJ75" i="2" s="1"/>
  <c r="AI68" i="2"/>
  <c r="AF68" i="2"/>
  <c r="P68" i="2"/>
  <c r="H68" i="2"/>
  <c r="G68" i="2"/>
  <c r="F68" i="2"/>
  <c r="BU67" i="2"/>
  <c r="BT67" i="2"/>
  <c r="BS67" i="2"/>
  <c r="BR67" i="2"/>
  <c r="BQ67" i="2"/>
  <c r="BL67" i="2"/>
  <c r="BG67" i="2"/>
  <c r="BB67" i="2"/>
  <c r="AW67" i="2"/>
  <c r="AR67" i="2"/>
  <c r="AM67" i="2"/>
  <c r="AH67" i="2"/>
  <c r="AC67" i="2"/>
  <c r="X67" i="2"/>
  <c r="S67" i="2"/>
  <c r="N67" i="2"/>
  <c r="I67" i="2"/>
  <c r="BV66" i="2"/>
  <c r="BU66" i="2"/>
  <c r="BT66" i="2"/>
  <c r="BS66" i="2"/>
  <c r="BR66" i="2"/>
  <c r="BQ66" i="2"/>
  <c r="BL66" i="2"/>
  <c r="BG66" i="2"/>
  <c r="BB66" i="2"/>
  <c r="AW66" i="2"/>
  <c r="AR66" i="2"/>
  <c r="AM66" i="2"/>
  <c r="AH66" i="2"/>
  <c r="AC66" i="2"/>
  <c r="X66" i="2"/>
  <c r="S66" i="2"/>
  <c r="N66" i="2"/>
  <c r="I66" i="2"/>
  <c r="BU65" i="2"/>
  <c r="BT65" i="2"/>
  <c r="BS65" i="2"/>
  <c r="BR65" i="2"/>
  <c r="BV65" i="2" s="1"/>
  <c r="BQ65" i="2"/>
  <c r="BL65" i="2"/>
  <c r="BG65" i="2"/>
  <c r="BB65" i="2"/>
  <c r="AW65" i="2"/>
  <c r="AR65" i="2"/>
  <c r="AM65" i="2"/>
  <c r="AH65" i="2"/>
  <c r="AC65" i="2"/>
  <c r="X65" i="2"/>
  <c r="S65" i="2"/>
  <c r="N65" i="2"/>
  <c r="I65" i="2"/>
  <c r="BU64" i="2"/>
  <c r="BT64" i="2"/>
  <c r="BS64" i="2"/>
  <c r="BR64" i="2"/>
  <c r="BV64" i="2" s="1"/>
  <c r="BQ64" i="2"/>
  <c r="BL64" i="2"/>
  <c r="BG64" i="2"/>
  <c r="BB64" i="2"/>
  <c r="AW64" i="2"/>
  <c r="AR64" i="2"/>
  <c r="AM64" i="2"/>
  <c r="AH64" i="2"/>
  <c r="AC64" i="2"/>
  <c r="X64" i="2"/>
  <c r="S64" i="2"/>
  <c r="N64" i="2"/>
  <c r="I64" i="2"/>
  <c r="BU63" i="2"/>
  <c r="BT63" i="2"/>
  <c r="BS63" i="2"/>
  <c r="BR63" i="2"/>
  <c r="BQ63" i="2"/>
  <c r="N63" i="2"/>
  <c r="I63" i="2"/>
  <c r="BU62" i="2"/>
  <c r="BT62" i="2"/>
  <c r="BS62" i="2"/>
  <c r="BR62" i="2"/>
  <c r="BV62" i="2" s="1"/>
  <c r="BQ62" i="2"/>
  <c r="BL62" i="2"/>
  <c r="BG62" i="2"/>
  <c r="AR62" i="2"/>
  <c r="N62" i="2"/>
  <c r="I62" i="2"/>
  <c r="BU61" i="2"/>
  <c r="BT61" i="2"/>
  <c r="BS61" i="2"/>
  <c r="BR61" i="2"/>
  <c r="BQ61" i="2"/>
  <c r="BL61" i="2"/>
  <c r="BG61" i="2"/>
  <c r="BB61" i="2"/>
  <c r="AW61" i="2"/>
  <c r="AR61" i="2"/>
  <c r="AM61" i="2"/>
  <c r="AH61" i="2"/>
  <c r="AC61" i="2"/>
  <c r="X61" i="2"/>
  <c r="S61" i="2"/>
  <c r="N61" i="2"/>
  <c r="I61" i="2"/>
  <c r="BU60" i="2"/>
  <c r="BT60" i="2"/>
  <c r="BS60" i="2"/>
  <c r="BR60" i="2"/>
  <c r="BQ60" i="2"/>
  <c r="BL60" i="2"/>
  <c r="BG60" i="2"/>
  <c r="BB60" i="2"/>
  <c r="AW60" i="2"/>
  <c r="AR60" i="2"/>
  <c r="AM60" i="2"/>
  <c r="AH60" i="2"/>
  <c r="AC60" i="2"/>
  <c r="X60" i="2"/>
  <c r="S60" i="2"/>
  <c r="N60" i="2"/>
  <c r="I60" i="2"/>
  <c r="BT59" i="2"/>
  <c r="BS59" i="2"/>
  <c r="BR59" i="2"/>
  <c r="BQ59" i="2"/>
  <c r="BL59" i="2"/>
  <c r="BG59" i="2"/>
  <c r="BB59" i="2"/>
  <c r="AW59" i="2"/>
  <c r="AR59" i="2"/>
  <c r="AM59" i="2"/>
  <c r="AH59" i="2"/>
  <c r="AC59" i="2"/>
  <c r="X59" i="2"/>
  <c r="S59" i="2"/>
  <c r="M59" i="2"/>
  <c r="BU59" i="2" s="1"/>
  <c r="BV59" i="2" s="1"/>
  <c r="I59" i="2"/>
  <c r="BU58" i="2"/>
  <c r="BT58" i="2"/>
  <c r="BR58" i="2"/>
  <c r="BQ58" i="2"/>
  <c r="BL58" i="2"/>
  <c r="BG58" i="2"/>
  <c r="BB58" i="2"/>
  <c r="AW58" i="2"/>
  <c r="AR58" i="2"/>
  <c r="AM58" i="2"/>
  <c r="BS58" i="2" s="1"/>
  <c r="AH58" i="2"/>
  <c r="AC58" i="2"/>
  <c r="X58" i="2"/>
  <c r="S58" i="2"/>
  <c r="N58" i="2"/>
  <c r="I58" i="2"/>
  <c r="BU57" i="2"/>
  <c r="BT57" i="2"/>
  <c r="BR57" i="2"/>
  <c r="BQ57" i="2"/>
  <c r="BL57" i="2"/>
  <c r="BG57" i="2"/>
  <c r="BB57" i="2"/>
  <c r="AW57" i="2"/>
  <c r="AR57" i="2"/>
  <c r="AM57" i="2"/>
  <c r="BS57" i="2" s="1"/>
  <c r="AH57" i="2"/>
  <c r="AC57" i="2"/>
  <c r="X57" i="2"/>
  <c r="S57" i="2"/>
  <c r="N57" i="2"/>
  <c r="I57" i="2"/>
  <c r="BU56" i="2"/>
  <c r="BT56" i="2"/>
  <c r="BS56" i="2"/>
  <c r="BQ56" i="2"/>
  <c r="BL56" i="2"/>
  <c r="BL54" i="2" s="1"/>
  <c r="BG56" i="2"/>
  <c r="BB56" i="2"/>
  <c r="AW56" i="2"/>
  <c r="AR56" i="2"/>
  <c r="AM56" i="2"/>
  <c r="AH56" i="2"/>
  <c r="AC56" i="2"/>
  <c r="X56" i="2"/>
  <c r="S56" i="2"/>
  <c r="J56" i="2"/>
  <c r="N56" i="2" s="1"/>
  <c r="I56" i="2"/>
  <c r="BU55" i="2"/>
  <c r="BU54" i="2" s="1"/>
  <c r="BT55" i="2"/>
  <c r="BT54" i="2" s="1"/>
  <c r="BS55" i="2"/>
  <c r="BS54" i="2" s="1"/>
  <c r="BQ55" i="2"/>
  <c r="BQ54" i="2" s="1"/>
  <c r="BL55" i="2"/>
  <c r="BG55" i="2"/>
  <c r="BG54" i="2" s="1"/>
  <c r="BG68" i="2" s="1"/>
  <c r="BB55" i="2"/>
  <c r="AW55" i="2"/>
  <c r="AW54" i="2" s="1"/>
  <c r="AW68" i="2" s="1"/>
  <c r="AR55" i="2"/>
  <c r="AM55" i="2"/>
  <c r="AH55" i="2"/>
  <c r="AH54" i="2" s="1"/>
  <c r="AH68" i="2" s="1"/>
  <c r="AC55" i="2"/>
  <c r="AC54" i="2" s="1"/>
  <c r="AC68" i="2" s="1"/>
  <c r="X55" i="2"/>
  <c r="S55" i="2"/>
  <c r="S54" i="2" s="1"/>
  <c r="J55" i="2"/>
  <c r="N55" i="2" s="1"/>
  <c r="I55" i="2"/>
  <c r="I54" i="2" s="1"/>
  <c r="BP54" i="2"/>
  <c r="BP68" i="2" s="1"/>
  <c r="BP69" i="2" s="1"/>
  <c r="BP75" i="2" s="1"/>
  <c r="BO54" i="2"/>
  <c r="BN54" i="2"/>
  <c r="BN68" i="2" s="1"/>
  <c r="BM54" i="2"/>
  <c r="BM68" i="2" s="1"/>
  <c r="BK54" i="2"/>
  <c r="BK68" i="2" s="1"/>
  <c r="BJ54" i="2"/>
  <c r="BJ68" i="2" s="1"/>
  <c r="BJ69" i="2" s="1"/>
  <c r="BJ75" i="2" s="1"/>
  <c r="BI54" i="2"/>
  <c r="BI68" i="2" s="1"/>
  <c r="BI69" i="2" s="1"/>
  <c r="BI75" i="2" s="1"/>
  <c r="BH54" i="2"/>
  <c r="BH68" i="2" s="1"/>
  <c r="BH69" i="2" s="1"/>
  <c r="BH75" i="2" s="1"/>
  <c r="BF54" i="2"/>
  <c r="BF68" i="2" s="1"/>
  <c r="BE54" i="2"/>
  <c r="BE68" i="2" s="1"/>
  <c r="BE69" i="2" s="1"/>
  <c r="BE75" i="2" s="1"/>
  <c r="BD54" i="2"/>
  <c r="BD68" i="2" s="1"/>
  <c r="BD69" i="2" s="1"/>
  <c r="BD75" i="2" s="1"/>
  <c r="BC54" i="2"/>
  <c r="BC68" i="2" s="1"/>
  <c r="BB54" i="2"/>
  <c r="BA54" i="2"/>
  <c r="AZ54" i="2"/>
  <c r="AY54" i="2"/>
  <c r="AX54" i="2"/>
  <c r="AX68" i="2" s="1"/>
  <c r="AV54" i="2"/>
  <c r="AU54" i="2"/>
  <c r="AU68" i="2" s="1"/>
  <c r="AT54" i="2"/>
  <c r="AT68" i="2" s="1"/>
  <c r="AS54" i="2"/>
  <c r="AS68" i="2" s="1"/>
  <c r="AR54" i="2"/>
  <c r="AR68" i="2" s="1"/>
  <c r="AQ54" i="2"/>
  <c r="AQ68" i="2" s="1"/>
  <c r="AP54" i="2"/>
  <c r="AP68" i="2" s="1"/>
  <c r="AO54" i="2"/>
  <c r="AO68" i="2" s="1"/>
  <c r="AO69" i="2" s="1"/>
  <c r="AO75" i="2" s="1"/>
  <c r="AN54" i="2"/>
  <c r="AN68" i="2" s="1"/>
  <c r="AN69" i="2" s="1"/>
  <c r="AN75" i="2" s="1"/>
  <c r="AM54" i="2"/>
  <c r="AM68" i="2" s="1"/>
  <c r="AL54" i="2"/>
  <c r="AL68" i="2" s="1"/>
  <c r="AK54" i="2"/>
  <c r="AK68" i="2" s="1"/>
  <c r="AJ54" i="2"/>
  <c r="AI54" i="2"/>
  <c r="AG54" i="2"/>
  <c r="AG68" i="2" s="1"/>
  <c r="AF54" i="2"/>
  <c r="AE54" i="2"/>
  <c r="AE68" i="2" s="1"/>
  <c r="AD54" i="2"/>
  <c r="AD68" i="2" s="1"/>
  <c r="AD69" i="2" s="1"/>
  <c r="AD75" i="2" s="1"/>
  <c r="AB54" i="2"/>
  <c r="AB68" i="2" s="1"/>
  <c r="AB69" i="2" s="1"/>
  <c r="AB75" i="2" s="1"/>
  <c r="AA54" i="2"/>
  <c r="AA68" i="2" s="1"/>
  <c r="Z54" i="2"/>
  <c r="Z68" i="2" s="1"/>
  <c r="Y54" i="2"/>
  <c r="Y68" i="2" s="1"/>
  <c r="W54" i="2"/>
  <c r="W68" i="2" s="1"/>
  <c r="V54" i="2"/>
  <c r="V68" i="2" s="1"/>
  <c r="U54" i="2"/>
  <c r="U68" i="2" s="1"/>
  <c r="T54" i="2"/>
  <c r="T68" i="2" s="1"/>
  <c r="T69" i="2" s="1"/>
  <c r="T75" i="2" s="1"/>
  <c r="R54" i="2"/>
  <c r="R68" i="2" s="1"/>
  <c r="Q54" i="2"/>
  <c r="Q68" i="2" s="1"/>
  <c r="P54" i="2"/>
  <c r="O54" i="2"/>
  <c r="O68" i="2" s="1"/>
  <c r="M54" i="2"/>
  <c r="M68" i="2" s="1"/>
  <c r="L54" i="2"/>
  <c r="L68" i="2" s="1"/>
  <c r="K54" i="2"/>
  <c r="K68" i="2" s="1"/>
  <c r="E54" i="2"/>
  <c r="E68" i="2" s="1"/>
  <c r="BU53" i="2"/>
  <c r="BT53" i="2"/>
  <c r="BS53" i="2"/>
  <c r="BR53" i="2"/>
  <c r="BQ53" i="2"/>
  <c r="BL53" i="2"/>
  <c r="BG53" i="2"/>
  <c r="BB53" i="2"/>
  <c r="AW53" i="2"/>
  <c r="AR53" i="2"/>
  <c r="AM53" i="2"/>
  <c r="AH53" i="2"/>
  <c r="AC53" i="2"/>
  <c r="X53" i="2"/>
  <c r="S53" i="2"/>
  <c r="N53" i="2"/>
  <c r="I53" i="2"/>
  <c r="BU52" i="2"/>
  <c r="BT52" i="2"/>
  <c r="BS52" i="2"/>
  <c r="BR52" i="2"/>
  <c r="BV52" i="2" s="1"/>
  <c r="BQ52" i="2"/>
  <c r="BL52" i="2"/>
  <c r="BG52" i="2"/>
  <c r="BB52" i="2"/>
  <c r="AW52" i="2"/>
  <c r="AR52" i="2"/>
  <c r="AM52" i="2"/>
  <c r="AH52" i="2"/>
  <c r="AC52" i="2"/>
  <c r="X52" i="2"/>
  <c r="S52" i="2"/>
  <c r="N52" i="2"/>
  <c r="I52" i="2"/>
  <c r="BP49" i="2"/>
  <c r="BO49" i="2"/>
  <c r="BO69" i="2" s="1"/>
  <c r="BO75" i="2" s="1"/>
  <c r="BN49" i="2"/>
  <c r="BN69" i="2" s="1"/>
  <c r="BN75" i="2" s="1"/>
  <c r="BM49" i="2"/>
  <c r="BM69" i="2" s="1"/>
  <c r="BM75" i="2" s="1"/>
  <c r="BK49" i="2"/>
  <c r="BK69" i="2" s="1"/>
  <c r="BK75" i="2" s="1"/>
  <c r="BJ49" i="2"/>
  <c r="BI49" i="2"/>
  <c r="BH49" i="2"/>
  <c r="BF49" i="2"/>
  <c r="BE49" i="2"/>
  <c r="BD49" i="2"/>
  <c r="BC49" i="2"/>
  <c r="BA49" i="2"/>
  <c r="BA69" i="2" s="1"/>
  <c r="BA75" i="2" s="1"/>
  <c r="AZ49" i="2"/>
  <c r="AY49" i="2"/>
  <c r="AY69" i="2" s="1"/>
  <c r="AY75" i="2" s="1"/>
  <c r="AX49" i="2"/>
  <c r="AV49" i="2"/>
  <c r="AU49" i="2"/>
  <c r="AU69" i="2" s="1"/>
  <c r="AU75" i="2" s="1"/>
  <c r="AT49" i="2"/>
  <c r="AS49" i="2"/>
  <c r="AQ49" i="2"/>
  <c r="AQ69" i="2" s="1"/>
  <c r="AQ75" i="2" s="1"/>
  <c r="AP49" i="2"/>
  <c r="AO49" i="2"/>
  <c r="AN49" i="2"/>
  <c r="AL49" i="2"/>
  <c r="AK49" i="2"/>
  <c r="AJ49" i="2"/>
  <c r="AI49" i="2"/>
  <c r="AI69" i="2" s="1"/>
  <c r="AI75" i="2" s="1"/>
  <c r="AG49" i="2"/>
  <c r="AG69" i="2" s="1"/>
  <c r="AG75" i="2" s="1"/>
  <c r="AF49" i="2"/>
  <c r="AE49" i="2"/>
  <c r="AE69" i="2" s="1"/>
  <c r="AE75" i="2" s="1"/>
  <c r="AD49" i="2"/>
  <c r="AB49" i="2"/>
  <c r="AA49" i="2"/>
  <c r="AA69" i="2" s="1"/>
  <c r="AA75" i="2" s="1"/>
  <c r="Z49" i="2"/>
  <c r="Z69" i="2" s="1"/>
  <c r="Z75" i="2" s="1"/>
  <c r="Y49" i="2"/>
  <c r="W49" i="2"/>
  <c r="V49" i="2"/>
  <c r="U49" i="2"/>
  <c r="T49" i="2"/>
  <c r="R49" i="2"/>
  <c r="Q49" i="2"/>
  <c r="P49" i="2"/>
  <c r="P69" i="2" s="1"/>
  <c r="P75" i="2" s="1"/>
  <c r="O49" i="2"/>
  <c r="O69" i="2" s="1"/>
  <c r="O75" i="2" s="1"/>
  <c r="H49" i="2"/>
  <c r="H69" i="2" s="1"/>
  <c r="H75" i="2" s="1"/>
  <c r="G49" i="2"/>
  <c r="G69" i="2" s="1"/>
  <c r="G75" i="2" s="1"/>
  <c r="F49" i="2"/>
  <c r="F69" i="2" s="1"/>
  <c r="F75" i="2" s="1"/>
  <c r="E49" i="2"/>
  <c r="BU48" i="2"/>
  <c r="BT48" i="2"/>
  <c r="BR48" i="2"/>
  <c r="BQ48" i="2"/>
  <c r="BL48" i="2"/>
  <c r="BG48" i="2"/>
  <c r="BB48" i="2"/>
  <c r="AW48" i="2"/>
  <c r="AR48" i="2"/>
  <c r="AM48" i="2"/>
  <c r="AH48" i="2"/>
  <c r="AC48" i="2"/>
  <c r="X48" i="2"/>
  <c r="S48" i="2"/>
  <c r="N48" i="2"/>
  <c r="L48" i="2"/>
  <c r="K48" i="2"/>
  <c r="BS48" i="2" s="1"/>
  <c r="J48" i="2"/>
  <c r="I48" i="2"/>
  <c r="BU47" i="2"/>
  <c r="BT47" i="2"/>
  <c r="BS47" i="2"/>
  <c r="BR47" i="2"/>
  <c r="BQ47" i="2"/>
  <c r="BL47" i="2"/>
  <c r="BG47" i="2"/>
  <c r="BB47" i="2"/>
  <c r="AW47" i="2"/>
  <c r="AR47" i="2"/>
  <c r="AM47" i="2"/>
  <c r="AH47" i="2"/>
  <c r="AC47" i="2"/>
  <c r="X47" i="2"/>
  <c r="S47" i="2"/>
  <c r="K47" i="2"/>
  <c r="J47" i="2"/>
  <c r="N47" i="2" s="1"/>
  <c r="I47" i="2"/>
  <c r="BU46" i="2"/>
  <c r="BT46" i="2"/>
  <c r="BS46" i="2"/>
  <c r="BQ46" i="2"/>
  <c r="BL46" i="2"/>
  <c r="BG46" i="2"/>
  <c r="BB46" i="2"/>
  <c r="AW46" i="2"/>
  <c r="AR46" i="2"/>
  <c r="AM46" i="2"/>
  <c r="AH46" i="2"/>
  <c r="AC46" i="2"/>
  <c r="X46" i="2"/>
  <c r="S46" i="2"/>
  <c r="L46" i="2"/>
  <c r="J46" i="2"/>
  <c r="N46" i="2" s="1"/>
  <c r="I46" i="2"/>
  <c r="BU45" i="2"/>
  <c r="BT45" i="2"/>
  <c r="BS45" i="2"/>
  <c r="BR45" i="2"/>
  <c r="BV45" i="2" s="1"/>
  <c r="BQ45" i="2"/>
  <c r="BL45" i="2"/>
  <c r="BG45" i="2"/>
  <c r="BB45" i="2"/>
  <c r="AW45" i="2"/>
  <c r="AR45" i="2"/>
  <c r="AM45" i="2"/>
  <c r="AH45" i="2"/>
  <c r="AC45" i="2"/>
  <c r="X45" i="2"/>
  <c r="S45" i="2"/>
  <c r="N45" i="2"/>
  <c r="I45" i="2"/>
  <c r="BU44" i="2"/>
  <c r="BS44" i="2"/>
  <c r="BR44" i="2"/>
  <c r="BQ44" i="2"/>
  <c r="BL44" i="2"/>
  <c r="BG44" i="2"/>
  <c r="BB44" i="2"/>
  <c r="AW44" i="2"/>
  <c r="AR44" i="2"/>
  <c r="AM44" i="2"/>
  <c r="AH44" i="2"/>
  <c r="AC44" i="2"/>
  <c r="X44" i="2"/>
  <c r="S44" i="2"/>
  <c r="L44" i="2"/>
  <c r="N44" i="2" s="1"/>
  <c r="J44" i="2"/>
  <c r="I44" i="2"/>
  <c r="BU43" i="2"/>
  <c r="BT43" i="2"/>
  <c r="BS43" i="2"/>
  <c r="BR43" i="2"/>
  <c r="BV43" i="2" s="1"/>
  <c r="BQ43" i="2"/>
  <c r="BL43" i="2"/>
  <c r="BG43" i="2"/>
  <c r="BB43" i="2"/>
  <c r="AW43" i="2"/>
  <c r="AR43" i="2"/>
  <c r="AM43" i="2"/>
  <c r="AH43" i="2"/>
  <c r="AC43" i="2"/>
  <c r="X43" i="2"/>
  <c r="S43" i="2"/>
  <c r="N43" i="2"/>
  <c r="I43" i="2"/>
  <c r="BU42" i="2"/>
  <c r="BT42" i="2"/>
  <c r="BS42" i="2"/>
  <c r="BQ42" i="2"/>
  <c r="BL42" i="2"/>
  <c r="BG42" i="2"/>
  <c r="BB42" i="2"/>
  <c r="AW42" i="2"/>
  <c r="AR42" i="2"/>
  <c r="AM42" i="2"/>
  <c r="AH42" i="2"/>
  <c r="AC42" i="2"/>
  <c r="X42" i="2"/>
  <c r="S42" i="2"/>
  <c r="J42" i="2"/>
  <c r="N42" i="2" s="1"/>
  <c r="I42" i="2"/>
  <c r="BU41" i="2"/>
  <c r="BT41" i="2"/>
  <c r="BS41" i="2"/>
  <c r="BR41" i="2"/>
  <c r="BQ41" i="2"/>
  <c r="BL41" i="2"/>
  <c r="BG41" i="2"/>
  <c r="BB41" i="2"/>
  <c r="AW41" i="2"/>
  <c r="AR41" i="2"/>
  <c r="AM41" i="2"/>
  <c r="AH41" i="2"/>
  <c r="AC41" i="2"/>
  <c r="X41" i="2"/>
  <c r="S41" i="2"/>
  <c r="N41" i="2"/>
  <c r="I41" i="2"/>
  <c r="BU40" i="2"/>
  <c r="BT40" i="2"/>
  <c r="BS40" i="2"/>
  <c r="BQ40" i="2"/>
  <c r="BL40" i="2"/>
  <c r="BG40" i="2"/>
  <c r="BB40" i="2"/>
  <c r="AW40" i="2"/>
  <c r="AR40" i="2"/>
  <c r="AM40" i="2"/>
  <c r="AH40" i="2"/>
  <c r="AC40" i="2"/>
  <c r="X40" i="2"/>
  <c r="S40" i="2"/>
  <c r="N40" i="2"/>
  <c r="J40" i="2"/>
  <c r="BR40" i="2" s="1"/>
  <c r="I40" i="2"/>
  <c r="BU39" i="2"/>
  <c r="BT39" i="2"/>
  <c r="BS39" i="2"/>
  <c r="BR39" i="2"/>
  <c r="BQ39" i="2"/>
  <c r="BL39" i="2"/>
  <c r="BG39" i="2"/>
  <c r="BB39" i="2"/>
  <c r="AW39" i="2"/>
  <c r="AR39" i="2"/>
  <c r="AM39" i="2"/>
  <c r="AH39" i="2"/>
  <c r="AC39" i="2"/>
  <c r="X39" i="2"/>
  <c r="S39" i="2"/>
  <c r="J39" i="2"/>
  <c r="N39" i="2" s="1"/>
  <c r="I39" i="2"/>
  <c r="BU38" i="2"/>
  <c r="BT38" i="2"/>
  <c r="BS38" i="2"/>
  <c r="BR38" i="2"/>
  <c r="BQ38" i="2"/>
  <c r="BL38" i="2"/>
  <c r="BG38" i="2"/>
  <c r="BB38" i="2"/>
  <c r="AW38" i="2"/>
  <c r="AR38" i="2"/>
  <c r="AM38" i="2"/>
  <c r="AH38" i="2"/>
  <c r="AC38" i="2"/>
  <c r="X38" i="2"/>
  <c r="S38" i="2"/>
  <c r="N38" i="2"/>
  <c r="J38" i="2"/>
  <c r="I38" i="2"/>
  <c r="BU37" i="2"/>
  <c r="BT37" i="2"/>
  <c r="BS37" i="2"/>
  <c r="BR37" i="2"/>
  <c r="BV37" i="2" s="1"/>
  <c r="BQ37" i="2"/>
  <c r="BL37" i="2"/>
  <c r="BG37" i="2"/>
  <c r="BB37" i="2"/>
  <c r="AW37" i="2"/>
  <c r="AR37" i="2"/>
  <c r="AM37" i="2"/>
  <c r="AH37" i="2"/>
  <c r="AC37" i="2"/>
  <c r="X37" i="2"/>
  <c r="S37" i="2"/>
  <c r="N37" i="2"/>
  <c r="J37" i="2"/>
  <c r="I37" i="2"/>
  <c r="BU36" i="2"/>
  <c r="BT36" i="2"/>
  <c r="BS36" i="2"/>
  <c r="BR36" i="2"/>
  <c r="BQ36" i="2"/>
  <c r="BL36" i="2"/>
  <c r="BG36" i="2"/>
  <c r="BB36" i="2"/>
  <c r="AW36" i="2"/>
  <c r="AR36" i="2"/>
  <c r="AM36" i="2"/>
  <c r="AH36" i="2"/>
  <c r="AC36" i="2"/>
  <c r="X36" i="2"/>
  <c r="S36" i="2"/>
  <c r="N36" i="2"/>
  <c r="I36" i="2"/>
  <c r="BU35" i="2"/>
  <c r="BT35" i="2"/>
  <c r="BS35" i="2"/>
  <c r="BR35" i="2"/>
  <c r="BQ35" i="2"/>
  <c r="BL35" i="2"/>
  <c r="BG35" i="2"/>
  <c r="BB35" i="2"/>
  <c r="AW35" i="2"/>
  <c r="AR35" i="2"/>
  <c r="AM35" i="2"/>
  <c r="AH35" i="2"/>
  <c r="AC35" i="2"/>
  <c r="X35" i="2"/>
  <c r="S35" i="2"/>
  <c r="N35" i="2"/>
  <c r="I35" i="2"/>
  <c r="BU34" i="2"/>
  <c r="BT34" i="2"/>
  <c r="BS34" i="2"/>
  <c r="BR34" i="2"/>
  <c r="BQ34" i="2"/>
  <c r="BL34" i="2"/>
  <c r="BG34" i="2"/>
  <c r="BB34" i="2"/>
  <c r="AW34" i="2"/>
  <c r="AR34" i="2"/>
  <c r="AM34" i="2"/>
  <c r="AH34" i="2"/>
  <c r="AC34" i="2"/>
  <c r="X34" i="2"/>
  <c r="S34" i="2"/>
  <c r="N34" i="2"/>
  <c r="I34" i="2"/>
  <c r="BU33" i="2"/>
  <c r="BT33" i="2"/>
  <c r="BS33" i="2"/>
  <c r="BR33" i="2"/>
  <c r="BQ33" i="2"/>
  <c r="BL33" i="2"/>
  <c r="BG33" i="2"/>
  <c r="BB33" i="2"/>
  <c r="AW33" i="2"/>
  <c r="AR33" i="2"/>
  <c r="AM33" i="2"/>
  <c r="AH33" i="2"/>
  <c r="AC33" i="2"/>
  <c r="X33" i="2"/>
  <c r="S33" i="2"/>
  <c r="N33" i="2"/>
  <c r="I33" i="2"/>
  <c r="BU32" i="2"/>
  <c r="BT32" i="2"/>
  <c r="BS32" i="2"/>
  <c r="BR32" i="2"/>
  <c r="BV32" i="2" s="1"/>
  <c r="BQ32" i="2"/>
  <c r="BL32" i="2"/>
  <c r="BG32" i="2"/>
  <c r="BB32" i="2"/>
  <c r="AW32" i="2"/>
  <c r="AR32" i="2"/>
  <c r="AM32" i="2"/>
  <c r="AH32" i="2"/>
  <c r="AC32" i="2"/>
  <c r="X32" i="2"/>
  <c r="S32" i="2"/>
  <c r="N32" i="2"/>
  <c r="J32" i="2"/>
  <c r="I32" i="2"/>
  <c r="BT31" i="2"/>
  <c r="BQ31" i="2"/>
  <c r="BL31" i="2"/>
  <c r="BG31" i="2"/>
  <c r="BB31" i="2"/>
  <c r="AW31" i="2"/>
  <c r="AR31" i="2"/>
  <c r="AM31" i="2"/>
  <c r="AH31" i="2"/>
  <c r="AC31" i="2"/>
  <c r="X31" i="2"/>
  <c r="S31" i="2"/>
  <c r="M31" i="2"/>
  <c r="BU31" i="2" s="1"/>
  <c r="K31" i="2"/>
  <c r="N31" i="2" s="1"/>
  <c r="J31" i="2"/>
  <c r="BR31" i="2" s="1"/>
  <c r="I31" i="2"/>
  <c r="BU30" i="2"/>
  <c r="BT30" i="2"/>
  <c r="BS30" i="2"/>
  <c r="BR30" i="2"/>
  <c r="BQ30" i="2"/>
  <c r="BL30" i="2"/>
  <c r="BG30" i="2"/>
  <c r="BB30" i="2"/>
  <c r="AW30" i="2"/>
  <c r="AR30" i="2"/>
  <c r="AM30" i="2"/>
  <c r="AH30" i="2"/>
  <c r="AC30" i="2"/>
  <c r="X30" i="2"/>
  <c r="S30" i="2"/>
  <c r="N30" i="2"/>
  <c r="I30" i="2"/>
  <c r="BU29" i="2"/>
  <c r="BT29" i="2"/>
  <c r="BS29" i="2"/>
  <c r="BR29" i="2"/>
  <c r="BQ29" i="2"/>
  <c r="BL29" i="2"/>
  <c r="BG29" i="2"/>
  <c r="BB29" i="2"/>
  <c r="AW29" i="2"/>
  <c r="AR29" i="2"/>
  <c r="AM29" i="2"/>
  <c r="AH29" i="2"/>
  <c r="AC29" i="2"/>
  <c r="X29" i="2"/>
  <c r="S29" i="2"/>
  <c r="N29" i="2"/>
  <c r="I29" i="2"/>
  <c r="BU28" i="2"/>
  <c r="BT28" i="2"/>
  <c r="BR28" i="2"/>
  <c r="BQ28" i="2"/>
  <c r="BL28" i="2"/>
  <c r="BG28" i="2"/>
  <c r="BB28" i="2"/>
  <c r="AW28" i="2"/>
  <c r="AR28" i="2"/>
  <c r="AM28" i="2"/>
  <c r="AH28" i="2"/>
  <c r="AC28" i="2"/>
  <c r="X28" i="2"/>
  <c r="S28" i="2"/>
  <c r="N28" i="2"/>
  <c r="L28" i="2"/>
  <c r="K28" i="2"/>
  <c r="BS28" i="2" s="1"/>
  <c r="J28" i="2"/>
  <c r="I28" i="2"/>
  <c r="BU27" i="2"/>
  <c r="BS27" i="2"/>
  <c r="BR27" i="2"/>
  <c r="BV27" i="2" s="1"/>
  <c r="BQ27" i="2"/>
  <c r="BL27" i="2"/>
  <c r="BG27" i="2"/>
  <c r="BB27" i="2"/>
  <c r="AW27" i="2"/>
  <c r="AR27" i="2"/>
  <c r="AM27" i="2"/>
  <c r="AH27" i="2"/>
  <c r="AC27" i="2"/>
  <c r="X27" i="2"/>
  <c r="S27" i="2"/>
  <c r="N27" i="2"/>
  <c r="L27" i="2"/>
  <c r="BT27" i="2" s="1"/>
  <c r="J27" i="2"/>
  <c r="I27" i="2"/>
  <c r="BU26" i="2"/>
  <c r="BT26" i="2"/>
  <c r="BS26" i="2"/>
  <c r="BR26" i="2"/>
  <c r="BQ26" i="2"/>
  <c r="BL26" i="2"/>
  <c r="BG26" i="2"/>
  <c r="BB26" i="2"/>
  <c r="AW26" i="2"/>
  <c r="AR26" i="2"/>
  <c r="AM26" i="2"/>
  <c r="AH26" i="2"/>
  <c r="AC26" i="2"/>
  <c r="X26" i="2"/>
  <c r="S26" i="2"/>
  <c r="N26" i="2"/>
  <c r="I26" i="2"/>
  <c r="BU25" i="2"/>
  <c r="BT25" i="2"/>
  <c r="BR25" i="2"/>
  <c r="BQ25" i="2"/>
  <c r="BL25" i="2"/>
  <c r="BG25" i="2"/>
  <c r="BB25" i="2"/>
  <c r="AW25" i="2"/>
  <c r="AR25" i="2"/>
  <c r="AM25" i="2"/>
  <c r="AH25" i="2"/>
  <c r="AC25" i="2"/>
  <c r="X25" i="2"/>
  <c r="S25" i="2"/>
  <c r="K25" i="2"/>
  <c r="N25" i="2" s="1"/>
  <c r="I25" i="2"/>
  <c r="BU24" i="2"/>
  <c r="BT24" i="2"/>
  <c r="BR24" i="2"/>
  <c r="BQ24" i="2"/>
  <c r="BL24" i="2"/>
  <c r="BG24" i="2"/>
  <c r="BB24" i="2"/>
  <c r="AW24" i="2"/>
  <c r="AR24" i="2"/>
  <c r="AM24" i="2"/>
  <c r="AH24" i="2"/>
  <c r="AC24" i="2"/>
  <c r="X24" i="2"/>
  <c r="S24" i="2"/>
  <c r="N24" i="2"/>
  <c r="L24" i="2"/>
  <c r="K24" i="2"/>
  <c r="BS24" i="2" s="1"/>
  <c r="BV24" i="2" s="1"/>
  <c r="J24" i="2"/>
  <c r="I24" i="2"/>
  <c r="BU23" i="2"/>
  <c r="BT23" i="2"/>
  <c r="BS23" i="2"/>
  <c r="BR23" i="2"/>
  <c r="BQ23" i="2"/>
  <c r="BL23" i="2"/>
  <c r="BG23" i="2"/>
  <c r="BB23" i="2"/>
  <c r="AW23" i="2"/>
  <c r="AR23" i="2"/>
  <c r="AM23" i="2"/>
  <c r="AH23" i="2"/>
  <c r="AC23" i="2"/>
  <c r="X23" i="2"/>
  <c r="S23" i="2"/>
  <c r="K23" i="2"/>
  <c r="J23" i="2"/>
  <c r="N23" i="2" s="1"/>
  <c r="I23" i="2"/>
  <c r="BU22" i="2"/>
  <c r="BT22" i="2"/>
  <c r="BS22" i="2"/>
  <c r="BQ22" i="2"/>
  <c r="BL22" i="2"/>
  <c r="BG22" i="2"/>
  <c r="BB22" i="2"/>
  <c r="AW22" i="2"/>
  <c r="AR22" i="2"/>
  <c r="AM22" i="2"/>
  <c r="AH22" i="2"/>
  <c r="AC22" i="2"/>
  <c r="X22" i="2"/>
  <c r="S22" i="2"/>
  <c r="K22" i="2"/>
  <c r="J22" i="2"/>
  <c r="N22" i="2" s="1"/>
  <c r="I22" i="2"/>
  <c r="BU21" i="2"/>
  <c r="BT21" i="2"/>
  <c r="BS21" i="2"/>
  <c r="BR21" i="2"/>
  <c r="BV21" i="2" s="1"/>
  <c r="BQ21" i="2"/>
  <c r="BL21" i="2"/>
  <c r="BG21" i="2"/>
  <c r="BB21" i="2"/>
  <c r="AW21" i="2"/>
  <c r="AR21" i="2"/>
  <c r="AM21" i="2"/>
  <c r="AH21" i="2"/>
  <c r="AC21" i="2"/>
  <c r="X21" i="2"/>
  <c r="S21" i="2"/>
  <c r="N21" i="2"/>
  <c r="I21" i="2"/>
  <c r="BU20" i="2"/>
  <c r="BT20" i="2"/>
  <c r="BS20" i="2"/>
  <c r="BR20" i="2"/>
  <c r="BV20" i="2" s="1"/>
  <c r="BQ20" i="2"/>
  <c r="BL20" i="2"/>
  <c r="BG20" i="2"/>
  <c r="BB20" i="2"/>
  <c r="AW20" i="2"/>
  <c r="AR20" i="2"/>
  <c r="AM20" i="2"/>
  <c r="AH20" i="2"/>
  <c r="AC20" i="2"/>
  <c r="X20" i="2"/>
  <c r="S20" i="2"/>
  <c r="J20" i="2"/>
  <c r="N20" i="2" s="1"/>
  <c r="I20" i="2"/>
  <c r="BU19" i="2"/>
  <c r="BT19" i="2"/>
  <c r="BS19" i="2"/>
  <c r="BQ19" i="2"/>
  <c r="BL19" i="2"/>
  <c r="BG19" i="2"/>
  <c r="BB19" i="2"/>
  <c r="AW19" i="2"/>
  <c r="AR19" i="2"/>
  <c r="AM19" i="2"/>
  <c r="AH19" i="2"/>
  <c r="AC19" i="2"/>
  <c r="X19" i="2"/>
  <c r="S19" i="2"/>
  <c r="J19" i="2"/>
  <c r="N19" i="2" s="1"/>
  <c r="I19" i="2"/>
  <c r="BU18" i="2"/>
  <c r="BT18" i="2"/>
  <c r="BS18" i="2"/>
  <c r="BQ18" i="2"/>
  <c r="BL18" i="2"/>
  <c r="BG18" i="2"/>
  <c r="BB18" i="2"/>
  <c r="AW18" i="2"/>
  <c r="AR18" i="2"/>
  <c r="AM18" i="2"/>
  <c r="AH18" i="2"/>
  <c r="AC18" i="2"/>
  <c r="X18" i="2"/>
  <c r="S18" i="2"/>
  <c r="J18" i="2"/>
  <c r="N18" i="2" s="1"/>
  <c r="I18" i="2"/>
  <c r="BU17" i="2"/>
  <c r="BT17" i="2"/>
  <c r="BS17" i="2"/>
  <c r="BR17" i="2"/>
  <c r="BQ17" i="2"/>
  <c r="BL17" i="2"/>
  <c r="BG17" i="2"/>
  <c r="BB17" i="2"/>
  <c r="AW17" i="2"/>
  <c r="AR17" i="2"/>
  <c r="AM17" i="2"/>
  <c r="AH17" i="2"/>
  <c r="AC17" i="2"/>
  <c r="X17" i="2"/>
  <c r="S17" i="2"/>
  <c r="N17" i="2"/>
  <c r="I17" i="2"/>
  <c r="BU16" i="2"/>
  <c r="BT16" i="2"/>
  <c r="BV16" i="2" s="1"/>
  <c r="BS16" i="2"/>
  <c r="BR16" i="2"/>
  <c r="BQ16" i="2"/>
  <c r="BL16" i="2"/>
  <c r="BG16" i="2"/>
  <c r="BB16" i="2"/>
  <c r="AW16" i="2"/>
  <c r="AR16" i="2"/>
  <c r="AM16" i="2"/>
  <c r="AH16" i="2"/>
  <c r="AC16" i="2"/>
  <c r="X16" i="2"/>
  <c r="S16" i="2"/>
  <c r="N16" i="2"/>
  <c r="I16" i="2"/>
  <c r="BU15" i="2"/>
  <c r="BT15" i="2"/>
  <c r="BS15" i="2"/>
  <c r="BR15" i="2"/>
  <c r="BQ15" i="2"/>
  <c r="BL15" i="2"/>
  <c r="BG15" i="2"/>
  <c r="BB15" i="2"/>
  <c r="AW15" i="2"/>
  <c r="AR15" i="2"/>
  <c r="AM15" i="2"/>
  <c r="AH15" i="2"/>
  <c r="AC15" i="2"/>
  <c r="X15" i="2"/>
  <c r="S15" i="2"/>
  <c r="N15" i="2"/>
  <c r="I15" i="2"/>
  <c r="BU14" i="2"/>
  <c r="BT14" i="2"/>
  <c r="BQ14" i="2"/>
  <c r="BL14" i="2"/>
  <c r="BG14" i="2"/>
  <c r="BB14" i="2"/>
  <c r="AW14" i="2"/>
  <c r="AR14" i="2"/>
  <c r="AM14" i="2"/>
  <c r="AH14" i="2"/>
  <c r="AC14" i="2"/>
  <c r="X14" i="2"/>
  <c r="S14" i="2"/>
  <c r="K14" i="2"/>
  <c r="K49" i="2" s="1"/>
  <c r="K69" i="2" s="1"/>
  <c r="K75" i="2" s="1"/>
  <c r="J14" i="2"/>
  <c r="N14" i="2" s="1"/>
  <c r="I14" i="2"/>
  <c r="BU13" i="2"/>
  <c r="BT13" i="2"/>
  <c r="BS13" i="2"/>
  <c r="BQ13" i="2"/>
  <c r="BL13" i="2"/>
  <c r="BG13" i="2"/>
  <c r="BB13" i="2"/>
  <c r="AW13" i="2"/>
  <c r="AR13" i="2"/>
  <c r="AM13" i="2"/>
  <c r="AH13" i="2"/>
  <c r="AC13" i="2"/>
  <c r="X13" i="2"/>
  <c r="S13" i="2"/>
  <c r="N13" i="2"/>
  <c r="J13" i="2"/>
  <c r="BR13" i="2" s="1"/>
  <c r="BV13" i="2" s="1"/>
  <c r="I13" i="2"/>
  <c r="BU12" i="2"/>
  <c r="BT12" i="2"/>
  <c r="BS12" i="2"/>
  <c r="BQ12" i="2"/>
  <c r="BL12" i="2"/>
  <c r="BG12" i="2"/>
  <c r="BB12" i="2"/>
  <c r="AW12" i="2"/>
  <c r="AR12" i="2"/>
  <c r="AM12" i="2"/>
  <c r="AH12" i="2"/>
  <c r="AC12" i="2"/>
  <c r="X12" i="2"/>
  <c r="S12" i="2"/>
  <c r="J12" i="2"/>
  <c r="N12" i="2" s="1"/>
  <c r="I12" i="2"/>
  <c r="BU11" i="2"/>
  <c r="BT11" i="2"/>
  <c r="BS11" i="2"/>
  <c r="BR11" i="2"/>
  <c r="BV11" i="2" s="1"/>
  <c r="BQ11" i="2"/>
  <c r="BL11" i="2"/>
  <c r="BG11" i="2"/>
  <c r="BB11" i="2"/>
  <c r="AW11" i="2"/>
  <c r="AR11" i="2"/>
  <c r="AM11" i="2"/>
  <c r="AH11" i="2"/>
  <c r="AC11" i="2"/>
  <c r="X11" i="2"/>
  <c r="S11" i="2"/>
  <c r="J11" i="2"/>
  <c r="N11" i="2" s="1"/>
  <c r="I11" i="2"/>
  <c r="BU10" i="2"/>
  <c r="BT10" i="2"/>
  <c r="BS10" i="2"/>
  <c r="BR10" i="2"/>
  <c r="BQ10" i="2"/>
  <c r="BL10" i="2"/>
  <c r="BG10" i="2"/>
  <c r="BB10" i="2"/>
  <c r="AW10" i="2"/>
  <c r="AR10" i="2"/>
  <c r="AM10" i="2"/>
  <c r="AH10" i="2"/>
  <c r="AC10" i="2"/>
  <c r="X10" i="2"/>
  <c r="S10" i="2"/>
  <c r="J10" i="2"/>
  <c r="J49" i="2" s="1"/>
  <c r="I10" i="2"/>
  <c r="BU9" i="2"/>
  <c r="BV9" i="2" s="1"/>
  <c r="BT9" i="2"/>
  <c r="BS9" i="2"/>
  <c r="BR9" i="2"/>
  <c r="BQ9" i="2"/>
  <c r="BL9" i="2"/>
  <c r="BG9" i="2"/>
  <c r="BB9" i="2"/>
  <c r="AW9" i="2"/>
  <c r="AR9" i="2"/>
  <c r="AM9" i="2"/>
  <c r="AH9" i="2"/>
  <c r="AC9" i="2"/>
  <c r="X9" i="2"/>
  <c r="S9" i="2"/>
  <c r="N9" i="2"/>
  <c r="I9" i="2"/>
  <c r="I49" i="2" s="1"/>
  <c r="BV8" i="2"/>
  <c r="BU8" i="2"/>
  <c r="BT8" i="2"/>
  <c r="BS8" i="2"/>
  <c r="BR8" i="2"/>
  <c r="BQ8" i="2"/>
  <c r="BL8" i="2"/>
  <c r="BG8" i="2"/>
  <c r="BB8" i="2"/>
  <c r="AW8" i="2"/>
  <c r="AR8" i="2"/>
  <c r="AM8" i="2"/>
  <c r="AH8" i="2"/>
  <c r="AC8" i="2"/>
  <c r="X8" i="2"/>
  <c r="S8" i="2"/>
  <c r="N8" i="2"/>
  <c r="I8" i="2"/>
  <c r="BU7" i="2"/>
  <c r="BS7" i="2"/>
  <c r="BR7" i="2"/>
  <c r="BQ7" i="2"/>
  <c r="BL7" i="2"/>
  <c r="BG7" i="2"/>
  <c r="BB7" i="2"/>
  <c r="AW7" i="2"/>
  <c r="AR7" i="2"/>
  <c r="AM7" i="2"/>
  <c r="AH7" i="2"/>
  <c r="AC7" i="2"/>
  <c r="X7" i="2"/>
  <c r="S7" i="2"/>
  <c r="L7" i="2"/>
  <c r="N7" i="2" s="1"/>
  <c r="J7" i="2"/>
  <c r="I7" i="2"/>
  <c r="BU72" i="4"/>
  <c r="BT72" i="4"/>
  <c r="BS72" i="4"/>
  <c r="BR72" i="4"/>
  <c r="BQ72" i="4"/>
  <c r="BL72" i="4"/>
  <c r="BG72" i="4"/>
  <c r="BB72" i="4"/>
  <c r="AW72" i="4"/>
  <c r="AR72" i="4"/>
  <c r="AM72" i="4"/>
  <c r="AH72" i="4"/>
  <c r="AC72" i="4"/>
  <c r="X72" i="4"/>
  <c r="S72" i="4"/>
  <c r="N72" i="4"/>
  <c r="I72" i="4"/>
  <c r="BU71" i="4"/>
  <c r="BV71" i="4" s="1"/>
  <c r="BT71" i="4"/>
  <c r="BS71" i="4"/>
  <c r="BR71" i="4"/>
  <c r="BQ71" i="4"/>
  <c r="BL71" i="4"/>
  <c r="BG71" i="4"/>
  <c r="BB71" i="4"/>
  <c r="AW71" i="4"/>
  <c r="AR71" i="4"/>
  <c r="AM71" i="4"/>
  <c r="AH71" i="4"/>
  <c r="AC71" i="4"/>
  <c r="X71" i="4"/>
  <c r="S71" i="4"/>
  <c r="N71" i="4"/>
  <c r="I71" i="4"/>
  <c r="BU70" i="4"/>
  <c r="BT70" i="4"/>
  <c r="BS70" i="4"/>
  <c r="BR70" i="4"/>
  <c r="BV70" i="4" s="1"/>
  <c r="BQ70" i="4"/>
  <c r="BL70" i="4"/>
  <c r="BG70" i="4"/>
  <c r="BB70" i="4"/>
  <c r="AW70" i="4"/>
  <c r="AR70" i="4"/>
  <c r="AM70" i="4"/>
  <c r="AH70" i="4"/>
  <c r="AC70" i="4"/>
  <c r="X70" i="4"/>
  <c r="S70" i="4"/>
  <c r="N70" i="4"/>
  <c r="I70" i="4"/>
  <c r="BQ68" i="4"/>
  <c r="BL68" i="4"/>
  <c r="BG68" i="4"/>
  <c r="BB68" i="4"/>
  <c r="AW68" i="4"/>
  <c r="AR68" i="4"/>
  <c r="AM68" i="4"/>
  <c r="AH68" i="4"/>
  <c r="AC68" i="4"/>
  <c r="X68" i="4"/>
  <c r="S68" i="4"/>
  <c r="N68" i="4"/>
  <c r="I68" i="4"/>
  <c r="BN67" i="4"/>
  <c r="BN73" i="4" s="1"/>
  <c r="BM67" i="4"/>
  <c r="BM73" i="4" s="1"/>
  <c r="R67" i="4"/>
  <c r="R73" i="4" s="1"/>
  <c r="Q67" i="4"/>
  <c r="Q73" i="4" s="1"/>
  <c r="P67" i="4"/>
  <c r="P73" i="4" s="1"/>
  <c r="BP66" i="4"/>
  <c r="BO66" i="4"/>
  <c r="BO67" i="4" s="1"/>
  <c r="BO73" i="4" s="1"/>
  <c r="BN66" i="4"/>
  <c r="BM66" i="4"/>
  <c r="BK66" i="4"/>
  <c r="BJ66" i="4"/>
  <c r="BI66" i="4"/>
  <c r="BH66" i="4"/>
  <c r="BF66" i="4"/>
  <c r="BE66" i="4"/>
  <c r="BD66" i="4"/>
  <c r="BC66" i="4"/>
  <c r="BA66" i="4"/>
  <c r="AZ66" i="4"/>
  <c r="AY66" i="4"/>
  <c r="AY67" i="4" s="1"/>
  <c r="AY73" i="4" s="1"/>
  <c r="AX66" i="4"/>
  <c r="AV66" i="4"/>
  <c r="AU66" i="4"/>
  <c r="AT66" i="4"/>
  <c r="AS66" i="4"/>
  <c r="AQ66" i="4"/>
  <c r="AP66" i="4"/>
  <c r="AO66" i="4"/>
  <c r="AN66" i="4"/>
  <c r="AL66" i="4"/>
  <c r="AK66" i="4"/>
  <c r="AJ66" i="4"/>
  <c r="AI66" i="4"/>
  <c r="AG66" i="4"/>
  <c r="AF66" i="4"/>
  <c r="AE66" i="4"/>
  <c r="AD66" i="4"/>
  <c r="AB66" i="4"/>
  <c r="AA66" i="4"/>
  <c r="Z66" i="4"/>
  <c r="Y66" i="4"/>
  <c r="Y67" i="4" s="1"/>
  <c r="Y73" i="4" s="1"/>
  <c r="W66" i="4"/>
  <c r="V66" i="4"/>
  <c r="U66" i="4"/>
  <c r="T66" i="4"/>
  <c r="R66" i="4"/>
  <c r="Q66" i="4"/>
  <c r="P66" i="4"/>
  <c r="O66" i="4"/>
  <c r="L66" i="4"/>
  <c r="K66" i="4"/>
  <c r="J66" i="4"/>
  <c r="G66" i="4"/>
  <c r="F66" i="4"/>
  <c r="BU65" i="4"/>
  <c r="BT65" i="4"/>
  <c r="BS65" i="4"/>
  <c r="BV65" i="4" s="1"/>
  <c r="BR65" i="4"/>
  <c r="BQ65" i="4"/>
  <c r="BL65" i="4"/>
  <c r="BG65" i="4"/>
  <c r="BB65" i="4"/>
  <c r="AW65" i="4"/>
  <c r="AR65" i="4"/>
  <c r="AM65" i="4"/>
  <c r="AH65" i="4"/>
  <c r="AC65" i="4"/>
  <c r="X65" i="4"/>
  <c r="S65" i="4"/>
  <c r="N65" i="4"/>
  <c r="I65" i="4"/>
  <c r="BV64" i="4"/>
  <c r="BU64" i="4"/>
  <c r="BT64" i="4"/>
  <c r="BS64" i="4"/>
  <c r="BR64" i="4"/>
  <c r="BQ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V63" i="4" s="1"/>
  <c r="BQ63" i="4"/>
  <c r="BL63" i="4"/>
  <c r="BG63" i="4"/>
  <c r="BB63" i="4"/>
  <c r="AW63" i="4"/>
  <c r="AR63" i="4"/>
  <c r="AM63" i="4"/>
  <c r="AH63" i="4"/>
  <c r="AC63" i="4"/>
  <c r="X63" i="4"/>
  <c r="S63" i="4"/>
  <c r="N63" i="4"/>
  <c r="I63" i="4"/>
  <c r="BU62" i="4"/>
  <c r="BT62" i="4"/>
  <c r="BS62" i="4"/>
  <c r="BV62" i="4" s="1"/>
  <c r="BR62" i="4"/>
  <c r="BQ62" i="4"/>
  <c r="BL62" i="4"/>
  <c r="BG62" i="4"/>
  <c r="BB62" i="4"/>
  <c r="AW62" i="4"/>
  <c r="AR62" i="4"/>
  <c r="AM62" i="4"/>
  <c r="AH62" i="4"/>
  <c r="AC62" i="4"/>
  <c r="X62" i="4"/>
  <c r="S62" i="4"/>
  <c r="N62" i="4"/>
  <c r="I62" i="4"/>
  <c r="BU61" i="4"/>
  <c r="BT61" i="4"/>
  <c r="BS61" i="4"/>
  <c r="BR61" i="4"/>
  <c r="BQ61" i="4"/>
  <c r="BL61" i="4"/>
  <c r="BG61" i="4"/>
  <c r="BB61" i="4"/>
  <c r="AW61" i="4"/>
  <c r="AR61" i="4"/>
  <c r="AM61" i="4"/>
  <c r="AH61" i="4"/>
  <c r="AC61" i="4"/>
  <c r="X61" i="4"/>
  <c r="S61" i="4"/>
  <c r="N61" i="4"/>
  <c r="I61" i="4"/>
  <c r="BU60" i="4"/>
  <c r="BT60" i="4"/>
  <c r="BS60" i="4"/>
  <c r="BR60" i="4"/>
  <c r="BV60" i="4" s="1"/>
  <c r="BQ60" i="4"/>
  <c r="BL60" i="4"/>
  <c r="BG60" i="4"/>
  <c r="BB60" i="4"/>
  <c r="AW60" i="4"/>
  <c r="AR60" i="4"/>
  <c r="AM60" i="4"/>
  <c r="AH60" i="4"/>
  <c r="AC60" i="4"/>
  <c r="X60" i="4"/>
  <c r="S60" i="4"/>
  <c r="N60" i="4"/>
  <c r="I60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M59" i="4"/>
  <c r="M66" i="4" s="1"/>
  <c r="H59" i="4"/>
  <c r="I59" i="4" s="1"/>
  <c r="BU58" i="4"/>
  <c r="BT58" i="4"/>
  <c r="BR58" i="4"/>
  <c r="BQ58" i="4"/>
  <c r="BL58" i="4"/>
  <c r="BG58" i="4"/>
  <c r="BB58" i="4"/>
  <c r="AW58" i="4"/>
  <c r="AR58" i="4"/>
  <c r="AM58" i="4"/>
  <c r="BS58" i="4" s="1"/>
  <c r="AH58" i="4"/>
  <c r="AC58" i="4"/>
  <c r="X58" i="4"/>
  <c r="S58" i="4"/>
  <c r="N58" i="4"/>
  <c r="I58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BU56" i="4"/>
  <c r="BT56" i="4"/>
  <c r="BS56" i="4"/>
  <c r="BR56" i="4"/>
  <c r="BQ56" i="4"/>
  <c r="BL56" i="4"/>
  <c r="BG56" i="4"/>
  <c r="BB56" i="4"/>
  <c r="AW56" i="4"/>
  <c r="AW54" i="4" s="1"/>
  <c r="AW66" i="4" s="1"/>
  <c r="AR56" i="4"/>
  <c r="AM56" i="4"/>
  <c r="AH56" i="4"/>
  <c r="AC56" i="4"/>
  <c r="X56" i="4"/>
  <c r="S56" i="4"/>
  <c r="N56" i="4"/>
  <c r="I56" i="4"/>
  <c r="BU55" i="4"/>
  <c r="BT55" i="4"/>
  <c r="BT54" i="4" s="1"/>
  <c r="BT66" i="4" s="1"/>
  <c r="BS55" i="4"/>
  <c r="BR55" i="4"/>
  <c r="BR54" i="4" s="1"/>
  <c r="BQ55" i="4"/>
  <c r="BL55" i="4"/>
  <c r="BG55" i="4"/>
  <c r="BG54" i="4" s="1"/>
  <c r="BB55" i="4"/>
  <c r="BB54" i="4" s="1"/>
  <c r="BB66" i="4" s="1"/>
  <c r="AW55" i="4"/>
  <c r="AR55" i="4"/>
  <c r="AM55" i="4"/>
  <c r="AH55" i="4"/>
  <c r="AH54" i="4" s="1"/>
  <c r="AC55" i="4"/>
  <c r="AC54" i="4" s="1"/>
  <c r="X55" i="4"/>
  <c r="S55" i="4"/>
  <c r="N55" i="4"/>
  <c r="I55" i="4"/>
  <c r="I54" i="4" s="1"/>
  <c r="BS54" i="4"/>
  <c r="AR54" i="4"/>
  <c r="AM54" i="4"/>
  <c r="J54" i="4"/>
  <c r="E54" i="4"/>
  <c r="E66" i="4" s="1"/>
  <c r="E67" i="4" s="1"/>
  <c r="BU53" i="4"/>
  <c r="BT53" i="4"/>
  <c r="BS53" i="4"/>
  <c r="BR53" i="4"/>
  <c r="BV53" i="4" s="1"/>
  <c r="BQ53" i="4"/>
  <c r="BL53" i="4"/>
  <c r="BG53" i="4"/>
  <c r="BB53" i="4"/>
  <c r="AW53" i="4"/>
  <c r="AR53" i="4"/>
  <c r="AM53" i="4"/>
  <c r="AH53" i="4"/>
  <c r="AC53" i="4"/>
  <c r="X53" i="4"/>
  <c r="S53" i="4"/>
  <c r="N53" i="4"/>
  <c r="I53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P49" i="4"/>
  <c r="BO49" i="4"/>
  <c r="BN49" i="4"/>
  <c r="BM49" i="4"/>
  <c r="BK49" i="4"/>
  <c r="BJ49" i="4"/>
  <c r="BI49" i="4"/>
  <c r="BI67" i="4" s="1"/>
  <c r="BI73" i="4" s="1"/>
  <c r="BH49" i="4"/>
  <c r="BH67" i="4" s="1"/>
  <c r="BH73" i="4" s="1"/>
  <c r="BF49" i="4"/>
  <c r="BF67" i="4" s="1"/>
  <c r="BF73" i="4" s="1"/>
  <c r="BE49" i="4"/>
  <c r="BD49" i="4"/>
  <c r="BC49" i="4"/>
  <c r="BC67" i="4" s="1"/>
  <c r="BC73" i="4" s="1"/>
  <c r="BA49" i="4"/>
  <c r="BA67" i="4" s="1"/>
  <c r="BA73" i="4" s="1"/>
  <c r="AZ49" i="4"/>
  <c r="AZ67" i="4" s="1"/>
  <c r="AZ73" i="4" s="1"/>
  <c r="AY49" i="4"/>
  <c r="AX49" i="4"/>
  <c r="AX67" i="4" s="1"/>
  <c r="AX73" i="4" s="1"/>
  <c r="AV49" i="4"/>
  <c r="AV67" i="4" s="1"/>
  <c r="AV73" i="4" s="1"/>
  <c r="AU49" i="4"/>
  <c r="AT49" i="4"/>
  <c r="AS49" i="4"/>
  <c r="AQ49" i="4"/>
  <c r="AP49" i="4"/>
  <c r="AO49" i="4"/>
  <c r="AN49" i="4"/>
  <c r="AL49" i="4"/>
  <c r="AL67" i="4" s="1"/>
  <c r="AL73" i="4" s="1"/>
  <c r="AK49" i="4"/>
  <c r="AK67" i="4" s="1"/>
  <c r="AK73" i="4" s="1"/>
  <c r="AJ49" i="4"/>
  <c r="AJ67" i="4" s="1"/>
  <c r="AJ73" i="4" s="1"/>
  <c r="AI49" i="4"/>
  <c r="AG49" i="4"/>
  <c r="AG67" i="4" s="1"/>
  <c r="AG73" i="4" s="1"/>
  <c r="AF49" i="4"/>
  <c r="AF67" i="4" s="1"/>
  <c r="AF73" i="4" s="1"/>
  <c r="AE49" i="4"/>
  <c r="AD49" i="4"/>
  <c r="AB49" i="4"/>
  <c r="AA49" i="4"/>
  <c r="Z49" i="4"/>
  <c r="Y49" i="4"/>
  <c r="W49" i="4"/>
  <c r="V49" i="4"/>
  <c r="U49" i="4"/>
  <c r="U67" i="4" s="1"/>
  <c r="U73" i="4" s="1"/>
  <c r="T49" i="4"/>
  <c r="T67" i="4" s="1"/>
  <c r="T73" i="4" s="1"/>
  <c r="R49" i="4"/>
  <c r="Q49" i="4"/>
  <c r="P49" i="4"/>
  <c r="O49" i="4"/>
  <c r="O67" i="4" s="1"/>
  <c r="O73" i="4" s="1"/>
  <c r="M49" i="4"/>
  <c r="L49" i="4"/>
  <c r="L67" i="4" s="1"/>
  <c r="L73" i="4" s="1"/>
  <c r="K49" i="4"/>
  <c r="J49" i="4"/>
  <c r="H49" i="4"/>
  <c r="G49" i="4"/>
  <c r="F49" i="4"/>
  <c r="E49" i="4"/>
  <c r="BU48" i="4"/>
  <c r="BT48" i="4"/>
  <c r="BS48" i="4"/>
  <c r="BR48" i="4"/>
  <c r="BQ48" i="4"/>
  <c r="BL48" i="4"/>
  <c r="BG48" i="4"/>
  <c r="BB48" i="4"/>
  <c r="AW48" i="4"/>
  <c r="AR48" i="4"/>
  <c r="AM48" i="4"/>
  <c r="AH48" i="4"/>
  <c r="AC48" i="4"/>
  <c r="X48" i="4"/>
  <c r="S48" i="4"/>
  <c r="N48" i="4"/>
  <c r="I48" i="4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I47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BV45" i="4"/>
  <c r="BU45" i="4"/>
  <c r="BT45" i="4"/>
  <c r="BS45" i="4"/>
  <c r="BR45" i="4"/>
  <c r="BQ45" i="4"/>
  <c r="BL45" i="4"/>
  <c r="BG45" i="4"/>
  <c r="BB45" i="4"/>
  <c r="AW45" i="4"/>
  <c r="AR45" i="4"/>
  <c r="AM45" i="4"/>
  <c r="AH45" i="4"/>
  <c r="AC45" i="4"/>
  <c r="X45" i="4"/>
  <c r="S45" i="4"/>
  <c r="N45" i="4"/>
  <c r="I45" i="4"/>
  <c r="BU44" i="4"/>
  <c r="BT44" i="4"/>
  <c r="BS44" i="4"/>
  <c r="BR44" i="4"/>
  <c r="BQ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U43" i="4"/>
  <c r="BT43" i="4"/>
  <c r="BS43" i="4"/>
  <c r="BV43" i="4" s="1"/>
  <c r="BR43" i="4"/>
  <c r="BQ43" i="4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T42" i="4"/>
  <c r="BS42" i="4"/>
  <c r="BR42" i="4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BU41" i="4"/>
  <c r="BT41" i="4"/>
  <c r="BS41" i="4"/>
  <c r="BR41" i="4"/>
  <c r="BQ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BU40" i="4"/>
  <c r="BT40" i="4"/>
  <c r="BS40" i="4"/>
  <c r="BR40" i="4"/>
  <c r="BV40" i="4" s="1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BU39" i="4"/>
  <c r="BT39" i="4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T38" i="4"/>
  <c r="BS38" i="4"/>
  <c r="BR38" i="4"/>
  <c r="BV38" i="4" s="1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T37" i="4"/>
  <c r="BS37" i="4"/>
  <c r="BR37" i="4"/>
  <c r="BV37" i="4" s="1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BU36" i="4"/>
  <c r="BT36" i="4"/>
  <c r="BS36" i="4"/>
  <c r="BR36" i="4"/>
  <c r="BV36" i="4" s="1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BU35" i="4"/>
  <c r="BT35" i="4"/>
  <c r="BS35" i="4"/>
  <c r="BR35" i="4"/>
  <c r="BQ35" i="4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T34" i="4"/>
  <c r="BS34" i="4"/>
  <c r="BR34" i="4"/>
  <c r="BQ34" i="4"/>
  <c r="BL34" i="4"/>
  <c r="BG34" i="4"/>
  <c r="BB34" i="4"/>
  <c r="AW34" i="4"/>
  <c r="AR34" i="4"/>
  <c r="AM34" i="4"/>
  <c r="AH34" i="4"/>
  <c r="AC34" i="4"/>
  <c r="X34" i="4"/>
  <c r="S34" i="4"/>
  <c r="N34" i="4"/>
  <c r="I34" i="4"/>
  <c r="BV33" i="4"/>
  <c r="BU33" i="4"/>
  <c r="BT33" i="4"/>
  <c r="BS33" i="4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I33" i="4"/>
  <c r="BU32" i="4"/>
  <c r="BV32" i="4" s="1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BT31" i="4"/>
  <c r="BS31" i="4"/>
  <c r="BR31" i="4"/>
  <c r="BV31" i="4" s="1"/>
  <c r="BQ31" i="4"/>
  <c r="BL31" i="4"/>
  <c r="BG31" i="4"/>
  <c r="BB31" i="4"/>
  <c r="AW31" i="4"/>
  <c r="AR31" i="4"/>
  <c r="AM31" i="4"/>
  <c r="AH31" i="4"/>
  <c r="AC31" i="4"/>
  <c r="X31" i="4"/>
  <c r="S31" i="4"/>
  <c r="N31" i="4"/>
  <c r="I31" i="4"/>
  <c r="BU30" i="4"/>
  <c r="BT30" i="4"/>
  <c r="BS30" i="4"/>
  <c r="BV30" i="4" s="1"/>
  <c r="BR30" i="4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V29" i="4" s="1"/>
  <c r="BT29" i="4"/>
  <c r="BS29" i="4"/>
  <c r="BR29" i="4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T28" i="4"/>
  <c r="BS28" i="4"/>
  <c r="BV28" i="4" s="1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BT27" i="4"/>
  <c r="BS27" i="4"/>
  <c r="BR27" i="4"/>
  <c r="BV27" i="4" s="1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BT26" i="4"/>
  <c r="BS26" i="4"/>
  <c r="BR26" i="4"/>
  <c r="BV26" i="4" s="1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BT25" i="4"/>
  <c r="BS25" i="4"/>
  <c r="BR25" i="4"/>
  <c r="BV25" i="4" s="1"/>
  <c r="BQ25" i="4"/>
  <c r="BL25" i="4"/>
  <c r="BG25" i="4"/>
  <c r="BB25" i="4"/>
  <c r="AW25" i="4"/>
  <c r="AR25" i="4"/>
  <c r="AM25" i="4"/>
  <c r="AH25" i="4"/>
  <c r="AC25" i="4"/>
  <c r="X25" i="4"/>
  <c r="S25" i="4"/>
  <c r="N25" i="4"/>
  <c r="I25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BT23" i="4"/>
  <c r="BS23" i="4"/>
  <c r="BR23" i="4"/>
  <c r="BV23" i="4" s="1"/>
  <c r="BQ23" i="4"/>
  <c r="BL23" i="4"/>
  <c r="BG23" i="4"/>
  <c r="BB23" i="4"/>
  <c r="AW23" i="4"/>
  <c r="AR23" i="4"/>
  <c r="AM23" i="4"/>
  <c r="AH23" i="4"/>
  <c r="AC23" i="4"/>
  <c r="X23" i="4"/>
  <c r="S23" i="4"/>
  <c r="N23" i="4"/>
  <c r="I23" i="4"/>
  <c r="BU22" i="4"/>
  <c r="BT22" i="4"/>
  <c r="BS22" i="4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V21" i="4" s="1"/>
  <c r="BT21" i="4"/>
  <c r="BS21" i="4"/>
  <c r="BR21" i="4"/>
  <c r="BQ21" i="4"/>
  <c r="BL21" i="4"/>
  <c r="BG21" i="4"/>
  <c r="BB21" i="4"/>
  <c r="AW21" i="4"/>
  <c r="AR21" i="4"/>
  <c r="AM21" i="4"/>
  <c r="AH21" i="4"/>
  <c r="AC21" i="4"/>
  <c r="X21" i="4"/>
  <c r="S21" i="4"/>
  <c r="N21" i="4"/>
  <c r="I21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T19" i="4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T18" i="4"/>
  <c r="BS18" i="4"/>
  <c r="BR18" i="4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T17" i="4"/>
  <c r="BV17" i="4" s="1"/>
  <c r="BS17" i="4"/>
  <c r="BR17" i="4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V16" i="4" s="1"/>
  <c r="BT16" i="4"/>
  <c r="BS16" i="4"/>
  <c r="BR16" i="4"/>
  <c r="BQ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BU15" i="4"/>
  <c r="BT15" i="4"/>
  <c r="BS15" i="4"/>
  <c r="BR15" i="4"/>
  <c r="BQ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U14" i="4"/>
  <c r="BT14" i="4"/>
  <c r="BS14" i="4"/>
  <c r="BR14" i="4"/>
  <c r="BQ14" i="4"/>
  <c r="BL14" i="4"/>
  <c r="BG14" i="4"/>
  <c r="BB14" i="4"/>
  <c r="AW14" i="4"/>
  <c r="AR14" i="4"/>
  <c r="AM14" i="4"/>
  <c r="AH14" i="4"/>
  <c r="AC14" i="4"/>
  <c r="X14" i="4"/>
  <c r="S14" i="4"/>
  <c r="N14" i="4"/>
  <c r="I14" i="4"/>
  <c r="BU13" i="4"/>
  <c r="BT13" i="4"/>
  <c r="BS13" i="4"/>
  <c r="BR13" i="4"/>
  <c r="BV13" i="4" s="1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T11" i="4"/>
  <c r="BS11" i="4"/>
  <c r="BR11" i="4"/>
  <c r="BV11" i="4" s="1"/>
  <c r="BQ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U10" i="4"/>
  <c r="BT10" i="4"/>
  <c r="BS10" i="4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T9" i="4"/>
  <c r="BS9" i="4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V8" i="4" s="1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I8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I7" i="4"/>
  <c r="N59" i="2" l="1"/>
  <c r="H66" i="4"/>
  <c r="H67" i="4" s="1"/>
  <c r="I66" i="4"/>
  <c r="BV10" i="2"/>
  <c r="BV36" i="2"/>
  <c r="S68" i="2"/>
  <c r="S69" i="2" s="1"/>
  <c r="S75" i="2" s="1"/>
  <c r="BV61" i="2"/>
  <c r="BV63" i="2"/>
  <c r="AH49" i="2"/>
  <c r="AH69" i="2" s="1"/>
  <c r="AH75" i="2" s="1"/>
  <c r="X54" i="2"/>
  <c r="X68" i="2" s="1"/>
  <c r="AC49" i="2"/>
  <c r="S49" i="2"/>
  <c r="BV15" i="2"/>
  <c r="BV53" i="2"/>
  <c r="Y69" i="2"/>
  <c r="Y75" i="2" s="1"/>
  <c r="BV48" i="2"/>
  <c r="AV69" i="2"/>
  <c r="AV75" i="2" s="1"/>
  <c r="AM49" i="2"/>
  <c r="AM69" i="2" s="1"/>
  <c r="AM75" i="2" s="1"/>
  <c r="BV17" i="2"/>
  <c r="BV38" i="2"/>
  <c r="BV39" i="2"/>
  <c r="E69" i="2"/>
  <c r="E75" i="2" s="1"/>
  <c r="AX69" i="2"/>
  <c r="AX75" i="2" s="1"/>
  <c r="BV58" i="2"/>
  <c r="X49" i="2"/>
  <c r="X69" i="2" s="1"/>
  <c r="X75" i="2" s="1"/>
  <c r="AR49" i="2"/>
  <c r="BV29" i="2"/>
  <c r="BV30" i="2"/>
  <c r="AW49" i="2"/>
  <c r="AW69" i="2" s="1"/>
  <c r="AW75" i="2" s="1"/>
  <c r="BV28" i="2"/>
  <c r="BV41" i="2"/>
  <c r="AF69" i="2"/>
  <c r="AF75" i="2" s="1"/>
  <c r="AS69" i="2"/>
  <c r="AS75" i="2" s="1"/>
  <c r="BV67" i="2"/>
  <c r="AT69" i="2"/>
  <c r="AT75" i="2" s="1"/>
  <c r="BL49" i="2"/>
  <c r="BV40" i="2"/>
  <c r="BQ68" i="2"/>
  <c r="BC69" i="2"/>
  <c r="BC75" i="2" s="1"/>
  <c r="BV23" i="2"/>
  <c r="BS68" i="2"/>
  <c r="BV57" i="2"/>
  <c r="BV33" i="2"/>
  <c r="BV34" i="2"/>
  <c r="AL69" i="2"/>
  <c r="AL75" i="2" s="1"/>
  <c r="BT68" i="2"/>
  <c r="AZ69" i="2"/>
  <c r="AZ75" i="2" s="1"/>
  <c r="AK69" i="2"/>
  <c r="AK75" i="2" s="1"/>
  <c r="BB49" i="2"/>
  <c r="BB69" i="2" s="1"/>
  <c r="BB75" i="2" s="1"/>
  <c r="BV35" i="2"/>
  <c r="BU68" i="2"/>
  <c r="BV60" i="2"/>
  <c r="BG49" i="2"/>
  <c r="BG69" i="2" s="1"/>
  <c r="BG75" i="2" s="1"/>
  <c r="BL68" i="2"/>
  <c r="BL69" i="2" s="1"/>
  <c r="BL75" i="2" s="1"/>
  <c r="BV47" i="2"/>
  <c r="U69" i="2"/>
  <c r="U75" i="2" s="1"/>
  <c r="I68" i="2"/>
  <c r="I69" i="2" s="1"/>
  <c r="I75" i="2" s="1"/>
  <c r="BB68" i="2"/>
  <c r="BQ49" i="2"/>
  <c r="BV26" i="2"/>
  <c r="V69" i="2"/>
  <c r="V75" i="2" s="1"/>
  <c r="W69" i="2"/>
  <c r="W75" i="2" s="1"/>
  <c r="BU49" i="2"/>
  <c r="BU69" i="2" s="1"/>
  <c r="BU75" i="2" s="1"/>
  <c r="AR69" i="2"/>
  <c r="AR75" i="2" s="1"/>
  <c r="AC69" i="2"/>
  <c r="AC75" i="2" s="1"/>
  <c r="BV44" i="2"/>
  <c r="BV31" i="2"/>
  <c r="Q69" i="2"/>
  <c r="Q75" i="2" s="1"/>
  <c r="R69" i="2"/>
  <c r="R75" i="2" s="1"/>
  <c r="BF69" i="2"/>
  <c r="BF75" i="2" s="1"/>
  <c r="AP69" i="2"/>
  <c r="AP75" i="2" s="1"/>
  <c r="BR18" i="2"/>
  <c r="BV18" i="2" s="1"/>
  <c r="BR22" i="2"/>
  <c r="BV22" i="2" s="1"/>
  <c r="BS25" i="2"/>
  <c r="BV25" i="2" s="1"/>
  <c r="BR42" i="2"/>
  <c r="BV42" i="2" s="1"/>
  <c r="BR46" i="2"/>
  <c r="BV46" i="2" s="1"/>
  <c r="J54" i="2"/>
  <c r="BR55" i="2"/>
  <c r="BR14" i="2"/>
  <c r="BS14" i="2"/>
  <c r="BS49" i="2" s="1"/>
  <c r="BS69" i="2" s="1"/>
  <c r="BS75" i="2" s="1"/>
  <c r="BR19" i="2"/>
  <c r="BV19" i="2" s="1"/>
  <c r="BR56" i="2"/>
  <c r="BV56" i="2" s="1"/>
  <c r="L49" i="2"/>
  <c r="L69" i="2" s="1"/>
  <c r="L75" i="2" s="1"/>
  <c r="M49" i="2"/>
  <c r="M69" i="2" s="1"/>
  <c r="M75" i="2" s="1"/>
  <c r="BT7" i="2"/>
  <c r="BT49" i="2" s="1"/>
  <c r="BT69" i="2" s="1"/>
  <c r="BT75" i="2" s="1"/>
  <c r="BR12" i="2"/>
  <c r="BV12" i="2" s="1"/>
  <c r="BS31" i="2"/>
  <c r="BT44" i="2"/>
  <c r="N10" i="2"/>
  <c r="N49" i="2" s="1"/>
  <c r="N49" i="4"/>
  <c r="X49" i="4"/>
  <c r="V67" i="4"/>
  <c r="V73" i="4" s="1"/>
  <c r="BV48" i="4"/>
  <c r="AH49" i="4"/>
  <c r="AH67" i="4" s="1"/>
  <c r="AH73" i="4" s="1"/>
  <c r="BV24" i="4"/>
  <c r="BV39" i="4"/>
  <c r="AS67" i="4"/>
  <c r="AS73" i="4" s="1"/>
  <c r="X54" i="4"/>
  <c r="X66" i="4" s="1"/>
  <c r="S54" i="4"/>
  <c r="S66" i="4" s="1"/>
  <c r="AI67" i="4"/>
  <c r="AI73" i="4" s="1"/>
  <c r="AC49" i="4"/>
  <c r="AM49" i="4"/>
  <c r="AM67" i="4" s="1"/>
  <c r="AM73" i="4" s="1"/>
  <c r="F67" i="4"/>
  <c r="F69" i="4" s="1"/>
  <c r="Z67" i="4"/>
  <c r="Z73" i="4" s="1"/>
  <c r="AT67" i="4"/>
  <c r="AT73" i="4" s="1"/>
  <c r="AC66" i="4"/>
  <c r="BD67" i="4"/>
  <c r="BD73" i="4" s="1"/>
  <c r="BV35" i="4"/>
  <c r="BV57" i="4"/>
  <c r="AP67" i="4"/>
  <c r="AP73" i="4" s="1"/>
  <c r="W67" i="4"/>
  <c r="W73" i="4" s="1"/>
  <c r="N54" i="4"/>
  <c r="BV14" i="4"/>
  <c r="BV15" i="4"/>
  <c r="G67" i="4"/>
  <c r="AA67" i="4"/>
  <c r="AA73" i="4" s="1"/>
  <c r="AU67" i="4"/>
  <c r="AU73" i="4" s="1"/>
  <c r="BS66" i="4"/>
  <c r="AH66" i="4"/>
  <c r="BV61" i="4"/>
  <c r="BE67" i="4"/>
  <c r="BE73" i="4" s="1"/>
  <c r="BJ67" i="4"/>
  <c r="BJ73" i="4" s="1"/>
  <c r="AW49" i="4"/>
  <c r="AW67" i="4" s="1"/>
  <c r="AW73" i="4" s="1"/>
  <c r="BV41" i="4"/>
  <c r="AB67" i="4"/>
  <c r="AB73" i="4" s="1"/>
  <c r="BP67" i="4"/>
  <c r="BP73" i="4" s="1"/>
  <c r="BK67" i="4"/>
  <c r="BK73" i="4" s="1"/>
  <c r="BV42" i="4"/>
  <c r="J67" i="4"/>
  <c r="J73" i="4" s="1"/>
  <c r="AD67" i="4"/>
  <c r="AD73" i="4" s="1"/>
  <c r="AN67" i="4"/>
  <c r="AN73" i="4" s="1"/>
  <c r="BV58" i="4"/>
  <c r="S49" i="4"/>
  <c r="S67" i="4" s="1"/>
  <c r="S73" i="4" s="1"/>
  <c r="BV56" i="4"/>
  <c r="BV12" i="4"/>
  <c r="AQ67" i="4"/>
  <c r="AQ73" i="4" s="1"/>
  <c r="K67" i="4"/>
  <c r="K73" i="4" s="1"/>
  <c r="AE67" i="4"/>
  <c r="AE73" i="4" s="1"/>
  <c r="AO67" i="4"/>
  <c r="AO73" i="4" s="1"/>
  <c r="AR49" i="4"/>
  <c r="BB49" i="4"/>
  <c r="BB67" i="4" s="1"/>
  <c r="BB73" i="4" s="1"/>
  <c r="BV18" i="4"/>
  <c r="BG66" i="4"/>
  <c r="BV7" i="4"/>
  <c r="BG49" i="4"/>
  <c r="BV20" i="4"/>
  <c r="BV44" i="4"/>
  <c r="AM66" i="4"/>
  <c r="BL54" i="4"/>
  <c r="BL66" i="4" s="1"/>
  <c r="BL49" i="4"/>
  <c r="BL67" i="4" s="1"/>
  <c r="BL73" i="4" s="1"/>
  <c r="BQ49" i="4"/>
  <c r="BQ67" i="4" s="1"/>
  <c r="BQ73" i="4" s="1"/>
  <c r="BV72" i="4"/>
  <c r="BV19" i="4"/>
  <c r="AR66" i="4"/>
  <c r="BQ54" i="4"/>
  <c r="BQ66" i="4" s="1"/>
  <c r="BT49" i="4"/>
  <c r="BT67" i="4" s="1"/>
  <c r="BT73" i="4" s="1"/>
  <c r="BV9" i="4"/>
  <c r="BR66" i="4"/>
  <c r="I49" i="4"/>
  <c r="I67" i="4" s="1"/>
  <c r="I73" i="4" s="1"/>
  <c r="BU49" i="4"/>
  <c r="BS49" i="4"/>
  <c r="BV10" i="4"/>
  <c r="BV22" i="4"/>
  <c r="BV34" i="4"/>
  <c r="BV46" i="4"/>
  <c r="BV47" i="4"/>
  <c r="E69" i="4"/>
  <c r="E73" i="4"/>
  <c r="M67" i="4"/>
  <c r="M73" i="4" s="1"/>
  <c r="BS67" i="4"/>
  <c r="BS73" i="4" s="1"/>
  <c r="H73" i="4"/>
  <c r="H69" i="4"/>
  <c r="G73" i="4"/>
  <c r="G69" i="4"/>
  <c r="BG67" i="4"/>
  <c r="BG73" i="4" s="1"/>
  <c r="BV52" i="4"/>
  <c r="BU54" i="4"/>
  <c r="BU59" i="4"/>
  <c r="BV59" i="4" s="1"/>
  <c r="N59" i="4"/>
  <c r="N66" i="4" s="1"/>
  <c r="BR49" i="4"/>
  <c r="BV55" i="4"/>
  <c r="I69" i="4" l="1"/>
  <c r="BV14" i="2"/>
  <c r="BQ69" i="2"/>
  <c r="BQ75" i="2" s="1"/>
  <c r="BV7" i="2"/>
  <c r="BR54" i="2"/>
  <c r="BR68" i="2" s="1"/>
  <c r="BV55" i="2"/>
  <c r="BR49" i="2"/>
  <c r="BR69" i="2" s="1"/>
  <c r="BR75" i="2" s="1"/>
  <c r="J68" i="2"/>
  <c r="J69" i="2" s="1"/>
  <c r="J75" i="2" s="1"/>
  <c r="N54" i="2"/>
  <c r="N68" i="2" s="1"/>
  <c r="N69" i="2" s="1"/>
  <c r="N75" i="2" s="1"/>
  <c r="AC67" i="4"/>
  <c r="AC73" i="4" s="1"/>
  <c r="F73" i="4"/>
  <c r="BV49" i="4"/>
  <c r="BR67" i="4"/>
  <c r="BR73" i="4" s="1"/>
  <c r="AR67" i="4"/>
  <c r="AR73" i="4" s="1"/>
  <c r="N67" i="4"/>
  <c r="N73" i="4" s="1"/>
  <c r="X67" i="4"/>
  <c r="X73" i="4" s="1"/>
  <c r="BU66" i="4"/>
  <c r="BU67" i="4" s="1"/>
  <c r="BU73" i="4" s="1"/>
  <c r="BV54" i="4"/>
  <c r="BV54" i="2" l="1"/>
  <c r="BV49" i="2"/>
  <c r="BV66" i="4"/>
  <c r="BV68" i="2" l="1"/>
  <c r="BV67" i="4"/>
  <c r="BV73" i="4" s="1"/>
  <c r="BV69" i="2" l="1"/>
  <c r="BV75" i="2" s="1"/>
  <c r="AI155" i="1" l="1"/>
  <c r="AK155" i="1" s="1"/>
  <c r="AH155" i="1"/>
  <c r="AG155" i="1"/>
  <c r="AF155" i="1"/>
  <c r="AD155" i="1"/>
  <c r="AB155" i="1"/>
  <c r="Z155" i="1"/>
  <c r="Y155" i="1"/>
  <c r="X155" i="1"/>
  <c r="W155" i="1"/>
  <c r="U155" i="1"/>
  <c r="AI154" i="1"/>
  <c r="AK154" i="1" s="1"/>
  <c r="U154" i="1"/>
  <c r="AI153" i="1"/>
  <c r="AK153" i="1" s="1"/>
  <c r="U153" i="1"/>
  <c r="AI152" i="1"/>
  <c r="AK152" i="1" s="1"/>
  <c r="U152" i="1"/>
  <c r="AI151" i="1"/>
  <c r="AK151" i="1" s="1"/>
  <c r="I151" i="1"/>
  <c r="U151" i="1" s="1"/>
  <c r="AI149" i="1"/>
  <c r="AK149" i="1" s="1"/>
  <c r="U149" i="1"/>
  <c r="AI148" i="1"/>
  <c r="AK148" i="1" s="1"/>
  <c r="X147" i="1"/>
  <c r="W147" i="1"/>
  <c r="AI147" i="1" s="1"/>
  <c r="AK147" i="1" s="1"/>
  <c r="U147" i="1"/>
  <c r="AK146" i="1"/>
  <c r="AI146" i="1"/>
  <c r="U146" i="1"/>
  <c r="AI145" i="1"/>
  <c r="AK145" i="1" s="1"/>
  <c r="U145" i="1"/>
  <c r="AI144" i="1"/>
  <c r="AK144" i="1" s="1"/>
  <c r="U144" i="1"/>
  <c r="AI143" i="1"/>
  <c r="AK143" i="1" s="1"/>
  <c r="U143" i="1"/>
  <c r="AK142" i="1"/>
  <c r="AI142" i="1"/>
  <c r="U142" i="1"/>
  <c r="AI141" i="1"/>
  <c r="AK141" i="1" s="1"/>
  <c r="U141" i="1"/>
  <c r="AI140" i="1"/>
  <c r="U140" i="1"/>
  <c r="AI139" i="1"/>
  <c r="AK139" i="1" s="1"/>
  <c r="U139" i="1"/>
  <c r="AI138" i="1"/>
  <c r="AK138" i="1" s="1"/>
  <c r="U138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AI136" i="1" s="1"/>
  <c r="AK136" i="1" s="1"/>
  <c r="U136" i="1"/>
  <c r="I136" i="1"/>
  <c r="AI133" i="1"/>
  <c r="AK133" i="1" s="1"/>
  <c r="U133" i="1"/>
  <c r="AK131" i="1"/>
  <c r="AI129" i="1"/>
  <c r="AK129" i="1" s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AI127" i="1"/>
  <c r="AK127" i="1" s="1"/>
  <c r="U127" i="1"/>
  <c r="AF126" i="1"/>
  <c r="Y126" i="1"/>
  <c r="W126" i="1"/>
  <c r="U126" i="1"/>
  <c r="R126" i="1"/>
  <c r="K126" i="1"/>
  <c r="I126" i="1"/>
  <c r="H126" i="1"/>
  <c r="AI125" i="1"/>
  <c r="AK125" i="1" s="1"/>
  <c r="Z125" i="1"/>
  <c r="Z123" i="1" s="1"/>
  <c r="Z104" i="1" s="1"/>
  <c r="U125" i="1"/>
  <c r="AI124" i="1"/>
  <c r="AK124" i="1" s="1"/>
  <c r="U124" i="1"/>
  <c r="AH123" i="1"/>
  <c r="AG123" i="1"/>
  <c r="AF123" i="1"/>
  <c r="AE123" i="1"/>
  <c r="AD123" i="1"/>
  <c r="AC123" i="1"/>
  <c r="AB123" i="1"/>
  <c r="AA123" i="1"/>
  <c r="Y123" i="1"/>
  <c r="X123" i="1"/>
  <c r="X104" i="1" s="1"/>
  <c r="X83" i="1" s="1"/>
  <c r="W123" i="1"/>
  <c r="W104" i="1" s="1"/>
  <c r="AI104" i="1" s="1"/>
  <c r="T123" i="1"/>
  <c r="T104" i="1" s="1"/>
  <c r="S123" i="1"/>
  <c r="R123" i="1"/>
  <c r="R104" i="1" s="1"/>
  <c r="R83" i="1" s="1"/>
  <c r="Q123" i="1"/>
  <c r="Q104" i="1" s="1"/>
  <c r="Q83" i="1" s="1"/>
  <c r="P123" i="1"/>
  <c r="P104" i="1" s="1"/>
  <c r="O123" i="1"/>
  <c r="N123" i="1"/>
  <c r="N104" i="1" s="1"/>
  <c r="M123" i="1"/>
  <c r="M104" i="1" s="1"/>
  <c r="L123" i="1"/>
  <c r="L104" i="1" s="1"/>
  <c r="L83" i="1" s="1"/>
  <c r="K123" i="1"/>
  <c r="J123" i="1"/>
  <c r="J104" i="1" s="1"/>
  <c r="I123" i="1"/>
  <c r="AH122" i="1"/>
  <c r="AG122" i="1"/>
  <c r="AG104" i="1" s="1"/>
  <c r="AG83" i="1" s="1"/>
  <c r="AF122" i="1"/>
  <c r="AE122" i="1"/>
  <c r="AE104" i="1" s="1"/>
  <c r="AD122" i="1"/>
  <c r="AC122" i="1"/>
  <c r="AB122" i="1"/>
  <c r="AA122" i="1"/>
  <c r="AA104" i="1" s="1"/>
  <c r="Z122" i="1"/>
  <c r="Y122" i="1"/>
  <c r="X122" i="1"/>
  <c r="W122" i="1"/>
  <c r="AI122" i="1" s="1"/>
  <c r="AK122" i="1" s="1"/>
  <c r="I122" i="1"/>
  <c r="U122" i="1" s="1"/>
  <c r="AK121" i="1"/>
  <c r="AI120" i="1"/>
  <c r="AK120" i="1" s="1"/>
  <c r="U120" i="1"/>
  <c r="AI119" i="1"/>
  <c r="AK119" i="1" s="1"/>
  <c r="U119" i="1"/>
  <c r="AI118" i="1"/>
  <c r="AK118" i="1" s="1"/>
  <c r="U118" i="1"/>
  <c r="AI117" i="1"/>
  <c r="AK117" i="1" s="1"/>
  <c r="U117" i="1"/>
  <c r="AI116" i="1"/>
  <c r="AK116" i="1" s="1"/>
  <c r="U116" i="1"/>
  <c r="AI115" i="1"/>
  <c r="AK115" i="1" s="1"/>
  <c r="U115" i="1"/>
  <c r="AI114" i="1"/>
  <c r="AK114" i="1" s="1"/>
  <c r="U114" i="1"/>
  <c r="AI113" i="1"/>
  <c r="AK113" i="1" s="1"/>
  <c r="U113" i="1"/>
  <c r="AI112" i="1"/>
  <c r="AK112" i="1" s="1"/>
  <c r="U112" i="1"/>
  <c r="AI111" i="1"/>
  <c r="AK111" i="1" s="1"/>
  <c r="U111" i="1"/>
  <c r="AI110" i="1"/>
  <c r="AK110" i="1" s="1"/>
  <c r="U110" i="1"/>
  <c r="AI109" i="1"/>
  <c r="AK109" i="1" s="1"/>
  <c r="U109" i="1"/>
  <c r="AI108" i="1"/>
  <c r="AK108" i="1" s="1"/>
  <c r="U108" i="1"/>
  <c r="AI107" i="1"/>
  <c r="AK107" i="1" s="1"/>
  <c r="U107" i="1"/>
  <c r="AK106" i="1"/>
  <c r="AI106" i="1"/>
  <c r="U106" i="1"/>
  <c r="AI105" i="1"/>
  <c r="AK105" i="1" s="1"/>
  <c r="U105" i="1"/>
  <c r="V104" i="1"/>
  <c r="S104" i="1"/>
  <c r="O104" i="1"/>
  <c r="AI103" i="1"/>
  <c r="AK103" i="1" s="1"/>
  <c r="U103" i="1"/>
  <c r="AI102" i="1"/>
  <c r="AK102" i="1" s="1"/>
  <c r="U102" i="1"/>
  <c r="AK101" i="1"/>
  <c r="AI100" i="1"/>
  <c r="AK100" i="1" s="1"/>
  <c r="U100" i="1"/>
  <c r="AK99" i="1"/>
  <c r="AI99" i="1"/>
  <c r="U99" i="1"/>
  <c r="AI98" i="1"/>
  <c r="AK98" i="1" s="1"/>
  <c r="U98" i="1"/>
  <c r="AK97" i="1"/>
  <c r="AI96" i="1"/>
  <c r="AI95" i="1" s="1"/>
  <c r="U96" i="1"/>
  <c r="U95" i="1" s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T95" i="1"/>
  <c r="S95" i="1"/>
  <c r="R95" i="1"/>
  <c r="Q95" i="1"/>
  <c r="P95" i="1"/>
  <c r="O95" i="1"/>
  <c r="O83" i="1" s="1"/>
  <c r="O135" i="1" s="1"/>
  <c r="O134" i="1" s="1"/>
  <c r="N95" i="1"/>
  <c r="M95" i="1"/>
  <c r="M83" i="1" s="1"/>
  <c r="L95" i="1"/>
  <c r="K95" i="1"/>
  <c r="J95" i="1"/>
  <c r="J83" i="1" s="1"/>
  <c r="I95" i="1"/>
  <c r="H95" i="1"/>
  <c r="AK94" i="1"/>
  <c r="AI93" i="1"/>
  <c r="AK93" i="1" s="1"/>
  <c r="U93" i="1"/>
  <c r="AI92" i="1"/>
  <c r="AK92" i="1" s="1"/>
  <c r="U92" i="1"/>
  <c r="U129" i="1" s="1"/>
  <c r="AI91" i="1"/>
  <c r="AK91" i="1" s="1"/>
  <c r="U91" i="1"/>
  <c r="AI90" i="1"/>
  <c r="AK90" i="1" s="1"/>
  <c r="U90" i="1"/>
  <c r="AI89" i="1"/>
  <c r="AK89" i="1" s="1"/>
  <c r="U89" i="1"/>
  <c r="AI88" i="1"/>
  <c r="AK88" i="1" s="1"/>
  <c r="U88" i="1"/>
  <c r="AI87" i="1"/>
  <c r="AK87" i="1" s="1"/>
  <c r="U87" i="1"/>
  <c r="AI86" i="1"/>
  <c r="AK86" i="1" s="1"/>
  <c r="U86" i="1"/>
  <c r="AI85" i="1"/>
  <c r="AK85" i="1" s="1"/>
  <c r="U85" i="1"/>
  <c r="AK84" i="1"/>
  <c r="S83" i="1"/>
  <c r="S135" i="1" s="1"/>
  <c r="S134" i="1" s="1"/>
  <c r="H83" i="1"/>
  <c r="AK82" i="1"/>
  <c r="AK81" i="1"/>
  <c r="AI79" i="1"/>
  <c r="AK79" i="1" s="1"/>
  <c r="U79" i="1"/>
  <c r="AI77" i="1"/>
  <c r="AK77" i="1" s="1"/>
  <c r="AH77" i="1"/>
  <c r="AG77" i="1"/>
  <c r="AF77" i="1"/>
  <c r="AD77" i="1"/>
  <c r="AC77" i="1"/>
  <c r="AB77" i="1"/>
  <c r="AA77" i="1"/>
  <c r="Z77" i="1"/>
  <c r="Y77" i="1"/>
  <c r="X77" i="1"/>
  <c r="U77" i="1"/>
  <c r="AI76" i="1"/>
  <c r="AK76" i="1" s="1"/>
  <c r="U76" i="1"/>
  <c r="U75" i="1" s="1"/>
  <c r="AI75" i="1"/>
  <c r="AK75" i="1" s="1"/>
  <c r="AH75" i="1"/>
  <c r="AG75" i="1"/>
  <c r="AF75" i="1"/>
  <c r="AE75" i="1"/>
  <c r="AD75" i="1"/>
  <c r="AC75" i="1"/>
  <c r="AB75" i="1"/>
  <c r="AA75" i="1"/>
  <c r="Z75" i="1"/>
  <c r="Y75" i="1"/>
  <c r="X75" i="1"/>
  <c r="W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AI74" i="1"/>
  <c r="AK74" i="1" s="1"/>
  <c r="U74" i="1"/>
  <c r="AK73" i="1"/>
  <c r="AI73" i="1"/>
  <c r="U73" i="1"/>
  <c r="AI72" i="1"/>
  <c r="AK72" i="1" s="1"/>
  <c r="U72" i="1"/>
  <c r="AK71" i="1"/>
  <c r="AI70" i="1"/>
  <c r="AK70" i="1" s="1"/>
  <c r="U70" i="1"/>
  <c r="AI69" i="1"/>
  <c r="AK69" i="1" s="1"/>
  <c r="U69" i="1"/>
  <c r="U66" i="1" s="1"/>
  <c r="AI68" i="1"/>
  <c r="AK68" i="1" s="1"/>
  <c r="U68" i="1"/>
  <c r="AK67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AI65" i="1"/>
  <c r="AK65" i="1" s="1"/>
  <c r="U65" i="1"/>
  <c r="AK64" i="1"/>
  <c r="AI63" i="1"/>
  <c r="AK63" i="1" s="1"/>
  <c r="U63" i="1"/>
  <c r="AI62" i="1"/>
  <c r="AK62" i="1" s="1"/>
  <c r="U62" i="1"/>
  <c r="AI61" i="1"/>
  <c r="AK61" i="1" s="1"/>
  <c r="U61" i="1"/>
  <c r="AI60" i="1"/>
  <c r="AK60" i="1" s="1"/>
  <c r="U60" i="1"/>
  <c r="AK59" i="1"/>
  <c r="AI59" i="1"/>
  <c r="U59" i="1"/>
  <c r="AI58" i="1"/>
  <c r="AK58" i="1" s="1"/>
  <c r="U58" i="1"/>
  <c r="AI57" i="1"/>
  <c r="AK57" i="1" s="1"/>
  <c r="U57" i="1"/>
  <c r="AI56" i="1"/>
  <c r="AK56" i="1" s="1"/>
  <c r="U56" i="1"/>
  <c r="AI55" i="1"/>
  <c r="AK55" i="1" s="1"/>
  <c r="U55" i="1"/>
  <c r="AK54" i="1"/>
  <c r="AI53" i="1"/>
  <c r="AK53" i="1" s="1"/>
  <c r="U53" i="1"/>
  <c r="AI52" i="1"/>
  <c r="AK52" i="1" s="1"/>
  <c r="U52" i="1"/>
  <c r="AH51" i="1"/>
  <c r="AG51" i="1"/>
  <c r="AF51" i="1"/>
  <c r="AE51" i="1"/>
  <c r="AD51" i="1"/>
  <c r="AC51" i="1"/>
  <c r="AB51" i="1"/>
  <c r="AA51" i="1"/>
  <c r="Z51" i="1"/>
  <c r="Y51" i="1"/>
  <c r="X51" i="1"/>
  <c r="W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AK50" i="1"/>
  <c r="AI49" i="1"/>
  <c r="AK49" i="1" s="1"/>
  <c r="U49" i="1"/>
  <c r="AI48" i="1"/>
  <c r="AK48" i="1" s="1"/>
  <c r="U48" i="1"/>
  <c r="AK47" i="1"/>
  <c r="AI47" i="1"/>
  <c r="U47" i="1"/>
  <c r="AI46" i="1"/>
  <c r="AK46" i="1" s="1"/>
  <c r="U46" i="1"/>
  <c r="AI45" i="1"/>
  <c r="AK45" i="1" s="1"/>
  <c r="U45" i="1"/>
  <c r="AI44" i="1"/>
  <c r="AK44" i="1" s="1"/>
  <c r="U44" i="1"/>
  <c r="AK43" i="1"/>
  <c r="AI43" i="1"/>
  <c r="U43" i="1"/>
  <c r="AI42" i="1"/>
  <c r="AK42" i="1" s="1"/>
  <c r="U42" i="1"/>
  <c r="AI41" i="1"/>
  <c r="AK41" i="1" s="1"/>
  <c r="U41" i="1"/>
  <c r="AI40" i="1"/>
  <c r="AK40" i="1" s="1"/>
  <c r="U40" i="1"/>
  <c r="AI39" i="1"/>
  <c r="AK39" i="1" s="1"/>
  <c r="U39" i="1"/>
  <c r="AI38" i="1"/>
  <c r="AK38" i="1" s="1"/>
  <c r="U38" i="1"/>
  <c r="AI37" i="1"/>
  <c r="AK37" i="1" s="1"/>
  <c r="U37" i="1"/>
  <c r="AH36" i="1"/>
  <c r="AG36" i="1"/>
  <c r="AF36" i="1"/>
  <c r="AE36" i="1"/>
  <c r="AD36" i="1"/>
  <c r="AC36" i="1"/>
  <c r="AB36" i="1"/>
  <c r="AA36" i="1"/>
  <c r="Z36" i="1"/>
  <c r="Y36" i="1"/>
  <c r="X36" i="1"/>
  <c r="W36" i="1"/>
  <c r="AI36" i="1" s="1"/>
  <c r="AK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AI35" i="1"/>
  <c r="AK35" i="1" s="1"/>
  <c r="U35" i="1"/>
  <c r="AK34" i="1"/>
  <c r="AI34" i="1"/>
  <c r="U34" i="1"/>
  <c r="AI33" i="1"/>
  <c r="U33" i="1"/>
  <c r="AH32" i="1"/>
  <c r="AG32" i="1"/>
  <c r="AF32" i="1"/>
  <c r="AE32" i="1"/>
  <c r="AE31" i="1" s="1"/>
  <c r="AD32" i="1"/>
  <c r="AD31" i="1" s="1"/>
  <c r="AC32" i="1"/>
  <c r="AC31" i="1" s="1"/>
  <c r="AB32" i="1"/>
  <c r="AB31" i="1" s="1"/>
  <c r="AA32" i="1"/>
  <c r="AA31" i="1" s="1"/>
  <c r="Z32" i="1"/>
  <c r="Z31" i="1" s="1"/>
  <c r="Y32" i="1"/>
  <c r="X32" i="1"/>
  <c r="X31" i="1" s="1"/>
  <c r="W32" i="1"/>
  <c r="W31" i="1" s="1"/>
  <c r="T32" i="1"/>
  <c r="T31" i="1" s="1"/>
  <c r="S32" i="1"/>
  <c r="S31" i="1" s="1"/>
  <c r="R32" i="1"/>
  <c r="R31" i="1" s="1"/>
  <c r="Q32" i="1"/>
  <c r="Q31" i="1" s="1"/>
  <c r="P32" i="1"/>
  <c r="O32" i="1"/>
  <c r="N32" i="1"/>
  <c r="N31" i="1" s="1"/>
  <c r="M32" i="1"/>
  <c r="M31" i="1" s="1"/>
  <c r="L32" i="1"/>
  <c r="L31" i="1" s="1"/>
  <c r="K32" i="1"/>
  <c r="K31" i="1" s="1"/>
  <c r="J32" i="1"/>
  <c r="I32" i="1"/>
  <c r="I31" i="1" s="1"/>
  <c r="H32" i="1"/>
  <c r="AH31" i="1"/>
  <c r="AG31" i="1"/>
  <c r="V31" i="1"/>
  <c r="J31" i="1"/>
  <c r="AI30" i="1"/>
  <c r="AK30" i="1" s="1"/>
  <c r="U30" i="1"/>
  <c r="AI29" i="1"/>
  <c r="AI24" i="1" s="1"/>
  <c r="U29" i="1"/>
  <c r="U24" i="1" s="1"/>
  <c r="AK28" i="1"/>
  <c r="AI27" i="1"/>
  <c r="AK27" i="1" s="1"/>
  <c r="U27" i="1"/>
  <c r="AI26" i="1"/>
  <c r="AK26" i="1" s="1"/>
  <c r="U26" i="1"/>
  <c r="AK25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AI23" i="1"/>
  <c r="AK23" i="1" s="1"/>
  <c r="U23" i="1"/>
  <c r="U22" i="1" s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AI21" i="1"/>
  <c r="AK21" i="1" s="1"/>
  <c r="U21" i="1"/>
  <c r="AI20" i="1"/>
  <c r="AK20" i="1" s="1"/>
  <c r="AH20" i="1"/>
  <c r="AG20" i="1"/>
  <c r="AF20" i="1"/>
  <c r="AE20" i="1"/>
  <c r="AD20" i="1"/>
  <c r="AC20" i="1"/>
  <c r="AB20" i="1"/>
  <c r="AA20" i="1"/>
  <c r="Z20" i="1"/>
  <c r="Y20" i="1"/>
  <c r="X20" i="1"/>
  <c r="U20" i="1"/>
  <c r="AK19" i="1"/>
  <c r="AI18" i="1"/>
  <c r="AK18" i="1" s="1"/>
  <c r="U18" i="1"/>
  <c r="AI17" i="1"/>
  <c r="AK17" i="1" s="1"/>
  <c r="U17" i="1"/>
  <c r="AI16" i="1"/>
  <c r="AK16" i="1" s="1"/>
  <c r="U16" i="1"/>
  <c r="AI15" i="1"/>
  <c r="AK15" i="1" s="1"/>
  <c r="U15" i="1"/>
  <c r="AI14" i="1"/>
  <c r="AK14" i="1" s="1"/>
  <c r="AH14" i="1"/>
  <c r="AG14" i="1"/>
  <c r="AF14" i="1"/>
  <c r="AE14" i="1"/>
  <c r="AD14" i="1"/>
  <c r="AC14" i="1"/>
  <c r="AB14" i="1"/>
  <c r="AA14" i="1"/>
  <c r="Z14" i="1"/>
  <c r="Y14" i="1"/>
  <c r="X14" i="1"/>
  <c r="U14" i="1"/>
  <c r="AK13" i="1"/>
  <c r="AI12" i="1"/>
  <c r="AK12" i="1" s="1"/>
  <c r="AH12" i="1"/>
  <c r="AG12" i="1"/>
  <c r="AF12" i="1"/>
  <c r="AE12" i="1"/>
  <c r="AD12" i="1"/>
  <c r="AC12" i="1"/>
  <c r="AB12" i="1"/>
  <c r="AA12" i="1"/>
  <c r="Z12" i="1"/>
  <c r="Y12" i="1"/>
  <c r="X12" i="1"/>
  <c r="U12" i="1"/>
  <c r="AI11" i="1"/>
  <c r="AK11" i="1" s="1"/>
  <c r="AH11" i="1"/>
  <c r="AG11" i="1"/>
  <c r="AF11" i="1"/>
  <c r="AE11" i="1"/>
  <c r="AD11" i="1"/>
  <c r="AC11" i="1"/>
  <c r="AB11" i="1"/>
  <c r="AA11" i="1"/>
  <c r="Z11" i="1"/>
  <c r="Y11" i="1"/>
  <c r="X11" i="1"/>
  <c r="U11" i="1"/>
  <c r="AI10" i="1"/>
  <c r="AK10" i="1" s="1"/>
  <c r="AH10" i="1"/>
  <c r="AG10" i="1"/>
  <c r="AF10" i="1"/>
  <c r="AE10" i="1"/>
  <c r="AD10" i="1"/>
  <c r="AC10" i="1"/>
  <c r="AB10" i="1"/>
  <c r="AA10" i="1"/>
  <c r="AA7" i="1" s="1"/>
  <c r="AA6" i="1" s="1"/>
  <c r="Z10" i="1"/>
  <c r="Y10" i="1"/>
  <c r="X10" i="1"/>
  <c r="U10" i="1"/>
  <c r="AI9" i="1"/>
  <c r="AK9" i="1" s="1"/>
  <c r="AH9" i="1"/>
  <c r="AH7" i="1" s="1"/>
  <c r="AH6" i="1" s="1"/>
  <c r="AG9" i="1"/>
  <c r="AF9" i="1"/>
  <c r="AE9" i="1"/>
  <c r="AD9" i="1"/>
  <c r="AC9" i="1"/>
  <c r="AB9" i="1"/>
  <c r="AA9" i="1"/>
  <c r="Z9" i="1"/>
  <c r="Z7" i="1" s="1"/>
  <c r="Z6" i="1" s="1"/>
  <c r="Z78" i="1" s="1"/>
  <c r="Z80" i="1" s="1"/>
  <c r="Y9" i="1"/>
  <c r="Y7" i="1" s="1"/>
  <c r="Y6" i="1" s="1"/>
  <c r="X9" i="1"/>
  <c r="U9" i="1"/>
  <c r="AI8" i="1"/>
  <c r="AH8" i="1"/>
  <c r="AG8" i="1"/>
  <c r="AG7" i="1" s="1"/>
  <c r="AG6" i="1" s="1"/>
  <c r="AF8" i="1"/>
  <c r="AF7" i="1" s="1"/>
  <c r="AF6" i="1" s="1"/>
  <c r="AE8" i="1"/>
  <c r="AE7" i="1" s="1"/>
  <c r="AE6" i="1" s="1"/>
  <c r="AD8" i="1"/>
  <c r="AD7" i="1" s="1"/>
  <c r="AD6" i="1" s="1"/>
  <c r="AC8" i="1"/>
  <c r="AB8" i="1"/>
  <c r="AA8" i="1"/>
  <c r="Z8" i="1"/>
  <c r="Y8" i="1"/>
  <c r="X8" i="1"/>
  <c r="X7" i="1" s="1"/>
  <c r="X6" i="1" s="1"/>
  <c r="X78" i="1" s="1"/>
  <c r="X80" i="1" s="1"/>
  <c r="U8" i="1"/>
  <c r="U7" i="1" s="1"/>
  <c r="U6" i="1" s="1"/>
  <c r="AC7" i="1"/>
  <c r="AC6" i="1" s="1"/>
  <c r="AB7" i="1"/>
  <c r="AB6" i="1" s="1"/>
  <c r="W7" i="1"/>
  <c r="W6" i="1" s="1"/>
  <c r="T7" i="1"/>
  <c r="T6" i="1" s="1"/>
  <c r="S7" i="1"/>
  <c r="S6" i="1" s="1"/>
  <c r="R7" i="1"/>
  <c r="R6" i="1" s="1"/>
  <c r="Q7" i="1"/>
  <c r="Q6" i="1" s="1"/>
  <c r="P7" i="1"/>
  <c r="P6" i="1" s="1"/>
  <c r="O7" i="1"/>
  <c r="N7" i="1"/>
  <c r="N6" i="1" s="1"/>
  <c r="M7" i="1"/>
  <c r="M6" i="1" s="1"/>
  <c r="L7" i="1"/>
  <c r="L6" i="1" s="1"/>
  <c r="K7" i="1"/>
  <c r="K6" i="1" s="1"/>
  <c r="J7" i="1"/>
  <c r="I7" i="1"/>
  <c r="I6" i="1" s="1"/>
  <c r="I78" i="1" s="1"/>
  <c r="I80" i="1" s="1"/>
  <c r="H7" i="1"/>
  <c r="H6" i="1" s="1"/>
  <c r="V6" i="1"/>
  <c r="O6" i="1"/>
  <c r="J6" i="1"/>
  <c r="J78" i="1" s="1"/>
  <c r="J80" i="1" s="1"/>
  <c r="AE83" i="1" l="1"/>
  <c r="AE135" i="1" s="1"/>
  <c r="AE134" i="1" s="1"/>
  <c r="AB104" i="1"/>
  <c r="AD104" i="1"/>
  <c r="AD83" i="1" s="1"/>
  <c r="AD135" i="1" s="1"/>
  <c r="AD134" i="1" s="1"/>
  <c r="AA83" i="1"/>
  <c r="AF104" i="1"/>
  <c r="AH104" i="1"/>
  <c r="AH83" i="1" s="1"/>
  <c r="N83" i="1"/>
  <c r="N135" i="1" s="1"/>
  <c r="N134" i="1" s="1"/>
  <c r="P83" i="1"/>
  <c r="AH78" i="1"/>
  <c r="AH80" i="1" s="1"/>
  <c r="AK22" i="1"/>
  <c r="V83" i="1"/>
  <c r="V135" i="1" s="1"/>
  <c r="Q78" i="1"/>
  <c r="Q80" i="1" s="1"/>
  <c r="AF31" i="1"/>
  <c r="AF78" i="1" s="1"/>
  <c r="AF80" i="1" s="1"/>
  <c r="W83" i="1"/>
  <c r="W128" i="1" s="1"/>
  <c r="AF83" i="1"/>
  <c r="AF135" i="1" s="1"/>
  <c r="AF134" i="1" s="1"/>
  <c r="R78" i="1"/>
  <c r="R80" i="1" s="1"/>
  <c r="R128" i="1" s="1"/>
  <c r="AG78" i="1"/>
  <c r="AG80" i="1" s="1"/>
  <c r="AG128" i="1" s="1"/>
  <c r="U36" i="1"/>
  <c r="S78" i="1"/>
  <c r="S80" i="1" s="1"/>
  <c r="P31" i="1"/>
  <c r="P78" i="1" s="1"/>
  <c r="P80" i="1" s="1"/>
  <c r="P128" i="1" s="1"/>
  <c r="Y104" i="1"/>
  <c r="Y83" i="1" s="1"/>
  <c r="Y135" i="1" s="1"/>
  <c r="Y134" i="1" s="1"/>
  <c r="T78" i="1"/>
  <c r="T80" i="1" s="1"/>
  <c r="AI7" i="1"/>
  <c r="AI6" i="1" s="1"/>
  <c r="U32" i="1"/>
  <c r="U31" i="1" s="1"/>
  <c r="U78" i="1" s="1"/>
  <c r="U80" i="1" s="1"/>
  <c r="AK104" i="1"/>
  <c r="AI123" i="1"/>
  <c r="AK123" i="1" s="1"/>
  <c r="AI32" i="1"/>
  <c r="AI31" i="1" s="1"/>
  <c r="AK31" i="1" s="1"/>
  <c r="AA78" i="1"/>
  <c r="AA80" i="1" s="1"/>
  <c r="AI51" i="1"/>
  <c r="AK51" i="1" s="1"/>
  <c r="AC78" i="1"/>
  <c r="AC80" i="1" s="1"/>
  <c r="AC104" i="1"/>
  <c r="AC83" i="1" s="1"/>
  <c r="U123" i="1"/>
  <c r="H31" i="1"/>
  <c r="H78" i="1" s="1"/>
  <c r="H80" i="1" s="1"/>
  <c r="H128" i="1" s="1"/>
  <c r="M78" i="1"/>
  <c r="M80" i="1" s="1"/>
  <c r="M128" i="1" s="1"/>
  <c r="AI22" i="1"/>
  <c r="U51" i="1"/>
  <c r="AB83" i="1"/>
  <c r="AB135" i="1" s="1"/>
  <c r="AB134" i="1" s="1"/>
  <c r="Y31" i="1"/>
  <c r="Y78" i="1" s="1"/>
  <c r="Y80" i="1" s="1"/>
  <c r="Y128" i="1" s="1"/>
  <c r="K78" i="1"/>
  <c r="K80" i="1" s="1"/>
  <c r="U137" i="1"/>
  <c r="AD78" i="1"/>
  <c r="AD80" i="1" s="1"/>
  <c r="T83" i="1"/>
  <c r="T135" i="1" s="1"/>
  <c r="T134" i="1" s="1"/>
  <c r="K104" i="1"/>
  <c r="AI126" i="1"/>
  <c r="AK126" i="1" s="1"/>
  <c r="AI137" i="1"/>
  <c r="AK137" i="1" s="1"/>
  <c r="AE78" i="1"/>
  <c r="AE80" i="1" s="1"/>
  <c r="M135" i="1"/>
  <c r="M134" i="1" s="1"/>
  <c r="Z83" i="1"/>
  <c r="AK32" i="1"/>
  <c r="J135" i="1"/>
  <c r="J134" i="1" s="1"/>
  <c r="J128" i="1"/>
  <c r="AA135" i="1"/>
  <c r="AA134" i="1" s="1"/>
  <c r="AA128" i="1"/>
  <c r="Q128" i="1"/>
  <c r="Q135" i="1"/>
  <c r="Q134" i="1" s="1"/>
  <c r="AB78" i="1"/>
  <c r="AB80" i="1" s="1"/>
  <c r="AB128" i="1" s="1"/>
  <c r="K83" i="1"/>
  <c r="X135" i="1"/>
  <c r="X134" i="1" s="1"/>
  <c r="X128" i="1"/>
  <c r="R135" i="1"/>
  <c r="R134" i="1" s="1"/>
  <c r="W78" i="1"/>
  <c r="W80" i="1" s="1"/>
  <c r="O78" i="1"/>
  <c r="O80" i="1" s="1"/>
  <c r="O128" i="1" s="1"/>
  <c r="L78" i="1"/>
  <c r="L80" i="1" s="1"/>
  <c r="L128" i="1" s="1"/>
  <c r="AK24" i="1"/>
  <c r="N78" i="1"/>
  <c r="N80" i="1" s="1"/>
  <c r="AI83" i="1"/>
  <c r="L135" i="1"/>
  <c r="L134" i="1" s="1"/>
  <c r="V128" i="1"/>
  <c r="U104" i="1"/>
  <c r="U83" i="1" s="1"/>
  <c r="P135" i="1"/>
  <c r="P134" i="1" s="1"/>
  <c r="S128" i="1"/>
  <c r="AG135" i="1"/>
  <c r="AG134" i="1" s="1"/>
  <c r="AI66" i="1"/>
  <c r="AK66" i="1" s="1"/>
  <c r="V78" i="1"/>
  <c r="AK33" i="1"/>
  <c r="AK96" i="1"/>
  <c r="O31" i="1"/>
  <c r="AK140" i="1"/>
  <c r="I104" i="1"/>
  <c r="I83" i="1" s="1"/>
  <c r="AK29" i="1"/>
  <c r="AK8" i="1"/>
  <c r="AE128" i="1"/>
  <c r="AH135" i="1" l="1"/>
  <c r="AH134" i="1" s="1"/>
  <c r="AH128" i="1"/>
  <c r="AD128" i="1"/>
  <c r="AF128" i="1"/>
  <c r="AF130" i="1" s="1"/>
  <c r="H132" i="1"/>
  <c r="H156" i="1" s="1"/>
  <c r="H130" i="1"/>
  <c r="AC135" i="1"/>
  <c r="AC134" i="1" s="1"/>
  <c r="AC128" i="1"/>
  <c r="AK83" i="1"/>
  <c r="N128" i="1"/>
  <c r="T128" i="1"/>
  <c r="AK7" i="1"/>
  <c r="W135" i="1"/>
  <c r="W134" i="1" s="1"/>
  <c r="AB130" i="1"/>
  <c r="AB132" i="1"/>
  <c r="AB150" i="1" s="1"/>
  <c r="AB156" i="1" s="1"/>
  <c r="Y132" i="1"/>
  <c r="Y150" i="1" s="1"/>
  <c r="Y156" i="1" s="1"/>
  <c r="Y130" i="1"/>
  <c r="L130" i="1"/>
  <c r="L132" i="1"/>
  <c r="L150" i="1" s="1"/>
  <c r="L156" i="1" s="1"/>
  <c r="W130" i="1"/>
  <c r="W132" i="1"/>
  <c r="AI78" i="1"/>
  <c r="AI80" i="1" s="1"/>
  <c r="AK80" i="1" s="1"/>
  <c r="AG132" i="1"/>
  <c r="AG150" i="1" s="1"/>
  <c r="AG156" i="1" s="1"/>
  <c r="AG130" i="1"/>
  <c r="AD130" i="1"/>
  <c r="AD132" i="1"/>
  <c r="AD150" i="1" s="1"/>
  <c r="AD156" i="1" s="1"/>
  <c r="AK6" i="1"/>
  <c r="J132" i="1"/>
  <c r="J150" i="1" s="1"/>
  <c r="J156" i="1" s="1"/>
  <c r="J130" i="1"/>
  <c r="AH130" i="1"/>
  <c r="AH132" i="1"/>
  <c r="AH150" i="1" s="1"/>
  <c r="AH156" i="1" s="1"/>
  <c r="X130" i="1"/>
  <c r="X132" i="1"/>
  <c r="X150" i="1" s="1"/>
  <c r="X156" i="1" s="1"/>
  <c r="AI135" i="1"/>
  <c r="AI134" i="1" s="1"/>
  <c r="R130" i="1"/>
  <c r="R132" i="1"/>
  <c r="R150" i="1" s="1"/>
  <c r="R156" i="1" s="1"/>
  <c r="Z135" i="1"/>
  <c r="Z134" i="1" s="1"/>
  <c r="Z128" i="1"/>
  <c r="K135" i="1"/>
  <c r="K134" i="1" s="1"/>
  <c r="K128" i="1"/>
  <c r="O130" i="1"/>
  <c r="O132" i="1"/>
  <c r="O150" i="1" s="1"/>
  <c r="O156" i="1" s="1"/>
  <c r="AE130" i="1"/>
  <c r="AE132" i="1"/>
  <c r="AE150" i="1" s="1"/>
  <c r="AE156" i="1" s="1"/>
  <c r="V130" i="1"/>
  <c r="V132" i="1"/>
  <c r="AC130" i="1"/>
  <c r="AC132" i="1"/>
  <c r="AC150" i="1" s="1"/>
  <c r="AC156" i="1" s="1"/>
  <c r="AF132" i="1"/>
  <c r="AF150" i="1" s="1"/>
  <c r="AF156" i="1" s="1"/>
  <c r="U135" i="1"/>
  <c r="U134" i="1" s="1"/>
  <c r="U128" i="1"/>
  <c r="N130" i="1"/>
  <c r="N132" i="1"/>
  <c r="N150" i="1" s="1"/>
  <c r="N156" i="1" s="1"/>
  <c r="P130" i="1"/>
  <c r="P132" i="1"/>
  <c r="P150" i="1" s="1"/>
  <c r="P156" i="1" s="1"/>
  <c r="Q132" i="1"/>
  <c r="Q150" i="1" s="1"/>
  <c r="Q156" i="1" s="1"/>
  <c r="Q130" i="1"/>
  <c r="T130" i="1"/>
  <c r="T132" i="1"/>
  <c r="T150" i="1" s="1"/>
  <c r="T156" i="1" s="1"/>
  <c r="AA130" i="1"/>
  <c r="AA132" i="1"/>
  <c r="AA150" i="1" s="1"/>
  <c r="AA156" i="1" s="1"/>
  <c r="M130" i="1"/>
  <c r="M132" i="1"/>
  <c r="M150" i="1" s="1"/>
  <c r="M156" i="1" s="1"/>
  <c r="I135" i="1"/>
  <c r="I134" i="1" s="1"/>
  <c r="I128" i="1"/>
  <c r="S132" i="1"/>
  <c r="S150" i="1" s="1"/>
  <c r="S156" i="1" s="1"/>
  <c r="S130" i="1"/>
  <c r="V134" i="1"/>
  <c r="AK135" i="1" l="1"/>
  <c r="AK134" i="1"/>
  <c r="W150" i="1"/>
  <c r="W156" i="1" s="1"/>
  <c r="U130" i="1"/>
  <c r="U132" i="1"/>
  <c r="U150" i="1" s="1"/>
  <c r="U156" i="1" s="1"/>
  <c r="I132" i="1"/>
  <c r="I150" i="1" s="1"/>
  <c r="I156" i="1" s="1"/>
  <c r="I130" i="1"/>
  <c r="AI128" i="1"/>
  <c r="Z132" i="1"/>
  <c r="Z150" i="1" s="1"/>
  <c r="Z156" i="1" s="1"/>
  <c r="Z130" i="1"/>
  <c r="K130" i="1"/>
  <c r="K132" i="1"/>
  <c r="K150" i="1" s="1"/>
  <c r="K156" i="1" s="1"/>
  <c r="AK78" i="1"/>
  <c r="V150" i="1"/>
  <c r="V156" i="1" l="1"/>
  <c r="AI130" i="1"/>
  <c r="AI132" i="1"/>
  <c r="AK128" i="1"/>
  <c r="AI150" i="1" l="1"/>
  <c r="AK132" i="1"/>
  <c r="AK130" i="1"/>
  <c r="AI156" i="1" l="1"/>
  <c r="AK150" i="1"/>
  <c r="AK156" i="1" l="1"/>
</calcChain>
</file>

<file path=xl/sharedStrings.xml><?xml version="1.0" encoding="utf-8"?>
<sst xmlns="http://schemas.openxmlformats.org/spreadsheetml/2006/main" count="2018" uniqueCount="686">
  <si>
    <t>Table 1 Revenue*</t>
  </si>
  <si>
    <t>2026/27</t>
  </si>
  <si>
    <t>2025/26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</si>
  <si>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</si>
  <si>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</si>
  <si>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</si>
  <si>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</si>
  <si>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</si>
  <si>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</si>
  <si>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</si>
  <si>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</si>
  <si>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</si>
  <si>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</si>
  <si>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</si>
  <si>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</si>
  <si>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</si>
  <si>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</si>
  <si>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</si>
  <si>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March**</t>
  </si>
  <si>
    <t>R thousand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</si>
  <si>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</si>
  <si>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</si>
  <si>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</si>
  <si>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</si>
  <si>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</si>
  <si>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</si>
  <si>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</si>
  <si>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</si>
  <si>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</si>
  <si>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</si>
  <si>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</si>
  <si>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</si>
  <si>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</si>
  <si>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</si>
  <si>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</si>
  <si>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</si>
  <si>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</si>
  <si>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</si>
  <si>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</si>
  <si>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</si>
  <si>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</si>
  <si>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</si>
  <si>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</si>
  <si>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</si>
  <si>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</si>
  <si>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</si>
  <si>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</si>
  <si>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</si>
  <si>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</si>
  <si>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</si>
  <si>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</si>
  <si>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</si>
  <si>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</si>
  <si>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</si>
  <si>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</si>
  <si>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</si>
  <si>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</si>
  <si>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</si>
  <si>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</si>
  <si>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</si>
  <si>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</si>
  <si>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</si>
  <si>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</si>
  <si>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</si>
  <si>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</si>
  <si>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</si>
  <si>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</si>
  <si>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</si>
  <si>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</si>
  <si>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</si>
  <si>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</si>
  <si>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</si>
  <si>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</si>
  <si>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</si>
  <si>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</si>
  <si>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</si>
  <si>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</si>
  <si>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</si>
  <si>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</si>
  <si>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</si>
  <si>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</si>
  <si>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</si>
  <si>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</si>
  <si>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</si>
  <si>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</si>
  <si>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</si>
  <si>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</si>
  <si>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</si>
  <si>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</si>
  <si>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</si>
  <si>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</si>
  <si>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</si>
  <si>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</si>
  <si>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</si>
  <si>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</si>
  <si>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</si>
  <si>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</si>
  <si>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</si>
  <si>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</si>
  <si>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</si>
  <si>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</si>
  <si>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</si>
  <si>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</si>
  <si>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</si>
  <si>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</si>
  <si>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</si>
  <si>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</si>
  <si>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</si>
  <si>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and subsidies</t>
  </si>
  <si>
    <t>Transfers received</t>
  </si>
  <si>
    <t>Levy account from SARB</t>
  </si>
  <si>
    <t>7)</t>
  </si>
  <si>
    <t>Fines penalties and forfeits</t>
  </si>
  <si>
    <t xml:space="preserve">  Of which:</t>
  </si>
  <si>
    <t xml:space="preserve">   Public entity conduit receipts</t>
  </si>
  <si>
    <t xml:space="preserve"> Competition Commission</t>
  </si>
  <si>
    <t>Interest, dividends and rent on land</t>
  </si>
  <si>
    <t>Interest</t>
  </si>
  <si>
    <t>Dividends</t>
  </si>
  <si>
    <t xml:space="preserve">                     -  </t>
  </si>
  <si>
    <t>Rent on land</t>
  </si>
  <si>
    <t xml:space="preserve">     Mineral and petroleum royalties</t>
  </si>
  <si>
    <t>8)</t>
  </si>
  <si>
    <t>Sales of capital assets</t>
  </si>
  <si>
    <t>Financial transactions in assets and liabilities</t>
  </si>
  <si>
    <t>9)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</si>
  <si>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</si>
  <si>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</si>
  <si>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</si>
  <si>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</si>
  <si>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</si>
  <si>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</si>
  <si>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</si>
  <si>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</si>
  <si>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</si>
  <si>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</si>
  <si>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</si>
  <si>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</si>
  <si>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</si>
  <si>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</si>
  <si>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</si>
  <si>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 xml:space="preserve">                                -  </t>
  </si>
  <si>
    <t>Sale of Vodacom Shares</t>
  </si>
  <si>
    <t xml:space="preserve">                               -  </t>
  </si>
  <si>
    <t xml:space="preserve">   NRF receipts</t>
  </si>
  <si>
    <t>10)</t>
  </si>
  <si>
    <t xml:space="preserve">  Independent Communications Authority of South Africa </t>
  </si>
  <si>
    <t xml:space="preserve"> South African National Roads Agency Limited</t>
  </si>
  <si>
    <t>Sale of non-core assets</t>
  </si>
  <si>
    <t>Central Energy Fund</t>
  </si>
  <si>
    <t>Exchequer revenue including GFECRA</t>
  </si>
  <si>
    <t>Adjustment for GFECRA balance sheet transaction</t>
  </si>
  <si>
    <t>Total national government revenue</t>
  </si>
  <si>
    <t>Reconciliation of total national government and exchequer revenue against Table 4</t>
  </si>
  <si>
    <t>GFECRA - SARB Contingency reserve contribution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</si>
  <si>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</si>
  <si>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</si>
  <si>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</si>
  <si>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</si>
  <si>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12)</t>
  </si>
  <si>
    <t xml:space="preserve">  Financial Intelligence Centre Act</t>
  </si>
  <si>
    <t xml:space="preserve">  Financial Sector Conduct Authority</t>
  </si>
  <si>
    <t xml:space="preserve">  SARB Sanctions</t>
  </si>
  <si>
    <t xml:space="preserve">  Secret Service Account</t>
  </si>
  <si>
    <t xml:space="preserve">  Proceeds of organised Crime Act</t>
  </si>
  <si>
    <t xml:space="preserve">  Gauteng Freeway Improvement Project (SANRAL)</t>
  </si>
  <si>
    <t xml:space="preserve">  Government Pensions Administration Agency</t>
  </si>
  <si>
    <t xml:space="preserve">  DTIC Various entities</t>
  </si>
  <si>
    <t xml:space="preserve">  Asset Forfeiture Unit</t>
  </si>
  <si>
    <t>Revenue collected on behalf of the RAF</t>
  </si>
  <si>
    <t>Eskom refund - road accident fund levy portion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</si>
  <si>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</si>
  <si>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</si>
  <si>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</si>
  <si>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</si>
  <si>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</si>
  <si>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</si>
  <si>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</si>
  <si>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Exchequer revenue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</si>
  <si>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</si>
  <si>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</si>
  <si>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</si>
  <si>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</si>
  <si>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</si>
  <si>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</si>
  <si>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The Gold and Foreign Exchange Contingency Reserve Account Defrayal Amendment Act, Act No 27 of 2024 refers. In 2024/25,  the Reserve Bank will pay R200 billion to government.</t>
  </si>
  <si>
    <t>in partial settlement of the GFECRA balances. R200 billion was received into the National Revenue Fund.</t>
  </si>
  <si>
    <t>8) Mineral royalties imposed on the transfer of mineral resources in terms of the Mineral and Petroleum Resources Royalty Act (2008), which came into operation on 1 May 2009.</t>
  </si>
  <si>
    <t xml:space="preserve">9) Includes recoveries of loans and advances and conduit receipts related to ICASA for licence fees and SANRAL for the debt repayment by the </t>
  </si>
  <si>
    <t>Gauteng provincial governement for the Gauteng Freeway Improvement Project.</t>
  </si>
  <si>
    <t>10) Includes National Revenue Funds receipts previously accounted for seperately.</t>
  </si>
  <si>
    <t>12)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</si>
  <si>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</si>
  <si>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</si>
  <si>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</si>
  <si>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</si>
  <si>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</si>
  <si>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</si>
  <si>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</si>
  <si>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</si>
  <si>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</si>
  <si>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</si>
  <si>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</si>
  <si>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</si>
  <si>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</si>
  <si>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</si>
  <si>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</si>
  <si>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</si>
  <si>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</si>
  <si>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</si>
  <si>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</si>
  <si>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</si>
  <si>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</si>
  <si>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</si>
  <si>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</si>
  <si>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Electricity and Energy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</si>
  <si>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</si>
  <si>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</si>
  <si>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</si>
  <si>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</si>
  <si>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</si>
  <si>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</si>
  <si>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 xml:space="preserve">Higher Education 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</si>
  <si>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</si>
  <si>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</si>
  <si>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</si>
  <si>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</si>
  <si>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</si>
  <si>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</si>
  <si>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</si>
  <si>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</si>
  <si>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</si>
  <si>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</si>
  <si>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</si>
  <si>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</t>
  </si>
  <si>
    <t>Communications and Digital Technologies</t>
  </si>
  <si>
    <t>Employment and Labour</t>
  </si>
  <si>
    <t>Forestry, Fisheries and the Environment</t>
  </si>
  <si>
    <t>Human Settlements</t>
  </si>
  <si>
    <t>Mineral and Petroleum Resources</t>
  </si>
  <si>
    <t>Science, Technology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</si>
  <si>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</si>
  <si>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</si>
  <si>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</si>
  <si>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</si>
  <si>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</si>
  <si>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</si>
  <si>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Land Reform and Rural Development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</si>
  <si>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</si>
  <si>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</si>
  <si>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</si>
  <si>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</si>
  <si>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</si>
  <si>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</si>
  <si>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</si>
  <si>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</si>
  <si>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</si>
  <si>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</si>
  <si>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</si>
  <si>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Public-sector-related pension, post-retirement medical and other benefits in terms of statutory and collective agreement obligations (National Treasury)</t>
  </si>
  <si>
    <t>Skills levy and sector education and training authorities (Higher Education)</t>
  </si>
  <si>
    <t>Magistrates' salaries (Justice and Constitutional Development)</t>
  </si>
  <si>
    <t>Judges' salaries (Office of the Chief Justice)</t>
  </si>
  <si>
    <t>International Oil Pollution Compensation Funds (Transport)</t>
  </si>
  <si>
    <t>Total direct charges against the NRF</t>
  </si>
  <si>
    <t>Provisional allocations not appropriated</t>
  </si>
  <si>
    <t>Contingency reserve</t>
  </si>
  <si>
    <t>National government projected underspending</t>
  </si>
  <si>
    <t>Local government repayment to the National Revenue Fund</t>
  </si>
  <si>
    <t>Main budget expenditure</t>
  </si>
  <si>
    <t>1) Reflects monthly requested funds.</t>
  </si>
  <si>
    <t>2) Payments to NSFAS and Universities are now spread over a 10-month period instead of 9 months.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</si>
  <si>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</si>
  <si>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</si>
  <si>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estimate</t>
  </si>
  <si>
    <t>Sports Arts and Culture</t>
  </si>
  <si>
    <t>Guarantees, indemnities and securities: Payment to the South African Reserve Bank (National Treasury)</t>
  </si>
  <si>
    <t>Section 16 payment to the Central Energy Fund (Mineral and Petroleum Resources)**</t>
  </si>
  <si>
    <t>International Oil Pollution Compensation Fund (Transport)</t>
  </si>
  <si>
    <t>MTBPS Adjustment</t>
  </si>
  <si>
    <t xml:space="preserve">4) An amount of R8.498 billion was appropriated from the National Revenue Fund but not yet signed by the President or spent by departments.
</t>
  </si>
  <si>
    <t>Table 3  Summary table of gross borrowing</t>
  </si>
  <si>
    <t>Table</t>
  </si>
  <si>
    <t>March*</t>
  </si>
  <si>
    <t>estimate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</si>
  <si>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</si>
  <si>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</si>
  <si>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</si>
  <si>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</si>
  <si>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</si>
  <si>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</si>
  <si>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</si>
  <si>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</si>
  <si>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(gross)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</si>
  <si>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</si>
  <si>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</si>
  <si>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</si>
  <si>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</si>
  <si>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</si>
  <si>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</si>
  <si>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</si>
  <si>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</si>
  <si>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</si>
  <si>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</si>
  <si>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</si>
  <si>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</si>
  <si>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</si>
  <si>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</si>
  <si>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</si>
  <si>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</si>
  <si>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</si>
  <si>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</si>
  <si>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</si>
  <si>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</si>
  <si>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</si>
  <si>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</si>
  <si>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</si>
  <si>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</si>
  <si>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 xml:space="preserve">    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</si>
  <si>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</si>
  <si>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</si>
  <si>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</si>
  <si>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</si>
  <si>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</si>
  <si>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</si>
  <si>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</si>
  <si>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1) Switches represent an auction that aims to ease pressure on targeted areas of the redemption profile by exchanging shorter-dated debt for longer-term debt.
</t>
  </si>
  <si>
    <t>2) Repurchase agreements (repos) represent short-term borrowing for market participants in government bonds.</t>
  </si>
  <si>
    <t>*) Figures for the month of March, prior year have been adjusted to be in line with Audited Outcome.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</si>
  <si>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</si>
  <si>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</si>
  <si>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</si>
  <si>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</si>
  <si>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</si>
  <si>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</si>
  <si>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</si>
  <si>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</si>
  <si>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</si>
  <si>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</si>
  <si>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</si>
  <si>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</si>
  <si>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</si>
  <si>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</si>
  <si>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</si>
  <si>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</si>
  <si>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</si>
  <si>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</si>
  <si>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</si>
  <si>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</si>
  <si>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</si>
  <si>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</si>
  <si>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</si>
  <si>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</si>
  <si>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</si>
  <si>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</si>
  <si>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</si>
  <si>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</si>
  <si>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</si>
  <si>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</si>
  <si>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</si>
  <si>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</si>
  <si>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</si>
  <si>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R2033 (10.00% due 2033/03/31)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</si>
  <si>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</si>
  <si>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</si>
  <si>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</si>
  <si>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R2038 (10.875% due 2038/03/31)</t>
  </si>
  <si>
    <t xml:space="preserve">  R2039 (9.875% due 2039/03/31)</t>
  </si>
  <si>
    <t xml:space="preserve">  R2040 (9.00% due 2040/01/31)</t>
  </si>
  <si>
    <t xml:space="preserve">  R214 (6.50% due 2041/02/28)</t>
  </si>
  <si>
    <t xml:space="preserve">  R2042 (10.125% due 2042/03/31)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</si>
  <si>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</si>
  <si>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</si>
  <si>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</si>
  <si>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</si>
  <si>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RN2035 (8.325% (floating) due 2035/09/30)</t>
  </si>
  <si>
    <t xml:space="preserve">  RN2032 (8.778% (floating) due 2032/03/31)</t>
  </si>
  <si>
    <t>Infrastructure and Development Bond</t>
  </si>
  <si>
    <t xml:space="preserve">  RI2036 (8.575% due 2036/03/31)</t>
  </si>
  <si>
    <t xml:space="preserve">  RI2041 (9.13% due 2041/03/31)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</si>
  <si>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</si>
  <si>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</si>
  <si>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</si>
  <si>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</si>
  <si>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</si>
  <si>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</si>
  <si>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</si>
  <si>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</si>
  <si>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</si>
  <si>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</si>
  <si>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</si>
  <si>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</si>
  <si>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</si>
  <si>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Loans issued for switches 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</si>
  <si>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</si>
  <si>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</si>
  <si>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</si>
  <si>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</si>
  <si>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</si>
  <si>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</si>
  <si>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</si>
  <si>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</si>
  <si>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</si>
  <si>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</si>
  <si>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</t>
  </si>
  <si>
    <t xml:space="preserve">  I2050 (2.50% due 2049-50-51/12/31)                                                               </t>
  </si>
  <si>
    <t>New ILB</t>
  </si>
  <si>
    <t>1) Retail bonds were updated to exclude Capitalised interest on Retail Bonds (cash value) amount in September 2025 &amp; March 2026.</t>
  </si>
  <si>
    <t xml:space="preserve">2) Redemption date on RN2030 was corrected to 2030/09/17. </t>
  </si>
  <si>
    <t xml:space="preserve">2) Switches represent an auction that aims to ease pressure on targeted areas of the redemption profile by exchanging shorter-dated debt for longer-term debt.
</t>
  </si>
  <si>
    <t>3) Repurchase agreements (repos) represent short-term borrowing for market participants in government bonds.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</si>
  <si>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</si>
  <si>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</si>
  <si>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</si>
  <si>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</si>
  <si>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</si>
  <si>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</si>
  <si>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</si>
  <si>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</si>
  <si>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</si>
  <si>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</si>
  <si>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</si>
  <si>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</si>
  <si>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</si>
  <si>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R210 (2.60% due 2028/03/31)   </t>
  </si>
  <si>
    <t xml:space="preserve">  I2031 (4.25% due 2031/01/31)  </t>
  </si>
  <si>
    <t xml:space="preserve">  I2033 (1.875% due 2033/02/28)   </t>
  </si>
  <si>
    <t xml:space="preserve">  I2038 (2.25% due 2038/01/31) </t>
  </si>
  <si>
    <t xml:space="preserve">  I2046 (2.50% due 2046/03/31) </t>
  </si>
  <si>
    <t xml:space="preserve">  R2023 (7.75%  2023/02/28)</t>
  </si>
  <si>
    <t xml:space="preserve">  R186/7/8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</si>
  <si>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</si>
  <si>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</si>
  <si>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</si>
  <si>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</si>
  <si>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</si>
  <si>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</si>
  <si>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</si>
  <si>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</si>
  <si>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 xml:space="preserve">Redemptions due to switches 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</si>
  <si>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</si>
  <si>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</si>
  <si>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</si>
  <si>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</si>
  <si>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</si>
  <si>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I2050 (2.50% due 2049-50-51/12/31)   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</si>
  <si>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</si>
  <si>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</si>
  <si>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</si>
  <si>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</si>
  <si>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</si>
  <si>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</si>
  <si>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</si>
  <si>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</si>
  <si>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</si>
  <si>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 xml:space="preserve">1) An auction that aims to ease pressure on targeted areas of the redemption profile by exchanging shorter-dated debt for longer-term debt.
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</si>
  <si>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</si>
  <si>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</si>
  <si>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</si>
  <si>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</si>
  <si>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</si>
  <si>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</si>
  <si>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</si>
  <si>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</si>
  <si>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</si>
  <si>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</si>
  <si>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</si>
  <si>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</si>
  <si>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</si>
  <si>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</si>
  <si>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</si>
  <si>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</si>
  <si>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</si>
  <si>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</si>
  <si>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</si>
  <si>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TY2/119 3.5344% CAD Notes due 2034/03/15</t>
  </si>
  <si>
    <t xml:space="preserve">  TY2/120  7.100%  US Dollar Notes due 2036/11/19</t>
  </si>
  <si>
    <t xml:space="preserve">  TY2/121  7.950%  US Dollar Notes due 2054/11/19</t>
  </si>
  <si>
    <t>TY2/122 6M EURIBOR plus 1.66% Tranche 2 - EURO Notes due 2039/09/01</t>
  </si>
  <si>
    <t>TY2/123 6M SOFR plus 1.49% US Dollar Notes due 2041/03/15</t>
  </si>
  <si>
    <t>TY2/124  4.31% Euro Notes due 2040/03/15</t>
  </si>
  <si>
    <t>TY2/125 Daily SOFR plus 1.22% Euro Notes due 2040/03/15</t>
  </si>
  <si>
    <t>TY2/128  6.125% US Dollar Notes due 2037/12/11</t>
  </si>
  <si>
    <t>TY2/129  7.25% US Dollar Notes due 2055/12/11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</si>
  <si>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</si>
  <si>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</si>
  <si>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</si>
  <si>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</si>
  <si>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</si>
  <si>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</si>
  <si>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</si>
  <si>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</si>
  <si>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</si>
  <si>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</si>
  <si>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</si>
  <si>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</si>
  <si>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</si>
  <si>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</si>
  <si>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</si>
  <si>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</si>
  <si>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</si>
  <si>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TY2/90  5.875% RSA Notes due 2025/09/16</t>
  </si>
  <si>
    <t xml:space="preserve">  TY2/92  3.75% RSA Notes due 2026/07/24</t>
  </si>
  <si>
    <t xml:space="preserve">  TY2/94 4.875% RSA Notes due 2026/04/14</t>
  </si>
  <si>
    <t>TY2/103 LIBOR plus 1.25% US Dollar Notes due 2050/07/20</t>
  </si>
  <si>
    <t xml:space="preserve">  TY2/104  3M JIBAR + lending margin + funding cost margin Notes due 2040/06/16</t>
  </si>
  <si>
    <t xml:space="preserve">  TY2/106  6M LIBOR plus 1.25% (floating) US Dollar Notes due 2051/06/17</t>
  </si>
  <si>
    <t xml:space="preserve">  TY2/108  6M LIBOR plus 1.05% (floating) US Dollar Notes due 2046/09/15 (Tranche A&amp;B)</t>
  </si>
  <si>
    <t xml:space="preserve">  TY2/109  6M SOFR plus 0.75% (floating) US Dollar Notes due 2035/06/1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</si>
  <si>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</si>
  <si>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</si>
  <si>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</si>
  <si>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</si>
  <si>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</si>
  <si>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</si>
  <si>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</si>
  <si>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</si>
  <si>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</si>
  <si>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</si>
  <si>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</si>
  <si>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</si>
  <si>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</si>
  <si>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</si>
  <si>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</si>
  <si>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</si>
  <si>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</si>
  <si>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</si>
  <si>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2025/26 and prior</t>
  </si>
  <si>
    <t xml:space="preserve">Late requests by National Departments                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</si>
  <si>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</si>
  <si>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</si>
  <si>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</si>
  <si>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</si>
  <si>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</si>
  <si>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</si>
  <si>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</si>
  <si>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 xml:space="preserve">2) The opening cash balance of the SARB account on 01 April 2025 was amended to reflect the corrected figure of the closing balance of 31 March 2025. </t>
  </si>
  <si>
    <t>3) Surrenders by National Departments are unspent funds requested in previous financial years.</t>
  </si>
  <si>
    <t>4) Late requests are requisitions with regard to expenditure committed in previous years.</t>
  </si>
  <si>
    <t xml:space="preserve">5) The opening cash balance of the SARB account on 01 April 2026 was amended to reflect the corrected figure closing balance of 31 March 2025. 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</si>
  <si>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</si>
  <si>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</si>
  <si>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</si>
  <si>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</si>
  <si>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</si>
  <si>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</si>
  <si>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</si>
  <si>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</si>
  <si>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</si>
  <si>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</si>
  <si>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</si>
  <si>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</si>
  <si>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</si>
  <si>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</si>
  <si>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</si>
  <si>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</si>
  <si>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</si>
  <si>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</si>
  <si>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</si>
  <si>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</si>
  <si>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</si>
  <si>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</si>
  <si>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</si>
  <si>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</si>
  <si>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</si>
  <si>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</si>
  <si>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</si>
  <si>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</si>
  <si>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</si>
  <si>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</si>
  <si>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</si>
  <si>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</si>
  <si>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</si>
  <si>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</si>
  <si>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</si>
  <si>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>Profit on switch transactions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</si>
  <si>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</si>
  <si>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</si>
  <si>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</si>
  <si>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</si>
  <si>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</si>
  <si>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</si>
  <si>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</si>
  <si>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</si>
  <si>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 transactions</t>
  </si>
  <si>
    <t>Loss on script lending</t>
  </si>
  <si>
    <t>Book profit</t>
  </si>
  <si>
    <t>1) NRF receipts and payments form part of departmental revenue (Table 1) and direct charges (Table 2) respectively.</t>
  </si>
  <si>
    <t xml:space="preserve">2) Profit on switch transactions was correctly classified. </t>
  </si>
  <si>
    <t>3) Realised profits/losses on the Gold and Foreign Exchange Contingency Reserve Account.</t>
  </si>
  <si>
    <t>*)Figures for the month of March, prior year have been adjusted to be in line with Audited Outcome.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</si>
  <si>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</si>
  <si>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</si>
  <si>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</si>
  <si>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</si>
  <si>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</si>
  <si>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</si>
  <si>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</si>
  <si>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The statement of actual revenue, expenditure and borrowings with regard to the National Revenue Fund as at the end of April 2026/27 fiscal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</si>
  <si>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</si>
  <si>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30 April 2026</t>
  </si>
  <si>
    <t>Appropriation by vote</t>
  </si>
  <si>
    <t>Debt-service costs</t>
  </si>
  <si>
    <t>Provincial equitable share</t>
  </si>
  <si>
    <t>General fuel levy sharing with metropolitan municipalities</t>
  </si>
  <si>
    <t xml:space="preserve">Public-sector-related pension, post-retirement medical and other benefits </t>
  </si>
  <si>
    <t>Skill Levy and SETAs</t>
  </si>
  <si>
    <t>Other costs</t>
  </si>
  <si>
    <t>Guarantees, indemnities and securities: Payment to the South African Reserve Bank</t>
  </si>
  <si>
    <t>Section 16 payment to the Central Energy Fund (Mineral and Petroleum Resources)</t>
  </si>
  <si>
    <t>Main budget balance</t>
  </si>
  <si>
    <t>Redemptions</t>
  </si>
  <si>
    <t>Gross borrowing requirement</t>
  </si>
  <si>
    <t xml:space="preserve">Financing of the net borrowing requirement                           </t>
  </si>
  <si>
    <t>Foreign loans (gross)</t>
  </si>
  <si>
    <t>Total financing (gross)</t>
  </si>
  <si>
    <t xml:space="preserve">1) The Gold and Foreign Exchange Contingency Reserve Account (GFECRA) cash receipt and requisition of cash recorded in Table 4 is not included in revenue and expenditure, </t>
  </si>
  <si>
    <t xml:space="preserve"> as the budget position presents the net of the cash flows related to balance sheet transactions. These transactions are recorded as part of Changes of cash and other balances.</t>
  </si>
  <si>
    <t>2) Loan advance by National Treasury to Eskom In terms of the Eskom Debt Relief Act, 2023 (Act No.7 of 2023).</t>
  </si>
  <si>
    <t xml:space="preserve">3) The Gold and Foreign Exchange Contingency Reserve Account Defrayal Amendment Act, Act No 27 of 2024 refers. </t>
  </si>
  <si>
    <t>4) A negative value indicates an increase in cash and other balances. A positive value indicates that cash is used to finance part of the borrowing requirement.</t>
  </si>
  <si>
    <r>
      <t>Change in cash and other balances</t>
    </r>
    <r>
      <rPr>
        <b/>
        <vertAlign val="superscript"/>
        <sz val="10"/>
        <rFont val="Arial Narrow"/>
        <family val="2"/>
      </rPr>
      <t>4</t>
    </r>
  </si>
  <si>
    <r>
      <t>GFECRA settlement (net)</t>
    </r>
    <r>
      <rPr>
        <b/>
        <vertAlign val="superscript"/>
        <sz val="10"/>
        <rFont val="Arial Narrow"/>
        <family val="2"/>
      </rPr>
      <t>3</t>
    </r>
  </si>
  <si>
    <r>
      <t xml:space="preserve">Eskom debt-relief arrangement </t>
    </r>
    <r>
      <rPr>
        <b/>
        <vertAlign val="superscript"/>
        <sz val="10"/>
        <rFont val="Arial Narrow"/>
        <family val="2"/>
      </rPr>
      <t xml:space="preserve">2  </t>
    </r>
    <r>
      <rPr>
        <b/>
        <sz val="10"/>
        <rFont val="Arial Narrow"/>
        <family val="2"/>
      </rPr>
      <t xml:space="preserve">                                               </t>
    </r>
  </si>
  <si>
    <r>
      <t>Revenue</t>
    </r>
    <r>
      <rPr>
        <b/>
        <vertAlign val="superscript"/>
        <sz val="10"/>
        <rFont val="Arial Narrow"/>
        <family val="2"/>
      </rPr>
      <t>1</t>
    </r>
  </si>
  <si>
    <r>
      <t>Expenditure</t>
    </r>
    <r>
      <rPr>
        <b/>
        <vertAlign val="superscript"/>
        <sz val="10"/>
        <rFont val="Arial Narrow"/>
        <family val="2"/>
      </rPr>
      <t>1</t>
    </r>
  </si>
  <si>
    <t>ADD EX-INTEREST ONTO CASH AMOUNT TO BALANCE TO THE ADJUSTED NOMINAL</t>
  </si>
  <si>
    <t xml:space="preserve">  RN2030 (8.277% (floating) due 2030/09/17)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</si>
  <si>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</si>
  <si>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</si>
  <si>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</si>
  <si>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</si>
  <si>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</si>
  <si>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</si>
  <si>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</si>
  <si>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</si>
  <si>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</si>
  <si>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</si>
  <si>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</si>
  <si>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</si>
  <si>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</si>
  <si>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</si>
  <si>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 xml:space="preserve">Gold and Foreign Exchange Contingency Reserve Account </t>
  </si>
  <si>
    <t>GFECRA exchequer receipts - SARB contingency reserve account</t>
  </si>
  <si>
    <t>Section 16 payment to the Central Energy Fund</t>
  </si>
  <si>
    <t>Cash budget balance (Exchequer revenue less departmental requisitions)</t>
  </si>
  <si>
    <t>Domestic long-term loans</t>
  </si>
  <si>
    <t>Foreign long-term loans</t>
  </si>
  <si>
    <t xml:space="preserve">Eskom debt-relief arrangement                                                       </t>
  </si>
  <si>
    <t>GFECRA receipt - Financing portion</t>
  </si>
  <si>
    <t>Cash borrowing requirement</t>
  </si>
  <si>
    <t>Financing of the cash borrowing requirement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</si>
  <si>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</si>
  <si>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</si>
  <si>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</si>
  <si>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</si>
  <si>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</si>
  <si>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</si>
  <si>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</si>
  <si>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</si>
  <si>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</si>
  <si>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</si>
  <si>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</si>
  <si>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</si>
  <si>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8)</t>
  </si>
  <si>
    <t>Surrenders/Late requests</t>
  </si>
  <si>
    <t>Outstanding transfers from the Exchequer to PMG Accounts</t>
  </si>
  <si>
    <t>Cash flow adjustment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</si>
  <si>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</si>
  <si>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</si>
  <si>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</si>
  <si>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</si>
  <si>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10)</t>
  </si>
  <si>
    <t>Commercial Banks - Tax and Loan accounts</t>
  </si>
  <si>
    <t>Closing balance</t>
  </si>
  <si>
    <t xml:space="preserve">Commercial Banks - Tax and Loan accounts                                                       </t>
  </si>
  <si>
    <t xml:space="preserve">1) Revenue received into the Exchequer Account. </t>
  </si>
  <si>
    <t>2) Funds requisitions by departments.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</si>
  <si>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</si>
  <si>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</si>
  <si>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 xml:space="preserve">5)The Gold and Foreign Exchange Contingency Reserve Account Defrayal Amendment Act, Act No 27 of 2024 refers. </t>
  </si>
  <si>
    <t xml:space="preserve">6) Switches represent an auction that aims to ease pressure on targeted areas of the redemption profile by exchanging shorter-dated debt for longer-term debt.
</t>
  </si>
  <si>
    <t>7) Repurchase agreements (repos) represent short-term borrowing for market participants in government bonds.</t>
  </si>
  <si>
    <t>8) A negative value indicates an increase in cash and other balances. A positive value indicates that cash is used to finance part of the borrowing requirement.</t>
  </si>
  <si>
    <t xml:space="preserve">9) The opening cash balance of the SARB account on 01 April 2025 was amended to reflect the corrected figure of the closing balance of 31 March 2025. </t>
  </si>
  <si>
    <t>10) Investment with the Corporation for Public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</si>
</sst>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(* #,##0_);_(* \(#,##0\);_(* &quot;-&quot;_);_(@_)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00000000000_);_(* \(#,##0.000000000000000000\);_(* &quot;-&quot;??_);_(@_)"/>
    <numFmt numFmtId="172" formatCode="_ * #,##0_ ;_ * \-#,##0_ ;_ * &quot;-&quot;??_ ;_ @_ 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.0_-;\-* #,##0.0_-;_-* &quot;-&quot;??_-;_-@_-"/>
    <numFmt numFmtId="181" formatCode="_-* #,##0_-;\-* #,##0_-;_-* &quot;-&quot;??_-;_-@_-"/>
    <numFmt numFmtId="182" formatCode="_(* #,##0.000000_);_(* \(#,##0.000000\);_(* &quot;-&quot;??_);_(@_)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color rgb="FFFF0000"/>
      <name val="Arial Narrow"/>
      <family val="2"/>
    </font>
    <font>
      <i/>
      <sz val="10"/>
      <color rgb="FFFF000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"/>
      <color rgb="FFC00000"/>
      <name val="Arial Narrow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i/>
      <sz val="11"/>
      <name val="Arial Narrow"/>
      <family val="2"/>
    </font>
    <font>
      <sz val="11"/>
      <color rgb="FF000000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i/>
      <sz val="10"/>
      <color theme="1"/>
      <name val="Arial Narrow"/>
      <family val="2"/>
    </font>
    <font>
      <b/>
      <sz val="11"/>
      <name val="Times New Roman"/>
      <family val="1"/>
    </font>
    <font>
      <b/>
      <sz val="10"/>
      <name val="Arial"/>
      <family val="2"/>
    </font>
    <font>
      <i/>
      <sz val="10"/>
      <color theme="0"/>
      <name val="Arial Narrow"/>
      <family val="2"/>
    </font>
    <font>
      <b/>
      <u/>
      <sz val="1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i/>
      <sz val="9"/>
      <name val="Arial Narrow"/>
      <family val="2"/>
    </font>
    <font>
      <sz val="9"/>
      <name val="Arial Narrow"/>
      <family val="2"/>
    </font>
    <font>
      <b/>
      <sz val="8"/>
      <color rgb="FFC00000"/>
      <name val="Arial Narrow"/>
      <family val="2"/>
    </font>
    <font>
      <b/>
      <vertAlign val="superscript"/>
      <sz val="10"/>
      <name val="Arial Narrow"/>
      <family val="2"/>
    </font>
    <font>
      <b/>
      <sz val="10"/>
      <color theme="1"/>
      <name val="Arial"/>
      <family val="2"/>
    </font>
    <font>
      <u/>
      <sz val="10"/>
      <color theme="1"/>
      <name val="Arial Narrow"/>
      <family val="2"/>
    </font>
    <font>
      <b/>
      <u/>
      <sz val="10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25" fillId="0" borderId="0"/>
    <xf numFmtId="0" fontId="5" fillId="0" borderId="0"/>
    <xf numFmtId="165" fontId="5" fillId="0" borderId="0" applyFont="0" applyFill="0" applyBorder="0" applyAlignment="0" applyProtection="0"/>
  </cellStyleXfs>
  <cellXfs count="897">
    <xf numFmtId="0" fontId="0" fillId="0" borderId="0" xfId="0"/>
    <xf numFmtId="164" fontId="2" fillId="0" borderId="0" xfId="0" applyNumberFormat="1" applyFont="1"/>
    <xf numFmtId="164" fontId="3" fillId="0" borderId="1" xfId="0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 applyAlignment="1">
      <alignment horizontal="right"/>
    </xf>
    <xf numFmtId="164" fontId="2" fillId="0" borderId="9" xfId="0" applyNumberFormat="1" applyFont="1" applyBorder="1"/>
    <xf numFmtId="164" fontId="3" fillId="0" borderId="0" xfId="0" applyNumberFormat="1" applyFont="1"/>
    <xf numFmtId="164" fontId="4" fillId="0" borderId="10" xfId="0" applyNumberFormat="1" applyFont="1" applyBorder="1" applyAlignment="1">
      <alignment horizontal="right"/>
    </xf>
    <xf numFmtId="164" fontId="3" fillId="0" borderId="11" xfId="1" applyNumberFormat="1" applyFont="1" applyFill="1" applyBorder="1" applyAlignment="1">
      <alignment horizontal="right"/>
    </xf>
    <xf numFmtId="164" fontId="3" fillId="0" borderId="12" xfId="1" applyNumberFormat="1" applyFont="1" applyFill="1" applyBorder="1" applyAlignment="1">
      <alignment horizontal="right"/>
    </xf>
    <xf numFmtId="164" fontId="3" fillId="0" borderId="13" xfId="0" applyNumberFormat="1" applyFont="1" applyBorder="1" applyAlignment="1">
      <alignment horizontal="right"/>
    </xf>
    <xf numFmtId="164" fontId="3" fillId="0" borderId="14" xfId="1" applyNumberFormat="1" applyFont="1" applyFill="1" applyBorder="1" applyAlignment="1">
      <alignment horizontal="right"/>
    </xf>
    <xf numFmtId="164" fontId="3" fillId="0" borderId="15" xfId="0" applyNumberFormat="1" applyFont="1" applyBorder="1"/>
    <xf numFmtId="164" fontId="3" fillId="0" borderId="16" xfId="0" applyNumberFormat="1" applyFont="1" applyBorder="1"/>
    <xf numFmtId="164" fontId="3" fillId="0" borderId="17" xfId="0" applyNumberFormat="1" applyFont="1" applyBorder="1" applyAlignment="1">
      <alignment horizontal="right"/>
    </xf>
    <xf numFmtId="164" fontId="3" fillId="0" borderId="18" xfId="1" applyNumberFormat="1" applyFont="1" applyFill="1" applyBorder="1" applyAlignment="1">
      <alignment horizontal="right"/>
    </xf>
    <xf numFmtId="164" fontId="3" fillId="0" borderId="10" xfId="1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164" fontId="3" fillId="0" borderId="19" xfId="1" applyNumberFormat="1" applyFont="1" applyFill="1" applyBorder="1" applyAlignment="1">
      <alignment horizontal="right"/>
    </xf>
    <xf numFmtId="164" fontId="4" fillId="0" borderId="20" xfId="0" applyNumberFormat="1" applyFont="1" applyBorder="1"/>
    <xf numFmtId="164" fontId="6" fillId="0" borderId="0" xfId="0" applyNumberFormat="1" applyFont="1"/>
    <xf numFmtId="164" fontId="4" fillId="0" borderId="0" xfId="0" applyNumberFormat="1" applyFont="1"/>
    <xf numFmtId="164" fontId="6" fillId="0" borderId="13" xfId="0" applyNumberFormat="1" applyFont="1" applyBorder="1"/>
    <xf numFmtId="164" fontId="4" fillId="0" borderId="12" xfId="0" applyNumberFormat="1" applyFont="1" applyBorder="1" applyAlignment="1">
      <alignment horizontal="right"/>
    </xf>
    <xf numFmtId="164" fontId="3" fillId="0" borderId="12" xfId="0" applyNumberFormat="1" applyFont="1" applyBorder="1" applyAlignment="1">
      <alignment horizontal="right"/>
    </xf>
    <xf numFmtId="164" fontId="3" fillId="0" borderId="21" xfId="0" applyNumberFormat="1" applyFont="1" applyBorder="1" applyAlignment="1">
      <alignment horizontal="right"/>
    </xf>
    <xf numFmtId="164" fontId="3" fillId="0" borderId="14" xfId="0" applyNumberFormat="1" applyFont="1" applyBorder="1" applyAlignment="1">
      <alignment horizontal="right"/>
    </xf>
    <xf numFmtId="164" fontId="4" fillId="0" borderId="9" xfId="0" applyNumberFormat="1" applyFont="1" applyBorder="1"/>
    <xf numFmtId="164" fontId="2" fillId="0" borderId="10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2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left"/>
    </xf>
    <xf numFmtId="164" fontId="2" fillId="0" borderId="10" xfId="0" applyNumberFormat="1" applyFont="1" applyBorder="1" applyAlignment="1">
      <alignment horizontal="left"/>
    </xf>
    <xf numFmtId="164" fontId="2" fillId="0" borderId="18" xfId="0" applyNumberFormat="1" applyFont="1" applyBorder="1" applyAlignment="1">
      <alignment horizontal="right"/>
    </xf>
    <xf numFmtId="0" fontId="0" fillId="0" borderId="10" xfId="0" applyBorder="1"/>
    <xf numFmtId="164" fontId="7" fillId="0" borderId="0" xfId="0" applyNumberFormat="1" applyFont="1" applyAlignment="1">
      <alignment horizontal="left"/>
    </xf>
    <xf numFmtId="164" fontId="7" fillId="0" borderId="10" xfId="0" applyNumberFormat="1" applyFont="1" applyBorder="1" applyAlignment="1">
      <alignment horizontal="left"/>
    </xf>
    <xf numFmtId="164" fontId="7" fillId="0" borderId="0" xfId="0" applyNumberFormat="1" applyFont="1"/>
    <xf numFmtId="164" fontId="8" fillId="0" borderId="0" xfId="0" applyNumberFormat="1" applyFont="1" applyAlignment="1">
      <alignment horizontal="right"/>
    </xf>
    <xf numFmtId="164" fontId="8" fillId="0" borderId="10" xfId="0" applyNumberFormat="1" applyFont="1" applyBorder="1" applyAlignment="1">
      <alignment horizontal="right"/>
    </xf>
    <xf numFmtId="164" fontId="9" fillId="0" borderId="0" xfId="0" applyNumberFormat="1" applyFont="1"/>
    <xf numFmtId="164" fontId="3" fillId="0" borderId="1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22" xfId="1" applyNumberFormat="1" applyFont="1" applyFill="1" applyBorder="1" applyAlignment="1">
      <alignment horizontal="center"/>
    </xf>
    <xf numFmtId="164" fontId="7" fillId="0" borderId="0" xfId="0" applyNumberFormat="1" applyFont="1" applyAlignment="1">
      <alignment horizontal="right"/>
    </xf>
    <xf numFmtId="164" fontId="2" fillId="0" borderId="23" xfId="0" applyNumberFormat="1" applyFont="1" applyBorder="1" applyAlignment="1">
      <alignment horizontal="right"/>
    </xf>
    <xf numFmtId="164" fontId="3" fillId="0" borderId="24" xfId="1" applyNumberFormat="1" applyFont="1" applyFill="1" applyBorder="1" applyAlignment="1">
      <alignment horizontal="center"/>
    </xf>
    <xf numFmtId="164" fontId="3" fillId="0" borderId="18" xfId="1" applyNumberFormat="1" applyFont="1" applyFill="1" applyBorder="1" applyAlignment="1">
      <alignment horizontal="center"/>
    </xf>
    <xf numFmtId="164" fontId="10" fillId="0" borderId="0" xfId="0" applyNumberFormat="1" applyFont="1"/>
    <xf numFmtId="164" fontId="8" fillId="0" borderId="0" xfId="0" applyNumberFormat="1" applyFont="1"/>
    <xf numFmtId="164" fontId="11" fillId="0" borderId="0" xfId="0" applyNumberFormat="1" applyFont="1" applyAlignment="1">
      <alignment horizontal="left"/>
    </xf>
    <xf numFmtId="164" fontId="7" fillId="0" borderId="10" xfId="0" applyNumberFormat="1" applyFont="1" applyBorder="1" applyAlignment="1">
      <alignment horizontal="right"/>
    </xf>
    <xf numFmtId="164" fontId="2" fillId="0" borderId="18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left"/>
    </xf>
    <xf numFmtId="164" fontId="4" fillId="0" borderId="22" xfId="0" applyNumberFormat="1" applyFont="1" applyBorder="1" applyAlignment="1">
      <alignment horizontal="right"/>
    </xf>
    <xf numFmtId="164" fontId="4" fillId="0" borderId="18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left"/>
    </xf>
    <xf numFmtId="164" fontId="4" fillId="0" borderId="18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164" fontId="4" fillId="0" borderId="10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>
      <alignment horizontal="center"/>
    </xf>
    <xf numFmtId="164" fontId="6" fillId="0" borderId="9" xfId="0" applyNumberFormat="1" applyFont="1" applyBorder="1"/>
    <xf numFmtId="164" fontId="3" fillId="0" borderId="22" xfId="0" applyNumberFormat="1" applyFont="1" applyBorder="1" applyAlignment="1">
      <alignment horizontal="right"/>
    </xf>
    <xf numFmtId="164" fontId="3" fillId="0" borderId="9" xfId="0" applyNumberFormat="1" applyFont="1" applyBorder="1"/>
    <xf numFmtId="164" fontId="3" fillId="0" borderId="25" xfId="1" applyNumberFormat="1" applyFont="1" applyFill="1" applyBorder="1" applyAlignment="1">
      <alignment horizontal="center"/>
    </xf>
    <xf numFmtId="164" fontId="3" fillId="0" borderId="16" xfId="1" applyNumberFormat="1" applyFont="1" applyFill="1" applyBorder="1" applyAlignment="1">
      <alignment horizontal="center"/>
    </xf>
    <xf numFmtId="164" fontId="3" fillId="0" borderId="19" xfId="1" applyNumberFormat="1" applyFont="1" applyFill="1" applyBorder="1" applyAlignment="1">
      <alignment horizontal="center"/>
    </xf>
    <xf numFmtId="164" fontId="3" fillId="0" borderId="17" xfId="1" applyNumberFormat="1" applyFont="1" applyFill="1" applyBorder="1" applyAlignment="1">
      <alignment horizontal="center"/>
    </xf>
    <xf numFmtId="164" fontId="2" fillId="0" borderId="20" xfId="0" applyNumberFormat="1" applyFont="1" applyBorder="1"/>
    <xf numFmtId="164" fontId="3" fillId="0" borderId="13" xfId="0" applyNumberFormat="1" applyFont="1" applyBorder="1"/>
    <xf numFmtId="164" fontId="2" fillId="0" borderId="13" xfId="0" applyNumberFormat="1" applyFont="1" applyBorder="1"/>
    <xf numFmtId="164" fontId="8" fillId="0" borderId="12" xfId="0" applyNumberFormat="1" applyFont="1" applyBorder="1" applyAlignment="1">
      <alignment horizontal="right"/>
    </xf>
    <xf numFmtId="164" fontId="3" fillId="0" borderId="25" xfId="0" applyNumberFormat="1" applyFont="1" applyBorder="1" applyAlignment="1">
      <alignment horizontal="right"/>
    </xf>
    <xf numFmtId="164" fontId="3" fillId="0" borderId="26" xfId="0" applyNumberFormat="1" applyFont="1" applyBorder="1" applyAlignment="1">
      <alignment horizontal="right"/>
    </xf>
    <xf numFmtId="164" fontId="3" fillId="0" borderId="1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4" fontId="2" fillId="0" borderId="27" xfId="0" applyNumberFormat="1" applyFont="1" applyBorder="1"/>
    <xf numFmtId="164" fontId="3" fillId="0" borderId="28" xfId="0" applyNumberFormat="1" applyFont="1" applyBorder="1"/>
    <xf numFmtId="164" fontId="2" fillId="0" borderId="28" xfId="0" applyNumberFormat="1" applyFont="1" applyBorder="1"/>
    <xf numFmtId="164" fontId="7" fillId="0" borderId="28" xfId="0" applyNumberFormat="1" applyFont="1" applyBorder="1"/>
    <xf numFmtId="164" fontId="8" fillId="0" borderId="29" xfId="0" applyNumberFormat="1" applyFont="1" applyBorder="1" applyAlignment="1">
      <alignment horizontal="right"/>
    </xf>
    <xf numFmtId="164" fontId="3" fillId="0" borderId="30" xfId="1" applyNumberFormat="1" applyFont="1" applyFill="1" applyBorder="1" applyAlignment="1">
      <alignment horizontal="center"/>
    </xf>
    <xf numFmtId="164" fontId="3" fillId="0" borderId="31" xfId="1" applyNumberFormat="1" applyFont="1" applyFill="1" applyBorder="1" applyAlignment="1">
      <alignment horizontal="center"/>
    </xf>
    <xf numFmtId="164" fontId="3" fillId="0" borderId="32" xfId="1" applyNumberFormat="1" applyFont="1" applyFill="1" applyBorder="1" applyAlignment="1">
      <alignment horizontal="center"/>
    </xf>
    <xf numFmtId="164" fontId="3" fillId="0" borderId="29" xfId="1" applyNumberFormat="1" applyFont="1" applyFill="1" applyBorder="1" applyAlignment="1">
      <alignment horizontal="center"/>
    </xf>
    <xf numFmtId="164" fontId="2" fillId="0" borderId="33" xfId="0" applyNumberFormat="1" applyFont="1" applyBorder="1"/>
    <xf numFmtId="164" fontId="8" fillId="0" borderId="1" xfId="0" applyNumberFormat="1" applyFont="1" applyBorder="1" applyAlignment="1">
      <alignment horizontal="right"/>
    </xf>
    <xf numFmtId="164" fontId="3" fillId="0" borderId="11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left"/>
    </xf>
    <xf numFmtId="164" fontId="10" fillId="0" borderId="10" xfId="0" applyNumberFormat="1" applyFont="1" applyBorder="1" applyAlignment="1">
      <alignment horizontal="left"/>
    </xf>
    <xf numFmtId="164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10" fillId="0" borderId="10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left" indent="1"/>
    </xf>
    <xf numFmtId="164" fontId="4" fillId="0" borderId="18" xfId="2" applyNumberFormat="1" applyFont="1" applyFill="1" applyBorder="1" applyAlignment="1" applyProtection="1"/>
    <xf numFmtId="164" fontId="9" fillId="0" borderId="10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3" fillId="0" borderId="24" xfId="0" applyNumberFormat="1" applyFont="1" applyBorder="1" applyAlignment="1">
      <alignment horizontal="right"/>
    </xf>
    <xf numFmtId="164" fontId="2" fillId="0" borderId="18" xfId="2" applyNumberFormat="1" applyFont="1" applyFill="1" applyBorder="1" applyAlignment="1" applyProtection="1"/>
    <xf numFmtId="164" fontId="2" fillId="0" borderId="10" xfId="2" applyNumberFormat="1" applyFont="1" applyFill="1" applyBorder="1" applyAlignment="1" applyProtection="1"/>
    <xf numFmtId="164" fontId="4" fillId="0" borderId="0" xfId="0" applyNumberFormat="1" applyFont="1" applyAlignment="1">
      <alignment horizontal="left"/>
    </xf>
    <xf numFmtId="164" fontId="4" fillId="0" borderId="10" xfId="2" applyNumberFormat="1" applyFont="1" applyFill="1" applyBorder="1" applyAlignment="1" applyProtection="1"/>
    <xf numFmtId="164" fontId="4" fillId="0" borderId="23" xfId="0" applyNumberFormat="1" applyFont="1" applyBorder="1" applyAlignment="1">
      <alignment horizontal="right"/>
    </xf>
    <xf numFmtId="164" fontId="4" fillId="0" borderId="10" xfId="0" applyNumberFormat="1" applyFont="1" applyBorder="1"/>
    <xf numFmtId="164" fontId="4" fillId="0" borderId="23" xfId="0" applyNumberFormat="1" applyFont="1" applyBorder="1"/>
    <xf numFmtId="164" fontId="4" fillId="0" borderId="0" xfId="0" applyNumberFormat="1" applyFont="1" applyAlignment="1">
      <alignment horizontal="left" indent="1"/>
    </xf>
    <xf numFmtId="164" fontId="4" fillId="0" borderId="23" xfId="2" applyNumberFormat="1" applyFont="1" applyFill="1" applyBorder="1" applyAlignment="1" applyProtection="1"/>
    <xf numFmtId="164" fontId="3" fillId="0" borderId="27" xfId="0" applyNumberFormat="1" applyFont="1" applyBorder="1"/>
    <xf numFmtId="164" fontId="3" fillId="0" borderId="29" xfId="0" applyNumberFormat="1" applyFont="1" applyBorder="1"/>
    <xf numFmtId="164" fontId="3" fillId="0" borderId="34" xfId="0" applyNumberFormat="1" applyFont="1" applyBorder="1"/>
    <xf numFmtId="164" fontId="3" fillId="0" borderId="32" xfId="0" applyNumberFormat="1" applyFont="1" applyBorder="1"/>
    <xf numFmtId="164" fontId="3" fillId="0" borderId="33" xfId="0" applyNumberFormat="1" applyFont="1" applyBorder="1"/>
    <xf numFmtId="164" fontId="3" fillId="0" borderId="35" xfId="0" applyNumberFormat="1" applyFont="1" applyBorder="1"/>
    <xf numFmtId="164" fontId="3" fillId="0" borderId="36" xfId="0" applyNumberFormat="1" applyFont="1" applyBorder="1"/>
    <xf numFmtId="164" fontId="3" fillId="0" borderId="37" xfId="0" applyNumberFormat="1" applyFont="1" applyBorder="1"/>
    <xf numFmtId="164" fontId="3" fillId="0" borderId="38" xfId="0" applyNumberFormat="1" applyFont="1" applyBorder="1"/>
    <xf numFmtId="164" fontId="3" fillId="0" borderId="30" xfId="0" applyNumberFormat="1" applyFont="1" applyBorder="1"/>
    <xf numFmtId="164" fontId="3" fillId="0" borderId="39" xfId="0" applyNumberFormat="1" applyFont="1" applyBorder="1" applyAlignment="1">
      <alignment horizontal="left" vertical="top"/>
    </xf>
    <xf numFmtId="164" fontId="3" fillId="0" borderId="40" xfId="0" applyNumberFormat="1" applyFont="1" applyBorder="1" applyAlignment="1">
      <alignment horizontal="left" vertical="top"/>
    </xf>
    <xf numFmtId="164" fontId="3" fillId="0" borderId="3" xfId="0" applyNumberFormat="1" applyFont="1" applyBorder="1"/>
    <xf numFmtId="164" fontId="2" fillId="0" borderId="3" xfId="0" applyNumberFormat="1" applyFont="1" applyBorder="1" applyAlignment="1">
      <alignment horizontal="left"/>
    </xf>
    <xf numFmtId="164" fontId="3" fillId="0" borderId="41" xfId="0" applyNumberFormat="1" applyFont="1" applyBorder="1"/>
    <xf numFmtId="164" fontId="3" fillId="0" borderId="4" xfId="0" applyNumberFormat="1" applyFont="1" applyBorder="1"/>
    <xf numFmtId="164" fontId="3" fillId="0" borderId="42" xfId="0" applyNumberFormat="1" applyFont="1" applyBorder="1"/>
    <xf numFmtId="164" fontId="3" fillId="0" borderId="43" xfId="0" applyNumberFormat="1" applyFont="1" applyBorder="1"/>
    <xf numFmtId="164" fontId="3" fillId="0" borderId="18" xfId="0" applyNumberFormat="1" applyFont="1" applyBorder="1"/>
    <xf numFmtId="164" fontId="3" fillId="0" borderId="10" xfId="0" applyNumberFormat="1" applyFont="1" applyBorder="1"/>
    <xf numFmtId="164" fontId="3" fillId="0" borderId="24" xfId="0" applyNumberFormat="1" applyFont="1" applyBorder="1"/>
    <xf numFmtId="164" fontId="3" fillId="0" borderId="22" xfId="0" applyNumberFormat="1" applyFont="1" applyBorder="1"/>
    <xf numFmtId="164" fontId="3" fillId="0" borderId="9" xfId="0" applyNumberFormat="1" applyFont="1" applyBorder="1" applyAlignment="1">
      <alignment horizontal="left"/>
    </xf>
    <xf numFmtId="164" fontId="3" fillId="0" borderId="10" xfId="0" applyNumberFormat="1" applyFont="1" applyBorder="1" applyAlignment="1">
      <alignment horizontal="left"/>
    </xf>
    <xf numFmtId="164" fontId="2" fillId="0" borderId="9" xfId="0" applyNumberFormat="1" applyFont="1" applyBorder="1" applyAlignment="1">
      <alignment horizontal="left"/>
    </xf>
    <xf numFmtId="164" fontId="2" fillId="0" borderId="24" xfId="0" applyNumberFormat="1" applyFont="1" applyBorder="1" applyAlignment="1">
      <alignment horizontal="right"/>
    </xf>
    <xf numFmtId="164" fontId="2" fillId="0" borderId="18" xfId="0" applyNumberFormat="1" applyFont="1" applyBorder="1"/>
    <xf numFmtId="164" fontId="13" fillId="0" borderId="9" xfId="0" applyNumberFormat="1" applyFont="1" applyBorder="1"/>
    <xf numFmtId="164" fontId="13" fillId="0" borderId="0" xfId="0" applyNumberFormat="1" applyFont="1"/>
    <xf numFmtId="164" fontId="14" fillId="0" borderId="0" xfId="0" applyNumberFormat="1" applyFont="1" applyAlignment="1">
      <alignment horizontal="right"/>
    </xf>
    <xf numFmtId="164" fontId="13" fillId="0" borderId="18" xfId="0" applyNumberFormat="1" applyFont="1" applyBorder="1" applyAlignment="1">
      <alignment horizontal="right"/>
    </xf>
    <xf numFmtId="164" fontId="13" fillId="0" borderId="0" xfId="0" applyNumberFormat="1" applyFont="1" applyAlignment="1">
      <alignment horizontal="right"/>
    </xf>
    <xf numFmtId="164" fontId="13" fillId="0" borderId="22" xfId="0" applyNumberFormat="1" applyFont="1" applyBorder="1" applyAlignment="1">
      <alignment horizontal="right"/>
    </xf>
    <xf numFmtId="164" fontId="13" fillId="0" borderId="10" xfId="0" applyNumberFormat="1" applyFont="1" applyBorder="1" applyAlignment="1">
      <alignment horizontal="right"/>
    </xf>
    <xf numFmtId="164" fontId="13" fillId="0" borderId="23" xfId="0" applyNumberFormat="1" applyFont="1" applyBorder="1" applyAlignment="1">
      <alignment horizontal="right"/>
    </xf>
    <xf numFmtId="164" fontId="2" fillId="0" borderId="15" xfId="0" applyNumberFormat="1" applyFont="1" applyBorder="1"/>
    <xf numFmtId="164" fontId="2" fillId="0" borderId="16" xfId="0" applyNumberFormat="1" applyFont="1" applyBorder="1"/>
    <xf numFmtId="164" fontId="2" fillId="0" borderId="25" xfId="0" applyNumberFormat="1" applyFont="1" applyBorder="1" applyAlignment="1">
      <alignment horizontal="right"/>
    </xf>
    <xf numFmtId="164" fontId="2" fillId="0" borderId="16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164" fontId="4" fillId="0" borderId="9" xfId="0" applyNumberFormat="1" applyFont="1" applyBorder="1" applyAlignment="1">
      <alignment horizontal="left"/>
    </xf>
    <xf numFmtId="164" fontId="4" fillId="0" borderId="10" xfId="0" applyNumberFormat="1" applyFont="1" applyBorder="1" applyAlignment="1">
      <alignment horizontal="left"/>
    </xf>
    <xf numFmtId="164" fontId="4" fillId="0" borderId="15" xfId="0" applyNumberFormat="1" applyFont="1" applyBorder="1" applyAlignment="1">
      <alignment horizontal="left"/>
    </xf>
    <xf numFmtId="164" fontId="4" fillId="0" borderId="16" xfId="0" applyNumberFormat="1" applyFont="1" applyBorder="1" applyAlignment="1">
      <alignment horizontal="left"/>
    </xf>
    <xf numFmtId="164" fontId="4" fillId="0" borderId="17" xfId="0" applyNumberFormat="1" applyFont="1" applyBorder="1" applyAlignment="1">
      <alignment horizontal="left"/>
    </xf>
    <xf numFmtId="164" fontId="4" fillId="0" borderId="25" xfId="0" applyNumberFormat="1" applyFont="1" applyBorder="1" applyAlignment="1">
      <alignment horizontal="right"/>
    </xf>
    <xf numFmtId="164" fontId="4" fillId="0" borderId="44" xfId="0" applyNumberFormat="1" applyFont="1" applyBorder="1" applyAlignment="1">
      <alignment horizontal="right"/>
    </xf>
    <xf numFmtId="164" fontId="8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left"/>
    </xf>
    <xf numFmtId="164" fontId="14" fillId="0" borderId="0" xfId="0" applyNumberFormat="1" applyFont="1" applyAlignment="1">
      <alignment horizontal="left"/>
    </xf>
    <xf numFmtId="0" fontId="15" fillId="0" borderId="0" xfId="0" applyFont="1"/>
    <xf numFmtId="0" fontId="3" fillId="0" borderId="1" xfId="0" applyFont="1" applyBorder="1"/>
    <xf numFmtId="0" fontId="2" fillId="0" borderId="1" xfId="0" applyFont="1" applyBorder="1"/>
    <xf numFmtId="0" fontId="3" fillId="0" borderId="0" xfId="0" applyFont="1"/>
    <xf numFmtId="3" fontId="2" fillId="0" borderId="1" xfId="0" applyNumberFormat="1" applyFont="1" applyBorder="1"/>
    <xf numFmtId="0" fontId="2" fillId="0" borderId="0" xfId="0" applyFont="1"/>
    <xf numFmtId="0" fontId="16" fillId="0" borderId="0" xfId="0" applyFont="1"/>
    <xf numFmtId="43" fontId="2" fillId="0" borderId="0" xfId="1" applyFont="1" applyFill="1"/>
    <xf numFmtId="0" fontId="3" fillId="0" borderId="2" xfId="0" applyFont="1" applyBorder="1"/>
    <xf numFmtId="0" fontId="3" fillId="0" borderId="4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10" xfId="0" applyFont="1" applyBorder="1" applyAlignment="1">
      <alignment horizontal="right"/>
    </xf>
    <xf numFmtId="0" fontId="3" fillId="0" borderId="23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11" xfId="0" applyFont="1" applyBorder="1" applyAlignment="1">
      <alignment horizontal="right"/>
    </xf>
    <xf numFmtId="3" fontId="3" fillId="0" borderId="11" xfId="0" applyNumberFormat="1" applyFont="1" applyBorder="1" applyAlignment="1">
      <alignment horizontal="right"/>
    </xf>
    <xf numFmtId="3" fontId="3" fillId="0" borderId="21" xfId="0" applyNumberFormat="1" applyFont="1" applyBorder="1" applyAlignment="1">
      <alignment horizontal="right"/>
    </xf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44" xfId="0" applyFont="1" applyBorder="1" applyAlignment="1">
      <alignment horizontal="right"/>
    </xf>
    <xf numFmtId="2" fontId="3" fillId="0" borderId="0" xfId="0" applyNumberFormat="1" applyFont="1" applyAlignment="1">
      <alignment horizontal="center"/>
    </xf>
    <xf numFmtId="2" fontId="16" fillId="0" borderId="0" xfId="0" applyNumberFormat="1" applyFont="1"/>
    <xf numFmtId="0" fontId="3" fillId="0" borderId="49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18" xfId="0" applyFont="1" applyBorder="1" applyAlignment="1">
      <alignment horizontal="right"/>
    </xf>
    <xf numFmtId="0" fontId="3" fillId="0" borderId="24" xfId="0" applyFont="1" applyBorder="1" applyAlignment="1">
      <alignment horizontal="right"/>
    </xf>
    <xf numFmtId="0" fontId="2" fillId="0" borderId="9" xfId="0" applyFont="1" applyBorder="1" applyAlignment="1">
      <alignment horizontal="left"/>
    </xf>
    <xf numFmtId="37" fontId="2" fillId="0" borderId="0" xfId="0" applyNumberFormat="1" applyFont="1"/>
    <xf numFmtId="37" fontId="2" fillId="0" borderId="0" xfId="0" applyNumberFormat="1" applyFont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10" xfId="1" applyNumberFormat="1" applyFont="1" applyFill="1" applyBorder="1" applyAlignment="1">
      <alignment horizontal="right"/>
    </xf>
    <xf numFmtId="164" fontId="2" fillId="0" borderId="23" xfId="3" applyNumberFormat="1" applyFont="1" applyBorder="1" applyAlignment="1">
      <alignment horizontal="right"/>
    </xf>
    <xf numFmtId="164" fontId="2" fillId="0" borderId="0" xfId="3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23" xfId="0" applyFont="1" applyBorder="1" applyAlignment="1">
      <alignment horizontal="right"/>
    </xf>
    <xf numFmtId="164" fontId="2" fillId="0" borderId="0" xfId="1" applyNumberFormat="1" applyFont="1" applyFill="1" applyBorder="1" applyAlignment="1"/>
    <xf numFmtId="166" fontId="16" fillId="0" borderId="0" xfId="0" applyNumberFormat="1" applyFont="1"/>
    <xf numFmtId="37" fontId="4" fillId="0" borderId="0" xfId="0" quotePrefix="1" applyNumberFormat="1" applyFont="1" applyAlignment="1">
      <alignment horizontal="right"/>
    </xf>
    <xf numFmtId="166" fontId="17" fillId="0" borderId="0" xfId="0" applyNumberFormat="1" applyFont="1"/>
    <xf numFmtId="0" fontId="4" fillId="0" borderId="0" xfId="0" quotePrefix="1" applyFont="1" applyAlignment="1">
      <alignment horizontal="right"/>
    </xf>
    <xf numFmtId="37" fontId="4" fillId="0" borderId="0" xfId="0" applyNumberFormat="1" applyFont="1" applyAlignment="1">
      <alignment horizontal="right"/>
    </xf>
    <xf numFmtId="37" fontId="2" fillId="0" borderId="0" xfId="0" applyNumberFormat="1" applyFont="1" applyAlignment="1">
      <alignment horizontal="left"/>
    </xf>
    <xf numFmtId="0" fontId="18" fillId="0" borderId="0" xfId="0" applyFont="1"/>
    <xf numFmtId="43" fontId="2" fillId="0" borderId="0" xfId="0" applyNumberFormat="1" applyFont="1"/>
    <xf numFmtId="166" fontId="19" fillId="0" borderId="0" xfId="0" applyNumberFormat="1" applyFont="1"/>
    <xf numFmtId="37" fontId="2" fillId="0" borderId="10" xfId="0" applyNumberFormat="1" applyFont="1" applyBorder="1" applyAlignment="1">
      <alignment horizontal="right"/>
    </xf>
    <xf numFmtId="0" fontId="2" fillId="0" borderId="15" xfId="0" applyFont="1" applyBorder="1" applyAlignment="1">
      <alignment horizontal="left"/>
    </xf>
    <xf numFmtId="37" fontId="2" fillId="0" borderId="16" xfId="0" applyNumberFormat="1" applyFont="1" applyBorder="1"/>
    <xf numFmtId="0" fontId="2" fillId="0" borderId="16" xfId="0" applyFont="1" applyBorder="1"/>
    <xf numFmtId="37" fontId="2" fillId="0" borderId="17" xfId="0" applyNumberFormat="1" applyFont="1" applyBorder="1" applyAlignment="1">
      <alignment horizontal="right"/>
    </xf>
    <xf numFmtId="164" fontId="20" fillId="0" borderId="23" xfId="0" applyNumberFormat="1" applyFont="1" applyBorder="1" applyAlignment="1">
      <alignment horizontal="right"/>
    </xf>
    <xf numFmtId="0" fontId="3" fillId="0" borderId="33" xfId="0" applyFont="1" applyBorder="1"/>
    <xf numFmtId="37" fontId="2" fillId="0" borderId="1" xfId="0" applyNumberFormat="1" applyFont="1" applyBorder="1"/>
    <xf numFmtId="37" fontId="4" fillId="0" borderId="50" xfId="0" quotePrefix="1" applyNumberFormat="1" applyFont="1" applyBorder="1" applyAlignment="1">
      <alignment horizontal="right"/>
    </xf>
    <xf numFmtId="164" fontId="3" fillId="0" borderId="31" xfId="0" applyNumberFormat="1" applyFont="1" applyBorder="1" applyAlignment="1">
      <alignment horizontal="right"/>
    </xf>
    <xf numFmtId="164" fontId="3" fillId="0" borderId="28" xfId="0" applyNumberFormat="1" applyFont="1" applyBorder="1" applyAlignment="1">
      <alignment horizontal="right"/>
    </xf>
    <xf numFmtId="164" fontId="3" fillId="0" borderId="30" xfId="0" applyNumberFormat="1" applyFont="1" applyBorder="1" applyAlignment="1">
      <alignment horizontal="right"/>
    </xf>
    <xf numFmtId="164" fontId="3" fillId="0" borderId="34" xfId="0" applyNumberFormat="1" applyFont="1" applyBorder="1" applyAlignment="1">
      <alignment horizontal="right"/>
    </xf>
    <xf numFmtId="0" fontId="2" fillId="0" borderId="2" xfId="0" applyFont="1" applyBorder="1"/>
    <xf numFmtId="37" fontId="2" fillId="0" borderId="3" xfId="0" applyNumberFormat="1" applyFont="1" applyBorder="1"/>
    <xf numFmtId="0" fontId="2" fillId="0" borderId="3" xfId="0" applyFont="1" applyBorder="1"/>
    <xf numFmtId="37" fontId="4" fillId="0" borderId="4" xfId="0" quotePrefix="1" applyNumberFormat="1" applyFont="1" applyBorder="1" applyAlignment="1">
      <alignment horizontal="right"/>
    </xf>
    <xf numFmtId="164" fontId="3" fillId="0" borderId="23" xfId="0" applyNumberFormat="1" applyFont="1" applyBorder="1" applyAlignment="1">
      <alignment horizontal="right"/>
    </xf>
    <xf numFmtId="164" fontId="3" fillId="0" borderId="23" xfId="1" applyNumberFormat="1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4" fontId="2" fillId="0" borderId="23" xfId="1" applyNumberFormat="1" applyFont="1" applyFill="1" applyBorder="1" applyAlignment="1">
      <alignment horizontal="center"/>
    </xf>
    <xf numFmtId="37" fontId="4" fillId="0" borderId="10" xfId="0" quotePrefix="1" applyNumberFormat="1" applyFont="1" applyBorder="1" applyAlignment="1">
      <alignment horizontal="right"/>
    </xf>
    <xf numFmtId="37" fontId="4" fillId="0" borderId="10" xfId="0" applyNumberFormat="1" applyFont="1" applyBorder="1" applyAlignment="1">
      <alignment horizontal="right"/>
    </xf>
    <xf numFmtId="0" fontId="4" fillId="0" borderId="9" xfId="0" applyFont="1" applyBorder="1" applyAlignment="1">
      <alignment horizontal="left" indent="1"/>
    </xf>
    <xf numFmtId="0" fontId="4" fillId="0" borderId="0" xfId="0" applyFont="1"/>
    <xf numFmtId="164" fontId="4" fillId="0" borderId="23" xfId="1" applyNumberFormat="1" applyFont="1" applyFill="1" applyBorder="1" applyAlignment="1">
      <alignment horizontal="center"/>
    </xf>
    <xf numFmtId="166" fontId="21" fillId="0" borderId="0" xfId="0" applyNumberFormat="1" applyFont="1"/>
    <xf numFmtId="43" fontId="4" fillId="0" borderId="0" xfId="1" applyFont="1" applyFill="1"/>
    <xf numFmtId="37" fontId="2" fillId="0" borderId="10" xfId="0" quotePrefix="1" applyNumberFormat="1" applyFont="1" applyBorder="1" applyAlignment="1">
      <alignment horizontal="right"/>
    </xf>
    <xf numFmtId="164" fontId="3" fillId="0" borderId="51" xfId="1" applyNumberFormat="1" applyFont="1" applyFill="1" applyBorder="1"/>
    <xf numFmtId="164" fontId="3" fillId="0" borderId="13" xfId="1" applyNumberFormat="1" applyFont="1" applyFill="1" applyBorder="1"/>
    <xf numFmtId="164" fontId="3" fillId="0" borderId="12" xfId="1" applyNumberFormat="1" applyFont="1" applyFill="1" applyBorder="1"/>
    <xf numFmtId="164" fontId="3" fillId="0" borderId="45" xfId="1" applyNumberFormat="1" applyFont="1" applyFill="1" applyBorder="1" applyAlignment="1">
      <alignment horizontal="right"/>
    </xf>
    <xf numFmtId="164" fontId="3" fillId="0" borderId="46" xfId="1" applyNumberFormat="1" applyFont="1" applyFill="1" applyBorder="1" applyAlignment="1">
      <alignment horizontal="right"/>
    </xf>
    <xf numFmtId="164" fontId="3" fillId="0" borderId="47" xfId="1" applyNumberFormat="1" applyFont="1" applyFill="1" applyBorder="1" applyAlignment="1">
      <alignment horizontal="right"/>
    </xf>
    <xf numFmtId="164" fontId="3" fillId="0" borderId="52" xfId="1" applyNumberFormat="1" applyFont="1" applyFill="1" applyBorder="1" applyAlignment="1">
      <alignment horizontal="right"/>
    </xf>
    <xf numFmtId="164" fontId="3" fillId="0" borderId="45" xfId="1" applyNumberFormat="1" applyFont="1" applyFill="1" applyBorder="1"/>
    <xf numFmtId="164" fontId="3" fillId="0" borderId="46" xfId="1" applyNumberFormat="1" applyFont="1" applyFill="1" applyBorder="1"/>
    <xf numFmtId="164" fontId="3" fillId="0" borderId="47" xfId="1" applyNumberFormat="1" applyFont="1" applyFill="1" applyBorder="1"/>
    <xf numFmtId="164" fontId="3" fillId="0" borderId="52" xfId="1" applyNumberFormat="1" applyFont="1" applyFill="1" applyBorder="1"/>
    <xf numFmtId="164" fontId="3" fillId="0" borderId="53" xfId="1" applyNumberFormat="1" applyFont="1" applyFill="1" applyBorder="1"/>
    <xf numFmtId="164" fontId="3" fillId="0" borderId="0" xfId="1" applyNumberFormat="1" applyFont="1" applyFill="1" applyBorder="1"/>
    <xf numFmtId="43" fontId="3" fillId="0" borderId="0" xfId="1" applyFont="1" applyFill="1" applyBorder="1"/>
    <xf numFmtId="164" fontId="2" fillId="0" borderId="0" xfId="1" applyNumberFormat="1" applyFont="1" applyFill="1" applyBorder="1"/>
    <xf numFmtId="0" fontId="2" fillId="0" borderId="9" xfId="0" applyFont="1" applyBorder="1"/>
    <xf numFmtId="164" fontId="2" fillId="0" borderId="10" xfId="1" applyNumberFormat="1" applyFont="1" applyFill="1" applyBorder="1"/>
    <xf numFmtId="164" fontId="2" fillId="0" borderId="18" xfId="1" applyNumberFormat="1" applyFont="1" applyFill="1" applyBorder="1"/>
    <xf numFmtId="164" fontId="2" fillId="0" borderId="24" xfId="1" applyNumberFormat="1" applyFont="1" applyFill="1" applyBorder="1"/>
    <xf numFmtId="43" fontId="2" fillId="0" borderId="0" xfId="1" applyFont="1" applyFill="1" applyBorder="1"/>
    <xf numFmtId="164" fontId="2" fillId="0" borderId="13" xfId="1" applyNumberFormat="1" applyFont="1" applyFill="1" applyBorder="1"/>
    <xf numFmtId="0" fontId="2" fillId="0" borderId="33" xfId="0" applyFont="1" applyBorder="1"/>
    <xf numFmtId="37" fontId="2" fillId="0" borderId="50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3" fillId="0" borderId="39" xfId="0" applyFont="1" applyBorder="1"/>
    <xf numFmtId="37" fontId="2" fillId="0" borderId="40" xfId="0" applyNumberFormat="1" applyFont="1" applyBorder="1"/>
    <xf numFmtId="0" fontId="2" fillId="0" borderId="40" xfId="0" applyFont="1" applyBorder="1"/>
    <xf numFmtId="37" fontId="4" fillId="0" borderId="40" xfId="0" quotePrefix="1" applyNumberFormat="1" applyFont="1" applyBorder="1" applyAlignment="1">
      <alignment horizontal="right"/>
    </xf>
    <xf numFmtId="164" fontId="3" fillId="0" borderId="54" xfId="0" applyNumberFormat="1" applyFont="1" applyBorder="1" applyAlignment="1">
      <alignment horizontal="right"/>
    </xf>
    <xf numFmtId="164" fontId="3" fillId="0" borderId="40" xfId="0" applyNumberFormat="1" applyFont="1" applyBorder="1" applyAlignment="1">
      <alignment horizontal="right"/>
    </xf>
    <xf numFmtId="164" fontId="3" fillId="0" borderId="35" xfId="0" applyNumberFormat="1" applyFont="1" applyBorder="1" applyAlignment="1">
      <alignment horizontal="right"/>
    </xf>
    <xf numFmtId="164" fontId="3" fillId="0" borderId="36" xfId="0" applyNumberFormat="1" applyFont="1" applyBorder="1" applyAlignment="1">
      <alignment horizontal="right"/>
    </xf>
    <xf numFmtId="43" fontId="3" fillId="0" borderId="0" xfId="1" applyFont="1" applyFill="1" applyBorder="1" applyAlignment="1">
      <alignment horizontal="right" indent="2"/>
    </xf>
    <xf numFmtId="43" fontId="2" fillId="0" borderId="0" xfId="1" applyFont="1" applyFill="1" applyBorder="1" applyAlignment="1"/>
    <xf numFmtId="168" fontId="2" fillId="0" borderId="0" xfId="1" applyNumberFormat="1" applyFont="1" applyFill="1" applyBorder="1" applyAlignment="1"/>
    <xf numFmtId="0" fontId="2" fillId="0" borderId="0" xfId="0" applyFont="1" applyAlignment="1">
      <alignment horizontal="center"/>
    </xf>
    <xf numFmtId="166" fontId="22" fillId="0" borderId="0" xfId="0" applyNumberFormat="1" applyFont="1"/>
    <xf numFmtId="164" fontId="4" fillId="0" borderId="23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/>
    </xf>
    <xf numFmtId="164" fontId="2" fillId="0" borderId="16" xfId="1" applyNumberFormat="1" applyFont="1" applyFill="1" applyBorder="1" applyAlignment="1">
      <alignment horizontal="right"/>
    </xf>
    <xf numFmtId="164" fontId="2" fillId="0" borderId="17" xfId="1" applyNumberFormat="1" applyFont="1" applyFill="1" applyBorder="1" applyAlignment="1">
      <alignment horizontal="right"/>
    </xf>
    <xf numFmtId="164" fontId="2" fillId="0" borderId="9" xfId="1" applyNumberFormat="1" applyFont="1" applyFill="1" applyBorder="1"/>
    <xf numFmtId="164" fontId="2" fillId="0" borderId="18" xfId="1" applyNumberFormat="1" applyFont="1" applyFill="1" applyBorder="1" applyAlignment="1">
      <alignment horizontal="right"/>
    </xf>
    <xf numFmtId="164" fontId="11" fillId="0" borderId="0" xfId="0" applyNumberFormat="1" applyFont="1"/>
    <xf numFmtId="164" fontId="23" fillId="0" borderId="0" xfId="0" applyNumberFormat="1" applyFont="1"/>
    <xf numFmtId="164" fontId="24" fillId="0" borderId="0" xfId="0" applyNumberFormat="1" applyFont="1"/>
    <xf numFmtId="164" fontId="11" fillId="0" borderId="1" xfId="0" applyNumberFormat="1" applyFont="1" applyBorder="1"/>
    <xf numFmtId="164" fontId="11" fillId="0" borderId="2" xfId="0" applyNumberFormat="1" applyFont="1" applyBorder="1"/>
    <xf numFmtId="164" fontId="11" fillId="0" borderId="41" xfId="0" applyNumberFormat="1" applyFont="1" applyBorder="1"/>
    <xf numFmtId="164" fontId="11" fillId="0" borderId="5" xfId="0" applyNumberFormat="1" applyFont="1" applyBorder="1"/>
    <xf numFmtId="164" fontId="11" fillId="0" borderId="6" xfId="0" applyNumberFormat="1" applyFont="1" applyBorder="1"/>
    <xf numFmtId="164" fontId="23" fillId="0" borderId="6" xfId="0" quotePrefix="1" applyNumberFormat="1" applyFont="1" applyBorder="1" applyAlignment="1">
      <alignment horizontal="center"/>
    </xf>
    <xf numFmtId="164" fontId="23" fillId="0" borderId="6" xfId="0" applyNumberFormat="1" applyFont="1" applyBorder="1" applyAlignment="1">
      <alignment horizontal="center"/>
    </xf>
    <xf numFmtId="164" fontId="23" fillId="0" borderId="5" xfId="0" applyNumberFormat="1" applyFont="1" applyBorder="1" applyAlignment="1">
      <alignment horizontal="center"/>
    </xf>
    <xf numFmtId="164" fontId="23" fillId="0" borderId="7" xfId="0" quotePrefix="1" applyNumberFormat="1" applyFont="1" applyBorder="1" applyAlignment="1">
      <alignment horizontal="center"/>
    </xf>
    <xf numFmtId="164" fontId="11" fillId="0" borderId="9" xfId="0" applyNumberFormat="1" applyFont="1" applyBorder="1"/>
    <xf numFmtId="164" fontId="23" fillId="0" borderId="18" xfId="0" applyNumberFormat="1" applyFont="1" applyBorder="1" applyAlignment="1">
      <alignment horizontal="right"/>
    </xf>
    <xf numFmtId="164" fontId="23" fillId="0" borderId="49" xfId="0" applyNumberFormat="1" applyFont="1" applyBorder="1" applyAlignment="1">
      <alignment horizontal="right"/>
    </xf>
    <xf numFmtId="164" fontId="23" fillId="0" borderId="0" xfId="0" applyNumberFormat="1" applyFont="1" applyAlignment="1">
      <alignment horizontal="right"/>
    </xf>
    <xf numFmtId="164" fontId="23" fillId="0" borderId="23" xfId="0" applyNumberFormat="1" applyFont="1" applyBorder="1" applyAlignment="1">
      <alignment horizontal="right"/>
    </xf>
    <xf numFmtId="164" fontId="23" fillId="0" borderId="15" xfId="0" applyNumberFormat="1" applyFont="1" applyBorder="1" applyAlignment="1">
      <alignment horizontal="left"/>
    </xf>
    <xf numFmtId="164" fontId="23" fillId="0" borderId="16" xfId="0" applyNumberFormat="1" applyFont="1" applyBorder="1" applyAlignment="1">
      <alignment horizontal="center"/>
    </xf>
    <xf numFmtId="164" fontId="23" fillId="0" borderId="25" xfId="0" applyNumberFormat="1" applyFont="1" applyBorder="1" applyAlignment="1">
      <alignment horizontal="right"/>
    </xf>
    <xf numFmtId="164" fontId="23" fillId="0" borderId="26" xfId="0" applyNumberFormat="1" applyFont="1" applyBorder="1" applyAlignment="1">
      <alignment horizontal="right"/>
    </xf>
    <xf numFmtId="164" fontId="23" fillId="0" borderId="16" xfId="0" applyNumberFormat="1" applyFont="1" applyBorder="1" applyAlignment="1">
      <alignment horizontal="right"/>
    </xf>
    <xf numFmtId="164" fontId="23" fillId="0" borderId="55" xfId="0" applyNumberFormat="1" applyFont="1" applyBorder="1" applyAlignment="1">
      <alignment horizontal="right"/>
    </xf>
    <xf numFmtId="164" fontId="11" fillId="0" borderId="18" xfId="0" applyNumberFormat="1" applyFont="1" applyBorder="1" applyAlignment="1">
      <alignment horizontal="center"/>
    </xf>
    <xf numFmtId="164" fontId="11" fillId="0" borderId="23" xfId="0" applyNumberFormat="1" applyFont="1" applyBorder="1"/>
    <xf numFmtId="164" fontId="23" fillId="0" borderId="9" xfId="0" applyNumberFormat="1" applyFont="1" applyBorder="1"/>
    <xf numFmtId="164" fontId="23" fillId="0" borderId="18" xfId="0" applyNumberFormat="1" applyFont="1" applyBorder="1" applyAlignment="1">
      <alignment horizontal="center"/>
    </xf>
    <xf numFmtId="164" fontId="23" fillId="0" borderId="23" xfId="0" applyNumberFormat="1" applyFont="1" applyBorder="1"/>
    <xf numFmtId="164" fontId="23" fillId="0" borderId="0" xfId="1" applyNumberFormat="1" applyFont="1" applyFill="1" applyBorder="1"/>
    <xf numFmtId="164" fontId="23" fillId="0" borderId="23" xfId="1" applyNumberFormat="1" applyFont="1" applyFill="1" applyBorder="1"/>
    <xf numFmtId="164" fontId="23" fillId="0" borderId="0" xfId="4" applyNumberFormat="1" applyFont="1"/>
    <xf numFmtId="164" fontId="11" fillId="0" borderId="49" xfId="0" applyNumberFormat="1" applyFont="1" applyBorder="1"/>
    <xf numFmtId="164" fontId="11" fillId="0" borderId="13" xfId="0" applyNumberFormat="1" applyFont="1" applyBorder="1"/>
    <xf numFmtId="164" fontId="11" fillId="0" borderId="12" xfId="0" applyNumberFormat="1" applyFont="1" applyBorder="1"/>
    <xf numFmtId="164" fontId="11" fillId="0" borderId="13" xfId="1" applyNumberFormat="1" applyFont="1" applyFill="1" applyBorder="1"/>
    <xf numFmtId="164" fontId="11" fillId="0" borderId="46" xfId="1" applyNumberFormat="1" applyFont="1" applyFill="1" applyBorder="1"/>
    <xf numFmtId="164" fontId="11" fillId="0" borderId="13" xfId="4" applyNumberFormat="1" applyFont="1" applyBorder="1"/>
    <xf numFmtId="164" fontId="11" fillId="0" borderId="9" xfId="0" applyNumberFormat="1" applyFont="1" applyBorder="1" applyAlignment="1">
      <alignment horizontal="left" indent="1"/>
    </xf>
    <xf numFmtId="164" fontId="11" fillId="0" borderId="0" xfId="0" applyNumberFormat="1" applyFont="1" applyAlignment="1">
      <alignment horizontal="left" indent="1"/>
    </xf>
    <xf numFmtId="164" fontId="11" fillId="0" borderId="11" xfId="4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18" xfId="0" applyNumberFormat="1" applyFont="1" applyBorder="1"/>
    <xf numFmtId="164" fontId="11" fillId="0" borderId="18" xfId="4" applyNumberFormat="1" applyFont="1" applyBorder="1"/>
    <xf numFmtId="164" fontId="11" fillId="0" borderId="25" xfId="4" applyNumberFormat="1" applyFont="1" applyBorder="1"/>
    <xf numFmtId="164" fontId="11" fillId="0" borderId="25" xfId="0" applyNumberFormat="1" applyFont="1" applyBorder="1"/>
    <xf numFmtId="164" fontId="11" fillId="0" borderId="0" xfId="4" applyNumberFormat="1" applyFont="1"/>
    <xf numFmtId="164" fontId="11" fillId="0" borderId="9" xfId="0" applyNumberFormat="1" applyFont="1" applyBorder="1" applyAlignment="1">
      <alignment horizontal="left"/>
    </xf>
    <xf numFmtId="164" fontId="11" fillId="0" borderId="26" xfId="0" applyNumberFormat="1" applyFont="1" applyBorder="1"/>
    <xf numFmtId="164" fontId="11" fillId="0" borderId="16" xfId="4" applyNumberFormat="1" applyFont="1" applyBorder="1"/>
    <xf numFmtId="164" fontId="11" fillId="0" borderId="17" xfId="0" applyNumberFormat="1" applyFont="1" applyBorder="1"/>
    <xf numFmtId="164" fontId="11" fillId="0" borderId="16" xfId="0" applyNumberFormat="1" applyFont="1" applyBorder="1"/>
    <xf numFmtId="164" fontId="11" fillId="0" borderId="23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23" fillId="0" borderId="23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center"/>
    </xf>
    <xf numFmtId="164" fontId="11" fillId="0" borderId="49" xfId="0" applyNumberFormat="1" applyFont="1" applyBorder="1" applyAlignment="1">
      <alignment horizontal="center"/>
    </xf>
    <xf numFmtId="168" fontId="11" fillId="0" borderId="18" xfId="0" applyNumberFormat="1" applyFont="1" applyBorder="1" applyAlignment="1">
      <alignment horizontal="right"/>
    </xf>
    <xf numFmtId="168" fontId="11" fillId="0" borderId="23" xfId="0" applyNumberFormat="1" applyFont="1" applyBorder="1" applyAlignment="1">
      <alignment horizontal="right"/>
    </xf>
    <xf numFmtId="168" fontId="11" fillId="0" borderId="18" xfId="0" applyNumberFormat="1" applyFont="1" applyBorder="1" applyAlignment="1">
      <alignment horizontal="center"/>
    </xf>
    <xf numFmtId="168" fontId="11" fillId="0" borderId="23" xfId="0" applyNumberFormat="1" applyFont="1" applyBorder="1" applyAlignment="1">
      <alignment horizontal="center"/>
    </xf>
    <xf numFmtId="164" fontId="12" fillId="0" borderId="0" xfId="0" applyNumberFormat="1" applyFont="1"/>
    <xf numFmtId="168" fontId="11" fillId="0" borderId="26" xfId="0" applyNumberFormat="1" applyFont="1" applyBorder="1" applyAlignment="1">
      <alignment horizontal="center"/>
    </xf>
    <xf numFmtId="168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right"/>
    </xf>
    <xf numFmtId="168" fontId="11" fillId="0" borderId="49" xfId="0" applyNumberFormat="1" applyFont="1" applyBorder="1" applyAlignment="1">
      <alignment horizontal="center"/>
    </xf>
    <xf numFmtId="164" fontId="11" fillId="0" borderId="26" xfId="0" applyNumberFormat="1" applyFont="1" applyBorder="1" applyAlignment="1">
      <alignment horizontal="center"/>
    </xf>
    <xf numFmtId="164" fontId="23" fillId="0" borderId="0" xfId="1" applyNumberFormat="1" applyFont="1" applyFill="1"/>
    <xf numFmtId="164" fontId="11" fillId="0" borderId="12" xfId="1" applyNumberFormat="1" applyFont="1" applyFill="1" applyBorder="1"/>
    <xf numFmtId="164" fontId="11" fillId="0" borderId="0" xfId="1" applyNumberFormat="1" applyFont="1" applyFill="1" applyBorder="1"/>
    <xf numFmtId="164" fontId="11" fillId="0" borderId="23" xfId="1" applyNumberFormat="1" applyFont="1" applyFill="1" applyBorder="1"/>
    <xf numFmtId="164" fontId="11" fillId="0" borderId="49" xfId="1" applyNumberFormat="1" applyFont="1" applyFill="1" applyBorder="1"/>
    <xf numFmtId="164" fontId="11" fillId="0" borderId="10" xfId="1" applyNumberFormat="1" applyFont="1" applyFill="1" applyBorder="1"/>
    <xf numFmtId="164" fontId="23" fillId="0" borderId="27" xfId="0" applyNumberFormat="1" applyFont="1" applyBorder="1"/>
    <xf numFmtId="164" fontId="23" fillId="0" borderId="12" xfId="0" applyNumberFormat="1" applyFont="1" applyBorder="1"/>
    <xf numFmtId="164" fontId="23" fillId="0" borderId="49" xfId="0" applyNumberFormat="1" applyFont="1" applyBorder="1" applyAlignment="1">
      <alignment horizontal="center"/>
    </xf>
    <xf numFmtId="164" fontId="23" fillId="0" borderId="13" xfId="0" applyNumberFormat="1" applyFont="1" applyBorder="1" applyAlignment="1">
      <alignment horizontal="center"/>
    </xf>
    <xf numFmtId="164" fontId="23" fillId="0" borderId="13" xfId="0" applyNumberFormat="1" applyFont="1" applyBorder="1"/>
    <xf numFmtId="164" fontId="23" fillId="0" borderId="49" xfId="0" applyNumberFormat="1" applyFont="1" applyBorder="1"/>
    <xf numFmtId="164" fontId="23" fillId="0" borderId="13" xfId="4" applyNumberFormat="1" applyFont="1" applyBorder="1"/>
    <xf numFmtId="164" fontId="23" fillId="0" borderId="56" xfId="0" applyNumberFormat="1" applyFont="1" applyBorder="1"/>
    <xf numFmtId="0" fontId="12" fillId="0" borderId="9" xfId="0" quotePrefix="1" applyFont="1" applyBorder="1" applyAlignment="1">
      <alignment vertical="top"/>
    </xf>
    <xf numFmtId="164" fontId="11" fillId="0" borderId="3" xfId="0" applyNumberFormat="1" applyFont="1" applyBorder="1"/>
    <xf numFmtId="164" fontId="11" fillId="0" borderId="57" xfId="0" applyNumberFormat="1" applyFont="1" applyBorder="1"/>
    <xf numFmtId="164" fontId="11" fillId="0" borderId="4" xfId="0" applyNumberFormat="1" applyFont="1" applyBorder="1"/>
    <xf numFmtId="164" fontId="11" fillId="0" borderId="58" xfId="0" applyNumberFormat="1" applyFont="1" applyBorder="1"/>
    <xf numFmtId="0" fontId="23" fillId="0" borderId="9" xfId="0" quotePrefix="1" applyFont="1" applyBorder="1" applyAlignment="1">
      <alignment vertical="top"/>
    </xf>
    <xf numFmtId="164" fontId="23" fillId="0" borderId="10" xfId="0" applyNumberFormat="1" applyFont="1" applyBorder="1"/>
    <xf numFmtId="164" fontId="23" fillId="0" borderId="59" xfId="0" applyNumberFormat="1" applyFont="1" applyBorder="1"/>
    <xf numFmtId="0" fontId="12" fillId="0" borderId="0" xfId="0" applyFont="1"/>
    <xf numFmtId="169" fontId="11" fillId="0" borderId="33" xfId="0" applyNumberFormat="1" applyFont="1" applyBorder="1"/>
    <xf numFmtId="169" fontId="12" fillId="0" borderId="1" xfId="0" applyNumberFormat="1" applyFont="1" applyBorder="1"/>
    <xf numFmtId="169" fontId="11" fillId="0" borderId="1" xfId="0" applyNumberFormat="1" applyFont="1" applyBorder="1"/>
    <xf numFmtId="169" fontId="11" fillId="0" borderId="60" xfId="0" applyNumberFormat="1" applyFont="1" applyBorder="1"/>
    <xf numFmtId="164" fontId="23" fillId="0" borderId="50" xfId="0" applyNumberFormat="1" applyFont="1" applyBorder="1"/>
    <xf numFmtId="43" fontId="11" fillId="0" borderId="1" xfId="1" applyFont="1" applyFill="1" applyBorder="1"/>
    <xf numFmtId="164" fontId="23" fillId="0" borderId="61" xfId="0" applyNumberFormat="1" applyFont="1" applyBorder="1"/>
    <xf numFmtId="169" fontId="11" fillId="0" borderId="0" xfId="0" applyNumberFormat="1" applyFont="1"/>
    <xf numFmtId="169" fontId="12" fillId="0" borderId="0" xfId="0" applyNumberFormat="1" applyFont="1"/>
    <xf numFmtId="43" fontId="11" fillId="0" borderId="0" xfId="1" applyFont="1" applyFill="1" applyBorder="1"/>
    <xf numFmtId="170" fontId="11" fillId="0" borderId="0" xfId="0" applyNumberFormat="1" applyFont="1"/>
    <xf numFmtId="171" fontId="11" fillId="0" borderId="0" xfId="0" applyNumberFormat="1" applyFont="1"/>
    <xf numFmtId="168" fontId="11" fillId="0" borderId="0" xfId="0" applyNumberFormat="1" applyFont="1"/>
    <xf numFmtId="0" fontId="26" fillId="0" borderId="0" xfId="5" applyFont="1"/>
    <xf numFmtId="164" fontId="24" fillId="0" borderId="1" xfId="0" applyNumberFormat="1" applyFont="1" applyBorder="1"/>
    <xf numFmtId="164" fontId="23" fillId="0" borderId="5" xfId="0" applyNumberFormat="1" applyFont="1" applyBorder="1"/>
    <xf numFmtId="164" fontId="23" fillId="0" borderId="6" xfId="0" applyNumberFormat="1" applyFont="1" applyBorder="1"/>
    <xf numFmtId="0" fontId="27" fillId="0" borderId="26" xfId="0" applyFont="1" applyBorder="1"/>
    <xf numFmtId="0" fontId="27" fillId="0" borderId="16" xfId="0" applyFont="1" applyBorder="1"/>
    <xf numFmtId="0" fontId="27" fillId="0" borderId="7" xfId="0" applyFont="1" applyBorder="1" applyAlignment="1">
      <alignment horizontal="center"/>
    </xf>
    <xf numFmtId="164" fontId="23" fillId="0" borderId="13" xfId="0" applyNumberFormat="1" applyFont="1" applyBorder="1" applyAlignment="1">
      <alignment horizontal="right"/>
    </xf>
    <xf numFmtId="164" fontId="23" fillId="0" borderId="12" xfId="0" applyNumberFormat="1" applyFont="1" applyBorder="1" applyAlignment="1">
      <alignment horizontal="right"/>
    </xf>
    <xf numFmtId="164" fontId="23" fillId="0" borderId="16" xfId="0" applyNumberFormat="1" applyFont="1" applyBorder="1" applyAlignment="1">
      <alignment horizontal="left"/>
    </xf>
    <xf numFmtId="164" fontId="23" fillId="0" borderId="26" xfId="0" applyNumberFormat="1" applyFont="1" applyBorder="1" applyAlignment="1">
      <alignment horizontal="left"/>
    </xf>
    <xf numFmtId="164" fontId="23" fillId="0" borderId="26" xfId="0" applyNumberFormat="1" applyFont="1" applyBorder="1" applyAlignment="1">
      <alignment horizontal="center"/>
    </xf>
    <xf numFmtId="164" fontId="23" fillId="0" borderId="17" xfId="0" applyNumberFormat="1" applyFont="1" applyBorder="1" applyAlignment="1">
      <alignment horizontal="right"/>
    </xf>
    <xf numFmtId="164" fontId="11" fillId="0" borderId="9" xfId="0" applyNumberFormat="1" applyFont="1" applyBorder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164" fontId="11" fillId="0" borderId="56" xfId="0" applyNumberFormat="1" applyFont="1" applyBorder="1"/>
    <xf numFmtId="164" fontId="11" fillId="0" borderId="12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11" fillId="0" borderId="16" xfId="0" applyNumberFormat="1" applyFont="1" applyBorder="1" applyAlignment="1">
      <alignment horizontal="center"/>
    </xf>
    <xf numFmtId="164" fontId="11" fillId="0" borderId="17" xfId="0" applyNumberFormat="1" applyFont="1" applyBorder="1" applyAlignment="1">
      <alignment horizontal="center"/>
    </xf>
    <xf numFmtId="164" fontId="23" fillId="0" borderId="0" xfId="1" applyNumberFormat="1" applyFont="1" applyFill="1" applyBorder="1" applyAlignment="1">
      <alignment horizontal="right"/>
    </xf>
    <xf numFmtId="164" fontId="23" fillId="0" borderId="23" xfId="1" applyNumberFormat="1" applyFont="1" applyFill="1" applyBorder="1" applyAlignment="1">
      <alignment horizontal="right"/>
    </xf>
    <xf numFmtId="164" fontId="11" fillId="0" borderId="13" xfId="1" applyNumberFormat="1" applyFont="1" applyFill="1" applyBorder="1" applyAlignment="1">
      <alignment horizontal="right"/>
    </xf>
    <xf numFmtId="164" fontId="11" fillId="0" borderId="12" xfId="1" applyNumberFormat="1" applyFont="1" applyFill="1" applyBorder="1" applyAlignment="1">
      <alignment horizontal="right"/>
    </xf>
    <xf numFmtId="164" fontId="11" fillId="0" borderId="0" xfId="1" applyNumberFormat="1" applyFont="1" applyFill="1" applyBorder="1" applyAlignment="1">
      <alignment horizontal="right"/>
    </xf>
    <xf numFmtId="164" fontId="11" fillId="0" borderId="23" xfId="1" applyNumberFormat="1" applyFont="1" applyFill="1" applyBorder="1" applyAlignment="1">
      <alignment horizontal="right"/>
    </xf>
    <xf numFmtId="164" fontId="11" fillId="0" borderId="49" xfId="1" applyNumberFormat="1" applyFont="1" applyFill="1" applyBorder="1" applyAlignment="1">
      <alignment horizontal="right"/>
    </xf>
    <xf numFmtId="164" fontId="11" fillId="0" borderId="0" xfId="1" applyNumberFormat="1" applyFont="1" applyFill="1"/>
    <xf numFmtId="164" fontId="11" fillId="0" borderId="10" xfId="1" applyNumberFormat="1" applyFont="1" applyFill="1" applyBorder="1" applyAlignment="1">
      <alignment horizontal="right"/>
    </xf>
    <xf numFmtId="164" fontId="11" fillId="0" borderId="45" xfId="0" applyNumberFormat="1" applyFont="1" applyBorder="1"/>
    <xf numFmtId="164" fontId="11" fillId="0" borderId="46" xfId="1" applyNumberFormat="1" applyFont="1" applyFill="1" applyBorder="1" applyAlignment="1">
      <alignment horizontal="left"/>
    </xf>
    <xf numFmtId="164" fontId="11" fillId="0" borderId="47" xfId="1" applyNumberFormat="1" applyFont="1" applyFill="1" applyBorder="1" applyAlignment="1">
      <alignment horizontal="right"/>
    </xf>
    <xf numFmtId="164" fontId="11" fillId="0" borderId="45" xfId="1" applyNumberFormat="1" applyFont="1" applyFill="1" applyBorder="1" applyAlignment="1">
      <alignment horizontal="right"/>
    </xf>
    <xf numFmtId="164" fontId="11" fillId="0" borderId="46" xfId="1" applyNumberFormat="1" applyFont="1" applyFill="1" applyBorder="1" applyAlignment="1">
      <alignment horizontal="right"/>
    </xf>
    <xf numFmtId="164" fontId="11" fillId="0" borderId="0" xfId="1" applyNumberFormat="1" applyFont="1" applyFill="1" applyBorder="1" applyAlignment="1">
      <alignment horizontal="left"/>
    </xf>
    <xf numFmtId="164" fontId="11" fillId="0" borderId="18" xfId="1" applyNumberFormat="1" applyFont="1" applyFill="1" applyBorder="1" applyAlignment="1">
      <alignment horizontal="right"/>
    </xf>
    <xf numFmtId="164" fontId="11" fillId="0" borderId="16" xfId="1" applyNumberFormat="1" applyFont="1" applyFill="1" applyBorder="1" applyAlignment="1">
      <alignment horizontal="right"/>
    </xf>
    <xf numFmtId="164" fontId="11" fillId="0" borderId="17" xfId="1" applyNumberFormat="1" applyFont="1" applyFill="1" applyBorder="1" applyAlignment="1">
      <alignment horizontal="right"/>
    </xf>
    <xf numFmtId="164" fontId="11" fillId="0" borderId="26" xfId="1" applyNumberFormat="1" applyFont="1" applyFill="1" applyBorder="1" applyAlignment="1">
      <alignment horizontal="right"/>
    </xf>
    <xf numFmtId="166" fontId="11" fillId="0" borderId="26" xfId="1" applyNumberFormat="1" applyFont="1" applyFill="1" applyBorder="1" applyAlignment="1">
      <alignment horizontal="right"/>
    </xf>
    <xf numFmtId="166" fontId="11" fillId="0" borderId="17" xfId="1" applyNumberFormat="1" applyFont="1" applyFill="1" applyBorder="1" applyAlignment="1">
      <alignment horizontal="right"/>
    </xf>
    <xf numFmtId="164" fontId="23" fillId="0" borderId="9" xfId="0" applyNumberFormat="1" applyFont="1" applyBorder="1" applyAlignment="1">
      <alignment horizontal="center"/>
    </xf>
    <xf numFmtId="164" fontId="11" fillId="0" borderId="22" xfId="0" applyNumberFormat="1" applyFont="1" applyBorder="1"/>
    <xf numFmtId="164" fontId="11" fillId="0" borderId="59" xfId="0" applyNumberFormat="1" applyFont="1" applyBorder="1"/>
    <xf numFmtId="164" fontId="11" fillId="0" borderId="33" xfId="0" applyNumberFormat="1" applyFont="1" applyBorder="1"/>
    <xf numFmtId="164" fontId="11" fillId="0" borderId="50" xfId="0" applyNumberFormat="1" applyFont="1" applyBorder="1"/>
    <xf numFmtId="164" fontId="11" fillId="0" borderId="60" xfId="0" applyNumberFormat="1" applyFont="1" applyBorder="1"/>
    <xf numFmtId="164" fontId="11" fillId="0" borderId="1" xfId="1" applyNumberFormat="1" applyFont="1" applyFill="1" applyBorder="1" applyAlignment="1">
      <alignment horizontal="right"/>
    </xf>
    <xf numFmtId="164" fontId="11" fillId="0" borderId="60" xfId="1" applyNumberFormat="1" applyFont="1" applyFill="1" applyBorder="1" applyAlignment="1">
      <alignment horizontal="right"/>
    </xf>
    <xf numFmtId="164" fontId="11" fillId="0" borderId="61" xfId="1" applyNumberFormat="1" applyFont="1" applyFill="1" applyBorder="1" applyAlignment="1">
      <alignment horizontal="right"/>
    </xf>
    <xf numFmtId="164" fontId="12" fillId="0" borderId="0" xfId="1" applyNumberFormat="1" applyFont="1" applyFill="1" applyBorder="1" applyAlignment="1">
      <alignment horizontal="left"/>
    </xf>
    <xf numFmtId="164" fontId="23" fillId="0" borderId="0" xfId="0" quotePrefix="1" applyNumberFormat="1" applyFont="1"/>
    <xf numFmtId="164" fontId="11" fillId="0" borderId="2" xfId="0" applyNumberFormat="1" applyFont="1" applyBorder="1" applyAlignment="1">
      <alignment horizontal="right"/>
    </xf>
    <xf numFmtId="164" fontId="11" fillId="0" borderId="3" xfId="0" applyNumberFormat="1" applyFont="1" applyBorder="1" applyAlignment="1">
      <alignment horizontal="right"/>
    </xf>
    <xf numFmtId="0" fontId="23" fillId="0" borderId="26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164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right"/>
    </xf>
    <xf numFmtId="164" fontId="11" fillId="0" borderId="23" xfId="0" applyNumberFormat="1" applyFont="1" applyBorder="1" applyAlignment="1">
      <alignment horizontal="left" indent="1"/>
    </xf>
    <xf numFmtId="164" fontId="11" fillId="0" borderId="49" xfId="0" applyNumberFormat="1" applyFont="1" applyBorder="1" applyAlignment="1">
      <alignment horizontal="left" indent="1"/>
    </xf>
    <xf numFmtId="164" fontId="11" fillId="0" borderId="23" xfId="0" applyNumberFormat="1" applyFont="1" applyBorder="1" applyAlignment="1">
      <alignment horizontal="left"/>
    </xf>
    <xf numFmtId="164" fontId="11" fillId="0" borderId="26" xfId="0" applyNumberFormat="1" applyFont="1" applyBorder="1" applyAlignment="1">
      <alignment horizontal="left" indent="1"/>
    </xf>
    <xf numFmtId="164" fontId="23" fillId="0" borderId="9" xfId="0" applyNumberFormat="1" applyFont="1" applyBorder="1" applyAlignment="1">
      <alignment horizontal="left"/>
    </xf>
    <xf numFmtId="164" fontId="11" fillId="0" borderId="26" xfId="0" applyNumberFormat="1" applyFont="1" applyBorder="1" applyAlignment="1">
      <alignment horizontal="left"/>
    </xf>
    <xf numFmtId="164" fontId="23" fillId="0" borderId="23" xfId="0" applyNumberFormat="1" applyFont="1" applyBorder="1" applyAlignment="1">
      <alignment horizontal="left"/>
    </xf>
    <xf numFmtId="164" fontId="23" fillId="0" borderId="0" xfId="0" applyNumberFormat="1" applyFont="1" applyAlignment="1">
      <alignment horizontal="left"/>
    </xf>
    <xf numFmtId="164" fontId="11" fillId="0" borderId="45" xfId="0" applyNumberFormat="1" applyFont="1" applyBorder="1" applyAlignment="1">
      <alignment horizontal="left" indent="1"/>
    </xf>
    <xf numFmtId="172" fontId="11" fillId="0" borderId="46" xfId="1" applyNumberFormat="1" applyFont="1" applyFill="1" applyBorder="1" applyAlignment="1">
      <alignment horizontal="right"/>
    </xf>
    <xf numFmtId="164" fontId="11" fillId="0" borderId="46" xfId="0" applyNumberFormat="1" applyFont="1" applyBorder="1"/>
    <xf numFmtId="164" fontId="11" fillId="0" borderId="24" xfId="1" applyNumberFormat="1" applyFont="1" applyFill="1" applyBorder="1" applyAlignment="1">
      <alignment horizontal="right"/>
    </xf>
    <xf numFmtId="164" fontId="11" fillId="0" borderId="47" xfId="0" applyNumberFormat="1" applyFont="1" applyBorder="1"/>
    <xf numFmtId="164" fontId="23" fillId="0" borderId="0" xfId="1" applyNumberFormat="1" applyFont="1" applyFill="1" applyBorder="1" applyAlignment="1">
      <alignment horizontal="center"/>
    </xf>
    <xf numFmtId="164" fontId="23" fillId="0" borderId="23" xfId="1" applyNumberFormat="1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center"/>
    </xf>
    <xf numFmtId="164" fontId="11" fillId="0" borderId="23" xfId="1" applyNumberFormat="1" applyFont="1" applyFill="1" applyBorder="1" applyAlignment="1">
      <alignment horizontal="center"/>
    </xf>
    <xf numFmtId="164" fontId="11" fillId="0" borderId="0" xfId="4" applyNumberFormat="1" applyFont="1" applyAlignment="1">
      <alignment horizontal="center"/>
    </xf>
    <xf numFmtId="164" fontId="23" fillId="0" borderId="16" xfId="0" applyNumberFormat="1" applyFont="1" applyBorder="1"/>
    <xf numFmtId="164" fontId="23" fillId="0" borderId="16" xfId="1" applyNumberFormat="1" applyFont="1" applyFill="1" applyBorder="1" applyAlignment="1">
      <alignment horizontal="right"/>
    </xf>
    <xf numFmtId="0" fontId="12" fillId="0" borderId="0" xfId="0" quotePrefix="1" applyFont="1" applyAlignment="1">
      <alignment vertical="top"/>
    </xf>
    <xf numFmtId="164" fontId="11" fillId="0" borderId="3" xfId="1" applyNumberFormat="1" applyFont="1" applyFill="1" applyBorder="1" applyAlignment="1">
      <alignment horizontal="right"/>
    </xf>
    <xf numFmtId="164" fontId="23" fillId="0" borderId="55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2" fillId="0" borderId="23" xfId="0" applyNumberFormat="1" applyFont="1" applyBorder="1"/>
    <xf numFmtId="164" fontId="12" fillId="0" borderId="0" xfId="0" applyNumberFormat="1" applyFont="1" applyAlignment="1">
      <alignment horizontal="right"/>
    </xf>
    <xf numFmtId="164" fontId="28" fillId="0" borderId="0" xfId="0" applyNumberFormat="1" applyFont="1" applyAlignment="1">
      <alignment horizontal="right"/>
    </xf>
    <xf numFmtId="164" fontId="23" fillId="0" borderId="2" xfId="0" applyNumberFormat="1" applyFont="1" applyBorder="1"/>
    <xf numFmtId="164" fontId="28" fillId="0" borderId="3" xfId="0" applyNumberFormat="1" applyFont="1" applyBorder="1" applyAlignment="1">
      <alignment horizontal="right"/>
    </xf>
    <xf numFmtId="164" fontId="23" fillId="0" borderId="57" xfId="0" applyNumberFormat="1" applyFont="1" applyBorder="1"/>
    <xf numFmtId="164" fontId="23" fillId="0" borderId="3" xfId="0" applyNumberFormat="1" applyFont="1" applyBorder="1"/>
    <xf numFmtId="164" fontId="23" fillId="0" borderId="3" xfId="0" applyNumberFormat="1" applyFont="1" applyBorder="1" applyAlignment="1">
      <alignment horizontal="center"/>
    </xf>
    <xf numFmtId="164" fontId="23" fillId="0" borderId="57" xfId="0" applyNumberFormat="1" applyFont="1" applyBorder="1" applyAlignment="1">
      <alignment horizontal="center"/>
    </xf>
    <xf numFmtId="164" fontId="23" fillId="0" borderId="58" xfId="0" applyNumberFormat="1" applyFont="1" applyBorder="1" applyAlignment="1">
      <alignment horizontal="center"/>
    </xf>
    <xf numFmtId="164" fontId="23" fillId="0" borderId="56" xfId="0" applyNumberFormat="1" applyFont="1" applyBorder="1" applyAlignment="1">
      <alignment horizontal="right"/>
    </xf>
    <xf numFmtId="164" fontId="23" fillId="0" borderId="9" xfId="0" applyNumberFormat="1" applyFont="1" applyBorder="1" applyAlignment="1">
      <alignment horizontal="right"/>
    </xf>
    <xf numFmtId="164" fontId="28" fillId="0" borderId="16" xfId="0" applyNumberFormat="1" applyFont="1" applyBorder="1" applyAlignment="1">
      <alignment horizontal="right"/>
    </xf>
    <xf numFmtId="164" fontId="23" fillId="0" borderId="16" xfId="1" applyNumberFormat="1" applyFont="1" applyFill="1" applyBorder="1" applyAlignment="1">
      <alignment horizontal="center"/>
    </xf>
    <xf numFmtId="164" fontId="23" fillId="0" borderId="9" xfId="1" applyNumberFormat="1" applyFont="1" applyFill="1" applyBorder="1" applyAlignment="1">
      <alignment horizontal="center"/>
    </xf>
    <xf numFmtId="164" fontId="11" fillId="0" borderId="13" xfId="1" applyNumberFormat="1" applyFont="1" applyFill="1" applyBorder="1" applyAlignment="1">
      <alignment horizontal="center"/>
    </xf>
    <xf numFmtId="164" fontId="11" fillId="0" borderId="12" xfId="1" applyNumberFormat="1" applyFont="1" applyFill="1" applyBorder="1" applyAlignment="1">
      <alignment horizontal="center"/>
    </xf>
    <xf numFmtId="164" fontId="11" fillId="0" borderId="49" xfId="1" applyNumberFormat="1" applyFont="1" applyFill="1" applyBorder="1" applyAlignment="1">
      <alignment horizontal="center"/>
    </xf>
    <xf numFmtId="164" fontId="11" fillId="0" borderId="9" xfId="1" applyNumberFormat="1" applyFont="1" applyFill="1" applyBorder="1" applyAlignment="1">
      <alignment horizontal="center"/>
    </xf>
    <xf numFmtId="164" fontId="11" fillId="0" borderId="11" xfId="1" applyNumberFormat="1" applyFont="1" applyFill="1" applyBorder="1" applyAlignment="1">
      <alignment horizontal="center"/>
    </xf>
    <xf numFmtId="164" fontId="11" fillId="0" borderId="10" xfId="1" applyNumberFormat="1" applyFont="1" applyFill="1" applyBorder="1" applyAlignment="1">
      <alignment horizontal="center"/>
    </xf>
    <xf numFmtId="164" fontId="11" fillId="0" borderId="11" xfId="1" applyNumberFormat="1" applyFont="1" applyFill="1" applyBorder="1" applyAlignment="1">
      <alignment horizontal="right"/>
    </xf>
    <xf numFmtId="164" fontId="11" fillId="0" borderId="18" xfId="1" applyNumberFormat="1" applyFont="1" applyFill="1" applyBorder="1" applyAlignment="1">
      <alignment horizontal="center"/>
    </xf>
    <xf numFmtId="164" fontId="11" fillId="0" borderId="25" xfId="1" applyNumberFormat="1" applyFont="1" applyFill="1" applyBorder="1" applyAlignment="1">
      <alignment horizontal="center"/>
    </xf>
    <xf numFmtId="164" fontId="11" fillId="0" borderId="25" xfId="1" applyNumberFormat="1" applyFont="1" applyFill="1" applyBorder="1" applyAlignment="1">
      <alignment horizontal="right"/>
    </xf>
    <xf numFmtId="164" fontId="11" fillId="0" borderId="16" xfId="1" applyNumberFormat="1" applyFont="1" applyFill="1" applyBorder="1" applyAlignment="1">
      <alignment horizontal="center"/>
    </xf>
    <xf numFmtId="164" fontId="11" fillId="0" borderId="17" xfId="1" applyNumberFormat="1" applyFont="1" applyFill="1" applyBorder="1" applyAlignment="1">
      <alignment horizontal="center"/>
    </xf>
    <xf numFmtId="164" fontId="11" fillId="0" borderId="26" xfId="1" applyNumberFormat="1" applyFont="1" applyFill="1" applyBorder="1" applyAlignment="1">
      <alignment horizontal="center"/>
    </xf>
    <xf numFmtId="173" fontId="11" fillId="0" borderId="0" xfId="6" applyNumberFormat="1" applyFont="1" applyFill="1" applyBorder="1" applyAlignment="1">
      <alignment horizontal="right"/>
    </xf>
    <xf numFmtId="164" fontId="11" fillId="0" borderId="9" xfId="0" quotePrefix="1" applyNumberFormat="1" applyFont="1" applyBorder="1"/>
    <xf numFmtId="164" fontId="23" fillId="0" borderId="18" xfId="0" applyNumberFormat="1" applyFont="1" applyBorder="1"/>
    <xf numFmtId="164" fontId="23" fillId="0" borderId="46" xfId="0" applyNumberFormat="1" applyFont="1" applyBorder="1"/>
    <xf numFmtId="164" fontId="11" fillId="0" borderId="46" xfId="1" applyNumberFormat="1" applyFont="1" applyFill="1" applyBorder="1" applyAlignment="1">
      <alignment horizontal="center"/>
    </xf>
    <xf numFmtId="164" fontId="11" fillId="0" borderId="45" xfId="1" applyNumberFormat="1" applyFont="1" applyFill="1" applyBorder="1" applyAlignment="1">
      <alignment horizontal="center"/>
    </xf>
    <xf numFmtId="164" fontId="23" fillId="0" borderId="47" xfId="1" applyNumberFormat="1" applyFont="1" applyFill="1" applyBorder="1" applyAlignment="1">
      <alignment horizontal="center"/>
    </xf>
    <xf numFmtId="164" fontId="23" fillId="0" borderId="24" xfId="1" applyNumberFormat="1" applyFont="1" applyFill="1" applyBorder="1" applyAlignment="1">
      <alignment horizontal="center"/>
    </xf>
    <xf numFmtId="164" fontId="23" fillId="0" borderId="46" xfId="1" applyNumberFormat="1" applyFont="1" applyFill="1" applyBorder="1" applyAlignment="1">
      <alignment horizontal="center"/>
    </xf>
    <xf numFmtId="164" fontId="23" fillId="0" borderId="18" xfId="1" applyNumberFormat="1" applyFont="1" applyFill="1" applyBorder="1" applyAlignment="1">
      <alignment horizontal="center"/>
    </xf>
    <xf numFmtId="164" fontId="23" fillId="0" borderId="46" xfId="1" applyNumberFormat="1" applyFont="1" applyFill="1" applyBorder="1" applyAlignment="1">
      <alignment horizontal="right"/>
    </xf>
    <xf numFmtId="164" fontId="23" fillId="0" borderId="45" xfId="1" applyNumberFormat="1" applyFont="1" applyFill="1" applyBorder="1" applyAlignment="1">
      <alignment horizontal="center"/>
    </xf>
    <xf numFmtId="164" fontId="12" fillId="0" borderId="17" xfId="0" applyNumberFormat="1" applyFont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4" fontId="23" fillId="0" borderId="31" xfId="0" applyNumberFormat="1" applyFont="1" applyBorder="1"/>
    <xf numFmtId="164" fontId="23" fillId="0" borderId="28" xfId="0" applyNumberFormat="1" applyFont="1" applyBorder="1"/>
    <xf numFmtId="164" fontId="23" fillId="0" borderId="28" xfId="1" applyNumberFormat="1" applyFont="1" applyFill="1" applyBorder="1" applyAlignment="1">
      <alignment horizontal="center"/>
    </xf>
    <xf numFmtId="164" fontId="23" fillId="0" borderId="31" xfId="1" applyNumberFormat="1" applyFont="1" applyFill="1" applyBorder="1" applyAlignment="1">
      <alignment horizontal="center"/>
    </xf>
    <xf numFmtId="164" fontId="23" fillId="0" borderId="29" xfId="1" applyNumberFormat="1" applyFont="1" applyFill="1" applyBorder="1" applyAlignment="1">
      <alignment horizontal="center"/>
    </xf>
    <xf numFmtId="164" fontId="12" fillId="0" borderId="0" xfId="0" quotePrefix="1" applyNumberFormat="1" applyFont="1"/>
    <xf numFmtId="164" fontId="12" fillId="0" borderId="0" xfId="0" quotePrefix="1" applyNumberFormat="1" applyFont="1" applyAlignment="1">
      <alignment horizontal="right"/>
    </xf>
    <xf numFmtId="174" fontId="12" fillId="0" borderId="0" xfId="1" applyNumberFormat="1" applyFont="1" applyFill="1"/>
    <xf numFmtId="173" fontId="11" fillId="0" borderId="0" xfId="0" applyNumberFormat="1" applyFont="1"/>
    <xf numFmtId="165" fontId="23" fillId="0" borderId="0" xfId="0" applyNumberFormat="1" applyFont="1"/>
    <xf numFmtId="175" fontId="11" fillId="0" borderId="0" xfId="0" applyNumberFormat="1" applyFont="1"/>
    <xf numFmtId="176" fontId="11" fillId="0" borderId="0" xfId="0" applyNumberFormat="1" applyFont="1"/>
    <xf numFmtId="177" fontId="11" fillId="0" borderId="0" xfId="1" applyNumberFormat="1" applyFont="1" applyFill="1"/>
    <xf numFmtId="174" fontId="11" fillId="0" borderId="0" xfId="0" applyNumberFormat="1" applyFont="1"/>
    <xf numFmtId="178" fontId="11" fillId="0" borderId="0" xfId="0" applyNumberFormat="1" applyFont="1"/>
    <xf numFmtId="43" fontId="11" fillId="0" borderId="0" xfId="1" applyFont="1" applyFill="1"/>
    <xf numFmtId="179" fontId="11" fillId="0" borderId="0" xfId="0" applyNumberFormat="1" applyFont="1"/>
    <xf numFmtId="0" fontId="15" fillId="0" borderId="1" xfId="0" applyFont="1" applyBorder="1"/>
    <xf numFmtId="0" fontId="5" fillId="0" borderId="1" xfId="0" applyFont="1" applyBorder="1"/>
    <xf numFmtId="0" fontId="5" fillId="0" borderId="0" xfId="0" applyFont="1"/>
    <xf numFmtId="0" fontId="3" fillId="0" borderId="3" xfId="0" applyFont="1" applyBorder="1"/>
    <xf numFmtId="0" fontId="3" fillId="0" borderId="3" xfId="0" applyFont="1" applyBorder="1" applyAlignment="1">
      <alignment horizontal="right"/>
    </xf>
    <xf numFmtId="0" fontId="5" fillId="0" borderId="9" xfId="0" applyFont="1" applyBorder="1"/>
    <xf numFmtId="0" fontId="3" fillId="0" borderId="11" xfId="5" applyFont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3" fillId="0" borderId="25" xfId="5" applyFont="1" applyBorder="1" applyAlignment="1">
      <alignment horizontal="right"/>
    </xf>
    <xf numFmtId="164" fontId="3" fillId="0" borderId="18" xfId="6" applyNumberFormat="1" applyFont="1" applyFill="1" applyBorder="1" applyAlignment="1">
      <alignment horizontal="right"/>
    </xf>
    <xf numFmtId="164" fontId="3" fillId="0" borderId="0" xfId="6" applyNumberFormat="1" applyFont="1" applyFill="1" applyAlignment="1">
      <alignment horizontal="right"/>
    </xf>
    <xf numFmtId="164" fontId="30" fillId="0" borderId="0" xfId="0" applyNumberFormat="1" applyFont="1"/>
    <xf numFmtId="0" fontId="4" fillId="0" borderId="0" xfId="0" applyFont="1" applyAlignment="1">
      <alignment horizontal="right"/>
    </xf>
    <xf numFmtId="165" fontId="30" fillId="0" borderId="9" xfId="0" applyNumberFormat="1" applyFont="1" applyBorder="1"/>
    <xf numFmtId="164" fontId="5" fillId="0" borderId="0" xfId="0" applyNumberFormat="1" applyFont="1"/>
    <xf numFmtId="0" fontId="2" fillId="0" borderId="0" xfId="0" quotePrefix="1" applyFont="1" applyAlignment="1">
      <alignment horizontal="right"/>
    </xf>
    <xf numFmtId="164" fontId="2" fillId="0" borderId="18" xfId="6" applyNumberFormat="1" applyFont="1" applyFill="1" applyBorder="1" applyAlignment="1">
      <alignment horizontal="right"/>
    </xf>
    <xf numFmtId="165" fontId="5" fillId="0" borderId="9" xfId="0" applyNumberFormat="1" applyFont="1" applyBorder="1"/>
    <xf numFmtId="164" fontId="2" fillId="0" borderId="18" xfId="5" applyNumberFormat="1" applyFont="1" applyBorder="1" applyAlignment="1">
      <alignment horizontal="right"/>
    </xf>
    <xf numFmtId="0" fontId="31" fillId="0" borderId="0" xfId="0" applyFont="1" applyAlignment="1">
      <alignment horizontal="right"/>
    </xf>
    <xf numFmtId="0" fontId="32" fillId="0" borderId="9" xfId="0" applyFont="1" applyBorder="1"/>
    <xf numFmtId="0" fontId="32" fillId="0" borderId="33" xfId="0" applyFont="1" applyBorder="1"/>
    <xf numFmtId="0" fontId="2" fillId="0" borderId="1" xfId="0" quotePrefix="1" applyFont="1" applyBorder="1"/>
    <xf numFmtId="0" fontId="2" fillId="0" borderId="1" xfId="0" quotePrefix="1" applyFont="1" applyBorder="1" applyAlignment="1">
      <alignment horizontal="right"/>
    </xf>
    <xf numFmtId="164" fontId="2" fillId="0" borderId="65" xfId="0" applyNumberFormat="1" applyFont="1" applyBorder="1" applyAlignment="1">
      <alignment horizontal="right"/>
    </xf>
    <xf numFmtId="164" fontId="2" fillId="0" borderId="65" xfId="6" applyNumberFormat="1" applyFont="1" applyFill="1" applyBorder="1" applyAlignment="1">
      <alignment horizontal="right"/>
    </xf>
    <xf numFmtId="164" fontId="2" fillId="0" borderId="66" xfId="6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168" fontId="2" fillId="0" borderId="65" xfId="0" applyNumberFormat="1" applyFont="1" applyBorder="1" applyAlignment="1">
      <alignment horizontal="right"/>
    </xf>
    <xf numFmtId="0" fontId="30" fillId="0" borderId="0" xfId="0" applyFont="1"/>
    <xf numFmtId="164" fontId="3" fillId="0" borderId="0" xfId="6" applyNumberFormat="1" applyFont="1" applyFill="1" applyBorder="1" applyAlignment="1">
      <alignment horizontal="right"/>
    </xf>
    <xf numFmtId="165" fontId="30" fillId="0" borderId="0" xfId="0" applyNumberFormat="1" applyFont="1"/>
    <xf numFmtId="165" fontId="2" fillId="0" borderId="0" xfId="6" applyFont="1" applyFill="1" applyBorder="1"/>
    <xf numFmtId="165" fontId="2" fillId="0" borderId="0" xfId="0" applyNumberFormat="1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165" fontId="5" fillId="0" borderId="0" xfId="6" applyFont="1" applyFill="1"/>
    <xf numFmtId="164" fontId="5" fillId="0" borderId="0" xfId="6" applyNumberFormat="1" applyFont="1" applyFill="1"/>
    <xf numFmtId="168" fontId="5" fillId="0" borderId="0" xfId="6" applyNumberFormat="1" applyFont="1" applyFill="1"/>
    <xf numFmtId="180" fontId="5" fillId="0" borderId="0" xfId="6" applyNumberFormat="1" applyFont="1" applyFill="1"/>
    <xf numFmtId="164" fontId="30" fillId="0" borderId="0" xfId="6" applyNumberFormat="1" applyFont="1" applyFill="1"/>
    <xf numFmtId="168" fontId="30" fillId="0" borderId="0" xfId="6" applyNumberFormat="1" applyFont="1" applyFill="1"/>
    <xf numFmtId="165" fontId="5" fillId="0" borderId="0" xfId="0" applyNumberFormat="1" applyFont="1"/>
    <xf numFmtId="0" fontId="36" fillId="0" borderId="70" xfId="0" applyFont="1" applyBorder="1" applyAlignment="1">
      <alignment vertical="center"/>
    </xf>
    <xf numFmtId="164" fontId="36" fillId="0" borderId="0" xfId="6" applyNumberFormat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0" fillId="0" borderId="70" xfId="0" applyFont="1" applyBorder="1" applyAlignment="1">
      <alignment horizontal="left" vertical="center" wrapText="1"/>
    </xf>
    <xf numFmtId="164" fontId="36" fillId="0" borderId="0" xfId="6" applyNumberFormat="1" applyFont="1" applyFill="1" applyBorder="1" applyAlignment="1">
      <alignment horizontal="right"/>
    </xf>
    <xf numFmtId="0" fontId="36" fillId="0" borderId="0" xfId="0" applyFont="1" applyAlignment="1">
      <alignment horizontal="right"/>
    </xf>
    <xf numFmtId="0" fontId="36" fillId="0" borderId="0" xfId="0" applyFont="1"/>
    <xf numFmtId="0" fontId="37" fillId="0" borderId="0" xfId="0" applyFont="1"/>
    <xf numFmtId="165" fontId="36" fillId="0" borderId="0" xfId="6" applyFont="1" applyFill="1" applyBorder="1"/>
    <xf numFmtId="164" fontId="36" fillId="0" borderId="0" xfId="6" applyNumberFormat="1" applyFont="1" applyFill="1" applyBorder="1"/>
    <xf numFmtId="164" fontId="36" fillId="0" borderId="0" xfId="6" applyNumberFormat="1" applyFont="1" applyFill="1"/>
    <xf numFmtId="0" fontId="3" fillId="0" borderId="4" xfId="0" applyFont="1" applyBorder="1"/>
    <xf numFmtId="0" fontId="3" fillId="0" borderId="57" xfId="0" applyFont="1" applyBorder="1"/>
    <xf numFmtId="164" fontId="2" fillId="0" borderId="0" xfId="6" applyNumberFormat="1" applyFont="1" applyFill="1"/>
    <xf numFmtId="0" fontId="3" fillId="0" borderId="23" xfId="0" applyFont="1" applyBorder="1" applyAlignment="1">
      <alignment horizontal="center"/>
    </xf>
    <xf numFmtId="164" fontId="3" fillId="0" borderId="11" xfId="6" applyNumberFormat="1" applyFont="1" applyFill="1" applyBorder="1" applyAlignment="1">
      <alignment horizontal="right"/>
    </xf>
    <xf numFmtId="164" fontId="3" fillId="0" borderId="12" xfId="6" applyNumberFormat="1" applyFont="1" applyFill="1" applyBorder="1" applyAlignment="1">
      <alignment horizontal="right"/>
    </xf>
    <xf numFmtId="164" fontId="3" fillId="0" borderId="13" xfId="6" applyNumberFormat="1" applyFont="1" applyFill="1" applyBorder="1" applyAlignment="1">
      <alignment horizontal="right"/>
    </xf>
    <xf numFmtId="164" fontId="3" fillId="0" borderId="21" xfId="6" applyNumberFormat="1" applyFont="1" applyFill="1" applyBorder="1" applyAlignment="1">
      <alignment horizontal="right"/>
    </xf>
    <xf numFmtId="164" fontId="3" fillId="0" borderId="0" xfId="6" applyNumberFormat="1" applyFont="1" applyFill="1"/>
    <xf numFmtId="0" fontId="3" fillId="0" borderId="26" xfId="0" applyFont="1" applyBorder="1" applyAlignment="1">
      <alignment horizontal="center"/>
    </xf>
    <xf numFmtId="164" fontId="3" fillId="0" borderId="25" xfId="6" applyNumberFormat="1" applyFont="1" applyFill="1" applyBorder="1" applyAlignment="1">
      <alignment horizontal="right"/>
    </xf>
    <xf numFmtId="164" fontId="3" fillId="0" borderId="17" xfId="6" applyNumberFormat="1" applyFont="1" applyFill="1" applyBorder="1" applyAlignment="1">
      <alignment horizontal="right"/>
    </xf>
    <xf numFmtId="0" fontId="3" fillId="0" borderId="20" xfId="0" applyFont="1" applyBorder="1"/>
    <xf numFmtId="0" fontId="3" fillId="0" borderId="13" xfId="0" applyFont="1" applyBorder="1"/>
    <xf numFmtId="0" fontId="3" fillId="0" borderId="4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64" fontId="3" fillId="0" borderId="24" xfId="6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right"/>
    </xf>
    <xf numFmtId="0" fontId="2" fillId="0" borderId="23" xfId="0" applyFont="1" applyBorder="1" applyAlignment="1">
      <alignment horizontal="center"/>
    </xf>
    <xf numFmtId="165" fontId="2" fillId="0" borderId="18" xfId="6" applyFont="1" applyFill="1" applyBorder="1" applyAlignment="1">
      <alignment horizontal="right"/>
    </xf>
    <xf numFmtId="164" fontId="2" fillId="0" borderId="10" xfId="6" applyNumberFormat="1" applyFont="1" applyFill="1" applyBorder="1" applyAlignment="1">
      <alignment horizontal="right"/>
    </xf>
    <xf numFmtId="164" fontId="2" fillId="0" borderId="0" xfId="6" applyNumberFormat="1" applyFont="1" applyFill="1" applyBorder="1" applyAlignment="1">
      <alignment horizontal="right"/>
    </xf>
    <xf numFmtId="164" fontId="2" fillId="0" borderId="24" xfId="6" applyNumberFormat="1" applyFont="1" applyFill="1" applyBorder="1" applyAlignment="1">
      <alignment horizontal="right"/>
    </xf>
    <xf numFmtId="164" fontId="2" fillId="0" borderId="0" xfId="6" applyNumberFormat="1" applyFont="1" applyFill="1" applyAlignment="1">
      <alignment horizontal="right"/>
    </xf>
    <xf numFmtId="164" fontId="3" fillId="0" borderId="24" xfId="6" applyNumberFormat="1" applyFont="1" applyFill="1" applyBorder="1" applyAlignment="1">
      <alignment horizontal="right"/>
    </xf>
    <xf numFmtId="165" fontId="3" fillId="0" borderId="0" xfId="6" applyFont="1" applyFill="1" applyAlignment="1">
      <alignment horizontal="right"/>
    </xf>
    <xf numFmtId="168" fontId="2" fillId="0" borderId="0" xfId="6" applyNumberFormat="1" applyFont="1" applyFill="1" applyAlignment="1">
      <alignment horizontal="right"/>
    </xf>
    <xf numFmtId="164" fontId="3" fillId="0" borderId="10" xfId="6" applyNumberFormat="1" applyFont="1" applyFill="1" applyBorder="1" applyAlignment="1">
      <alignment horizontal="right"/>
    </xf>
    <xf numFmtId="0" fontId="6" fillId="0" borderId="9" xfId="0" applyFont="1" applyBorder="1"/>
    <xf numFmtId="164" fontId="3" fillId="0" borderId="18" xfId="6" applyNumberFormat="1" applyFont="1" applyFill="1" applyBorder="1" applyAlignment="1">
      <alignment horizontal="center"/>
    </xf>
    <xf numFmtId="164" fontId="3" fillId="0" borderId="10" xfId="6" applyNumberFormat="1" applyFont="1" applyFill="1" applyBorder="1" applyAlignment="1">
      <alignment horizontal="center"/>
    </xf>
    <xf numFmtId="164" fontId="3" fillId="0" borderId="9" xfId="6" applyNumberFormat="1" applyFont="1" applyFill="1" applyBorder="1" applyAlignment="1">
      <alignment horizont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6" fillId="0" borderId="23" xfId="0" applyFont="1" applyBorder="1" applyAlignment="1">
      <alignment horizontal="center"/>
    </xf>
    <xf numFmtId="164" fontId="4" fillId="0" borderId="18" xfId="6" applyNumberFormat="1" applyFont="1" applyFill="1" applyBorder="1" applyAlignment="1">
      <alignment horizontal="center"/>
    </xf>
    <xf numFmtId="164" fontId="4" fillId="0" borderId="10" xfId="6" applyNumberFormat="1" applyFont="1" applyFill="1" applyBorder="1" applyAlignment="1">
      <alignment horizontal="center"/>
    </xf>
    <xf numFmtId="164" fontId="4" fillId="0" borderId="24" xfId="6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right"/>
    </xf>
    <xf numFmtId="164" fontId="4" fillId="0" borderId="0" xfId="6" applyNumberFormat="1" applyFont="1" applyFill="1" applyAlignment="1">
      <alignment horizontal="right"/>
    </xf>
    <xf numFmtId="0" fontId="6" fillId="0" borderId="9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6" fillId="0" borderId="23" xfId="0" applyFont="1" applyBorder="1" applyAlignment="1">
      <alignment horizontal="center" vertical="top"/>
    </xf>
    <xf numFmtId="164" fontId="4" fillId="0" borderId="18" xfId="6" applyNumberFormat="1" applyFont="1" applyFill="1" applyBorder="1" applyAlignment="1">
      <alignment horizontal="center" vertical="top"/>
    </xf>
    <xf numFmtId="164" fontId="4" fillId="0" borderId="10" xfId="6" applyNumberFormat="1" applyFont="1" applyFill="1" applyBorder="1" applyAlignment="1">
      <alignment horizontal="center" vertical="top"/>
    </xf>
    <xf numFmtId="164" fontId="4" fillId="0" borderId="24" xfId="6" applyNumberFormat="1" applyFont="1" applyFill="1" applyBorder="1" applyAlignment="1">
      <alignment horizontal="center" vertical="top"/>
    </xf>
    <xf numFmtId="0" fontId="4" fillId="0" borderId="9" xfId="0" applyFont="1" applyBorder="1" applyAlignment="1">
      <alignment horizontal="right" vertical="top"/>
    </xf>
    <xf numFmtId="164" fontId="4" fillId="0" borderId="0" xfId="6" applyNumberFormat="1" applyFont="1" applyFill="1" applyAlignment="1">
      <alignment horizontal="right" vertical="top"/>
    </xf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vertical="top"/>
    </xf>
    <xf numFmtId="0" fontId="6" fillId="0" borderId="18" xfId="0" applyFont="1" applyBorder="1" applyAlignment="1">
      <alignment horizontal="center"/>
    </xf>
    <xf numFmtId="164" fontId="2" fillId="0" borderId="18" xfId="6" applyNumberFormat="1" applyFont="1" applyFill="1" applyBorder="1" applyAlignment="1">
      <alignment horizontal="left" indent="1"/>
    </xf>
    <xf numFmtId="164" fontId="4" fillId="0" borderId="18" xfId="6" applyNumberFormat="1" applyFont="1" applyFill="1" applyBorder="1" applyAlignment="1">
      <alignment horizontal="left" indent="1"/>
    </xf>
    <xf numFmtId="0" fontId="2" fillId="0" borderId="9" xfId="5" applyFont="1" applyBorder="1"/>
    <xf numFmtId="0" fontId="2" fillId="0" borderId="0" xfId="5" applyFont="1"/>
    <xf numFmtId="0" fontId="4" fillId="0" borderId="0" xfId="0" applyFont="1" applyAlignment="1">
      <alignment horizontal="left" indent="1"/>
    </xf>
    <xf numFmtId="164" fontId="2" fillId="0" borderId="18" xfId="6" applyNumberFormat="1" applyFont="1" applyFill="1" applyBorder="1" applyAlignment="1">
      <alignment horizontal="center"/>
    </xf>
    <xf numFmtId="164" fontId="4" fillId="0" borderId="0" xfId="6" applyNumberFormat="1" applyFont="1" applyFill="1" applyBorder="1" applyAlignment="1">
      <alignment horizontal="center"/>
    </xf>
    <xf numFmtId="164" fontId="4" fillId="0" borderId="24" xfId="6" applyNumberFormat="1" applyFont="1" applyFill="1" applyBorder="1" applyAlignment="1">
      <alignment horizontal="left" indent="1"/>
    </xf>
    <xf numFmtId="0" fontId="3" fillId="0" borderId="18" xfId="0" applyFont="1" applyBorder="1" applyAlignment="1">
      <alignment horizontal="center"/>
    </xf>
    <xf numFmtId="164" fontId="2" fillId="0" borderId="0" xfId="6" applyNumberFormat="1" applyFont="1" applyFill="1" applyBorder="1" applyAlignment="1">
      <alignment horizontal="center"/>
    </xf>
    <xf numFmtId="164" fontId="2" fillId="0" borderId="24" xfId="6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right"/>
    </xf>
    <xf numFmtId="164" fontId="2" fillId="0" borderId="10" xfId="6" applyNumberFormat="1" applyFont="1" applyFill="1" applyBorder="1" applyAlignment="1">
      <alignment horizontal="center"/>
    </xf>
    <xf numFmtId="167" fontId="3" fillId="0" borderId="11" xfId="6" applyNumberFormat="1" applyFont="1" applyFill="1" applyBorder="1" applyAlignment="1">
      <alignment horizontal="right"/>
    </xf>
    <xf numFmtId="167" fontId="3" fillId="0" borderId="12" xfId="6" applyNumberFormat="1" applyFont="1" applyFill="1" applyBorder="1" applyAlignment="1">
      <alignment horizontal="right"/>
    </xf>
    <xf numFmtId="167" fontId="3" fillId="0" borderId="21" xfId="6" applyNumberFormat="1" applyFont="1" applyFill="1" applyBorder="1" applyAlignment="1">
      <alignment horizontal="right"/>
    </xf>
    <xf numFmtId="37" fontId="2" fillId="0" borderId="18" xfId="6" applyNumberFormat="1" applyFont="1" applyFill="1" applyBorder="1" applyAlignment="1">
      <alignment horizontal="right"/>
    </xf>
    <xf numFmtId="37" fontId="2" fillId="0" borderId="10" xfId="6" applyNumberFormat="1" applyFont="1" applyFill="1" applyBorder="1" applyAlignment="1">
      <alignment horizontal="right"/>
    </xf>
    <xf numFmtId="37" fontId="2" fillId="0" borderId="0" xfId="6" applyNumberFormat="1" applyFont="1" applyFill="1" applyBorder="1" applyAlignment="1">
      <alignment horizontal="right"/>
    </xf>
    <xf numFmtId="37" fontId="2" fillId="0" borderId="24" xfId="6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164" fontId="3" fillId="0" borderId="52" xfId="6" applyNumberFormat="1" applyFont="1" applyFill="1" applyBorder="1" applyAlignment="1">
      <alignment horizontal="right"/>
    </xf>
    <xf numFmtId="164" fontId="3" fillId="0" borderId="53" xfId="6" applyNumberFormat="1" applyFont="1" applyFill="1" applyBorder="1" applyAlignment="1">
      <alignment horizontal="right"/>
    </xf>
    <xf numFmtId="0" fontId="3" fillId="0" borderId="59" xfId="0" applyFont="1" applyBorder="1"/>
    <xf numFmtId="164" fontId="6" fillId="0" borderId="18" xfId="6" applyNumberFormat="1" applyFont="1" applyFill="1" applyBorder="1" applyAlignment="1">
      <alignment horizontal="right"/>
    </xf>
    <xf numFmtId="164" fontId="6" fillId="0" borderId="10" xfId="6" applyNumberFormat="1" applyFont="1" applyFill="1" applyBorder="1" applyAlignment="1">
      <alignment horizontal="right"/>
    </xf>
    <xf numFmtId="164" fontId="6" fillId="0" borderId="0" xfId="6" applyNumberFormat="1" applyFont="1" applyFill="1" applyBorder="1" applyAlignment="1">
      <alignment horizontal="right"/>
    </xf>
    <xf numFmtId="164" fontId="6" fillId="0" borderId="24" xfId="6" applyNumberFormat="1" applyFont="1" applyFill="1" applyBorder="1" applyAlignment="1">
      <alignment horizontal="right"/>
    </xf>
    <xf numFmtId="4" fontId="2" fillId="0" borderId="0" xfId="0" applyNumberFormat="1" applyFont="1"/>
    <xf numFmtId="164" fontId="3" fillId="0" borderId="0" xfId="6" applyNumberFormat="1" applyFont="1" applyFill="1" applyBorder="1" applyAlignment="1">
      <alignment horizontal="center"/>
    </xf>
    <xf numFmtId="0" fontId="6" fillId="0" borderId="9" xfId="0" applyFont="1" applyBorder="1" applyAlignment="1">
      <alignment horizontal="right"/>
    </xf>
    <xf numFmtId="0" fontId="2" fillId="0" borderId="18" xfId="0" applyFont="1" applyBorder="1" applyAlignment="1">
      <alignment horizontal="center"/>
    </xf>
    <xf numFmtId="164" fontId="2" fillId="0" borderId="25" xfId="6" applyNumberFormat="1" applyFont="1" applyFill="1" applyBorder="1" applyAlignment="1">
      <alignment horizontal="right"/>
    </xf>
    <xf numFmtId="164" fontId="2" fillId="0" borderId="17" xfId="6" applyNumberFormat="1" applyFont="1" applyFill="1" applyBorder="1" applyAlignment="1">
      <alignment horizontal="right"/>
    </xf>
    <xf numFmtId="164" fontId="2" fillId="0" borderId="16" xfId="6" applyNumberFormat="1" applyFont="1" applyFill="1" applyBorder="1" applyAlignment="1">
      <alignment horizontal="right"/>
    </xf>
    <xf numFmtId="164" fontId="3" fillId="0" borderId="25" xfId="6" applyNumberFormat="1" applyFont="1" applyFill="1" applyBorder="1" applyAlignment="1">
      <alignment horizontal="center"/>
    </xf>
    <xf numFmtId="164" fontId="2" fillId="0" borderId="44" xfId="6" applyNumberFormat="1" applyFont="1" applyFill="1" applyBorder="1" applyAlignment="1">
      <alignment horizontal="right"/>
    </xf>
    <xf numFmtId="37" fontId="3" fillId="0" borderId="11" xfId="6" applyNumberFormat="1" applyFont="1" applyFill="1" applyBorder="1" applyAlignment="1">
      <alignment horizontal="right"/>
    </xf>
    <xf numFmtId="0" fontId="2" fillId="0" borderId="65" xfId="0" applyFont="1" applyBorder="1" applyAlignment="1">
      <alignment horizontal="center"/>
    </xf>
    <xf numFmtId="164" fontId="2" fillId="0" borderId="50" xfId="6" applyNumberFormat="1" applyFont="1" applyFill="1" applyBorder="1" applyAlignment="1">
      <alignment horizontal="right"/>
    </xf>
    <xf numFmtId="164" fontId="2" fillId="0" borderId="1" xfId="6" applyNumberFormat="1" applyFont="1" applyFill="1" applyBorder="1" applyAlignment="1">
      <alignment horizontal="right"/>
    </xf>
    <xf numFmtId="0" fontId="38" fillId="0" borderId="0" xfId="0" applyFont="1"/>
    <xf numFmtId="0" fontId="4" fillId="0" borderId="0" xfId="0" applyFont="1" applyAlignment="1">
      <alignment horizontal="center"/>
    </xf>
    <xf numFmtId="164" fontId="4" fillId="0" borderId="0" xfId="6" applyNumberFormat="1" applyFont="1" applyFill="1" applyBorder="1" applyAlignment="1">
      <alignment horizontal="right"/>
    </xf>
    <xf numFmtId="0" fontId="39" fillId="0" borderId="0" xfId="0" applyFont="1"/>
    <xf numFmtId="0" fontId="40" fillId="0" borderId="0" xfId="0" applyFont="1"/>
    <xf numFmtId="164" fontId="40" fillId="0" borderId="0" xfId="6" applyNumberFormat="1" applyFont="1" applyFill="1" applyBorder="1" applyAlignment="1">
      <alignment horizontal="right"/>
    </xf>
    <xf numFmtId="0" fontId="40" fillId="0" borderId="0" xfId="0" applyFont="1" applyAlignment="1">
      <alignment horizontal="right"/>
    </xf>
    <xf numFmtId="164" fontId="40" fillId="0" borderId="0" xfId="6" applyNumberFormat="1" applyFont="1" applyFill="1" applyAlignment="1">
      <alignment horizontal="right"/>
    </xf>
    <xf numFmtId="164" fontId="37" fillId="0" borderId="0" xfId="6" applyNumberFormat="1" applyFont="1" applyFill="1" applyBorder="1" applyAlignment="1">
      <alignment horizontal="right"/>
    </xf>
    <xf numFmtId="0" fontId="37" fillId="0" borderId="0" xfId="0" applyFont="1" applyAlignment="1">
      <alignment horizontal="right"/>
    </xf>
    <xf numFmtId="164" fontId="37" fillId="0" borderId="0" xfId="6" applyNumberFormat="1" applyFont="1" applyFill="1" applyAlignment="1">
      <alignment horizontal="right"/>
    </xf>
    <xf numFmtId="164" fontId="36" fillId="0" borderId="0" xfId="6" applyNumberFormat="1" applyFont="1" applyFill="1" applyBorder="1" applyAlignment="1"/>
    <xf numFmtId="164" fontId="36" fillId="0" borderId="0" xfId="6" applyNumberFormat="1" applyFont="1" applyFill="1" applyAlignment="1">
      <alignment horizontal="right"/>
    </xf>
    <xf numFmtId="164" fontId="36" fillId="0" borderId="0" xfId="0" applyNumberFormat="1" applyFont="1" applyAlignment="1">
      <alignment horizontal="right"/>
    </xf>
    <xf numFmtId="164" fontId="36" fillId="0" borderId="0" xfId="6" applyNumberFormat="1" applyFont="1" applyFill="1" applyBorder="1" applyAlignment="1">
      <alignment horizontal="left"/>
    </xf>
    <xf numFmtId="0" fontId="30" fillId="0" borderId="67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0" fontId="30" fillId="0" borderId="69" xfId="0" applyFont="1" applyBorder="1" applyAlignment="1">
      <alignment horizontal="left" vertical="center" wrapText="1"/>
    </xf>
    <xf numFmtId="0" fontId="5" fillId="0" borderId="71" xfId="0" applyFont="1" applyBorder="1" applyAlignment="1">
      <alignment horizontal="left" vertical="center" wrapText="1"/>
    </xf>
    <xf numFmtId="0" fontId="5" fillId="0" borderId="72" xfId="0" applyFont="1" applyBorder="1" applyAlignment="1">
      <alignment horizontal="left" vertical="center" wrapText="1"/>
    </xf>
    <xf numFmtId="0" fontId="5" fillId="0" borderId="73" xfId="0" applyFont="1" applyBorder="1" applyAlignment="1">
      <alignment horizontal="left" vertical="center" wrapText="1"/>
    </xf>
    <xf numFmtId="17" fontId="3" fillId="0" borderId="5" xfId="0" quotePrefix="1" applyNumberFormat="1" applyFont="1" applyBorder="1" applyAlignment="1">
      <alignment horizontal="center"/>
    </xf>
    <xf numFmtId="17" fontId="3" fillId="0" borderId="6" xfId="0" quotePrefix="1" applyNumberFormat="1" applyFont="1" applyBorder="1" applyAlignment="1">
      <alignment horizontal="center"/>
    </xf>
    <xf numFmtId="17" fontId="3" fillId="0" borderId="62" xfId="0" quotePrefix="1" applyNumberFormat="1" applyFont="1" applyBorder="1" applyAlignment="1">
      <alignment horizontal="center"/>
    </xf>
    <xf numFmtId="17" fontId="3" fillId="0" borderId="7" xfId="0" quotePrefix="1" applyNumberFormat="1" applyFont="1" applyBorder="1" applyAlignment="1">
      <alignment horizontal="center"/>
    </xf>
    <xf numFmtId="164" fontId="3" fillId="0" borderId="0" xfId="6" applyNumberFormat="1" applyFont="1" applyFill="1" applyAlignment="1">
      <alignment horizontal="center"/>
    </xf>
    <xf numFmtId="0" fontId="3" fillId="0" borderId="9" xfId="0" applyFont="1" applyBorder="1"/>
    <xf numFmtId="0" fontId="0" fillId="0" borderId="0" xfId="0"/>
    <xf numFmtId="164" fontId="3" fillId="0" borderId="5" xfId="0" quotePrefix="1" applyNumberFormat="1" applyFont="1" applyBorder="1" applyAlignment="1">
      <alignment horizontal="center"/>
    </xf>
    <xf numFmtId="164" fontId="3" fillId="0" borderId="6" xfId="0" quotePrefix="1" applyNumberFormat="1" applyFont="1" applyBorder="1" applyAlignment="1">
      <alignment horizontal="center"/>
    </xf>
    <xf numFmtId="164" fontId="3" fillId="0" borderId="7" xfId="0" quotePrefix="1" applyNumberFormat="1" applyFont="1" applyBorder="1" applyAlignment="1">
      <alignment horizontal="center"/>
    </xf>
    <xf numFmtId="164" fontId="3" fillId="0" borderId="8" xfId="0" quotePrefix="1" applyNumberFormat="1" applyFont="1" applyBorder="1" applyAlignment="1">
      <alignment horizontal="center"/>
    </xf>
    <xf numFmtId="0" fontId="2" fillId="0" borderId="9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3" fillId="0" borderId="4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37" fontId="2" fillId="0" borderId="0" xfId="0" applyNumberFormat="1" applyFont="1" applyAlignment="1">
      <alignment horizontal="left"/>
    </xf>
    <xf numFmtId="0" fontId="3" fillId="0" borderId="5" xfId="0" quotePrefix="1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4" fillId="0" borderId="0" xfId="0" applyFont="1" applyAlignment="1">
      <alignment wrapText="1"/>
    </xf>
    <xf numFmtId="164" fontId="23" fillId="0" borderId="6" xfId="0" quotePrefix="1" applyNumberFormat="1" applyFont="1" applyBorder="1" applyAlignment="1">
      <alignment horizontal="center"/>
    </xf>
    <xf numFmtId="164" fontId="23" fillId="0" borderId="6" xfId="0" applyNumberFormat="1" applyFont="1" applyBorder="1" applyAlignment="1">
      <alignment horizontal="center"/>
    </xf>
    <xf numFmtId="164" fontId="12" fillId="0" borderId="0" xfId="0" applyNumberFormat="1" applyFont="1"/>
    <xf numFmtId="164" fontId="23" fillId="0" borderId="62" xfId="0" quotePrefix="1" applyNumberFormat="1" applyFont="1" applyBorder="1" applyAlignment="1">
      <alignment horizontal="center"/>
    </xf>
    <xf numFmtId="0" fontId="23" fillId="0" borderId="6" xfId="0" quotePrefix="1" applyFont="1" applyBorder="1" applyAlignment="1">
      <alignment horizontal="center"/>
    </xf>
    <xf numFmtId="164" fontId="23" fillId="0" borderId="0" xfId="0" applyNumberFormat="1" applyFont="1" applyAlignment="1">
      <alignment wrapText="1"/>
    </xf>
    <xf numFmtId="164" fontId="23" fillId="0" borderId="5" xfId="0" quotePrefix="1" applyNumberFormat="1" applyFont="1" applyBorder="1" applyAlignment="1">
      <alignment horizontal="center"/>
    </xf>
    <xf numFmtId="0" fontId="23" fillId="0" borderId="7" xfId="0" quotePrefix="1" applyFont="1" applyBorder="1" applyAlignment="1">
      <alignment horizontal="center"/>
    </xf>
    <xf numFmtId="0" fontId="23" fillId="0" borderId="16" xfId="0" quotePrefix="1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164" fontId="23" fillId="0" borderId="16" xfId="0" applyNumberFormat="1" applyFont="1" applyBorder="1" applyAlignment="1">
      <alignment horizontal="center"/>
    </xf>
    <xf numFmtId="164" fontId="23" fillId="0" borderId="16" xfId="0" quotePrefix="1" applyNumberFormat="1" applyFont="1" applyBorder="1" applyAlignment="1">
      <alignment horizontal="center"/>
    </xf>
    <xf numFmtId="164" fontId="23" fillId="0" borderId="3" xfId="0" quotePrefix="1" applyNumberFormat="1" applyFont="1" applyBorder="1" applyAlignment="1">
      <alignment horizontal="center"/>
    </xf>
    <xf numFmtId="164" fontId="23" fillId="0" borderId="3" xfId="0" applyNumberFormat="1" applyFont="1" applyBorder="1" applyAlignment="1">
      <alignment horizontal="center"/>
    </xf>
    <xf numFmtId="164" fontId="12" fillId="0" borderId="3" xfId="0" quotePrefix="1" applyNumberFormat="1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29" fillId="0" borderId="63" xfId="0" applyFont="1" applyBorder="1" applyAlignment="1">
      <alignment horizontal="center" wrapText="1"/>
    </xf>
    <xf numFmtId="0" fontId="29" fillId="0" borderId="64" xfId="0" applyFont="1" applyBorder="1" applyAlignment="1">
      <alignment horizontal="center" wrapText="1"/>
    </xf>
    <xf numFmtId="164" fontId="4" fillId="0" borderId="19" xfId="0" applyNumberFormat="1" applyFont="1" applyBorder="1" applyAlignment="1">
      <alignment horizontal="right"/>
    </xf>
    <xf numFmtId="164" fontId="11" fillId="0" borderId="50" xfId="1" applyNumberFormat="1" applyFont="1" applyFill="1" applyBorder="1" applyAlignment="1">
      <alignment horizontal="right"/>
    </xf>
    <xf numFmtId="0" fontId="11" fillId="0" borderId="0" xfId="0" applyFont="1"/>
    <xf numFmtId="165" fontId="11" fillId="0" borderId="0" xfId="6" applyFont="1" applyFill="1" applyBorder="1"/>
    <xf numFmtId="164" fontId="11" fillId="0" borderId="0" xfId="6" applyNumberFormat="1" applyFont="1" applyFill="1" applyBorder="1"/>
    <xf numFmtId="181" fontId="11" fillId="0" borderId="0" xfId="0" applyNumberFormat="1" applyFont="1"/>
    <xf numFmtId="0" fontId="23" fillId="0" borderId="0" xfId="0" applyFont="1"/>
    <xf numFmtId="0" fontId="11" fillId="0" borderId="0" xfId="0" applyFont="1" applyAlignment="1">
      <alignment horizontal="right"/>
    </xf>
    <xf numFmtId="181" fontId="11" fillId="0" borderId="0" xfId="6" applyNumberFormat="1" applyFont="1" applyFill="1" applyBorder="1"/>
    <xf numFmtId="165" fontId="11" fillId="0" borderId="0" xfId="0" applyNumberFormat="1" applyFont="1"/>
    <xf numFmtId="165" fontId="11" fillId="0" borderId="0" xfId="6" applyFont="1" applyFill="1"/>
    <xf numFmtId="0" fontId="24" fillId="0" borderId="0" xfId="0" applyFont="1"/>
    <xf numFmtId="0" fontId="23" fillId="0" borderId="2" xfId="0" applyFont="1" applyBorder="1"/>
    <xf numFmtId="0" fontId="23" fillId="0" borderId="3" xfId="0" applyFont="1" applyBorder="1"/>
    <xf numFmtId="0" fontId="23" fillId="0" borderId="3" xfId="0" applyFont="1" applyBorder="1" applyAlignment="1">
      <alignment horizontal="right"/>
    </xf>
    <xf numFmtId="0" fontId="23" fillId="0" borderId="5" xfId="0" quotePrefix="1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11" fillId="0" borderId="9" xfId="0" applyFont="1" applyBorder="1"/>
    <xf numFmtId="0" fontId="2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9" xfId="0" applyFont="1" applyBorder="1"/>
    <xf numFmtId="0" fontId="23" fillId="0" borderId="0" xfId="0" applyFont="1" applyAlignment="1">
      <alignment horizontal="right"/>
    </xf>
    <xf numFmtId="0" fontId="23" fillId="0" borderId="11" xfId="0" applyFont="1" applyBorder="1" applyAlignment="1">
      <alignment horizontal="right"/>
    </xf>
    <xf numFmtId="0" fontId="23" fillId="0" borderId="18" xfId="0" applyFont="1" applyBorder="1" applyAlignment="1">
      <alignment horizontal="right"/>
    </xf>
    <xf numFmtId="0" fontId="23" fillId="0" borderId="23" xfId="0" applyFont="1" applyBorder="1" applyAlignment="1">
      <alignment horizontal="right"/>
    </xf>
    <xf numFmtId="0" fontId="23" fillId="0" borderId="21" xfId="0" applyFont="1" applyBorder="1" applyAlignment="1">
      <alignment horizontal="right"/>
    </xf>
    <xf numFmtId="0" fontId="23" fillId="0" borderId="74" xfId="0" applyFont="1" applyBorder="1" applyAlignment="1">
      <alignment horizontal="right"/>
    </xf>
    <xf numFmtId="0" fontId="23" fillId="0" borderId="75" xfId="0" applyFont="1" applyBorder="1" applyAlignment="1">
      <alignment horizontal="right"/>
    </xf>
    <xf numFmtId="0" fontId="23" fillId="0" borderId="76" xfId="0" applyFont="1" applyBorder="1" applyAlignment="1">
      <alignment horizontal="right"/>
    </xf>
    <xf numFmtId="0" fontId="23" fillId="0" borderId="15" xfId="0" applyFont="1" applyBorder="1"/>
    <xf numFmtId="0" fontId="23" fillId="0" borderId="16" xfId="0" applyFont="1" applyBorder="1"/>
    <xf numFmtId="0" fontId="23" fillId="0" borderId="16" xfId="0" applyFont="1" applyBorder="1" applyAlignment="1">
      <alignment horizontal="right"/>
    </xf>
    <xf numFmtId="0" fontId="23" fillId="0" borderId="25" xfId="5" applyFont="1" applyBorder="1" applyAlignment="1">
      <alignment horizontal="right"/>
    </xf>
    <xf numFmtId="0" fontId="23" fillId="0" borderId="25" xfId="0" applyFont="1" applyBorder="1" applyAlignment="1">
      <alignment horizontal="right"/>
    </xf>
    <xf numFmtId="0" fontId="23" fillId="0" borderId="25" xfId="0" applyFont="1" applyBorder="1" applyAlignment="1">
      <alignment horizontal="center"/>
    </xf>
    <xf numFmtId="0" fontId="23" fillId="0" borderId="26" xfId="0" applyFont="1" applyBorder="1" applyAlignment="1">
      <alignment horizontal="right"/>
    </xf>
    <xf numFmtId="0" fontId="23" fillId="0" borderId="44" xfId="0" applyFont="1" applyBorder="1" applyAlignment="1">
      <alignment horizontal="center"/>
    </xf>
    <xf numFmtId="0" fontId="23" fillId="0" borderId="77" xfId="5" applyFont="1" applyBorder="1" applyAlignment="1">
      <alignment horizontal="right"/>
    </xf>
    <xf numFmtId="0" fontId="23" fillId="0" borderId="78" xfId="5" applyFont="1" applyBorder="1" applyAlignment="1">
      <alignment horizontal="right"/>
    </xf>
    <xf numFmtId="0" fontId="23" fillId="0" borderId="79" xfId="5" applyFont="1" applyBorder="1" applyAlignment="1">
      <alignment horizontal="right"/>
    </xf>
    <xf numFmtId="0" fontId="11" fillId="0" borderId="20" xfId="0" applyFont="1" applyBorder="1"/>
    <xf numFmtId="0" fontId="11" fillId="0" borderId="13" xfId="0" applyFont="1" applyBorder="1"/>
    <xf numFmtId="0" fontId="11" fillId="0" borderId="23" xfId="0" applyFont="1" applyBorder="1" applyAlignment="1">
      <alignment horizontal="center"/>
    </xf>
    <xf numFmtId="164" fontId="11" fillId="0" borderId="18" xfId="6" applyNumberFormat="1" applyFont="1" applyFill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70" xfId="0" applyFont="1" applyBorder="1" applyAlignment="1">
      <alignment horizontal="center"/>
    </xf>
    <xf numFmtId="0" fontId="11" fillId="0" borderId="80" xfId="0" applyFont="1" applyBorder="1" applyAlignment="1">
      <alignment horizontal="center"/>
    </xf>
    <xf numFmtId="0" fontId="12" fillId="0" borderId="0" xfId="0" applyFont="1" applyAlignment="1">
      <alignment horizontal="right"/>
    </xf>
    <xf numFmtId="164" fontId="23" fillId="0" borderId="18" xfId="6" applyNumberFormat="1" applyFont="1" applyFill="1" applyBorder="1" applyAlignment="1">
      <alignment horizontal="right"/>
    </xf>
    <xf numFmtId="164" fontId="23" fillId="0" borderId="24" xfId="6" applyNumberFormat="1" applyFont="1" applyFill="1" applyBorder="1" applyAlignment="1">
      <alignment horizontal="right"/>
    </xf>
    <xf numFmtId="0" fontId="11" fillId="0" borderId="9" xfId="0" applyFont="1" applyBorder="1" applyAlignment="1">
      <alignment horizontal="right"/>
    </xf>
    <xf numFmtId="164" fontId="23" fillId="0" borderId="81" xfId="6" applyNumberFormat="1" applyFont="1" applyFill="1" applyBorder="1" applyAlignment="1">
      <alignment horizontal="right"/>
    </xf>
    <xf numFmtId="164" fontId="23" fillId="0" borderId="80" xfId="6" applyNumberFormat="1" applyFont="1" applyFill="1" applyBorder="1" applyAlignment="1">
      <alignment horizontal="right"/>
    </xf>
    <xf numFmtId="0" fontId="23" fillId="0" borderId="9" xfId="0" applyFont="1" applyBorder="1" applyAlignment="1">
      <alignment horizontal="left"/>
    </xf>
    <xf numFmtId="164" fontId="11" fillId="0" borderId="23" xfId="6" applyNumberFormat="1" applyFont="1" applyFill="1" applyBorder="1" applyAlignment="1">
      <alignment horizontal="right"/>
    </xf>
    <xf numFmtId="164" fontId="23" fillId="0" borderId="23" xfId="6" applyNumberFormat="1" applyFont="1" applyFill="1" applyBorder="1" applyAlignment="1">
      <alignment horizontal="right"/>
    </xf>
    <xf numFmtId="0" fontId="23" fillId="0" borderId="0" xfId="0" applyFont="1" applyAlignment="1">
      <alignment horizontal="left"/>
    </xf>
    <xf numFmtId="164" fontId="11" fillId="0" borderId="18" xfId="6" applyNumberFormat="1" applyFont="1" applyFill="1" applyBorder="1" applyAlignment="1">
      <alignment horizontal="right"/>
    </xf>
    <xf numFmtId="182" fontId="11" fillId="0" borderId="18" xfId="6" applyNumberFormat="1" applyFont="1" applyFill="1" applyBorder="1" applyAlignment="1">
      <alignment horizontal="right"/>
    </xf>
    <xf numFmtId="164" fontId="11" fillId="0" borderId="24" xfId="6" applyNumberFormat="1" applyFont="1" applyFill="1" applyBorder="1" applyAlignment="1">
      <alignment horizontal="right"/>
    </xf>
    <xf numFmtId="164" fontId="11" fillId="0" borderId="0" xfId="6" applyNumberFormat="1" applyFont="1" applyFill="1" applyAlignment="1">
      <alignment vertical="top"/>
    </xf>
    <xf numFmtId="0" fontId="23" fillId="0" borderId="9" xfId="0" applyFont="1" applyBorder="1" applyAlignment="1">
      <alignment horizontal="right"/>
    </xf>
    <xf numFmtId="0" fontId="11" fillId="0" borderId="0" xfId="0" quotePrefix="1" applyFont="1" applyAlignment="1">
      <alignment horizontal="right"/>
    </xf>
    <xf numFmtId="0" fontId="11" fillId="0" borderId="9" xfId="0" applyFont="1" applyBorder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164" fontId="11" fillId="0" borderId="23" xfId="6" applyNumberFormat="1" applyFont="1" applyFill="1" applyBorder="1" applyAlignment="1">
      <alignment horizontal="right" vertical="top"/>
    </xf>
    <xf numFmtId="164" fontId="11" fillId="0" borderId="18" xfId="6" applyNumberFormat="1" applyFont="1" applyFill="1" applyBorder="1" applyAlignment="1">
      <alignment horizontal="right" vertical="top"/>
    </xf>
    <xf numFmtId="164" fontId="11" fillId="0" borderId="24" xfId="6" applyNumberFormat="1" applyFont="1" applyFill="1" applyBorder="1" applyAlignment="1">
      <alignment horizontal="right" vertical="top"/>
    </xf>
    <xf numFmtId="0" fontId="11" fillId="0" borderId="9" xfId="0" applyFont="1" applyBorder="1" applyAlignment="1">
      <alignment horizontal="right" vertical="top"/>
    </xf>
    <xf numFmtId="0" fontId="11" fillId="0" borderId="0" xfId="0" applyFont="1" applyAlignment="1">
      <alignment horizontal="right" vertical="top"/>
    </xf>
    <xf numFmtId="164" fontId="11" fillId="0" borderId="0" xfId="0" applyNumberFormat="1" applyFont="1" applyAlignment="1">
      <alignment vertical="top"/>
    </xf>
    <xf numFmtId="165" fontId="11" fillId="0" borderId="0" xfId="6" applyFont="1" applyFill="1" applyAlignment="1">
      <alignment vertical="top"/>
    </xf>
    <xf numFmtId="164" fontId="23" fillId="0" borderId="0" xfId="0" applyNumberFormat="1" applyFont="1" applyAlignment="1">
      <alignment vertical="top"/>
    </xf>
    <xf numFmtId="164" fontId="23" fillId="0" borderId="81" xfId="6" applyNumberFormat="1" applyFont="1" applyFill="1" applyBorder="1" applyAlignment="1">
      <alignment horizontal="right" vertical="top"/>
    </xf>
    <xf numFmtId="164" fontId="23" fillId="0" borderId="18" xfId="6" applyNumberFormat="1" applyFont="1" applyFill="1" applyBorder="1" applyAlignment="1">
      <alignment horizontal="right" vertical="top"/>
    </xf>
    <xf numFmtId="164" fontId="23" fillId="0" borderId="80" xfId="6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left" indent="1"/>
    </xf>
    <xf numFmtId="164" fontId="11" fillId="0" borderId="81" xfId="6" applyNumberFormat="1" applyFont="1" applyFill="1" applyBorder="1" applyAlignment="1">
      <alignment horizontal="right"/>
    </xf>
    <xf numFmtId="164" fontId="11" fillId="0" borderId="80" xfId="6" applyNumberFormat="1" applyFont="1" applyFill="1" applyBorder="1" applyAlignment="1">
      <alignment horizontal="right"/>
    </xf>
    <xf numFmtId="164" fontId="23" fillId="0" borderId="60" xfId="6" applyNumberFormat="1" applyFont="1" applyFill="1" applyBorder="1" applyAlignment="1">
      <alignment horizontal="right"/>
    </xf>
    <xf numFmtId="164" fontId="23" fillId="0" borderId="65" xfId="6" applyNumberFormat="1" applyFont="1" applyFill="1" applyBorder="1" applyAlignment="1">
      <alignment horizontal="right"/>
    </xf>
    <xf numFmtId="164" fontId="23" fillId="0" borderId="66" xfId="6" applyNumberFormat="1" applyFont="1" applyFill="1" applyBorder="1" applyAlignment="1">
      <alignment horizontal="right"/>
    </xf>
    <xf numFmtId="165" fontId="23" fillId="0" borderId="0" xfId="6" applyFont="1" applyFill="1"/>
    <xf numFmtId="0" fontId="11" fillId="0" borderId="0" xfId="0" applyFont="1" applyAlignment="1">
      <alignment horizontal="left"/>
    </xf>
    <xf numFmtId="0" fontId="28" fillId="0" borderId="0" xfId="0" applyFont="1"/>
    <xf numFmtId="0" fontId="12" fillId="0" borderId="0" xfId="0" applyFont="1" applyAlignment="1">
      <alignment horizontal="left" indent="1"/>
    </xf>
    <xf numFmtId="164" fontId="23" fillId="0" borderId="18" xfId="6" applyNumberFormat="1" applyFont="1" applyFill="1" applyBorder="1" applyAlignment="1">
      <alignment horizontal="center"/>
    </xf>
    <xf numFmtId="164" fontId="23" fillId="0" borderId="0" xfId="6" applyNumberFormat="1" applyFont="1" applyFill="1"/>
    <xf numFmtId="164" fontId="23" fillId="0" borderId="0" xfId="6" applyNumberFormat="1" applyFont="1" applyFill="1" applyAlignment="1">
      <alignment vertical="top"/>
    </xf>
    <xf numFmtId="164" fontId="11" fillId="0" borderId="23" xfId="6" applyNumberFormat="1" applyFont="1" applyFill="1" applyBorder="1" applyAlignment="1">
      <alignment horizontal="center"/>
    </xf>
    <xf numFmtId="164" fontId="11" fillId="0" borderId="24" xfId="6" applyNumberFormat="1" applyFont="1" applyFill="1" applyBorder="1" applyAlignment="1">
      <alignment horizontal="center"/>
    </xf>
    <xf numFmtId="0" fontId="12" fillId="0" borderId="10" xfId="0" applyFont="1" applyBorder="1" applyAlignment="1">
      <alignment horizontal="right"/>
    </xf>
    <xf numFmtId="164" fontId="11" fillId="0" borderId="10" xfId="6" applyNumberFormat="1" applyFont="1" applyFill="1" applyBorder="1" applyAlignment="1">
      <alignment horizontal="right"/>
    </xf>
    <xf numFmtId="164" fontId="11" fillId="0" borderId="0" xfId="6" applyNumberFormat="1" applyFont="1" applyFill="1"/>
    <xf numFmtId="0" fontId="11" fillId="0" borderId="33" xfId="0" applyFont="1" applyBorder="1"/>
    <xf numFmtId="0" fontId="11" fillId="0" borderId="1" xfId="0" applyFont="1" applyBorder="1"/>
    <xf numFmtId="0" fontId="11" fillId="0" borderId="1" xfId="0" applyFont="1" applyBorder="1" applyAlignment="1">
      <alignment horizontal="right"/>
    </xf>
    <xf numFmtId="164" fontId="11" fillId="0" borderId="60" xfId="6" applyNumberFormat="1" applyFont="1" applyFill="1" applyBorder="1" applyAlignment="1">
      <alignment horizontal="right"/>
    </xf>
    <xf numFmtId="164" fontId="11" fillId="0" borderId="65" xfId="6" applyNumberFormat="1" applyFont="1" applyFill="1" applyBorder="1" applyAlignment="1">
      <alignment horizontal="right"/>
    </xf>
    <xf numFmtId="164" fontId="11" fillId="0" borderId="66" xfId="6" applyNumberFormat="1" applyFont="1" applyFill="1" applyBorder="1" applyAlignment="1">
      <alignment horizontal="right"/>
    </xf>
    <xf numFmtId="164" fontId="11" fillId="0" borderId="40" xfId="6" applyNumberFormat="1" applyFont="1" applyFill="1" applyBorder="1" applyAlignment="1">
      <alignment horizontal="right"/>
    </xf>
    <xf numFmtId="0" fontId="11" fillId="0" borderId="2" xfId="0" applyFont="1" applyBorder="1"/>
    <xf numFmtId="0" fontId="43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right"/>
    </xf>
    <xf numFmtId="164" fontId="11" fillId="0" borderId="57" xfId="6" applyNumberFormat="1" applyFont="1" applyFill="1" applyBorder="1" applyAlignment="1">
      <alignment horizontal="right"/>
    </xf>
    <xf numFmtId="164" fontId="11" fillId="0" borderId="41" xfId="6" applyNumberFormat="1" applyFont="1" applyFill="1" applyBorder="1" applyAlignment="1">
      <alignment horizontal="right"/>
    </xf>
    <xf numFmtId="164" fontId="11" fillId="0" borderId="42" xfId="6" applyNumberFormat="1" applyFont="1" applyFill="1" applyBorder="1" applyAlignment="1">
      <alignment horizontal="right"/>
    </xf>
    <xf numFmtId="0" fontId="44" fillId="0" borderId="0" xfId="0" applyFont="1"/>
    <xf numFmtId="0" fontId="43" fillId="0" borderId="9" xfId="0" applyFont="1" applyBorder="1"/>
    <xf numFmtId="0" fontId="43" fillId="0" borderId="0" xfId="0" applyFont="1"/>
    <xf numFmtId="164" fontId="11" fillId="0" borderId="23" xfId="5" applyNumberFormat="1" applyFont="1" applyBorder="1"/>
    <xf numFmtId="164" fontId="11" fillId="0" borderId="24" xfId="0" applyNumberFormat="1" applyFont="1" applyBorder="1"/>
    <xf numFmtId="0" fontId="12" fillId="0" borderId="0" xfId="0" applyFont="1" applyAlignment="1">
      <alignment horizontal="left"/>
    </xf>
    <xf numFmtId="164" fontId="11" fillId="0" borderId="0" xfId="6" applyNumberFormat="1" applyFont="1" applyFill="1" applyBorder="1" applyAlignment="1">
      <alignment horizontal="right"/>
    </xf>
    <xf numFmtId="164" fontId="11" fillId="0" borderId="70" xfId="6" applyNumberFormat="1" applyFont="1" applyFill="1" applyBorder="1" applyAlignment="1">
      <alignment horizontal="right"/>
    </xf>
    <xf numFmtId="164" fontId="11" fillId="0" borderId="82" xfId="6" applyNumberFormat="1" applyFont="1" applyFill="1" applyBorder="1" applyAlignment="1">
      <alignment horizontal="right"/>
    </xf>
    <xf numFmtId="0" fontId="12" fillId="0" borderId="70" xfId="0" applyFont="1" applyBorder="1"/>
    <xf numFmtId="0" fontId="12" fillId="0" borderId="82" xfId="0" applyFont="1" applyBorder="1"/>
    <xf numFmtId="0" fontId="12" fillId="0" borderId="0" xfId="0" applyFont="1" applyAlignment="1">
      <alignment horizontal="center"/>
    </xf>
    <xf numFmtId="164" fontId="12" fillId="0" borderId="0" xfId="6" applyNumberFormat="1" applyFont="1" applyFill="1" applyBorder="1" applyAlignment="1">
      <alignment horizontal="right"/>
    </xf>
    <xf numFmtId="164" fontId="12" fillId="0" borderId="0" xfId="6" applyNumberFormat="1" applyFont="1" applyFill="1" applyAlignment="1">
      <alignment horizontal="right"/>
    </xf>
    <xf numFmtId="0" fontId="11" fillId="0" borderId="70" xfId="0" applyFont="1" applyBorder="1"/>
    <xf numFmtId="0" fontId="11" fillId="0" borderId="82" xfId="0" applyFont="1" applyBorder="1"/>
    <xf numFmtId="164" fontId="11" fillId="0" borderId="71" xfId="6" applyNumberFormat="1" applyFont="1" applyFill="1" applyBorder="1" applyAlignment="1">
      <alignment horizontal="right"/>
    </xf>
    <xf numFmtId="164" fontId="11" fillId="0" borderId="72" xfId="6" applyNumberFormat="1" applyFont="1" applyFill="1" applyBorder="1" applyAlignment="1">
      <alignment horizontal="right"/>
    </xf>
    <xf numFmtId="164" fontId="11" fillId="0" borderId="73" xfId="6" applyNumberFormat="1" applyFont="1" applyFill="1" applyBorder="1" applyAlignment="1">
      <alignment horizontal="right"/>
    </xf>
    <xf numFmtId="166" fontId="11" fillId="0" borderId="0" xfId="6" applyNumberFormat="1" applyFont="1" applyFill="1" applyBorder="1" applyAlignment="1">
      <alignment horizontal="right"/>
    </xf>
    <xf numFmtId="165" fontId="11" fillId="0" borderId="0" xfId="6" applyFont="1" applyFill="1" applyBorder="1" applyAlignment="1">
      <alignment horizontal="right"/>
    </xf>
    <xf numFmtId="164" fontId="23" fillId="0" borderId="3" xfId="6" applyNumberFormat="1" applyFont="1" applyFill="1" applyBorder="1" applyAlignment="1">
      <alignment horizontal="right"/>
    </xf>
    <xf numFmtId="0" fontId="11" fillId="0" borderId="0" xfId="0" applyFont="1" applyBorder="1"/>
    <xf numFmtId="164" fontId="11" fillId="0" borderId="0" xfId="0" applyNumberFormat="1" applyFont="1" applyBorder="1"/>
    <xf numFmtId="0" fontId="11" fillId="0" borderId="0" xfId="0" applyFont="1" applyBorder="1" applyAlignment="1">
      <alignment horizontal="right"/>
    </xf>
    <xf numFmtId="0" fontId="23" fillId="0" borderId="0" xfId="0" applyFont="1" applyBorder="1"/>
    <xf numFmtId="164" fontId="23" fillId="0" borderId="0" xfId="6" applyNumberFormat="1" applyFont="1" applyFill="1" applyBorder="1" applyAlignment="1">
      <alignment horizontal="right"/>
    </xf>
    <xf numFmtId="168" fontId="23" fillId="0" borderId="0" xfId="6" applyNumberFormat="1" applyFont="1" applyFill="1" applyBorder="1" applyAlignment="1">
      <alignment horizontal="right"/>
    </xf>
    <xf numFmtId="182" fontId="23" fillId="0" borderId="0" xfId="6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right"/>
    </xf>
    <xf numFmtId="165" fontId="23" fillId="0" borderId="0" xfId="6" applyFont="1" applyFill="1" applyBorder="1" applyAlignment="1">
      <alignment horizontal="right"/>
    </xf>
    <xf numFmtId="164" fontId="23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horizontal="left"/>
    </xf>
    <xf numFmtId="0" fontId="12" fillId="0" borderId="0" xfId="0" quotePrefix="1" applyFont="1" applyBorder="1" applyAlignment="1">
      <alignment vertical="top"/>
    </xf>
    <xf numFmtId="0" fontId="12" fillId="0" borderId="0" xfId="0" quotePrefix="1" applyFont="1" applyBorder="1" applyAlignment="1">
      <alignment horizontal="left"/>
    </xf>
  </cellXfs>
  <cellStyles count="7">
    <cellStyle name="Comma" xfId="1" builtinId="3"/>
    <cellStyle name="Comma 2 2" xfId="6" xr:uid="{9FBCA6A6-45CF-44BF-9FFC-8F571A45FDEA}"/>
    <cellStyle name="Comma 35" xfId="2" xr:uid="{819F62E9-5125-4DDF-8291-C0ACABDA8052}"/>
    <cellStyle name="Normal" xfId="0" builtinId="0"/>
    <cellStyle name="Normal 115" xfId="3" xr:uid="{C88779BB-15E1-40A0-AD0E-97EEAB83CD81}"/>
    <cellStyle name="Normal 2 2" xfId="5" xr:uid="{06F0AADB-282F-4B18-9C2D-C32C944824B2}"/>
    <cellStyle name="Normal 4" xfId="4" xr:uid="{D0041316-AECF-42AC-B918-6F183C59C6E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1/Table%201%20-%20April%202026.xlsx" TargetMode="External"/><Relationship Id="rId2" Type="http://schemas.openxmlformats.org/officeDocument/2006/relationships/externalLinkPath" Target="file:///I:\Inter%20Branch%20Information\Section%2032%20Report\2026-2027\1.%20April%202026\Table%201\Table%201%20-%20April%202026.xlsx" TargetMode="External"/><Relationship Id="rId1" Type="http://schemas.openxmlformats.org/officeDocument/2006/relationships/externalLinkPath" Target="/Inter%20Branch%20Information/Section%2032%20Report/2026-2027/1.%20April%202026/Table%201/Table%201%20-%20April%202026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6.%20September%202025/Table%204/Table%204.xlsx" TargetMode="External"/><Relationship Id="rId2" Type="http://schemas.openxmlformats.org/officeDocument/2006/relationships/externalLinkPath" Target="file:///I:\Inter%20Branch%20Information\Section%2032%20Report\2025-2026\6.%20September%202025\Table%204\Table%204.xlsx" TargetMode="External"/><Relationship Id="rId1" Type="http://schemas.openxmlformats.org/officeDocument/2006/relationships/externalLinkPath" Target="/Inter%20Branch%20Information/Section%2032%20Report/2025-2026/6.%20September%202025/Table%204/Table%204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25-2026/7.%20October%202025/Table%204/Table%204%20-%20YTD.xlsx" TargetMode="External"/><Relationship Id="rId1" Type="http://schemas.openxmlformats.org/officeDocument/2006/relationships/externalLinkPath" Target="/Inter%20Branch%20Information/Section%2032%20Report/2025-2026/7.%20October%202025/Table%204/Table%204%20-%20YTD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25-2026/10.%20January%202026/Table%204/Table%204%20-%20YTD.xlsx" TargetMode="External"/><Relationship Id="rId1" Type="http://schemas.openxmlformats.org/officeDocument/2006/relationships/externalLinkPath" Target="/Inter%20Branch%20Information/Section%2032%20Report/2025-2026/10.%20January%202026/Table%204/Table%204%20-%20YTD.xlsx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1.%20February%202026/Table%204/Table%204%20-%20YTD.xlsx" TargetMode="External"/><Relationship Id="rId2" Type="http://schemas.openxmlformats.org/officeDocument/2006/relationships/externalLinkPath" Target="file:///I:\Inter%20Branch%20Information\Section%2032%20Report\2025-2026\11.%20February%202026\Table%204\Table%204%20-%20YTD.xlsx" TargetMode="External"/><Relationship Id="rId1" Type="http://schemas.openxmlformats.org/officeDocument/2006/relationships/externalLinkPath" Target="/Inter%20Branch%20Information/Section%2032%20Report/2025-2026/11.%20February%202026/Table%204/Table%204%20-%20YTD.xlsx" TargetMode="External"/></Relationships>
</file>

<file path=xl/externalLinks/_rels/externalLink1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.%20April%202025/Table%204/Table%204.xlsx" TargetMode="External"/><Relationship Id="rId2" Type="http://schemas.openxmlformats.org/officeDocument/2006/relationships/externalLinkPath" Target="file:///I:\Inter%20Branch%20Information\Section%2032%20Report\2025-2026\1.%20April%202025\Table%204\Table%204.xlsx" TargetMode="External"/><Relationship Id="rId1" Type="http://schemas.openxmlformats.org/officeDocument/2006/relationships/externalLinkPath" Target="/Inter%20Branch%20Information/Section%2032%20Report/2025-2026/1.%20April%202025/Table%204/Table%204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2.%20March%202026/Table%204/Table%204.xlsx" TargetMode="External"/><Relationship Id="rId2" Type="http://schemas.openxmlformats.org/officeDocument/2006/relationships/externalLinkPath" Target="file:///I:\Inter%20Branch%20Information\Section%2032%20Report\2025-2026\12.%20March%202026\Table%204\Table%204.xlsx" TargetMode="External"/><Relationship Id="rId1" Type="http://schemas.openxmlformats.org/officeDocument/2006/relationships/externalLinkPath" Target="/Inter%20Branch%20Information/Section%2032%20Report/2025-2026/12.%20March%202026/Table%204/Table%204.xlsx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3/Table%203.xlsx" TargetMode="External"/><Relationship Id="rId2" Type="http://schemas.openxmlformats.org/officeDocument/2006/relationships/externalLinkPath" Target="file:///I:\Inter%20Branch%20Information\Section%2032%20Report\2026-2027\1.%20April%202026\Table%203\Table%203.xlsx" TargetMode="External"/><Relationship Id="rId1" Type="http://schemas.openxmlformats.org/officeDocument/2006/relationships/externalLinkPath" Target="/Inter%20Branch%20Information/Section%2032%20Report/2026-2027/1.%20April%202026/Table%203/Table%203.xlsx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4.%20July%202025/Table%203/Table%203%20-%20YTD.xlsx" TargetMode="External"/><Relationship Id="rId2" Type="http://schemas.openxmlformats.org/officeDocument/2006/relationships/externalLinkPath" Target="file:///I:\Inter%20Branch%20Information\Section%2032%20Report\2025-2026\4.%20July%202025\Table%203\Table%203%20-%20YTD.xlsx" TargetMode="External"/><Relationship Id="rId1" Type="http://schemas.openxmlformats.org/officeDocument/2006/relationships/externalLinkPath" Target="/Inter%20Branch%20Information/Section%2032%20Report/2025-2026/4.%20July%202025/Table%203/Table%203%20-%20YTD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25-2026/2.%20May%202025/Table%203/Table%203.xlsx" TargetMode="External"/><Relationship Id="rId1" Type="http://schemas.openxmlformats.org/officeDocument/2006/relationships/externalLinkPath" Target="/Inter%20Branch%20Information/Section%2032%20Report/2025-2026/2.%20May%202025/Table%203/Table%203.xlsx" TargetMode="External"/></Relationships>
</file>

<file path=xl/externalLinks/_rels/externalLink1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5/Additional%20Information.xlsx" TargetMode="External"/><Relationship Id="rId2" Type="http://schemas.openxmlformats.org/officeDocument/2006/relationships/externalLinkPath" Target="file:///I:\Inter%20Branch%20Information\Section%2032%20Report\2026-2027\1.%20April%202026\Table%205\Additional%20Information.xlsx" TargetMode="External"/><Relationship Id="rId1" Type="http://schemas.openxmlformats.org/officeDocument/2006/relationships/externalLinkPath" Target="/Inter%20Branch%20Information/Section%2032%20Report/2026-2027/1.%20April%202026/Table%205/Additional%20Inform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2/Table%202%20CY%20April%202026.xlsx" TargetMode="External"/><Relationship Id="rId2" Type="http://schemas.openxmlformats.org/officeDocument/2006/relationships/externalLinkPath" Target="file:///I:\Inter%20Branch%20Information\Section%2032%20Report\2026-2027\1.%20April%202026\Table%202\Table%202%20CY%20April%202026.xlsx" TargetMode="External"/><Relationship Id="rId1" Type="http://schemas.openxmlformats.org/officeDocument/2006/relationships/externalLinkPath" Target="/Inter%20Branch%20Information/Section%2032%20Report/2026-2027/1.%20April%202026/Table%202/Table%202%20CY%20April%202026.xlsx" TargetMode="External"/></Relationships>
</file>

<file path=xl/externalLinks/_rels/externalLink2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.%20April%202025/Table%205/Additional%20Information.xlsx" TargetMode="External"/><Relationship Id="rId2" Type="http://schemas.openxmlformats.org/officeDocument/2006/relationships/externalLinkPath" Target="file:///I:\Inter%20Branch%20Information\Section%2032%20Report\2025-2026\1.%20April%202025\Table%205\Additional%20Information.xlsx" TargetMode="External"/><Relationship Id="rId1" Type="http://schemas.openxmlformats.org/officeDocument/2006/relationships/externalLinkPath" Target="/Inter%20Branch%20Information/Section%2032%20Report/2025-2026/1.%20April%202025/Table%205/Additional%20Information.xlsx" TargetMode="External"/></Relationships>
</file>

<file path=xl/externalLinks/_rels/externalLink2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2.%20May%202025/Table%205/Additional%20Information.xlsx" TargetMode="External"/><Relationship Id="rId2" Type="http://schemas.openxmlformats.org/officeDocument/2006/relationships/externalLinkPath" Target="file:///I:\Inter%20Branch%20Information\Section%2032%20Report\2025-2026\2.%20May%202025\Table%205\Additional%20Information.xlsx" TargetMode="External"/><Relationship Id="rId1" Type="http://schemas.openxmlformats.org/officeDocument/2006/relationships/externalLinkPath" Target="/Inter%20Branch%20Information/Section%2032%20Report/2025-2026/2.%20May%202025/Table%205/Additional%20Information.xlsx" TargetMode="External"/></Relationships>
</file>

<file path=xl/externalLinks/_rels/externalLink2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3.%20June%202025/Table%205/Additional%20Information%20YTD.xlsx" TargetMode="External"/><Relationship Id="rId2" Type="http://schemas.openxmlformats.org/officeDocument/2006/relationships/externalLinkPath" Target="file:///I:\Inter%20Branch%20Information\Section%2032%20Report\2025-2026\3.%20June%202025\Table%205\Additional%20Information%20YTD.xlsx" TargetMode="External"/><Relationship Id="rId1" Type="http://schemas.openxmlformats.org/officeDocument/2006/relationships/externalLinkPath" Target="/Inter%20Branch%20Information/Section%2032%20Report/2025-2026/3.%20June%202025/Table%205/Additional%20Information%20YTD.xlsx" TargetMode="External"/></Relationships>
</file>

<file path=xl/externalLinks/_rels/externalLink2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4.%20July%202025/Table%205/Additional%20Information.xlsx" TargetMode="External"/><Relationship Id="rId2" Type="http://schemas.openxmlformats.org/officeDocument/2006/relationships/externalLinkPath" Target="file:///I:\Inter%20Branch%20Information\Section%2032%20Report\2025-2026\4.%20July%202025\Table%205\Additional%20Information.xlsx" TargetMode="External"/><Relationship Id="rId1" Type="http://schemas.openxmlformats.org/officeDocument/2006/relationships/externalLinkPath" Target="/Inter%20Branch%20Information/Section%2032%20Report/2025-2026/4.%20July%202025/Table%205/Additional%20Information.xlsx" TargetMode="External"/></Relationships>
</file>

<file path=xl/externalLinks/_rels/externalLink2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5.%20August%202025/Table%205/Additional%20Information.xlsx" TargetMode="External"/><Relationship Id="rId2" Type="http://schemas.openxmlformats.org/officeDocument/2006/relationships/externalLinkPath" Target="file:///I:\Inter%20Branch%20Information\Section%2032%20Report\2025-2026\5.%20August%202025\Table%205\Additional%20Information.xlsx" TargetMode="External"/><Relationship Id="rId1" Type="http://schemas.openxmlformats.org/officeDocument/2006/relationships/externalLinkPath" Target="/Inter%20Branch%20Information/Section%2032%20Report/2025-2026/5.%20August%202025/Table%205/Additional%20Information.xlsx" TargetMode="External"/></Relationships>
</file>

<file path=xl/externalLinks/_rels/externalLink2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6.%20September%202025/Table%205/Additional%20Information.xlsx" TargetMode="External"/><Relationship Id="rId2" Type="http://schemas.openxmlformats.org/officeDocument/2006/relationships/externalLinkPath" Target="file:///I:\Inter%20Branch%20Information\Section%2032%20Report\2025-2026\6.%20September%202025\Table%205\Additional%20Information.xlsx" TargetMode="External"/><Relationship Id="rId1" Type="http://schemas.openxmlformats.org/officeDocument/2006/relationships/externalLinkPath" Target="/Inter%20Branch%20Information/Section%2032%20Report/2025-2026/6.%20September%202025/Table%205/Additional%20Information.xlsx" TargetMode="External"/></Relationships>
</file>

<file path=xl/externalLinks/_rels/externalLink2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7.%20October%202025/Table%205/Additional%20Information.xlsx" TargetMode="External"/><Relationship Id="rId2" Type="http://schemas.openxmlformats.org/officeDocument/2006/relationships/externalLinkPath" Target="file:///I:\Inter%20Branch%20Information\Section%2032%20Report\2025-2026\7.%20October%202025\Table%205\Additional%20Information.xlsx" TargetMode="External"/><Relationship Id="rId1" Type="http://schemas.openxmlformats.org/officeDocument/2006/relationships/externalLinkPath" Target="/Inter%20Branch%20Information/Section%2032%20Report/2025-2026/7.%20October%202025/Table%205/Additional%20Informa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8.%20November%202025/Table%205/Additional%20Information.xlsx" TargetMode="External"/><Relationship Id="rId2" Type="http://schemas.openxmlformats.org/officeDocument/2006/relationships/externalLinkPath" Target="file:///I:\Inter%20Branch%20Information\Section%2032%20Report\2025-2026\8.%20November%202025\Table%205\Additional%20Information.xlsx" TargetMode="External"/><Relationship Id="rId1" Type="http://schemas.openxmlformats.org/officeDocument/2006/relationships/externalLinkPath" Target="/Inter%20Branch%20Information/Section%2032%20Report/2025-2026/8.%20November%202025/Table%205/Additional%20Information.xlsx" TargetMode="External"/></Relationships>
</file>

<file path=xl/externalLinks/_rels/externalLink2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9.%20December%202025/Table%205/Additional%20Information.xlsx" TargetMode="External"/><Relationship Id="rId2" Type="http://schemas.openxmlformats.org/officeDocument/2006/relationships/externalLinkPath" Target="file:///I:\Inter%20Branch%20Information\Section%2032%20Report\2025-2026\9.%20December%202025\Table%205\Additional%20Information.xlsx" TargetMode="External"/><Relationship Id="rId1" Type="http://schemas.openxmlformats.org/officeDocument/2006/relationships/externalLinkPath" Target="/Inter%20Branch%20Information/Section%2032%20Report/2025-2026/9.%20December%202025/Table%205/Additional%20Information.xlsx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0.%20January%202026/Table%205/Additional%20Information.xlsx" TargetMode="External"/><Relationship Id="rId2" Type="http://schemas.openxmlformats.org/officeDocument/2006/relationships/externalLinkPath" Target="file:///I:\Inter%20Branch%20Information\Section%2032%20Report\2025-2026\10.%20January%202026\Table%205\Additional%20Information.xlsx" TargetMode="External"/><Relationship Id="rId1" Type="http://schemas.openxmlformats.org/officeDocument/2006/relationships/externalLinkPath" Target="/Inter%20Branch%20Information/Section%2032%20Report/2025-2026/10.%20January%202026/Table%205/Additional%20Inform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2/Table%202%20PY%20April%202026.xlsx" TargetMode="External"/><Relationship Id="rId2" Type="http://schemas.openxmlformats.org/officeDocument/2006/relationships/externalLinkPath" Target="file:///I:\Inter%20Branch%20Information\Section%2032%20Report\2026-2027\1.%20April%202026\Table%202\Table%202%20PY%20April%202026.xlsx" TargetMode="External"/><Relationship Id="rId1" Type="http://schemas.openxmlformats.org/officeDocument/2006/relationships/externalLinkPath" Target="/Inter%20Branch%20Information/Section%2032%20Report/2026-2027/1.%20April%202026/Table%202/Table%202%20PY%20April%202026.xlsx" TargetMode="External"/></Relationships>
</file>

<file path=xl/externalLinks/_rels/externalLink3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1.%20February%202026/Table%205/Additional%20Information.xlsx" TargetMode="External"/><Relationship Id="rId2" Type="http://schemas.openxmlformats.org/officeDocument/2006/relationships/externalLinkPath" Target="file:///I:\Inter%20Branch%20Information\Section%2032%20Report\2025-2026\11.%20February%202026\Table%205\Additional%20Information.xlsx" TargetMode="External"/><Relationship Id="rId1" Type="http://schemas.openxmlformats.org/officeDocument/2006/relationships/externalLinkPath" Target="/Inter%20Branch%20Information/Section%2032%20Report/2025-2026/11.%20February%202026/Table%205/Additional%20Information.xlsx" TargetMode="External"/></Relationships>
</file>

<file path=xl/externalLinks/_rels/externalLink3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2.%20March%202026/Table%205/Additional%20Information.xlsx" TargetMode="External"/><Relationship Id="rId2" Type="http://schemas.openxmlformats.org/officeDocument/2006/relationships/externalLinkPath" Target="file:///I:\Inter%20Branch%20Information\Section%2032%20Report\2025-2026\12.%20March%202026\Table%205\Additional%20Information.xlsx" TargetMode="External"/><Relationship Id="rId1" Type="http://schemas.openxmlformats.org/officeDocument/2006/relationships/externalLinkPath" Target="/Inter%20Branch%20Information/Section%2032%20Report/2025-2026/12.%20March%202026/Table%205/Additional%20Information.xlsx" TargetMode="External"/></Relationships>
</file>

<file path=xl/externalLinks/_rels/externalLink3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1/SARS/NRA%20for%20April%202026.xlsx" TargetMode="External"/><Relationship Id="rId2" Type="http://schemas.openxmlformats.org/officeDocument/2006/relationships/externalLinkPath" Target="file:///I:\Inter%20Branch%20Information\Section%2032%20Report\2026-2027\1.%20April%202026\Table%201\SARS\NRA%20for%20April%202026.xlsx" TargetMode="External"/><Relationship Id="rId1" Type="http://schemas.openxmlformats.org/officeDocument/2006/relationships/externalLinkPath" Target="/Inter%20Branch%20Information/Section%2032%20Report/2026-2027/1.%20April%202026/Table%201/SARS/NRA%20for%20April%202026.xlsx" TargetMode="External"/></Relationships>
</file>

<file path=xl/externalLinks/_rels/externalLink3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2.%20March%202026/Table%204/Recon%20statement.xlsx" TargetMode="External"/><Relationship Id="rId2" Type="http://schemas.openxmlformats.org/officeDocument/2006/relationships/externalLinkPath" Target="file:///I:\Inter%20Branch%20Information\Section%2032%20Report\2025-2026\12.%20March%202026\Table%204\Recon%20statement.xlsx" TargetMode="External"/><Relationship Id="rId1" Type="http://schemas.openxmlformats.org/officeDocument/2006/relationships/externalLinkPath" Target="/Inter%20Branch%20Information/Section%2032%20Report/2025-2026/12.%20March%202026/Table%204/Recon%20statement.xlsx" TargetMode="External"/></Relationships>
</file>

<file path=xl/externalLinks/_rels/externalLink3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4/Recon%20statement.xlsx" TargetMode="External"/><Relationship Id="rId2" Type="http://schemas.openxmlformats.org/officeDocument/2006/relationships/externalLinkPath" Target="file:///I:\Inter%20Branch%20Information\Section%2032%20Report\2026-2027\1.%20April%202026\Table%204\Recon%20statement.xlsx" TargetMode="External"/><Relationship Id="rId1" Type="http://schemas.openxmlformats.org/officeDocument/2006/relationships/externalLinkPath" Target="/Inter%20Branch%20Information/Section%2032%20Report/2026-2027/1.%20April%202026/Table%204/Recon%20statement.xlsx" TargetMode="External"/></Relationships>
</file>

<file path=xl/externalLinks/_rels/externalLink3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BR_ALM/3_Financial%20Operations/B_Accounting%20and%20info/Cashflow/Cashflow%202026-2027/Cashflow%202026-27.xlsm" TargetMode="External"/><Relationship Id="rId2" Type="http://schemas.openxmlformats.org/officeDocument/2006/relationships/externalLinkPath" Target="file:///I:\BR_ALM\3_Financial%20Operations\B_Accounting%20and%20info\Cashflow\Cashflow%202026-2027\Cashflow%202026-27.xlsm" TargetMode="External"/><Relationship Id="rId1" Type="http://schemas.openxmlformats.org/officeDocument/2006/relationships/externalLinkPath" Target="/BR_ALM/3_Financial%20Operations/B_Accounting%20and%20info/Cashflow/Cashflow%202026-2027/Cashflow%202026-27.xlsm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18-2019/APRIL%202018/Table%203/statement%203.xls" TargetMode="External"/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18-2019/MAY%202018/Table%203/statement%203.xls" TargetMode="External"/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17-2018/March%202018/Table%203/statement%203.xls" TargetMode="External"/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1.%20April%202025/Table%202/Table%202%20CY.xlsx" TargetMode="External"/><Relationship Id="rId2" Type="http://schemas.openxmlformats.org/officeDocument/2006/relationships/externalLinkPath" Target="file:///I:\Inter%20Branch%20Information\Section%2032%20Report\2025-2026\1.%20April%202025\Table%202\Table%202%20CY.xlsx" TargetMode="External"/><Relationship Id="rId1" Type="http://schemas.openxmlformats.org/officeDocument/2006/relationships/externalLinkPath" Target="/Inter%20Branch%20Information/Section%2032%20Report/2025-2026/1.%20April%202025/Table%202/Table%202%20CY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ble%204/Table%204.xlsx" TargetMode="External"/><Relationship Id="rId2" Type="http://schemas.openxmlformats.org/officeDocument/2006/relationships/externalLinkPath" Target="file:///I:\Inter%20Branch%20Information\Section%2032%20Report\2026-2027\1.%20April%202026\Table%204\Table%204.xlsx" TargetMode="External"/><Relationship Id="rId1" Type="http://schemas.openxmlformats.org/officeDocument/2006/relationships/externalLinkPath" Target="/Inter%20Branch%20Information/Section%2032%20Report/2026-2027/1.%20April%202026/Table%204/Table%204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2.%20May%202025/Table%204/Table%204.xlsx" TargetMode="External"/><Relationship Id="rId2" Type="http://schemas.openxmlformats.org/officeDocument/2006/relationships/externalLinkPath" Target="file:///I:\Inter%20Branch%20Information\Section%2032%20Report\2025-2026\2.%20May%202025\Table%204\Table%204.xlsx" TargetMode="External"/><Relationship Id="rId1" Type="http://schemas.openxmlformats.org/officeDocument/2006/relationships/externalLinkPath" Target="/Inter%20Branch%20Information/Section%2032%20Report/2025-2026/2.%20May%202025/Table%204/Table%20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2025-2026/3.%20June%202025/Table%204/Table%204.xlsx" TargetMode="External"/><Relationship Id="rId1" Type="http://schemas.openxmlformats.org/officeDocument/2006/relationships/externalLinkPath" Target="/Inter%20Branch%20Information/Section%2032%20Report/2025-2026/3.%20June%202025/Table%204/Table%204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4.%20July%202025/Table%204/Table%204.xlsx" TargetMode="External"/><Relationship Id="rId2" Type="http://schemas.openxmlformats.org/officeDocument/2006/relationships/externalLinkPath" Target="file:///I:\Inter%20Branch%20Information\Section%2032%20Report\2025-2026\4.%20July%202025\Table%204\Table%204.xlsx" TargetMode="External"/><Relationship Id="rId1" Type="http://schemas.openxmlformats.org/officeDocument/2006/relationships/externalLinkPath" Target="/Inter%20Branch%20Information/Section%2032%20Report/2025-2026/4.%20July%202025/Table%204/Table%204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-2026/5.%20August%202025/Table%204/Table%204%20-%20YTD.xlsx" TargetMode="External"/><Relationship Id="rId2" Type="http://schemas.openxmlformats.org/officeDocument/2006/relationships/externalLinkPath" Target="file:///I:\Inter%20Branch%20Information\Section%2032%20Report\2025-2026\5.%20August%202025\Table%204\Table%204%20-%20YTD.xlsx" TargetMode="External"/><Relationship Id="rId1" Type="http://schemas.openxmlformats.org/officeDocument/2006/relationships/externalLinkPath" Target="/Inter%20Branch%20Information/Section%2032%20Report/2025-2026/5.%20August%202025/Table%204/Table%204%20-%20YT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tatement 1"/>
    </sheetNames>
    <sheetDataSet>
      <sheetData sheetId="0">
        <row r="4">
          <cell r="H4" t="str">
            <v>Budget</v>
          </cell>
          <cell r="V4" t="str">
            <v>Preliminary</v>
          </cell>
        </row>
        <row r="130">
          <cell r="H130">
            <v>2082003100.1831996</v>
          </cell>
          <cell r="I130">
            <v>117547092.86879998</v>
          </cell>
          <cell r="V130">
            <v>1994341542.6275702</v>
          </cell>
          <cell r="W130">
            <v>104472228.57511002</v>
          </cell>
        </row>
        <row r="156">
          <cell r="H156">
            <v>2082003100.1831996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8">
          <cell r="M38">
            <v>0</v>
          </cell>
        </row>
        <row r="40">
          <cell r="M40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</sheetNames>
    <sheetDataSet>
      <sheetData sheetId="0">
        <row r="39">
          <cell r="N39">
            <v>0</v>
          </cell>
        </row>
        <row r="41">
          <cell r="N41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</sheetNames>
    <sheetDataSet>
      <sheetData sheetId="0">
        <row r="39">
          <cell r="N39">
            <v>0</v>
          </cell>
          <cell r="O39">
            <v>0</v>
          </cell>
          <cell r="P39">
            <v>0</v>
          </cell>
        </row>
        <row r="41">
          <cell r="N41">
            <v>0</v>
          </cell>
          <cell r="P41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9">
          <cell r="Q39">
            <v>0</v>
          </cell>
        </row>
        <row r="41">
          <cell r="Q4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8">
          <cell r="V38">
            <v>0</v>
          </cell>
        </row>
        <row r="40">
          <cell r="V4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41">
          <cell r="R41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2026/27</v>
          </cell>
          <cell r="BZ8" t="str">
            <v>2025/26</v>
          </cell>
        </row>
        <row r="9">
          <cell r="H9" t="str">
            <v>Budget</v>
          </cell>
          <cell r="BZ9" t="str">
            <v>Preliminary</v>
          </cell>
        </row>
        <row r="13">
          <cell r="H13">
            <v>26900000</v>
          </cell>
          <cell r="M13">
            <v>2197851</v>
          </cell>
          <cell r="BZ13">
            <v>39551871</v>
          </cell>
          <cell r="CE13">
            <v>4605882</v>
          </cell>
        </row>
        <row r="23">
          <cell r="H23">
            <v>242500000</v>
          </cell>
          <cell r="M23">
            <v>19535992</v>
          </cell>
          <cell r="BZ23">
            <v>390583351</v>
          </cell>
          <cell r="CE23">
            <v>37041726</v>
          </cell>
        </row>
        <row r="25">
          <cell r="H25">
            <v>242628000</v>
          </cell>
          <cell r="M25">
            <v>21292303</v>
          </cell>
        </row>
        <row r="26">
          <cell r="H26">
            <v>-128000</v>
          </cell>
          <cell r="M26">
            <v>-765678</v>
          </cell>
        </row>
        <row r="30">
          <cell r="H30">
            <v>0</v>
          </cell>
          <cell r="M30">
            <v>7839512</v>
          </cell>
        </row>
        <row r="31">
          <cell r="H31">
            <v>0</v>
          </cell>
          <cell r="M31">
            <v>0</v>
          </cell>
        </row>
        <row r="32">
          <cell r="H32">
            <v>0</v>
          </cell>
          <cell r="M32">
            <v>-8605000</v>
          </cell>
        </row>
        <row r="35">
          <cell r="H35">
            <v>0</v>
          </cell>
          <cell r="M35">
            <v>1961934</v>
          </cell>
        </row>
        <row r="36">
          <cell r="H36">
            <v>0</v>
          </cell>
          <cell r="M36">
            <v>-2187079</v>
          </cell>
        </row>
        <row r="39">
          <cell r="H39">
            <v>53734707</v>
          </cell>
          <cell r="M39">
            <v>3864380</v>
          </cell>
          <cell r="BZ39">
            <v>103917277</v>
          </cell>
          <cell r="CE39">
            <v>0</v>
          </cell>
        </row>
        <row r="41">
          <cell r="H41">
            <v>53734707</v>
          </cell>
          <cell r="M41">
            <v>3864380</v>
          </cell>
        </row>
        <row r="42">
          <cell r="H42">
            <v>0</v>
          </cell>
          <cell r="M42">
            <v>0</v>
          </cell>
        </row>
        <row r="59">
          <cell r="H59">
            <v>56868320.816800363</v>
          </cell>
          <cell r="M59">
            <v>58969054.942120016</v>
          </cell>
          <cell r="BZ59">
            <v>11078118.359600224</v>
          </cell>
          <cell r="CE59">
            <v>34591668.520889997</v>
          </cell>
        </row>
        <row r="61">
          <cell r="H61">
            <v>0</v>
          </cell>
          <cell r="M61">
            <v>14283697</v>
          </cell>
        </row>
        <row r="62">
          <cell r="H62">
            <v>0</v>
          </cell>
          <cell r="M62">
            <v>0</v>
          </cell>
        </row>
        <row r="63">
          <cell r="H63">
            <v>3168320.8168003601</v>
          </cell>
          <cell r="M63">
            <v>600.80237996578205</v>
          </cell>
        </row>
        <row r="64">
          <cell r="H64">
            <v>0</v>
          </cell>
          <cell r="M64">
            <v>0</v>
          </cell>
        </row>
        <row r="70">
          <cell r="H70">
            <v>-98589919</v>
          </cell>
          <cell r="M70">
            <v>-381700</v>
          </cell>
        </row>
        <row r="71">
          <cell r="H71">
            <v>-36163443</v>
          </cell>
          <cell r="M71">
            <v>-20618750</v>
          </cell>
        </row>
      </sheetData>
      <sheetData sheetId="1">
        <row r="9">
          <cell r="H9" t="str">
            <v>Budget</v>
          </cell>
          <cell r="BZ9" t="str">
            <v>Preliminary</v>
          </cell>
        </row>
        <row r="13">
          <cell r="H13">
            <v>242628000</v>
          </cell>
          <cell r="M13">
            <v>21292303</v>
          </cell>
          <cell r="R13">
            <v>0</v>
          </cell>
          <cell r="W13">
            <v>0</v>
          </cell>
          <cell r="AB13">
            <v>0</v>
          </cell>
          <cell r="AG13">
            <v>0</v>
          </cell>
          <cell r="AL13">
            <v>0</v>
          </cell>
          <cell r="AQ13">
            <v>0</v>
          </cell>
          <cell r="AV13">
            <v>0</v>
          </cell>
          <cell r="BA13">
            <v>0</v>
          </cell>
          <cell r="BF13">
            <v>0</v>
          </cell>
          <cell r="BK13">
            <v>0</v>
          </cell>
          <cell r="BP13">
            <v>0</v>
          </cell>
          <cell r="BU13">
            <v>21292303</v>
          </cell>
          <cell r="BZ13">
            <v>423997992</v>
          </cell>
          <cell r="CE13">
            <v>40126937</v>
          </cell>
          <cell r="CJ13">
            <v>29877807</v>
          </cell>
          <cell r="CO13">
            <v>25286242</v>
          </cell>
          <cell r="CT13">
            <v>30336834</v>
          </cell>
          <cell r="CY13">
            <v>35673044</v>
          </cell>
          <cell r="DD13">
            <v>33193459</v>
          </cell>
          <cell r="DI13">
            <v>41553105</v>
          </cell>
          <cell r="DN13">
            <v>32584181</v>
          </cell>
          <cell r="DS13">
            <v>37521918</v>
          </cell>
          <cell r="DX13">
            <v>15968292</v>
          </cell>
          <cell r="EC13">
            <v>25809282</v>
          </cell>
          <cell r="EH13">
            <v>21709062</v>
          </cell>
          <cell r="EM13">
            <v>40126937</v>
          </cell>
        </row>
        <row r="14">
          <cell r="H14">
            <v>0</v>
          </cell>
          <cell r="M14">
            <v>7839512</v>
          </cell>
          <cell r="R14">
            <v>0</v>
          </cell>
          <cell r="W14">
            <v>0</v>
          </cell>
          <cell r="AB14">
            <v>0</v>
          </cell>
          <cell r="AG14">
            <v>0</v>
          </cell>
          <cell r="AL14">
            <v>0</v>
          </cell>
          <cell r="AQ14">
            <v>0</v>
          </cell>
          <cell r="AV14">
            <v>0</v>
          </cell>
          <cell r="BA14">
            <v>0</v>
          </cell>
          <cell r="BF14">
            <v>0</v>
          </cell>
          <cell r="BK14">
            <v>0</v>
          </cell>
          <cell r="BP14">
            <v>0</v>
          </cell>
          <cell r="BU14">
            <v>7839512</v>
          </cell>
          <cell r="BZ14">
            <v>73896404</v>
          </cell>
          <cell r="CE14">
            <v>1908496</v>
          </cell>
          <cell r="CJ14">
            <v>3377608</v>
          </cell>
          <cell r="CO14">
            <v>6988514</v>
          </cell>
          <cell r="CT14">
            <v>6817942</v>
          </cell>
          <cell r="CY14">
            <v>7494078</v>
          </cell>
          <cell r="DD14">
            <v>6900588</v>
          </cell>
          <cell r="DI14">
            <v>8336531</v>
          </cell>
          <cell r="DN14">
            <v>6740951</v>
          </cell>
          <cell r="DS14">
            <v>4962423</v>
          </cell>
          <cell r="DX14">
            <v>6945648</v>
          </cell>
          <cell r="EC14">
            <v>2990750</v>
          </cell>
          <cell r="EH14">
            <v>8291391</v>
          </cell>
          <cell r="EM14">
            <v>1908496</v>
          </cell>
        </row>
        <row r="15">
          <cell r="H15">
            <v>0</v>
          </cell>
          <cell r="M15">
            <v>1961934</v>
          </cell>
          <cell r="R15">
            <v>0</v>
          </cell>
          <cell r="W15">
            <v>0</v>
          </cell>
          <cell r="AB15">
            <v>0</v>
          </cell>
          <cell r="AG15">
            <v>0</v>
          </cell>
          <cell r="AL15">
            <v>0</v>
          </cell>
          <cell r="AQ15">
            <v>0</v>
          </cell>
          <cell r="AV15">
            <v>0</v>
          </cell>
          <cell r="BA15">
            <v>0</v>
          </cell>
          <cell r="BF15">
            <v>0</v>
          </cell>
          <cell r="BK15">
            <v>0</v>
          </cell>
          <cell r="BP15">
            <v>0</v>
          </cell>
          <cell r="BU15">
            <v>1961934</v>
          </cell>
          <cell r="BZ15">
            <v>22881218</v>
          </cell>
          <cell r="CE15">
            <v>1839017</v>
          </cell>
          <cell r="CJ15">
            <v>1574881</v>
          </cell>
          <cell r="CO15">
            <v>2461029</v>
          </cell>
          <cell r="CT15">
            <v>1277871</v>
          </cell>
          <cell r="CY15">
            <v>863427</v>
          </cell>
          <cell r="DD15">
            <v>1969867</v>
          </cell>
          <cell r="DI15">
            <v>206957</v>
          </cell>
          <cell r="DN15">
            <v>5420696</v>
          </cell>
          <cell r="DS15">
            <v>782265</v>
          </cell>
          <cell r="DX15">
            <v>1942072</v>
          </cell>
          <cell r="EC15">
            <v>1399771</v>
          </cell>
          <cell r="EH15">
            <v>3045411</v>
          </cell>
          <cell r="EM15">
            <v>1839017</v>
          </cell>
        </row>
        <row r="19">
          <cell r="H19">
            <v>128000</v>
          </cell>
          <cell r="M19">
            <v>765678</v>
          </cell>
          <cell r="R19">
            <v>0</v>
          </cell>
          <cell r="W19">
            <v>0</v>
          </cell>
          <cell r="AB19">
            <v>0</v>
          </cell>
          <cell r="AG19">
            <v>0</v>
          </cell>
          <cell r="AL19">
            <v>0</v>
          </cell>
          <cell r="AQ19">
            <v>0</v>
          </cell>
          <cell r="AV19">
            <v>0</v>
          </cell>
          <cell r="BA19">
            <v>0</v>
          </cell>
          <cell r="BF19">
            <v>0</v>
          </cell>
          <cell r="BK19">
            <v>0</v>
          </cell>
          <cell r="BP19">
            <v>0</v>
          </cell>
          <cell r="BU19">
            <v>765678</v>
          </cell>
          <cell r="BZ19">
            <v>30823181</v>
          </cell>
          <cell r="CE19">
            <v>3211883</v>
          </cell>
          <cell r="CJ19">
            <v>4200413</v>
          </cell>
          <cell r="CO19">
            <v>3611342</v>
          </cell>
          <cell r="CT19">
            <v>3495865</v>
          </cell>
          <cell r="CY19">
            <v>4292968</v>
          </cell>
          <cell r="DD19">
            <v>3774622</v>
          </cell>
          <cell r="DI19">
            <v>2131317</v>
          </cell>
          <cell r="DN19">
            <v>2227579</v>
          </cell>
          <cell r="DS19">
            <v>1625837</v>
          </cell>
          <cell r="DX19">
            <v>797375</v>
          </cell>
          <cell r="EC19">
            <v>749005</v>
          </cell>
          <cell r="EH19">
            <v>704908</v>
          </cell>
          <cell r="EM19">
            <v>3211883</v>
          </cell>
        </row>
        <row r="268">
          <cell r="H268">
            <v>0</v>
          </cell>
          <cell r="M268">
            <v>0</v>
          </cell>
          <cell r="R268">
            <v>0</v>
          </cell>
          <cell r="W268">
            <v>0</v>
          </cell>
          <cell r="AB268">
            <v>0</v>
          </cell>
          <cell r="AG268">
            <v>0</v>
          </cell>
          <cell r="AL268">
            <v>0</v>
          </cell>
          <cell r="AQ268">
            <v>0</v>
          </cell>
          <cell r="AV268">
            <v>0</v>
          </cell>
          <cell r="BA268">
            <v>0</v>
          </cell>
          <cell r="BF268">
            <v>0</v>
          </cell>
          <cell r="BK268">
            <v>0</v>
          </cell>
          <cell r="BP268">
            <v>0</v>
          </cell>
          <cell r="BU268">
            <v>0</v>
          </cell>
          <cell r="BZ268">
            <v>2886946</v>
          </cell>
          <cell r="CE268">
            <v>432318</v>
          </cell>
          <cell r="CJ268">
            <v>315852</v>
          </cell>
          <cell r="CO268">
            <v>119822</v>
          </cell>
          <cell r="CT268">
            <v>634116</v>
          </cell>
          <cell r="CY268">
            <v>427742</v>
          </cell>
          <cell r="DD268">
            <v>425871</v>
          </cell>
          <cell r="DI268">
            <v>154705</v>
          </cell>
          <cell r="DN268">
            <v>192249</v>
          </cell>
          <cell r="DS268">
            <v>8438</v>
          </cell>
          <cell r="DX268">
            <v>175833</v>
          </cell>
          <cell r="EC268">
            <v>0</v>
          </cell>
          <cell r="EH268">
            <v>0</v>
          </cell>
          <cell r="EM268">
            <v>432318</v>
          </cell>
        </row>
      </sheetData>
      <sheetData sheetId="2">
        <row r="8">
          <cell r="H8" t="str">
            <v>2026/27</v>
          </cell>
          <cell r="BZ8" t="str">
            <v>2025/26</v>
          </cell>
        </row>
        <row r="9">
          <cell r="H9" t="str">
            <v>Budget</v>
          </cell>
        </row>
        <row r="13">
          <cell r="H13">
            <v>98589919</v>
          </cell>
          <cell r="M13">
            <v>381700</v>
          </cell>
          <cell r="R13">
            <v>0</v>
          </cell>
          <cell r="W13">
            <v>0</v>
          </cell>
          <cell r="AB13">
            <v>0</v>
          </cell>
          <cell r="AG13">
            <v>0</v>
          </cell>
          <cell r="AL13">
            <v>0</v>
          </cell>
          <cell r="AQ13">
            <v>0</v>
          </cell>
          <cell r="AV13">
            <v>0</v>
          </cell>
          <cell r="BA13">
            <v>0</v>
          </cell>
          <cell r="BF13">
            <v>0</v>
          </cell>
          <cell r="BK13">
            <v>0</v>
          </cell>
          <cell r="BP13">
            <v>0</v>
          </cell>
          <cell r="BU13">
            <v>381700</v>
          </cell>
          <cell r="BZ13">
            <v>102788440</v>
          </cell>
          <cell r="CE13">
            <v>1891839</v>
          </cell>
          <cell r="CJ13">
            <v>945747</v>
          </cell>
          <cell r="CO13">
            <v>413291</v>
          </cell>
          <cell r="CT13">
            <v>509726</v>
          </cell>
          <cell r="CY13">
            <v>481932</v>
          </cell>
          <cell r="DD13">
            <v>394961</v>
          </cell>
          <cell r="DI13">
            <v>486039</v>
          </cell>
          <cell r="DN13">
            <v>514052</v>
          </cell>
          <cell r="DS13">
            <v>96145194</v>
          </cell>
          <cell r="DX13">
            <v>54816892</v>
          </cell>
          <cell r="EC13">
            <v>349641</v>
          </cell>
          <cell r="EH13">
            <v>377048</v>
          </cell>
          <cell r="EM13">
            <v>97796758</v>
          </cell>
        </row>
        <row r="14">
          <cell r="H14">
            <v>0</v>
          </cell>
          <cell r="M14">
            <v>8605000</v>
          </cell>
          <cell r="R14">
            <v>0</v>
          </cell>
          <cell r="W14">
            <v>0</v>
          </cell>
          <cell r="AB14">
            <v>0</v>
          </cell>
          <cell r="AG14">
            <v>0</v>
          </cell>
          <cell r="AL14">
            <v>0</v>
          </cell>
          <cell r="AQ14">
            <v>0</v>
          </cell>
          <cell r="AV14">
            <v>0</v>
          </cell>
          <cell r="BA14">
            <v>0</v>
          </cell>
          <cell r="BF14">
            <v>0</v>
          </cell>
          <cell r="BK14">
            <v>0</v>
          </cell>
          <cell r="BP14">
            <v>0</v>
          </cell>
          <cell r="BU14">
            <v>8605000</v>
          </cell>
          <cell r="BZ14">
            <v>73610000</v>
          </cell>
          <cell r="CE14">
            <v>1430000</v>
          </cell>
          <cell r="CJ14">
            <v>2925000</v>
          </cell>
          <cell r="CO14">
            <v>6910000</v>
          </cell>
          <cell r="CT14">
            <v>6155000</v>
          </cell>
          <cell r="CY14">
            <v>7095000</v>
          </cell>
          <cell r="DD14">
            <v>7530000</v>
          </cell>
          <cell r="DI14">
            <v>8400000</v>
          </cell>
          <cell r="DN14">
            <v>6720000</v>
          </cell>
          <cell r="DS14">
            <v>5005000</v>
          </cell>
          <cell r="DX14">
            <v>7140000</v>
          </cell>
          <cell r="EC14">
            <v>4750000</v>
          </cell>
          <cell r="EH14">
            <v>9550000</v>
          </cell>
          <cell r="EM14">
            <v>1430000</v>
          </cell>
        </row>
        <row r="15">
          <cell r="H15">
            <v>0</v>
          </cell>
          <cell r="M15">
            <v>2187079</v>
          </cell>
          <cell r="R15">
            <v>0</v>
          </cell>
          <cell r="W15">
            <v>0</v>
          </cell>
          <cell r="AB15">
            <v>0</v>
          </cell>
          <cell r="AG15">
            <v>0</v>
          </cell>
          <cell r="AL15">
            <v>0</v>
          </cell>
          <cell r="AQ15">
            <v>0</v>
          </cell>
          <cell r="AV15">
            <v>0</v>
          </cell>
          <cell r="BA15">
            <v>0</v>
          </cell>
          <cell r="BF15">
            <v>0</v>
          </cell>
          <cell r="BK15">
            <v>0</v>
          </cell>
          <cell r="BP15">
            <v>0</v>
          </cell>
          <cell r="BU15">
            <v>2187079</v>
          </cell>
          <cell r="BZ15">
            <v>22908502</v>
          </cell>
          <cell r="CE15">
            <v>1767023</v>
          </cell>
          <cell r="CJ15">
            <v>1574881</v>
          </cell>
          <cell r="CO15">
            <v>2461029</v>
          </cell>
          <cell r="CT15">
            <v>1277871</v>
          </cell>
          <cell r="CY15">
            <v>863427</v>
          </cell>
          <cell r="DD15">
            <v>971293</v>
          </cell>
          <cell r="DI15">
            <v>1205531</v>
          </cell>
          <cell r="DN15">
            <v>5420696</v>
          </cell>
          <cell r="DS15">
            <v>782265</v>
          </cell>
          <cell r="DX15">
            <v>1776250</v>
          </cell>
          <cell r="EC15">
            <v>2704016</v>
          </cell>
          <cell r="EH15">
            <v>1511771</v>
          </cell>
          <cell r="EM15">
            <v>1767023</v>
          </cell>
        </row>
        <row r="16">
          <cell r="H16">
            <v>0</v>
          </cell>
          <cell r="M16">
            <v>0</v>
          </cell>
          <cell r="R16">
            <v>0</v>
          </cell>
          <cell r="W16">
            <v>0</v>
          </cell>
          <cell r="AB16">
            <v>0</v>
          </cell>
          <cell r="AG16">
            <v>0</v>
          </cell>
          <cell r="AL16">
            <v>0</v>
          </cell>
          <cell r="AQ16">
            <v>0</v>
          </cell>
          <cell r="AV16">
            <v>0</v>
          </cell>
          <cell r="BA16">
            <v>0</v>
          </cell>
          <cell r="BF16">
            <v>0</v>
          </cell>
          <cell r="BK16">
            <v>0</v>
          </cell>
          <cell r="BP16">
            <v>0</v>
          </cell>
          <cell r="BU16">
            <v>0</v>
          </cell>
          <cell r="CE16">
            <v>0</v>
          </cell>
          <cell r="CJ16">
            <v>0</v>
          </cell>
          <cell r="CO16">
            <v>0</v>
          </cell>
          <cell r="CT16">
            <v>0</v>
          </cell>
          <cell r="CY16">
            <v>0</v>
          </cell>
          <cell r="DD16">
            <v>0</v>
          </cell>
          <cell r="DI16">
            <v>0</v>
          </cell>
          <cell r="DN16">
            <v>0</v>
          </cell>
          <cell r="DS16">
            <v>0</v>
          </cell>
          <cell r="DX16">
            <v>0</v>
          </cell>
          <cell r="EC16">
            <v>0</v>
          </cell>
          <cell r="EH16">
            <v>0</v>
          </cell>
          <cell r="EM16">
            <v>0</v>
          </cell>
        </row>
        <row r="103">
          <cell r="H103">
            <v>0</v>
          </cell>
          <cell r="M103">
            <v>0</v>
          </cell>
          <cell r="R103">
            <v>0</v>
          </cell>
          <cell r="W103">
            <v>0</v>
          </cell>
          <cell r="AB103">
            <v>0</v>
          </cell>
          <cell r="AG103">
            <v>0</v>
          </cell>
          <cell r="AL103">
            <v>0</v>
          </cell>
          <cell r="AQ103">
            <v>0</v>
          </cell>
          <cell r="AV103">
            <v>0</v>
          </cell>
          <cell r="BA103">
            <v>0</v>
          </cell>
          <cell r="BF103">
            <v>0</v>
          </cell>
          <cell r="BK103">
            <v>0</v>
          </cell>
          <cell r="BP103">
            <v>0</v>
          </cell>
          <cell r="BU103">
            <v>0</v>
          </cell>
          <cell r="BZ103">
            <v>36366</v>
          </cell>
          <cell r="CE103">
            <v>8500</v>
          </cell>
          <cell r="CJ103">
            <v>1772</v>
          </cell>
          <cell r="CO103">
            <v>8656</v>
          </cell>
          <cell r="CT103">
            <v>11112</v>
          </cell>
          <cell r="CY103">
            <v>6268</v>
          </cell>
          <cell r="DD103">
            <v>58</v>
          </cell>
          <cell r="DI103">
            <v>0</v>
          </cell>
          <cell r="DN103">
            <v>0</v>
          </cell>
          <cell r="DS103">
            <v>0</v>
          </cell>
          <cell r="DX103">
            <v>0</v>
          </cell>
          <cell r="EC103">
            <v>0</v>
          </cell>
          <cell r="EH103">
            <v>0</v>
          </cell>
          <cell r="EM103">
            <v>8500</v>
          </cell>
        </row>
        <row r="231">
          <cell r="H231">
            <v>0</v>
          </cell>
          <cell r="M231">
            <v>0</v>
          </cell>
          <cell r="R231">
            <v>0</v>
          </cell>
          <cell r="W231">
            <v>0</v>
          </cell>
          <cell r="AB231">
            <v>0</v>
          </cell>
          <cell r="AG231">
            <v>0</v>
          </cell>
          <cell r="AL231">
            <v>0</v>
          </cell>
          <cell r="AQ231">
            <v>0</v>
          </cell>
          <cell r="AV231">
            <v>0</v>
          </cell>
          <cell r="BA231">
            <v>0</v>
          </cell>
          <cell r="BF231">
            <v>0</v>
          </cell>
          <cell r="BK231">
            <v>0</v>
          </cell>
          <cell r="BP231">
            <v>0</v>
          </cell>
          <cell r="BU231">
            <v>0</v>
          </cell>
          <cell r="CE231">
            <v>0</v>
          </cell>
          <cell r="CJ231">
            <v>0</v>
          </cell>
          <cell r="CO231">
            <v>0</v>
          </cell>
          <cell r="CT231">
            <v>0</v>
          </cell>
          <cell r="CY231">
            <v>0</v>
          </cell>
          <cell r="DD231">
            <v>0</v>
          </cell>
          <cell r="DI231">
            <v>0</v>
          </cell>
          <cell r="DN231">
            <v>0</v>
          </cell>
          <cell r="DS231">
            <v>0</v>
          </cell>
          <cell r="DX231">
            <v>0</v>
          </cell>
          <cell r="EC231">
            <v>0</v>
          </cell>
          <cell r="EH231">
            <v>0</v>
          </cell>
          <cell r="EM231">
            <v>0</v>
          </cell>
        </row>
      </sheetData>
      <sheetData sheetId="3">
        <row r="8">
          <cell r="G8" t="str">
            <v>2026/27</v>
          </cell>
          <cell r="BY8" t="str">
            <v>2025/26</v>
          </cell>
        </row>
        <row r="9">
          <cell r="G9" t="str">
            <v>Budget</v>
          </cell>
          <cell r="BY9" t="str">
            <v>Preliminary</v>
          </cell>
        </row>
        <row r="13">
          <cell r="BY13">
            <v>104668421</v>
          </cell>
        </row>
        <row r="17">
          <cell r="G17">
            <v>53734707</v>
          </cell>
          <cell r="L17">
            <v>3864380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3864380</v>
          </cell>
          <cell r="CD17">
            <v>0</v>
          </cell>
          <cell r="CI17">
            <v>0</v>
          </cell>
          <cell r="CN17">
            <v>0</v>
          </cell>
          <cell r="CS17">
            <v>0</v>
          </cell>
          <cell r="CX17">
            <v>10334981</v>
          </cell>
          <cell r="DC17">
            <v>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751144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132">
          <cell r="G132">
            <v>0</v>
          </cell>
          <cell r="L132">
            <v>0</v>
          </cell>
          <cell r="Q132">
            <v>0</v>
          </cell>
          <cell r="V132">
            <v>0</v>
          </cell>
          <cell r="AA132">
            <v>0</v>
          </cell>
          <cell r="AF132">
            <v>0</v>
          </cell>
          <cell r="AK132">
            <v>0</v>
          </cell>
          <cell r="AP132">
            <v>0</v>
          </cell>
          <cell r="AU132">
            <v>0</v>
          </cell>
          <cell r="AZ132">
            <v>0</v>
          </cell>
          <cell r="BE132">
            <v>0</v>
          </cell>
          <cell r="BJ132">
            <v>0</v>
          </cell>
          <cell r="BO132">
            <v>0</v>
          </cell>
          <cell r="BT132">
            <v>0</v>
          </cell>
          <cell r="CD132">
            <v>0</v>
          </cell>
          <cell r="CI132">
            <v>0</v>
          </cell>
          <cell r="CN132">
            <v>0</v>
          </cell>
          <cell r="CS132">
            <v>0</v>
          </cell>
          <cell r="CX132">
            <v>0</v>
          </cell>
          <cell r="DC132">
            <v>0</v>
          </cell>
          <cell r="DH132">
            <v>0</v>
          </cell>
          <cell r="DM132">
            <v>0</v>
          </cell>
          <cell r="DR132">
            <v>0</v>
          </cell>
          <cell r="DW132">
            <v>0</v>
          </cell>
          <cell r="EB132">
            <v>0</v>
          </cell>
          <cell r="EG132">
            <v>0</v>
          </cell>
          <cell r="EL132">
            <v>0</v>
          </cell>
        </row>
        <row r="133">
          <cell r="BY133">
            <v>0</v>
          </cell>
        </row>
        <row r="134">
          <cell r="G134">
            <v>0</v>
          </cell>
          <cell r="L134">
            <v>0</v>
          </cell>
          <cell r="Q134">
            <v>0</v>
          </cell>
          <cell r="V134">
            <v>0</v>
          </cell>
          <cell r="AA134">
            <v>0</v>
          </cell>
          <cell r="AF134">
            <v>0</v>
          </cell>
          <cell r="AK134">
            <v>0</v>
          </cell>
          <cell r="AP134">
            <v>0</v>
          </cell>
          <cell r="AU134">
            <v>0</v>
          </cell>
          <cell r="AZ134">
            <v>0</v>
          </cell>
          <cell r="BE134">
            <v>0</v>
          </cell>
          <cell r="BJ134">
            <v>0</v>
          </cell>
          <cell r="BO134">
            <v>0</v>
          </cell>
          <cell r="BT134">
            <v>0</v>
          </cell>
          <cell r="CD134">
            <v>0</v>
          </cell>
          <cell r="CI134">
            <v>0</v>
          </cell>
          <cell r="CN134">
            <v>0</v>
          </cell>
          <cell r="CS134">
            <v>0</v>
          </cell>
          <cell r="CX134">
            <v>0</v>
          </cell>
          <cell r="DC134">
            <v>0</v>
          </cell>
          <cell r="DH134">
            <v>0</v>
          </cell>
          <cell r="DM134">
            <v>0</v>
          </cell>
          <cell r="DR134">
            <v>0</v>
          </cell>
          <cell r="DW134">
            <v>0</v>
          </cell>
          <cell r="EB134">
            <v>0</v>
          </cell>
          <cell r="EG134">
            <v>0</v>
          </cell>
          <cell r="EL134">
            <v>0</v>
          </cell>
        </row>
        <row r="142">
          <cell r="L142">
            <v>0</v>
          </cell>
          <cell r="Q142">
            <v>0</v>
          </cell>
          <cell r="V142">
            <v>0</v>
          </cell>
          <cell r="AA142">
            <v>0</v>
          </cell>
          <cell r="AF142">
            <v>0</v>
          </cell>
          <cell r="AK142">
            <v>0</v>
          </cell>
          <cell r="AP142">
            <v>0</v>
          </cell>
          <cell r="AU142">
            <v>0</v>
          </cell>
          <cell r="AZ142">
            <v>0</v>
          </cell>
          <cell r="BE142">
            <v>0</v>
          </cell>
          <cell r="BJ142">
            <v>0</v>
          </cell>
          <cell r="BO142">
            <v>0</v>
          </cell>
          <cell r="BT142">
            <v>0</v>
          </cell>
          <cell r="CD142">
            <v>0</v>
          </cell>
          <cell r="CI142">
            <v>0</v>
          </cell>
          <cell r="CN142">
            <v>0</v>
          </cell>
          <cell r="CS142">
            <v>0</v>
          </cell>
          <cell r="CX142">
            <v>0</v>
          </cell>
          <cell r="DC142">
            <v>0</v>
          </cell>
          <cell r="DH142">
            <v>0</v>
          </cell>
          <cell r="DM142">
            <v>0</v>
          </cell>
          <cell r="DR142">
            <v>0</v>
          </cell>
          <cell r="DW142">
            <v>0</v>
          </cell>
          <cell r="EB142">
            <v>0</v>
          </cell>
          <cell r="EG142">
            <v>0</v>
          </cell>
          <cell r="EL142">
            <v>0</v>
          </cell>
        </row>
        <row r="144">
          <cell r="L144">
            <v>0</v>
          </cell>
          <cell r="Q144">
            <v>0</v>
          </cell>
          <cell r="V144">
            <v>0</v>
          </cell>
          <cell r="AA144">
            <v>0</v>
          </cell>
          <cell r="AF144">
            <v>0</v>
          </cell>
          <cell r="AK144">
            <v>0</v>
          </cell>
          <cell r="AP144">
            <v>0</v>
          </cell>
          <cell r="AU144">
            <v>0</v>
          </cell>
          <cell r="AZ144">
            <v>0</v>
          </cell>
          <cell r="BE144">
            <v>0</v>
          </cell>
          <cell r="BJ144">
            <v>0</v>
          </cell>
          <cell r="BO144">
            <v>0</v>
          </cell>
          <cell r="BT144">
            <v>0</v>
          </cell>
          <cell r="CD144">
            <v>0</v>
          </cell>
          <cell r="CI144">
            <v>0</v>
          </cell>
          <cell r="CN144">
            <v>0</v>
          </cell>
          <cell r="CS144">
            <v>0</v>
          </cell>
          <cell r="CX144">
            <v>0</v>
          </cell>
          <cell r="DC144">
            <v>0</v>
          </cell>
          <cell r="DH144">
            <v>0</v>
          </cell>
          <cell r="DM144">
            <v>0</v>
          </cell>
          <cell r="DR144">
            <v>0</v>
          </cell>
          <cell r="DW144">
            <v>0</v>
          </cell>
          <cell r="EB144">
            <v>0</v>
          </cell>
          <cell r="EG144">
            <v>0</v>
          </cell>
          <cell r="EL144">
            <v>0</v>
          </cell>
        </row>
        <row r="177">
          <cell r="G177">
            <v>36163443</v>
          </cell>
          <cell r="L177">
            <v>20618750</v>
          </cell>
          <cell r="Q177">
            <v>0</v>
          </cell>
          <cell r="V177">
            <v>0</v>
          </cell>
          <cell r="AA177">
            <v>0</v>
          </cell>
          <cell r="AF177">
            <v>0</v>
          </cell>
          <cell r="AK177">
            <v>0</v>
          </cell>
          <cell r="AP177">
            <v>0</v>
          </cell>
          <cell r="AU177">
            <v>0</v>
          </cell>
          <cell r="AZ177">
            <v>0</v>
          </cell>
          <cell r="BE177">
            <v>0</v>
          </cell>
          <cell r="BJ177">
            <v>0</v>
          </cell>
          <cell r="BO177">
            <v>0</v>
          </cell>
          <cell r="BT177">
            <v>20618750</v>
          </cell>
          <cell r="BY177">
            <v>56392773.400000006</v>
          </cell>
          <cell r="CD177">
            <v>9717048</v>
          </cell>
          <cell r="CI177">
            <v>0</v>
          </cell>
          <cell r="CN177">
            <v>0</v>
          </cell>
          <cell r="CS177">
            <v>9315321</v>
          </cell>
          <cell r="DC177">
            <v>35195853</v>
          </cell>
          <cell r="DH177">
            <v>0</v>
          </cell>
          <cell r="DR177">
            <v>800996.39999999991</v>
          </cell>
          <cell r="DW177">
            <v>0</v>
          </cell>
          <cell r="EG177">
            <v>1363555</v>
          </cell>
          <cell r="EL177">
            <v>9717048</v>
          </cell>
        </row>
        <row r="238">
          <cell r="G238">
            <v>0</v>
          </cell>
          <cell r="L238">
            <v>0</v>
          </cell>
          <cell r="Q238">
            <v>0</v>
          </cell>
          <cell r="V238">
            <v>0</v>
          </cell>
          <cell r="AA238">
            <v>0</v>
          </cell>
          <cell r="AF238">
            <v>0</v>
          </cell>
          <cell r="AK238">
            <v>0</v>
          </cell>
          <cell r="AP238">
            <v>0</v>
          </cell>
          <cell r="AU238">
            <v>0</v>
          </cell>
          <cell r="AZ238">
            <v>0</v>
          </cell>
          <cell r="BE238">
            <v>0</v>
          </cell>
          <cell r="BJ238">
            <v>0</v>
          </cell>
          <cell r="BO238">
            <v>0</v>
          </cell>
          <cell r="BT238">
            <v>0</v>
          </cell>
          <cell r="BY238">
            <v>0</v>
          </cell>
          <cell r="CD238">
            <v>0</v>
          </cell>
          <cell r="CI238">
            <v>0</v>
          </cell>
          <cell r="CN238">
            <v>0</v>
          </cell>
          <cell r="CS238">
            <v>0</v>
          </cell>
          <cell r="CX238">
            <v>0</v>
          </cell>
          <cell r="DC238">
            <v>0</v>
          </cell>
          <cell r="DH238">
            <v>0</v>
          </cell>
          <cell r="DM238">
            <v>0</v>
          </cell>
          <cell r="DR238">
            <v>0</v>
          </cell>
          <cell r="DW238">
            <v>0</v>
          </cell>
          <cell r="EB238">
            <v>0</v>
          </cell>
          <cell r="EG238">
            <v>0</v>
          </cell>
          <cell r="EL238">
            <v>0</v>
          </cell>
        </row>
        <row r="239">
          <cell r="G239">
            <v>0</v>
          </cell>
          <cell r="L239">
            <v>0</v>
          </cell>
          <cell r="Q239">
            <v>0</v>
          </cell>
          <cell r="V239">
            <v>0</v>
          </cell>
          <cell r="AA239">
            <v>0</v>
          </cell>
          <cell r="AF239">
            <v>0</v>
          </cell>
          <cell r="AK239">
            <v>0</v>
          </cell>
          <cell r="AP239">
            <v>0</v>
          </cell>
          <cell r="AU239">
            <v>0</v>
          </cell>
          <cell r="AZ239">
            <v>0</v>
          </cell>
          <cell r="BE239">
            <v>0</v>
          </cell>
          <cell r="BJ239">
            <v>0</v>
          </cell>
          <cell r="BO239">
            <v>0</v>
          </cell>
          <cell r="BT239">
            <v>0</v>
          </cell>
          <cell r="BY239">
            <v>0</v>
          </cell>
          <cell r="CD239">
            <v>0</v>
          </cell>
          <cell r="CI239">
            <v>0</v>
          </cell>
          <cell r="CN239">
            <v>0</v>
          </cell>
          <cell r="CS239">
            <v>0</v>
          </cell>
          <cell r="CX239">
            <v>0</v>
          </cell>
          <cell r="DC239">
            <v>0</v>
          </cell>
          <cell r="DH239">
            <v>0</v>
          </cell>
          <cell r="DM239">
            <v>0</v>
          </cell>
          <cell r="DR239">
            <v>0</v>
          </cell>
          <cell r="DW239">
            <v>0</v>
          </cell>
          <cell r="EB239">
            <v>0</v>
          </cell>
          <cell r="EG239">
            <v>0</v>
          </cell>
          <cell r="EL239">
            <v>0</v>
          </cell>
        </row>
        <row r="250">
          <cell r="L250">
            <v>0</v>
          </cell>
          <cell r="Q250">
            <v>0</v>
          </cell>
          <cell r="V250">
            <v>0</v>
          </cell>
          <cell r="AA250">
            <v>0</v>
          </cell>
          <cell r="AF250">
            <v>0</v>
          </cell>
          <cell r="AK250">
            <v>0</v>
          </cell>
          <cell r="AP250">
            <v>0</v>
          </cell>
          <cell r="AU250">
            <v>0</v>
          </cell>
          <cell r="AZ250">
            <v>0</v>
          </cell>
          <cell r="BE250">
            <v>0</v>
          </cell>
          <cell r="BJ250">
            <v>0</v>
          </cell>
          <cell r="BO250">
            <v>0</v>
          </cell>
          <cell r="BT250">
            <v>0</v>
          </cell>
          <cell r="CD250">
            <v>0</v>
          </cell>
          <cell r="CI250">
            <v>0</v>
          </cell>
          <cell r="CN250">
            <v>0</v>
          </cell>
          <cell r="CS250">
            <v>0</v>
          </cell>
          <cell r="CX250">
            <v>0</v>
          </cell>
          <cell r="DC250">
            <v>0</v>
          </cell>
          <cell r="DH250">
            <v>0</v>
          </cell>
          <cell r="DM250">
            <v>0</v>
          </cell>
          <cell r="DR250">
            <v>0</v>
          </cell>
          <cell r="DW250">
            <v>0</v>
          </cell>
          <cell r="EB250">
            <v>0</v>
          </cell>
          <cell r="EG250">
            <v>0</v>
          </cell>
          <cell r="EL250">
            <v>0</v>
          </cell>
        </row>
        <row r="251">
          <cell r="L251">
            <v>0</v>
          </cell>
          <cell r="Q251">
            <v>0</v>
          </cell>
          <cell r="V251">
            <v>0</v>
          </cell>
          <cell r="AA251">
            <v>0</v>
          </cell>
          <cell r="AF251">
            <v>0</v>
          </cell>
          <cell r="AK251">
            <v>0</v>
          </cell>
          <cell r="AP251">
            <v>0</v>
          </cell>
          <cell r="AU251">
            <v>0</v>
          </cell>
          <cell r="AZ251">
            <v>0</v>
          </cell>
          <cell r="BE251">
            <v>0</v>
          </cell>
          <cell r="BJ251">
            <v>0</v>
          </cell>
          <cell r="BO251">
            <v>0</v>
          </cell>
          <cell r="BT251">
            <v>0</v>
          </cell>
          <cell r="CD251">
            <v>0</v>
          </cell>
          <cell r="CI251">
            <v>0</v>
          </cell>
          <cell r="CN251">
            <v>0</v>
          </cell>
          <cell r="CS251">
            <v>0</v>
          </cell>
          <cell r="CX251">
            <v>0</v>
          </cell>
          <cell r="DC251">
            <v>0</v>
          </cell>
          <cell r="DH251">
            <v>0</v>
          </cell>
          <cell r="DM251">
            <v>0</v>
          </cell>
          <cell r="DR251">
            <v>0</v>
          </cell>
          <cell r="DW251">
            <v>0</v>
          </cell>
          <cell r="EB251">
            <v>0</v>
          </cell>
          <cell r="EG251">
            <v>0</v>
          </cell>
          <cell r="EL251">
            <v>0</v>
          </cell>
        </row>
      </sheetData>
      <sheetData sheetId="4">
        <row r="12">
          <cell r="H12">
            <v>53700000</v>
          </cell>
          <cell r="M12">
            <v>69250413</v>
          </cell>
          <cell r="R12">
            <v>150083366</v>
          </cell>
          <cell r="W12">
            <v>0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69250413</v>
          </cell>
          <cell r="BZ12">
            <v>5689623</v>
          </cell>
          <cell r="CE12">
            <v>35285091</v>
          </cell>
          <cell r="CJ12">
            <v>-25072160</v>
          </cell>
          <cell r="CO12">
            <v>-96490160</v>
          </cell>
          <cell r="CT12">
            <v>91210904</v>
          </cell>
          <cell r="CY12">
            <v>-61846346</v>
          </cell>
          <cell r="DD12">
            <v>58721842</v>
          </cell>
          <cell r="DI12">
            <v>-3493035</v>
          </cell>
          <cell r="DN12">
            <v>-22318029</v>
          </cell>
          <cell r="DS12">
            <v>-61409309</v>
          </cell>
          <cell r="DX12">
            <v>51092800</v>
          </cell>
          <cell r="EC12">
            <v>-55386088</v>
          </cell>
          <cell r="EH12">
            <v>55394113</v>
          </cell>
          <cell r="EM12">
            <v>35285091</v>
          </cell>
        </row>
        <row r="14">
          <cell r="H14">
            <v>100206000</v>
          </cell>
          <cell r="M14">
            <v>94918281</v>
          </cell>
        </row>
        <row r="15">
          <cell r="H15">
            <v>0</v>
          </cell>
          <cell r="M15">
            <v>0</v>
          </cell>
        </row>
        <row r="16">
          <cell r="H16">
            <v>108800000</v>
          </cell>
          <cell r="M16">
            <v>124415498</v>
          </cell>
        </row>
        <row r="19">
          <cell r="H19">
            <v>67506000</v>
          </cell>
          <cell r="M19">
            <v>73279550</v>
          </cell>
        </row>
        <row r="20">
          <cell r="H20">
            <v>0</v>
          </cell>
          <cell r="M20">
            <v>0</v>
          </cell>
        </row>
        <row r="21">
          <cell r="H21">
            <v>87800000</v>
          </cell>
          <cell r="M21">
            <v>76803816</v>
          </cell>
        </row>
        <row r="25">
          <cell r="H25">
            <v>0</v>
          </cell>
          <cell r="M25">
            <v>14283697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14283697</v>
          </cell>
          <cell r="BZ25">
            <v>-1469243.0999199357</v>
          </cell>
          <cell r="CE25">
            <v>14169568</v>
          </cell>
          <cell r="CJ25">
            <v>-10739297.609559983</v>
          </cell>
          <cell r="CO25">
            <v>85543</v>
          </cell>
          <cell r="CT25">
            <v>6366583.8345499896</v>
          </cell>
          <cell r="CY25">
            <v>41570836</v>
          </cell>
          <cell r="DD25">
            <v>-55829119.168579966</v>
          </cell>
          <cell r="DI25">
            <v>5290715.8436700199</v>
          </cell>
          <cell r="DN25">
            <v>9072888</v>
          </cell>
          <cell r="DS25">
            <v>-9525576</v>
          </cell>
          <cell r="DX25">
            <v>6698339</v>
          </cell>
          <cell r="EC25">
            <v>-2662762</v>
          </cell>
          <cell r="EH25">
            <v>-5966962</v>
          </cell>
          <cell r="EM25">
            <v>14169568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0</v>
          </cell>
          <cell r="CE27">
            <v>0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0</v>
          </cell>
          <cell r="EM27">
            <v>0</v>
          </cell>
        </row>
        <row r="29">
          <cell r="H29">
            <v>3168320.8168003601</v>
          </cell>
          <cell r="M29">
            <v>600.80237996578205</v>
          </cell>
          <cell r="R29">
            <v>0</v>
          </cell>
          <cell r="W29">
            <v>0</v>
          </cell>
          <cell r="AB29">
            <v>0</v>
          </cell>
          <cell r="AG29">
            <v>0</v>
          </cell>
          <cell r="AL29">
            <v>0</v>
          </cell>
          <cell r="AQ29">
            <v>0</v>
          </cell>
          <cell r="AV29">
            <v>0</v>
          </cell>
          <cell r="BA29">
            <v>0</v>
          </cell>
          <cell r="BF29">
            <v>0</v>
          </cell>
          <cell r="BK29">
            <v>0</v>
          </cell>
          <cell r="BP29">
            <v>0</v>
          </cell>
          <cell r="BU29">
            <v>600.80237996578205</v>
          </cell>
          <cell r="CE29">
            <v>74741.4785200357</v>
          </cell>
          <cell r="CJ29">
            <v>0</v>
          </cell>
          <cell r="CO29">
            <v>294793.93382802699</v>
          </cell>
          <cell r="CT29">
            <v>0</v>
          </cell>
          <cell r="CY29">
            <v>1327474.27550995</v>
          </cell>
          <cell r="DD29">
            <v>2315880</v>
          </cell>
          <cell r="DI29">
            <v>2265527</v>
          </cell>
          <cell r="DN29">
            <v>1326710.3430199623</v>
          </cell>
          <cell r="DS29">
            <v>4068193.817629993</v>
          </cell>
          <cell r="DX29">
            <v>257030.65254998201</v>
          </cell>
          <cell r="EC29">
            <v>1277457.3743499501</v>
          </cell>
          <cell r="EH29">
            <v>571627.94911998603</v>
          </cell>
          <cell r="EM29">
            <v>74741.4785200357</v>
          </cell>
        </row>
        <row r="30">
          <cell r="BZ30">
            <v>13779436.824527886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-19300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0</v>
          </cell>
          <cell r="DD32">
            <v>0</v>
          </cell>
          <cell r="DI32">
            <v>-19217</v>
          </cell>
          <cell r="DN32">
            <v>0</v>
          </cell>
          <cell r="DS32">
            <v>0</v>
          </cell>
          <cell r="DX32">
            <v>0</v>
          </cell>
          <cell r="EC32">
            <v>0</v>
          </cell>
          <cell r="EH32">
            <v>-83</v>
          </cell>
          <cell r="EM32">
            <v>0</v>
          </cell>
        </row>
        <row r="35">
          <cell r="H35">
            <v>0</v>
          </cell>
          <cell r="M35">
            <v>-24565655.86025995</v>
          </cell>
          <cell r="R35">
            <v>0</v>
          </cell>
          <cell r="W35">
            <v>0</v>
          </cell>
          <cell r="AB35">
            <v>0</v>
          </cell>
          <cell r="AG35">
            <v>0</v>
          </cell>
          <cell r="AL35">
            <v>0</v>
          </cell>
          <cell r="AQ35">
            <v>0</v>
          </cell>
          <cell r="AV35">
            <v>0</v>
          </cell>
          <cell r="BA35">
            <v>0</v>
          </cell>
          <cell r="BF35">
            <v>0</v>
          </cell>
          <cell r="BK35">
            <v>0</v>
          </cell>
          <cell r="BP35">
            <v>0</v>
          </cell>
          <cell r="BU35">
            <v>-24565655.86025995</v>
          </cell>
          <cell r="BZ35">
            <v>-6902398.3650077283</v>
          </cell>
          <cell r="CE35">
            <v>-14937731.957630038</v>
          </cell>
          <cell r="CJ35">
            <v>7206661.3309900165</v>
          </cell>
          <cell r="CO35">
            <v>6584168.9244119823</v>
          </cell>
          <cell r="CT35">
            <v>-13507235.155829936</v>
          </cell>
          <cell r="CY35">
            <v>6330940.0622600615</v>
          </cell>
          <cell r="DD35">
            <v>2612130.6839899421</v>
          </cell>
          <cell r="DI35">
            <v>-8639142.022280002</v>
          </cell>
          <cell r="DN35">
            <v>-6038618.5972399414</v>
          </cell>
          <cell r="DS35">
            <v>2552760.9436300695</v>
          </cell>
          <cell r="DX35">
            <v>-8913486.7586899996</v>
          </cell>
          <cell r="EC35">
            <v>5163297.9965001047</v>
          </cell>
          <cell r="EH35">
            <v>14683923.970540106</v>
          </cell>
          <cell r="EM35">
            <v>-14937731.957630038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9">
          <cell r="M3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9">
          <cell r="CJ3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G6">
            <v>2225757.7560200002</v>
          </cell>
        </row>
        <row r="43">
          <cell r="F43">
            <v>-1485000</v>
          </cell>
          <cell r="G43">
            <v>-1472549.8109200001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6-27"/>
    </sheetNames>
    <sheetDataSet>
      <sheetData sheetId="0">
        <row r="49">
          <cell r="I49">
            <v>1214088031</v>
          </cell>
          <cell r="N49">
            <v>111343761</v>
          </cell>
        </row>
        <row r="52">
          <cell r="I52">
            <v>8490</v>
          </cell>
          <cell r="N52">
            <v>552</v>
          </cell>
        </row>
        <row r="53">
          <cell r="I53">
            <v>542712</v>
          </cell>
          <cell r="N53">
            <v>47406</v>
          </cell>
        </row>
        <row r="54">
          <cell r="I54">
            <v>432448720</v>
          </cell>
          <cell r="N54">
            <v>9001004</v>
          </cell>
        </row>
        <row r="57">
          <cell r="I57">
            <v>670322736</v>
          </cell>
          <cell r="N57">
            <v>55860229</v>
          </cell>
        </row>
        <row r="58">
          <cell r="I58">
            <v>17530026</v>
          </cell>
          <cell r="N58">
            <v>0</v>
          </cell>
        </row>
        <row r="59">
          <cell r="I59">
            <v>1485000</v>
          </cell>
          <cell r="N59">
            <v>1472549.8109200001</v>
          </cell>
        </row>
        <row r="60">
          <cell r="I60">
            <v>139768</v>
          </cell>
          <cell r="N60">
            <v>0</v>
          </cell>
        </row>
        <row r="61">
          <cell r="I61">
            <v>8541453</v>
          </cell>
          <cell r="N61">
            <v>686457</v>
          </cell>
        </row>
        <row r="62">
          <cell r="I62">
            <v>27657285</v>
          </cell>
          <cell r="N62">
            <v>2369819</v>
          </cell>
        </row>
        <row r="63">
          <cell r="I63">
            <v>2751174</v>
          </cell>
          <cell r="N63">
            <v>220297</v>
          </cell>
        </row>
        <row r="64">
          <cell r="I64">
            <v>1392913</v>
          </cell>
          <cell r="N64">
            <v>111846</v>
          </cell>
        </row>
        <row r="65">
          <cell r="I65">
            <v>14270</v>
          </cell>
          <cell r="N65">
            <v>0</v>
          </cell>
        </row>
        <row r="68">
          <cell r="A68" t="str">
            <v>Provisional allocations not appropriated</v>
          </cell>
          <cell r="I68">
            <v>1322155</v>
          </cell>
        </row>
        <row r="70">
          <cell r="I70">
            <v>5008033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G6">
            <v>181885.44645000002</v>
          </cell>
        </row>
        <row r="42">
          <cell r="G42">
            <v>-44209.11954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H6">
            <v>102230.18577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I6">
            <v>354651.55720000004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J6">
            <v>578974.09872999997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K6">
            <v>398002.43443000002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L6">
            <v>319364.88258999999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M6">
            <v>1417727.7642900001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N6">
            <v>954156.89550999994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O6">
            <v>671234.02321000001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P6">
            <v>1666624.8492399999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5-26"/>
    </sheetNames>
    <sheetDataSet>
      <sheetData sheetId="0" refreshError="1">
        <row r="49">
          <cell r="I49">
            <v>1184344770.6598101</v>
          </cell>
          <cell r="N49">
            <v>103429306</v>
          </cell>
        </row>
        <row r="52">
          <cell r="I52">
            <v>6635</v>
          </cell>
          <cell r="N52">
            <v>543</v>
          </cell>
        </row>
        <row r="53">
          <cell r="I53">
            <v>553100</v>
          </cell>
          <cell r="N53">
            <v>43257</v>
          </cell>
        </row>
        <row r="54">
          <cell r="I54">
            <v>417892325.31949002</v>
          </cell>
          <cell r="N54">
            <v>9745896.9764599986</v>
          </cell>
        </row>
        <row r="57">
          <cell r="I57">
            <v>649339142</v>
          </cell>
          <cell r="N57">
            <v>52763829</v>
          </cell>
        </row>
        <row r="58">
          <cell r="I58">
            <v>16849080</v>
          </cell>
          <cell r="N58">
            <v>0</v>
          </cell>
        </row>
        <row r="59">
          <cell r="I59">
            <v>8532552.6078700013</v>
          </cell>
          <cell r="N59">
            <v>44209.11954</v>
          </cell>
        </row>
        <row r="60">
          <cell r="I60">
            <v>134338</v>
          </cell>
        </row>
        <row r="61">
          <cell r="I61">
            <v>8006513</v>
          </cell>
          <cell r="N61">
            <v>624874</v>
          </cell>
        </row>
        <row r="62">
          <cell r="I62">
            <v>118590</v>
          </cell>
          <cell r="N62">
            <v>0</v>
          </cell>
        </row>
        <row r="63">
          <cell r="I63">
            <v>10000000</v>
          </cell>
          <cell r="N63">
            <v>0</v>
          </cell>
        </row>
        <row r="64">
          <cell r="I64">
            <v>25575720</v>
          </cell>
          <cell r="N64">
            <v>2133704</v>
          </cell>
        </row>
        <row r="65">
          <cell r="I65">
            <v>2553798</v>
          </cell>
          <cell r="N65">
            <v>209265</v>
          </cell>
        </row>
        <row r="66">
          <cell r="I66">
            <v>1379425</v>
          </cell>
          <cell r="N66">
            <v>107734</v>
          </cell>
        </row>
        <row r="67">
          <cell r="I67">
            <v>4956</v>
          </cell>
          <cell r="N67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Q6">
            <v>4071450.9066900001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6">
          <cell r="R6">
            <v>3168998.3265399998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RA"/>
    </sheetNames>
    <sheetDataSet>
      <sheetData sheetId="0">
        <row r="128">
          <cell r="J128">
            <v>-27893.457860022783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88">
          <cell r="E88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88">
          <cell r="F88">
            <v>24565655.86025995</v>
          </cell>
          <cell r="V88">
            <v>6902398.3650077283</v>
          </cell>
          <cell r="W88">
            <v>14937731.957630038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026-27"/>
    </sheetNames>
    <sheetDataSet>
      <sheetData sheetId="0" refreshError="1">
        <row r="152">
          <cell r="E152">
            <v>200265461.99297997</v>
          </cell>
        </row>
        <row r="155">
          <cell r="E155">
            <v>111379770.24550001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5-26"/>
    </sheetNames>
    <sheetDataSet>
      <sheetData sheetId="0">
        <row r="70">
          <cell r="A70" t="str">
            <v>Contigency reserve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5">
          <cell r="F35">
            <v>-134753362</v>
          </cell>
          <cell r="S35">
            <v>-21000450</v>
          </cell>
          <cell r="T35">
            <v>-159181213.40000001</v>
          </cell>
          <cell r="U35">
            <v>-11608887</v>
          </cell>
        </row>
        <row r="39">
          <cell r="F39">
            <v>0</v>
          </cell>
          <cell r="S39">
            <v>0</v>
          </cell>
          <cell r="T39">
            <v>-80000000</v>
          </cell>
          <cell r="U39">
            <v>0</v>
          </cell>
        </row>
        <row r="41">
          <cell r="F41">
            <v>56000000</v>
          </cell>
          <cell r="S41">
            <v>0</v>
          </cell>
          <cell r="T41">
            <v>25000000</v>
          </cell>
          <cell r="U4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8">
          <cell r="I38">
            <v>0</v>
          </cell>
        </row>
        <row r="40">
          <cell r="I4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</sheetNames>
    <sheetDataSet>
      <sheetData sheetId="0">
        <row r="38">
          <cell r="J38">
            <v>0</v>
          </cell>
        </row>
        <row r="40">
          <cell r="J4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8">
          <cell r="K38">
            <v>0</v>
          </cell>
        </row>
        <row r="40">
          <cell r="K40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iginal"/>
    </sheetNames>
    <sheetDataSet>
      <sheetData sheetId="0">
        <row r="38">
          <cell r="L38">
            <v>0</v>
          </cell>
        </row>
        <row r="40">
          <cell r="L4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A7ACE-ABD7-4BFF-AFC1-0998048258CC}">
  <dimension ref="A1:BN241"/>
  <sheetViews>
    <sheetView tabSelected="1" view="pageBreakPreview" topLeftCell="A23" zoomScale="93" zoomScaleNormal="100" zoomScaleSheetLayoutView="93" workbookViewId="0">
      <selection activeCell="U13" sqref="U13"/>
    </sheetView>
  </sheetViews>
  <sheetFormatPr defaultColWidth="3" defaultRowHeight="10.3" x14ac:dyDescent="0.25"/>
  <cols>
    <col min="1" max="1" width="0.84375" style="583" customWidth="1"/>
    <col min="2" max="2" width="1" style="583" customWidth="1"/>
    <col min="3" max="3" width="1.23046875" style="583" customWidth="1"/>
    <col min="4" max="4" width="37.53515625" style="583" customWidth="1"/>
    <col min="5" max="5" width="4.15234375" style="583" customWidth="1"/>
    <col min="6" max="6" width="4.61328125" style="583" customWidth="1"/>
    <col min="7" max="8" width="16.69140625" style="583" customWidth="1"/>
    <col min="9" max="9" width="5" style="583" hidden="1" customWidth="1"/>
    <col min="10" max="10" width="20.3046875" style="583" hidden="1" customWidth="1"/>
    <col min="11" max="11" width="5" style="583" hidden="1" customWidth="1"/>
    <col min="12" max="12" width="6.84375" style="583" hidden="1" customWidth="1"/>
    <col min="13" max="13" width="9.3828125" style="583" hidden="1" customWidth="1"/>
    <col min="14" max="14" width="7.4609375" style="583" hidden="1" customWidth="1"/>
    <col min="15" max="15" width="9" style="583" hidden="1" customWidth="1"/>
    <col min="16" max="16" width="8.921875" style="583" hidden="1" customWidth="1"/>
    <col min="17" max="17" width="7.4609375" style="583" hidden="1" customWidth="1"/>
    <col min="18" max="18" width="8.07421875" style="583" hidden="1" customWidth="1"/>
    <col min="19" max="19" width="6.07421875" style="583" hidden="1" customWidth="1"/>
    <col min="20" max="20" width="12.765625" style="583" hidden="1" customWidth="1"/>
    <col min="21" max="22" width="16.69140625" style="583" customWidth="1"/>
    <col min="23" max="25" width="5.3046875" style="583" hidden="1" customWidth="1"/>
    <col min="26" max="26" width="6.84375" style="583" hidden="1" customWidth="1"/>
    <col min="27" max="27" width="9.3828125" style="583" hidden="1" customWidth="1"/>
    <col min="28" max="28" width="7.4609375" style="583" hidden="1" customWidth="1"/>
    <col min="29" max="29" width="9" style="583" hidden="1" customWidth="1"/>
    <col min="30" max="30" width="8.921875" style="583" hidden="1" customWidth="1"/>
    <col min="31" max="31" width="7.4609375" style="583" hidden="1" customWidth="1"/>
    <col min="32" max="32" width="8.07421875" style="583" hidden="1" customWidth="1"/>
    <col min="33" max="33" width="6.69140625" style="583" hidden="1" customWidth="1"/>
    <col min="34" max="34" width="12.84375" style="583" hidden="1" customWidth="1"/>
    <col min="35" max="35" width="1.69140625" style="583" customWidth="1"/>
    <col min="36" max="36" width="0.23046875" style="587" customWidth="1"/>
    <col min="37" max="37" width="4.765625" style="587" customWidth="1"/>
    <col min="38" max="38" width="4.15234375" style="587" customWidth="1"/>
    <col min="39" max="39" width="7.23046875" style="587" customWidth="1"/>
    <col min="40" max="40" width="3.69140625" style="587" customWidth="1"/>
    <col min="41" max="44" width="3.15234375" style="587" customWidth="1"/>
    <col min="45" max="45" width="4" style="583" customWidth="1"/>
    <col min="46" max="46" width="3.23046875" style="583" customWidth="1"/>
    <col min="47" max="47" width="0.61328125" style="583" customWidth="1"/>
    <col min="48" max="49" width="3.15234375" style="583" customWidth="1"/>
    <col min="50" max="50" width="9.23046875" style="583" customWidth="1"/>
    <col min="51" max="52" width="3.15234375" style="583" customWidth="1"/>
    <col min="53" max="95" width="1.69140625" style="583" customWidth="1"/>
    <col min="96" max="16384" width="3" style="583"/>
  </cols>
  <sheetData>
    <row r="1" spans="2:66" s="579" customFormat="1" ht="29.6" hidden="1" customHeight="1" x14ac:dyDescent="0.4">
      <c r="B1" s="700" t="s">
        <v>598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2"/>
      <c r="AI1" s="577"/>
      <c r="AJ1" s="578"/>
      <c r="AK1" s="578"/>
      <c r="AL1" s="578"/>
      <c r="AM1" s="578"/>
      <c r="AN1" s="578"/>
      <c r="AO1" s="578"/>
      <c r="AP1" s="578"/>
      <c r="AQ1" s="578"/>
      <c r="AR1" s="578"/>
    </row>
    <row r="2" spans="2:66" ht="24" hidden="1" customHeight="1" thickBot="1" x14ac:dyDescent="0.3">
      <c r="B2" s="703" t="s">
        <v>599</v>
      </c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4"/>
      <c r="Y2" s="704"/>
      <c r="Z2" s="704"/>
      <c r="AA2" s="704"/>
      <c r="AB2" s="704"/>
      <c r="AC2" s="704"/>
      <c r="AD2" s="704"/>
      <c r="AE2" s="704"/>
      <c r="AF2" s="704"/>
      <c r="AG2" s="704"/>
      <c r="AH2" s="705"/>
      <c r="AI2" s="580"/>
      <c r="AJ2" s="581"/>
      <c r="AK2" s="581"/>
      <c r="AL2" s="581"/>
      <c r="AM2" s="581"/>
      <c r="AN2" s="581"/>
      <c r="AO2" s="581"/>
      <c r="AP2" s="581"/>
      <c r="AQ2" s="581"/>
      <c r="AR2" s="581"/>
      <c r="AS2" s="582"/>
      <c r="AT2" s="582"/>
      <c r="AU2" s="582"/>
      <c r="AV2" s="582"/>
      <c r="AW2" s="582"/>
      <c r="AX2" s="582"/>
    </row>
    <row r="3" spans="2:66" ht="16.5" customHeight="1" x14ac:dyDescent="0.4">
      <c r="B3" s="164"/>
      <c r="C3" s="167"/>
      <c r="F3" s="584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4"/>
      <c r="AE3" s="584"/>
      <c r="AF3" s="584"/>
      <c r="AG3" s="584"/>
      <c r="AJ3" s="586"/>
      <c r="AK3" s="586"/>
      <c r="AL3" s="586"/>
      <c r="AM3" s="586"/>
      <c r="AN3" s="586"/>
      <c r="AO3" s="586"/>
      <c r="AP3" s="586"/>
      <c r="AQ3" s="586"/>
      <c r="AR3" s="586"/>
    </row>
    <row r="4" spans="2:66" ht="15.45" x14ac:dyDescent="0.4">
      <c r="B4" s="164" t="s">
        <v>600</v>
      </c>
      <c r="C4" s="167"/>
      <c r="F4" s="584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</row>
    <row r="5" spans="2:66" s="169" customFormat="1" ht="12.9" x14ac:dyDescent="0.35">
      <c r="B5" s="172"/>
      <c r="C5" s="536"/>
      <c r="D5" s="536"/>
      <c r="E5" s="588"/>
      <c r="F5" s="589"/>
      <c r="G5" s="706" t="s">
        <v>1</v>
      </c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8"/>
      <c r="U5" s="706" t="s">
        <v>2</v>
      </c>
      <c r="V5" s="707"/>
      <c r="W5" s="707"/>
      <c r="X5" s="707"/>
      <c r="Y5" s="707"/>
      <c r="Z5" s="707"/>
      <c r="AA5" s="707"/>
      <c r="AB5" s="707"/>
      <c r="AC5" s="707"/>
      <c r="AD5" s="707"/>
      <c r="AE5" s="707"/>
      <c r="AF5" s="707"/>
      <c r="AG5" s="707"/>
      <c r="AH5" s="709"/>
      <c r="AI5" s="261"/>
      <c r="AJ5" s="590"/>
      <c r="AK5" s="590"/>
      <c r="AL5" s="590"/>
      <c r="AM5" s="590"/>
      <c r="AN5" s="590"/>
      <c r="AO5" s="590"/>
      <c r="AP5" s="590"/>
      <c r="AQ5" s="590"/>
      <c r="AR5" s="590"/>
    </row>
    <row r="6" spans="2:66" s="169" customFormat="1" ht="12.9" x14ac:dyDescent="0.35">
      <c r="B6" s="175"/>
      <c r="C6" s="167"/>
      <c r="D6" s="167"/>
      <c r="E6" s="167"/>
      <c r="F6" s="591"/>
      <c r="G6" s="592" t="str">
        <f>'[1]Statement 1'!$H$4</f>
        <v>Budget</v>
      </c>
      <c r="H6" s="592" t="s">
        <v>4</v>
      </c>
      <c r="I6" s="593" t="s">
        <v>5</v>
      </c>
      <c r="J6" s="592" t="s">
        <v>6</v>
      </c>
      <c r="K6" s="179" t="s">
        <v>7</v>
      </c>
      <c r="L6" s="592" t="s">
        <v>8</v>
      </c>
      <c r="M6" s="593" t="s">
        <v>9</v>
      </c>
      <c r="N6" s="593" t="s">
        <v>10</v>
      </c>
      <c r="O6" s="593" t="s">
        <v>11</v>
      </c>
      <c r="P6" s="593" t="s">
        <v>12</v>
      </c>
      <c r="Q6" s="593" t="s">
        <v>13</v>
      </c>
      <c r="R6" s="593" t="s">
        <v>14</v>
      </c>
      <c r="S6" s="593" t="s">
        <v>15</v>
      </c>
      <c r="T6" s="594" t="s">
        <v>16</v>
      </c>
      <c r="U6" s="592" t="str">
        <f>'[1]Statement 1'!$V$4</f>
        <v>Preliminary</v>
      </c>
      <c r="V6" s="592" t="s">
        <v>4</v>
      </c>
      <c r="W6" s="592" t="s">
        <v>5</v>
      </c>
      <c r="X6" s="592" t="s">
        <v>6</v>
      </c>
      <c r="Y6" s="592" t="s">
        <v>7</v>
      </c>
      <c r="Z6" s="592" t="s">
        <v>8</v>
      </c>
      <c r="AA6" s="592" t="s">
        <v>9</v>
      </c>
      <c r="AB6" s="592" t="s">
        <v>10</v>
      </c>
      <c r="AC6" s="592" t="s">
        <v>11</v>
      </c>
      <c r="AD6" s="592" t="s">
        <v>12</v>
      </c>
      <c r="AE6" s="592" t="s">
        <v>13</v>
      </c>
      <c r="AF6" s="592" t="s">
        <v>14</v>
      </c>
      <c r="AG6" s="592" t="s">
        <v>283</v>
      </c>
      <c r="AH6" s="595" t="s">
        <v>16</v>
      </c>
      <c r="AI6" s="261"/>
      <c r="AJ6" s="596"/>
      <c r="AK6" s="596"/>
      <c r="AL6" s="596"/>
      <c r="AM6" s="596"/>
      <c r="AN6" s="596"/>
      <c r="AO6" s="596"/>
      <c r="AP6" s="596"/>
      <c r="AQ6" s="596"/>
      <c r="AR6" s="596"/>
      <c r="AS6" s="167"/>
      <c r="AT6" s="167"/>
      <c r="AU6" s="167"/>
      <c r="AV6" s="167"/>
      <c r="AW6" s="167"/>
      <c r="AX6" s="167"/>
    </row>
    <row r="7" spans="2:66" s="169" customFormat="1" ht="12.9" x14ac:dyDescent="0.35">
      <c r="B7" s="182" t="s">
        <v>19</v>
      </c>
      <c r="C7" s="183"/>
      <c r="D7" s="183"/>
      <c r="E7" s="183"/>
      <c r="F7" s="597" t="s">
        <v>282</v>
      </c>
      <c r="G7" s="598" t="s">
        <v>284</v>
      </c>
      <c r="H7" s="598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186"/>
      <c r="U7" s="187" t="s">
        <v>21</v>
      </c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188"/>
      <c r="AI7" s="261"/>
      <c r="AJ7" s="596"/>
      <c r="AK7" s="596"/>
      <c r="AL7" s="596"/>
      <c r="AM7" s="596"/>
      <c r="AN7" s="596"/>
      <c r="AO7" s="596"/>
      <c r="AP7" s="596"/>
      <c r="AQ7" s="596"/>
      <c r="AR7" s="596"/>
      <c r="AS7" s="167"/>
      <c r="AT7" s="167"/>
      <c r="AU7" s="167"/>
      <c r="AV7" s="167"/>
      <c r="AW7" s="167"/>
      <c r="AX7" s="167"/>
    </row>
    <row r="8" spans="2:66" s="169" customFormat="1" ht="12.9" x14ac:dyDescent="0.35">
      <c r="B8" s="600"/>
      <c r="C8" s="601"/>
      <c r="D8" s="601"/>
      <c r="E8" s="601"/>
      <c r="F8" s="602"/>
      <c r="G8" s="603"/>
      <c r="H8" s="542"/>
      <c r="I8" s="542"/>
      <c r="J8" s="542"/>
      <c r="K8" s="542"/>
      <c r="L8" s="542"/>
      <c r="M8" s="604"/>
      <c r="N8" s="604"/>
      <c r="O8" s="604"/>
      <c r="P8" s="604"/>
      <c r="Q8" s="604"/>
      <c r="R8" s="604"/>
      <c r="S8" s="604"/>
      <c r="T8" s="605"/>
      <c r="U8" s="606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7"/>
      <c r="AI8" s="261"/>
      <c r="AJ8" s="174"/>
      <c r="AK8" s="590"/>
      <c r="AL8" s="710"/>
      <c r="AM8" s="710"/>
      <c r="AN8" s="710"/>
      <c r="AO8" s="710"/>
      <c r="AP8" s="590"/>
      <c r="AQ8" s="590"/>
      <c r="AR8" s="590"/>
    </row>
    <row r="9" spans="2:66" s="169" customFormat="1" ht="15.45" x14ac:dyDescent="0.35">
      <c r="B9" s="175" t="s">
        <v>624</v>
      </c>
      <c r="C9" s="167"/>
      <c r="F9" s="591">
        <v>1</v>
      </c>
      <c r="G9" s="542">
        <f>'[1]Statement 1'!$H$130</f>
        <v>2082003100.1831996</v>
      </c>
      <c r="H9" s="542">
        <f>'[1]Statement 1'!$I$130</f>
        <v>117547092.86879998</v>
      </c>
      <c r="I9" s="542">
        <v>0</v>
      </c>
      <c r="J9" s="542">
        <v>0</v>
      </c>
      <c r="K9" s="542">
        <v>0</v>
      </c>
      <c r="L9" s="542">
        <v>0</v>
      </c>
      <c r="M9" s="542">
        <v>0</v>
      </c>
      <c r="N9" s="542">
        <v>0</v>
      </c>
      <c r="O9" s="542">
        <v>0</v>
      </c>
      <c r="P9" s="542">
        <v>0</v>
      </c>
      <c r="Q9" s="542">
        <v>0</v>
      </c>
      <c r="R9" s="542">
        <v>0</v>
      </c>
      <c r="S9" s="542">
        <v>0</v>
      </c>
      <c r="T9" s="542">
        <f>SUM(H9:S9)</f>
        <v>117547092.86879998</v>
      </c>
      <c r="U9" s="542">
        <f>'[1]Statement 1'!$V$130</f>
        <v>1994341542.6275702</v>
      </c>
      <c r="V9" s="542">
        <f>'[1]Statement 1'!$W$130</f>
        <v>104472228.57511002</v>
      </c>
      <c r="W9" s="542"/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608">
        <f>SUM(V9:AG9)</f>
        <v>104472228.57511002</v>
      </c>
      <c r="AI9" s="609"/>
      <c r="AJ9" s="563"/>
      <c r="AK9" s="563"/>
      <c r="AL9" s="543"/>
      <c r="AM9" s="543"/>
      <c r="AN9" s="543"/>
      <c r="AO9" s="543"/>
      <c r="AP9" s="543"/>
      <c r="AQ9" s="543"/>
      <c r="AR9" s="543"/>
      <c r="AS9" s="178"/>
      <c r="AT9" s="178"/>
      <c r="AU9" s="178"/>
      <c r="AV9" s="178"/>
      <c r="AW9" s="178"/>
      <c r="AX9" s="178"/>
      <c r="AY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</row>
    <row r="10" spans="2:66" s="169" customFormat="1" ht="12.9" x14ac:dyDescent="0.35">
      <c r="B10" s="261"/>
      <c r="F10" s="610"/>
      <c r="G10" s="549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2"/>
      <c r="U10" s="613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614"/>
      <c r="AI10" s="609"/>
      <c r="AJ10" s="615"/>
      <c r="AK10" s="615"/>
      <c r="AL10" s="615"/>
      <c r="AM10" s="615"/>
      <c r="AN10" s="615"/>
      <c r="AO10" s="615"/>
      <c r="AP10" s="615"/>
      <c r="AQ10" s="615"/>
      <c r="AR10" s="615"/>
      <c r="AS10" s="204"/>
      <c r="AT10" s="204"/>
      <c r="AU10" s="204"/>
      <c r="AV10" s="204"/>
      <c r="AW10" s="204"/>
      <c r="AX10" s="204"/>
    </row>
    <row r="11" spans="2:66" s="169" customFormat="1" ht="15.45" x14ac:dyDescent="0.35">
      <c r="B11" s="175" t="s">
        <v>625</v>
      </c>
      <c r="C11" s="167"/>
      <c r="F11" s="591">
        <v>2</v>
      </c>
      <c r="G11" s="542">
        <f>+G13+G15+G24+G25+G26+G27</f>
        <v>2383252766</v>
      </c>
      <c r="H11" s="542">
        <f>+H13+H15+H24+H25+H26+H27</f>
        <v>181113920.81092</v>
      </c>
      <c r="I11" s="542">
        <f t="shared" ref="I11:S11" si="0">+I13+I15+I24+I25+I26+I27</f>
        <v>0</v>
      </c>
      <c r="J11" s="542">
        <f t="shared" si="0"/>
        <v>0</v>
      </c>
      <c r="K11" s="542">
        <f t="shared" si="0"/>
        <v>0</v>
      </c>
      <c r="L11" s="542">
        <f t="shared" si="0"/>
        <v>0</v>
      </c>
      <c r="M11" s="542">
        <f t="shared" si="0"/>
        <v>0</v>
      </c>
      <c r="N11" s="542">
        <f t="shared" si="0"/>
        <v>0</v>
      </c>
      <c r="O11" s="542">
        <f t="shared" si="0"/>
        <v>0</v>
      </c>
      <c r="P11" s="542">
        <f t="shared" si="0"/>
        <v>0</v>
      </c>
      <c r="Q11" s="542">
        <f t="shared" si="0"/>
        <v>0</v>
      </c>
      <c r="R11" s="542">
        <f t="shared" si="0"/>
        <v>0</v>
      </c>
      <c r="S11" s="542">
        <f t="shared" si="0"/>
        <v>0</v>
      </c>
      <c r="T11" s="542">
        <f t="shared" ref="T11" si="1">+T13+T15+T24+T25</f>
        <v>181113920.81092</v>
      </c>
      <c r="U11" s="542">
        <f>+U13+U15+U24+U25</f>
        <v>2325290945.5871701</v>
      </c>
      <c r="V11" s="542">
        <f>+V13+V15+V24+V25+V22+V23</f>
        <v>169102618.09599999</v>
      </c>
      <c r="W11" s="542">
        <f t="shared" ref="W11:AG11" si="2">+W13+W15+W24+W25</f>
        <v>0</v>
      </c>
      <c r="X11" s="542">
        <f t="shared" si="2"/>
        <v>0</v>
      </c>
      <c r="Y11" s="542">
        <f t="shared" si="2"/>
        <v>0</v>
      </c>
      <c r="Z11" s="542">
        <f t="shared" si="2"/>
        <v>0</v>
      </c>
      <c r="AA11" s="542">
        <f t="shared" si="2"/>
        <v>0</v>
      </c>
      <c r="AB11" s="542">
        <f t="shared" si="2"/>
        <v>0</v>
      </c>
      <c r="AC11" s="542">
        <f t="shared" si="2"/>
        <v>0</v>
      </c>
      <c r="AD11" s="542">
        <f t="shared" si="2"/>
        <v>0</v>
      </c>
      <c r="AE11" s="542">
        <f t="shared" si="2"/>
        <v>0</v>
      </c>
      <c r="AF11" s="542">
        <f t="shared" si="2"/>
        <v>0</v>
      </c>
      <c r="AG11" s="542">
        <f t="shared" si="2"/>
        <v>0</v>
      </c>
      <c r="AH11" s="616">
        <f>+AH13+AH15+AH24+AH25+AH22+AH23</f>
        <v>169102618.09599999</v>
      </c>
      <c r="AI11" s="609"/>
      <c r="AJ11" s="617"/>
      <c r="AK11" s="618"/>
      <c r="AL11" s="615"/>
      <c r="AM11" s="615"/>
      <c r="AN11" s="615"/>
      <c r="AO11" s="615"/>
      <c r="AP11" s="615"/>
      <c r="AQ11" s="615"/>
      <c r="AR11" s="615"/>
      <c r="AS11" s="204"/>
      <c r="AT11" s="204"/>
      <c r="AU11" s="204"/>
      <c r="AV11" s="204"/>
      <c r="AW11" s="204"/>
      <c r="AX11" s="204"/>
    </row>
    <row r="12" spans="2:66" s="169" customFormat="1" ht="12.9" x14ac:dyDescent="0.35">
      <c r="B12" s="175"/>
      <c r="C12" s="167"/>
      <c r="F12" s="591"/>
      <c r="G12" s="542"/>
      <c r="H12" s="542"/>
      <c r="I12" s="542"/>
      <c r="J12" s="542"/>
      <c r="K12" s="542"/>
      <c r="L12" s="542"/>
      <c r="M12" s="542"/>
      <c r="N12" s="542"/>
      <c r="O12" s="542"/>
      <c r="P12" s="542"/>
      <c r="Q12" s="542"/>
      <c r="R12" s="542"/>
      <c r="S12" s="542"/>
      <c r="T12" s="619"/>
      <c r="U12" s="563"/>
      <c r="V12" s="542"/>
      <c r="W12" s="542"/>
      <c r="X12" s="542"/>
      <c r="Y12" s="542"/>
      <c r="Z12" s="542"/>
      <c r="AA12" s="542"/>
      <c r="AB12" s="542"/>
      <c r="AC12" s="542"/>
      <c r="AD12" s="542"/>
      <c r="AE12" s="542"/>
      <c r="AF12" s="542"/>
      <c r="AG12" s="542"/>
      <c r="AH12" s="616"/>
      <c r="AI12" s="609"/>
      <c r="AJ12" s="543"/>
      <c r="AK12" s="615"/>
      <c r="AL12" s="615"/>
      <c r="AM12" s="615"/>
      <c r="AN12" s="615"/>
      <c r="AO12" s="615"/>
      <c r="AP12" s="615"/>
      <c r="AQ12" s="615"/>
      <c r="AR12" s="615"/>
      <c r="AS12" s="204"/>
      <c r="AT12" s="204"/>
      <c r="AU12" s="204"/>
      <c r="AV12" s="204"/>
      <c r="AW12" s="204"/>
      <c r="AX12" s="204"/>
    </row>
    <row r="13" spans="2:66" s="169" customFormat="1" ht="12.9" x14ac:dyDescent="0.35">
      <c r="B13" s="620"/>
      <c r="C13" s="167" t="s">
        <v>601</v>
      </c>
      <c r="F13" s="591">
        <v>2</v>
      </c>
      <c r="G13" s="621">
        <f>'[2]26-27'!$I$49</f>
        <v>1214088031</v>
      </c>
      <c r="H13" s="621">
        <f>'[2]26-27'!$N$49</f>
        <v>111343761</v>
      </c>
      <c r="I13" s="621">
        <v>0</v>
      </c>
      <c r="J13" s="621">
        <v>0</v>
      </c>
      <c r="K13" s="621">
        <v>0</v>
      </c>
      <c r="L13" s="621">
        <v>0</v>
      </c>
      <c r="M13" s="621">
        <v>0</v>
      </c>
      <c r="N13" s="621">
        <v>0</v>
      </c>
      <c r="O13" s="621">
        <v>0</v>
      </c>
      <c r="P13" s="621">
        <v>0</v>
      </c>
      <c r="Q13" s="621">
        <v>0</v>
      </c>
      <c r="R13" s="621">
        <v>0</v>
      </c>
      <c r="S13" s="621">
        <v>0</v>
      </c>
      <c r="T13" s="622">
        <f>SUM(H13:S13)</f>
        <v>111343761</v>
      </c>
      <c r="U13" s="622">
        <f>'[3]25-26'!$I$49</f>
        <v>1184344770.6598101</v>
      </c>
      <c r="V13" s="622">
        <f>'[3]25-26'!$N$49</f>
        <v>103429306</v>
      </c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08">
        <f>SUM(V13:AG13)</f>
        <v>103429306</v>
      </c>
      <c r="AI13" s="609"/>
      <c r="AJ13" s="543"/>
      <c r="AK13" s="615"/>
      <c r="AL13" s="615"/>
      <c r="AM13" s="615"/>
      <c r="AN13" s="615"/>
      <c r="AO13" s="615"/>
      <c r="AP13" s="615"/>
      <c r="AQ13" s="615"/>
      <c r="AR13" s="615"/>
      <c r="AS13" s="204"/>
      <c r="AT13" s="204"/>
      <c r="AU13" s="204"/>
      <c r="AV13" s="204"/>
      <c r="AW13" s="204"/>
      <c r="AX13" s="204"/>
    </row>
    <row r="14" spans="2:66" s="169" customFormat="1" ht="12.9" x14ac:dyDescent="0.35">
      <c r="B14" s="175"/>
      <c r="C14" s="167"/>
      <c r="F14" s="591"/>
      <c r="G14" s="542"/>
      <c r="H14" s="542"/>
      <c r="I14" s="542"/>
      <c r="J14" s="542"/>
      <c r="K14" s="542"/>
      <c r="L14" s="542"/>
      <c r="M14" s="542"/>
      <c r="N14" s="542"/>
      <c r="O14" s="542"/>
      <c r="P14" s="542"/>
      <c r="Q14" s="542"/>
      <c r="R14" s="542"/>
      <c r="S14" s="542"/>
      <c r="T14" s="619"/>
      <c r="U14" s="563"/>
      <c r="V14" s="542"/>
      <c r="W14" s="542"/>
      <c r="X14" s="542"/>
      <c r="Y14" s="542"/>
      <c r="Z14" s="542"/>
      <c r="AA14" s="542"/>
      <c r="AB14" s="542"/>
      <c r="AC14" s="542"/>
      <c r="AD14" s="542"/>
      <c r="AE14" s="542"/>
      <c r="AF14" s="542"/>
      <c r="AG14" s="542"/>
      <c r="AH14" s="616"/>
      <c r="AI14" s="609"/>
      <c r="AJ14" s="615"/>
      <c r="AK14" s="615"/>
      <c r="AL14" s="615"/>
      <c r="AM14" s="615"/>
      <c r="AN14" s="615"/>
      <c r="AO14" s="615"/>
      <c r="AP14" s="615"/>
      <c r="AQ14" s="615"/>
      <c r="AR14" s="615"/>
      <c r="AS14" s="204"/>
      <c r="AT14" s="204"/>
      <c r="AU14" s="204"/>
      <c r="AV14" s="204"/>
      <c r="AW14" s="204"/>
      <c r="AX14" s="204"/>
    </row>
    <row r="15" spans="2:66" s="169" customFormat="1" ht="12.9" x14ac:dyDescent="0.35">
      <c r="B15" s="620"/>
      <c r="C15" s="167" t="s">
        <v>250</v>
      </c>
      <c r="F15" s="591">
        <v>2</v>
      </c>
      <c r="G15" s="621">
        <f>SUM(G16:G21)</f>
        <v>1162834547</v>
      </c>
      <c r="H15" s="621">
        <f>SUM(H16:H21)</f>
        <v>69770159.81092</v>
      </c>
      <c r="I15" s="621">
        <f>SUM(I16:I21)</f>
        <v>0</v>
      </c>
      <c r="J15" s="621">
        <f t="shared" ref="J15:AH15" si="3">SUM(J16:J21)</f>
        <v>0</v>
      </c>
      <c r="K15" s="621">
        <f t="shared" si="3"/>
        <v>0</v>
      </c>
      <c r="L15" s="621">
        <f t="shared" si="3"/>
        <v>0</v>
      </c>
      <c r="M15" s="621">
        <f t="shared" si="3"/>
        <v>0</v>
      </c>
      <c r="N15" s="621">
        <f t="shared" si="3"/>
        <v>0</v>
      </c>
      <c r="O15" s="621">
        <f t="shared" si="3"/>
        <v>0</v>
      </c>
      <c r="P15" s="621">
        <f t="shared" si="3"/>
        <v>0</v>
      </c>
      <c r="Q15" s="621">
        <f t="shared" si="3"/>
        <v>0</v>
      </c>
      <c r="R15" s="621">
        <f t="shared" si="3"/>
        <v>0</v>
      </c>
      <c r="S15" s="621">
        <f t="shared" si="3"/>
        <v>0</v>
      </c>
      <c r="T15" s="621">
        <f t="shared" si="3"/>
        <v>69770159.81092</v>
      </c>
      <c r="U15" s="622">
        <f>SUM(U16:U23)+1</f>
        <v>1140946174.9273601</v>
      </c>
      <c r="V15" s="622">
        <f>SUM(V16:V23)</f>
        <v>65673312.095999993</v>
      </c>
      <c r="W15" s="622">
        <f t="shared" si="3"/>
        <v>0</v>
      </c>
      <c r="X15" s="622">
        <f t="shared" si="3"/>
        <v>0</v>
      </c>
      <c r="Y15" s="622">
        <f t="shared" si="3"/>
        <v>0</v>
      </c>
      <c r="Z15" s="622">
        <f t="shared" si="3"/>
        <v>0</v>
      </c>
      <c r="AA15" s="622">
        <f t="shared" si="3"/>
        <v>0</v>
      </c>
      <c r="AB15" s="622">
        <f t="shared" si="3"/>
        <v>0</v>
      </c>
      <c r="AC15" s="622">
        <f t="shared" si="3"/>
        <v>0</v>
      </c>
      <c r="AD15" s="622">
        <f t="shared" si="3"/>
        <v>0</v>
      </c>
      <c r="AE15" s="622">
        <f t="shared" si="3"/>
        <v>0</v>
      </c>
      <c r="AF15" s="622">
        <f t="shared" si="3"/>
        <v>0</v>
      </c>
      <c r="AG15" s="622">
        <f t="shared" si="3"/>
        <v>0</v>
      </c>
      <c r="AH15" s="616">
        <f t="shared" si="3"/>
        <v>65673312.095999993</v>
      </c>
      <c r="AI15" s="623"/>
      <c r="AJ15" s="543"/>
      <c r="AK15" s="615"/>
      <c r="AL15" s="615"/>
      <c r="AM15" s="615"/>
      <c r="AN15" s="615"/>
      <c r="AO15" s="615"/>
      <c r="AP15" s="615"/>
      <c r="AQ15" s="615"/>
      <c r="AR15" s="615"/>
      <c r="AS15" s="204"/>
      <c r="AT15" s="204"/>
      <c r="AU15" s="204"/>
      <c r="AV15" s="204"/>
      <c r="AW15" s="204"/>
      <c r="AX15" s="204"/>
    </row>
    <row r="16" spans="2:66" s="241" customFormat="1" ht="12.9" x14ac:dyDescent="0.35">
      <c r="B16" s="620"/>
      <c r="C16" s="624"/>
      <c r="D16" s="625" t="s">
        <v>602</v>
      </c>
      <c r="F16" s="626"/>
      <c r="G16" s="627">
        <f>'[2]26-27'!$I$54</f>
        <v>432448720</v>
      </c>
      <c r="H16" s="627">
        <f>'[2]26-27'!$N$54</f>
        <v>9001004</v>
      </c>
      <c r="I16" s="627">
        <v>0</v>
      </c>
      <c r="J16" s="627">
        <v>0</v>
      </c>
      <c r="K16" s="627">
        <v>0</v>
      </c>
      <c r="L16" s="627">
        <v>0</v>
      </c>
      <c r="M16" s="627">
        <v>0</v>
      </c>
      <c r="N16" s="627">
        <v>0</v>
      </c>
      <c r="O16" s="627">
        <v>0</v>
      </c>
      <c r="P16" s="627">
        <v>0</v>
      </c>
      <c r="Q16" s="627">
        <v>0</v>
      </c>
      <c r="R16" s="627">
        <v>0</v>
      </c>
      <c r="S16" s="627">
        <v>0</v>
      </c>
      <c r="T16" s="627">
        <f t="shared" ref="T16:T20" si="4">SUM(H16:S16)</f>
        <v>9001004</v>
      </c>
      <c r="U16" s="628">
        <f>'[3]25-26'!$I$54</f>
        <v>417892325.31949002</v>
      </c>
      <c r="V16" s="628">
        <f>'[3]25-26'!$N$54</f>
        <v>9745896.9764599986</v>
      </c>
      <c r="W16" s="628">
        <v>0</v>
      </c>
      <c r="X16" s="628">
        <v>0</v>
      </c>
      <c r="Y16" s="628">
        <v>0</v>
      </c>
      <c r="Z16" s="628">
        <v>0</v>
      </c>
      <c r="AA16" s="628">
        <v>0</v>
      </c>
      <c r="AB16" s="628">
        <v>0</v>
      </c>
      <c r="AC16" s="628">
        <v>0</v>
      </c>
      <c r="AD16" s="628">
        <v>0</v>
      </c>
      <c r="AE16" s="628">
        <v>0</v>
      </c>
      <c r="AF16" s="628">
        <v>0</v>
      </c>
      <c r="AG16" s="628">
        <v>0</v>
      </c>
      <c r="AH16" s="629">
        <f>SUM(V16:AG16)</f>
        <v>9745896.9764599986</v>
      </c>
      <c r="AI16" s="630"/>
      <c r="AJ16" s="631"/>
      <c r="AK16" s="631"/>
      <c r="AL16" s="631"/>
      <c r="AM16" s="631"/>
      <c r="AN16" s="631"/>
      <c r="AO16" s="631"/>
      <c r="AP16" s="631"/>
      <c r="AQ16" s="631"/>
      <c r="AR16" s="631"/>
      <c r="AS16" s="545"/>
      <c r="AT16" s="545"/>
      <c r="AU16" s="545"/>
      <c r="AV16" s="545"/>
      <c r="AW16" s="545"/>
      <c r="AX16" s="545"/>
    </row>
    <row r="17" spans="2:52" s="241" customFormat="1" ht="12.9" x14ac:dyDescent="0.35">
      <c r="B17" s="620"/>
      <c r="C17" s="624"/>
      <c r="D17" s="241" t="s">
        <v>603</v>
      </c>
      <c r="F17" s="626"/>
      <c r="G17" s="627">
        <f>'[2]26-27'!$I$57</f>
        <v>670322736</v>
      </c>
      <c r="H17" s="627">
        <f>'[2]26-27'!$N$57</f>
        <v>55860229</v>
      </c>
      <c r="I17" s="627">
        <v>0</v>
      </c>
      <c r="J17" s="627">
        <v>0</v>
      </c>
      <c r="K17" s="627">
        <v>0</v>
      </c>
      <c r="L17" s="627">
        <v>0</v>
      </c>
      <c r="M17" s="627">
        <v>0</v>
      </c>
      <c r="N17" s="627">
        <v>0</v>
      </c>
      <c r="O17" s="627">
        <v>0</v>
      </c>
      <c r="P17" s="627">
        <v>0</v>
      </c>
      <c r="Q17" s="627">
        <v>0</v>
      </c>
      <c r="R17" s="627">
        <v>0</v>
      </c>
      <c r="S17" s="627">
        <v>0</v>
      </c>
      <c r="T17" s="627">
        <f t="shared" si="4"/>
        <v>55860229</v>
      </c>
      <c r="U17" s="628">
        <f>'[3]25-26'!$I$57</f>
        <v>649339142</v>
      </c>
      <c r="V17" s="628">
        <f>'[3]25-26'!$N$57</f>
        <v>52763829</v>
      </c>
      <c r="W17" s="628">
        <v>0</v>
      </c>
      <c r="X17" s="628">
        <v>0</v>
      </c>
      <c r="Y17" s="628">
        <v>0</v>
      </c>
      <c r="Z17" s="628">
        <v>0</v>
      </c>
      <c r="AA17" s="628">
        <v>0</v>
      </c>
      <c r="AB17" s="628">
        <v>0</v>
      </c>
      <c r="AC17" s="628">
        <v>0</v>
      </c>
      <c r="AD17" s="628">
        <v>0</v>
      </c>
      <c r="AE17" s="628">
        <v>0</v>
      </c>
      <c r="AF17" s="628">
        <v>0</v>
      </c>
      <c r="AG17" s="628">
        <v>0</v>
      </c>
      <c r="AH17" s="629">
        <f t="shared" ref="AH17:AH20" si="5">SUM(V17:AG17)</f>
        <v>52763829</v>
      </c>
      <c r="AI17" s="630"/>
      <c r="AJ17" s="631"/>
      <c r="AK17" s="631"/>
      <c r="AL17" s="631"/>
      <c r="AM17" s="631"/>
      <c r="AN17" s="631"/>
      <c r="AO17" s="631"/>
      <c r="AP17" s="631"/>
      <c r="AQ17" s="631"/>
      <c r="AR17" s="631"/>
      <c r="AS17" s="545"/>
      <c r="AT17" s="545"/>
      <c r="AU17" s="545"/>
      <c r="AV17" s="545"/>
      <c r="AW17" s="545"/>
      <c r="AX17" s="545"/>
    </row>
    <row r="18" spans="2:52" s="241" customFormat="1" ht="12.9" x14ac:dyDescent="0.35">
      <c r="B18" s="620"/>
      <c r="C18" s="624"/>
      <c r="D18" s="241" t="s">
        <v>604</v>
      </c>
      <c r="F18" s="626"/>
      <c r="G18" s="627">
        <f>'[2]26-27'!$I$58</f>
        <v>17530026</v>
      </c>
      <c r="H18" s="627">
        <f>'[2]26-27'!$N$58</f>
        <v>0</v>
      </c>
      <c r="I18" s="627">
        <v>0</v>
      </c>
      <c r="J18" s="627">
        <v>0</v>
      </c>
      <c r="K18" s="627">
        <v>0</v>
      </c>
      <c r="L18" s="627">
        <v>0</v>
      </c>
      <c r="M18" s="627">
        <v>0</v>
      </c>
      <c r="N18" s="627">
        <v>0</v>
      </c>
      <c r="O18" s="627">
        <v>0</v>
      </c>
      <c r="P18" s="627">
        <v>0</v>
      </c>
      <c r="Q18" s="627">
        <v>0</v>
      </c>
      <c r="R18" s="627">
        <v>0</v>
      </c>
      <c r="S18" s="627">
        <v>0</v>
      </c>
      <c r="T18" s="627">
        <f t="shared" si="4"/>
        <v>0</v>
      </c>
      <c r="U18" s="628">
        <f>'[3]25-26'!$I$58</f>
        <v>16849080</v>
      </c>
      <c r="V18" s="628">
        <f>'[3]25-26'!$N$58</f>
        <v>0</v>
      </c>
      <c r="W18" s="628">
        <v>0</v>
      </c>
      <c r="X18" s="628">
        <v>0</v>
      </c>
      <c r="Y18" s="628">
        <v>0</v>
      </c>
      <c r="Z18" s="628">
        <v>0</v>
      </c>
      <c r="AA18" s="628">
        <v>0</v>
      </c>
      <c r="AB18" s="628">
        <v>0</v>
      </c>
      <c r="AC18" s="628">
        <v>0</v>
      </c>
      <c r="AD18" s="628">
        <v>0</v>
      </c>
      <c r="AE18" s="628">
        <v>0</v>
      </c>
      <c r="AF18" s="628">
        <v>0</v>
      </c>
      <c r="AG18" s="628">
        <v>0</v>
      </c>
      <c r="AH18" s="629">
        <f t="shared" si="5"/>
        <v>0</v>
      </c>
      <c r="AI18" s="630"/>
      <c r="AJ18" s="631"/>
      <c r="AK18" s="631"/>
      <c r="AL18" s="631"/>
      <c r="AM18" s="631"/>
      <c r="AN18" s="631"/>
      <c r="AO18" s="631"/>
      <c r="AP18" s="631"/>
      <c r="AQ18" s="631"/>
      <c r="AR18" s="631"/>
      <c r="AS18" s="545"/>
      <c r="AT18" s="545"/>
      <c r="AU18" s="545"/>
      <c r="AV18" s="545"/>
      <c r="AW18" s="545"/>
      <c r="AX18" s="545"/>
    </row>
    <row r="19" spans="2:52" s="642" customFormat="1" ht="25.75" x14ac:dyDescent="0.4">
      <c r="B19" s="632"/>
      <c r="C19" s="633"/>
      <c r="D19" s="634" t="s">
        <v>605</v>
      </c>
      <c r="E19" s="634"/>
      <c r="F19" s="635"/>
      <c r="G19" s="636">
        <f>'[2]26-27'!$I$61</f>
        <v>8541453</v>
      </c>
      <c r="H19" s="636">
        <f>'[2]26-27'!$N$61</f>
        <v>686457</v>
      </c>
      <c r="I19" s="636">
        <v>0</v>
      </c>
      <c r="J19" s="636">
        <v>0</v>
      </c>
      <c r="K19" s="636">
        <v>0</v>
      </c>
      <c r="L19" s="636">
        <v>0</v>
      </c>
      <c r="M19" s="636">
        <v>0</v>
      </c>
      <c r="N19" s="636">
        <v>0</v>
      </c>
      <c r="O19" s="636">
        <v>0</v>
      </c>
      <c r="P19" s="636">
        <v>0</v>
      </c>
      <c r="Q19" s="636">
        <v>0</v>
      </c>
      <c r="R19" s="636">
        <v>0</v>
      </c>
      <c r="S19" s="636">
        <v>0</v>
      </c>
      <c r="T19" s="636">
        <f t="shared" si="4"/>
        <v>686457</v>
      </c>
      <c r="U19" s="637">
        <f>'[3]25-26'!$I$61</f>
        <v>8006513</v>
      </c>
      <c r="V19" s="637">
        <f>'[3]25-26'!$N$61</f>
        <v>624874</v>
      </c>
      <c r="W19" s="637">
        <v>0</v>
      </c>
      <c r="X19" s="637">
        <v>0</v>
      </c>
      <c r="Y19" s="637">
        <v>0</v>
      </c>
      <c r="Z19" s="637">
        <v>0</v>
      </c>
      <c r="AA19" s="637">
        <v>0</v>
      </c>
      <c r="AB19" s="637">
        <v>0</v>
      </c>
      <c r="AC19" s="637">
        <v>0</v>
      </c>
      <c r="AD19" s="637">
        <v>0</v>
      </c>
      <c r="AE19" s="637">
        <v>0</v>
      </c>
      <c r="AF19" s="637">
        <v>0</v>
      </c>
      <c r="AG19" s="637">
        <v>0</v>
      </c>
      <c r="AH19" s="638">
        <f t="shared" si="5"/>
        <v>624874</v>
      </c>
      <c r="AI19" s="639"/>
      <c r="AJ19" s="640"/>
      <c r="AK19" s="640"/>
      <c r="AL19" s="640"/>
      <c r="AM19" s="640"/>
      <c r="AN19" s="640"/>
      <c r="AO19" s="640"/>
      <c r="AP19" s="640"/>
      <c r="AQ19" s="640"/>
      <c r="AR19" s="640"/>
      <c r="AS19" s="641"/>
      <c r="AT19" s="641"/>
      <c r="AU19" s="641"/>
      <c r="AV19" s="641"/>
      <c r="AW19" s="641"/>
      <c r="AX19" s="641"/>
    </row>
    <row r="20" spans="2:52" s="241" customFormat="1" ht="12.9" x14ac:dyDescent="0.35">
      <c r="B20" s="620"/>
      <c r="C20" s="624"/>
      <c r="D20" s="241" t="s">
        <v>606</v>
      </c>
      <c r="F20" s="643"/>
      <c r="G20" s="627">
        <f>'[2]26-27'!$I$62</f>
        <v>27657285</v>
      </c>
      <c r="H20" s="627">
        <f>'[2]26-27'!$N$62</f>
        <v>2369819</v>
      </c>
      <c r="I20" s="627">
        <v>0</v>
      </c>
      <c r="J20" s="627">
        <v>0</v>
      </c>
      <c r="K20" s="627">
        <v>0</v>
      </c>
      <c r="L20" s="627">
        <v>0</v>
      </c>
      <c r="M20" s="627">
        <v>0</v>
      </c>
      <c r="N20" s="627">
        <v>0</v>
      </c>
      <c r="O20" s="627">
        <v>0</v>
      </c>
      <c r="P20" s="627">
        <v>0</v>
      </c>
      <c r="Q20" s="627">
        <v>0</v>
      </c>
      <c r="R20" s="627">
        <v>0</v>
      </c>
      <c r="S20" s="627">
        <v>0</v>
      </c>
      <c r="T20" s="627">
        <f t="shared" si="4"/>
        <v>2369819</v>
      </c>
      <c r="U20" s="628">
        <f>'[3]25-26'!$I$64</f>
        <v>25575720</v>
      </c>
      <c r="V20" s="644">
        <f>'[3]25-26'!$N$64</f>
        <v>2133704</v>
      </c>
      <c r="W20" s="644">
        <v>0</v>
      </c>
      <c r="X20" s="644">
        <v>0</v>
      </c>
      <c r="Y20" s="644">
        <v>0</v>
      </c>
      <c r="Z20" s="644">
        <v>0</v>
      </c>
      <c r="AA20" s="644">
        <v>0</v>
      </c>
      <c r="AB20" s="644">
        <v>0</v>
      </c>
      <c r="AC20" s="644">
        <v>0</v>
      </c>
      <c r="AD20" s="644">
        <v>0</v>
      </c>
      <c r="AE20" s="644">
        <v>0</v>
      </c>
      <c r="AF20" s="644">
        <v>0</v>
      </c>
      <c r="AG20" s="644">
        <v>0</v>
      </c>
      <c r="AH20" s="629">
        <f t="shared" si="5"/>
        <v>2133704</v>
      </c>
      <c r="AI20" s="630"/>
      <c r="AJ20" s="631"/>
      <c r="AK20" s="631"/>
      <c r="AL20" s="631"/>
      <c r="AM20" s="631"/>
      <c r="AN20" s="631"/>
      <c r="AO20" s="631"/>
      <c r="AP20" s="631"/>
      <c r="AQ20" s="631"/>
      <c r="AR20" s="631"/>
      <c r="AS20" s="545"/>
      <c r="AT20" s="545"/>
      <c r="AU20" s="545"/>
      <c r="AV20" s="545"/>
      <c r="AW20" s="545"/>
      <c r="AX20" s="545"/>
    </row>
    <row r="21" spans="2:52" s="241" customFormat="1" ht="12.9" x14ac:dyDescent="0.35">
      <c r="B21" s="620"/>
      <c r="C21" s="624"/>
      <c r="D21" s="241" t="s">
        <v>607</v>
      </c>
      <c r="F21" s="643"/>
      <c r="G21" s="627">
        <f>'[2]26-27'!$I$52+'[2]26-27'!$I$53+'[2]26-27'!$I$60+'[2]26-27'!$I$63+'[2]26-27'!$I$64+'[2]26-27'!$I$65+'[2]26-27'!$I$59</f>
        <v>6334327</v>
      </c>
      <c r="H21" s="627">
        <f>'[2]26-27'!$N$52+'[2]26-27'!$N$53+'[2]26-27'!$N$60+'[2]26-27'!$N$63+'[2]26-27'!$N$64+'[2]26-27'!$N$65+'[2]26-27'!$N$59</f>
        <v>1852650.8109200001</v>
      </c>
      <c r="I21" s="627">
        <v>0</v>
      </c>
      <c r="J21" s="627">
        <v>0</v>
      </c>
      <c r="K21" s="627">
        <v>0</v>
      </c>
      <c r="L21" s="627">
        <v>0</v>
      </c>
      <c r="M21" s="627">
        <v>0</v>
      </c>
      <c r="N21" s="627">
        <v>0</v>
      </c>
      <c r="O21" s="627">
        <v>0</v>
      </c>
      <c r="P21" s="627">
        <v>0</v>
      </c>
      <c r="Q21" s="627">
        <v>0</v>
      </c>
      <c r="R21" s="627">
        <v>0</v>
      </c>
      <c r="S21" s="627">
        <v>0</v>
      </c>
      <c r="T21" s="627">
        <f>SUM(H21:S21)</f>
        <v>1852650.8109200001</v>
      </c>
      <c r="U21" s="645">
        <f>('[3]25-26'!$I$52+'[3]25-26'!$I$53+'[3]25-26'!$I$60+'[3]25-26'!$I$65+'[3]25-26'!$I$66+'[3]25-26'!$I$67+'[3]25-26'!$I$59)-1</f>
        <v>13164803.607870001</v>
      </c>
      <c r="V21" s="627">
        <f>'[3]25-26'!$N$52+'[3]25-26'!$N$53+'[3]25-26'!$N$59+'[3]25-26'!$N$65+'[3]25-26'!$N$66+'[3]25-26'!$N$67</f>
        <v>405008.11953999999</v>
      </c>
      <c r="W21" s="627">
        <v>0</v>
      </c>
      <c r="X21" s="627">
        <v>0</v>
      </c>
      <c r="Y21" s="627">
        <v>0</v>
      </c>
      <c r="Z21" s="627">
        <v>0</v>
      </c>
      <c r="AA21" s="627">
        <v>0</v>
      </c>
      <c r="AB21" s="627">
        <v>0</v>
      </c>
      <c r="AC21" s="627">
        <v>0</v>
      </c>
      <c r="AD21" s="627">
        <v>0</v>
      </c>
      <c r="AE21" s="627">
        <v>0</v>
      </c>
      <c r="AF21" s="627">
        <v>0</v>
      </c>
      <c r="AG21" s="627">
        <v>0</v>
      </c>
      <c r="AH21" s="629">
        <f>SUM(V21:AG21)</f>
        <v>405008.11953999999</v>
      </c>
      <c r="AI21" s="630"/>
      <c r="AJ21" s="631"/>
      <c r="AK21" s="631"/>
      <c r="AL21" s="631"/>
      <c r="AM21" s="631"/>
      <c r="AN21" s="631"/>
      <c r="AO21" s="631"/>
      <c r="AP21" s="631"/>
      <c r="AQ21" s="631"/>
      <c r="AR21" s="631"/>
      <c r="AS21" s="545"/>
      <c r="AT21" s="545"/>
      <c r="AU21" s="545"/>
      <c r="AV21" s="545"/>
      <c r="AW21" s="545"/>
      <c r="AX21" s="545"/>
    </row>
    <row r="22" spans="2:52" s="642" customFormat="1" ht="25.75" x14ac:dyDescent="0.4">
      <c r="B22" s="632"/>
      <c r="C22" s="633"/>
      <c r="D22" s="634" t="s">
        <v>608</v>
      </c>
      <c r="E22" s="634"/>
      <c r="F22" s="635"/>
      <c r="G22" s="636">
        <v>0</v>
      </c>
      <c r="H22" s="636">
        <v>0</v>
      </c>
      <c r="I22" s="636">
        <v>0</v>
      </c>
      <c r="J22" s="636">
        <v>0</v>
      </c>
      <c r="K22" s="636">
        <v>0</v>
      </c>
      <c r="L22" s="636">
        <v>0</v>
      </c>
      <c r="M22" s="636">
        <v>0</v>
      </c>
      <c r="N22" s="636">
        <v>0</v>
      </c>
      <c r="O22" s="636">
        <v>0</v>
      </c>
      <c r="P22" s="636">
        <v>0</v>
      </c>
      <c r="Q22" s="636">
        <v>0</v>
      </c>
      <c r="R22" s="636">
        <v>0</v>
      </c>
      <c r="S22" s="636">
        <v>0</v>
      </c>
      <c r="T22" s="636">
        <f>SUM(H22:S22)</f>
        <v>0</v>
      </c>
      <c r="U22" s="637">
        <f>'[3]25-26'!$I$62</f>
        <v>118590</v>
      </c>
      <c r="V22" s="637">
        <f>'[3]25-26'!$N$62</f>
        <v>0</v>
      </c>
      <c r="W22" s="637">
        <v>0</v>
      </c>
      <c r="X22" s="637">
        <v>0</v>
      </c>
      <c r="Y22" s="637">
        <v>0</v>
      </c>
      <c r="Z22" s="637">
        <v>0</v>
      </c>
      <c r="AA22" s="637">
        <v>0</v>
      </c>
      <c r="AB22" s="637">
        <v>0</v>
      </c>
      <c r="AC22" s="637">
        <v>0</v>
      </c>
      <c r="AD22" s="637">
        <v>0</v>
      </c>
      <c r="AE22" s="637">
        <v>0</v>
      </c>
      <c r="AF22" s="637">
        <v>0</v>
      </c>
      <c r="AG22" s="637">
        <v>0</v>
      </c>
      <c r="AH22" s="638">
        <f>SUM(V22:AG22)</f>
        <v>0</v>
      </c>
      <c r="AI22" s="639"/>
      <c r="AJ22" s="640"/>
      <c r="AK22" s="640"/>
      <c r="AL22" s="640"/>
      <c r="AM22" s="640"/>
      <c r="AN22" s="640"/>
      <c r="AO22" s="640"/>
      <c r="AP22" s="640"/>
      <c r="AQ22" s="640"/>
      <c r="AR22" s="640"/>
      <c r="AS22" s="641"/>
      <c r="AT22" s="641"/>
      <c r="AU22" s="641"/>
      <c r="AV22" s="641"/>
      <c r="AW22" s="641"/>
      <c r="AX22" s="641"/>
    </row>
    <row r="23" spans="2:52" s="642" customFormat="1" ht="25.75" x14ac:dyDescent="0.4">
      <c r="B23" s="632"/>
      <c r="C23" s="633"/>
      <c r="D23" s="634" t="s">
        <v>609</v>
      </c>
      <c r="E23" s="634"/>
      <c r="F23" s="635"/>
      <c r="G23" s="636">
        <v>0</v>
      </c>
      <c r="H23" s="636">
        <v>0</v>
      </c>
      <c r="I23" s="636">
        <v>0</v>
      </c>
      <c r="J23" s="636">
        <v>0</v>
      </c>
      <c r="K23" s="636">
        <v>0</v>
      </c>
      <c r="L23" s="636">
        <v>0</v>
      </c>
      <c r="M23" s="636">
        <v>0</v>
      </c>
      <c r="N23" s="636">
        <v>0</v>
      </c>
      <c r="O23" s="636">
        <v>0</v>
      </c>
      <c r="P23" s="636">
        <v>0</v>
      </c>
      <c r="Q23" s="636">
        <v>0</v>
      </c>
      <c r="R23" s="636">
        <v>0</v>
      </c>
      <c r="S23" s="636">
        <v>0</v>
      </c>
      <c r="T23" s="636">
        <f>SUM(H23:S23)</f>
        <v>0</v>
      </c>
      <c r="U23" s="637">
        <f>'[3]25-26'!$I$63</f>
        <v>10000000</v>
      </c>
      <c r="V23" s="637">
        <f>'[3]25-26'!$N$63</f>
        <v>0</v>
      </c>
      <c r="W23" s="637">
        <v>0</v>
      </c>
      <c r="X23" s="637">
        <v>0</v>
      </c>
      <c r="Y23" s="637">
        <v>0</v>
      </c>
      <c r="Z23" s="637">
        <v>0</v>
      </c>
      <c r="AA23" s="637">
        <v>0</v>
      </c>
      <c r="AB23" s="637">
        <v>0</v>
      </c>
      <c r="AC23" s="637">
        <v>0</v>
      </c>
      <c r="AD23" s="637">
        <v>0</v>
      </c>
      <c r="AE23" s="637">
        <v>0</v>
      </c>
      <c r="AF23" s="637">
        <v>0</v>
      </c>
      <c r="AG23" s="637">
        <v>0</v>
      </c>
      <c r="AH23" s="638">
        <f>SUM(V23:AG23)</f>
        <v>0</v>
      </c>
      <c r="AI23" s="639"/>
      <c r="AJ23" s="640"/>
      <c r="AK23" s="640"/>
      <c r="AL23" s="640"/>
      <c r="AM23" s="640"/>
      <c r="AN23" s="640"/>
      <c r="AO23" s="640"/>
      <c r="AP23" s="640"/>
      <c r="AQ23" s="640"/>
      <c r="AR23" s="640"/>
      <c r="AS23" s="641"/>
      <c r="AT23" s="641"/>
      <c r="AU23" s="641"/>
      <c r="AV23" s="641"/>
      <c r="AW23" s="641"/>
      <c r="AX23" s="641"/>
    </row>
    <row r="24" spans="2:52" s="241" customFormat="1" ht="12.9" x14ac:dyDescent="0.35">
      <c r="B24" s="646"/>
      <c r="C24" s="647" t="str">
        <f>'[2]26-27'!$A$68</f>
        <v>Provisional allocations not appropriated</v>
      </c>
      <c r="D24" s="648"/>
      <c r="F24" s="643"/>
      <c r="G24" s="649">
        <f>'[2]26-27'!$I$68</f>
        <v>1322155</v>
      </c>
      <c r="H24" s="627">
        <v>0</v>
      </c>
      <c r="I24" s="627">
        <v>0</v>
      </c>
      <c r="J24" s="627">
        <v>0</v>
      </c>
      <c r="K24" s="627">
        <v>0</v>
      </c>
      <c r="L24" s="627">
        <v>0</v>
      </c>
      <c r="M24" s="627">
        <v>0</v>
      </c>
      <c r="N24" s="627">
        <v>0</v>
      </c>
      <c r="O24" s="627">
        <v>0</v>
      </c>
      <c r="P24" s="627">
        <v>0</v>
      </c>
      <c r="Q24" s="627">
        <v>0</v>
      </c>
      <c r="R24" s="627">
        <v>0</v>
      </c>
      <c r="S24" s="627">
        <v>0</v>
      </c>
      <c r="T24" s="627">
        <v>0</v>
      </c>
      <c r="U24" s="650">
        <v>0</v>
      </c>
      <c r="V24" s="627">
        <v>0</v>
      </c>
      <c r="W24" s="627">
        <v>0</v>
      </c>
      <c r="X24" s="627">
        <v>0</v>
      </c>
      <c r="Y24" s="627">
        <v>0</v>
      </c>
      <c r="Z24" s="627">
        <v>0</v>
      </c>
      <c r="AA24" s="627">
        <v>0</v>
      </c>
      <c r="AB24" s="627">
        <v>0</v>
      </c>
      <c r="AC24" s="627">
        <v>0</v>
      </c>
      <c r="AD24" s="627">
        <v>0</v>
      </c>
      <c r="AE24" s="627">
        <v>0</v>
      </c>
      <c r="AF24" s="627">
        <v>0</v>
      </c>
      <c r="AG24" s="627">
        <v>0</v>
      </c>
      <c r="AH24" s="651">
        <v>0</v>
      </c>
      <c r="AI24" s="630"/>
      <c r="AJ24" s="631"/>
      <c r="AK24" s="631"/>
      <c r="AL24" s="631"/>
      <c r="AM24" s="631"/>
      <c r="AN24" s="631"/>
      <c r="AO24" s="631"/>
      <c r="AP24" s="631"/>
      <c r="AQ24" s="631"/>
      <c r="AR24" s="631"/>
      <c r="AS24" s="545"/>
      <c r="AT24" s="545"/>
      <c r="AU24" s="545"/>
      <c r="AV24" s="545"/>
      <c r="AW24" s="545"/>
      <c r="AX24" s="545"/>
    </row>
    <row r="25" spans="2:52" s="167" customFormat="1" ht="12.9" x14ac:dyDescent="0.35">
      <c r="B25" s="620"/>
      <c r="C25" s="647" t="str">
        <f>+'[4]25-26'!$A$70</f>
        <v>Contigency reserve</v>
      </c>
      <c r="F25" s="652"/>
      <c r="G25" s="649">
        <f>'[2]26-27'!$I$70</f>
        <v>5008033</v>
      </c>
      <c r="H25" s="627">
        <v>0</v>
      </c>
      <c r="I25" s="627">
        <v>0</v>
      </c>
      <c r="J25" s="627">
        <v>0</v>
      </c>
      <c r="K25" s="627">
        <v>0</v>
      </c>
      <c r="L25" s="627">
        <v>0</v>
      </c>
      <c r="M25" s="627">
        <v>0</v>
      </c>
      <c r="N25" s="627">
        <v>0</v>
      </c>
      <c r="O25" s="627">
        <v>0</v>
      </c>
      <c r="P25" s="627">
        <v>0</v>
      </c>
      <c r="Q25" s="627">
        <v>0</v>
      </c>
      <c r="R25" s="627">
        <v>0</v>
      </c>
      <c r="S25" s="627">
        <v>0</v>
      </c>
      <c r="T25" s="627">
        <v>0</v>
      </c>
      <c r="U25" s="653">
        <v>0</v>
      </c>
      <c r="V25" s="627">
        <v>0</v>
      </c>
      <c r="W25" s="627">
        <v>0</v>
      </c>
      <c r="X25" s="627">
        <v>0</v>
      </c>
      <c r="Y25" s="627">
        <v>0</v>
      </c>
      <c r="Z25" s="627">
        <v>0</v>
      </c>
      <c r="AA25" s="627">
        <v>0</v>
      </c>
      <c r="AB25" s="627">
        <v>0</v>
      </c>
      <c r="AC25" s="627">
        <v>0</v>
      </c>
      <c r="AD25" s="627">
        <v>0</v>
      </c>
      <c r="AE25" s="627">
        <v>0</v>
      </c>
      <c r="AF25" s="627">
        <v>0</v>
      </c>
      <c r="AG25" s="627">
        <v>0</v>
      </c>
      <c r="AH25" s="654">
        <v>0</v>
      </c>
      <c r="AI25" s="655"/>
      <c r="AJ25" s="543"/>
      <c r="AK25" s="543"/>
      <c r="AL25" s="543"/>
      <c r="AM25" s="543"/>
      <c r="AN25" s="543"/>
      <c r="AO25" s="543"/>
      <c r="AP25" s="543"/>
      <c r="AQ25" s="543"/>
      <c r="AR25" s="543"/>
      <c r="AS25" s="178"/>
      <c r="AT25" s="178"/>
      <c r="AU25" s="178"/>
      <c r="AV25" s="178"/>
      <c r="AW25" s="178"/>
      <c r="AX25" s="178"/>
    </row>
    <row r="26" spans="2:52" s="167" customFormat="1" ht="12.9" hidden="1" x14ac:dyDescent="0.35">
      <c r="B26" s="620"/>
      <c r="C26" s="647" t="s">
        <v>267</v>
      </c>
      <c r="F26" s="652"/>
      <c r="G26" s="649">
        <v>0</v>
      </c>
      <c r="H26" s="627">
        <v>0</v>
      </c>
      <c r="I26" s="627">
        <v>0</v>
      </c>
      <c r="J26" s="627">
        <v>0</v>
      </c>
      <c r="K26" s="627">
        <v>0</v>
      </c>
      <c r="L26" s="627">
        <v>0</v>
      </c>
      <c r="M26" s="627">
        <v>0</v>
      </c>
      <c r="N26" s="627">
        <v>0</v>
      </c>
      <c r="O26" s="627">
        <v>0</v>
      </c>
      <c r="P26" s="627">
        <v>0</v>
      </c>
      <c r="Q26" s="627">
        <v>0</v>
      </c>
      <c r="R26" s="627">
        <v>0</v>
      </c>
      <c r="S26" s="627">
        <v>0</v>
      </c>
      <c r="T26" s="627">
        <f>SUM(H26:S26)</f>
        <v>0</v>
      </c>
      <c r="U26" s="653">
        <v>0</v>
      </c>
      <c r="V26" s="627">
        <v>0</v>
      </c>
      <c r="W26" s="627">
        <v>0</v>
      </c>
      <c r="X26" s="627">
        <v>0</v>
      </c>
      <c r="Y26" s="627">
        <v>0</v>
      </c>
      <c r="Z26" s="627">
        <v>0</v>
      </c>
      <c r="AA26" s="627">
        <v>0</v>
      </c>
      <c r="AB26" s="627">
        <v>0</v>
      </c>
      <c r="AC26" s="627">
        <v>0</v>
      </c>
      <c r="AD26" s="627">
        <v>0</v>
      </c>
      <c r="AE26" s="627">
        <v>0</v>
      </c>
      <c r="AF26" s="627">
        <v>0</v>
      </c>
      <c r="AG26" s="627">
        <v>0</v>
      </c>
      <c r="AH26" s="654">
        <v>0</v>
      </c>
      <c r="AI26" s="655"/>
      <c r="AJ26" s="543"/>
      <c r="AK26" s="543"/>
      <c r="AL26" s="543"/>
      <c r="AM26" s="543"/>
      <c r="AN26" s="543"/>
      <c r="AO26" s="543"/>
      <c r="AP26" s="543"/>
      <c r="AQ26" s="543"/>
      <c r="AR26" s="543"/>
      <c r="AS26" s="178"/>
      <c r="AT26" s="178"/>
      <c r="AU26" s="178"/>
      <c r="AV26" s="178"/>
      <c r="AW26" s="178"/>
      <c r="AX26" s="178"/>
    </row>
    <row r="27" spans="2:52" s="167" customFormat="1" ht="12.9" hidden="1" x14ac:dyDescent="0.35">
      <c r="B27" s="620"/>
      <c r="C27" s="647" t="s">
        <v>268</v>
      </c>
      <c r="F27" s="652"/>
      <c r="G27" s="649">
        <v>0</v>
      </c>
      <c r="H27" s="627">
        <v>0</v>
      </c>
      <c r="I27" s="627">
        <v>0</v>
      </c>
      <c r="J27" s="627">
        <v>0</v>
      </c>
      <c r="K27" s="627">
        <v>0</v>
      </c>
      <c r="L27" s="627">
        <v>0</v>
      </c>
      <c r="M27" s="627">
        <v>0</v>
      </c>
      <c r="N27" s="627">
        <v>0</v>
      </c>
      <c r="O27" s="627">
        <v>0</v>
      </c>
      <c r="P27" s="627">
        <v>0</v>
      </c>
      <c r="Q27" s="627">
        <v>0</v>
      </c>
      <c r="R27" s="627">
        <v>0</v>
      </c>
      <c r="S27" s="627">
        <v>0</v>
      </c>
      <c r="T27" s="627">
        <f>SUM(H27:S27)</f>
        <v>0</v>
      </c>
      <c r="U27" s="653">
        <v>0</v>
      </c>
      <c r="V27" s="627">
        <v>0</v>
      </c>
      <c r="W27" s="627">
        <v>0</v>
      </c>
      <c r="X27" s="627">
        <v>0</v>
      </c>
      <c r="Y27" s="627">
        <v>0</v>
      </c>
      <c r="Z27" s="627">
        <v>0</v>
      </c>
      <c r="AA27" s="627">
        <v>0</v>
      </c>
      <c r="AB27" s="627">
        <v>0</v>
      </c>
      <c r="AC27" s="627">
        <v>0</v>
      </c>
      <c r="AD27" s="627">
        <v>0</v>
      </c>
      <c r="AE27" s="627">
        <v>0</v>
      </c>
      <c r="AF27" s="627">
        <v>0</v>
      </c>
      <c r="AG27" s="627">
        <v>0</v>
      </c>
      <c r="AH27" s="654">
        <v>0</v>
      </c>
      <c r="AI27" s="655"/>
      <c r="AJ27" s="543"/>
      <c r="AK27" s="543"/>
      <c r="AL27" s="543"/>
      <c r="AM27" s="543"/>
      <c r="AN27" s="543"/>
      <c r="AO27" s="543"/>
      <c r="AP27" s="543"/>
      <c r="AQ27" s="543"/>
      <c r="AR27" s="543"/>
      <c r="AS27" s="178"/>
      <c r="AT27" s="178"/>
      <c r="AU27" s="178"/>
      <c r="AV27" s="178"/>
      <c r="AW27" s="178"/>
      <c r="AX27" s="178"/>
    </row>
    <row r="28" spans="2:52" s="167" customFormat="1" ht="12.9" x14ac:dyDescent="0.35">
      <c r="B28" s="620"/>
      <c r="C28" s="647"/>
      <c r="F28" s="652"/>
      <c r="G28" s="649"/>
      <c r="H28" s="649"/>
      <c r="I28" s="622"/>
      <c r="J28" s="622"/>
      <c r="K28" s="656"/>
      <c r="L28" s="656"/>
      <c r="M28" s="622"/>
      <c r="N28" s="656"/>
      <c r="O28" s="622"/>
      <c r="P28" s="622"/>
      <c r="Q28" s="622"/>
      <c r="R28" s="622"/>
      <c r="S28" s="622"/>
      <c r="T28" s="656"/>
      <c r="U28" s="653"/>
      <c r="V28" s="649"/>
      <c r="W28" s="621"/>
      <c r="X28" s="621"/>
      <c r="Y28" s="621"/>
      <c r="Z28" s="621"/>
      <c r="AA28" s="621"/>
      <c r="AB28" s="621"/>
      <c r="AC28" s="621"/>
      <c r="AD28" s="621"/>
      <c r="AE28" s="621"/>
      <c r="AF28" s="621"/>
      <c r="AG28" s="621"/>
      <c r="AH28" s="608"/>
      <c r="AI28" s="655"/>
      <c r="AJ28" s="543"/>
      <c r="AK28" s="543"/>
      <c r="AL28" s="543"/>
      <c r="AM28" s="543"/>
      <c r="AN28" s="543"/>
      <c r="AO28" s="543"/>
      <c r="AP28" s="543"/>
      <c r="AQ28" s="543"/>
      <c r="AR28" s="543"/>
      <c r="AS28" s="178"/>
      <c r="AT28" s="178"/>
      <c r="AU28" s="178"/>
      <c r="AV28" s="178"/>
      <c r="AW28" s="178"/>
      <c r="AX28" s="178"/>
    </row>
    <row r="29" spans="2:52" s="169" customFormat="1" ht="12.9" x14ac:dyDescent="0.35">
      <c r="B29" s="175" t="s">
        <v>610</v>
      </c>
      <c r="C29" s="167"/>
      <c r="D29" s="167"/>
      <c r="E29" s="167"/>
      <c r="F29" s="652"/>
      <c r="G29" s="657">
        <f>+G9-G11</f>
        <v>-301249665.81680036</v>
      </c>
      <c r="H29" s="657">
        <f t="shared" ref="H29:L29" si="6">+H9-H11</f>
        <v>-63566827.942120016</v>
      </c>
      <c r="I29" s="657">
        <f t="shared" si="6"/>
        <v>0</v>
      </c>
      <c r="J29" s="657">
        <f t="shared" si="6"/>
        <v>0</v>
      </c>
      <c r="K29" s="657">
        <f t="shared" si="6"/>
        <v>0</v>
      </c>
      <c r="L29" s="657">
        <f t="shared" si="6"/>
        <v>0</v>
      </c>
      <c r="M29" s="657">
        <f>+M9-M11-1</f>
        <v>-1</v>
      </c>
      <c r="N29" s="657">
        <f t="shared" ref="N29:T29" si="7">+N9-N11</f>
        <v>0</v>
      </c>
      <c r="O29" s="657">
        <f t="shared" si="7"/>
        <v>0</v>
      </c>
      <c r="P29" s="657">
        <f t="shared" si="7"/>
        <v>0</v>
      </c>
      <c r="Q29" s="657">
        <f t="shared" si="7"/>
        <v>0</v>
      </c>
      <c r="R29" s="657">
        <f t="shared" si="7"/>
        <v>0</v>
      </c>
      <c r="S29" s="657">
        <f t="shared" si="7"/>
        <v>0</v>
      </c>
      <c r="T29" s="658">
        <f t="shared" si="7"/>
        <v>-63566827.942120016</v>
      </c>
      <c r="U29" s="658">
        <f>+U9-U11-1</f>
        <v>-330949403.95959997</v>
      </c>
      <c r="V29" s="657">
        <f>+V9-V11</f>
        <v>-64630389.520889968</v>
      </c>
      <c r="W29" s="657">
        <f>+W9-W11</f>
        <v>0</v>
      </c>
      <c r="X29" s="657">
        <f>+X9-X11</f>
        <v>0</v>
      </c>
      <c r="Y29" s="657">
        <f>+Y9-Y11</f>
        <v>0</v>
      </c>
      <c r="Z29" s="657">
        <f>+Z9-Z11-1</f>
        <v>-1</v>
      </c>
      <c r="AA29" s="657">
        <f t="shared" ref="AA29:AH29" si="8">+AA9-AA11</f>
        <v>0</v>
      </c>
      <c r="AB29" s="657">
        <f t="shared" si="8"/>
        <v>0</v>
      </c>
      <c r="AC29" s="657">
        <f t="shared" si="8"/>
        <v>0</v>
      </c>
      <c r="AD29" s="657">
        <f t="shared" si="8"/>
        <v>0</v>
      </c>
      <c r="AE29" s="657">
        <f t="shared" si="8"/>
        <v>0</v>
      </c>
      <c r="AF29" s="657">
        <f t="shared" si="8"/>
        <v>0</v>
      </c>
      <c r="AG29" s="657">
        <f t="shared" si="8"/>
        <v>0</v>
      </c>
      <c r="AH29" s="659">
        <f t="shared" si="8"/>
        <v>-64630389.520889968</v>
      </c>
      <c r="AI29" s="609"/>
      <c r="AJ29" s="543"/>
      <c r="AK29" s="543"/>
      <c r="AL29" s="543"/>
      <c r="AM29" s="543"/>
      <c r="AN29" s="543"/>
      <c r="AO29" s="543"/>
      <c r="AP29" s="543"/>
      <c r="AQ29" s="543"/>
      <c r="AR29" s="543"/>
      <c r="AS29" s="178"/>
      <c r="AT29" s="178"/>
      <c r="AU29" s="178"/>
      <c r="AV29" s="178"/>
      <c r="AW29" s="178"/>
      <c r="AX29" s="178"/>
      <c r="AY29" s="204"/>
      <c r="AZ29" s="204"/>
    </row>
    <row r="30" spans="2:52" s="169" customFormat="1" ht="12.9" x14ac:dyDescent="0.35">
      <c r="B30" s="261"/>
      <c r="F30" s="652"/>
      <c r="G30" s="660"/>
      <c r="H30" s="660"/>
      <c r="I30" s="661"/>
      <c r="J30" s="661"/>
      <c r="K30" s="661"/>
      <c r="L30" s="661"/>
      <c r="M30" s="661"/>
      <c r="N30" s="661"/>
      <c r="O30" s="661"/>
      <c r="P30" s="661"/>
      <c r="Q30" s="661"/>
      <c r="R30" s="661"/>
      <c r="S30" s="661"/>
      <c r="T30" s="661"/>
      <c r="U30" s="662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3"/>
      <c r="AI30" s="609"/>
      <c r="AJ30" s="615"/>
      <c r="AK30" s="615"/>
      <c r="AL30" s="615"/>
      <c r="AM30" s="615"/>
      <c r="AN30" s="615"/>
      <c r="AO30" s="615"/>
      <c r="AP30" s="615"/>
      <c r="AQ30" s="615"/>
      <c r="AR30" s="615"/>
      <c r="AS30" s="204"/>
      <c r="AT30" s="204"/>
      <c r="AU30" s="204"/>
      <c r="AV30" s="204"/>
      <c r="AW30" s="204"/>
      <c r="AX30" s="204"/>
    </row>
    <row r="31" spans="2:52" s="169" customFormat="1" ht="12.9" x14ac:dyDescent="0.35">
      <c r="B31" s="175" t="s">
        <v>611</v>
      </c>
      <c r="F31" s="652">
        <v>4</v>
      </c>
      <c r="G31" s="542">
        <f>[5]original!$F$35</f>
        <v>-134753362</v>
      </c>
      <c r="H31" s="542">
        <f>[5]original!$S$35</f>
        <v>-21000450</v>
      </c>
      <c r="I31" s="542">
        <v>0</v>
      </c>
      <c r="J31" s="542">
        <v>0</v>
      </c>
      <c r="K31" s="542">
        <v>0</v>
      </c>
      <c r="L31" s="542">
        <v>0</v>
      </c>
      <c r="M31" s="542">
        <v>0</v>
      </c>
      <c r="N31" s="542">
        <v>0</v>
      </c>
      <c r="O31" s="542">
        <v>0</v>
      </c>
      <c r="P31" s="542">
        <v>0</v>
      </c>
      <c r="Q31" s="542">
        <v>0</v>
      </c>
      <c r="R31" s="542">
        <v>0</v>
      </c>
      <c r="S31" s="542">
        <v>0</v>
      </c>
      <c r="T31" s="542">
        <f>SUM(H31:S31)</f>
        <v>-21000450</v>
      </c>
      <c r="U31" s="542">
        <f>[5]original!$T$35</f>
        <v>-159181213.40000001</v>
      </c>
      <c r="V31" s="542">
        <f>[5]original!$U$35</f>
        <v>-11608887</v>
      </c>
      <c r="W31" s="542">
        <v>0</v>
      </c>
      <c r="X31" s="542">
        <v>0</v>
      </c>
      <c r="Y31" s="542">
        <v>0</v>
      </c>
      <c r="Z31" s="542">
        <v>0</v>
      </c>
      <c r="AA31" s="542">
        <v>0</v>
      </c>
      <c r="AB31" s="542">
        <v>0</v>
      </c>
      <c r="AC31" s="542">
        <v>0</v>
      </c>
      <c r="AD31" s="542">
        <v>0</v>
      </c>
      <c r="AE31" s="542">
        <v>0</v>
      </c>
      <c r="AF31" s="542">
        <v>0</v>
      </c>
      <c r="AG31" s="542">
        <v>0</v>
      </c>
      <c r="AH31" s="616">
        <f>SUM(V31:AG31)</f>
        <v>-11608887</v>
      </c>
      <c r="AI31" s="609"/>
      <c r="AJ31" s="615"/>
      <c r="AK31" s="615"/>
      <c r="AL31" s="615"/>
      <c r="AM31" s="615"/>
      <c r="AN31" s="615"/>
      <c r="AO31" s="615"/>
      <c r="AP31" s="615"/>
      <c r="AQ31" s="615"/>
      <c r="AR31" s="615"/>
      <c r="AS31" s="204"/>
      <c r="AT31" s="204"/>
      <c r="AU31" s="204"/>
      <c r="AV31" s="204"/>
      <c r="AW31" s="204"/>
      <c r="AX31" s="204"/>
    </row>
    <row r="32" spans="2:52" s="169" customFormat="1" ht="12.9" x14ac:dyDescent="0.35">
      <c r="B32" s="175"/>
      <c r="F32" s="652"/>
      <c r="G32" s="660"/>
      <c r="H32" s="661"/>
      <c r="I32" s="661"/>
      <c r="J32" s="661"/>
      <c r="K32" s="661"/>
      <c r="L32" s="661"/>
      <c r="M32" s="661"/>
      <c r="N32" s="661"/>
      <c r="O32" s="661"/>
      <c r="P32" s="661"/>
      <c r="Q32" s="661"/>
      <c r="R32" s="661"/>
      <c r="S32" s="661"/>
      <c r="T32" s="661"/>
      <c r="U32" s="662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3"/>
      <c r="AI32" s="609"/>
      <c r="AJ32" s="615"/>
      <c r="AK32" s="615"/>
      <c r="AL32" s="615"/>
      <c r="AM32" s="615"/>
      <c r="AN32" s="615"/>
      <c r="AO32" s="615"/>
      <c r="AP32" s="615"/>
      <c r="AQ32" s="615"/>
      <c r="AR32" s="615"/>
      <c r="AS32" s="204"/>
      <c r="AT32" s="204"/>
      <c r="AU32" s="204"/>
      <c r="AV32" s="204"/>
      <c r="AW32" s="204"/>
      <c r="AX32" s="204"/>
    </row>
    <row r="33" spans="1:64" s="169" customFormat="1" ht="15.45" x14ac:dyDescent="0.35">
      <c r="B33" s="175" t="s">
        <v>623</v>
      </c>
      <c r="E33" s="664"/>
      <c r="F33" s="652">
        <v>4</v>
      </c>
      <c r="G33" s="542">
        <f>[5]original!$F$39</f>
        <v>0</v>
      </c>
      <c r="H33" s="542">
        <f>[5]original!$S$39</f>
        <v>0</v>
      </c>
      <c r="I33" s="542">
        <f>+[6]original!$I$38</f>
        <v>0</v>
      </c>
      <c r="J33" s="542">
        <f>+[7]original!$J$38</f>
        <v>0</v>
      </c>
      <c r="K33" s="542">
        <f>+[8]original!$K$38</f>
        <v>0</v>
      </c>
      <c r="L33" s="542">
        <f>+[9]original!$L$38</f>
        <v>0</v>
      </c>
      <c r="M33" s="542">
        <f>+[10]original!$M$38</f>
        <v>0</v>
      </c>
      <c r="N33" s="542">
        <f>+[11]original!$N$39</f>
        <v>0</v>
      </c>
      <c r="O33" s="542">
        <f>+[12]original!$N$39</f>
        <v>0</v>
      </c>
      <c r="P33" s="542">
        <f>+[12]original!$O$39</f>
        <v>0</v>
      </c>
      <c r="Q33" s="542">
        <f>+[12]original!$P$39</f>
        <v>0</v>
      </c>
      <c r="R33" s="542">
        <f>+[13]original!$Q$39</f>
        <v>0</v>
      </c>
      <c r="S33" s="542">
        <v>0</v>
      </c>
      <c r="T33" s="542">
        <f>SUM(H33:S33)</f>
        <v>0</v>
      </c>
      <c r="U33" s="542">
        <f>[5]original!$T$39</f>
        <v>-80000000</v>
      </c>
      <c r="V33" s="542">
        <f>[5]original!$U$39</f>
        <v>0</v>
      </c>
      <c r="W33" s="542">
        <f>+[14]original!$V$38</f>
        <v>0</v>
      </c>
      <c r="X33" s="542">
        <f>+[14]original!$V$38</f>
        <v>0</v>
      </c>
      <c r="Y33" s="542">
        <f>+[14]original!$V$38</f>
        <v>0</v>
      </c>
      <c r="Z33" s="542">
        <f>+[14]original!$V$38</f>
        <v>0</v>
      </c>
      <c r="AA33" s="542">
        <f>+[14]original!$V$38</f>
        <v>0</v>
      </c>
      <c r="AB33" s="542">
        <f>+[14]original!$V$38</f>
        <v>0</v>
      </c>
      <c r="AC33" s="542">
        <f>+[14]original!$V$38</f>
        <v>0</v>
      </c>
      <c r="AD33" s="542">
        <f>+[14]original!$V$38</f>
        <v>0</v>
      </c>
      <c r="AE33" s="542">
        <f>+[14]original!$V$38</f>
        <v>0</v>
      </c>
      <c r="AF33" s="542">
        <f>+[14]original!$V$38</f>
        <v>0</v>
      </c>
      <c r="AG33" s="542">
        <f>+[14]original!$V$38</f>
        <v>0</v>
      </c>
      <c r="AH33" s="616">
        <f>SUM(V33:AG33)</f>
        <v>0</v>
      </c>
      <c r="AI33" s="609"/>
      <c r="AJ33" s="615"/>
      <c r="AK33" s="615"/>
      <c r="AL33" s="615"/>
      <c r="AM33" s="615"/>
      <c r="AN33" s="615"/>
      <c r="AO33" s="615"/>
      <c r="AP33" s="615"/>
      <c r="AQ33" s="615"/>
      <c r="AR33" s="615"/>
      <c r="AS33" s="204"/>
      <c r="AT33" s="204"/>
      <c r="AU33" s="204"/>
      <c r="AV33" s="204"/>
      <c r="AW33" s="204"/>
      <c r="AX33" s="204"/>
    </row>
    <row r="34" spans="1:64" s="169" customFormat="1" ht="12.9" x14ac:dyDescent="0.35">
      <c r="B34" s="175"/>
      <c r="E34" s="664"/>
      <c r="F34" s="652"/>
      <c r="G34" s="542"/>
      <c r="H34" s="542"/>
      <c r="I34" s="619"/>
      <c r="J34" s="619"/>
      <c r="K34" s="619"/>
      <c r="L34" s="619"/>
      <c r="M34" s="619"/>
      <c r="N34" s="619"/>
      <c r="O34" s="619"/>
      <c r="P34" s="619"/>
      <c r="Q34" s="619"/>
      <c r="R34" s="619"/>
      <c r="S34" s="619"/>
      <c r="T34" s="542"/>
      <c r="U34" s="563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  <c r="AF34" s="542"/>
      <c r="AG34" s="542"/>
      <c r="AH34" s="616"/>
      <c r="AI34" s="609"/>
      <c r="AJ34" s="615"/>
      <c r="AK34" s="615"/>
      <c r="AL34" s="615"/>
      <c r="AM34" s="615"/>
      <c r="AN34" s="615"/>
      <c r="AO34" s="615"/>
      <c r="AP34" s="615"/>
      <c r="AQ34" s="615"/>
      <c r="AR34" s="615"/>
      <c r="AS34" s="204"/>
      <c r="AT34" s="204"/>
      <c r="AU34" s="204"/>
      <c r="AV34" s="204"/>
      <c r="AW34" s="204"/>
      <c r="AX34" s="204"/>
    </row>
    <row r="35" spans="1:64" s="169" customFormat="1" ht="15.45" x14ac:dyDescent="0.35">
      <c r="B35" s="175" t="s">
        <v>622</v>
      </c>
      <c r="E35" s="664"/>
      <c r="F35" s="652">
        <v>4</v>
      </c>
      <c r="G35" s="542">
        <f>[5]original!$F$41</f>
        <v>56000000</v>
      </c>
      <c r="H35" s="542">
        <f>[5]original!$S$41</f>
        <v>0</v>
      </c>
      <c r="I35" s="542">
        <f>+[6]original!$I$40</f>
        <v>0</v>
      </c>
      <c r="J35" s="542">
        <f>+[7]original!$J$40</f>
        <v>0</v>
      </c>
      <c r="K35" s="542">
        <f>+[8]original!$K$40</f>
        <v>0</v>
      </c>
      <c r="L35" s="542">
        <f>+[9]original!$L$40</f>
        <v>0</v>
      </c>
      <c r="M35" s="542">
        <f>+[10]original!$M$40</f>
        <v>0</v>
      </c>
      <c r="N35" s="542">
        <f>+[11]original!$N$41</f>
        <v>0</v>
      </c>
      <c r="O35" s="542">
        <f>+[12]original!$N$41</f>
        <v>0</v>
      </c>
      <c r="P35" s="542">
        <v>0</v>
      </c>
      <c r="Q35" s="542">
        <f>+[12]original!$P$41</f>
        <v>0</v>
      </c>
      <c r="R35" s="542">
        <f>+[13]original!$Q$41</f>
        <v>0</v>
      </c>
      <c r="S35" s="542">
        <f>+[15]original!$R$41</f>
        <v>0</v>
      </c>
      <c r="T35" s="542">
        <f>SUM(H35:S35)</f>
        <v>0</v>
      </c>
      <c r="U35" s="563">
        <f>[5]original!$T$41</f>
        <v>25000000</v>
      </c>
      <c r="V35" s="542">
        <f>[5]original!$U$41</f>
        <v>0</v>
      </c>
      <c r="W35" s="542">
        <f>+[14]original!$V$40</f>
        <v>0</v>
      </c>
      <c r="X35" s="542">
        <f>+[14]original!$V$40</f>
        <v>0</v>
      </c>
      <c r="Y35" s="542">
        <f>+[14]original!$V$40</f>
        <v>0</v>
      </c>
      <c r="Z35" s="542">
        <f>+[14]original!$V$40</f>
        <v>0</v>
      </c>
      <c r="AA35" s="542">
        <f>+[14]original!$V$40</f>
        <v>0</v>
      </c>
      <c r="AB35" s="542">
        <f>+[14]original!$V$40</f>
        <v>0</v>
      </c>
      <c r="AC35" s="542">
        <f>+[14]original!$V$40</f>
        <v>0</v>
      </c>
      <c r="AD35" s="542">
        <f>+[14]original!$V$40</f>
        <v>0</v>
      </c>
      <c r="AE35" s="542">
        <f>+[14]original!$V$40</f>
        <v>0</v>
      </c>
      <c r="AF35" s="542">
        <f>+[14]original!$V$40</f>
        <v>0</v>
      </c>
      <c r="AG35" s="542">
        <f>+[14]original!$V$40</f>
        <v>0</v>
      </c>
      <c r="AH35" s="616">
        <f>SUM(V35:AG35)</f>
        <v>0</v>
      </c>
      <c r="AI35" s="609"/>
      <c r="AJ35" s="615"/>
      <c r="AK35" s="615"/>
      <c r="AL35" s="615"/>
      <c r="AM35" s="615"/>
      <c r="AN35" s="615"/>
      <c r="AO35" s="615"/>
      <c r="AP35" s="615"/>
      <c r="AQ35" s="615"/>
      <c r="AR35" s="615"/>
      <c r="AS35" s="204"/>
      <c r="AT35" s="204"/>
      <c r="AU35" s="204"/>
      <c r="AV35" s="204"/>
      <c r="AW35" s="204"/>
      <c r="AX35" s="204"/>
    </row>
    <row r="36" spans="1:64" s="169" customFormat="1" ht="12.9" x14ac:dyDescent="0.35">
      <c r="B36" s="175"/>
      <c r="F36" s="652"/>
      <c r="G36" s="660"/>
      <c r="H36" s="660"/>
      <c r="I36" s="661"/>
      <c r="J36" s="661"/>
      <c r="K36" s="661"/>
      <c r="L36" s="661"/>
      <c r="M36" s="661"/>
      <c r="N36" s="661"/>
      <c r="O36" s="661"/>
      <c r="P36" s="661"/>
      <c r="Q36" s="661"/>
      <c r="R36" s="661"/>
      <c r="S36" s="661"/>
      <c r="T36" s="661"/>
      <c r="U36" s="662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3"/>
      <c r="AI36" s="609"/>
      <c r="AJ36" s="615"/>
      <c r="AK36" s="615"/>
      <c r="AL36" s="615"/>
      <c r="AM36" s="615"/>
      <c r="AN36" s="615"/>
      <c r="AO36" s="615"/>
      <c r="AP36" s="615"/>
      <c r="AQ36" s="615"/>
      <c r="AR36" s="615"/>
      <c r="AS36" s="204"/>
      <c r="AT36" s="204"/>
      <c r="AU36" s="204"/>
      <c r="AV36" s="204"/>
      <c r="AW36" s="204"/>
      <c r="AX36" s="204"/>
    </row>
    <row r="37" spans="1:64" s="169" customFormat="1" ht="12.9" x14ac:dyDescent="0.35">
      <c r="B37" s="175" t="s">
        <v>612</v>
      </c>
      <c r="F37" s="652"/>
      <c r="G37" s="665">
        <f>G29+G31+G33+G35</f>
        <v>-380003027.81680036</v>
      </c>
      <c r="H37" s="665">
        <f t="shared" ref="H37:AG37" si="9">H29+H31+H33+H35</f>
        <v>-84567277.942120016</v>
      </c>
      <c r="I37" s="665">
        <f t="shared" si="9"/>
        <v>0</v>
      </c>
      <c r="J37" s="665">
        <f t="shared" si="9"/>
        <v>0</v>
      </c>
      <c r="K37" s="665">
        <f t="shared" si="9"/>
        <v>0</v>
      </c>
      <c r="L37" s="665">
        <f>L29+L31+L33+L35</f>
        <v>0</v>
      </c>
      <c r="M37" s="665">
        <f t="shared" si="9"/>
        <v>-1</v>
      </c>
      <c r="N37" s="665">
        <f>N29+N31+N33+N35</f>
        <v>0</v>
      </c>
      <c r="O37" s="665">
        <f t="shared" si="9"/>
        <v>0</v>
      </c>
      <c r="P37" s="665">
        <f t="shared" si="9"/>
        <v>0</v>
      </c>
      <c r="Q37" s="665">
        <f t="shared" si="9"/>
        <v>0</v>
      </c>
      <c r="R37" s="665">
        <f>R29+R31+R33+R35</f>
        <v>0</v>
      </c>
      <c r="S37" s="665">
        <f t="shared" si="9"/>
        <v>0</v>
      </c>
      <c r="T37" s="665">
        <f>T29+T31+T33+T35</f>
        <v>-84567277.942120016</v>
      </c>
      <c r="U37" s="665">
        <f>U29+U31+U33+U35</f>
        <v>-545130617.35959995</v>
      </c>
      <c r="V37" s="665">
        <f>V29+V31+V33+V35</f>
        <v>-76239276.520889968</v>
      </c>
      <c r="W37" s="665">
        <f>W29+W31+W33+W35</f>
        <v>0</v>
      </c>
      <c r="X37" s="665">
        <f t="shared" si="9"/>
        <v>0</v>
      </c>
      <c r="Y37" s="665">
        <f t="shared" si="9"/>
        <v>0</v>
      </c>
      <c r="Z37" s="665">
        <f t="shared" si="9"/>
        <v>-1</v>
      </c>
      <c r="AA37" s="665">
        <f t="shared" si="9"/>
        <v>0</v>
      </c>
      <c r="AB37" s="665">
        <f t="shared" si="9"/>
        <v>0</v>
      </c>
      <c r="AC37" s="665">
        <f t="shared" si="9"/>
        <v>0</v>
      </c>
      <c r="AD37" s="665">
        <f>AD29+AD31+AD33+AD35</f>
        <v>0</v>
      </c>
      <c r="AE37" s="665">
        <f t="shared" si="9"/>
        <v>0</v>
      </c>
      <c r="AF37" s="665">
        <f t="shared" si="9"/>
        <v>0</v>
      </c>
      <c r="AG37" s="665">
        <f t="shared" si="9"/>
        <v>0</v>
      </c>
      <c r="AH37" s="666">
        <f>AH29+AH31+AH33+AH35</f>
        <v>-76239276.520889968</v>
      </c>
      <c r="AI37" s="609"/>
      <c r="AJ37" s="615"/>
      <c r="AK37" s="615"/>
      <c r="AL37" s="615"/>
      <c r="AM37" s="615"/>
      <c r="AN37" s="615"/>
      <c r="AO37" s="615"/>
      <c r="AP37" s="615"/>
      <c r="AQ37" s="615"/>
      <c r="AR37" s="615"/>
      <c r="AS37" s="204"/>
      <c r="AT37" s="204"/>
      <c r="AU37" s="204"/>
      <c r="AV37" s="204"/>
      <c r="AW37" s="204"/>
      <c r="AX37" s="204"/>
    </row>
    <row r="38" spans="1:64" s="169" customFormat="1" ht="12.9" x14ac:dyDescent="0.35">
      <c r="B38" s="261"/>
      <c r="F38" s="652"/>
      <c r="G38" s="660"/>
      <c r="H38" s="660"/>
      <c r="I38" s="661"/>
      <c r="J38" s="661"/>
      <c r="K38" s="661"/>
      <c r="L38" s="661"/>
      <c r="M38" s="661"/>
      <c r="N38" s="661"/>
      <c r="O38" s="661"/>
      <c r="P38" s="661"/>
      <c r="Q38" s="661"/>
      <c r="R38" s="661"/>
      <c r="S38" s="661"/>
      <c r="T38" s="661"/>
      <c r="U38" s="662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3"/>
      <c r="AI38" s="609"/>
      <c r="AJ38" s="615"/>
      <c r="AK38" s="615"/>
      <c r="AL38" s="615"/>
      <c r="AM38" s="615"/>
      <c r="AN38" s="615"/>
      <c r="AO38" s="615"/>
      <c r="AP38" s="615"/>
      <c r="AQ38" s="615"/>
      <c r="AR38" s="615"/>
      <c r="AS38" s="204"/>
      <c r="AT38" s="204"/>
      <c r="AU38" s="204"/>
      <c r="AV38" s="204"/>
      <c r="AW38" s="204"/>
      <c r="AX38" s="204"/>
    </row>
    <row r="39" spans="1:64" s="169" customFormat="1" ht="12.9" x14ac:dyDescent="0.35">
      <c r="A39" s="667"/>
      <c r="B39" s="175" t="s">
        <v>613</v>
      </c>
      <c r="F39" s="652"/>
      <c r="G39" s="668"/>
      <c r="H39" s="668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70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71"/>
      <c r="AI39" s="609"/>
      <c r="AJ39" s="615"/>
      <c r="AK39" s="615"/>
      <c r="AL39" s="615"/>
      <c r="AM39" s="615"/>
      <c r="AN39" s="615"/>
      <c r="AO39" s="615"/>
      <c r="AP39" s="615"/>
      <c r="AQ39" s="615"/>
      <c r="AR39" s="615"/>
      <c r="AS39" s="204"/>
      <c r="AT39" s="204"/>
      <c r="AU39" s="204"/>
      <c r="AV39" s="204"/>
      <c r="AW39" s="204"/>
      <c r="AX39" s="204"/>
    </row>
    <row r="40" spans="1:64" s="169" customFormat="1" ht="12.9" x14ac:dyDescent="0.35">
      <c r="B40" s="175"/>
      <c r="C40" s="167"/>
      <c r="F40" s="643"/>
      <c r="G40" s="668"/>
      <c r="H40" s="668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70"/>
      <c r="V40" s="621"/>
      <c r="W40" s="668"/>
      <c r="X40" s="668"/>
      <c r="Y40" s="668"/>
      <c r="Z40" s="668"/>
      <c r="AA40" s="668"/>
      <c r="AB40" s="668"/>
      <c r="AC40" s="668"/>
      <c r="AD40" s="668"/>
      <c r="AE40" s="542"/>
      <c r="AF40" s="668"/>
      <c r="AG40" s="542"/>
      <c r="AH40" s="671"/>
      <c r="AI40" s="609"/>
      <c r="AJ40" s="615"/>
      <c r="AK40" s="615"/>
      <c r="AL40" s="615"/>
      <c r="AM40" s="615"/>
      <c r="AN40" s="615"/>
      <c r="AO40" s="615"/>
      <c r="AP40" s="615"/>
      <c r="AQ40" s="615"/>
      <c r="AR40" s="615"/>
      <c r="AS40" s="204"/>
      <c r="AT40" s="204"/>
      <c r="AU40" s="204"/>
      <c r="AV40" s="204"/>
      <c r="AW40" s="204"/>
      <c r="AX40" s="204"/>
    </row>
    <row r="41" spans="1:64" s="169" customFormat="1" ht="12.9" x14ac:dyDescent="0.35">
      <c r="B41" s="175" t="s">
        <v>285</v>
      </c>
      <c r="C41" s="624"/>
      <c r="E41" s="672"/>
      <c r="F41" s="652">
        <v>3</v>
      </c>
      <c r="G41" s="621">
        <f>[16]Summary!$H$13</f>
        <v>26900000</v>
      </c>
      <c r="H41" s="621">
        <f>[16]Summary!$M$13</f>
        <v>2197851</v>
      </c>
      <c r="I41" s="621">
        <v>0</v>
      </c>
      <c r="J41" s="621">
        <v>0</v>
      </c>
      <c r="K41" s="621">
        <v>0</v>
      </c>
      <c r="L41" s="621">
        <v>0</v>
      </c>
      <c r="M41" s="621">
        <v>0</v>
      </c>
      <c r="N41" s="621">
        <v>0</v>
      </c>
      <c r="O41" s="621">
        <v>0</v>
      </c>
      <c r="P41" s="621">
        <v>0</v>
      </c>
      <c r="Q41" s="621">
        <v>0</v>
      </c>
      <c r="R41" s="621">
        <v>0</v>
      </c>
      <c r="S41" s="621">
        <v>0</v>
      </c>
      <c r="T41" s="621">
        <f>SUM(H41:S41)</f>
        <v>2197851</v>
      </c>
      <c r="U41" s="563">
        <f>[16]Summary!$BZ$13</f>
        <v>39551871</v>
      </c>
      <c r="V41" s="621">
        <f>[16]Summary!$CE$13</f>
        <v>4605882</v>
      </c>
      <c r="W41" s="542">
        <v>0</v>
      </c>
      <c r="X41" s="542">
        <v>0</v>
      </c>
      <c r="Y41" s="542">
        <v>0</v>
      </c>
      <c r="Z41" s="542">
        <v>0</v>
      </c>
      <c r="AA41" s="542">
        <v>0</v>
      </c>
      <c r="AB41" s="542">
        <v>0</v>
      </c>
      <c r="AC41" s="542">
        <v>0</v>
      </c>
      <c r="AD41" s="542">
        <v>0</v>
      </c>
      <c r="AE41" s="542">
        <v>0</v>
      </c>
      <c r="AF41" s="542">
        <v>0</v>
      </c>
      <c r="AG41" s="542">
        <v>0</v>
      </c>
      <c r="AH41" s="616">
        <f>SUM(V41:AG42)</f>
        <v>4605882</v>
      </c>
      <c r="AI41" s="609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</row>
    <row r="42" spans="1:64" s="169" customFormat="1" ht="12.9" x14ac:dyDescent="0.35">
      <c r="B42" s="175"/>
      <c r="C42" s="624"/>
      <c r="F42" s="652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73"/>
      <c r="V42" s="621"/>
      <c r="W42" s="668"/>
      <c r="X42" s="668"/>
      <c r="Y42" s="668"/>
      <c r="Z42" s="668"/>
      <c r="AA42" s="668"/>
      <c r="AB42" s="668"/>
      <c r="AC42" s="668"/>
      <c r="AD42" s="668"/>
      <c r="AE42" s="668"/>
      <c r="AF42" s="668"/>
      <c r="AG42" s="668"/>
      <c r="AH42" s="608"/>
      <c r="AI42" s="609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</row>
    <row r="43" spans="1:64" s="169" customFormat="1" ht="12.9" x14ac:dyDescent="0.35">
      <c r="B43" s="175" t="s">
        <v>293</v>
      </c>
      <c r="C43" s="624"/>
      <c r="F43" s="652">
        <v>3</v>
      </c>
      <c r="G43" s="621">
        <f>[16]Summary!$H$23</f>
        <v>242500000</v>
      </c>
      <c r="H43" s="621">
        <f>[16]Summary!$M$23</f>
        <v>19535992</v>
      </c>
      <c r="I43" s="621">
        <v>0</v>
      </c>
      <c r="J43" s="621">
        <v>0</v>
      </c>
      <c r="K43" s="621">
        <v>0</v>
      </c>
      <c r="L43" s="621">
        <v>0</v>
      </c>
      <c r="M43" s="621">
        <v>0</v>
      </c>
      <c r="N43" s="621">
        <v>0</v>
      </c>
      <c r="O43" s="621">
        <v>0</v>
      </c>
      <c r="P43" s="621">
        <v>0</v>
      </c>
      <c r="Q43" s="621">
        <v>0</v>
      </c>
      <c r="R43" s="621">
        <v>0</v>
      </c>
      <c r="S43" s="621">
        <v>0</v>
      </c>
      <c r="T43" s="621">
        <f>SUM(H43:S43)</f>
        <v>19535992</v>
      </c>
      <c r="U43" s="563">
        <f>[16]Summary!$BZ$23</f>
        <v>390583351</v>
      </c>
      <c r="V43" s="542">
        <f>[16]Summary!$CE$23</f>
        <v>37041726</v>
      </c>
      <c r="W43" s="542">
        <v>0</v>
      </c>
      <c r="X43" s="542">
        <v>0</v>
      </c>
      <c r="Y43" s="542">
        <v>0</v>
      </c>
      <c r="Z43" s="542">
        <v>0</v>
      </c>
      <c r="AA43" s="542">
        <v>0</v>
      </c>
      <c r="AB43" s="542">
        <v>0</v>
      </c>
      <c r="AC43" s="542">
        <v>0</v>
      </c>
      <c r="AD43" s="542">
        <v>0</v>
      </c>
      <c r="AE43" s="542">
        <v>0</v>
      </c>
      <c r="AF43" s="542">
        <v>0</v>
      </c>
      <c r="AG43" s="542">
        <v>0</v>
      </c>
      <c r="AH43" s="616">
        <f>SUM(V43:AG44)</f>
        <v>37041726</v>
      </c>
      <c r="AI43" s="609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</row>
    <row r="44" spans="1:64" s="169" customFormat="1" ht="12.9" x14ac:dyDescent="0.35">
      <c r="B44" s="261"/>
      <c r="F44" s="652"/>
      <c r="G44" s="549"/>
      <c r="H44" s="549"/>
      <c r="I44" s="549"/>
      <c r="J44" s="549"/>
      <c r="K44" s="549"/>
      <c r="L44" s="549"/>
      <c r="M44" s="549"/>
      <c r="N44" s="549"/>
      <c r="O44" s="549"/>
      <c r="P44" s="549"/>
      <c r="Q44" s="549"/>
      <c r="R44" s="549"/>
      <c r="S44" s="549"/>
      <c r="T44" s="549"/>
      <c r="U44" s="613"/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  <c r="AF44" s="542"/>
      <c r="AG44" s="542"/>
      <c r="AH44" s="614"/>
      <c r="AI44" s="609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</row>
    <row r="45" spans="1:64" s="169" customFormat="1" ht="12.9" x14ac:dyDescent="0.35">
      <c r="B45" s="175" t="s">
        <v>614</v>
      </c>
      <c r="C45" s="624"/>
      <c r="F45" s="652">
        <v>3</v>
      </c>
      <c r="G45" s="542">
        <f>[16]Summary!$H$39</f>
        <v>53734707</v>
      </c>
      <c r="H45" s="542">
        <f>[16]Summary!$M$39</f>
        <v>3864380</v>
      </c>
      <c r="I45" s="542">
        <f>+[17]Summary!$M$39</f>
        <v>0</v>
      </c>
      <c r="J45" s="542">
        <f>+[17]Summary!$M$39</f>
        <v>0</v>
      </c>
      <c r="K45" s="542">
        <f>+[17]Summary!$M$39</f>
        <v>0</v>
      </c>
      <c r="L45" s="542">
        <f>+[17]Summary!$M$39</f>
        <v>0</v>
      </c>
      <c r="M45" s="542">
        <f>+[17]Summary!$M$39</f>
        <v>0</v>
      </c>
      <c r="N45" s="542">
        <f>+[17]Summary!$M$39</f>
        <v>0</v>
      </c>
      <c r="O45" s="542">
        <f>+[17]Summary!$M$39</f>
        <v>0</v>
      </c>
      <c r="P45" s="542">
        <f>+[17]Summary!$M$39</f>
        <v>0</v>
      </c>
      <c r="Q45" s="542">
        <f>+[17]Summary!$M$39</f>
        <v>0</v>
      </c>
      <c r="R45" s="542">
        <f>+[17]Summary!$M$39</f>
        <v>0</v>
      </c>
      <c r="S45" s="542">
        <f>+[17]Summary!$M$39</f>
        <v>0</v>
      </c>
      <c r="T45" s="542">
        <f>SUM(H45:S45)</f>
        <v>3864380</v>
      </c>
      <c r="U45" s="563">
        <f>[16]Summary!$BZ$39</f>
        <v>103917277</v>
      </c>
      <c r="V45" s="549">
        <f>[16]Summary!$CE$39</f>
        <v>0</v>
      </c>
      <c r="W45" s="542">
        <f>+[18]Summary!$CJ$39</f>
        <v>0</v>
      </c>
      <c r="X45" s="542">
        <f>+[18]Summary!$CJ$39</f>
        <v>0</v>
      </c>
      <c r="Y45" s="542">
        <f>+[18]Summary!$CJ$39</f>
        <v>0</v>
      </c>
      <c r="Z45" s="542">
        <f>+[18]Summary!$CJ$39</f>
        <v>0</v>
      </c>
      <c r="AA45" s="542">
        <f>+[18]Summary!$CJ$39</f>
        <v>0</v>
      </c>
      <c r="AB45" s="542">
        <f>+[18]Summary!$CJ$39</f>
        <v>0</v>
      </c>
      <c r="AC45" s="542">
        <f>+[18]Summary!$CJ$39</f>
        <v>0</v>
      </c>
      <c r="AD45" s="542">
        <f>+[18]Summary!$CJ$39</f>
        <v>0</v>
      </c>
      <c r="AE45" s="542">
        <f>+[18]Summary!$CJ$39</f>
        <v>0</v>
      </c>
      <c r="AF45" s="542">
        <f>+[18]Summary!$CJ$39</f>
        <v>0</v>
      </c>
      <c r="AG45" s="542">
        <f>+[18]Summary!$CJ$39</f>
        <v>0</v>
      </c>
      <c r="AH45" s="616">
        <f>SUM(V45:AG46)</f>
        <v>0</v>
      </c>
      <c r="AI45" s="674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</row>
    <row r="46" spans="1:64" s="169" customFormat="1" ht="12.9" x14ac:dyDescent="0.35">
      <c r="B46" s="175"/>
      <c r="C46" s="624"/>
      <c r="F46" s="675"/>
      <c r="G46" s="549"/>
      <c r="H46" s="549"/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  <c r="U46" s="613"/>
      <c r="V46" s="549"/>
      <c r="W46" s="542"/>
      <c r="X46" s="542"/>
      <c r="Y46" s="542"/>
      <c r="Z46" s="542"/>
      <c r="AA46" s="542"/>
      <c r="AB46" s="542"/>
      <c r="AC46" s="542"/>
      <c r="AD46" s="542"/>
      <c r="AE46" s="542"/>
      <c r="AF46" s="542"/>
      <c r="AG46" s="542"/>
      <c r="AH46" s="614"/>
      <c r="AI46" s="674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</row>
    <row r="47" spans="1:64" s="169" customFormat="1" ht="15.9" x14ac:dyDescent="0.4">
      <c r="B47" s="711" t="s">
        <v>621</v>
      </c>
      <c r="C47" s="712"/>
      <c r="D47" s="712"/>
      <c r="F47" s="652">
        <v>3</v>
      </c>
      <c r="G47" s="542">
        <f>[16]Summary!$H$59</f>
        <v>56868320.816800363</v>
      </c>
      <c r="H47" s="542">
        <f>[16]Summary!$M$59</f>
        <v>58969054.942120016</v>
      </c>
      <c r="I47" s="542">
        <v>0</v>
      </c>
      <c r="J47" s="542">
        <v>0</v>
      </c>
      <c r="K47" s="542">
        <v>0</v>
      </c>
      <c r="L47" s="542">
        <v>0</v>
      </c>
      <c r="M47" s="542">
        <v>0</v>
      </c>
      <c r="N47" s="542">
        <v>0</v>
      </c>
      <c r="O47" s="542">
        <v>0</v>
      </c>
      <c r="P47" s="542">
        <v>0</v>
      </c>
      <c r="Q47" s="542">
        <v>0</v>
      </c>
      <c r="R47" s="542">
        <v>0</v>
      </c>
      <c r="S47" s="542">
        <v>0</v>
      </c>
      <c r="T47" s="542">
        <f>SUM(H47:S47)</f>
        <v>58969054.942120016</v>
      </c>
      <c r="U47" s="542">
        <f>[16]Summary!$BZ$59</f>
        <v>11078118.359600224</v>
      </c>
      <c r="V47" s="542">
        <f>[16]Summary!$CE$59</f>
        <v>34591668.520889997</v>
      </c>
      <c r="W47" s="542">
        <v>0</v>
      </c>
      <c r="X47" s="542">
        <v>0</v>
      </c>
      <c r="Y47" s="542">
        <v>0</v>
      </c>
      <c r="Z47" s="542">
        <v>0</v>
      </c>
      <c r="AA47" s="542">
        <v>0</v>
      </c>
      <c r="AB47" s="542">
        <v>0</v>
      </c>
      <c r="AC47" s="542">
        <v>0</v>
      </c>
      <c r="AD47" s="542">
        <v>0</v>
      </c>
      <c r="AE47" s="542">
        <v>0</v>
      </c>
      <c r="AF47" s="542">
        <v>0</v>
      </c>
      <c r="AG47" s="542">
        <v>0</v>
      </c>
      <c r="AH47" s="616">
        <f>SUM(V47:AG48)-1</f>
        <v>34591667.520889997</v>
      </c>
      <c r="AI47" s="674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</row>
    <row r="48" spans="1:64" s="169" customFormat="1" ht="12.9" x14ac:dyDescent="0.35">
      <c r="B48" s="175"/>
      <c r="C48" s="624"/>
      <c r="F48" s="652"/>
      <c r="G48" s="676"/>
      <c r="H48" s="676"/>
      <c r="I48" s="676"/>
      <c r="J48" s="676"/>
      <c r="K48" s="676"/>
      <c r="L48" s="676"/>
      <c r="M48" s="676"/>
      <c r="N48" s="676"/>
      <c r="O48" s="676"/>
      <c r="P48" s="676"/>
      <c r="Q48" s="676"/>
      <c r="R48" s="676"/>
      <c r="S48" s="676"/>
      <c r="T48" s="677"/>
      <c r="U48" s="678"/>
      <c r="V48" s="676"/>
      <c r="W48" s="676"/>
      <c r="X48" s="676"/>
      <c r="Y48" s="676"/>
      <c r="Z48" s="676"/>
      <c r="AA48" s="676"/>
      <c r="AB48" s="676"/>
      <c r="AC48" s="676"/>
      <c r="AD48" s="676"/>
      <c r="AE48" s="676"/>
      <c r="AF48" s="676"/>
      <c r="AG48" s="679"/>
      <c r="AH48" s="680"/>
      <c r="AI48" s="674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</row>
    <row r="49" spans="2:64" s="169" customFormat="1" ht="12.9" x14ac:dyDescent="0.35">
      <c r="B49" s="175" t="s">
        <v>615</v>
      </c>
      <c r="C49" s="167"/>
      <c r="D49" s="167"/>
      <c r="E49" s="167"/>
      <c r="F49" s="675"/>
      <c r="G49" s="681">
        <f>+G41+G43+G45+G47</f>
        <v>380003027.81680036</v>
      </c>
      <c r="H49" s="681">
        <f t="shared" ref="H49:S49" si="10">+H41+H43+H45+H47</f>
        <v>84567277.942120016</v>
      </c>
      <c r="I49" s="681">
        <f t="shared" si="10"/>
        <v>0</v>
      </c>
      <c r="J49" s="542">
        <f t="shared" si="10"/>
        <v>0</v>
      </c>
      <c r="K49" s="681">
        <f t="shared" si="10"/>
        <v>0</v>
      </c>
      <c r="L49" s="657">
        <f t="shared" si="10"/>
        <v>0</v>
      </c>
      <c r="M49" s="681">
        <f t="shared" si="10"/>
        <v>0</v>
      </c>
      <c r="N49" s="681">
        <f t="shared" si="10"/>
        <v>0</v>
      </c>
      <c r="O49" s="681">
        <f>+O41+O43+O45+O47</f>
        <v>0</v>
      </c>
      <c r="P49" s="542">
        <f t="shared" si="10"/>
        <v>0</v>
      </c>
      <c r="Q49" s="681">
        <f t="shared" si="10"/>
        <v>0</v>
      </c>
      <c r="R49" s="592">
        <f t="shared" si="10"/>
        <v>0</v>
      </c>
      <c r="S49" s="681">
        <f t="shared" si="10"/>
        <v>0</v>
      </c>
      <c r="T49" s="681">
        <f>+T41+T43+T45+T47</f>
        <v>84567277.942120016</v>
      </c>
      <c r="U49" s="681">
        <f>+U41+U43+U45+U47</f>
        <v>545130617.35960019</v>
      </c>
      <c r="V49" s="681">
        <f t="shared" ref="V49:AF49" si="11">+V41+V43+V45+V47</f>
        <v>76239276.520889997</v>
      </c>
      <c r="W49" s="681">
        <f t="shared" si="11"/>
        <v>0</v>
      </c>
      <c r="X49" s="542">
        <f t="shared" si="11"/>
        <v>0</v>
      </c>
      <c r="Y49" s="681">
        <f t="shared" si="11"/>
        <v>0</v>
      </c>
      <c r="Z49" s="681">
        <f t="shared" si="11"/>
        <v>0</v>
      </c>
      <c r="AA49" s="681">
        <f t="shared" si="11"/>
        <v>0</v>
      </c>
      <c r="AB49" s="681">
        <f t="shared" si="11"/>
        <v>0</v>
      </c>
      <c r="AC49" s="681">
        <f t="shared" si="11"/>
        <v>0</v>
      </c>
      <c r="AD49" s="542">
        <f t="shared" si="11"/>
        <v>0</v>
      </c>
      <c r="AE49" s="681">
        <f t="shared" si="11"/>
        <v>0</v>
      </c>
      <c r="AF49" s="592">
        <f t="shared" si="11"/>
        <v>0</v>
      </c>
      <c r="AG49" s="681">
        <f>+AG41+AG43+AG45+AG47</f>
        <v>0</v>
      </c>
      <c r="AH49" s="681">
        <f>+AH41+AH43+AH45+AH47</f>
        <v>76239275.520889997</v>
      </c>
      <c r="AI49" s="674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</row>
    <row r="50" spans="2:64" s="169" customFormat="1" ht="12.9" x14ac:dyDescent="0.35">
      <c r="B50" s="267"/>
      <c r="C50" s="166"/>
      <c r="D50" s="166"/>
      <c r="E50" s="166"/>
      <c r="F50" s="682"/>
      <c r="G50" s="558"/>
      <c r="H50" s="558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4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9"/>
      <c r="AI50" s="609"/>
      <c r="AJ50" s="543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</row>
    <row r="51" spans="2:64" s="241" customFormat="1" ht="12.9" x14ac:dyDescent="0.35">
      <c r="B51" s="685" t="s">
        <v>616</v>
      </c>
      <c r="F51" s="686"/>
      <c r="G51" s="687"/>
      <c r="H51" s="687"/>
      <c r="I51" s="687"/>
      <c r="J51" s="687"/>
      <c r="K51" s="687"/>
      <c r="L51" s="687"/>
      <c r="M51" s="687"/>
      <c r="N51" s="687"/>
      <c r="O51" s="687"/>
      <c r="P51" s="687"/>
      <c r="Q51" s="687"/>
      <c r="R51" s="687"/>
      <c r="S51" s="687"/>
      <c r="T51" s="687"/>
      <c r="U51" s="687"/>
      <c r="V51" s="687"/>
      <c r="W51" s="687"/>
      <c r="X51" s="687"/>
      <c r="Y51" s="687"/>
      <c r="Z51" s="687"/>
      <c r="AA51" s="687"/>
      <c r="AB51" s="687"/>
      <c r="AC51" s="687"/>
      <c r="AD51" s="687"/>
      <c r="AE51" s="687"/>
      <c r="AF51" s="687"/>
      <c r="AG51" s="687"/>
      <c r="AH51" s="687"/>
      <c r="AI51" s="545"/>
      <c r="AJ51" s="631"/>
      <c r="AK51" s="631"/>
      <c r="AL51" s="631"/>
      <c r="AM51" s="631"/>
      <c r="AN51" s="631"/>
      <c r="AO51" s="631"/>
      <c r="AP51" s="631"/>
      <c r="AQ51" s="631"/>
      <c r="AR51" s="631"/>
      <c r="AS51" s="545"/>
      <c r="AT51" s="545"/>
      <c r="AU51" s="545"/>
      <c r="AV51" s="545"/>
      <c r="AW51" s="545"/>
      <c r="AX51" s="545"/>
    </row>
    <row r="52" spans="2:64" s="241" customFormat="1" ht="12.9" x14ac:dyDescent="0.35">
      <c r="B52" s="685" t="s">
        <v>617</v>
      </c>
      <c r="F52" s="686"/>
      <c r="G52" s="687"/>
      <c r="H52" s="687"/>
      <c r="I52" s="687"/>
      <c r="J52" s="687"/>
      <c r="K52" s="687"/>
      <c r="L52" s="687"/>
      <c r="M52" s="687"/>
      <c r="N52" s="687"/>
      <c r="O52" s="687"/>
      <c r="P52" s="687"/>
      <c r="Q52" s="687"/>
      <c r="R52" s="687"/>
      <c r="S52" s="687"/>
      <c r="T52" s="687"/>
      <c r="U52" s="687"/>
      <c r="V52" s="687"/>
      <c r="W52" s="687"/>
      <c r="X52" s="687"/>
      <c r="Y52" s="687"/>
      <c r="Z52" s="687"/>
      <c r="AA52" s="687"/>
      <c r="AB52" s="687"/>
      <c r="AC52" s="687"/>
      <c r="AD52" s="687"/>
      <c r="AE52" s="687"/>
      <c r="AF52" s="687"/>
      <c r="AG52" s="687"/>
      <c r="AH52" s="687"/>
      <c r="AI52" s="545"/>
      <c r="AJ52" s="631"/>
      <c r="AK52" s="631"/>
      <c r="AL52" s="631"/>
      <c r="AM52" s="631"/>
      <c r="AN52" s="631"/>
      <c r="AO52" s="631"/>
      <c r="AP52" s="631"/>
      <c r="AQ52" s="631"/>
      <c r="AR52" s="631"/>
      <c r="AS52" s="545"/>
      <c r="AT52" s="545"/>
      <c r="AU52" s="545"/>
      <c r="AV52" s="545"/>
      <c r="AW52" s="545"/>
      <c r="AX52" s="545"/>
    </row>
    <row r="53" spans="2:64" s="241" customFormat="1" ht="12.9" x14ac:dyDescent="0.35">
      <c r="B53" s="685" t="s">
        <v>618</v>
      </c>
      <c r="F53" s="686"/>
      <c r="G53" s="687"/>
      <c r="H53" s="687"/>
      <c r="I53" s="687"/>
      <c r="J53" s="687"/>
      <c r="K53" s="687"/>
      <c r="L53" s="687"/>
      <c r="M53" s="687"/>
      <c r="N53" s="687"/>
      <c r="O53" s="687"/>
      <c r="P53" s="687"/>
      <c r="Q53" s="687"/>
      <c r="R53" s="687"/>
      <c r="S53" s="687"/>
      <c r="T53" s="687"/>
      <c r="U53" s="687"/>
      <c r="V53" s="687"/>
      <c r="W53" s="687"/>
      <c r="X53" s="687"/>
      <c r="Y53" s="687"/>
      <c r="Z53" s="687"/>
      <c r="AA53" s="687"/>
      <c r="AB53" s="687"/>
      <c r="AC53" s="687"/>
      <c r="AD53" s="687"/>
      <c r="AE53" s="687"/>
      <c r="AF53" s="687"/>
      <c r="AG53" s="687"/>
      <c r="AH53" s="687"/>
      <c r="AI53" s="545"/>
      <c r="AJ53" s="631"/>
      <c r="AK53" s="631"/>
      <c r="AL53" s="631"/>
      <c r="AM53" s="631"/>
      <c r="AN53" s="631"/>
      <c r="AO53" s="631"/>
      <c r="AP53" s="631"/>
      <c r="AQ53" s="631"/>
      <c r="AR53" s="631"/>
      <c r="AS53" s="545"/>
      <c r="AT53" s="545"/>
      <c r="AU53" s="545"/>
      <c r="AV53" s="545"/>
      <c r="AW53" s="545"/>
      <c r="AX53" s="545"/>
    </row>
    <row r="54" spans="2:64" s="241" customFormat="1" ht="12.9" x14ac:dyDescent="0.35">
      <c r="B54" s="685" t="s">
        <v>619</v>
      </c>
      <c r="F54" s="686"/>
      <c r="G54" s="687"/>
      <c r="H54" s="687"/>
      <c r="I54" s="687"/>
      <c r="J54" s="687"/>
      <c r="K54" s="687"/>
      <c r="L54" s="687"/>
      <c r="M54" s="687"/>
      <c r="N54" s="687"/>
      <c r="O54" s="687"/>
      <c r="P54" s="687"/>
      <c r="Q54" s="687"/>
      <c r="R54" s="687"/>
      <c r="S54" s="687"/>
      <c r="T54" s="687"/>
      <c r="U54" s="687"/>
      <c r="V54" s="687"/>
      <c r="W54" s="687"/>
      <c r="X54" s="687"/>
      <c r="Y54" s="687"/>
      <c r="Z54" s="687"/>
      <c r="AA54" s="687"/>
      <c r="AB54" s="687"/>
      <c r="AC54" s="687"/>
      <c r="AD54" s="687"/>
      <c r="AE54" s="687"/>
      <c r="AF54" s="687"/>
      <c r="AG54" s="687"/>
      <c r="AH54" s="687"/>
      <c r="AI54" s="545"/>
      <c r="AJ54" s="631"/>
      <c r="AK54" s="631"/>
      <c r="AL54" s="631"/>
      <c r="AM54" s="631"/>
      <c r="AN54" s="631"/>
      <c r="AO54" s="631"/>
      <c r="AP54" s="631"/>
      <c r="AQ54" s="631"/>
      <c r="AR54" s="631"/>
      <c r="AS54" s="545"/>
      <c r="AT54" s="545"/>
      <c r="AU54" s="545"/>
      <c r="AV54" s="545"/>
      <c r="AW54" s="545"/>
      <c r="AX54" s="545"/>
    </row>
    <row r="55" spans="2:64" s="241" customFormat="1" ht="12.9" x14ac:dyDescent="0.35">
      <c r="B55" s="685" t="s">
        <v>620</v>
      </c>
      <c r="F55" s="686"/>
      <c r="G55" s="687"/>
      <c r="H55" s="687"/>
      <c r="I55" s="687"/>
      <c r="J55" s="687"/>
      <c r="K55" s="687"/>
      <c r="L55" s="687"/>
      <c r="M55" s="687"/>
      <c r="N55" s="687"/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545"/>
      <c r="AJ55" s="631"/>
      <c r="AK55" s="631"/>
      <c r="AL55" s="631"/>
      <c r="AM55" s="631"/>
      <c r="AN55" s="631"/>
      <c r="AO55" s="631"/>
      <c r="AP55" s="631"/>
      <c r="AQ55" s="631"/>
      <c r="AR55" s="631"/>
      <c r="AS55" s="545"/>
      <c r="AT55" s="545"/>
      <c r="AU55" s="545"/>
      <c r="AV55" s="545"/>
      <c r="AW55" s="545"/>
      <c r="AX55" s="545"/>
    </row>
    <row r="56" spans="2:64" s="241" customFormat="1" ht="13" customHeight="1" x14ac:dyDescent="0.35">
      <c r="B56" s="688"/>
      <c r="F56" s="686"/>
      <c r="G56" s="687"/>
      <c r="H56" s="687"/>
      <c r="I56" s="687"/>
      <c r="J56" s="687"/>
      <c r="K56" s="687"/>
      <c r="L56" s="687"/>
      <c r="M56" s="687"/>
      <c r="N56" s="687"/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545"/>
      <c r="AJ56" s="631"/>
      <c r="AK56" s="631"/>
      <c r="AL56" s="631"/>
      <c r="AM56" s="631"/>
      <c r="AN56" s="631"/>
      <c r="AO56" s="631"/>
      <c r="AP56" s="631"/>
      <c r="AQ56" s="631"/>
      <c r="AR56" s="631"/>
      <c r="AS56" s="545"/>
      <c r="AT56" s="545"/>
      <c r="AU56" s="545"/>
      <c r="AV56" s="545"/>
      <c r="AW56" s="545"/>
      <c r="AX56" s="545"/>
    </row>
    <row r="57" spans="2:64" s="689" customFormat="1" ht="16.5" customHeight="1" x14ac:dyDescent="0.25">
      <c r="G57" s="690"/>
      <c r="H57" s="690"/>
      <c r="I57" s="690"/>
      <c r="J57" s="690"/>
      <c r="K57" s="690"/>
      <c r="L57" s="690"/>
      <c r="M57" s="690"/>
      <c r="N57" s="690"/>
      <c r="O57" s="690"/>
      <c r="P57" s="690"/>
      <c r="Q57" s="690"/>
      <c r="R57" s="690"/>
      <c r="S57" s="690"/>
      <c r="T57" s="690"/>
      <c r="U57" s="690"/>
      <c r="V57" s="690"/>
      <c r="W57" s="690"/>
      <c r="X57" s="690"/>
      <c r="Y57" s="690"/>
      <c r="Z57" s="690"/>
      <c r="AA57" s="690"/>
      <c r="AB57" s="690"/>
      <c r="AC57" s="690"/>
      <c r="AD57" s="690"/>
      <c r="AE57" s="690"/>
      <c r="AF57" s="690"/>
      <c r="AG57" s="690"/>
      <c r="AH57" s="690"/>
      <c r="AI57" s="691"/>
      <c r="AJ57" s="692"/>
      <c r="AK57" s="692"/>
      <c r="AL57" s="692"/>
      <c r="AM57" s="692"/>
      <c r="AN57" s="692"/>
      <c r="AO57" s="692"/>
      <c r="AP57" s="692"/>
      <c r="AQ57" s="692"/>
      <c r="AR57" s="692"/>
      <c r="AS57" s="691"/>
      <c r="AT57" s="691"/>
      <c r="AU57" s="691"/>
      <c r="AV57" s="691"/>
      <c r="AW57" s="691"/>
      <c r="AX57" s="691"/>
    </row>
    <row r="58" spans="2:64" s="584" customFormat="1" x14ac:dyDescent="0.25"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693"/>
      <c r="AB58" s="693"/>
      <c r="AC58" s="693"/>
      <c r="AD58" s="693"/>
      <c r="AE58" s="693"/>
      <c r="AF58" s="693"/>
      <c r="AG58" s="693"/>
      <c r="AH58" s="693"/>
      <c r="AI58" s="694"/>
      <c r="AJ58" s="695"/>
      <c r="AK58" s="695"/>
      <c r="AL58" s="695"/>
      <c r="AM58" s="695"/>
      <c r="AN58" s="695"/>
      <c r="AO58" s="695"/>
      <c r="AP58" s="695"/>
      <c r="AQ58" s="695"/>
      <c r="AR58" s="695"/>
      <c r="AS58" s="694"/>
      <c r="AT58" s="694"/>
      <c r="AU58" s="694"/>
      <c r="AV58" s="694"/>
      <c r="AW58" s="694"/>
      <c r="AX58" s="694"/>
    </row>
    <row r="59" spans="2:64" x14ac:dyDescent="0.25">
      <c r="G59" s="581"/>
      <c r="H59" s="581"/>
      <c r="I59" s="581"/>
      <c r="J59" s="581"/>
      <c r="K59" s="581"/>
      <c r="L59" s="581"/>
      <c r="M59" s="581"/>
      <c r="N59" s="581"/>
      <c r="O59" s="581"/>
      <c r="P59" s="581"/>
      <c r="Q59" s="581"/>
      <c r="R59" s="581"/>
      <c r="S59" s="581"/>
      <c r="T59" s="581"/>
      <c r="U59" s="696"/>
      <c r="V59" s="696"/>
      <c r="W59" s="696"/>
      <c r="X59" s="693"/>
      <c r="Y59" s="581"/>
      <c r="Z59" s="581"/>
      <c r="AA59" s="581"/>
      <c r="AB59" s="581"/>
      <c r="AC59" s="581"/>
      <c r="AD59" s="581"/>
      <c r="AE59" s="581"/>
      <c r="AF59" s="581"/>
      <c r="AG59" s="581"/>
      <c r="AH59" s="582"/>
      <c r="AI59" s="582"/>
      <c r="AJ59" s="697"/>
      <c r="AK59" s="697"/>
      <c r="AL59" s="697"/>
      <c r="AM59" s="697"/>
      <c r="AN59" s="697"/>
      <c r="AO59" s="697"/>
      <c r="AP59" s="697"/>
      <c r="AQ59" s="697"/>
      <c r="AR59" s="697"/>
      <c r="AS59" s="582"/>
      <c r="AT59" s="582"/>
      <c r="AU59" s="582"/>
      <c r="AV59" s="582"/>
      <c r="AW59" s="582"/>
      <c r="AX59" s="582"/>
    </row>
    <row r="60" spans="2:64" x14ac:dyDescent="0.25">
      <c r="G60" s="581"/>
      <c r="H60" s="581"/>
      <c r="I60" s="581"/>
      <c r="J60" s="581"/>
      <c r="K60" s="581"/>
      <c r="L60" s="581"/>
      <c r="M60" s="581"/>
      <c r="N60" s="581"/>
      <c r="O60" s="581"/>
      <c r="P60" s="581"/>
      <c r="Q60" s="581"/>
      <c r="R60" s="581"/>
      <c r="S60" s="581"/>
      <c r="T60" s="581"/>
      <c r="U60" s="581"/>
      <c r="V60" s="581"/>
      <c r="W60" s="581"/>
      <c r="X60" s="581"/>
      <c r="Y60" s="581"/>
      <c r="Z60" s="581"/>
      <c r="AA60" s="581"/>
      <c r="AB60" s="581"/>
      <c r="AC60" s="581"/>
      <c r="AD60" s="581"/>
      <c r="AE60" s="581"/>
      <c r="AF60" s="581"/>
      <c r="AG60" s="581"/>
      <c r="AH60" s="698"/>
      <c r="AI60" s="582"/>
      <c r="AJ60" s="697"/>
      <c r="AK60" s="697"/>
      <c r="AL60" s="697"/>
      <c r="AM60" s="697"/>
      <c r="AN60" s="697"/>
      <c r="AO60" s="697"/>
      <c r="AP60" s="697"/>
      <c r="AQ60" s="697"/>
      <c r="AR60" s="697"/>
      <c r="AS60" s="582"/>
      <c r="AT60" s="582"/>
      <c r="AU60" s="582"/>
      <c r="AV60" s="582"/>
      <c r="AW60" s="582"/>
      <c r="AX60" s="582"/>
    </row>
    <row r="61" spans="2:64" x14ac:dyDescent="0.25">
      <c r="G61" s="581"/>
      <c r="H61" s="581"/>
      <c r="I61" s="581"/>
      <c r="J61" s="581"/>
      <c r="K61" s="581"/>
      <c r="L61" s="581"/>
      <c r="M61" s="581"/>
      <c r="N61" s="581"/>
      <c r="O61" s="581"/>
      <c r="P61" s="581"/>
      <c r="Q61" s="581"/>
      <c r="R61" s="581"/>
      <c r="S61" s="581"/>
      <c r="T61" s="581"/>
      <c r="U61" s="699"/>
      <c r="V61" s="699"/>
      <c r="W61" s="699"/>
      <c r="X61" s="581"/>
      <c r="Y61" s="581"/>
      <c r="Z61" s="581"/>
      <c r="AA61" s="581"/>
      <c r="AB61" s="581"/>
      <c r="AC61" s="581"/>
      <c r="AD61" s="581"/>
      <c r="AE61" s="581"/>
      <c r="AF61" s="581"/>
      <c r="AG61" s="581"/>
      <c r="AH61" s="582"/>
      <c r="AI61" s="582"/>
      <c r="AJ61" s="697"/>
      <c r="AK61" s="697"/>
      <c r="AL61" s="697"/>
      <c r="AM61" s="697"/>
      <c r="AN61" s="697"/>
      <c r="AO61" s="697"/>
      <c r="AP61" s="697"/>
      <c r="AQ61" s="697"/>
      <c r="AR61" s="697"/>
      <c r="AS61" s="582"/>
      <c r="AT61" s="582"/>
      <c r="AU61" s="582"/>
      <c r="AV61" s="582"/>
      <c r="AW61" s="582"/>
      <c r="AX61" s="582"/>
    </row>
    <row r="62" spans="2:64" x14ac:dyDescent="0.25">
      <c r="G62" s="581"/>
      <c r="H62" s="581"/>
      <c r="I62" s="581"/>
      <c r="J62" s="581"/>
      <c r="K62" s="581"/>
      <c r="L62" s="581"/>
      <c r="M62" s="581"/>
      <c r="N62" s="581"/>
      <c r="O62" s="581"/>
      <c r="P62" s="581"/>
      <c r="Q62" s="581"/>
      <c r="R62" s="581"/>
      <c r="S62" s="581"/>
      <c r="T62" s="581"/>
      <c r="U62" s="581"/>
      <c r="V62" s="581"/>
      <c r="W62" s="581"/>
      <c r="X62" s="581"/>
      <c r="Y62" s="581"/>
      <c r="Z62" s="581"/>
      <c r="AA62" s="581"/>
      <c r="AB62" s="581"/>
      <c r="AC62" s="581"/>
      <c r="AD62" s="581"/>
      <c r="AE62" s="581"/>
      <c r="AF62" s="581"/>
      <c r="AG62" s="581"/>
      <c r="AH62" s="582"/>
      <c r="AI62" s="582"/>
      <c r="AJ62" s="697"/>
      <c r="AK62" s="697"/>
      <c r="AL62" s="697"/>
      <c r="AM62" s="697"/>
      <c r="AN62" s="697"/>
      <c r="AO62" s="697"/>
      <c r="AP62" s="697"/>
      <c r="AQ62" s="697"/>
      <c r="AR62" s="697"/>
      <c r="AS62" s="582"/>
      <c r="AT62" s="582"/>
      <c r="AU62" s="582"/>
      <c r="AV62" s="582"/>
      <c r="AW62" s="582"/>
      <c r="AX62" s="582"/>
    </row>
    <row r="63" spans="2:64" x14ac:dyDescent="0.25">
      <c r="G63" s="581"/>
      <c r="H63" s="581"/>
      <c r="I63" s="581"/>
      <c r="J63" s="581"/>
      <c r="K63" s="581"/>
      <c r="L63" s="581"/>
      <c r="M63" s="581"/>
      <c r="N63" s="581"/>
      <c r="O63" s="581"/>
      <c r="P63" s="581"/>
      <c r="Q63" s="581"/>
      <c r="R63" s="581"/>
      <c r="S63" s="581"/>
      <c r="T63" s="581"/>
      <c r="U63" s="581"/>
      <c r="V63" s="581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2"/>
      <c r="AI63" s="582"/>
      <c r="AJ63" s="697"/>
      <c r="AK63" s="697"/>
      <c r="AL63" s="697"/>
      <c r="AM63" s="697"/>
      <c r="AN63" s="697"/>
      <c r="AO63" s="697"/>
      <c r="AP63" s="697"/>
      <c r="AQ63" s="697"/>
      <c r="AR63" s="697"/>
      <c r="AS63" s="582"/>
      <c r="AT63" s="582"/>
      <c r="AU63" s="582"/>
      <c r="AV63" s="582"/>
      <c r="AW63" s="582"/>
      <c r="AX63" s="582"/>
    </row>
    <row r="64" spans="2:64" x14ac:dyDescent="0.25"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2"/>
      <c r="AI64" s="582"/>
      <c r="AJ64" s="697"/>
      <c r="AK64" s="697"/>
      <c r="AL64" s="697"/>
      <c r="AM64" s="697"/>
      <c r="AN64" s="697"/>
      <c r="AO64" s="697"/>
      <c r="AP64" s="697"/>
      <c r="AQ64" s="697"/>
      <c r="AR64" s="697"/>
      <c r="AS64" s="582"/>
      <c r="AT64" s="582"/>
      <c r="AU64" s="582"/>
      <c r="AV64" s="582"/>
      <c r="AW64" s="582"/>
      <c r="AX64" s="582"/>
    </row>
    <row r="65" spans="7:50" x14ac:dyDescent="0.25">
      <c r="G65" s="581"/>
      <c r="H65" s="581"/>
      <c r="I65" s="581"/>
      <c r="J65" s="581"/>
      <c r="K65" s="581"/>
      <c r="L65" s="581"/>
      <c r="M65" s="581"/>
      <c r="N65" s="581"/>
      <c r="O65" s="581"/>
      <c r="P65" s="581"/>
      <c r="Q65" s="581"/>
      <c r="R65" s="581"/>
      <c r="S65" s="581"/>
      <c r="T65" s="581"/>
      <c r="U65" s="581"/>
      <c r="V65" s="581"/>
      <c r="W65" s="581"/>
      <c r="X65" s="581"/>
      <c r="Y65" s="581"/>
      <c r="Z65" s="581"/>
      <c r="AA65" s="581"/>
      <c r="AB65" s="581"/>
      <c r="AC65" s="581"/>
      <c r="AD65" s="581"/>
      <c r="AE65" s="581"/>
      <c r="AF65" s="581"/>
      <c r="AG65" s="581"/>
      <c r="AH65" s="582"/>
      <c r="AI65" s="582"/>
      <c r="AJ65" s="697"/>
      <c r="AK65" s="697"/>
      <c r="AL65" s="697"/>
      <c r="AM65" s="697"/>
      <c r="AN65" s="697"/>
      <c r="AO65" s="697"/>
      <c r="AP65" s="697"/>
      <c r="AQ65" s="697"/>
      <c r="AR65" s="697"/>
      <c r="AS65" s="582"/>
      <c r="AT65" s="582"/>
      <c r="AU65" s="582"/>
      <c r="AV65" s="582"/>
      <c r="AW65" s="582"/>
      <c r="AX65" s="582"/>
    </row>
    <row r="66" spans="7:50" x14ac:dyDescent="0.25">
      <c r="G66" s="581"/>
      <c r="H66" s="581"/>
      <c r="I66" s="581"/>
      <c r="J66" s="581"/>
      <c r="K66" s="581"/>
      <c r="L66" s="581"/>
      <c r="M66" s="581"/>
      <c r="N66" s="581"/>
      <c r="O66" s="581"/>
      <c r="P66" s="581"/>
      <c r="Q66" s="581"/>
      <c r="R66" s="581"/>
      <c r="S66" s="581"/>
      <c r="T66" s="581"/>
      <c r="U66" s="581"/>
      <c r="V66" s="581"/>
      <c r="W66" s="581"/>
      <c r="X66" s="581"/>
      <c r="Y66" s="581"/>
      <c r="Z66" s="581"/>
      <c r="AA66" s="581"/>
      <c r="AB66" s="581"/>
      <c r="AC66" s="581"/>
      <c r="AD66" s="581"/>
      <c r="AE66" s="581"/>
      <c r="AF66" s="581"/>
      <c r="AG66" s="581"/>
      <c r="AH66" s="582"/>
      <c r="AI66" s="582"/>
      <c r="AJ66" s="697"/>
      <c r="AK66" s="697"/>
      <c r="AL66" s="697"/>
      <c r="AM66" s="697"/>
      <c r="AN66" s="697"/>
      <c r="AO66" s="697"/>
      <c r="AP66" s="697"/>
      <c r="AQ66" s="697"/>
      <c r="AR66" s="697"/>
      <c r="AS66" s="582"/>
      <c r="AT66" s="582"/>
      <c r="AU66" s="582"/>
      <c r="AV66" s="582"/>
      <c r="AW66" s="582"/>
      <c r="AX66" s="582"/>
    </row>
    <row r="67" spans="7:50" x14ac:dyDescent="0.25">
      <c r="G67" s="581"/>
      <c r="H67" s="581"/>
      <c r="I67" s="581"/>
      <c r="J67" s="581"/>
      <c r="K67" s="581"/>
      <c r="L67" s="581"/>
      <c r="M67" s="581"/>
      <c r="N67" s="581"/>
      <c r="O67" s="581"/>
      <c r="P67" s="581"/>
      <c r="Q67" s="581"/>
      <c r="R67" s="581"/>
      <c r="S67" s="581"/>
      <c r="T67" s="581"/>
      <c r="U67" s="581"/>
      <c r="V67" s="581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2"/>
      <c r="AI67" s="582"/>
      <c r="AJ67" s="697"/>
      <c r="AK67" s="697"/>
      <c r="AL67" s="697"/>
      <c r="AM67" s="697"/>
      <c r="AN67" s="697"/>
      <c r="AO67" s="697"/>
      <c r="AP67" s="697"/>
      <c r="AQ67" s="697"/>
      <c r="AR67" s="697"/>
      <c r="AS67" s="582"/>
      <c r="AT67" s="582"/>
      <c r="AU67" s="582"/>
      <c r="AV67" s="582"/>
      <c r="AW67" s="582"/>
      <c r="AX67" s="582"/>
    </row>
    <row r="68" spans="7:50" x14ac:dyDescent="0.25">
      <c r="G68" s="581"/>
      <c r="H68" s="581"/>
      <c r="I68" s="581"/>
      <c r="J68" s="581"/>
      <c r="K68" s="581"/>
      <c r="L68" s="581"/>
      <c r="M68" s="581"/>
      <c r="N68" s="581"/>
      <c r="O68" s="581"/>
      <c r="P68" s="581"/>
      <c r="Q68" s="581"/>
      <c r="R68" s="581"/>
      <c r="S68" s="581"/>
      <c r="T68" s="581"/>
      <c r="U68" s="581"/>
      <c r="V68" s="581"/>
      <c r="W68" s="581"/>
      <c r="X68" s="581"/>
      <c r="Y68" s="581"/>
      <c r="Z68" s="581"/>
      <c r="AA68" s="581"/>
      <c r="AB68" s="581"/>
      <c r="AC68" s="581"/>
      <c r="AD68" s="581"/>
      <c r="AE68" s="581"/>
      <c r="AF68" s="581"/>
      <c r="AG68" s="581"/>
      <c r="AH68" s="582"/>
      <c r="AI68" s="582"/>
      <c r="AJ68" s="697"/>
      <c r="AK68" s="697"/>
      <c r="AL68" s="697"/>
      <c r="AM68" s="697"/>
      <c r="AN68" s="697"/>
      <c r="AO68" s="697"/>
      <c r="AP68" s="697"/>
      <c r="AQ68" s="697"/>
      <c r="AR68" s="697"/>
      <c r="AS68" s="582"/>
      <c r="AT68" s="582"/>
      <c r="AU68" s="582"/>
      <c r="AV68" s="582"/>
      <c r="AW68" s="582"/>
      <c r="AX68" s="582"/>
    </row>
    <row r="69" spans="7:50" x14ac:dyDescent="0.25">
      <c r="G69" s="581"/>
      <c r="H69" s="581"/>
      <c r="I69" s="581"/>
      <c r="J69" s="581"/>
      <c r="K69" s="581"/>
      <c r="L69" s="581"/>
      <c r="M69" s="581"/>
      <c r="N69" s="581"/>
      <c r="O69" s="581"/>
      <c r="P69" s="581"/>
      <c r="Q69" s="581"/>
      <c r="R69" s="581"/>
      <c r="S69" s="581"/>
      <c r="T69" s="581"/>
      <c r="U69" s="581"/>
      <c r="V69" s="581"/>
      <c r="W69" s="581"/>
      <c r="X69" s="581"/>
      <c r="Y69" s="581"/>
      <c r="Z69" s="581"/>
      <c r="AA69" s="581"/>
      <c r="AB69" s="581"/>
      <c r="AC69" s="581"/>
      <c r="AD69" s="581"/>
      <c r="AE69" s="581"/>
      <c r="AF69" s="581"/>
      <c r="AG69" s="581"/>
      <c r="AH69" s="582"/>
      <c r="AI69" s="582"/>
      <c r="AJ69" s="697"/>
      <c r="AK69" s="697"/>
      <c r="AL69" s="697"/>
      <c r="AM69" s="697"/>
      <c r="AN69" s="697"/>
      <c r="AO69" s="697"/>
      <c r="AP69" s="697"/>
      <c r="AQ69" s="697"/>
      <c r="AR69" s="697"/>
      <c r="AS69" s="582"/>
      <c r="AT69" s="582"/>
      <c r="AU69" s="582"/>
      <c r="AV69" s="582"/>
      <c r="AW69" s="582"/>
      <c r="AX69" s="582"/>
    </row>
    <row r="70" spans="7:50" x14ac:dyDescent="0.25">
      <c r="G70" s="581"/>
      <c r="H70" s="581"/>
      <c r="I70" s="581"/>
      <c r="J70" s="581"/>
      <c r="K70" s="581"/>
      <c r="L70" s="581"/>
      <c r="M70" s="581"/>
      <c r="N70" s="581"/>
      <c r="O70" s="581"/>
      <c r="P70" s="581"/>
      <c r="Q70" s="581"/>
      <c r="R70" s="581"/>
      <c r="S70" s="581"/>
      <c r="T70" s="581"/>
      <c r="U70" s="581"/>
      <c r="V70" s="581"/>
      <c r="W70" s="581"/>
      <c r="X70" s="581"/>
      <c r="Y70" s="581"/>
      <c r="Z70" s="581"/>
      <c r="AA70" s="581"/>
      <c r="AB70" s="581"/>
      <c r="AC70" s="581"/>
      <c r="AD70" s="581"/>
      <c r="AE70" s="581"/>
      <c r="AF70" s="581"/>
      <c r="AG70" s="581"/>
      <c r="AH70" s="582"/>
      <c r="AI70" s="582"/>
      <c r="AJ70" s="697"/>
      <c r="AK70" s="697"/>
      <c r="AL70" s="697"/>
      <c r="AM70" s="697"/>
      <c r="AN70" s="697"/>
      <c r="AO70" s="697"/>
      <c r="AP70" s="697"/>
      <c r="AQ70" s="697"/>
      <c r="AR70" s="697"/>
      <c r="AS70" s="582"/>
      <c r="AT70" s="582"/>
      <c r="AU70" s="582"/>
      <c r="AV70" s="582"/>
      <c r="AW70" s="582"/>
      <c r="AX70" s="582"/>
    </row>
    <row r="71" spans="7:50" x14ac:dyDescent="0.25">
      <c r="G71" s="581"/>
      <c r="H71" s="581"/>
      <c r="I71" s="581"/>
      <c r="J71" s="581"/>
      <c r="K71" s="581"/>
      <c r="L71" s="581"/>
      <c r="M71" s="581"/>
      <c r="N71" s="581"/>
      <c r="O71" s="581"/>
      <c r="P71" s="581"/>
      <c r="Q71" s="581"/>
      <c r="R71" s="581"/>
      <c r="S71" s="581"/>
      <c r="T71" s="581"/>
      <c r="U71" s="581"/>
      <c r="V71" s="581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2"/>
      <c r="AI71" s="582"/>
      <c r="AJ71" s="697"/>
      <c r="AK71" s="697"/>
      <c r="AL71" s="697"/>
      <c r="AM71" s="697"/>
      <c r="AN71" s="697"/>
      <c r="AO71" s="697"/>
      <c r="AP71" s="697"/>
      <c r="AQ71" s="697"/>
      <c r="AR71" s="697"/>
      <c r="AS71" s="582"/>
      <c r="AT71" s="582"/>
      <c r="AU71" s="582"/>
      <c r="AV71" s="582"/>
      <c r="AW71" s="582"/>
      <c r="AX71" s="582"/>
    </row>
    <row r="72" spans="7:50" x14ac:dyDescent="0.25">
      <c r="G72" s="581"/>
      <c r="H72" s="581"/>
      <c r="I72" s="581"/>
      <c r="J72" s="581"/>
      <c r="K72" s="581"/>
      <c r="L72" s="581"/>
      <c r="M72" s="581"/>
      <c r="N72" s="581"/>
      <c r="O72" s="581"/>
      <c r="P72" s="581"/>
      <c r="Q72" s="581"/>
      <c r="R72" s="581"/>
      <c r="S72" s="581"/>
      <c r="T72" s="581"/>
      <c r="U72" s="581"/>
      <c r="V72" s="581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2"/>
      <c r="AI72" s="582"/>
      <c r="AJ72" s="697"/>
      <c r="AK72" s="697"/>
      <c r="AL72" s="697"/>
      <c r="AM72" s="697"/>
      <c r="AN72" s="697"/>
      <c r="AO72" s="697"/>
      <c r="AP72" s="697"/>
      <c r="AQ72" s="697"/>
      <c r="AR72" s="697"/>
      <c r="AS72" s="582"/>
      <c r="AT72" s="582"/>
      <c r="AU72" s="582"/>
      <c r="AV72" s="582"/>
      <c r="AW72" s="582"/>
      <c r="AX72" s="582"/>
    </row>
    <row r="73" spans="7:50" x14ac:dyDescent="0.25"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1"/>
      <c r="U73" s="581"/>
      <c r="V73" s="581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2"/>
      <c r="AI73" s="582"/>
      <c r="AJ73" s="697"/>
      <c r="AK73" s="697"/>
      <c r="AL73" s="697"/>
      <c r="AM73" s="697"/>
      <c r="AN73" s="697"/>
      <c r="AO73" s="697"/>
      <c r="AP73" s="697"/>
      <c r="AQ73" s="697"/>
      <c r="AR73" s="697"/>
      <c r="AS73" s="582"/>
      <c r="AT73" s="582"/>
      <c r="AU73" s="582"/>
      <c r="AV73" s="582"/>
      <c r="AW73" s="582"/>
      <c r="AX73" s="582"/>
    </row>
    <row r="74" spans="7:50" x14ac:dyDescent="0.25"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2"/>
      <c r="AI74" s="582"/>
      <c r="AJ74" s="697"/>
      <c r="AK74" s="697"/>
      <c r="AL74" s="697"/>
      <c r="AM74" s="697"/>
      <c r="AN74" s="697"/>
      <c r="AO74" s="697"/>
      <c r="AP74" s="697"/>
      <c r="AQ74" s="697"/>
      <c r="AR74" s="697"/>
      <c r="AS74" s="582"/>
      <c r="AT74" s="582"/>
      <c r="AU74" s="582"/>
      <c r="AV74" s="582"/>
      <c r="AW74" s="582"/>
      <c r="AX74" s="582"/>
    </row>
    <row r="75" spans="7:50" x14ac:dyDescent="0.25"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2"/>
      <c r="AI75" s="582"/>
      <c r="AJ75" s="697"/>
      <c r="AK75" s="697"/>
      <c r="AL75" s="697"/>
      <c r="AM75" s="697"/>
      <c r="AN75" s="697"/>
      <c r="AO75" s="697"/>
      <c r="AP75" s="697"/>
      <c r="AQ75" s="697"/>
      <c r="AR75" s="697"/>
      <c r="AS75" s="582"/>
      <c r="AT75" s="582"/>
      <c r="AU75" s="582"/>
      <c r="AV75" s="582"/>
      <c r="AW75" s="582"/>
      <c r="AX75" s="582"/>
    </row>
    <row r="76" spans="7:50" x14ac:dyDescent="0.25"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1"/>
      <c r="U76" s="581"/>
      <c r="V76" s="581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2"/>
      <c r="AI76" s="582"/>
      <c r="AJ76" s="697"/>
      <c r="AK76" s="697"/>
      <c r="AL76" s="697"/>
      <c r="AM76" s="697"/>
      <c r="AN76" s="697"/>
      <c r="AO76" s="697"/>
      <c r="AP76" s="697"/>
      <c r="AQ76" s="697"/>
      <c r="AR76" s="697"/>
      <c r="AS76" s="582"/>
      <c r="AT76" s="582"/>
      <c r="AU76" s="582"/>
      <c r="AV76" s="582"/>
      <c r="AW76" s="582"/>
      <c r="AX76" s="582"/>
    </row>
    <row r="77" spans="7:50" x14ac:dyDescent="0.25"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1"/>
      <c r="U77" s="581"/>
      <c r="V77" s="581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2"/>
      <c r="AI77" s="582"/>
      <c r="AJ77" s="697"/>
      <c r="AK77" s="697"/>
      <c r="AL77" s="697"/>
      <c r="AM77" s="697"/>
      <c r="AN77" s="697"/>
      <c r="AO77" s="697"/>
      <c r="AP77" s="697"/>
      <c r="AQ77" s="697"/>
      <c r="AR77" s="697"/>
      <c r="AS77" s="582"/>
      <c r="AT77" s="582"/>
      <c r="AU77" s="582"/>
      <c r="AV77" s="582"/>
      <c r="AW77" s="582"/>
      <c r="AX77" s="582"/>
    </row>
    <row r="78" spans="7:50" x14ac:dyDescent="0.25">
      <c r="G78" s="581"/>
      <c r="H78" s="581"/>
      <c r="I78" s="581"/>
      <c r="J78" s="581"/>
      <c r="K78" s="581"/>
      <c r="L78" s="581"/>
      <c r="M78" s="581"/>
      <c r="N78" s="581"/>
      <c r="O78" s="581"/>
      <c r="P78" s="581"/>
      <c r="Q78" s="581"/>
      <c r="R78" s="581"/>
      <c r="S78" s="581"/>
      <c r="T78" s="581"/>
      <c r="U78" s="581"/>
      <c r="V78" s="581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2"/>
      <c r="AI78" s="582"/>
      <c r="AJ78" s="697"/>
      <c r="AK78" s="697"/>
      <c r="AL78" s="697"/>
      <c r="AM78" s="697"/>
      <c r="AN78" s="697"/>
      <c r="AO78" s="697"/>
      <c r="AP78" s="697"/>
      <c r="AQ78" s="697"/>
      <c r="AR78" s="697"/>
      <c r="AS78" s="582"/>
      <c r="AT78" s="582"/>
      <c r="AU78" s="582"/>
      <c r="AV78" s="582"/>
      <c r="AW78" s="582"/>
      <c r="AX78" s="582"/>
    </row>
    <row r="79" spans="7:50" x14ac:dyDescent="0.25"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2"/>
      <c r="AI79" s="582"/>
      <c r="AJ79" s="697"/>
      <c r="AK79" s="697"/>
      <c r="AL79" s="697"/>
      <c r="AM79" s="697"/>
      <c r="AN79" s="697"/>
      <c r="AO79" s="697"/>
      <c r="AP79" s="697"/>
      <c r="AQ79" s="697"/>
      <c r="AR79" s="697"/>
      <c r="AS79" s="582"/>
      <c r="AT79" s="582"/>
      <c r="AU79" s="582"/>
      <c r="AV79" s="582"/>
      <c r="AW79" s="582"/>
      <c r="AX79" s="582"/>
    </row>
    <row r="80" spans="7:50" x14ac:dyDescent="0.25"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2"/>
      <c r="AI80" s="582"/>
      <c r="AJ80" s="697"/>
      <c r="AK80" s="697"/>
      <c r="AL80" s="697"/>
      <c r="AM80" s="697"/>
      <c r="AN80" s="697"/>
      <c r="AO80" s="697"/>
      <c r="AP80" s="697"/>
      <c r="AQ80" s="697"/>
      <c r="AR80" s="697"/>
      <c r="AS80" s="582"/>
      <c r="AT80" s="582"/>
      <c r="AU80" s="582"/>
      <c r="AV80" s="582"/>
      <c r="AW80" s="582"/>
      <c r="AX80" s="582"/>
    </row>
    <row r="81" spans="7:50" x14ac:dyDescent="0.25">
      <c r="G81" s="581"/>
      <c r="H81" s="581"/>
      <c r="I81" s="581"/>
      <c r="J81" s="581"/>
      <c r="K81" s="581"/>
      <c r="L81" s="581"/>
      <c r="M81" s="581"/>
      <c r="N81" s="581"/>
      <c r="O81" s="581"/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2"/>
      <c r="AI81" s="582"/>
      <c r="AJ81" s="697"/>
      <c r="AK81" s="697"/>
      <c r="AL81" s="697"/>
      <c r="AM81" s="697"/>
      <c r="AN81" s="697"/>
      <c r="AO81" s="697"/>
      <c r="AP81" s="697"/>
      <c r="AQ81" s="697"/>
      <c r="AR81" s="697"/>
      <c r="AS81" s="582"/>
      <c r="AT81" s="582"/>
      <c r="AU81" s="582"/>
      <c r="AV81" s="582"/>
      <c r="AW81" s="582"/>
      <c r="AX81" s="582"/>
    </row>
    <row r="82" spans="7:50" x14ac:dyDescent="0.25"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2"/>
      <c r="AI82" s="582"/>
      <c r="AJ82" s="697"/>
      <c r="AK82" s="697"/>
      <c r="AL82" s="697"/>
      <c r="AM82" s="697"/>
      <c r="AN82" s="697"/>
      <c r="AO82" s="697"/>
      <c r="AP82" s="697"/>
      <c r="AQ82" s="697"/>
      <c r="AR82" s="697"/>
      <c r="AS82" s="582"/>
      <c r="AT82" s="582"/>
      <c r="AU82" s="582"/>
      <c r="AV82" s="582"/>
      <c r="AW82" s="582"/>
      <c r="AX82" s="582"/>
    </row>
    <row r="83" spans="7:50" x14ac:dyDescent="0.25">
      <c r="G83" s="581"/>
      <c r="H83" s="581"/>
      <c r="I83" s="581"/>
      <c r="J83" s="581"/>
      <c r="K83" s="581"/>
      <c r="L83" s="581"/>
      <c r="M83" s="581"/>
      <c r="N83" s="581"/>
      <c r="O83" s="581"/>
      <c r="P83" s="581"/>
      <c r="Q83" s="581"/>
      <c r="R83" s="581"/>
      <c r="S83" s="581"/>
      <c r="T83" s="581"/>
      <c r="U83" s="581"/>
      <c r="V83" s="581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2"/>
      <c r="AI83" s="582"/>
      <c r="AJ83" s="697"/>
      <c r="AK83" s="697"/>
      <c r="AL83" s="697"/>
      <c r="AM83" s="697"/>
      <c r="AN83" s="697"/>
      <c r="AO83" s="697"/>
      <c r="AP83" s="697"/>
      <c r="AQ83" s="697"/>
      <c r="AR83" s="697"/>
      <c r="AS83" s="582"/>
      <c r="AT83" s="582"/>
      <c r="AU83" s="582"/>
      <c r="AV83" s="582"/>
      <c r="AW83" s="582"/>
      <c r="AX83" s="582"/>
    </row>
    <row r="84" spans="7:50" x14ac:dyDescent="0.25">
      <c r="G84" s="581"/>
      <c r="H84" s="581"/>
      <c r="I84" s="581"/>
      <c r="J84" s="581"/>
      <c r="K84" s="581"/>
      <c r="L84" s="581"/>
      <c r="M84" s="581"/>
      <c r="N84" s="581"/>
      <c r="O84" s="581"/>
      <c r="P84" s="581"/>
      <c r="Q84" s="581"/>
      <c r="R84" s="581"/>
      <c r="S84" s="581"/>
      <c r="T84" s="581"/>
      <c r="U84" s="581"/>
      <c r="V84" s="581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2"/>
      <c r="AI84" s="582"/>
      <c r="AJ84" s="697"/>
      <c r="AK84" s="697"/>
      <c r="AL84" s="697"/>
      <c r="AM84" s="697"/>
      <c r="AN84" s="697"/>
      <c r="AO84" s="697"/>
      <c r="AP84" s="697"/>
      <c r="AQ84" s="697"/>
      <c r="AR84" s="697"/>
      <c r="AS84" s="582"/>
      <c r="AT84" s="582"/>
      <c r="AU84" s="582"/>
      <c r="AV84" s="582"/>
      <c r="AW84" s="582"/>
      <c r="AX84" s="582"/>
    </row>
    <row r="85" spans="7:50" x14ac:dyDescent="0.25"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2"/>
      <c r="AI85" s="582"/>
      <c r="AJ85" s="697"/>
      <c r="AK85" s="697"/>
      <c r="AL85" s="697"/>
      <c r="AM85" s="697"/>
      <c r="AN85" s="697"/>
      <c r="AO85" s="697"/>
      <c r="AP85" s="697"/>
      <c r="AQ85" s="697"/>
      <c r="AR85" s="697"/>
      <c r="AS85" s="582"/>
      <c r="AT85" s="582"/>
      <c r="AU85" s="582"/>
      <c r="AV85" s="582"/>
      <c r="AW85" s="582"/>
      <c r="AX85" s="582"/>
    </row>
    <row r="86" spans="7:50" x14ac:dyDescent="0.25">
      <c r="G86" s="581"/>
      <c r="H86" s="581"/>
      <c r="I86" s="581"/>
      <c r="J86" s="581"/>
      <c r="K86" s="581"/>
      <c r="L86" s="581"/>
      <c r="M86" s="581"/>
      <c r="N86" s="581"/>
      <c r="O86" s="581"/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2"/>
      <c r="AI86" s="582"/>
      <c r="AJ86" s="697"/>
      <c r="AK86" s="697"/>
      <c r="AL86" s="697"/>
      <c r="AM86" s="697"/>
      <c r="AN86" s="697"/>
      <c r="AO86" s="697"/>
      <c r="AP86" s="697"/>
      <c r="AQ86" s="697"/>
      <c r="AR86" s="697"/>
      <c r="AS86" s="582"/>
      <c r="AT86" s="582"/>
      <c r="AU86" s="582"/>
      <c r="AV86" s="582"/>
      <c r="AW86" s="582"/>
      <c r="AX86" s="582"/>
    </row>
    <row r="87" spans="7:50" x14ac:dyDescent="0.25">
      <c r="G87" s="581"/>
      <c r="H87" s="581"/>
      <c r="I87" s="581"/>
      <c r="J87" s="581"/>
      <c r="K87" s="581"/>
      <c r="L87" s="581"/>
      <c r="M87" s="581"/>
      <c r="N87" s="581"/>
      <c r="O87" s="581"/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2"/>
      <c r="AI87" s="582"/>
      <c r="AJ87" s="697"/>
      <c r="AK87" s="697"/>
      <c r="AL87" s="697"/>
      <c r="AM87" s="697"/>
      <c r="AN87" s="697"/>
      <c r="AO87" s="697"/>
      <c r="AP87" s="697"/>
      <c r="AQ87" s="697"/>
      <c r="AR87" s="697"/>
      <c r="AS87" s="582"/>
      <c r="AT87" s="582"/>
      <c r="AU87" s="582"/>
      <c r="AV87" s="582"/>
      <c r="AW87" s="582"/>
      <c r="AX87" s="582"/>
    </row>
    <row r="88" spans="7:50" x14ac:dyDescent="0.25">
      <c r="G88" s="581"/>
      <c r="H88" s="581"/>
      <c r="I88" s="581"/>
      <c r="J88" s="581"/>
      <c r="K88" s="581"/>
      <c r="L88" s="581"/>
      <c r="M88" s="581"/>
      <c r="N88" s="581"/>
      <c r="O88" s="581"/>
      <c r="P88" s="581"/>
      <c r="Q88" s="581"/>
      <c r="R88" s="581"/>
      <c r="S88" s="581"/>
      <c r="T88" s="581"/>
      <c r="U88" s="581"/>
      <c r="V88" s="581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2"/>
      <c r="AI88" s="582"/>
      <c r="AJ88" s="697"/>
      <c r="AK88" s="697"/>
      <c r="AL88" s="697"/>
      <c r="AM88" s="697"/>
      <c r="AN88" s="697"/>
      <c r="AO88" s="697"/>
      <c r="AP88" s="697"/>
      <c r="AQ88" s="697"/>
      <c r="AR88" s="697"/>
      <c r="AS88" s="582"/>
      <c r="AT88" s="582"/>
      <c r="AU88" s="582"/>
      <c r="AV88" s="582"/>
      <c r="AW88" s="582"/>
      <c r="AX88" s="582"/>
    </row>
    <row r="89" spans="7:50" x14ac:dyDescent="0.25">
      <c r="G89" s="581"/>
      <c r="H89" s="581"/>
      <c r="I89" s="581"/>
      <c r="J89" s="581"/>
      <c r="K89" s="581"/>
      <c r="L89" s="581"/>
      <c r="M89" s="581"/>
      <c r="N89" s="581"/>
      <c r="O89" s="581"/>
      <c r="P89" s="581"/>
      <c r="Q89" s="581"/>
      <c r="R89" s="581"/>
      <c r="S89" s="581"/>
      <c r="T89" s="581"/>
      <c r="U89" s="581"/>
      <c r="V89" s="581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2"/>
      <c r="AI89" s="582"/>
      <c r="AJ89" s="697"/>
      <c r="AK89" s="697"/>
      <c r="AL89" s="697"/>
      <c r="AM89" s="697"/>
      <c r="AN89" s="697"/>
      <c r="AO89" s="697"/>
      <c r="AP89" s="697"/>
      <c r="AQ89" s="697"/>
      <c r="AR89" s="697"/>
      <c r="AS89" s="582"/>
      <c r="AT89" s="582"/>
      <c r="AU89" s="582"/>
      <c r="AV89" s="582"/>
      <c r="AW89" s="582"/>
      <c r="AX89" s="582"/>
    </row>
    <row r="90" spans="7:50" x14ac:dyDescent="0.25">
      <c r="G90" s="581"/>
      <c r="H90" s="581"/>
      <c r="I90" s="581"/>
      <c r="J90" s="581"/>
      <c r="K90" s="581"/>
      <c r="L90" s="581"/>
      <c r="M90" s="581"/>
      <c r="N90" s="581"/>
      <c r="O90" s="581"/>
      <c r="P90" s="581"/>
      <c r="Q90" s="581"/>
      <c r="R90" s="581"/>
      <c r="S90" s="581"/>
      <c r="T90" s="581"/>
      <c r="U90" s="581"/>
      <c r="V90" s="581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2"/>
      <c r="AI90" s="582"/>
      <c r="AJ90" s="697"/>
      <c r="AK90" s="697"/>
      <c r="AL90" s="697"/>
      <c r="AM90" s="697"/>
      <c r="AN90" s="697"/>
      <c r="AO90" s="697"/>
      <c r="AP90" s="697"/>
      <c r="AQ90" s="697"/>
      <c r="AR90" s="697"/>
      <c r="AS90" s="582"/>
      <c r="AT90" s="582"/>
      <c r="AU90" s="582"/>
      <c r="AV90" s="582"/>
      <c r="AW90" s="582"/>
      <c r="AX90" s="582"/>
    </row>
    <row r="91" spans="7:50" x14ac:dyDescent="0.25"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1"/>
      <c r="U91" s="581"/>
      <c r="V91" s="581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2"/>
      <c r="AI91" s="582"/>
      <c r="AJ91" s="697"/>
      <c r="AK91" s="697"/>
      <c r="AL91" s="697"/>
      <c r="AM91" s="697"/>
      <c r="AN91" s="697"/>
      <c r="AO91" s="697"/>
      <c r="AP91" s="697"/>
      <c r="AQ91" s="697"/>
      <c r="AR91" s="697"/>
      <c r="AS91" s="582"/>
      <c r="AT91" s="582"/>
      <c r="AU91" s="582"/>
      <c r="AV91" s="582"/>
      <c r="AW91" s="582"/>
      <c r="AX91" s="582"/>
    </row>
    <row r="92" spans="7:50" x14ac:dyDescent="0.25">
      <c r="G92" s="581"/>
      <c r="H92" s="581"/>
      <c r="I92" s="581"/>
      <c r="J92" s="581"/>
      <c r="K92" s="581"/>
      <c r="L92" s="581"/>
      <c r="M92" s="581"/>
      <c r="N92" s="581"/>
      <c r="O92" s="581"/>
      <c r="P92" s="581"/>
      <c r="Q92" s="581"/>
      <c r="R92" s="581"/>
      <c r="S92" s="581"/>
      <c r="T92" s="581"/>
      <c r="U92" s="581"/>
      <c r="V92" s="581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2"/>
      <c r="AI92" s="582"/>
      <c r="AJ92" s="697"/>
      <c r="AK92" s="697"/>
      <c r="AL92" s="697"/>
      <c r="AM92" s="697"/>
      <c r="AN92" s="697"/>
      <c r="AO92" s="697"/>
      <c r="AP92" s="697"/>
      <c r="AQ92" s="697"/>
      <c r="AR92" s="697"/>
      <c r="AS92" s="582"/>
      <c r="AT92" s="582"/>
      <c r="AU92" s="582"/>
      <c r="AV92" s="582"/>
      <c r="AW92" s="582"/>
      <c r="AX92" s="582"/>
    </row>
    <row r="93" spans="7:50" x14ac:dyDescent="0.25">
      <c r="G93" s="581"/>
      <c r="H93" s="581"/>
      <c r="I93" s="581"/>
      <c r="J93" s="581"/>
      <c r="K93" s="581"/>
      <c r="L93" s="581"/>
      <c r="M93" s="581"/>
      <c r="N93" s="581"/>
      <c r="O93" s="581"/>
      <c r="P93" s="581"/>
      <c r="Q93" s="581"/>
      <c r="R93" s="581"/>
      <c r="S93" s="581"/>
      <c r="T93" s="581"/>
      <c r="U93" s="581"/>
      <c r="V93" s="581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2"/>
      <c r="AI93" s="582"/>
      <c r="AJ93" s="697"/>
      <c r="AK93" s="697"/>
      <c r="AL93" s="697"/>
      <c r="AM93" s="697"/>
      <c r="AN93" s="697"/>
      <c r="AO93" s="697"/>
      <c r="AP93" s="697"/>
      <c r="AQ93" s="697"/>
      <c r="AR93" s="697"/>
      <c r="AS93" s="582"/>
      <c r="AT93" s="582"/>
      <c r="AU93" s="582"/>
      <c r="AV93" s="582"/>
      <c r="AW93" s="582"/>
      <c r="AX93" s="582"/>
    </row>
    <row r="94" spans="7:50" x14ac:dyDescent="0.25">
      <c r="G94" s="581"/>
      <c r="H94" s="581"/>
      <c r="I94" s="581"/>
      <c r="J94" s="581"/>
      <c r="K94" s="581"/>
      <c r="L94" s="581"/>
      <c r="M94" s="581"/>
      <c r="N94" s="581"/>
      <c r="O94" s="581"/>
      <c r="P94" s="581"/>
      <c r="Q94" s="581"/>
      <c r="R94" s="581"/>
      <c r="S94" s="581"/>
      <c r="T94" s="581"/>
      <c r="U94" s="581"/>
      <c r="V94" s="581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2"/>
      <c r="AI94" s="582"/>
      <c r="AJ94" s="697"/>
      <c r="AK94" s="697"/>
      <c r="AL94" s="697"/>
      <c r="AM94" s="697"/>
      <c r="AN94" s="697"/>
      <c r="AO94" s="697"/>
      <c r="AP94" s="697"/>
      <c r="AQ94" s="697"/>
      <c r="AR94" s="697"/>
      <c r="AS94" s="582"/>
      <c r="AT94" s="582"/>
      <c r="AU94" s="582"/>
      <c r="AV94" s="582"/>
      <c r="AW94" s="582"/>
      <c r="AX94" s="582"/>
    </row>
    <row r="95" spans="7:50" x14ac:dyDescent="0.25">
      <c r="G95" s="581"/>
      <c r="H95" s="581"/>
      <c r="I95" s="581"/>
      <c r="J95" s="581"/>
      <c r="K95" s="581"/>
      <c r="L95" s="581"/>
      <c r="M95" s="581"/>
      <c r="N95" s="581"/>
      <c r="O95" s="581"/>
      <c r="P95" s="581"/>
      <c r="Q95" s="581"/>
      <c r="R95" s="581"/>
      <c r="S95" s="581"/>
      <c r="T95" s="581"/>
      <c r="U95" s="581"/>
      <c r="V95" s="581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2"/>
      <c r="AI95" s="582"/>
      <c r="AJ95" s="697"/>
      <c r="AK95" s="697"/>
      <c r="AL95" s="697"/>
      <c r="AM95" s="697"/>
      <c r="AN95" s="697"/>
      <c r="AO95" s="697"/>
      <c r="AP95" s="697"/>
      <c r="AQ95" s="697"/>
      <c r="AR95" s="697"/>
      <c r="AS95" s="582"/>
      <c r="AT95" s="582"/>
      <c r="AU95" s="582"/>
      <c r="AV95" s="582"/>
      <c r="AW95" s="582"/>
      <c r="AX95" s="582"/>
    </row>
    <row r="96" spans="7:50" x14ac:dyDescent="0.25">
      <c r="G96" s="581"/>
      <c r="H96" s="581"/>
      <c r="I96" s="581"/>
      <c r="J96" s="581"/>
      <c r="K96" s="581"/>
      <c r="L96" s="581"/>
      <c r="M96" s="581"/>
      <c r="N96" s="581"/>
      <c r="O96" s="581"/>
      <c r="P96" s="581"/>
      <c r="Q96" s="581"/>
      <c r="R96" s="581"/>
      <c r="S96" s="581"/>
      <c r="T96" s="581"/>
      <c r="U96" s="581"/>
      <c r="V96" s="581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2"/>
      <c r="AI96" s="582"/>
      <c r="AJ96" s="697"/>
      <c r="AK96" s="697"/>
      <c r="AL96" s="697"/>
      <c r="AM96" s="697"/>
      <c r="AN96" s="697"/>
      <c r="AO96" s="697"/>
      <c r="AP96" s="697"/>
      <c r="AQ96" s="697"/>
      <c r="AR96" s="697"/>
      <c r="AS96" s="582"/>
      <c r="AT96" s="582"/>
      <c r="AU96" s="582"/>
      <c r="AV96" s="582"/>
      <c r="AW96" s="582"/>
      <c r="AX96" s="582"/>
    </row>
    <row r="97" spans="7:50" x14ac:dyDescent="0.25">
      <c r="G97" s="581"/>
      <c r="H97" s="581"/>
      <c r="I97" s="581"/>
      <c r="J97" s="581"/>
      <c r="K97" s="581"/>
      <c r="L97" s="581"/>
      <c r="M97" s="581"/>
      <c r="N97" s="581"/>
      <c r="O97" s="581"/>
      <c r="P97" s="581"/>
      <c r="Q97" s="581"/>
      <c r="R97" s="581"/>
      <c r="S97" s="581"/>
      <c r="T97" s="581"/>
      <c r="U97" s="581"/>
      <c r="V97" s="581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2"/>
      <c r="AI97" s="582"/>
      <c r="AJ97" s="697"/>
      <c r="AK97" s="697"/>
      <c r="AL97" s="697"/>
      <c r="AM97" s="697"/>
      <c r="AN97" s="697"/>
      <c r="AO97" s="697"/>
      <c r="AP97" s="697"/>
      <c r="AQ97" s="697"/>
      <c r="AR97" s="697"/>
      <c r="AS97" s="582"/>
      <c r="AT97" s="582"/>
      <c r="AU97" s="582"/>
      <c r="AV97" s="582"/>
      <c r="AW97" s="582"/>
      <c r="AX97" s="582"/>
    </row>
    <row r="98" spans="7:50" x14ac:dyDescent="0.25"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2"/>
      <c r="AI98" s="582"/>
      <c r="AJ98" s="697"/>
      <c r="AK98" s="697"/>
      <c r="AL98" s="697"/>
      <c r="AM98" s="697"/>
      <c r="AN98" s="697"/>
      <c r="AO98" s="697"/>
      <c r="AP98" s="697"/>
      <c r="AQ98" s="697"/>
      <c r="AR98" s="697"/>
      <c r="AS98" s="582"/>
      <c r="AT98" s="582"/>
      <c r="AU98" s="582"/>
      <c r="AV98" s="582"/>
      <c r="AW98" s="582"/>
      <c r="AX98" s="582"/>
    </row>
    <row r="99" spans="7:50" x14ac:dyDescent="0.25">
      <c r="G99" s="581"/>
      <c r="H99" s="581"/>
      <c r="I99" s="581"/>
      <c r="J99" s="581"/>
      <c r="K99" s="581"/>
      <c r="L99" s="581"/>
      <c r="M99" s="581"/>
      <c r="N99" s="581"/>
      <c r="O99" s="581"/>
      <c r="P99" s="581"/>
      <c r="Q99" s="581"/>
      <c r="R99" s="581"/>
      <c r="S99" s="581"/>
      <c r="T99" s="581"/>
      <c r="U99" s="581"/>
      <c r="V99" s="581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2"/>
      <c r="AI99" s="582"/>
      <c r="AJ99" s="697"/>
      <c r="AK99" s="697"/>
      <c r="AL99" s="697"/>
      <c r="AM99" s="697"/>
      <c r="AN99" s="697"/>
      <c r="AO99" s="697"/>
      <c r="AP99" s="697"/>
      <c r="AQ99" s="697"/>
      <c r="AR99" s="697"/>
      <c r="AS99" s="582"/>
      <c r="AT99" s="582"/>
      <c r="AU99" s="582"/>
      <c r="AV99" s="582"/>
      <c r="AW99" s="582"/>
      <c r="AX99" s="582"/>
    </row>
    <row r="100" spans="7:50" x14ac:dyDescent="0.25"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  <c r="T100" s="581"/>
      <c r="U100" s="581"/>
      <c r="V100" s="581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2"/>
      <c r="AI100" s="582"/>
      <c r="AJ100" s="697"/>
      <c r="AK100" s="697"/>
      <c r="AL100" s="697"/>
      <c r="AM100" s="697"/>
      <c r="AN100" s="697"/>
      <c r="AO100" s="697"/>
      <c r="AP100" s="697"/>
      <c r="AQ100" s="697"/>
      <c r="AR100" s="697"/>
      <c r="AS100" s="582"/>
      <c r="AT100" s="582"/>
      <c r="AU100" s="582"/>
      <c r="AV100" s="582"/>
      <c r="AW100" s="582"/>
      <c r="AX100" s="582"/>
    </row>
    <row r="101" spans="7:50" x14ac:dyDescent="0.25"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  <c r="Q101" s="581"/>
      <c r="R101" s="581"/>
      <c r="S101" s="581"/>
      <c r="T101" s="581"/>
      <c r="U101" s="581"/>
      <c r="V101" s="581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2"/>
      <c r="AI101" s="582"/>
      <c r="AJ101" s="697"/>
      <c r="AK101" s="697"/>
      <c r="AL101" s="697"/>
      <c r="AM101" s="697"/>
      <c r="AN101" s="697"/>
      <c r="AO101" s="697"/>
      <c r="AP101" s="697"/>
      <c r="AQ101" s="697"/>
      <c r="AR101" s="697"/>
      <c r="AS101" s="582"/>
      <c r="AT101" s="582"/>
      <c r="AU101" s="582"/>
      <c r="AV101" s="582"/>
      <c r="AW101" s="582"/>
      <c r="AX101" s="582"/>
    </row>
    <row r="102" spans="7:50" x14ac:dyDescent="0.25">
      <c r="G102" s="581"/>
      <c r="H102" s="581"/>
      <c r="I102" s="581"/>
      <c r="J102" s="581"/>
      <c r="K102" s="581"/>
      <c r="L102" s="581"/>
      <c r="M102" s="581"/>
      <c r="N102" s="581"/>
      <c r="O102" s="581"/>
      <c r="P102" s="581"/>
      <c r="Q102" s="581"/>
      <c r="R102" s="581"/>
      <c r="S102" s="581"/>
      <c r="T102" s="581"/>
      <c r="U102" s="581"/>
      <c r="V102" s="581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2"/>
      <c r="AI102" s="582"/>
      <c r="AJ102" s="697"/>
      <c r="AK102" s="697"/>
      <c r="AL102" s="697"/>
      <c r="AM102" s="697"/>
      <c r="AN102" s="697"/>
      <c r="AO102" s="697"/>
      <c r="AP102" s="697"/>
      <c r="AQ102" s="697"/>
      <c r="AR102" s="697"/>
      <c r="AS102" s="582"/>
      <c r="AT102" s="582"/>
      <c r="AU102" s="582"/>
      <c r="AV102" s="582"/>
      <c r="AW102" s="582"/>
      <c r="AX102" s="582"/>
    </row>
    <row r="103" spans="7:50" x14ac:dyDescent="0.25"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  <c r="Q103" s="581"/>
      <c r="R103" s="581"/>
      <c r="S103" s="581"/>
      <c r="T103" s="581"/>
      <c r="U103" s="581"/>
      <c r="V103" s="581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2"/>
      <c r="AI103" s="582"/>
      <c r="AJ103" s="697"/>
      <c r="AK103" s="697"/>
      <c r="AL103" s="697"/>
      <c r="AM103" s="697"/>
      <c r="AN103" s="697"/>
      <c r="AO103" s="697"/>
      <c r="AP103" s="697"/>
      <c r="AQ103" s="697"/>
      <c r="AR103" s="697"/>
      <c r="AS103" s="582"/>
      <c r="AT103" s="582"/>
      <c r="AU103" s="582"/>
      <c r="AV103" s="582"/>
      <c r="AW103" s="582"/>
      <c r="AX103" s="582"/>
    </row>
    <row r="104" spans="7:50" x14ac:dyDescent="0.25">
      <c r="G104" s="581"/>
      <c r="H104" s="581"/>
      <c r="I104" s="581"/>
      <c r="J104" s="581"/>
      <c r="K104" s="581"/>
      <c r="L104" s="581"/>
      <c r="M104" s="581"/>
      <c r="N104" s="581"/>
      <c r="O104" s="581"/>
      <c r="P104" s="581"/>
      <c r="Q104" s="581"/>
      <c r="R104" s="581"/>
      <c r="S104" s="581"/>
      <c r="T104" s="581"/>
      <c r="U104" s="581"/>
      <c r="V104" s="581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2"/>
      <c r="AI104" s="582"/>
      <c r="AJ104" s="697"/>
      <c r="AK104" s="697"/>
      <c r="AL104" s="697"/>
      <c r="AM104" s="697"/>
      <c r="AN104" s="697"/>
      <c r="AO104" s="697"/>
      <c r="AP104" s="697"/>
      <c r="AQ104" s="697"/>
      <c r="AR104" s="697"/>
      <c r="AS104" s="582"/>
      <c r="AT104" s="582"/>
      <c r="AU104" s="582"/>
      <c r="AV104" s="582"/>
      <c r="AW104" s="582"/>
      <c r="AX104" s="582"/>
    </row>
    <row r="105" spans="7:50" x14ac:dyDescent="0.25"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  <c r="Q105" s="581"/>
      <c r="R105" s="581"/>
      <c r="S105" s="581"/>
      <c r="T105" s="581"/>
      <c r="U105" s="581"/>
      <c r="V105" s="581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2"/>
      <c r="AI105" s="582"/>
      <c r="AJ105" s="697"/>
      <c r="AK105" s="697"/>
      <c r="AL105" s="697"/>
      <c r="AM105" s="697"/>
      <c r="AN105" s="697"/>
      <c r="AO105" s="697"/>
      <c r="AP105" s="697"/>
      <c r="AQ105" s="697"/>
      <c r="AR105" s="697"/>
      <c r="AS105" s="582"/>
      <c r="AT105" s="582"/>
      <c r="AU105" s="582"/>
      <c r="AV105" s="582"/>
      <c r="AW105" s="582"/>
      <c r="AX105" s="582"/>
    </row>
    <row r="106" spans="7:50" x14ac:dyDescent="0.25"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581"/>
      <c r="R106" s="581"/>
      <c r="S106" s="581"/>
      <c r="T106" s="581"/>
      <c r="U106" s="581"/>
      <c r="V106" s="581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2"/>
      <c r="AI106" s="582"/>
      <c r="AJ106" s="697"/>
      <c r="AK106" s="697"/>
      <c r="AL106" s="697"/>
      <c r="AM106" s="697"/>
      <c r="AN106" s="697"/>
      <c r="AO106" s="697"/>
      <c r="AP106" s="697"/>
      <c r="AQ106" s="697"/>
      <c r="AR106" s="697"/>
      <c r="AS106" s="582"/>
      <c r="AT106" s="582"/>
      <c r="AU106" s="582"/>
      <c r="AV106" s="582"/>
      <c r="AW106" s="582"/>
      <c r="AX106" s="582"/>
    </row>
    <row r="107" spans="7:50" x14ac:dyDescent="0.25">
      <c r="G107" s="581"/>
      <c r="H107" s="581"/>
      <c r="I107" s="581"/>
      <c r="J107" s="581"/>
      <c r="K107" s="581"/>
      <c r="L107" s="581"/>
      <c r="M107" s="581"/>
      <c r="N107" s="581"/>
      <c r="O107" s="581"/>
      <c r="P107" s="581"/>
      <c r="Q107" s="581"/>
      <c r="R107" s="581"/>
      <c r="S107" s="581"/>
      <c r="T107" s="581"/>
      <c r="U107" s="581"/>
      <c r="V107" s="581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2"/>
      <c r="AI107" s="582"/>
      <c r="AJ107" s="697"/>
      <c r="AK107" s="697"/>
      <c r="AL107" s="697"/>
      <c r="AM107" s="697"/>
      <c r="AN107" s="697"/>
      <c r="AO107" s="697"/>
      <c r="AP107" s="697"/>
      <c r="AQ107" s="697"/>
      <c r="AR107" s="697"/>
      <c r="AS107" s="582"/>
      <c r="AT107" s="582"/>
      <c r="AU107" s="582"/>
      <c r="AV107" s="582"/>
      <c r="AW107" s="582"/>
      <c r="AX107" s="582"/>
    </row>
    <row r="108" spans="7:50" x14ac:dyDescent="0.25">
      <c r="G108" s="581"/>
      <c r="H108" s="581"/>
      <c r="I108" s="581"/>
      <c r="J108" s="581"/>
      <c r="K108" s="581"/>
      <c r="L108" s="581"/>
      <c r="M108" s="581"/>
      <c r="N108" s="581"/>
      <c r="O108" s="581"/>
      <c r="P108" s="581"/>
      <c r="Q108" s="581"/>
      <c r="R108" s="581"/>
      <c r="S108" s="581"/>
      <c r="T108" s="581"/>
      <c r="U108" s="581"/>
      <c r="V108" s="581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2"/>
      <c r="AI108" s="582"/>
      <c r="AJ108" s="697"/>
      <c r="AK108" s="697"/>
      <c r="AL108" s="697"/>
      <c r="AM108" s="697"/>
      <c r="AN108" s="697"/>
      <c r="AO108" s="697"/>
      <c r="AP108" s="697"/>
      <c r="AQ108" s="697"/>
      <c r="AR108" s="697"/>
      <c r="AS108" s="582"/>
      <c r="AT108" s="582"/>
      <c r="AU108" s="582"/>
      <c r="AV108" s="582"/>
      <c r="AW108" s="582"/>
      <c r="AX108" s="582"/>
    </row>
    <row r="109" spans="7:50" x14ac:dyDescent="0.25"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  <c r="Q109" s="581"/>
      <c r="R109" s="581"/>
      <c r="S109" s="581"/>
      <c r="T109" s="581"/>
      <c r="U109" s="581"/>
      <c r="V109" s="581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2"/>
      <c r="AI109" s="582"/>
      <c r="AJ109" s="697"/>
      <c r="AK109" s="697"/>
      <c r="AL109" s="697"/>
      <c r="AM109" s="697"/>
      <c r="AN109" s="697"/>
      <c r="AO109" s="697"/>
      <c r="AP109" s="697"/>
      <c r="AQ109" s="697"/>
      <c r="AR109" s="697"/>
      <c r="AS109" s="582"/>
      <c r="AT109" s="582"/>
      <c r="AU109" s="582"/>
      <c r="AV109" s="582"/>
      <c r="AW109" s="582"/>
      <c r="AX109" s="582"/>
    </row>
    <row r="110" spans="7:50" x14ac:dyDescent="0.25"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  <c r="Q110" s="581"/>
      <c r="R110" s="581"/>
      <c r="S110" s="581"/>
      <c r="T110" s="581"/>
      <c r="U110" s="581"/>
      <c r="V110" s="581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2"/>
      <c r="AI110" s="582"/>
      <c r="AJ110" s="697"/>
      <c r="AK110" s="697"/>
      <c r="AL110" s="697"/>
      <c r="AM110" s="697"/>
      <c r="AN110" s="697"/>
      <c r="AO110" s="697"/>
      <c r="AP110" s="697"/>
      <c r="AQ110" s="697"/>
      <c r="AR110" s="697"/>
      <c r="AS110" s="582"/>
      <c r="AT110" s="582"/>
      <c r="AU110" s="582"/>
      <c r="AV110" s="582"/>
      <c r="AW110" s="582"/>
      <c r="AX110" s="582"/>
    </row>
    <row r="111" spans="7:50" x14ac:dyDescent="0.25"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  <c r="T111" s="581"/>
      <c r="U111" s="581"/>
      <c r="V111" s="581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2"/>
      <c r="AI111" s="582"/>
      <c r="AJ111" s="697"/>
      <c r="AK111" s="697"/>
      <c r="AL111" s="697"/>
      <c r="AM111" s="697"/>
      <c r="AN111" s="697"/>
      <c r="AO111" s="697"/>
      <c r="AP111" s="697"/>
      <c r="AQ111" s="697"/>
      <c r="AR111" s="697"/>
      <c r="AS111" s="582"/>
      <c r="AT111" s="582"/>
      <c r="AU111" s="582"/>
      <c r="AV111" s="582"/>
      <c r="AW111" s="582"/>
      <c r="AX111" s="582"/>
    </row>
    <row r="112" spans="7:50" x14ac:dyDescent="0.25"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  <c r="T112" s="581"/>
      <c r="U112" s="581"/>
      <c r="V112" s="581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2"/>
      <c r="AI112" s="582"/>
      <c r="AJ112" s="697"/>
      <c r="AK112" s="697"/>
      <c r="AL112" s="697"/>
      <c r="AM112" s="697"/>
      <c r="AN112" s="697"/>
      <c r="AO112" s="697"/>
      <c r="AP112" s="697"/>
      <c r="AQ112" s="697"/>
      <c r="AR112" s="697"/>
      <c r="AS112" s="582"/>
      <c r="AT112" s="582"/>
      <c r="AU112" s="582"/>
      <c r="AV112" s="582"/>
      <c r="AW112" s="582"/>
      <c r="AX112" s="582"/>
    </row>
    <row r="113" spans="7:50" x14ac:dyDescent="0.25">
      <c r="G113" s="581"/>
      <c r="H113" s="581"/>
      <c r="I113" s="581"/>
      <c r="J113" s="581"/>
      <c r="K113" s="581"/>
      <c r="L113" s="581"/>
      <c r="M113" s="581"/>
      <c r="N113" s="581"/>
      <c r="O113" s="581"/>
      <c r="P113" s="581"/>
      <c r="Q113" s="581"/>
      <c r="R113" s="581"/>
      <c r="S113" s="581"/>
      <c r="T113" s="581"/>
      <c r="U113" s="581"/>
      <c r="V113" s="581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2"/>
      <c r="AI113" s="582"/>
      <c r="AJ113" s="697"/>
      <c r="AK113" s="697"/>
      <c r="AL113" s="697"/>
      <c r="AM113" s="697"/>
      <c r="AN113" s="697"/>
      <c r="AO113" s="697"/>
      <c r="AP113" s="697"/>
      <c r="AQ113" s="697"/>
      <c r="AR113" s="697"/>
      <c r="AS113" s="582"/>
      <c r="AT113" s="582"/>
      <c r="AU113" s="582"/>
      <c r="AV113" s="582"/>
      <c r="AW113" s="582"/>
      <c r="AX113" s="582"/>
    </row>
    <row r="114" spans="7:50" x14ac:dyDescent="0.25"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  <c r="Q114" s="581"/>
      <c r="R114" s="581"/>
      <c r="S114" s="581"/>
      <c r="T114" s="581"/>
      <c r="U114" s="581"/>
      <c r="V114" s="581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2"/>
      <c r="AI114" s="582"/>
      <c r="AJ114" s="697"/>
      <c r="AK114" s="697"/>
      <c r="AL114" s="697"/>
      <c r="AM114" s="697"/>
      <c r="AN114" s="697"/>
      <c r="AO114" s="697"/>
      <c r="AP114" s="697"/>
      <c r="AQ114" s="697"/>
      <c r="AR114" s="697"/>
      <c r="AS114" s="582"/>
      <c r="AT114" s="582"/>
      <c r="AU114" s="582"/>
      <c r="AV114" s="582"/>
      <c r="AW114" s="582"/>
      <c r="AX114" s="582"/>
    </row>
    <row r="115" spans="7:50" x14ac:dyDescent="0.25"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1"/>
      <c r="U115" s="581"/>
      <c r="V115" s="581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2"/>
      <c r="AI115" s="582"/>
      <c r="AJ115" s="697"/>
      <c r="AK115" s="697"/>
      <c r="AL115" s="697"/>
      <c r="AM115" s="697"/>
      <c r="AN115" s="697"/>
      <c r="AO115" s="697"/>
      <c r="AP115" s="697"/>
      <c r="AQ115" s="697"/>
      <c r="AR115" s="697"/>
      <c r="AS115" s="582"/>
      <c r="AT115" s="582"/>
      <c r="AU115" s="582"/>
      <c r="AV115" s="582"/>
      <c r="AW115" s="582"/>
      <c r="AX115" s="582"/>
    </row>
    <row r="116" spans="7:50" x14ac:dyDescent="0.25"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  <c r="Q116" s="581"/>
      <c r="R116" s="581"/>
      <c r="S116" s="581"/>
      <c r="T116" s="581"/>
      <c r="U116" s="581"/>
      <c r="V116" s="581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2"/>
      <c r="AI116" s="582"/>
      <c r="AJ116" s="697"/>
      <c r="AK116" s="697"/>
      <c r="AL116" s="697"/>
      <c r="AM116" s="697"/>
      <c r="AN116" s="697"/>
      <c r="AO116" s="697"/>
      <c r="AP116" s="697"/>
      <c r="AQ116" s="697"/>
      <c r="AR116" s="697"/>
      <c r="AS116" s="582"/>
      <c r="AT116" s="582"/>
      <c r="AU116" s="582"/>
      <c r="AV116" s="582"/>
      <c r="AW116" s="582"/>
      <c r="AX116" s="582"/>
    </row>
    <row r="117" spans="7:50" x14ac:dyDescent="0.25">
      <c r="G117" s="582"/>
      <c r="H117" s="582"/>
      <c r="I117" s="582"/>
      <c r="J117" s="582"/>
      <c r="K117" s="582"/>
      <c r="L117" s="582"/>
      <c r="M117" s="582"/>
      <c r="N117" s="582"/>
      <c r="O117" s="582"/>
      <c r="P117" s="582"/>
      <c r="Q117" s="582"/>
      <c r="R117" s="582"/>
      <c r="S117" s="582"/>
      <c r="T117" s="582"/>
      <c r="U117" s="582"/>
      <c r="V117" s="582"/>
      <c r="W117" s="582"/>
      <c r="X117" s="582"/>
      <c r="Y117" s="582"/>
      <c r="Z117" s="582"/>
      <c r="AA117" s="582"/>
      <c r="AB117" s="582"/>
      <c r="AC117" s="582"/>
      <c r="AD117" s="582"/>
      <c r="AE117" s="582"/>
      <c r="AF117" s="582"/>
      <c r="AG117" s="582"/>
      <c r="AH117" s="582"/>
      <c r="AI117" s="582"/>
      <c r="AJ117" s="697"/>
      <c r="AK117" s="697"/>
      <c r="AL117" s="697"/>
      <c r="AM117" s="697"/>
      <c r="AN117" s="697"/>
      <c r="AO117" s="697"/>
      <c r="AP117" s="697"/>
      <c r="AQ117" s="697"/>
      <c r="AR117" s="697"/>
      <c r="AS117" s="582"/>
      <c r="AT117" s="582"/>
      <c r="AU117" s="582"/>
      <c r="AV117" s="582"/>
      <c r="AW117" s="582"/>
      <c r="AX117" s="582"/>
    </row>
    <row r="118" spans="7:50" x14ac:dyDescent="0.25">
      <c r="G118" s="582"/>
      <c r="H118" s="582"/>
      <c r="I118" s="582"/>
      <c r="J118" s="582"/>
      <c r="K118" s="582"/>
      <c r="L118" s="582"/>
      <c r="M118" s="582"/>
      <c r="N118" s="582"/>
      <c r="O118" s="582"/>
      <c r="P118" s="582"/>
      <c r="Q118" s="582"/>
      <c r="R118" s="582"/>
      <c r="S118" s="582"/>
      <c r="T118" s="582"/>
      <c r="U118" s="582"/>
      <c r="V118" s="582"/>
      <c r="W118" s="582"/>
      <c r="X118" s="582"/>
      <c r="Y118" s="582"/>
      <c r="Z118" s="582"/>
      <c r="AA118" s="582"/>
      <c r="AB118" s="582"/>
      <c r="AC118" s="582"/>
      <c r="AD118" s="582"/>
      <c r="AE118" s="582"/>
      <c r="AF118" s="582"/>
      <c r="AG118" s="582"/>
      <c r="AH118" s="582"/>
      <c r="AI118" s="582"/>
      <c r="AJ118" s="697"/>
      <c r="AK118" s="697"/>
      <c r="AL118" s="697"/>
      <c r="AM118" s="697"/>
      <c r="AN118" s="697"/>
      <c r="AO118" s="697"/>
      <c r="AP118" s="697"/>
      <c r="AQ118" s="697"/>
      <c r="AR118" s="697"/>
      <c r="AS118" s="582"/>
      <c r="AT118" s="582"/>
      <c r="AU118" s="582"/>
      <c r="AV118" s="582"/>
      <c r="AW118" s="582"/>
      <c r="AX118" s="582"/>
    </row>
    <row r="119" spans="7:50" x14ac:dyDescent="0.25">
      <c r="G119" s="582"/>
      <c r="H119" s="582"/>
      <c r="I119" s="582"/>
      <c r="J119" s="582"/>
      <c r="K119" s="582"/>
      <c r="L119" s="582"/>
      <c r="M119" s="582"/>
      <c r="N119" s="582"/>
      <c r="O119" s="582"/>
      <c r="P119" s="582"/>
      <c r="Q119" s="582"/>
      <c r="R119" s="582"/>
      <c r="S119" s="582"/>
      <c r="T119" s="582"/>
      <c r="U119" s="582"/>
      <c r="V119" s="582"/>
      <c r="W119" s="582"/>
      <c r="X119" s="582"/>
      <c r="Y119" s="582"/>
      <c r="Z119" s="582"/>
      <c r="AA119" s="582"/>
      <c r="AB119" s="582"/>
      <c r="AC119" s="582"/>
      <c r="AD119" s="582"/>
      <c r="AE119" s="582"/>
      <c r="AF119" s="582"/>
      <c r="AG119" s="582"/>
      <c r="AH119" s="582"/>
      <c r="AI119" s="582"/>
      <c r="AJ119" s="697"/>
      <c r="AK119" s="697"/>
      <c r="AL119" s="697"/>
      <c r="AM119" s="697"/>
      <c r="AN119" s="697"/>
      <c r="AO119" s="697"/>
      <c r="AP119" s="697"/>
      <c r="AQ119" s="697"/>
      <c r="AR119" s="697"/>
      <c r="AS119" s="582"/>
      <c r="AT119" s="582"/>
      <c r="AU119" s="582"/>
      <c r="AV119" s="582"/>
      <c r="AW119" s="582"/>
      <c r="AX119" s="582"/>
    </row>
    <row r="120" spans="7:50" x14ac:dyDescent="0.25">
      <c r="G120" s="582"/>
      <c r="H120" s="582"/>
      <c r="I120" s="582"/>
      <c r="J120" s="582"/>
      <c r="K120" s="582"/>
      <c r="L120" s="582"/>
      <c r="M120" s="582"/>
      <c r="N120" s="582"/>
      <c r="O120" s="582"/>
      <c r="P120" s="582"/>
      <c r="Q120" s="582"/>
      <c r="R120" s="582"/>
      <c r="S120" s="582"/>
      <c r="T120" s="582"/>
      <c r="U120" s="582"/>
      <c r="V120" s="582"/>
      <c r="W120" s="582"/>
      <c r="X120" s="582"/>
      <c r="Y120" s="582"/>
      <c r="Z120" s="582"/>
      <c r="AA120" s="582"/>
      <c r="AB120" s="582"/>
      <c r="AC120" s="582"/>
      <c r="AD120" s="582"/>
      <c r="AE120" s="582"/>
      <c r="AF120" s="582"/>
      <c r="AG120" s="582"/>
      <c r="AH120" s="582"/>
      <c r="AI120" s="582"/>
      <c r="AJ120" s="697"/>
      <c r="AK120" s="697"/>
      <c r="AL120" s="697"/>
      <c r="AM120" s="697"/>
      <c r="AN120" s="697"/>
      <c r="AO120" s="697"/>
      <c r="AP120" s="697"/>
      <c r="AQ120" s="697"/>
      <c r="AR120" s="697"/>
      <c r="AS120" s="582"/>
      <c r="AT120" s="582"/>
      <c r="AU120" s="582"/>
      <c r="AV120" s="582"/>
      <c r="AW120" s="582"/>
      <c r="AX120" s="582"/>
    </row>
    <row r="121" spans="7:50" x14ac:dyDescent="0.25">
      <c r="G121" s="582"/>
      <c r="H121" s="582"/>
      <c r="I121" s="582"/>
      <c r="J121" s="582"/>
      <c r="K121" s="582"/>
      <c r="L121" s="582"/>
      <c r="M121" s="582"/>
      <c r="N121" s="582"/>
      <c r="O121" s="582"/>
      <c r="P121" s="582"/>
      <c r="Q121" s="582"/>
      <c r="R121" s="582"/>
      <c r="S121" s="582"/>
      <c r="T121" s="582"/>
      <c r="U121" s="582"/>
      <c r="V121" s="582"/>
      <c r="W121" s="582"/>
      <c r="X121" s="582"/>
      <c r="Y121" s="582"/>
      <c r="Z121" s="582"/>
      <c r="AA121" s="582"/>
      <c r="AB121" s="582"/>
      <c r="AC121" s="582"/>
      <c r="AD121" s="582"/>
      <c r="AE121" s="582"/>
      <c r="AF121" s="582"/>
      <c r="AG121" s="582"/>
      <c r="AH121" s="582"/>
      <c r="AI121" s="582"/>
      <c r="AJ121" s="697"/>
      <c r="AK121" s="697"/>
      <c r="AL121" s="697"/>
      <c r="AM121" s="697"/>
      <c r="AN121" s="697"/>
      <c r="AO121" s="697"/>
      <c r="AP121" s="697"/>
      <c r="AQ121" s="697"/>
      <c r="AR121" s="697"/>
      <c r="AS121" s="582"/>
      <c r="AT121" s="582"/>
      <c r="AU121" s="582"/>
      <c r="AV121" s="582"/>
      <c r="AW121" s="582"/>
      <c r="AX121" s="582"/>
    </row>
    <row r="122" spans="7:50" x14ac:dyDescent="0.25">
      <c r="G122" s="582"/>
      <c r="H122" s="582"/>
      <c r="I122" s="582"/>
      <c r="J122" s="582"/>
      <c r="K122" s="582"/>
      <c r="L122" s="582"/>
      <c r="M122" s="582"/>
      <c r="N122" s="582"/>
      <c r="O122" s="582"/>
      <c r="P122" s="582"/>
      <c r="Q122" s="582"/>
      <c r="R122" s="582"/>
      <c r="S122" s="582"/>
      <c r="T122" s="582"/>
      <c r="U122" s="582"/>
      <c r="V122" s="582"/>
      <c r="W122" s="582"/>
      <c r="X122" s="582"/>
      <c r="Y122" s="582"/>
      <c r="Z122" s="582"/>
      <c r="AA122" s="582"/>
      <c r="AB122" s="582"/>
      <c r="AC122" s="582"/>
      <c r="AD122" s="582"/>
      <c r="AE122" s="582"/>
      <c r="AF122" s="582"/>
      <c r="AG122" s="582"/>
      <c r="AH122" s="582"/>
      <c r="AI122" s="582"/>
      <c r="AJ122" s="697"/>
      <c r="AK122" s="697"/>
      <c r="AL122" s="697"/>
      <c r="AM122" s="697"/>
      <c r="AN122" s="697"/>
      <c r="AO122" s="697"/>
      <c r="AP122" s="697"/>
      <c r="AQ122" s="697"/>
      <c r="AR122" s="697"/>
      <c r="AS122" s="582"/>
      <c r="AT122" s="582"/>
      <c r="AU122" s="582"/>
      <c r="AV122" s="582"/>
      <c r="AW122" s="582"/>
      <c r="AX122" s="582"/>
    </row>
    <row r="123" spans="7:50" x14ac:dyDescent="0.25">
      <c r="G123" s="582"/>
      <c r="H123" s="582"/>
      <c r="I123" s="582"/>
      <c r="J123" s="582"/>
      <c r="K123" s="582"/>
      <c r="L123" s="582"/>
      <c r="M123" s="582"/>
      <c r="N123" s="582"/>
      <c r="O123" s="582"/>
      <c r="P123" s="582"/>
      <c r="Q123" s="582"/>
      <c r="R123" s="582"/>
      <c r="S123" s="582"/>
      <c r="T123" s="582"/>
      <c r="U123" s="582"/>
      <c r="V123" s="582"/>
      <c r="W123" s="582"/>
      <c r="X123" s="582"/>
      <c r="Y123" s="582"/>
      <c r="Z123" s="582"/>
      <c r="AA123" s="582"/>
      <c r="AB123" s="582"/>
      <c r="AC123" s="582"/>
      <c r="AD123" s="582"/>
      <c r="AE123" s="582"/>
      <c r="AF123" s="582"/>
      <c r="AG123" s="582"/>
      <c r="AH123" s="582"/>
      <c r="AI123" s="582"/>
      <c r="AJ123" s="697"/>
      <c r="AK123" s="697"/>
      <c r="AL123" s="697"/>
      <c r="AM123" s="697"/>
      <c r="AN123" s="697"/>
      <c r="AO123" s="697"/>
      <c r="AP123" s="697"/>
      <c r="AQ123" s="697"/>
      <c r="AR123" s="697"/>
      <c r="AS123" s="582"/>
      <c r="AT123" s="582"/>
      <c r="AU123" s="582"/>
      <c r="AV123" s="582"/>
      <c r="AW123" s="582"/>
      <c r="AX123" s="582"/>
    </row>
    <row r="124" spans="7:50" x14ac:dyDescent="0.25">
      <c r="G124" s="582"/>
      <c r="H124" s="582"/>
      <c r="I124" s="582"/>
      <c r="J124" s="582"/>
      <c r="K124" s="582"/>
      <c r="L124" s="582"/>
      <c r="M124" s="582"/>
      <c r="N124" s="582"/>
      <c r="O124" s="582"/>
      <c r="P124" s="582"/>
      <c r="Q124" s="582"/>
      <c r="R124" s="582"/>
      <c r="S124" s="582"/>
      <c r="T124" s="582"/>
      <c r="U124" s="582"/>
      <c r="V124" s="582"/>
      <c r="W124" s="582"/>
      <c r="X124" s="582"/>
      <c r="Y124" s="582"/>
      <c r="Z124" s="582"/>
      <c r="AA124" s="582"/>
      <c r="AB124" s="582"/>
      <c r="AC124" s="582"/>
      <c r="AD124" s="582"/>
      <c r="AE124" s="582"/>
      <c r="AF124" s="582"/>
      <c r="AG124" s="582"/>
      <c r="AH124" s="582"/>
      <c r="AI124" s="582"/>
      <c r="AJ124" s="697"/>
      <c r="AK124" s="697"/>
      <c r="AL124" s="697"/>
      <c r="AM124" s="697"/>
      <c r="AN124" s="697"/>
      <c r="AO124" s="697"/>
      <c r="AP124" s="697"/>
      <c r="AQ124" s="697"/>
      <c r="AR124" s="697"/>
      <c r="AS124" s="582"/>
      <c r="AT124" s="582"/>
      <c r="AU124" s="582"/>
      <c r="AV124" s="582"/>
      <c r="AW124" s="582"/>
      <c r="AX124" s="582"/>
    </row>
    <row r="125" spans="7:50" x14ac:dyDescent="0.25">
      <c r="G125" s="582"/>
      <c r="H125" s="582"/>
      <c r="I125" s="582"/>
      <c r="J125" s="582"/>
      <c r="K125" s="582"/>
      <c r="L125" s="582"/>
      <c r="M125" s="582"/>
      <c r="N125" s="582"/>
      <c r="O125" s="582"/>
      <c r="P125" s="582"/>
      <c r="Q125" s="582"/>
      <c r="R125" s="582"/>
      <c r="S125" s="582"/>
      <c r="T125" s="582"/>
      <c r="U125" s="582"/>
      <c r="V125" s="582"/>
      <c r="W125" s="582"/>
      <c r="X125" s="582"/>
      <c r="Y125" s="582"/>
      <c r="Z125" s="582"/>
      <c r="AA125" s="582"/>
      <c r="AB125" s="582"/>
      <c r="AC125" s="582"/>
      <c r="AD125" s="582"/>
      <c r="AE125" s="582"/>
      <c r="AF125" s="582"/>
      <c r="AG125" s="582"/>
      <c r="AH125" s="582"/>
      <c r="AI125" s="582"/>
      <c r="AJ125" s="697"/>
      <c r="AK125" s="697"/>
      <c r="AL125" s="697"/>
      <c r="AM125" s="697"/>
      <c r="AN125" s="697"/>
      <c r="AO125" s="697"/>
      <c r="AP125" s="697"/>
      <c r="AQ125" s="697"/>
      <c r="AR125" s="697"/>
      <c r="AS125" s="582"/>
      <c r="AT125" s="582"/>
      <c r="AU125" s="582"/>
      <c r="AV125" s="582"/>
      <c r="AW125" s="582"/>
      <c r="AX125" s="582"/>
    </row>
    <row r="126" spans="7:50" x14ac:dyDescent="0.25">
      <c r="G126" s="582"/>
      <c r="H126" s="582"/>
      <c r="I126" s="582"/>
      <c r="J126" s="582"/>
      <c r="K126" s="582"/>
      <c r="L126" s="582"/>
      <c r="M126" s="582"/>
      <c r="N126" s="582"/>
      <c r="O126" s="582"/>
      <c r="P126" s="582"/>
      <c r="Q126" s="582"/>
      <c r="R126" s="582"/>
      <c r="S126" s="582"/>
      <c r="T126" s="582"/>
      <c r="U126" s="582"/>
      <c r="V126" s="582"/>
      <c r="W126" s="582"/>
      <c r="X126" s="582"/>
      <c r="Y126" s="582"/>
      <c r="Z126" s="582"/>
      <c r="AA126" s="582"/>
      <c r="AB126" s="582"/>
      <c r="AC126" s="582"/>
      <c r="AD126" s="582"/>
      <c r="AE126" s="582"/>
      <c r="AF126" s="582"/>
      <c r="AG126" s="582"/>
      <c r="AH126" s="582"/>
      <c r="AI126" s="582"/>
      <c r="AJ126" s="697"/>
      <c r="AK126" s="697"/>
      <c r="AL126" s="697"/>
      <c r="AM126" s="697"/>
      <c r="AN126" s="697"/>
      <c r="AO126" s="697"/>
      <c r="AP126" s="697"/>
      <c r="AQ126" s="697"/>
      <c r="AR126" s="697"/>
      <c r="AS126" s="582"/>
      <c r="AT126" s="582"/>
      <c r="AU126" s="582"/>
      <c r="AV126" s="582"/>
      <c r="AW126" s="582"/>
      <c r="AX126" s="582"/>
    </row>
    <row r="127" spans="7:50" x14ac:dyDescent="0.25">
      <c r="G127" s="582"/>
      <c r="H127" s="582"/>
      <c r="I127" s="582"/>
      <c r="J127" s="582"/>
      <c r="K127" s="582"/>
      <c r="L127" s="582"/>
      <c r="M127" s="582"/>
      <c r="N127" s="582"/>
      <c r="O127" s="582"/>
      <c r="P127" s="582"/>
      <c r="Q127" s="582"/>
      <c r="R127" s="582"/>
      <c r="S127" s="582"/>
      <c r="T127" s="582"/>
      <c r="U127" s="582"/>
      <c r="V127" s="582"/>
      <c r="W127" s="582"/>
      <c r="X127" s="582"/>
      <c r="Y127" s="582"/>
      <c r="Z127" s="582"/>
      <c r="AA127" s="582"/>
      <c r="AB127" s="582"/>
      <c r="AC127" s="582"/>
      <c r="AD127" s="582"/>
      <c r="AE127" s="582"/>
      <c r="AF127" s="582"/>
      <c r="AG127" s="582"/>
      <c r="AH127" s="582"/>
      <c r="AI127" s="582"/>
      <c r="AJ127" s="697"/>
      <c r="AK127" s="697"/>
      <c r="AL127" s="697"/>
      <c r="AM127" s="697"/>
      <c r="AN127" s="697"/>
      <c r="AO127" s="697"/>
      <c r="AP127" s="697"/>
      <c r="AQ127" s="697"/>
      <c r="AR127" s="697"/>
      <c r="AS127" s="582"/>
      <c r="AT127" s="582"/>
      <c r="AU127" s="582"/>
      <c r="AV127" s="582"/>
      <c r="AW127" s="582"/>
      <c r="AX127" s="582"/>
    </row>
    <row r="128" spans="7:50" x14ac:dyDescent="0.25">
      <c r="G128" s="582"/>
      <c r="H128" s="582"/>
      <c r="I128" s="582"/>
      <c r="J128" s="582"/>
      <c r="K128" s="582"/>
      <c r="L128" s="582"/>
      <c r="M128" s="582"/>
      <c r="N128" s="582"/>
      <c r="O128" s="582"/>
      <c r="P128" s="582"/>
      <c r="Q128" s="582"/>
      <c r="R128" s="582"/>
      <c r="S128" s="582"/>
      <c r="T128" s="582"/>
      <c r="U128" s="582"/>
      <c r="V128" s="582"/>
      <c r="W128" s="582"/>
      <c r="X128" s="582"/>
      <c r="Y128" s="582"/>
      <c r="Z128" s="582"/>
      <c r="AA128" s="582"/>
      <c r="AB128" s="582"/>
      <c r="AC128" s="582"/>
      <c r="AD128" s="582"/>
      <c r="AE128" s="582"/>
      <c r="AF128" s="582"/>
      <c r="AG128" s="582"/>
      <c r="AH128" s="582"/>
      <c r="AI128" s="582"/>
      <c r="AJ128" s="697"/>
      <c r="AK128" s="697"/>
      <c r="AL128" s="697"/>
      <c r="AM128" s="697"/>
      <c r="AN128" s="697"/>
      <c r="AO128" s="697"/>
      <c r="AP128" s="697"/>
      <c r="AQ128" s="697"/>
      <c r="AR128" s="697"/>
      <c r="AS128" s="582"/>
      <c r="AT128" s="582"/>
      <c r="AU128" s="582"/>
      <c r="AV128" s="582"/>
      <c r="AW128" s="582"/>
      <c r="AX128" s="582"/>
    </row>
    <row r="129" spans="7:50" x14ac:dyDescent="0.25">
      <c r="G129" s="582"/>
      <c r="H129" s="582"/>
      <c r="I129" s="582"/>
      <c r="J129" s="582"/>
      <c r="K129" s="582"/>
      <c r="L129" s="582"/>
      <c r="M129" s="582"/>
      <c r="N129" s="582"/>
      <c r="O129" s="582"/>
      <c r="P129" s="582"/>
      <c r="Q129" s="582"/>
      <c r="R129" s="582"/>
      <c r="S129" s="582"/>
      <c r="T129" s="582"/>
      <c r="U129" s="582"/>
      <c r="V129" s="582"/>
      <c r="W129" s="582"/>
      <c r="X129" s="582"/>
      <c r="Y129" s="582"/>
      <c r="Z129" s="582"/>
      <c r="AA129" s="582"/>
      <c r="AB129" s="582"/>
      <c r="AC129" s="582"/>
      <c r="AD129" s="582"/>
      <c r="AE129" s="582"/>
      <c r="AF129" s="582"/>
      <c r="AG129" s="582"/>
      <c r="AH129" s="582"/>
      <c r="AI129" s="582"/>
      <c r="AJ129" s="697"/>
      <c r="AK129" s="697"/>
      <c r="AL129" s="697"/>
      <c r="AM129" s="697"/>
      <c r="AN129" s="697"/>
      <c r="AO129" s="697"/>
      <c r="AP129" s="697"/>
      <c r="AQ129" s="697"/>
      <c r="AR129" s="697"/>
      <c r="AS129" s="582"/>
      <c r="AT129" s="582"/>
      <c r="AU129" s="582"/>
      <c r="AV129" s="582"/>
      <c r="AW129" s="582"/>
      <c r="AX129" s="582"/>
    </row>
    <row r="130" spans="7:50" x14ac:dyDescent="0.25">
      <c r="G130" s="582"/>
      <c r="H130" s="582"/>
      <c r="I130" s="582"/>
      <c r="J130" s="582"/>
      <c r="K130" s="582"/>
      <c r="L130" s="582"/>
      <c r="M130" s="582"/>
      <c r="N130" s="582"/>
      <c r="O130" s="582"/>
      <c r="P130" s="582"/>
      <c r="Q130" s="582"/>
      <c r="R130" s="582"/>
      <c r="S130" s="582"/>
      <c r="T130" s="582"/>
      <c r="U130" s="582"/>
      <c r="V130" s="582"/>
      <c r="W130" s="582"/>
      <c r="X130" s="582"/>
      <c r="Y130" s="582"/>
      <c r="Z130" s="582"/>
      <c r="AA130" s="582"/>
      <c r="AB130" s="582"/>
      <c r="AC130" s="582"/>
      <c r="AD130" s="582"/>
      <c r="AE130" s="582"/>
      <c r="AF130" s="582"/>
      <c r="AG130" s="582"/>
      <c r="AH130" s="582"/>
      <c r="AI130" s="582"/>
      <c r="AJ130" s="697"/>
      <c r="AK130" s="697"/>
      <c r="AL130" s="697"/>
      <c r="AM130" s="697"/>
      <c r="AN130" s="697"/>
      <c r="AO130" s="697"/>
      <c r="AP130" s="697"/>
      <c r="AQ130" s="697"/>
      <c r="AR130" s="697"/>
      <c r="AS130" s="582"/>
      <c r="AT130" s="582"/>
      <c r="AU130" s="582"/>
      <c r="AV130" s="582"/>
      <c r="AW130" s="582"/>
      <c r="AX130" s="582"/>
    </row>
    <row r="131" spans="7:50" x14ac:dyDescent="0.25">
      <c r="G131" s="582"/>
      <c r="H131" s="582"/>
      <c r="I131" s="582"/>
      <c r="J131" s="582"/>
      <c r="K131" s="582"/>
      <c r="L131" s="582"/>
      <c r="M131" s="582"/>
      <c r="N131" s="582"/>
      <c r="O131" s="582"/>
      <c r="P131" s="582"/>
      <c r="Q131" s="582"/>
      <c r="R131" s="582"/>
      <c r="S131" s="582"/>
      <c r="T131" s="582"/>
      <c r="U131" s="582"/>
      <c r="V131" s="582"/>
      <c r="W131" s="582"/>
      <c r="X131" s="582"/>
      <c r="Y131" s="582"/>
      <c r="Z131" s="582"/>
      <c r="AA131" s="582"/>
      <c r="AB131" s="582"/>
      <c r="AC131" s="582"/>
      <c r="AD131" s="582"/>
      <c r="AE131" s="582"/>
      <c r="AF131" s="582"/>
      <c r="AG131" s="582"/>
      <c r="AH131" s="582"/>
      <c r="AI131" s="582"/>
      <c r="AJ131" s="697"/>
      <c r="AK131" s="697"/>
      <c r="AL131" s="697"/>
      <c r="AM131" s="697"/>
      <c r="AN131" s="697"/>
      <c r="AO131" s="697"/>
      <c r="AP131" s="697"/>
      <c r="AQ131" s="697"/>
      <c r="AR131" s="697"/>
      <c r="AS131" s="582"/>
      <c r="AT131" s="582"/>
      <c r="AU131" s="582"/>
      <c r="AV131" s="582"/>
      <c r="AW131" s="582"/>
      <c r="AX131" s="582"/>
    </row>
    <row r="132" spans="7:50" x14ac:dyDescent="0.25">
      <c r="G132" s="582"/>
      <c r="H132" s="582"/>
      <c r="I132" s="582"/>
      <c r="J132" s="582"/>
      <c r="K132" s="582"/>
      <c r="L132" s="582"/>
      <c r="M132" s="582"/>
      <c r="N132" s="582"/>
      <c r="O132" s="582"/>
      <c r="P132" s="582"/>
      <c r="Q132" s="582"/>
      <c r="R132" s="582"/>
      <c r="S132" s="582"/>
      <c r="T132" s="582"/>
      <c r="U132" s="582"/>
      <c r="V132" s="582"/>
      <c r="W132" s="582"/>
      <c r="X132" s="582"/>
      <c r="Y132" s="582"/>
      <c r="Z132" s="582"/>
      <c r="AA132" s="582"/>
      <c r="AB132" s="582"/>
      <c r="AC132" s="582"/>
      <c r="AD132" s="582"/>
      <c r="AE132" s="582"/>
      <c r="AF132" s="582"/>
      <c r="AG132" s="582"/>
      <c r="AH132" s="582"/>
      <c r="AI132" s="582"/>
      <c r="AJ132" s="697"/>
      <c r="AK132" s="697"/>
      <c r="AL132" s="697"/>
      <c r="AM132" s="697"/>
      <c r="AN132" s="697"/>
      <c r="AO132" s="697"/>
      <c r="AP132" s="697"/>
      <c r="AQ132" s="697"/>
      <c r="AR132" s="697"/>
      <c r="AS132" s="582"/>
      <c r="AT132" s="582"/>
      <c r="AU132" s="582"/>
      <c r="AV132" s="582"/>
      <c r="AW132" s="582"/>
      <c r="AX132" s="582"/>
    </row>
    <row r="133" spans="7:50" x14ac:dyDescent="0.25">
      <c r="G133" s="582"/>
      <c r="H133" s="582"/>
      <c r="I133" s="582"/>
      <c r="J133" s="582"/>
      <c r="K133" s="582"/>
      <c r="L133" s="582"/>
      <c r="M133" s="582"/>
      <c r="N133" s="582"/>
      <c r="O133" s="582"/>
      <c r="P133" s="582"/>
      <c r="Q133" s="582"/>
      <c r="R133" s="582"/>
      <c r="S133" s="582"/>
      <c r="T133" s="582"/>
      <c r="U133" s="582"/>
      <c r="V133" s="582"/>
      <c r="W133" s="582"/>
      <c r="X133" s="582"/>
      <c r="Y133" s="582"/>
      <c r="Z133" s="582"/>
      <c r="AA133" s="582"/>
      <c r="AB133" s="582"/>
      <c r="AC133" s="582"/>
      <c r="AD133" s="582"/>
      <c r="AE133" s="582"/>
      <c r="AF133" s="582"/>
      <c r="AG133" s="582"/>
      <c r="AH133" s="582"/>
      <c r="AI133" s="582"/>
      <c r="AJ133" s="697"/>
      <c r="AK133" s="697"/>
      <c r="AL133" s="697"/>
      <c r="AM133" s="697"/>
      <c r="AN133" s="697"/>
      <c r="AO133" s="697"/>
      <c r="AP133" s="697"/>
      <c r="AQ133" s="697"/>
      <c r="AR133" s="697"/>
      <c r="AS133" s="582"/>
      <c r="AT133" s="582"/>
      <c r="AU133" s="582"/>
      <c r="AV133" s="582"/>
      <c r="AW133" s="582"/>
      <c r="AX133" s="582"/>
    </row>
    <row r="134" spans="7:50" x14ac:dyDescent="0.25">
      <c r="G134" s="582"/>
      <c r="H134" s="582"/>
      <c r="I134" s="582"/>
      <c r="J134" s="582"/>
      <c r="K134" s="582"/>
      <c r="L134" s="582"/>
      <c r="M134" s="582"/>
      <c r="N134" s="582"/>
      <c r="O134" s="582"/>
      <c r="P134" s="582"/>
      <c r="Q134" s="582"/>
      <c r="R134" s="582"/>
      <c r="S134" s="582"/>
      <c r="T134" s="582"/>
      <c r="U134" s="582"/>
      <c r="V134" s="582"/>
      <c r="W134" s="582"/>
      <c r="X134" s="582"/>
      <c r="Y134" s="582"/>
      <c r="Z134" s="582"/>
      <c r="AA134" s="582"/>
      <c r="AB134" s="582"/>
      <c r="AC134" s="582"/>
      <c r="AD134" s="582"/>
      <c r="AE134" s="582"/>
      <c r="AF134" s="582"/>
      <c r="AG134" s="582"/>
      <c r="AH134" s="582"/>
      <c r="AI134" s="582"/>
      <c r="AJ134" s="697"/>
      <c r="AK134" s="697"/>
      <c r="AL134" s="697"/>
      <c r="AM134" s="697"/>
      <c r="AN134" s="697"/>
      <c r="AO134" s="697"/>
      <c r="AP134" s="697"/>
      <c r="AQ134" s="697"/>
      <c r="AR134" s="697"/>
      <c r="AS134" s="582"/>
      <c r="AT134" s="582"/>
      <c r="AU134" s="582"/>
      <c r="AV134" s="582"/>
      <c r="AW134" s="582"/>
      <c r="AX134" s="582"/>
    </row>
    <row r="135" spans="7:50" x14ac:dyDescent="0.25">
      <c r="G135" s="582"/>
      <c r="H135" s="582"/>
      <c r="I135" s="582"/>
      <c r="J135" s="582"/>
      <c r="K135" s="582"/>
      <c r="L135" s="582"/>
      <c r="M135" s="582"/>
      <c r="N135" s="582"/>
      <c r="O135" s="582"/>
      <c r="P135" s="582"/>
      <c r="Q135" s="582"/>
      <c r="R135" s="582"/>
      <c r="S135" s="582"/>
      <c r="T135" s="582"/>
      <c r="U135" s="582"/>
      <c r="V135" s="582"/>
      <c r="W135" s="582"/>
      <c r="X135" s="582"/>
      <c r="Y135" s="582"/>
      <c r="Z135" s="582"/>
      <c r="AA135" s="582"/>
      <c r="AB135" s="582"/>
      <c r="AC135" s="582"/>
      <c r="AD135" s="582"/>
      <c r="AE135" s="582"/>
      <c r="AF135" s="582"/>
      <c r="AG135" s="582"/>
      <c r="AH135" s="582"/>
      <c r="AI135" s="582"/>
      <c r="AJ135" s="697"/>
      <c r="AK135" s="697"/>
      <c r="AL135" s="697"/>
      <c r="AM135" s="697"/>
      <c r="AN135" s="697"/>
      <c r="AO135" s="697"/>
      <c r="AP135" s="697"/>
      <c r="AQ135" s="697"/>
      <c r="AR135" s="697"/>
      <c r="AS135" s="582"/>
      <c r="AT135" s="582"/>
      <c r="AU135" s="582"/>
      <c r="AV135" s="582"/>
      <c r="AW135" s="582"/>
      <c r="AX135" s="582"/>
    </row>
    <row r="136" spans="7:50" x14ac:dyDescent="0.25">
      <c r="G136" s="582"/>
      <c r="H136" s="582"/>
      <c r="I136" s="582"/>
      <c r="J136" s="582"/>
      <c r="K136" s="582"/>
      <c r="L136" s="582"/>
      <c r="M136" s="582"/>
      <c r="N136" s="582"/>
      <c r="O136" s="582"/>
      <c r="P136" s="582"/>
      <c r="Q136" s="582"/>
      <c r="R136" s="582"/>
      <c r="S136" s="582"/>
      <c r="T136" s="582"/>
      <c r="U136" s="582"/>
      <c r="V136" s="582"/>
      <c r="W136" s="582"/>
      <c r="X136" s="582"/>
      <c r="Y136" s="582"/>
      <c r="Z136" s="582"/>
      <c r="AA136" s="582"/>
      <c r="AB136" s="582"/>
      <c r="AC136" s="582"/>
      <c r="AD136" s="582"/>
      <c r="AE136" s="582"/>
      <c r="AF136" s="582"/>
      <c r="AG136" s="582"/>
      <c r="AH136" s="582"/>
      <c r="AI136" s="582"/>
      <c r="AJ136" s="697"/>
      <c r="AK136" s="697"/>
      <c r="AL136" s="697"/>
      <c r="AM136" s="697"/>
      <c r="AN136" s="697"/>
      <c r="AO136" s="697"/>
      <c r="AP136" s="697"/>
      <c r="AQ136" s="697"/>
      <c r="AR136" s="697"/>
      <c r="AS136" s="582"/>
      <c r="AT136" s="582"/>
      <c r="AU136" s="582"/>
      <c r="AV136" s="582"/>
      <c r="AW136" s="582"/>
      <c r="AX136" s="582"/>
    </row>
    <row r="137" spans="7:50" x14ac:dyDescent="0.25">
      <c r="G137" s="582"/>
      <c r="H137" s="582"/>
      <c r="I137" s="582"/>
      <c r="J137" s="582"/>
      <c r="K137" s="582"/>
      <c r="L137" s="582"/>
      <c r="M137" s="582"/>
      <c r="N137" s="582"/>
      <c r="O137" s="582"/>
      <c r="P137" s="582"/>
      <c r="Q137" s="582"/>
      <c r="R137" s="582"/>
      <c r="S137" s="582"/>
      <c r="T137" s="582"/>
      <c r="U137" s="582"/>
      <c r="V137" s="582"/>
      <c r="W137" s="582"/>
      <c r="X137" s="582"/>
      <c r="Y137" s="582"/>
      <c r="Z137" s="582"/>
      <c r="AA137" s="582"/>
      <c r="AB137" s="582"/>
      <c r="AC137" s="582"/>
      <c r="AD137" s="582"/>
      <c r="AE137" s="582"/>
      <c r="AF137" s="582"/>
      <c r="AG137" s="582"/>
      <c r="AH137" s="582"/>
      <c r="AI137" s="582"/>
      <c r="AJ137" s="697"/>
      <c r="AK137" s="697"/>
      <c r="AL137" s="697"/>
      <c r="AM137" s="697"/>
      <c r="AN137" s="697"/>
      <c r="AO137" s="697"/>
      <c r="AP137" s="697"/>
      <c r="AQ137" s="697"/>
      <c r="AR137" s="697"/>
      <c r="AS137" s="582"/>
      <c r="AT137" s="582"/>
      <c r="AU137" s="582"/>
      <c r="AV137" s="582"/>
      <c r="AW137" s="582"/>
      <c r="AX137" s="582"/>
    </row>
    <row r="138" spans="7:50" x14ac:dyDescent="0.25">
      <c r="G138" s="582"/>
      <c r="H138" s="582"/>
      <c r="I138" s="582"/>
      <c r="J138" s="582"/>
      <c r="K138" s="582"/>
      <c r="L138" s="582"/>
      <c r="M138" s="582"/>
      <c r="N138" s="582"/>
      <c r="O138" s="582"/>
      <c r="P138" s="582"/>
      <c r="Q138" s="582"/>
      <c r="R138" s="582"/>
      <c r="S138" s="582"/>
      <c r="T138" s="582"/>
      <c r="U138" s="582"/>
      <c r="V138" s="582"/>
      <c r="W138" s="582"/>
      <c r="X138" s="582"/>
      <c r="Y138" s="582"/>
      <c r="Z138" s="582"/>
      <c r="AA138" s="582"/>
      <c r="AB138" s="582"/>
      <c r="AC138" s="582"/>
      <c r="AD138" s="582"/>
      <c r="AE138" s="582"/>
      <c r="AF138" s="582"/>
      <c r="AG138" s="582"/>
      <c r="AH138" s="582"/>
      <c r="AI138" s="582"/>
      <c r="AJ138" s="697"/>
      <c r="AK138" s="697"/>
      <c r="AL138" s="697"/>
      <c r="AM138" s="697"/>
      <c r="AN138" s="697"/>
      <c r="AO138" s="697"/>
      <c r="AP138" s="697"/>
      <c r="AQ138" s="697"/>
      <c r="AR138" s="697"/>
      <c r="AS138" s="582"/>
      <c r="AT138" s="582"/>
      <c r="AU138" s="582"/>
      <c r="AV138" s="582"/>
      <c r="AW138" s="582"/>
      <c r="AX138" s="582"/>
    </row>
    <row r="139" spans="7:50" x14ac:dyDescent="0.25">
      <c r="G139" s="582"/>
      <c r="H139" s="582"/>
      <c r="I139" s="582"/>
      <c r="J139" s="582"/>
      <c r="K139" s="582"/>
      <c r="L139" s="582"/>
      <c r="M139" s="582"/>
      <c r="N139" s="582"/>
      <c r="O139" s="582"/>
      <c r="P139" s="582"/>
      <c r="Q139" s="582"/>
      <c r="R139" s="582"/>
      <c r="S139" s="582"/>
      <c r="T139" s="582"/>
      <c r="U139" s="582"/>
      <c r="V139" s="582"/>
      <c r="W139" s="582"/>
      <c r="X139" s="582"/>
      <c r="Y139" s="582"/>
      <c r="Z139" s="582"/>
      <c r="AA139" s="582"/>
      <c r="AB139" s="582"/>
      <c r="AC139" s="582"/>
      <c r="AD139" s="582"/>
      <c r="AE139" s="582"/>
      <c r="AF139" s="582"/>
      <c r="AG139" s="582"/>
      <c r="AH139" s="582"/>
      <c r="AI139" s="582"/>
      <c r="AJ139" s="697"/>
      <c r="AK139" s="697"/>
      <c r="AL139" s="697"/>
      <c r="AM139" s="697"/>
      <c r="AN139" s="697"/>
      <c r="AO139" s="697"/>
      <c r="AP139" s="697"/>
      <c r="AQ139" s="697"/>
      <c r="AR139" s="697"/>
      <c r="AS139" s="582"/>
      <c r="AT139" s="582"/>
      <c r="AU139" s="582"/>
      <c r="AV139" s="582"/>
      <c r="AW139" s="582"/>
      <c r="AX139" s="582"/>
    </row>
    <row r="140" spans="7:50" x14ac:dyDescent="0.25">
      <c r="G140" s="582"/>
      <c r="H140" s="582"/>
      <c r="I140" s="582"/>
      <c r="J140" s="582"/>
      <c r="K140" s="582"/>
      <c r="L140" s="582"/>
      <c r="M140" s="582"/>
      <c r="N140" s="582"/>
      <c r="O140" s="582"/>
      <c r="P140" s="582"/>
      <c r="Q140" s="582"/>
      <c r="R140" s="582"/>
      <c r="S140" s="582"/>
      <c r="T140" s="582"/>
      <c r="U140" s="582"/>
      <c r="V140" s="582"/>
      <c r="W140" s="582"/>
      <c r="X140" s="582"/>
      <c r="Y140" s="582"/>
      <c r="Z140" s="582"/>
      <c r="AA140" s="582"/>
      <c r="AB140" s="582"/>
      <c r="AC140" s="582"/>
      <c r="AD140" s="582"/>
      <c r="AE140" s="582"/>
      <c r="AF140" s="582"/>
      <c r="AG140" s="582"/>
      <c r="AH140" s="582"/>
      <c r="AI140" s="582"/>
      <c r="AJ140" s="697"/>
      <c r="AK140" s="697"/>
      <c r="AL140" s="697"/>
      <c r="AM140" s="697"/>
      <c r="AN140" s="697"/>
      <c r="AO140" s="697"/>
      <c r="AP140" s="697"/>
      <c r="AQ140" s="697"/>
      <c r="AR140" s="697"/>
      <c r="AS140" s="582"/>
      <c r="AT140" s="582"/>
      <c r="AU140" s="582"/>
      <c r="AV140" s="582"/>
      <c r="AW140" s="582"/>
      <c r="AX140" s="582"/>
    </row>
    <row r="141" spans="7:50" x14ac:dyDescent="0.25">
      <c r="G141" s="582"/>
      <c r="H141" s="582"/>
      <c r="I141" s="582"/>
      <c r="J141" s="582"/>
      <c r="K141" s="582"/>
      <c r="L141" s="582"/>
      <c r="M141" s="582"/>
      <c r="N141" s="582"/>
      <c r="O141" s="582"/>
      <c r="P141" s="582"/>
      <c r="Q141" s="582"/>
      <c r="R141" s="582"/>
      <c r="S141" s="582"/>
      <c r="T141" s="582"/>
      <c r="U141" s="582"/>
      <c r="V141" s="582"/>
      <c r="W141" s="582"/>
      <c r="X141" s="582"/>
      <c r="Y141" s="582"/>
      <c r="Z141" s="582"/>
      <c r="AA141" s="582"/>
      <c r="AB141" s="582"/>
      <c r="AC141" s="582"/>
      <c r="AD141" s="582"/>
      <c r="AE141" s="582"/>
      <c r="AF141" s="582"/>
      <c r="AG141" s="582"/>
      <c r="AH141" s="582"/>
      <c r="AI141" s="582"/>
      <c r="AJ141" s="697"/>
      <c r="AK141" s="697"/>
      <c r="AL141" s="697"/>
      <c r="AM141" s="697"/>
      <c r="AN141" s="697"/>
      <c r="AO141" s="697"/>
      <c r="AP141" s="697"/>
      <c r="AQ141" s="697"/>
      <c r="AR141" s="697"/>
      <c r="AS141" s="582"/>
      <c r="AT141" s="582"/>
      <c r="AU141" s="582"/>
      <c r="AV141" s="582"/>
      <c r="AW141" s="582"/>
      <c r="AX141" s="582"/>
    </row>
    <row r="142" spans="7:50" x14ac:dyDescent="0.25">
      <c r="G142" s="582"/>
      <c r="H142" s="582"/>
      <c r="I142" s="582"/>
      <c r="J142" s="582"/>
      <c r="K142" s="582"/>
      <c r="L142" s="582"/>
      <c r="M142" s="582"/>
      <c r="N142" s="582"/>
      <c r="O142" s="582"/>
      <c r="P142" s="582"/>
      <c r="Q142" s="582"/>
      <c r="R142" s="582"/>
      <c r="S142" s="582"/>
      <c r="T142" s="582"/>
      <c r="U142" s="582"/>
      <c r="V142" s="582"/>
      <c r="W142" s="582"/>
      <c r="X142" s="582"/>
      <c r="Y142" s="582"/>
      <c r="Z142" s="582"/>
      <c r="AA142" s="582"/>
      <c r="AB142" s="582"/>
      <c r="AC142" s="582"/>
      <c r="AD142" s="582"/>
      <c r="AE142" s="582"/>
      <c r="AF142" s="582"/>
      <c r="AG142" s="582"/>
      <c r="AH142" s="582"/>
      <c r="AI142" s="582"/>
      <c r="AJ142" s="697"/>
      <c r="AK142" s="697"/>
      <c r="AL142" s="697"/>
      <c r="AM142" s="697"/>
      <c r="AN142" s="697"/>
      <c r="AO142" s="697"/>
      <c r="AP142" s="697"/>
      <c r="AQ142" s="697"/>
      <c r="AR142" s="697"/>
      <c r="AS142" s="582"/>
      <c r="AT142" s="582"/>
      <c r="AU142" s="582"/>
      <c r="AV142" s="582"/>
      <c r="AW142" s="582"/>
      <c r="AX142" s="582"/>
    </row>
    <row r="143" spans="7:50" x14ac:dyDescent="0.25">
      <c r="G143" s="582"/>
      <c r="H143" s="582"/>
      <c r="I143" s="582"/>
      <c r="J143" s="582"/>
      <c r="K143" s="582"/>
      <c r="L143" s="582"/>
      <c r="M143" s="582"/>
      <c r="N143" s="582"/>
      <c r="O143" s="582"/>
      <c r="P143" s="582"/>
      <c r="Q143" s="582"/>
      <c r="R143" s="582"/>
      <c r="S143" s="582"/>
      <c r="T143" s="582"/>
      <c r="U143" s="582"/>
      <c r="V143" s="582"/>
      <c r="W143" s="582"/>
      <c r="X143" s="582"/>
      <c r="Y143" s="582"/>
      <c r="Z143" s="582"/>
      <c r="AA143" s="582"/>
      <c r="AB143" s="582"/>
      <c r="AC143" s="582"/>
      <c r="AD143" s="582"/>
      <c r="AE143" s="582"/>
      <c r="AF143" s="582"/>
      <c r="AG143" s="582"/>
      <c r="AH143" s="582"/>
      <c r="AI143" s="582"/>
      <c r="AJ143" s="697"/>
      <c r="AK143" s="697"/>
      <c r="AL143" s="697"/>
      <c r="AM143" s="697"/>
      <c r="AN143" s="697"/>
      <c r="AO143" s="697"/>
      <c r="AP143" s="697"/>
      <c r="AQ143" s="697"/>
      <c r="AR143" s="697"/>
      <c r="AS143" s="582"/>
      <c r="AT143" s="582"/>
      <c r="AU143" s="582"/>
      <c r="AV143" s="582"/>
      <c r="AW143" s="582"/>
      <c r="AX143" s="582"/>
    </row>
    <row r="144" spans="7:50" x14ac:dyDescent="0.25">
      <c r="G144" s="582"/>
      <c r="H144" s="582"/>
      <c r="I144" s="582"/>
      <c r="J144" s="582"/>
      <c r="K144" s="582"/>
      <c r="L144" s="582"/>
      <c r="M144" s="582"/>
      <c r="N144" s="582"/>
      <c r="O144" s="582"/>
      <c r="P144" s="582"/>
      <c r="Q144" s="582"/>
      <c r="R144" s="582"/>
      <c r="S144" s="582"/>
      <c r="T144" s="582"/>
      <c r="U144" s="582"/>
      <c r="V144" s="582"/>
      <c r="W144" s="582"/>
      <c r="X144" s="582"/>
      <c r="Y144" s="582"/>
      <c r="Z144" s="582"/>
      <c r="AA144" s="582"/>
      <c r="AB144" s="582"/>
      <c r="AC144" s="582"/>
      <c r="AD144" s="582"/>
      <c r="AE144" s="582"/>
      <c r="AF144" s="582"/>
      <c r="AG144" s="582"/>
      <c r="AH144" s="582"/>
      <c r="AI144" s="582"/>
      <c r="AJ144" s="697"/>
      <c r="AK144" s="697"/>
      <c r="AL144" s="697"/>
      <c r="AM144" s="697"/>
      <c r="AN144" s="697"/>
      <c r="AO144" s="697"/>
      <c r="AP144" s="697"/>
      <c r="AQ144" s="697"/>
      <c r="AR144" s="697"/>
      <c r="AS144" s="582"/>
      <c r="AT144" s="582"/>
      <c r="AU144" s="582"/>
      <c r="AV144" s="582"/>
      <c r="AW144" s="582"/>
      <c r="AX144" s="582"/>
    </row>
    <row r="145" spans="7:50" x14ac:dyDescent="0.25">
      <c r="G145" s="582"/>
      <c r="H145" s="582"/>
      <c r="I145" s="582"/>
      <c r="J145" s="582"/>
      <c r="K145" s="582"/>
      <c r="L145" s="582"/>
      <c r="M145" s="582"/>
      <c r="N145" s="582"/>
      <c r="O145" s="582"/>
      <c r="P145" s="582"/>
      <c r="Q145" s="582"/>
      <c r="R145" s="582"/>
      <c r="S145" s="582"/>
      <c r="T145" s="582"/>
      <c r="U145" s="582"/>
      <c r="V145" s="582"/>
      <c r="W145" s="582"/>
      <c r="X145" s="582"/>
      <c r="Y145" s="582"/>
      <c r="Z145" s="582"/>
      <c r="AA145" s="582"/>
      <c r="AB145" s="582"/>
      <c r="AC145" s="582"/>
      <c r="AD145" s="582"/>
      <c r="AE145" s="582"/>
      <c r="AF145" s="582"/>
      <c r="AG145" s="582"/>
      <c r="AH145" s="582"/>
      <c r="AI145" s="582"/>
      <c r="AJ145" s="697"/>
      <c r="AK145" s="697"/>
      <c r="AL145" s="697"/>
      <c r="AM145" s="697"/>
      <c r="AN145" s="697"/>
      <c r="AO145" s="697"/>
      <c r="AP145" s="697"/>
      <c r="AQ145" s="697"/>
      <c r="AR145" s="697"/>
      <c r="AS145" s="582"/>
      <c r="AT145" s="582"/>
      <c r="AU145" s="582"/>
      <c r="AV145" s="582"/>
      <c r="AW145" s="582"/>
      <c r="AX145" s="582"/>
    </row>
    <row r="146" spans="7:50" x14ac:dyDescent="0.25">
      <c r="G146" s="582"/>
      <c r="H146" s="582"/>
      <c r="I146" s="582"/>
      <c r="J146" s="582"/>
      <c r="K146" s="582"/>
      <c r="L146" s="582"/>
      <c r="M146" s="582"/>
      <c r="N146" s="582"/>
      <c r="O146" s="582"/>
      <c r="P146" s="582"/>
      <c r="Q146" s="582"/>
      <c r="R146" s="582"/>
      <c r="S146" s="582"/>
      <c r="T146" s="582"/>
      <c r="U146" s="582"/>
      <c r="V146" s="582"/>
      <c r="W146" s="582"/>
      <c r="X146" s="582"/>
      <c r="Y146" s="582"/>
      <c r="Z146" s="582"/>
      <c r="AA146" s="582"/>
      <c r="AB146" s="582"/>
      <c r="AC146" s="582"/>
      <c r="AD146" s="582"/>
      <c r="AE146" s="582"/>
      <c r="AF146" s="582"/>
      <c r="AG146" s="582"/>
      <c r="AH146" s="582"/>
      <c r="AI146" s="582"/>
      <c r="AJ146" s="697"/>
      <c r="AK146" s="697"/>
      <c r="AL146" s="697"/>
      <c r="AM146" s="697"/>
      <c r="AN146" s="697"/>
      <c r="AO146" s="697"/>
      <c r="AP146" s="697"/>
      <c r="AQ146" s="697"/>
      <c r="AR146" s="697"/>
      <c r="AS146" s="582"/>
      <c r="AT146" s="582"/>
      <c r="AU146" s="582"/>
      <c r="AV146" s="582"/>
      <c r="AW146" s="582"/>
      <c r="AX146" s="582"/>
    </row>
    <row r="147" spans="7:50" x14ac:dyDescent="0.25">
      <c r="G147" s="582"/>
      <c r="H147" s="582"/>
      <c r="I147" s="582"/>
      <c r="J147" s="582"/>
      <c r="K147" s="582"/>
      <c r="L147" s="582"/>
      <c r="M147" s="582"/>
      <c r="N147" s="582"/>
      <c r="O147" s="582"/>
      <c r="P147" s="582"/>
      <c r="Q147" s="582"/>
      <c r="R147" s="582"/>
      <c r="S147" s="582"/>
      <c r="T147" s="582"/>
      <c r="U147" s="582"/>
      <c r="V147" s="582"/>
      <c r="W147" s="582"/>
      <c r="X147" s="582"/>
      <c r="Y147" s="582"/>
      <c r="Z147" s="582"/>
      <c r="AA147" s="582"/>
      <c r="AB147" s="582"/>
      <c r="AC147" s="582"/>
      <c r="AD147" s="582"/>
      <c r="AE147" s="582"/>
      <c r="AF147" s="582"/>
      <c r="AG147" s="582"/>
      <c r="AH147" s="582"/>
      <c r="AI147" s="582"/>
      <c r="AJ147" s="697"/>
      <c r="AK147" s="697"/>
      <c r="AL147" s="697"/>
      <c r="AM147" s="697"/>
      <c r="AN147" s="697"/>
      <c r="AO147" s="697"/>
      <c r="AP147" s="697"/>
      <c r="AQ147" s="697"/>
      <c r="AR147" s="697"/>
      <c r="AS147" s="582"/>
      <c r="AT147" s="582"/>
      <c r="AU147" s="582"/>
      <c r="AV147" s="582"/>
      <c r="AW147" s="582"/>
      <c r="AX147" s="582"/>
    </row>
    <row r="148" spans="7:50" x14ac:dyDescent="0.25">
      <c r="G148" s="582"/>
      <c r="H148" s="582"/>
      <c r="I148" s="582"/>
      <c r="J148" s="582"/>
      <c r="K148" s="582"/>
      <c r="L148" s="582"/>
      <c r="M148" s="582"/>
      <c r="N148" s="582"/>
      <c r="O148" s="582"/>
      <c r="P148" s="582"/>
      <c r="Q148" s="582"/>
      <c r="R148" s="582"/>
      <c r="S148" s="582"/>
      <c r="T148" s="582"/>
      <c r="U148" s="582"/>
      <c r="V148" s="582"/>
      <c r="W148" s="582"/>
      <c r="X148" s="582"/>
      <c r="Y148" s="582"/>
      <c r="Z148" s="582"/>
      <c r="AA148" s="582"/>
      <c r="AB148" s="582"/>
      <c r="AC148" s="582"/>
      <c r="AD148" s="582"/>
      <c r="AE148" s="582"/>
      <c r="AF148" s="582"/>
      <c r="AG148" s="582"/>
      <c r="AH148" s="582"/>
      <c r="AI148" s="582"/>
      <c r="AJ148" s="697"/>
      <c r="AK148" s="697"/>
      <c r="AL148" s="697"/>
      <c r="AM148" s="697"/>
      <c r="AN148" s="697"/>
      <c r="AO148" s="697"/>
      <c r="AP148" s="697"/>
      <c r="AQ148" s="697"/>
      <c r="AR148" s="697"/>
      <c r="AS148" s="582"/>
      <c r="AT148" s="582"/>
      <c r="AU148" s="582"/>
      <c r="AV148" s="582"/>
      <c r="AW148" s="582"/>
      <c r="AX148" s="582"/>
    </row>
    <row r="149" spans="7:50" x14ac:dyDescent="0.25">
      <c r="G149" s="582"/>
      <c r="H149" s="582"/>
      <c r="I149" s="582"/>
      <c r="J149" s="582"/>
      <c r="K149" s="582"/>
      <c r="L149" s="582"/>
      <c r="M149" s="582"/>
      <c r="N149" s="582"/>
      <c r="O149" s="582"/>
      <c r="P149" s="582"/>
      <c r="Q149" s="582"/>
      <c r="R149" s="582"/>
      <c r="S149" s="582"/>
      <c r="T149" s="582"/>
      <c r="U149" s="582"/>
      <c r="V149" s="582"/>
      <c r="W149" s="582"/>
      <c r="X149" s="582"/>
      <c r="Y149" s="582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697"/>
      <c r="AK149" s="697"/>
      <c r="AL149" s="697"/>
      <c r="AM149" s="697"/>
      <c r="AN149" s="697"/>
      <c r="AO149" s="697"/>
      <c r="AP149" s="697"/>
      <c r="AQ149" s="697"/>
      <c r="AR149" s="697"/>
      <c r="AS149" s="582"/>
      <c r="AT149" s="582"/>
      <c r="AU149" s="582"/>
      <c r="AV149" s="582"/>
      <c r="AW149" s="582"/>
      <c r="AX149" s="582"/>
    </row>
    <row r="150" spans="7:50" x14ac:dyDescent="0.25">
      <c r="G150" s="582"/>
      <c r="H150" s="582"/>
      <c r="I150" s="582"/>
      <c r="J150" s="582"/>
      <c r="K150" s="582"/>
      <c r="L150" s="582"/>
      <c r="M150" s="582"/>
      <c r="N150" s="582"/>
      <c r="O150" s="582"/>
      <c r="P150" s="582"/>
      <c r="Q150" s="582"/>
      <c r="R150" s="582"/>
      <c r="S150" s="582"/>
      <c r="T150" s="582"/>
      <c r="U150" s="582"/>
      <c r="V150" s="582"/>
      <c r="W150" s="582"/>
      <c r="X150" s="582"/>
      <c r="Y150" s="582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697"/>
      <c r="AK150" s="697"/>
      <c r="AL150" s="697"/>
      <c r="AM150" s="697"/>
      <c r="AN150" s="697"/>
      <c r="AO150" s="697"/>
      <c r="AP150" s="697"/>
      <c r="AQ150" s="697"/>
      <c r="AR150" s="697"/>
      <c r="AS150" s="582"/>
      <c r="AT150" s="582"/>
      <c r="AU150" s="582"/>
      <c r="AV150" s="582"/>
      <c r="AW150" s="582"/>
      <c r="AX150" s="582"/>
    </row>
    <row r="151" spans="7:50" x14ac:dyDescent="0.25">
      <c r="G151" s="582"/>
      <c r="H151" s="582"/>
      <c r="I151" s="582"/>
      <c r="J151" s="582"/>
      <c r="K151" s="582"/>
      <c r="L151" s="582"/>
      <c r="M151" s="582"/>
      <c r="N151" s="582"/>
      <c r="O151" s="582"/>
      <c r="P151" s="582"/>
      <c r="Q151" s="582"/>
      <c r="R151" s="582"/>
      <c r="S151" s="582"/>
      <c r="T151" s="582"/>
      <c r="U151" s="582"/>
      <c r="V151" s="582"/>
      <c r="W151" s="582"/>
      <c r="X151" s="582"/>
      <c r="Y151" s="582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697"/>
      <c r="AK151" s="697"/>
      <c r="AL151" s="697"/>
      <c r="AM151" s="697"/>
      <c r="AN151" s="697"/>
      <c r="AO151" s="697"/>
      <c r="AP151" s="697"/>
      <c r="AQ151" s="697"/>
      <c r="AR151" s="697"/>
      <c r="AS151" s="582"/>
      <c r="AT151" s="582"/>
      <c r="AU151" s="582"/>
      <c r="AV151" s="582"/>
      <c r="AW151" s="582"/>
      <c r="AX151" s="582"/>
    </row>
    <row r="152" spans="7:50" x14ac:dyDescent="0.25">
      <c r="G152" s="582"/>
      <c r="H152" s="582"/>
      <c r="I152" s="582"/>
      <c r="J152" s="582"/>
      <c r="K152" s="582"/>
      <c r="L152" s="582"/>
      <c r="M152" s="582"/>
      <c r="N152" s="582"/>
      <c r="O152" s="582"/>
      <c r="P152" s="582"/>
      <c r="Q152" s="582"/>
      <c r="R152" s="582"/>
      <c r="S152" s="582"/>
      <c r="T152" s="582"/>
      <c r="U152" s="582"/>
      <c r="V152" s="582"/>
      <c r="W152" s="582"/>
      <c r="X152" s="582"/>
      <c r="Y152" s="582"/>
      <c r="Z152" s="582"/>
      <c r="AA152" s="582"/>
      <c r="AB152" s="582"/>
      <c r="AC152" s="582"/>
      <c r="AD152" s="582"/>
      <c r="AE152" s="582"/>
      <c r="AF152" s="582"/>
      <c r="AG152" s="582"/>
      <c r="AH152" s="582"/>
      <c r="AI152" s="582"/>
      <c r="AJ152" s="697"/>
      <c r="AK152" s="697"/>
      <c r="AL152" s="697"/>
      <c r="AM152" s="697"/>
      <c r="AN152" s="697"/>
      <c r="AO152" s="697"/>
      <c r="AP152" s="697"/>
      <c r="AQ152" s="697"/>
      <c r="AR152" s="697"/>
      <c r="AS152" s="582"/>
      <c r="AT152" s="582"/>
      <c r="AU152" s="582"/>
      <c r="AV152" s="582"/>
      <c r="AW152" s="582"/>
      <c r="AX152" s="582"/>
    </row>
    <row r="153" spans="7:50" x14ac:dyDescent="0.25">
      <c r="G153" s="582"/>
      <c r="H153" s="582"/>
      <c r="I153" s="582"/>
      <c r="J153" s="582"/>
      <c r="K153" s="582"/>
      <c r="L153" s="582"/>
      <c r="M153" s="582"/>
      <c r="N153" s="582"/>
      <c r="O153" s="582"/>
      <c r="P153" s="582"/>
      <c r="Q153" s="582"/>
      <c r="R153" s="582"/>
      <c r="S153" s="582"/>
      <c r="T153" s="582"/>
      <c r="U153" s="582"/>
      <c r="V153" s="582"/>
      <c r="W153" s="582"/>
      <c r="X153" s="582"/>
      <c r="Y153" s="582"/>
      <c r="Z153" s="582"/>
      <c r="AA153" s="582"/>
      <c r="AB153" s="582"/>
      <c r="AC153" s="582"/>
      <c r="AD153" s="582"/>
      <c r="AE153" s="582"/>
      <c r="AF153" s="582"/>
      <c r="AG153" s="582"/>
      <c r="AH153" s="582"/>
      <c r="AI153" s="582"/>
      <c r="AJ153" s="697"/>
      <c r="AK153" s="697"/>
      <c r="AL153" s="697"/>
      <c r="AM153" s="697"/>
      <c r="AN153" s="697"/>
      <c r="AO153" s="697"/>
      <c r="AP153" s="697"/>
      <c r="AQ153" s="697"/>
      <c r="AR153" s="697"/>
      <c r="AS153" s="582"/>
      <c r="AT153" s="582"/>
      <c r="AU153" s="582"/>
      <c r="AV153" s="582"/>
      <c r="AW153" s="582"/>
      <c r="AX153" s="582"/>
    </row>
    <row r="154" spans="7:50" x14ac:dyDescent="0.25">
      <c r="G154" s="582"/>
      <c r="H154" s="582"/>
      <c r="I154" s="582"/>
      <c r="J154" s="582"/>
      <c r="K154" s="582"/>
      <c r="L154" s="582"/>
      <c r="M154" s="582"/>
      <c r="N154" s="582"/>
      <c r="O154" s="582"/>
      <c r="P154" s="582"/>
      <c r="Q154" s="582"/>
      <c r="R154" s="582"/>
      <c r="S154" s="582"/>
      <c r="T154" s="582"/>
      <c r="U154" s="582"/>
      <c r="V154" s="582"/>
      <c r="W154" s="582"/>
      <c r="X154" s="582"/>
      <c r="Y154" s="582"/>
      <c r="Z154" s="582"/>
      <c r="AA154" s="582"/>
      <c r="AB154" s="582"/>
      <c r="AC154" s="582"/>
      <c r="AD154" s="582"/>
      <c r="AE154" s="582"/>
      <c r="AF154" s="582"/>
      <c r="AG154" s="582"/>
      <c r="AH154" s="582"/>
      <c r="AI154" s="582"/>
      <c r="AJ154" s="697"/>
      <c r="AK154" s="697"/>
      <c r="AL154" s="697"/>
      <c r="AM154" s="697"/>
      <c r="AN154" s="697"/>
      <c r="AO154" s="697"/>
      <c r="AP154" s="697"/>
      <c r="AQ154" s="697"/>
      <c r="AR154" s="697"/>
      <c r="AS154" s="582"/>
      <c r="AT154" s="582"/>
      <c r="AU154" s="582"/>
      <c r="AV154" s="582"/>
      <c r="AW154" s="582"/>
      <c r="AX154" s="582"/>
    </row>
    <row r="155" spans="7:50" x14ac:dyDescent="0.25">
      <c r="G155" s="582"/>
      <c r="H155" s="582"/>
      <c r="I155" s="582"/>
      <c r="J155" s="582"/>
      <c r="K155" s="582"/>
      <c r="L155" s="582"/>
      <c r="M155" s="582"/>
      <c r="N155" s="582"/>
      <c r="O155" s="582"/>
      <c r="P155" s="582"/>
      <c r="Q155" s="582"/>
      <c r="R155" s="582"/>
      <c r="S155" s="582"/>
      <c r="T155" s="582"/>
      <c r="U155" s="582"/>
      <c r="V155" s="582"/>
      <c r="W155" s="582"/>
      <c r="X155" s="582"/>
      <c r="Y155" s="582"/>
      <c r="Z155" s="582"/>
      <c r="AA155" s="582"/>
      <c r="AB155" s="582"/>
      <c r="AC155" s="582"/>
      <c r="AD155" s="582"/>
      <c r="AE155" s="582"/>
      <c r="AF155" s="582"/>
      <c r="AG155" s="582"/>
      <c r="AH155" s="582"/>
      <c r="AI155" s="582"/>
      <c r="AJ155" s="697"/>
      <c r="AK155" s="697"/>
      <c r="AL155" s="697"/>
      <c r="AM155" s="697"/>
      <c r="AN155" s="697"/>
      <c r="AO155" s="697"/>
      <c r="AP155" s="697"/>
      <c r="AQ155" s="697"/>
      <c r="AR155" s="697"/>
      <c r="AS155" s="582"/>
      <c r="AT155" s="582"/>
      <c r="AU155" s="582"/>
      <c r="AV155" s="582"/>
      <c r="AW155" s="582"/>
      <c r="AX155" s="582"/>
    </row>
    <row r="156" spans="7:50" x14ac:dyDescent="0.25">
      <c r="G156" s="582"/>
      <c r="H156" s="582"/>
      <c r="I156" s="582"/>
      <c r="J156" s="582"/>
      <c r="K156" s="582"/>
      <c r="L156" s="582"/>
      <c r="M156" s="582"/>
      <c r="N156" s="582"/>
      <c r="O156" s="582"/>
      <c r="P156" s="582"/>
      <c r="Q156" s="582"/>
      <c r="R156" s="582"/>
      <c r="S156" s="582"/>
      <c r="T156" s="582"/>
      <c r="U156" s="582"/>
      <c r="V156" s="582"/>
      <c r="W156" s="582"/>
      <c r="X156" s="582"/>
      <c r="Y156" s="582"/>
      <c r="Z156" s="582"/>
      <c r="AA156" s="582"/>
      <c r="AB156" s="582"/>
      <c r="AC156" s="582"/>
      <c r="AD156" s="582"/>
      <c r="AE156" s="582"/>
      <c r="AF156" s="582"/>
      <c r="AG156" s="582"/>
      <c r="AH156" s="582"/>
      <c r="AI156" s="582"/>
      <c r="AJ156" s="697"/>
      <c r="AK156" s="697"/>
      <c r="AL156" s="697"/>
      <c r="AM156" s="697"/>
      <c r="AN156" s="697"/>
      <c r="AO156" s="697"/>
      <c r="AP156" s="697"/>
      <c r="AQ156" s="697"/>
      <c r="AR156" s="697"/>
      <c r="AS156" s="582"/>
      <c r="AT156" s="582"/>
      <c r="AU156" s="582"/>
      <c r="AV156" s="582"/>
      <c r="AW156" s="582"/>
      <c r="AX156" s="582"/>
    </row>
    <row r="157" spans="7:50" x14ac:dyDescent="0.25">
      <c r="G157" s="582"/>
      <c r="H157" s="582"/>
      <c r="I157" s="582"/>
      <c r="J157" s="582"/>
      <c r="K157" s="582"/>
      <c r="L157" s="582"/>
      <c r="M157" s="582"/>
      <c r="N157" s="582"/>
      <c r="O157" s="582"/>
      <c r="P157" s="582"/>
      <c r="Q157" s="582"/>
      <c r="R157" s="582"/>
      <c r="S157" s="582"/>
      <c r="T157" s="582"/>
      <c r="U157" s="582"/>
      <c r="V157" s="582"/>
      <c r="W157" s="582"/>
      <c r="X157" s="582"/>
      <c r="Y157" s="582"/>
      <c r="Z157" s="582"/>
      <c r="AA157" s="582"/>
      <c r="AB157" s="582"/>
      <c r="AC157" s="582"/>
      <c r="AD157" s="582"/>
      <c r="AE157" s="582"/>
      <c r="AF157" s="582"/>
      <c r="AG157" s="582"/>
      <c r="AH157" s="582"/>
      <c r="AI157" s="582"/>
      <c r="AJ157" s="697"/>
      <c r="AK157" s="697"/>
      <c r="AL157" s="697"/>
      <c r="AM157" s="697"/>
      <c r="AN157" s="697"/>
      <c r="AO157" s="697"/>
      <c r="AP157" s="697"/>
      <c r="AQ157" s="697"/>
      <c r="AR157" s="697"/>
      <c r="AS157" s="582"/>
      <c r="AT157" s="582"/>
      <c r="AU157" s="582"/>
      <c r="AV157" s="582"/>
      <c r="AW157" s="582"/>
      <c r="AX157" s="582"/>
    </row>
    <row r="158" spans="7:50" x14ac:dyDescent="0.25">
      <c r="G158" s="582"/>
      <c r="H158" s="582"/>
      <c r="I158" s="582"/>
      <c r="J158" s="582"/>
      <c r="K158" s="582"/>
      <c r="L158" s="582"/>
      <c r="M158" s="582"/>
      <c r="N158" s="582"/>
      <c r="O158" s="582"/>
      <c r="P158" s="582"/>
      <c r="Q158" s="582"/>
      <c r="R158" s="582"/>
      <c r="S158" s="582"/>
      <c r="T158" s="582"/>
      <c r="U158" s="582"/>
      <c r="V158" s="582"/>
      <c r="W158" s="582"/>
      <c r="X158" s="582"/>
      <c r="Y158" s="582"/>
      <c r="Z158" s="582"/>
      <c r="AA158" s="582"/>
      <c r="AB158" s="582"/>
      <c r="AC158" s="582"/>
      <c r="AD158" s="582"/>
      <c r="AE158" s="582"/>
      <c r="AF158" s="582"/>
      <c r="AG158" s="582"/>
      <c r="AH158" s="582"/>
      <c r="AI158" s="582"/>
      <c r="AJ158" s="697"/>
      <c r="AK158" s="697"/>
      <c r="AL158" s="697"/>
      <c r="AM158" s="697"/>
      <c r="AN158" s="697"/>
      <c r="AO158" s="697"/>
      <c r="AP158" s="697"/>
      <c r="AQ158" s="697"/>
      <c r="AR158" s="697"/>
      <c r="AS158" s="582"/>
      <c r="AT158" s="582"/>
      <c r="AU158" s="582"/>
      <c r="AV158" s="582"/>
      <c r="AW158" s="582"/>
      <c r="AX158" s="582"/>
    </row>
    <row r="159" spans="7:50" x14ac:dyDescent="0.25">
      <c r="G159" s="582"/>
      <c r="H159" s="582"/>
      <c r="I159" s="582"/>
      <c r="J159" s="582"/>
      <c r="K159" s="582"/>
      <c r="L159" s="582"/>
      <c r="M159" s="582"/>
      <c r="N159" s="582"/>
      <c r="O159" s="582"/>
      <c r="P159" s="582"/>
      <c r="Q159" s="582"/>
      <c r="R159" s="582"/>
      <c r="S159" s="582"/>
      <c r="T159" s="582"/>
      <c r="U159" s="582"/>
      <c r="V159" s="582"/>
      <c r="W159" s="582"/>
      <c r="X159" s="582"/>
      <c r="Y159" s="582"/>
      <c r="Z159" s="582"/>
      <c r="AA159" s="582"/>
      <c r="AB159" s="582"/>
      <c r="AC159" s="582"/>
      <c r="AD159" s="582"/>
      <c r="AE159" s="582"/>
      <c r="AF159" s="582"/>
      <c r="AG159" s="582"/>
      <c r="AH159" s="582"/>
      <c r="AI159" s="582"/>
      <c r="AJ159" s="697"/>
      <c r="AK159" s="697"/>
      <c r="AL159" s="697"/>
      <c r="AM159" s="697"/>
      <c r="AN159" s="697"/>
      <c r="AO159" s="697"/>
      <c r="AP159" s="697"/>
      <c r="AQ159" s="697"/>
      <c r="AR159" s="697"/>
      <c r="AS159" s="582"/>
      <c r="AT159" s="582"/>
      <c r="AU159" s="582"/>
      <c r="AV159" s="582"/>
      <c r="AW159" s="582"/>
      <c r="AX159" s="582"/>
    </row>
    <row r="160" spans="7:50" x14ac:dyDescent="0.25">
      <c r="G160" s="582"/>
      <c r="H160" s="582"/>
      <c r="I160" s="582"/>
      <c r="J160" s="582"/>
      <c r="K160" s="582"/>
      <c r="L160" s="582"/>
      <c r="M160" s="582"/>
      <c r="N160" s="582"/>
      <c r="O160" s="582"/>
      <c r="P160" s="582"/>
      <c r="Q160" s="582"/>
      <c r="R160" s="582"/>
      <c r="S160" s="582"/>
      <c r="T160" s="582"/>
      <c r="U160" s="582"/>
      <c r="V160" s="582"/>
      <c r="W160" s="582"/>
      <c r="X160" s="582"/>
      <c r="Y160" s="582"/>
      <c r="Z160" s="582"/>
      <c r="AA160" s="582"/>
      <c r="AB160" s="582"/>
      <c r="AC160" s="582"/>
      <c r="AD160" s="582"/>
      <c r="AE160" s="582"/>
      <c r="AF160" s="582"/>
      <c r="AG160" s="582"/>
      <c r="AH160" s="582"/>
      <c r="AI160" s="582"/>
      <c r="AJ160" s="697"/>
      <c r="AK160" s="697"/>
      <c r="AL160" s="697"/>
      <c r="AM160" s="697"/>
      <c r="AN160" s="697"/>
      <c r="AO160" s="697"/>
      <c r="AP160" s="697"/>
      <c r="AQ160" s="697"/>
      <c r="AR160" s="697"/>
      <c r="AS160" s="582"/>
      <c r="AT160" s="582"/>
      <c r="AU160" s="582"/>
      <c r="AV160" s="582"/>
      <c r="AW160" s="582"/>
      <c r="AX160" s="582"/>
    </row>
    <row r="161" spans="7:50" x14ac:dyDescent="0.25">
      <c r="G161" s="582"/>
      <c r="H161" s="582"/>
      <c r="I161" s="582"/>
      <c r="J161" s="582"/>
      <c r="K161" s="582"/>
      <c r="L161" s="582"/>
      <c r="M161" s="582"/>
      <c r="N161" s="582"/>
      <c r="O161" s="582"/>
      <c r="P161" s="582"/>
      <c r="Q161" s="582"/>
      <c r="R161" s="582"/>
      <c r="S161" s="582"/>
      <c r="T161" s="582"/>
      <c r="U161" s="582"/>
      <c r="V161" s="582"/>
      <c r="W161" s="582"/>
      <c r="X161" s="582"/>
      <c r="Y161" s="582"/>
      <c r="Z161" s="582"/>
      <c r="AA161" s="582"/>
      <c r="AB161" s="582"/>
      <c r="AC161" s="582"/>
      <c r="AD161" s="582"/>
      <c r="AE161" s="582"/>
      <c r="AF161" s="582"/>
      <c r="AG161" s="582"/>
      <c r="AH161" s="582"/>
      <c r="AI161" s="582"/>
      <c r="AJ161" s="697"/>
      <c r="AK161" s="697"/>
      <c r="AL161" s="697"/>
      <c r="AM161" s="697"/>
      <c r="AN161" s="697"/>
      <c r="AO161" s="697"/>
      <c r="AP161" s="697"/>
      <c r="AQ161" s="697"/>
      <c r="AR161" s="697"/>
      <c r="AS161" s="582"/>
      <c r="AT161" s="582"/>
      <c r="AU161" s="582"/>
      <c r="AV161" s="582"/>
      <c r="AW161" s="582"/>
      <c r="AX161" s="582"/>
    </row>
    <row r="162" spans="7:50" x14ac:dyDescent="0.25">
      <c r="G162" s="582"/>
      <c r="H162" s="582"/>
      <c r="I162" s="582"/>
      <c r="J162" s="582"/>
      <c r="K162" s="582"/>
      <c r="L162" s="582"/>
      <c r="M162" s="582"/>
      <c r="N162" s="582"/>
      <c r="O162" s="582"/>
      <c r="P162" s="582"/>
      <c r="Q162" s="582"/>
      <c r="R162" s="582"/>
      <c r="S162" s="582"/>
      <c r="T162" s="582"/>
      <c r="U162" s="582"/>
      <c r="V162" s="582"/>
      <c r="W162" s="582"/>
      <c r="X162" s="582"/>
      <c r="Y162" s="582"/>
      <c r="Z162" s="582"/>
      <c r="AA162" s="582"/>
      <c r="AB162" s="582"/>
      <c r="AC162" s="582"/>
      <c r="AD162" s="582"/>
      <c r="AE162" s="582"/>
      <c r="AF162" s="582"/>
      <c r="AG162" s="582"/>
      <c r="AH162" s="582"/>
      <c r="AI162" s="582"/>
      <c r="AJ162" s="697"/>
      <c r="AK162" s="697"/>
      <c r="AL162" s="697"/>
      <c r="AM162" s="697"/>
      <c r="AN162" s="697"/>
      <c r="AO162" s="697"/>
      <c r="AP162" s="697"/>
      <c r="AQ162" s="697"/>
      <c r="AR162" s="697"/>
      <c r="AS162" s="582"/>
      <c r="AT162" s="582"/>
      <c r="AU162" s="582"/>
      <c r="AV162" s="582"/>
      <c r="AW162" s="582"/>
      <c r="AX162" s="582"/>
    </row>
    <row r="163" spans="7:50" x14ac:dyDescent="0.25">
      <c r="G163" s="582"/>
      <c r="H163" s="582"/>
      <c r="I163" s="582"/>
      <c r="J163" s="582"/>
      <c r="K163" s="582"/>
      <c r="L163" s="582"/>
      <c r="M163" s="582"/>
      <c r="N163" s="582"/>
      <c r="O163" s="582"/>
      <c r="P163" s="582"/>
      <c r="Q163" s="582"/>
      <c r="R163" s="582"/>
      <c r="S163" s="582"/>
      <c r="T163" s="582"/>
      <c r="U163" s="582"/>
      <c r="V163" s="582"/>
      <c r="W163" s="582"/>
      <c r="X163" s="582"/>
      <c r="Y163" s="582"/>
      <c r="Z163" s="582"/>
      <c r="AA163" s="582"/>
      <c r="AB163" s="582"/>
      <c r="AC163" s="582"/>
      <c r="AD163" s="582"/>
      <c r="AE163" s="582"/>
      <c r="AF163" s="582"/>
      <c r="AG163" s="582"/>
      <c r="AH163" s="582"/>
      <c r="AI163" s="582"/>
      <c r="AJ163" s="697"/>
      <c r="AK163" s="697"/>
      <c r="AL163" s="697"/>
      <c r="AM163" s="697"/>
      <c r="AN163" s="697"/>
      <c r="AO163" s="697"/>
      <c r="AP163" s="697"/>
      <c r="AQ163" s="697"/>
      <c r="AR163" s="697"/>
      <c r="AS163" s="582"/>
      <c r="AT163" s="582"/>
      <c r="AU163" s="582"/>
      <c r="AV163" s="582"/>
      <c r="AW163" s="582"/>
      <c r="AX163" s="582"/>
    </row>
    <row r="164" spans="7:50" x14ac:dyDescent="0.25">
      <c r="G164" s="582"/>
      <c r="H164" s="582"/>
      <c r="I164" s="582"/>
      <c r="J164" s="582"/>
      <c r="K164" s="582"/>
      <c r="L164" s="582"/>
      <c r="M164" s="582"/>
      <c r="N164" s="582"/>
      <c r="O164" s="582"/>
      <c r="P164" s="582"/>
      <c r="Q164" s="582"/>
      <c r="R164" s="582"/>
      <c r="S164" s="582"/>
      <c r="T164" s="582"/>
      <c r="U164" s="582"/>
      <c r="V164" s="582"/>
      <c r="W164" s="582"/>
      <c r="X164" s="582"/>
      <c r="Y164" s="582"/>
      <c r="Z164" s="582"/>
      <c r="AA164" s="582"/>
      <c r="AB164" s="582"/>
      <c r="AC164" s="582"/>
      <c r="AD164" s="582"/>
      <c r="AE164" s="582"/>
      <c r="AF164" s="582"/>
      <c r="AG164" s="582"/>
      <c r="AH164" s="582"/>
      <c r="AI164" s="582"/>
      <c r="AJ164" s="697"/>
      <c r="AK164" s="697"/>
      <c r="AL164" s="697"/>
      <c r="AM164" s="697"/>
      <c r="AN164" s="697"/>
      <c r="AO164" s="697"/>
      <c r="AP164" s="697"/>
      <c r="AQ164" s="697"/>
      <c r="AR164" s="697"/>
      <c r="AS164" s="582"/>
      <c r="AT164" s="582"/>
      <c r="AU164" s="582"/>
      <c r="AV164" s="582"/>
      <c r="AW164" s="582"/>
      <c r="AX164" s="582"/>
    </row>
    <row r="165" spans="7:50" x14ac:dyDescent="0.25">
      <c r="G165" s="582"/>
      <c r="H165" s="582"/>
      <c r="I165" s="582"/>
      <c r="J165" s="582"/>
      <c r="K165" s="582"/>
      <c r="L165" s="582"/>
      <c r="M165" s="582"/>
      <c r="N165" s="582"/>
      <c r="O165" s="582"/>
      <c r="P165" s="582"/>
      <c r="Q165" s="582"/>
      <c r="R165" s="582"/>
      <c r="S165" s="582"/>
      <c r="T165" s="582"/>
      <c r="U165" s="582"/>
      <c r="V165" s="582"/>
      <c r="W165" s="582"/>
      <c r="X165" s="582"/>
      <c r="Y165" s="582"/>
      <c r="Z165" s="582"/>
      <c r="AA165" s="582"/>
      <c r="AB165" s="582"/>
      <c r="AC165" s="582"/>
      <c r="AD165" s="582"/>
      <c r="AE165" s="582"/>
      <c r="AF165" s="582"/>
      <c r="AG165" s="582"/>
      <c r="AH165" s="582"/>
      <c r="AI165" s="582"/>
      <c r="AJ165" s="697"/>
      <c r="AK165" s="697"/>
      <c r="AL165" s="697"/>
      <c r="AM165" s="697"/>
      <c r="AN165" s="697"/>
      <c r="AO165" s="697"/>
      <c r="AP165" s="697"/>
      <c r="AQ165" s="697"/>
      <c r="AR165" s="697"/>
      <c r="AS165" s="582"/>
      <c r="AT165" s="582"/>
      <c r="AU165" s="582"/>
      <c r="AV165" s="582"/>
      <c r="AW165" s="582"/>
      <c r="AX165" s="582"/>
    </row>
    <row r="166" spans="7:50" x14ac:dyDescent="0.25">
      <c r="G166" s="582"/>
      <c r="H166" s="582"/>
      <c r="I166" s="582"/>
      <c r="J166" s="582"/>
      <c r="K166" s="582"/>
      <c r="L166" s="582"/>
      <c r="M166" s="582"/>
      <c r="N166" s="582"/>
      <c r="O166" s="582"/>
      <c r="P166" s="582"/>
      <c r="Q166" s="582"/>
      <c r="R166" s="582"/>
      <c r="S166" s="582"/>
      <c r="T166" s="582"/>
      <c r="U166" s="582"/>
      <c r="V166" s="582"/>
      <c r="W166" s="582"/>
      <c r="X166" s="582"/>
      <c r="Y166" s="582"/>
      <c r="Z166" s="582"/>
      <c r="AA166" s="582"/>
      <c r="AB166" s="582"/>
      <c r="AC166" s="582"/>
      <c r="AD166" s="582"/>
      <c r="AE166" s="582"/>
      <c r="AF166" s="582"/>
      <c r="AG166" s="582"/>
      <c r="AH166" s="582"/>
      <c r="AI166" s="582"/>
      <c r="AJ166" s="697"/>
      <c r="AK166" s="697"/>
      <c r="AL166" s="697"/>
      <c r="AM166" s="697"/>
      <c r="AN166" s="697"/>
      <c r="AO166" s="697"/>
      <c r="AP166" s="697"/>
      <c r="AQ166" s="697"/>
      <c r="AR166" s="697"/>
      <c r="AS166" s="582"/>
      <c r="AT166" s="582"/>
      <c r="AU166" s="582"/>
      <c r="AV166" s="582"/>
      <c r="AW166" s="582"/>
      <c r="AX166" s="582"/>
    </row>
    <row r="167" spans="7:50" x14ac:dyDescent="0.25">
      <c r="G167" s="582"/>
      <c r="H167" s="582"/>
      <c r="I167" s="582"/>
      <c r="J167" s="582"/>
      <c r="K167" s="582"/>
      <c r="L167" s="582"/>
      <c r="M167" s="582"/>
      <c r="N167" s="582"/>
      <c r="O167" s="582"/>
      <c r="P167" s="582"/>
      <c r="Q167" s="582"/>
      <c r="R167" s="582"/>
      <c r="S167" s="582"/>
      <c r="T167" s="582"/>
      <c r="U167" s="582"/>
      <c r="V167" s="582"/>
      <c r="W167" s="582"/>
      <c r="X167" s="582"/>
      <c r="Y167" s="582"/>
      <c r="Z167" s="582"/>
      <c r="AA167" s="582"/>
      <c r="AB167" s="582"/>
      <c r="AC167" s="582"/>
      <c r="AD167" s="582"/>
      <c r="AE167" s="582"/>
      <c r="AF167" s="582"/>
      <c r="AG167" s="582"/>
      <c r="AH167" s="582"/>
      <c r="AI167" s="582"/>
      <c r="AJ167" s="697"/>
      <c r="AK167" s="697"/>
      <c r="AL167" s="697"/>
      <c r="AM167" s="697"/>
      <c r="AN167" s="697"/>
      <c r="AO167" s="697"/>
      <c r="AP167" s="697"/>
      <c r="AQ167" s="697"/>
      <c r="AR167" s="697"/>
      <c r="AS167" s="582"/>
      <c r="AT167" s="582"/>
      <c r="AU167" s="582"/>
      <c r="AV167" s="582"/>
      <c r="AW167" s="582"/>
      <c r="AX167" s="582"/>
    </row>
    <row r="168" spans="7:50" x14ac:dyDescent="0.25">
      <c r="G168" s="582"/>
      <c r="H168" s="582"/>
      <c r="I168" s="582"/>
      <c r="J168" s="582"/>
      <c r="K168" s="582"/>
      <c r="L168" s="582"/>
      <c r="M168" s="582"/>
      <c r="N168" s="582"/>
      <c r="O168" s="582"/>
      <c r="P168" s="582"/>
      <c r="Q168" s="582"/>
      <c r="R168" s="582"/>
      <c r="S168" s="582"/>
      <c r="T168" s="582"/>
      <c r="U168" s="582"/>
      <c r="V168" s="582"/>
      <c r="W168" s="582"/>
      <c r="X168" s="582"/>
      <c r="Y168" s="582"/>
      <c r="Z168" s="582"/>
      <c r="AA168" s="582"/>
      <c r="AB168" s="582"/>
      <c r="AC168" s="582"/>
      <c r="AD168" s="582"/>
      <c r="AE168" s="582"/>
      <c r="AF168" s="582"/>
      <c r="AG168" s="582"/>
      <c r="AH168" s="582"/>
      <c r="AI168" s="582"/>
      <c r="AJ168" s="697"/>
      <c r="AK168" s="697"/>
      <c r="AL168" s="697"/>
      <c r="AM168" s="697"/>
      <c r="AN168" s="697"/>
      <c r="AO168" s="697"/>
      <c r="AP168" s="697"/>
      <c r="AQ168" s="697"/>
      <c r="AR168" s="697"/>
      <c r="AS168" s="582"/>
      <c r="AT168" s="582"/>
      <c r="AU168" s="582"/>
      <c r="AV168" s="582"/>
      <c r="AW168" s="582"/>
      <c r="AX168" s="582"/>
    </row>
    <row r="169" spans="7:50" x14ac:dyDescent="0.25">
      <c r="G169" s="582"/>
      <c r="H169" s="582"/>
      <c r="I169" s="582"/>
      <c r="J169" s="582"/>
      <c r="K169" s="582"/>
      <c r="L169" s="582"/>
      <c r="M169" s="582"/>
      <c r="N169" s="582"/>
      <c r="O169" s="582"/>
      <c r="P169" s="582"/>
      <c r="Q169" s="582"/>
      <c r="R169" s="582"/>
      <c r="S169" s="582"/>
      <c r="T169" s="582"/>
      <c r="U169" s="582"/>
      <c r="V169" s="582"/>
      <c r="W169" s="582"/>
      <c r="X169" s="582"/>
      <c r="Y169" s="582"/>
      <c r="Z169" s="582"/>
      <c r="AA169" s="582"/>
      <c r="AB169" s="582"/>
      <c r="AC169" s="582"/>
      <c r="AD169" s="582"/>
      <c r="AE169" s="582"/>
      <c r="AF169" s="582"/>
      <c r="AG169" s="582"/>
      <c r="AH169" s="582"/>
      <c r="AI169" s="582"/>
      <c r="AJ169" s="697"/>
      <c r="AK169" s="697"/>
      <c r="AL169" s="697"/>
      <c r="AM169" s="697"/>
      <c r="AN169" s="697"/>
      <c r="AO169" s="697"/>
      <c r="AP169" s="697"/>
      <c r="AQ169" s="697"/>
      <c r="AR169" s="697"/>
      <c r="AS169" s="582"/>
      <c r="AT169" s="582"/>
      <c r="AU169" s="582"/>
      <c r="AV169" s="582"/>
      <c r="AW169" s="582"/>
      <c r="AX169" s="582"/>
    </row>
    <row r="170" spans="7:50" x14ac:dyDescent="0.25">
      <c r="G170" s="582"/>
      <c r="H170" s="582"/>
      <c r="I170" s="582"/>
      <c r="J170" s="582"/>
      <c r="K170" s="582"/>
      <c r="L170" s="582"/>
      <c r="M170" s="582"/>
      <c r="N170" s="582"/>
      <c r="O170" s="582"/>
      <c r="P170" s="582"/>
      <c r="Q170" s="582"/>
      <c r="R170" s="582"/>
      <c r="S170" s="582"/>
      <c r="T170" s="582"/>
      <c r="U170" s="582"/>
      <c r="V170" s="582"/>
      <c r="W170" s="582"/>
      <c r="X170" s="582"/>
      <c r="Y170" s="582"/>
      <c r="Z170" s="582"/>
      <c r="AA170" s="582"/>
      <c r="AB170" s="582"/>
      <c r="AC170" s="582"/>
      <c r="AD170" s="582"/>
      <c r="AE170" s="582"/>
      <c r="AF170" s="582"/>
      <c r="AG170" s="582"/>
      <c r="AH170" s="582"/>
      <c r="AI170" s="582"/>
      <c r="AJ170" s="697"/>
      <c r="AK170" s="697"/>
      <c r="AL170" s="697"/>
      <c r="AM170" s="697"/>
      <c r="AN170" s="697"/>
      <c r="AO170" s="697"/>
      <c r="AP170" s="697"/>
      <c r="AQ170" s="697"/>
      <c r="AR170" s="697"/>
      <c r="AS170" s="582"/>
      <c r="AT170" s="582"/>
      <c r="AU170" s="582"/>
      <c r="AV170" s="582"/>
      <c r="AW170" s="582"/>
      <c r="AX170" s="582"/>
    </row>
    <row r="171" spans="7:50" x14ac:dyDescent="0.25">
      <c r="G171" s="582"/>
      <c r="H171" s="582"/>
      <c r="I171" s="582"/>
      <c r="J171" s="582"/>
      <c r="K171" s="582"/>
      <c r="L171" s="582"/>
      <c r="M171" s="582"/>
      <c r="N171" s="582"/>
      <c r="O171" s="582"/>
      <c r="P171" s="582"/>
      <c r="Q171" s="582"/>
      <c r="R171" s="582"/>
      <c r="S171" s="582"/>
      <c r="T171" s="582"/>
      <c r="U171" s="582"/>
      <c r="V171" s="582"/>
      <c r="W171" s="582"/>
      <c r="X171" s="582"/>
      <c r="Y171" s="582"/>
      <c r="Z171" s="582"/>
      <c r="AA171" s="582"/>
      <c r="AB171" s="582"/>
      <c r="AC171" s="582"/>
      <c r="AD171" s="582"/>
      <c r="AE171" s="582"/>
      <c r="AF171" s="582"/>
      <c r="AG171" s="582"/>
      <c r="AH171" s="582"/>
      <c r="AI171" s="582"/>
      <c r="AJ171" s="697"/>
      <c r="AK171" s="697"/>
      <c r="AL171" s="697"/>
      <c r="AM171" s="697"/>
      <c r="AN171" s="697"/>
      <c r="AO171" s="697"/>
      <c r="AP171" s="697"/>
      <c r="AQ171" s="697"/>
      <c r="AR171" s="697"/>
      <c r="AS171" s="582"/>
      <c r="AT171" s="582"/>
      <c r="AU171" s="582"/>
      <c r="AV171" s="582"/>
      <c r="AW171" s="582"/>
      <c r="AX171" s="582"/>
    </row>
    <row r="172" spans="7:50" x14ac:dyDescent="0.25">
      <c r="G172" s="582"/>
      <c r="H172" s="582"/>
      <c r="I172" s="582"/>
      <c r="J172" s="582"/>
      <c r="K172" s="582"/>
      <c r="L172" s="582"/>
      <c r="M172" s="582"/>
      <c r="N172" s="582"/>
      <c r="O172" s="582"/>
      <c r="P172" s="582"/>
      <c r="Q172" s="582"/>
      <c r="R172" s="582"/>
      <c r="S172" s="582"/>
      <c r="T172" s="582"/>
      <c r="U172" s="582"/>
      <c r="V172" s="582"/>
      <c r="W172" s="582"/>
      <c r="X172" s="582"/>
      <c r="Y172" s="582"/>
      <c r="Z172" s="582"/>
      <c r="AA172" s="582"/>
      <c r="AB172" s="582"/>
      <c r="AC172" s="582"/>
      <c r="AD172" s="582"/>
      <c r="AE172" s="582"/>
      <c r="AF172" s="582"/>
      <c r="AG172" s="582"/>
      <c r="AH172" s="582"/>
      <c r="AI172" s="582"/>
      <c r="AJ172" s="697"/>
      <c r="AK172" s="697"/>
      <c r="AL172" s="697"/>
      <c r="AM172" s="697"/>
      <c r="AN172" s="697"/>
      <c r="AO172" s="697"/>
      <c r="AP172" s="697"/>
      <c r="AQ172" s="697"/>
      <c r="AR172" s="697"/>
      <c r="AS172" s="582"/>
      <c r="AT172" s="582"/>
      <c r="AU172" s="582"/>
      <c r="AV172" s="582"/>
      <c r="AW172" s="582"/>
      <c r="AX172" s="582"/>
    </row>
    <row r="173" spans="7:50" x14ac:dyDescent="0.25"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582"/>
      <c r="R173" s="582"/>
      <c r="S173" s="582"/>
      <c r="T173" s="582"/>
      <c r="U173" s="582"/>
      <c r="V173" s="582"/>
      <c r="W173" s="582"/>
      <c r="X173" s="582"/>
      <c r="Y173" s="582"/>
      <c r="Z173" s="582"/>
      <c r="AA173" s="582"/>
      <c r="AB173" s="582"/>
      <c r="AC173" s="582"/>
      <c r="AD173" s="582"/>
      <c r="AE173" s="582"/>
      <c r="AF173" s="582"/>
      <c r="AG173" s="582"/>
      <c r="AH173" s="582"/>
      <c r="AI173" s="582"/>
      <c r="AJ173" s="697"/>
      <c r="AK173" s="697"/>
      <c r="AL173" s="697"/>
      <c r="AM173" s="697"/>
      <c r="AN173" s="697"/>
      <c r="AO173" s="697"/>
      <c r="AP173" s="697"/>
      <c r="AQ173" s="697"/>
      <c r="AR173" s="697"/>
      <c r="AS173" s="582"/>
      <c r="AT173" s="582"/>
      <c r="AU173" s="582"/>
      <c r="AV173" s="582"/>
      <c r="AW173" s="582"/>
      <c r="AX173" s="582"/>
    </row>
    <row r="174" spans="7:50" x14ac:dyDescent="0.25">
      <c r="G174" s="582"/>
      <c r="H174" s="582"/>
      <c r="I174" s="582"/>
      <c r="J174" s="582"/>
      <c r="K174" s="582"/>
      <c r="L174" s="582"/>
      <c r="M174" s="582"/>
      <c r="N174" s="582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697"/>
      <c r="AK174" s="697"/>
      <c r="AL174" s="697"/>
      <c r="AM174" s="697"/>
      <c r="AN174" s="697"/>
      <c r="AO174" s="697"/>
      <c r="AP174" s="697"/>
      <c r="AQ174" s="697"/>
      <c r="AR174" s="697"/>
      <c r="AS174" s="582"/>
      <c r="AT174" s="582"/>
      <c r="AU174" s="582"/>
      <c r="AV174" s="582"/>
      <c r="AW174" s="582"/>
      <c r="AX174" s="582"/>
    </row>
    <row r="175" spans="7:50" x14ac:dyDescent="0.25">
      <c r="G175" s="582"/>
      <c r="H175" s="582"/>
      <c r="I175" s="582"/>
      <c r="J175" s="582"/>
      <c r="K175" s="582"/>
      <c r="L175" s="582"/>
      <c r="M175" s="582"/>
      <c r="N175" s="582"/>
      <c r="O175" s="582"/>
      <c r="P175" s="582"/>
      <c r="Q175" s="582"/>
      <c r="R175" s="582"/>
      <c r="S175" s="582"/>
      <c r="T175" s="582"/>
      <c r="U175" s="582"/>
      <c r="V175" s="582"/>
      <c r="W175" s="582"/>
      <c r="X175" s="582"/>
      <c r="Y175" s="582"/>
      <c r="Z175" s="582"/>
      <c r="AA175" s="582"/>
      <c r="AB175" s="582"/>
      <c r="AC175" s="582"/>
      <c r="AD175" s="582"/>
      <c r="AE175" s="582"/>
      <c r="AF175" s="582"/>
      <c r="AG175" s="582"/>
      <c r="AH175" s="582"/>
      <c r="AI175" s="582"/>
      <c r="AJ175" s="697"/>
      <c r="AK175" s="697"/>
      <c r="AL175" s="697"/>
      <c r="AM175" s="697"/>
      <c r="AN175" s="697"/>
      <c r="AO175" s="697"/>
      <c r="AP175" s="697"/>
      <c r="AQ175" s="697"/>
      <c r="AR175" s="697"/>
      <c r="AS175" s="582"/>
      <c r="AT175" s="582"/>
      <c r="AU175" s="582"/>
      <c r="AV175" s="582"/>
      <c r="AW175" s="582"/>
      <c r="AX175" s="582"/>
    </row>
    <row r="176" spans="7:50" x14ac:dyDescent="0.25">
      <c r="G176" s="582"/>
      <c r="H176" s="582"/>
      <c r="I176" s="582"/>
      <c r="J176" s="582"/>
      <c r="K176" s="582"/>
      <c r="L176" s="582"/>
      <c r="M176" s="582"/>
      <c r="N176" s="582"/>
      <c r="O176" s="582"/>
      <c r="P176" s="582"/>
      <c r="Q176" s="582"/>
      <c r="R176" s="582"/>
      <c r="S176" s="582"/>
      <c r="T176" s="582"/>
      <c r="U176" s="582"/>
      <c r="V176" s="582"/>
      <c r="W176" s="582"/>
      <c r="X176" s="582"/>
      <c r="Y176" s="582"/>
      <c r="Z176" s="582"/>
      <c r="AA176" s="582"/>
      <c r="AB176" s="582"/>
      <c r="AC176" s="582"/>
      <c r="AD176" s="582"/>
      <c r="AE176" s="582"/>
      <c r="AF176" s="582"/>
      <c r="AG176" s="582"/>
      <c r="AH176" s="582"/>
      <c r="AI176" s="582"/>
      <c r="AJ176" s="697"/>
      <c r="AK176" s="697"/>
      <c r="AL176" s="697"/>
      <c r="AM176" s="697"/>
      <c r="AN176" s="697"/>
      <c r="AO176" s="697"/>
      <c r="AP176" s="697"/>
      <c r="AQ176" s="697"/>
      <c r="AR176" s="697"/>
      <c r="AS176" s="582"/>
      <c r="AT176" s="582"/>
      <c r="AU176" s="582"/>
      <c r="AV176" s="582"/>
      <c r="AW176" s="582"/>
      <c r="AX176" s="582"/>
    </row>
    <row r="177" spans="7:50" x14ac:dyDescent="0.25">
      <c r="G177" s="582"/>
      <c r="H177" s="582"/>
      <c r="I177" s="582"/>
      <c r="J177" s="582"/>
      <c r="K177" s="582"/>
      <c r="L177" s="582"/>
      <c r="M177" s="582"/>
      <c r="N177" s="582"/>
      <c r="O177" s="582"/>
      <c r="P177" s="582"/>
      <c r="Q177" s="582"/>
      <c r="R177" s="582"/>
      <c r="S177" s="582"/>
      <c r="T177" s="582"/>
      <c r="U177" s="582"/>
      <c r="V177" s="582"/>
      <c r="W177" s="582"/>
      <c r="X177" s="582"/>
      <c r="Y177" s="582"/>
      <c r="Z177" s="582"/>
      <c r="AA177" s="582"/>
      <c r="AB177" s="582"/>
      <c r="AC177" s="582"/>
      <c r="AD177" s="582"/>
      <c r="AE177" s="582"/>
      <c r="AF177" s="582"/>
      <c r="AG177" s="582"/>
      <c r="AH177" s="582"/>
      <c r="AI177" s="582"/>
      <c r="AJ177" s="697"/>
      <c r="AK177" s="697"/>
      <c r="AL177" s="697"/>
      <c r="AM177" s="697"/>
      <c r="AN177" s="697"/>
      <c r="AO177" s="697"/>
      <c r="AP177" s="697"/>
      <c r="AQ177" s="697"/>
      <c r="AR177" s="697"/>
      <c r="AS177" s="582"/>
      <c r="AT177" s="582"/>
      <c r="AU177" s="582"/>
      <c r="AV177" s="582"/>
      <c r="AW177" s="582"/>
      <c r="AX177" s="582"/>
    </row>
    <row r="178" spans="7:50" x14ac:dyDescent="0.25">
      <c r="G178" s="582"/>
      <c r="H178" s="582"/>
      <c r="I178" s="582"/>
      <c r="J178" s="582"/>
      <c r="K178" s="582"/>
      <c r="L178" s="582"/>
      <c r="M178" s="582"/>
      <c r="N178" s="582"/>
      <c r="O178" s="582"/>
      <c r="P178" s="582"/>
      <c r="Q178" s="582"/>
      <c r="R178" s="582"/>
      <c r="S178" s="582"/>
      <c r="T178" s="582"/>
      <c r="U178" s="582"/>
      <c r="V178" s="582"/>
      <c r="W178" s="582"/>
      <c r="X178" s="582"/>
      <c r="Y178" s="582"/>
      <c r="Z178" s="582"/>
      <c r="AA178" s="582"/>
      <c r="AB178" s="582"/>
      <c r="AC178" s="582"/>
      <c r="AD178" s="582"/>
      <c r="AE178" s="582"/>
      <c r="AF178" s="582"/>
      <c r="AG178" s="582"/>
      <c r="AH178" s="582"/>
      <c r="AI178" s="582"/>
      <c r="AJ178" s="697"/>
      <c r="AK178" s="697"/>
      <c r="AL178" s="697"/>
      <c r="AM178" s="697"/>
      <c r="AN178" s="697"/>
      <c r="AO178" s="697"/>
      <c r="AP178" s="697"/>
      <c r="AQ178" s="697"/>
      <c r="AR178" s="697"/>
      <c r="AS178" s="582"/>
      <c r="AT178" s="582"/>
      <c r="AU178" s="582"/>
      <c r="AV178" s="582"/>
      <c r="AW178" s="582"/>
      <c r="AX178" s="582"/>
    </row>
    <row r="179" spans="7:50" x14ac:dyDescent="0.25">
      <c r="G179" s="582"/>
      <c r="H179" s="582"/>
      <c r="I179" s="582"/>
      <c r="J179" s="582"/>
      <c r="K179" s="582"/>
      <c r="L179" s="582"/>
      <c r="M179" s="582"/>
      <c r="N179" s="582"/>
      <c r="O179" s="582"/>
      <c r="P179" s="582"/>
      <c r="Q179" s="582"/>
      <c r="R179" s="582"/>
      <c r="S179" s="582"/>
      <c r="T179" s="582"/>
      <c r="U179" s="582"/>
      <c r="V179" s="582"/>
      <c r="W179" s="582"/>
      <c r="X179" s="582"/>
      <c r="Y179" s="582"/>
      <c r="Z179" s="582"/>
      <c r="AA179" s="582"/>
      <c r="AB179" s="582"/>
      <c r="AC179" s="582"/>
      <c r="AD179" s="582"/>
      <c r="AE179" s="582"/>
      <c r="AF179" s="582"/>
      <c r="AG179" s="582"/>
      <c r="AH179" s="582"/>
      <c r="AI179" s="582"/>
      <c r="AJ179" s="697"/>
      <c r="AK179" s="697"/>
      <c r="AL179" s="697"/>
      <c r="AM179" s="697"/>
      <c r="AN179" s="697"/>
      <c r="AO179" s="697"/>
      <c r="AP179" s="697"/>
      <c r="AQ179" s="697"/>
      <c r="AR179" s="697"/>
      <c r="AS179" s="582"/>
      <c r="AT179" s="582"/>
      <c r="AU179" s="582"/>
      <c r="AV179" s="582"/>
      <c r="AW179" s="582"/>
      <c r="AX179" s="582"/>
    </row>
    <row r="180" spans="7:50" x14ac:dyDescent="0.25">
      <c r="G180" s="582"/>
      <c r="H180" s="582"/>
      <c r="I180" s="582"/>
      <c r="J180" s="582"/>
      <c r="K180" s="582"/>
      <c r="L180" s="582"/>
      <c r="M180" s="582"/>
      <c r="N180" s="582"/>
      <c r="O180" s="582"/>
      <c r="P180" s="582"/>
      <c r="Q180" s="582"/>
      <c r="R180" s="582"/>
      <c r="S180" s="582"/>
      <c r="T180" s="582"/>
      <c r="U180" s="582"/>
      <c r="V180" s="582"/>
      <c r="W180" s="582"/>
      <c r="X180" s="582"/>
      <c r="Y180" s="582"/>
      <c r="Z180" s="582"/>
      <c r="AA180" s="582"/>
      <c r="AB180" s="582"/>
      <c r="AC180" s="582"/>
      <c r="AD180" s="582"/>
      <c r="AE180" s="582"/>
      <c r="AF180" s="582"/>
      <c r="AG180" s="582"/>
      <c r="AH180" s="582"/>
      <c r="AI180" s="582"/>
      <c r="AJ180" s="697"/>
      <c r="AK180" s="697"/>
      <c r="AL180" s="697"/>
      <c r="AM180" s="697"/>
      <c r="AN180" s="697"/>
      <c r="AO180" s="697"/>
      <c r="AP180" s="697"/>
      <c r="AQ180" s="697"/>
      <c r="AR180" s="697"/>
      <c r="AS180" s="582"/>
      <c r="AT180" s="582"/>
      <c r="AU180" s="582"/>
      <c r="AV180" s="582"/>
      <c r="AW180" s="582"/>
      <c r="AX180" s="582"/>
    </row>
    <row r="181" spans="7:50" x14ac:dyDescent="0.25">
      <c r="G181" s="582"/>
      <c r="H181" s="582"/>
      <c r="I181" s="582"/>
      <c r="J181" s="582"/>
      <c r="K181" s="582"/>
      <c r="L181" s="582"/>
      <c r="M181" s="582"/>
      <c r="N181" s="582"/>
      <c r="O181" s="582"/>
      <c r="P181" s="582"/>
      <c r="Q181" s="582"/>
      <c r="R181" s="582"/>
      <c r="S181" s="582"/>
      <c r="T181" s="582"/>
      <c r="U181" s="582"/>
      <c r="V181" s="582"/>
      <c r="W181" s="582"/>
      <c r="X181" s="582"/>
      <c r="Y181" s="582"/>
      <c r="Z181" s="582"/>
      <c r="AA181" s="582"/>
      <c r="AB181" s="582"/>
      <c r="AC181" s="582"/>
      <c r="AD181" s="582"/>
      <c r="AE181" s="582"/>
      <c r="AF181" s="582"/>
      <c r="AG181" s="582"/>
      <c r="AH181" s="582"/>
      <c r="AI181" s="582"/>
      <c r="AJ181" s="697"/>
      <c r="AK181" s="697"/>
      <c r="AL181" s="697"/>
      <c r="AM181" s="697"/>
      <c r="AN181" s="697"/>
      <c r="AO181" s="697"/>
      <c r="AP181" s="697"/>
      <c r="AQ181" s="697"/>
      <c r="AR181" s="697"/>
      <c r="AS181" s="582"/>
      <c r="AT181" s="582"/>
      <c r="AU181" s="582"/>
      <c r="AV181" s="582"/>
      <c r="AW181" s="582"/>
      <c r="AX181" s="582"/>
    </row>
    <row r="182" spans="7:50" x14ac:dyDescent="0.25">
      <c r="G182" s="582"/>
      <c r="H182" s="582"/>
      <c r="I182" s="582"/>
      <c r="J182" s="582"/>
      <c r="K182" s="582"/>
      <c r="L182" s="582"/>
      <c r="M182" s="582"/>
      <c r="N182" s="582"/>
      <c r="O182" s="582"/>
      <c r="P182" s="582"/>
      <c r="Q182" s="582"/>
      <c r="R182" s="582"/>
      <c r="S182" s="582"/>
      <c r="T182" s="582"/>
      <c r="U182" s="582"/>
      <c r="V182" s="582"/>
      <c r="W182" s="582"/>
      <c r="X182" s="582"/>
      <c r="Y182" s="582"/>
      <c r="Z182" s="582"/>
      <c r="AA182" s="582"/>
      <c r="AB182" s="582"/>
      <c r="AC182" s="582"/>
      <c r="AD182" s="582"/>
      <c r="AE182" s="582"/>
      <c r="AF182" s="582"/>
      <c r="AG182" s="582"/>
      <c r="AH182" s="582"/>
      <c r="AI182" s="582"/>
      <c r="AJ182" s="697"/>
      <c r="AK182" s="697"/>
      <c r="AL182" s="697"/>
      <c r="AM182" s="697"/>
      <c r="AN182" s="697"/>
      <c r="AO182" s="697"/>
      <c r="AP182" s="697"/>
      <c r="AQ182" s="697"/>
      <c r="AR182" s="697"/>
      <c r="AS182" s="582"/>
      <c r="AT182" s="582"/>
      <c r="AU182" s="582"/>
      <c r="AV182" s="582"/>
      <c r="AW182" s="582"/>
      <c r="AX182" s="582"/>
    </row>
    <row r="183" spans="7:50" x14ac:dyDescent="0.25">
      <c r="G183" s="582"/>
      <c r="H183" s="582"/>
      <c r="I183" s="582"/>
      <c r="J183" s="582"/>
      <c r="K183" s="582"/>
      <c r="L183" s="582"/>
      <c r="M183" s="582"/>
      <c r="N183" s="582"/>
      <c r="O183" s="582"/>
      <c r="P183" s="582"/>
      <c r="Q183" s="582"/>
      <c r="R183" s="582"/>
      <c r="S183" s="582"/>
      <c r="T183" s="582"/>
      <c r="U183" s="582"/>
      <c r="V183" s="582"/>
      <c r="W183" s="582"/>
      <c r="X183" s="582"/>
      <c r="Y183" s="582"/>
      <c r="Z183" s="582"/>
      <c r="AA183" s="582"/>
      <c r="AB183" s="582"/>
      <c r="AC183" s="582"/>
      <c r="AD183" s="582"/>
      <c r="AE183" s="582"/>
      <c r="AF183" s="582"/>
      <c r="AG183" s="582"/>
      <c r="AH183" s="582"/>
      <c r="AI183" s="582"/>
      <c r="AJ183" s="697"/>
      <c r="AK183" s="697"/>
      <c r="AL183" s="697"/>
      <c r="AM183" s="697"/>
      <c r="AN183" s="697"/>
      <c r="AO183" s="697"/>
      <c r="AP183" s="697"/>
      <c r="AQ183" s="697"/>
      <c r="AR183" s="697"/>
      <c r="AS183" s="582"/>
      <c r="AT183" s="582"/>
      <c r="AU183" s="582"/>
      <c r="AV183" s="582"/>
      <c r="AW183" s="582"/>
      <c r="AX183" s="582"/>
    </row>
    <row r="184" spans="7:50" x14ac:dyDescent="0.25">
      <c r="G184" s="582"/>
      <c r="H184" s="582"/>
      <c r="I184" s="582"/>
      <c r="J184" s="582"/>
      <c r="K184" s="582"/>
      <c r="L184" s="582"/>
      <c r="M184" s="582"/>
      <c r="N184" s="582"/>
      <c r="O184" s="582"/>
      <c r="P184" s="582"/>
      <c r="Q184" s="582"/>
      <c r="R184" s="582"/>
      <c r="S184" s="582"/>
      <c r="T184" s="582"/>
      <c r="U184" s="582"/>
      <c r="V184" s="582"/>
      <c r="W184" s="582"/>
      <c r="X184" s="582"/>
      <c r="Y184" s="582"/>
      <c r="Z184" s="582"/>
      <c r="AA184" s="582"/>
      <c r="AB184" s="582"/>
      <c r="AC184" s="582"/>
      <c r="AD184" s="582"/>
      <c r="AE184" s="582"/>
      <c r="AF184" s="582"/>
      <c r="AG184" s="582"/>
      <c r="AH184" s="582"/>
      <c r="AI184" s="582"/>
      <c r="AJ184" s="697"/>
      <c r="AK184" s="697"/>
      <c r="AL184" s="697"/>
      <c r="AM184" s="697"/>
      <c r="AN184" s="697"/>
      <c r="AO184" s="697"/>
      <c r="AP184" s="697"/>
      <c r="AQ184" s="697"/>
      <c r="AR184" s="697"/>
      <c r="AS184" s="582"/>
      <c r="AT184" s="582"/>
      <c r="AU184" s="582"/>
      <c r="AV184" s="582"/>
      <c r="AW184" s="582"/>
      <c r="AX184" s="582"/>
    </row>
    <row r="185" spans="7:50" x14ac:dyDescent="0.25">
      <c r="G185" s="582"/>
      <c r="H185" s="582"/>
      <c r="I185" s="582"/>
      <c r="J185" s="582"/>
      <c r="K185" s="582"/>
      <c r="L185" s="582"/>
      <c r="M185" s="582"/>
      <c r="N185" s="582"/>
      <c r="O185" s="582"/>
      <c r="P185" s="582"/>
      <c r="Q185" s="582"/>
      <c r="R185" s="582"/>
      <c r="S185" s="582"/>
      <c r="T185" s="582"/>
      <c r="U185" s="582"/>
      <c r="V185" s="582"/>
      <c r="W185" s="582"/>
      <c r="X185" s="582"/>
      <c r="Y185" s="582"/>
      <c r="Z185" s="582"/>
      <c r="AA185" s="582"/>
      <c r="AB185" s="582"/>
      <c r="AC185" s="582"/>
      <c r="AD185" s="582"/>
      <c r="AE185" s="582"/>
      <c r="AF185" s="582"/>
      <c r="AG185" s="582"/>
      <c r="AH185" s="582"/>
      <c r="AI185" s="582"/>
      <c r="AJ185" s="697"/>
      <c r="AK185" s="697"/>
      <c r="AL185" s="697"/>
      <c r="AM185" s="697"/>
      <c r="AN185" s="697"/>
      <c r="AO185" s="697"/>
      <c r="AP185" s="697"/>
      <c r="AQ185" s="697"/>
      <c r="AR185" s="697"/>
      <c r="AS185" s="582"/>
      <c r="AT185" s="582"/>
      <c r="AU185" s="582"/>
      <c r="AV185" s="582"/>
      <c r="AW185" s="582"/>
      <c r="AX185" s="582"/>
    </row>
    <row r="186" spans="7:50" x14ac:dyDescent="0.25">
      <c r="G186" s="582"/>
      <c r="H186" s="582"/>
      <c r="I186" s="582"/>
      <c r="J186" s="582"/>
      <c r="K186" s="582"/>
      <c r="L186" s="582"/>
      <c r="M186" s="582"/>
      <c r="N186" s="582"/>
      <c r="O186" s="582"/>
      <c r="P186" s="582"/>
      <c r="Q186" s="582"/>
      <c r="R186" s="582"/>
      <c r="S186" s="582"/>
      <c r="T186" s="582"/>
      <c r="U186" s="582"/>
      <c r="V186" s="582"/>
      <c r="W186" s="582"/>
      <c r="X186" s="582"/>
      <c r="Y186" s="582"/>
      <c r="Z186" s="582"/>
      <c r="AA186" s="582"/>
      <c r="AB186" s="582"/>
      <c r="AC186" s="582"/>
      <c r="AD186" s="582"/>
      <c r="AE186" s="582"/>
      <c r="AF186" s="582"/>
      <c r="AG186" s="582"/>
      <c r="AH186" s="582"/>
      <c r="AI186" s="582"/>
      <c r="AJ186" s="697"/>
      <c r="AK186" s="697"/>
      <c r="AL186" s="697"/>
      <c r="AM186" s="697"/>
      <c r="AN186" s="697"/>
      <c r="AO186" s="697"/>
      <c r="AP186" s="697"/>
      <c r="AQ186" s="697"/>
      <c r="AR186" s="697"/>
      <c r="AS186" s="582"/>
      <c r="AT186" s="582"/>
      <c r="AU186" s="582"/>
      <c r="AV186" s="582"/>
      <c r="AW186" s="582"/>
      <c r="AX186" s="582"/>
    </row>
    <row r="187" spans="7:50" x14ac:dyDescent="0.25">
      <c r="G187" s="582"/>
      <c r="H187" s="582"/>
      <c r="I187" s="582"/>
      <c r="J187" s="582"/>
      <c r="K187" s="582"/>
      <c r="L187" s="582"/>
      <c r="M187" s="582"/>
      <c r="N187" s="582"/>
      <c r="O187" s="582"/>
      <c r="P187" s="582"/>
      <c r="Q187" s="582"/>
      <c r="R187" s="582"/>
      <c r="S187" s="582"/>
      <c r="T187" s="582"/>
      <c r="U187" s="582"/>
      <c r="V187" s="582"/>
      <c r="W187" s="582"/>
      <c r="X187" s="582"/>
      <c r="Y187" s="582"/>
      <c r="Z187" s="582"/>
      <c r="AA187" s="582"/>
      <c r="AB187" s="582"/>
      <c r="AC187" s="582"/>
      <c r="AD187" s="582"/>
      <c r="AE187" s="582"/>
      <c r="AF187" s="582"/>
      <c r="AG187" s="582"/>
      <c r="AH187" s="582"/>
      <c r="AI187" s="582"/>
      <c r="AJ187" s="697"/>
      <c r="AK187" s="697"/>
      <c r="AL187" s="697"/>
      <c r="AM187" s="697"/>
      <c r="AN187" s="697"/>
      <c r="AO187" s="697"/>
      <c r="AP187" s="697"/>
      <c r="AQ187" s="697"/>
      <c r="AR187" s="697"/>
      <c r="AS187" s="582"/>
      <c r="AT187" s="582"/>
      <c r="AU187" s="582"/>
      <c r="AV187" s="582"/>
      <c r="AW187" s="582"/>
      <c r="AX187" s="582"/>
    </row>
    <row r="188" spans="7:50" x14ac:dyDescent="0.25">
      <c r="G188" s="582"/>
      <c r="H188" s="582"/>
      <c r="I188" s="582"/>
      <c r="J188" s="582"/>
      <c r="K188" s="582"/>
      <c r="L188" s="582"/>
      <c r="M188" s="582"/>
      <c r="N188" s="582"/>
      <c r="O188" s="582"/>
      <c r="P188" s="582"/>
      <c r="Q188" s="582"/>
      <c r="R188" s="582"/>
      <c r="S188" s="582"/>
      <c r="T188" s="582"/>
      <c r="U188" s="582"/>
      <c r="V188" s="582"/>
      <c r="W188" s="582"/>
      <c r="X188" s="582"/>
      <c r="Y188" s="582"/>
      <c r="Z188" s="582"/>
      <c r="AA188" s="582"/>
      <c r="AB188" s="582"/>
      <c r="AC188" s="582"/>
      <c r="AD188" s="582"/>
      <c r="AE188" s="582"/>
      <c r="AF188" s="582"/>
      <c r="AG188" s="582"/>
      <c r="AH188" s="582"/>
      <c r="AI188" s="582"/>
      <c r="AJ188" s="697"/>
      <c r="AK188" s="697"/>
      <c r="AL188" s="697"/>
      <c r="AM188" s="697"/>
      <c r="AN188" s="697"/>
      <c r="AO188" s="697"/>
      <c r="AP188" s="697"/>
      <c r="AQ188" s="697"/>
      <c r="AR188" s="697"/>
      <c r="AS188" s="582"/>
      <c r="AT188" s="582"/>
      <c r="AU188" s="582"/>
      <c r="AV188" s="582"/>
      <c r="AW188" s="582"/>
      <c r="AX188" s="582"/>
    </row>
    <row r="189" spans="7:50" x14ac:dyDescent="0.25">
      <c r="G189" s="582"/>
      <c r="H189" s="582"/>
      <c r="I189" s="582"/>
      <c r="J189" s="582"/>
      <c r="K189" s="582"/>
      <c r="L189" s="582"/>
      <c r="M189" s="582"/>
      <c r="N189" s="582"/>
      <c r="O189" s="582"/>
      <c r="P189" s="582"/>
      <c r="Q189" s="582"/>
      <c r="R189" s="582"/>
      <c r="S189" s="582"/>
      <c r="T189" s="582"/>
      <c r="U189" s="582"/>
      <c r="V189" s="582"/>
      <c r="W189" s="582"/>
      <c r="X189" s="582"/>
      <c r="Y189" s="582"/>
      <c r="Z189" s="582"/>
      <c r="AA189" s="582"/>
      <c r="AB189" s="582"/>
      <c r="AC189" s="582"/>
      <c r="AD189" s="582"/>
      <c r="AE189" s="582"/>
      <c r="AF189" s="582"/>
      <c r="AG189" s="582"/>
      <c r="AH189" s="582"/>
      <c r="AI189" s="582"/>
      <c r="AJ189" s="697"/>
      <c r="AK189" s="697"/>
      <c r="AL189" s="697"/>
      <c r="AM189" s="697"/>
      <c r="AN189" s="697"/>
      <c r="AO189" s="697"/>
      <c r="AP189" s="697"/>
      <c r="AQ189" s="697"/>
      <c r="AR189" s="697"/>
      <c r="AS189" s="582"/>
      <c r="AT189" s="582"/>
      <c r="AU189" s="582"/>
      <c r="AV189" s="582"/>
      <c r="AW189" s="582"/>
      <c r="AX189" s="582"/>
    </row>
    <row r="190" spans="7:50" x14ac:dyDescent="0.25">
      <c r="G190" s="582"/>
      <c r="H190" s="582"/>
      <c r="I190" s="582"/>
      <c r="J190" s="582"/>
      <c r="K190" s="582"/>
      <c r="L190" s="582"/>
      <c r="M190" s="582"/>
      <c r="N190" s="582"/>
      <c r="O190" s="582"/>
      <c r="P190" s="582"/>
      <c r="Q190" s="582"/>
      <c r="R190" s="582"/>
      <c r="S190" s="582"/>
      <c r="T190" s="582"/>
      <c r="U190" s="582"/>
      <c r="V190" s="582"/>
      <c r="W190" s="582"/>
      <c r="X190" s="582"/>
      <c r="Y190" s="582"/>
      <c r="Z190" s="582"/>
      <c r="AA190" s="582"/>
      <c r="AB190" s="582"/>
      <c r="AC190" s="582"/>
      <c r="AD190" s="582"/>
      <c r="AE190" s="582"/>
      <c r="AF190" s="582"/>
      <c r="AG190" s="582"/>
      <c r="AH190" s="582"/>
      <c r="AI190" s="582"/>
      <c r="AJ190" s="697"/>
      <c r="AK190" s="697"/>
      <c r="AL190" s="697"/>
      <c r="AM190" s="697"/>
      <c r="AN190" s="697"/>
      <c r="AO190" s="697"/>
      <c r="AP190" s="697"/>
      <c r="AQ190" s="697"/>
      <c r="AR190" s="697"/>
      <c r="AS190" s="582"/>
      <c r="AT190" s="582"/>
      <c r="AU190" s="582"/>
      <c r="AV190" s="582"/>
      <c r="AW190" s="582"/>
      <c r="AX190" s="582"/>
    </row>
    <row r="191" spans="7:50" x14ac:dyDescent="0.25">
      <c r="G191" s="582"/>
      <c r="H191" s="582"/>
      <c r="I191" s="582"/>
      <c r="J191" s="582"/>
      <c r="K191" s="582"/>
      <c r="L191" s="582"/>
      <c r="M191" s="582"/>
      <c r="N191" s="582"/>
      <c r="O191" s="582"/>
      <c r="P191" s="582"/>
      <c r="Q191" s="582"/>
      <c r="R191" s="582"/>
      <c r="S191" s="582"/>
      <c r="T191" s="582"/>
      <c r="U191" s="582"/>
      <c r="V191" s="582"/>
      <c r="W191" s="582"/>
      <c r="X191" s="582"/>
      <c r="Y191" s="582"/>
      <c r="Z191" s="582"/>
      <c r="AA191" s="582"/>
      <c r="AB191" s="582"/>
      <c r="AC191" s="582"/>
      <c r="AD191" s="582"/>
      <c r="AE191" s="582"/>
      <c r="AF191" s="582"/>
      <c r="AG191" s="582"/>
      <c r="AH191" s="582"/>
      <c r="AI191" s="582"/>
      <c r="AJ191" s="697"/>
      <c r="AK191" s="697"/>
      <c r="AL191" s="697"/>
      <c r="AM191" s="697"/>
      <c r="AN191" s="697"/>
      <c r="AO191" s="697"/>
      <c r="AP191" s="697"/>
      <c r="AQ191" s="697"/>
      <c r="AR191" s="697"/>
      <c r="AS191" s="582"/>
      <c r="AT191" s="582"/>
      <c r="AU191" s="582"/>
      <c r="AV191" s="582"/>
      <c r="AW191" s="582"/>
      <c r="AX191" s="582"/>
    </row>
    <row r="192" spans="7:50" x14ac:dyDescent="0.25">
      <c r="G192" s="582"/>
      <c r="H192" s="582"/>
      <c r="I192" s="582"/>
      <c r="J192" s="582"/>
      <c r="K192" s="582"/>
      <c r="L192" s="582"/>
      <c r="M192" s="582"/>
      <c r="N192" s="582"/>
      <c r="O192" s="582"/>
      <c r="P192" s="582"/>
      <c r="Q192" s="582"/>
      <c r="R192" s="582"/>
      <c r="S192" s="582"/>
      <c r="T192" s="582"/>
      <c r="U192" s="582"/>
      <c r="V192" s="582"/>
      <c r="W192" s="582"/>
      <c r="X192" s="582"/>
      <c r="Y192" s="582"/>
      <c r="Z192" s="582"/>
      <c r="AA192" s="582"/>
      <c r="AB192" s="582"/>
      <c r="AC192" s="582"/>
      <c r="AD192" s="582"/>
      <c r="AE192" s="582"/>
      <c r="AF192" s="582"/>
      <c r="AG192" s="582"/>
      <c r="AH192" s="582"/>
      <c r="AI192" s="582"/>
      <c r="AJ192" s="697"/>
      <c r="AK192" s="697"/>
      <c r="AL192" s="697"/>
      <c r="AM192" s="697"/>
      <c r="AN192" s="697"/>
      <c r="AO192" s="697"/>
      <c r="AP192" s="697"/>
      <c r="AQ192" s="697"/>
      <c r="AR192" s="697"/>
      <c r="AS192" s="582"/>
      <c r="AT192" s="582"/>
      <c r="AU192" s="582"/>
      <c r="AV192" s="582"/>
      <c r="AW192" s="582"/>
      <c r="AX192" s="582"/>
    </row>
    <row r="193" spans="7:50" x14ac:dyDescent="0.25">
      <c r="G193" s="582"/>
      <c r="H193" s="582"/>
      <c r="I193" s="582"/>
      <c r="J193" s="582"/>
      <c r="K193" s="582"/>
      <c r="L193" s="582"/>
      <c r="M193" s="582"/>
      <c r="N193" s="582"/>
      <c r="O193" s="582"/>
      <c r="P193" s="582"/>
      <c r="Q193" s="582"/>
      <c r="R193" s="582"/>
      <c r="S193" s="582"/>
      <c r="T193" s="582"/>
      <c r="U193" s="582"/>
      <c r="V193" s="582"/>
      <c r="W193" s="582"/>
      <c r="X193" s="582"/>
      <c r="Y193" s="582"/>
      <c r="Z193" s="582"/>
      <c r="AA193" s="582"/>
      <c r="AB193" s="582"/>
      <c r="AC193" s="582"/>
      <c r="AD193" s="582"/>
      <c r="AE193" s="582"/>
      <c r="AF193" s="582"/>
      <c r="AG193" s="582"/>
      <c r="AH193" s="582"/>
      <c r="AI193" s="582"/>
      <c r="AJ193" s="697"/>
      <c r="AK193" s="697"/>
      <c r="AL193" s="697"/>
      <c r="AM193" s="697"/>
      <c r="AN193" s="697"/>
      <c r="AO193" s="697"/>
      <c r="AP193" s="697"/>
      <c r="AQ193" s="697"/>
      <c r="AR193" s="697"/>
      <c r="AS193" s="582"/>
      <c r="AT193" s="582"/>
      <c r="AU193" s="582"/>
      <c r="AV193" s="582"/>
      <c r="AW193" s="582"/>
      <c r="AX193" s="582"/>
    </row>
    <row r="194" spans="7:50" x14ac:dyDescent="0.25">
      <c r="G194" s="582"/>
      <c r="H194" s="582"/>
      <c r="I194" s="582"/>
      <c r="J194" s="582"/>
      <c r="K194" s="582"/>
      <c r="L194" s="582"/>
      <c r="M194" s="582"/>
      <c r="N194" s="582"/>
      <c r="O194" s="582"/>
      <c r="P194" s="582"/>
      <c r="Q194" s="582"/>
      <c r="R194" s="582"/>
      <c r="S194" s="582"/>
      <c r="T194" s="582"/>
      <c r="U194" s="582"/>
      <c r="V194" s="582"/>
      <c r="W194" s="582"/>
      <c r="X194" s="582"/>
      <c r="Y194" s="582"/>
      <c r="Z194" s="582"/>
      <c r="AA194" s="582"/>
      <c r="AB194" s="582"/>
      <c r="AC194" s="582"/>
      <c r="AD194" s="582"/>
      <c r="AE194" s="582"/>
      <c r="AF194" s="582"/>
      <c r="AG194" s="582"/>
      <c r="AH194" s="582"/>
      <c r="AI194" s="582"/>
      <c r="AJ194" s="697"/>
      <c r="AK194" s="697"/>
      <c r="AL194" s="697"/>
      <c r="AM194" s="697"/>
      <c r="AN194" s="697"/>
      <c r="AO194" s="697"/>
      <c r="AP194" s="697"/>
      <c r="AQ194" s="697"/>
      <c r="AR194" s="697"/>
      <c r="AS194" s="582"/>
      <c r="AT194" s="582"/>
      <c r="AU194" s="582"/>
      <c r="AV194" s="582"/>
      <c r="AW194" s="582"/>
      <c r="AX194" s="582"/>
    </row>
    <row r="195" spans="7:50" x14ac:dyDescent="0.25">
      <c r="G195" s="582"/>
      <c r="H195" s="582"/>
      <c r="I195" s="582"/>
      <c r="J195" s="582"/>
      <c r="K195" s="582"/>
      <c r="L195" s="582"/>
      <c r="M195" s="582"/>
      <c r="N195" s="582"/>
      <c r="O195" s="582"/>
      <c r="P195" s="582"/>
      <c r="Q195" s="582"/>
      <c r="R195" s="582"/>
      <c r="S195" s="582"/>
      <c r="T195" s="582"/>
      <c r="U195" s="582"/>
      <c r="V195" s="582"/>
      <c r="W195" s="582"/>
      <c r="X195" s="582"/>
      <c r="Y195" s="582"/>
      <c r="Z195" s="582"/>
      <c r="AA195" s="582"/>
      <c r="AB195" s="582"/>
      <c r="AC195" s="582"/>
      <c r="AD195" s="582"/>
      <c r="AE195" s="582"/>
      <c r="AF195" s="582"/>
      <c r="AG195" s="582"/>
      <c r="AH195" s="582"/>
      <c r="AI195" s="582"/>
      <c r="AJ195" s="697"/>
      <c r="AK195" s="697"/>
      <c r="AL195" s="697"/>
      <c r="AM195" s="697"/>
      <c r="AN195" s="697"/>
      <c r="AO195" s="697"/>
      <c r="AP195" s="697"/>
      <c r="AQ195" s="697"/>
      <c r="AR195" s="697"/>
      <c r="AS195" s="582"/>
      <c r="AT195" s="582"/>
      <c r="AU195" s="582"/>
      <c r="AV195" s="582"/>
      <c r="AW195" s="582"/>
      <c r="AX195" s="582"/>
    </row>
    <row r="196" spans="7:50" x14ac:dyDescent="0.25">
      <c r="G196" s="582"/>
      <c r="H196" s="582"/>
      <c r="I196" s="582"/>
      <c r="J196" s="582"/>
      <c r="K196" s="582"/>
      <c r="L196" s="582"/>
      <c r="M196" s="582"/>
      <c r="N196" s="582"/>
      <c r="O196" s="582"/>
      <c r="P196" s="582"/>
      <c r="Q196" s="582"/>
      <c r="R196" s="582"/>
      <c r="S196" s="582"/>
      <c r="T196" s="582"/>
      <c r="U196" s="582"/>
      <c r="V196" s="582"/>
      <c r="W196" s="582"/>
      <c r="X196" s="582"/>
      <c r="Y196" s="582"/>
      <c r="Z196" s="582"/>
      <c r="AA196" s="582"/>
      <c r="AB196" s="582"/>
      <c r="AC196" s="582"/>
      <c r="AD196" s="582"/>
      <c r="AE196" s="582"/>
      <c r="AF196" s="582"/>
      <c r="AG196" s="582"/>
      <c r="AH196" s="582"/>
      <c r="AI196" s="582"/>
      <c r="AJ196" s="697"/>
      <c r="AK196" s="697"/>
      <c r="AL196" s="697"/>
      <c r="AM196" s="697"/>
      <c r="AN196" s="697"/>
      <c r="AO196" s="697"/>
      <c r="AP196" s="697"/>
      <c r="AQ196" s="697"/>
      <c r="AR196" s="697"/>
      <c r="AS196" s="582"/>
      <c r="AT196" s="582"/>
      <c r="AU196" s="582"/>
      <c r="AV196" s="582"/>
      <c r="AW196" s="582"/>
      <c r="AX196" s="582"/>
    </row>
    <row r="197" spans="7:50" x14ac:dyDescent="0.25">
      <c r="G197" s="582"/>
      <c r="H197" s="582"/>
      <c r="I197" s="582"/>
      <c r="J197" s="582"/>
      <c r="K197" s="582"/>
      <c r="L197" s="582"/>
      <c r="M197" s="582"/>
      <c r="N197" s="582"/>
      <c r="O197" s="582"/>
      <c r="P197" s="582"/>
      <c r="Q197" s="582"/>
      <c r="R197" s="582"/>
      <c r="S197" s="582"/>
      <c r="T197" s="582"/>
      <c r="U197" s="582"/>
      <c r="V197" s="582"/>
      <c r="W197" s="582"/>
      <c r="X197" s="582"/>
      <c r="Y197" s="582"/>
      <c r="Z197" s="582"/>
      <c r="AA197" s="582"/>
      <c r="AB197" s="582"/>
      <c r="AC197" s="582"/>
      <c r="AD197" s="582"/>
      <c r="AE197" s="582"/>
      <c r="AF197" s="582"/>
      <c r="AG197" s="582"/>
      <c r="AH197" s="582"/>
      <c r="AI197" s="582"/>
      <c r="AJ197" s="697"/>
      <c r="AK197" s="697"/>
      <c r="AL197" s="697"/>
      <c r="AM197" s="697"/>
      <c r="AN197" s="697"/>
      <c r="AO197" s="697"/>
      <c r="AP197" s="697"/>
      <c r="AQ197" s="697"/>
      <c r="AR197" s="697"/>
      <c r="AS197" s="582"/>
      <c r="AT197" s="582"/>
      <c r="AU197" s="582"/>
      <c r="AV197" s="582"/>
      <c r="AW197" s="582"/>
      <c r="AX197" s="582"/>
    </row>
    <row r="198" spans="7:50" x14ac:dyDescent="0.25">
      <c r="G198" s="582"/>
      <c r="H198" s="582"/>
      <c r="I198" s="582"/>
      <c r="J198" s="582"/>
      <c r="K198" s="582"/>
      <c r="L198" s="582"/>
      <c r="M198" s="582"/>
      <c r="N198" s="582"/>
      <c r="O198" s="582"/>
      <c r="P198" s="582"/>
      <c r="Q198" s="582"/>
      <c r="R198" s="582"/>
      <c r="S198" s="582"/>
      <c r="T198" s="582"/>
      <c r="U198" s="582"/>
      <c r="V198" s="582"/>
      <c r="W198" s="582"/>
      <c r="X198" s="582"/>
      <c r="Y198" s="582"/>
      <c r="Z198" s="582"/>
      <c r="AA198" s="582"/>
      <c r="AB198" s="582"/>
      <c r="AC198" s="582"/>
      <c r="AD198" s="582"/>
      <c r="AE198" s="582"/>
      <c r="AF198" s="582"/>
      <c r="AG198" s="582"/>
      <c r="AH198" s="582"/>
      <c r="AI198" s="582"/>
      <c r="AJ198" s="697"/>
      <c r="AK198" s="697"/>
      <c r="AL198" s="697"/>
      <c r="AM198" s="697"/>
      <c r="AN198" s="697"/>
      <c r="AO198" s="697"/>
      <c r="AP198" s="697"/>
      <c r="AQ198" s="697"/>
      <c r="AR198" s="697"/>
      <c r="AS198" s="582"/>
      <c r="AT198" s="582"/>
      <c r="AU198" s="582"/>
      <c r="AV198" s="582"/>
      <c r="AW198" s="582"/>
      <c r="AX198" s="582"/>
    </row>
    <row r="199" spans="7:50" x14ac:dyDescent="0.25">
      <c r="G199" s="582"/>
      <c r="H199" s="582"/>
      <c r="I199" s="582"/>
      <c r="J199" s="582"/>
      <c r="K199" s="582"/>
      <c r="L199" s="582"/>
      <c r="M199" s="582"/>
      <c r="N199" s="582"/>
      <c r="O199" s="582"/>
      <c r="P199" s="582"/>
      <c r="Q199" s="582"/>
      <c r="R199" s="582"/>
      <c r="S199" s="582"/>
      <c r="T199" s="582"/>
      <c r="U199" s="582"/>
      <c r="V199" s="582"/>
      <c r="W199" s="582"/>
      <c r="X199" s="582"/>
      <c r="Y199" s="582"/>
      <c r="Z199" s="582"/>
      <c r="AA199" s="582"/>
      <c r="AB199" s="582"/>
      <c r="AC199" s="582"/>
      <c r="AD199" s="582"/>
      <c r="AE199" s="582"/>
      <c r="AF199" s="582"/>
      <c r="AG199" s="582"/>
      <c r="AH199" s="582"/>
      <c r="AI199" s="582"/>
      <c r="AJ199" s="697"/>
      <c r="AK199" s="697"/>
      <c r="AL199" s="697"/>
      <c r="AM199" s="697"/>
      <c r="AN199" s="697"/>
      <c r="AO199" s="697"/>
      <c r="AP199" s="697"/>
      <c r="AQ199" s="697"/>
      <c r="AR199" s="697"/>
      <c r="AS199" s="582"/>
      <c r="AT199" s="582"/>
      <c r="AU199" s="582"/>
      <c r="AV199" s="582"/>
      <c r="AW199" s="582"/>
      <c r="AX199" s="582"/>
    </row>
    <row r="200" spans="7:50" x14ac:dyDescent="0.25">
      <c r="G200" s="582"/>
      <c r="H200" s="582"/>
      <c r="I200" s="582"/>
      <c r="J200" s="582"/>
      <c r="K200" s="582"/>
      <c r="L200" s="582"/>
      <c r="M200" s="582"/>
      <c r="N200" s="582"/>
      <c r="O200" s="582"/>
      <c r="P200" s="582"/>
      <c r="Q200" s="582"/>
      <c r="R200" s="582"/>
      <c r="S200" s="582"/>
      <c r="T200" s="582"/>
      <c r="U200" s="582"/>
      <c r="V200" s="582"/>
      <c r="W200" s="582"/>
      <c r="X200" s="582"/>
      <c r="Y200" s="582"/>
      <c r="Z200" s="582"/>
      <c r="AA200" s="582"/>
      <c r="AB200" s="582"/>
      <c r="AC200" s="582"/>
      <c r="AD200" s="582"/>
      <c r="AE200" s="582"/>
      <c r="AF200" s="582"/>
      <c r="AG200" s="582"/>
      <c r="AH200" s="582"/>
      <c r="AI200" s="582"/>
      <c r="AJ200" s="697"/>
      <c r="AK200" s="697"/>
      <c r="AL200" s="697"/>
      <c r="AM200" s="697"/>
      <c r="AN200" s="697"/>
      <c r="AO200" s="697"/>
      <c r="AP200" s="697"/>
      <c r="AQ200" s="697"/>
      <c r="AR200" s="697"/>
      <c r="AS200" s="582"/>
      <c r="AT200" s="582"/>
      <c r="AU200" s="582"/>
      <c r="AV200" s="582"/>
      <c r="AW200" s="582"/>
      <c r="AX200" s="582"/>
    </row>
    <row r="201" spans="7:50" x14ac:dyDescent="0.25">
      <c r="G201" s="582"/>
      <c r="H201" s="582"/>
      <c r="I201" s="582"/>
      <c r="J201" s="582"/>
      <c r="K201" s="582"/>
      <c r="L201" s="582"/>
      <c r="M201" s="582"/>
      <c r="N201" s="582"/>
      <c r="O201" s="582"/>
      <c r="P201" s="582"/>
      <c r="Q201" s="582"/>
      <c r="R201" s="582"/>
      <c r="S201" s="582"/>
      <c r="T201" s="582"/>
      <c r="U201" s="582"/>
      <c r="V201" s="582"/>
      <c r="W201" s="582"/>
      <c r="X201" s="582"/>
      <c r="Y201" s="582"/>
      <c r="Z201" s="582"/>
      <c r="AA201" s="582"/>
      <c r="AB201" s="582"/>
      <c r="AC201" s="582"/>
      <c r="AD201" s="582"/>
      <c r="AE201" s="582"/>
      <c r="AF201" s="582"/>
      <c r="AG201" s="582"/>
      <c r="AH201" s="582"/>
      <c r="AI201" s="582"/>
      <c r="AJ201" s="697"/>
      <c r="AK201" s="697"/>
      <c r="AL201" s="697"/>
      <c r="AM201" s="697"/>
      <c r="AN201" s="697"/>
      <c r="AO201" s="697"/>
      <c r="AP201" s="697"/>
      <c r="AQ201" s="697"/>
      <c r="AR201" s="697"/>
      <c r="AS201" s="582"/>
      <c r="AT201" s="582"/>
      <c r="AU201" s="582"/>
      <c r="AV201" s="582"/>
      <c r="AW201" s="582"/>
      <c r="AX201" s="582"/>
    </row>
    <row r="202" spans="7:50" x14ac:dyDescent="0.25">
      <c r="G202" s="582"/>
      <c r="H202" s="582"/>
      <c r="I202" s="582"/>
      <c r="J202" s="582"/>
      <c r="K202" s="582"/>
      <c r="L202" s="582"/>
      <c r="M202" s="582"/>
      <c r="N202" s="582"/>
      <c r="O202" s="582"/>
      <c r="P202" s="582"/>
      <c r="Q202" s="582"/>
      <c r="R202" s="582"/>
      <c r="S202" s="582"/>
      <c r="T202" s="582"/>
      <c r="U202" s="582"/>
      <c r="V202" s="582"/>
      <c r="W202" s="582"/>
      <c r="X202" s="582"/>
      <c r="Y202" s="582"/>
      <c r="Z202" s="582"/>
      <c r="AA202" s="582"/>
      <c r="AB202" s="582"/>
      <c r="AC202" s="582"/>
      <c r="AD202" s="582"/>
      <c r="AE202" s="582"/>
      <c r="AF202" s="582"/>
      <c r="AG202" s="582"/>
      <c r="AH202" s="582"/>
      <c r="AI202" s="582"/>
      <c r="AJ202" s="697"/>
      <c r="AK202" s="697"/>
      <c r="AL202" s="697"/>
      <c r="AM202" s="697"/>
      <c r="AN202" s="697"/>
      <c r="AO202" s="697"/>
      <c r="AP202" s="697"/>
      <c r="AQ202" s="697"/>
      <c r="AR202" s="697"/>
      <c r="AS202" s="582"/>
      <c r="AT202" s="582"/>
      <c r="AU202" s="582"/>
      <c r="AV202" s="582"/>
      <c r="AW202" s="582"/>
      <c r="AX202" s="582"/>
    </row>
    <row r="203" spans="7:50" x14ac:dyDescent="0.25">
      <c r="G203" s="582"/>
      <c r="H203" s="582"/>
      <c r="I203" s="582"/>
      <c r="J203" s="582"/>
      <c r="K203" s="582"/>
      <c r="L203" s="582"/>
      <c r="M203" s="582"/>
      <c r="N203" s="582"/>
      <c r="O203" s="582"/>
      <c r="P203" s="582"/>
      <c r="Q203" s="582"/>
      <c r="R203" s="582"/>
      <c r="S203" s="582"/>
      <c r="T203" s="582"/>
      <c r="U203" s="582"/>
      <c r="V203" s="582"/>
      <c r="W203" s="582"/>
      <c r="X203" s="582"/>
      <c r="Y203" s="582"/>
      <c r="Z203" s="582"/>
      <c r="AA203" s="582"/>
      <c r="AB203" s="582"/>
      <c r="AC203" s="582"/>
      <c r="AD203" s="582"/>
      <c r="AE203" s="582"/>
      <c r="AF203" s="582"/>
      <c r="AG203" s="582"/>
      <c r="AH203" s="582"/>
      <c r="AI203" s="582"/>
      <c r="AJ203" s="697"/>
      <c r="AK203" s="697"/>
      <c r="AL203" s="697"/>
      <c r="AM203" s="697"/>
      <c r="AN203" s="697"/>
      <c r="AO203" s="697"/>
      <c r="AP203" s="697"/>
      <c r="AQ203" s="697"/>
      <c r="AR203" s="697"/>
      <c r="AS203" s="582"/>
      <c r="AT203" s="582"/>
      <c r="AU203" s="582"/>
      <c r="AV203" s="582"/>
      <c r="AW203" s="582"/>
      <c r="AX203" s="582"/>
    </row>
    <row r="204" spans="7:50" x14ac:dyDescent="0.25">
      <c r="G204" s="582"/>
      <c r="H204" s="582"/>
      <c r="I204" s="582"/>
      <c r="J204" s="582"/>
      <c r="K204" s="582"/>
      <c r="L204" s="582"/>
      <c r="M204" s="582"/>
      <c r="N204" s="582"/>
      <c r="O204" s="582"/>
      <c r="P204" s="582"/>
      <c r="Q204" s="582"/>
      <c r="R204" s="582"/>
      <c r="S204" s="582"/>
      <c r="T204" s="582"/>
      <c r="U204" s="582"/>
      <c r="V204" s="582"/>
      <c r="W204" s="582"/>
      <c r="X204" s="582"/>
      <c r="Y204" s="582"/>
      <c r="Z204" s="582"/>
      <c r="AA204" s="582"/>
      <c r="AB204" s="582"/>
      <c r="AC204" s="582"/>
      <c r="AD204" s="582"/>
      <c r="AE204" s="582"/>
      <c r="AF204" s="582"/>
      <c r="AG204" s="582"/>
      <c r="AH204" s="582"/>
      <c r="AI204" s="582"/>
      <c r="AJ204" s="697"/>
      <c r="AK204" s="697"/>
      <c r="AL204" s="697"/>
      <c r="AM204" s="697"/>
      <c r="AN204" s="697"/>
      <c r="AO204" s="697"/>
      <c r="AP204" s="697"/>
      <c r="AQ204" s="697"/>
      <c r="AR204" s="697"/>
      <c r="AS204" s="582"/>
      <c r="AT204" s="582"/>
      <c r="AU204" s="582"/>
      <c r="AV204" s="582"/>
      <c r="AW204" s="582"/>
      <c r="AX204" s="582"/>
    </row>
    <row r="205" spans="7:50" x14ac:dyDescent="0.25">
      <c r="G205" s="582"/>
      <c r="H205" s="582"/>
      <c r="I205" s="582"/>
      <c r="J205" s="582"/>
      <c r="K205" s="582"/>
      <c r="L205" s="582"/>
      <c r="M205" s="582"/>
      <c r="N205" s="582"/>
      <c r="O205" s="582"/>
      <c r="P205" s="582"/>
      <c r="Q205" s="582"/>
      <c r="R205" s="582"/>
      <c r="S205" s="582"/>
      <c r="T205" s="582"/>
      <c r="U205" s="582"/>
      <c r="V205" s="582"/>
      <c r="W205" s="582"/>
      <c r="X205" s="582"/>
      <c r="Y205" s="582"/>
      <c r="Z205" s="582"/>
      <c r="AA205" s="582"/>
      <c r="AB205" s="582"/>
      <c r="AC205" s="582"/>
      <c r="AD205" s="582"/>
      <c r="AE205" s="582"/>
      <c r="AF205" s="582"/>
      <c r="AG205" s="582"/>
      <c r="AH205" s="582"/>
      <c r="AI205" s="582"/>
      <c r="AJ205" s="697"/>
      <c r="AK205" s="697"/>
      <c r="AL205" s="697"/>
      <c r="AM205" s="697"/>
      <c r="AN205" s="697"/>
      <c r="AO205" s="697"/>
      <c r="AP205" s="697"/>
      <c r="AQ205" s="697"/>
      <c r="AR205" s="697"/>
      <c r="AS205" s="582"/>
      <c r="AT205" s="582"/>
      <c r="AU205" s="582"/>
      <c r="AV205" s="582"/>
      <c r="AW205" s="582"/>
      <c r="AX205" s="582"/>
    </row>
    <row r="206" spans="7:50" x14ac:dyDescent="0.25">
      <c r="G206" s="582"/>
      <c r="H206" s="582"/>
      <c r="I206" s="582"/>
      <c r="J206" s="582"/>
      <c r="K206" s="582"/>
      <c r="L206" s="582"/>
      <c r="M206" s="582"/>
      <c r="N206" s="582"/>
      <c r="O206" s="582"/>
      <c r="P206" s="582"/>
      <c r="Q206" s="582"/>
      <c r="R206" s="582"/>
      <c r="S206" s="582"/>
      <c r="T206" s="582"/>
      <c r="U206" s="582"/>
      <c r="V206" s="582"/>
      <c r="W206" s="582"/>
      <c r="X206" s="582"/>
      <c r="Y206" s="582"/>
      <c r="Z206" s="582"/>
      <c r="AA206" s="582"/>
      <c r="AB206" s="582"/>
      <c r="AC206" s="582"/>
      <c r="AD206" s="582"/>
      <c r="AE206" s="582"/>
      <c r="AF206" s="582"/>
      <c r="AG206" s="582"/>
      <c r="AH206" s="582"/>
      <c r="AI206" s="582"/>
      <c r="AJ206" s="697"/>
      <c r="AK206" s="697"/>
      <c r="AL206" s="697"/>
      <c r="AM206" s="697"/>
      <c r="AN206" s="697"/>
      <c r="AO206" s="697"/>
      <c r="AP206" s="697"/>
      <c r="AQ206" s="697"/>
      <c r="AR206" s="697"/>
      <c r="AS206" s="582"/>
      <c r="AT206" s="582"/>
      <c r="AU206" s="582"/>
      <c r="AV206" s="582"/>
      <c r="AW206" s="582"/>
      <c r="AX206" s="582"/>
    </row>
    <row r="207" spans="7:50" x14ac:dyDescent="0.25">
      <c r="G207" s="582"/>
      <c r="H207" s="582"/>
      <c r="I207" s="582"/>
      <c r="J207" s="582"/>
      <c r="K207" s="582"/>
      <c r="L207" s="582"/>
      <c r="M207" s="582"/>
      <c r="N207" s="582"/>
      <c r="O207" s="582"/>
      <c r="P207" s="582"/>
      <c r="Q207" s="582"/>
      <c r="R207" s="582"/>
      <c r="S207" s="582"/>
      <c r="T207" s="582"/>
      <c r="U207" s="582"/>
      <c r="V207" s="582"/>
      <c r="W207" s="582"/>
      <c r="X207" s="582"/>
      <c r="Y207" s="582"/>
      <c r="Z207" s="582"/>
      <c r="AA207" s="582"/>
      <c r="AB207" s="582"/>
      <c r="AC207" s="582"/>
      <c r="AD207" s="582"/>
      <c r="AE207" s="582"/>
      <c r="AF207" s="582"/>
      <c r="AG207" s="582"/>
      <c r="AH207" s="582"/>
      <c r="AI207" s="582"/>
      <c r="AJ207" s="697"/>
      <c r="AK207" s="697"/>
      <c r="AL207" s="697"/>
      <c r="AM207" s="697"/>
      <c r="AN207" s="697"/>
      <c r="AO207" s="697"/>
      <c r="AP207" s="697"/>
      <c r="AQ207" s="697"/>
      <c r="AR207" s="697"/>
      <c r="AS207" s="582"/>
      <c r="AT207" s="582"/>
      <c r="AU207" s="582"/>
      <c r="AV207" s="582"/>
      <c r="AW207" s="582"/>
      <c r="AX207" s="582"/>
    </row>
    <row r="208" spans="7:50" x14ac:dyDescent="0.25">
      <c r="G208" s="582"/>
      <c r="H208" s="582"/>
      <c r="I208" s="582"/>
      <c r="J208" s="582"/>
      <c r="K208" s="582"/>
      <c r="L208" s="582"/>
      <c r="M208" s="582"/>
      <c r="N208" s="582"/>
      <c r="O208" s="582"/>
      <c r="P208" s="582"/>
      <c r="Q208" s="582"/>
      <c r="R208" s="582"/>
      <c r="S208" s="582"/>
      <c r="T208" s="582"/>
      <c r="U208" s="582"/>
      <c r="V208" s="582"/>
      <c r="W208" s="582"/>
      <c r="X208" s="582"/>
      <c r="Y208" s="582"/>
      <c r="Z208" s="582"/>
      <c r="AA208" s="582"/>
      <c r="AB208" s="582"/>
      <c r="AC208" s="582"/>
      <c r="AD208" s="582"/>
      <c r="AE208" s="582"/>
      <c r="AF208" s="582"/>
      <c r="AG208" s="582"/>
      <c r="AH208" s="582"/>
      <c r="AI208" s="582"/>
      <c r="AJ208" s="697"/>
      <c r="AK208" s="697"/>
      <c r="AL208" s="697"/>
      <c r="AM208" s="697"/>
      <c r="AN208" s="697"/>
      <c r="AO208" s="697"/>
      <c r="AP208" s="697"/>
      <c r="AQ208" s="697"/>
      <c r="AR208" s="697"/>
      <c r="AS208" s="582"/>
      <c r="AT208" s="582"/>
      <c r="AU208" s="582"/>
      <c r="AV208" s="582"/>
      <c r="AW208" s="582"/>
      <c r="AX208" s="582"/>
    </row>
    <row r="209" spans="7:50" x14ac:dyDescent="0.25">
      <c r="G209" s="582"/>
      <c r="H209" s="582"/>
      <c r="I209" s="582"/>
      <c r="J209" s="582"/>
      <c r="K209" s="582"/>
      <c r="L209" s="582"/>
      <c r="M209" s="582"/>
      <c r="N209" s="582"/>
      <c r="O209" s="582"/>
      <c r="P209" s="582"/>
      <c r="Q209" s="582"/>
      <c r="R209" s="582"/>
      <c r="S209" s="582"/>
      <c r="T209" s="582"/>
      <c r="U209" s="582"/>
      <c r="V209" s="582"/>
      <c r="W209" s="582"/>
      <c r="X209" s="582"/>
      <c r="Y209" s="582"/>
      <c r="Z209" s="582"/>
      <c r="AA209" s="582"/>
      <c r="AB209" s="582"/>
      <c r="AC209" s="582"/>
      <c r="AD209" s="582"/>
      <c r="AE209" s="582"/>
      <c r="AF209" s="582"/>
      <c r="AG209" s="582"/>
      <c r="AH209" s="582"/>
      <c r="AI209" s="582"/>
      <c r="AJ209" s="697"/>
      <c r="AK209" s="697"/>
      <c r="AL209" s="697"/>
      <c r="AM209" s="697"/>
      <c r="AN209" s="697"/>
      <c r="AO209" s="697"/>
      <c r="AP209" s="697"/>
      <c r="AQ209" s="697"/>
      <c r="AR209" s="697"/>
      <c r="AS209" s="582"/>
      <c r="AT209" s="582"/>
      <c r="AU209" s="582"/>
      <c r="AV209" s="582"/>
      <c r="AW209" s="582"/>
      <c r="AX209" s="582"/>
    </row>
    <row r="210" spans="7:50" x14ac:dyDescent="0.25">
      <c r="G210" s="582"/>
      <c r="H210" s="582"/>
      <c r="I210" s="582"/>
      <c r="J210" s="582"/>
      <c r="K210" s="582"/>
      <c r="L210" s="582"/>
      <c r="M210" s="582"/>
      <c r="N210" s="582"/>
      <c r="O210" s="582"/>
      <c r="P210" s="582"/>
      <c r="Q210" s="582"/>
      <c r="R210" s="582"/>
      <c r="S210" s="582"/>
      <c r="T210" s="582"/>
      <c r="U210" s="582"/>
      <c r="V210" s="582"/>
      <c r="W210" s="582"/>
      <c r="X210" s="582"/>
      <c r="Y210" s="582"/>
      <c r="Z210" s="582"/>
      <c r="AA210" s="582"/>
      <c r="AB210" s="582"/>
      <c r="AC210" s="582"/>
      <c r="AD210" s="582"/>
      <c r="AE210" s="582"/>
      <c r="AF210" s="582"/>
      <c r="AG210" s="582"/>
      <c r="AH210" s="582"/>
      <c r="AI210" s="582"/>
      <c r="AJ210" s="697"/>
      <c r="AK210" s="697"/>
      <c r="AL210" s="697"/>
      <c r="AM210" s="697"/>
      <c r="AN210" s="697"/>
      <c r="AO210" s="697"/>
      <c r="AP210" s="697"/>
      <c r="AQ210" s="697"/>
      <c r="AR210" s="697"/>
      <c r="AS210" s="582"/>
      <c r="AT210" s="582"/>
      <c r="AU210" s="582"/>
      <c r="AV210" s="582"/>
      <c r="AW210" s="582"/>
      <c r="AX210" s="582"/>
    </row>
    <row r="211" spans="7:50" x14ac:dyDescent="0.25">
      <c r="G211" s="582"/>
      <c r="H211" s="582"/>
      <c r="I211" s="582"/>
      <c r="J211" s="582"/>
      <c r="K211" s="582"/>
      <c r="L211" s="582"/>
      <c r="M211" s="582"/>
      <c r="N211" s="582"/>
      <c r="O211" s="582"/>
      <c r="P211" s="582"/>
      <c r="Q211" s="582"/>
      <c r="R211" s="582"/>
      <c r="S211" s="582"/>
      <c r="T211" s="582"/>
      <c r="U211" s="582"/>
      <c r="V211" s="582"/>
      <c r="W211" s="582"/>
      <c r="X211" s="582"/>
      <c r="Y211" s="582"/>
      <c r="Z211" s="582"/>
      <c r="AA211" s="582"/>
      <c r="AB211" s="582"/>
      <c r="AC211" s="582"/>
      <c r="AD211" s="582"/>
      <c r="AE211" s="582"/>
      <c r="AF211" s="582"/>
      <c r="AG211" s="582"/>
      <c r="AH211" s="582"/>
      <c r="AI211" s="582"/>
      <c r="AJ211" s="697"/>
      <c r="AK211" s="697"/>
      <c r="AL211" s="697"/>
      <c r="AM211" s="697"/>
      <c r="AN211" s="697"/>
      <c r="AO211" s="697"/>
      <c r="AP211" s="697"/>
      <c r="AQ211" s="697"/>
      <c r="AR211" s="697"/>
      <c r="AS211" s="582"/>
      <c r="AT211" s="582"/>
      <c r="AU211" s="582"/>
      <c r="AV211" s="582"/>
      <c r="AW211" s="582"/>
      <c r="AX211" s="582"/>
    </row>
    <row r="212" spans="7:50" x14ac:dyDescent="0.25">
      <c r="G212" s="582"/>
      <c r="H212" s="582"/>
      <c r="I212" s="582"/>
      <c r="J212" s="582"/>
      <c r="K212" s="582"/>
      <c r="L212" s="582"/>
      <c r="M212" s="582"/>
      <c r="N212" s="582"/>
      <c r="O212" s="582"/>
      <c r="P212" s="582"/>
      <c r="Q212" s="582"/>
      <c r="R212" s="582"/>
      <c r="S212" s="582"/>
      <c r="T212" s="582"/>
      <c r="U212" s="582"/>
      <c r="V212" s="582"/>
      <c r="W212" s="582"/>
      <c r="X212" s="582"/>
      <c r="Y212" s="582"/>
      <c r="Z212" s="582"/>
      <c r="AA212" s="582"/>
      <c r="AB212" s="582"/>
      <c r="AC212" s="582"/>
      <c r="AD212" s="582"/>
      <c r="AE212" s="582"/>
      <c r="AF212" s="582"/>
      <c r="AG212" s="582"/>
      <c r="AH212" s="582"/>
      <c r="AI212" s="582"/>
      <c r="AJ212" s="697"/>
      <c r="AK212" s="697"/>
      <c r="AL212" s="697"/>
      <c r="AM212" s="697"/>
      <c r="AN212" s="697"/>
      <c r="AO212" s="697"/>
      <c r="AP212" s="697"/>
      <c r="AQ212" s="697"/>
      <c r="AR212" s="697"/>
      <c r="AS212" s="582"/>
      <c r="AT212" s="582"/>
      <c r="AU212" s="582"/>
      <c r="AV212" s="582"/>
      <c r="AW212" s="582"/>
      <c r="AX212" s="582"/>
    </row>
    <row r="213" spans="7:50" x14ac:dyDescent="0.25">
      <c r="G213" s="582"/>
      <c r="H213" s="582"/>
      <c r="I213" s="582"/>
      <c r="J213" s="582"/>
      <c r="K213" s="582"/>
      <c r="L213" s="582"/>
      <c r="M213" s="582"/>
      <c r="N213" s="582"/>
      <c r="O213" s="582"/>
      <c r="P213" s="582"/>
      <c r="Q213" s="582"/>
      <c r="R213" s="582"/>
      <c r="S213" s="582"/>
      <c r="T213" s="582"/>
      <c r="U213" s="582"/>
      <c r="V213" s="582"/>
      <c r="W213" s="582"/>
      <c r="X213" s="582"/>
      <c r="Y213" s="582"/>
      <c r="Z213" s="582"/>
      <c r="AA213" s="582"/>
      <c r="AB213" s="582"/>
      <c r="AC213" s="582"/>
      <c r="AD213" s="582"/>
      <c r="AE213" s="582"/>
      <c r="AF213" s="582"/>
      <c r="AG213" s="582"/>
      <c r="AH213" s="582"/>
      <c r="AI213" s="582"/>
      <c r="AJ213" s="697"/>
      <c r="AK213" s="697"/>
      <c r="AL213" s="697"/>
      <c r="AM213" s="697"/>
      <c r="AN213" s="697"/>
      <c r="AO213" s="697"/>
      <c r="AP213" s="697"/>
      <c r="AQ213" s="697"/>
      <c r="AR213" s="697"/>
      <c r="AS213" s="582"/>
      <c r="AT213" s="582"/>
      <c r="AU213" s="582"/>
      <c r="AV213" s="582"/>
      <c r="AW213" s="582"/>
      <c r="AX213" s="582"/>
    </row>
    <row r="214" spans="7:50" x14ac:dyDescent="0.25">
      <c r="G214" s="582"/>
      <c r="H214" s="582"/>
      <c r="I214" s="582"/>
      <c r="J214" s="582"/>
      <c r="K214" s="582"/>
      <c r="L214" s="582"/>
      <c r="M214" s="582"/>
      <c r="N214" s="582"/>
      <c r="O214" s="582"/>
      <c r="P214" s="582"/>
      <c r="Q214" s="582"/>
      <c r="R214" s="582"/>
      <c r="S214" s="582"/>
      <c r="T214" s="582"/>
      <c r="U214" s="582"/>
      <c r="V214" s="582"/>
      <c r="W214" s="582"/>
      <c r="X214" s="582"/>
      <c r="Y214" s="582"/>
      <c r="Z214" s="582"/>
      <c r="AA214" s="582"/>
      <c r="AB214" s="582"/>
      <c r="AC214" s="582"/>
      <c r="AD214" s="582"/>
      <c r="AE214" s="582"/>
      <c r="AF214" s="582"/>
      <c r="AG214" s="582"/>
      <c r="AH214" s="582"/>
      <c r="AI214" s="582"/>
      <c r="AJ214" s="697"/>
      <c r="AK214" s="697"/>
      <c r="AL214" s="697"/>
      <c r="AM214" s="697"/>
      <c r="AN214" s="697"/>
      <c r="AO214" s="697"/>
      <c r="AP214" s="697"/>
      <c r="AQ214" s="697"/>
      <c r="AR214" s="697"/>
      <c r="AS214" s="582"/>
      <c r="AT214" s="582"/>
      <c r="AU214" s="582"/>
      <c r="AV214" s="582"/>
      <c r="AW214" s="582"/>
      <c r="AX214" s="582"/>
    </row>
    <row r="215" spans="7:50" x14ac:dyDescent="0.25">
      <c r="G215" s="582"/>
      <c r="H215" s="582"/>
      <c r="I215" s="582"/>
      <c r="J215" s="582"/>
      <c r="K215" s="582"/>
      <c r="L215" s="582"/>
      <c r="M215" s="582"/>
      <c r="N215" s="582"/>
      <c r="O215" s="582"/>
      <c r="P215" s="582"/>
      <c r="Q215" s="582"/>
      <c r="R215" s="582"/>
      <c r="S215" s="582"/>
      <c r="T215" s="582"/>
      <c r="U215" s="582"/>
      <c r="V215" s="582"/>
      <c r="W215" s="582"/>
      <c r="X215" s="582"/>
      <c r="Y215" s="582"/>
      <c r="Z215" s="582"/>
      <c r="AA215" s="582"/>
      <c r="AB215" s="582"/>
      <c r="AC215" s="582"/>
      <c r="AD215" s="582"/>
      <c r="AE215" s="582"/>
      <c r="AF215" s="582"/>
      <c r="AG215" s="582"/>
      <c r="AH215" s="582"/>
      <c r="AI215" s="582"/>
      <c r="AJ215" s="697"/>
      <c r="AK215" s="697"/>
      <c r="AL215" s="697"/>
      <c r="AM215" s="697"/>
      <c r="AN215" s="697"/>
      <c r="AO215" s="697"/>
      <c r="AP215" s="697"/>
      <c r="AQ215" s="697"/>
      <c r="AR215" s="697"/>
      <c r="AS215" s="582"/>
      <c r="AT215" s="582"/>
      <c r="AU215" s="582"/>
      <c r="AV215" s="582"/>
      <c r="AW215" s="582"/>
      <c r="AX215" s="582"/>
    </row>
    <row r="216" spans="7:50" x14ac:dyDescent="0.25">
      <c r="G216" s="582"/>
      <c r="H216" s="582"/>
      <c r="I216" s="582"/>
      <c r="J216" s="582"/>
      <c r="K216" s="582"/>
      <c r="L216" s="582"/>
      <c r="M216" s="582"/>
      <c r="N216" s="582"/>
      <c r="O216" s="582"/>
      <c r="P216" s="582"/>
      <c r="Q216" s="582"/>
      <c r="R216" s="582"/>
      <c r="S216" s="582"/>
      <c r="T216" s="582"/>
      <c r="U216" s="582"/>
      <c r="V216" s="582"/>
      <c r="W216" s="582"/>
      <c r="X216" s="582"/>
      <c r="Y216" s="582"/>
      <c r="Z216" s="582"/>
      <c r="AA216" s="582"/>
      <c r="AB216" s="582"/>
      <c r="AC216" s="582"/>
      <c r="AD216" s="582"/>
      <c r="AE216" s="582"/>
      <c r="AF216" s="582"/>
      <c r="AG216" s="582"/>
      <c r="AH216" s="582"/>
      <c r="AI216" s="582"/>
      <c r="AJ216" s="697"/>
      <c r="AK216" s="697"/>
      <c r="AL216" s="697"/>
      <c r="AM216" s="697"/>
      <c r="AN216" s="697"/>
      <c r="AO216" s="697"/>
      <c r="AP216" s="697"/>
      <c r="AQ216" s="697"/>
      <c r="AR216" s="697"/>
      <c r="AS216" s="582"/>
      <c r="AT216" s="582"/>
      <c r="AU216" s="582"/>
      <c r="AV216" s="582"/>
      <c r="AW216" s="582"/>
      <c r="AX216" s="582"/>
    </row>
    <row r="217" spans="7:50" x14ac:dyDescent="0.25">
      <c r="G217" s="582"/>
      <c r="H217" s="582"/>
      <c r="I217" s="582"/>
      <c r="J217" s="582"/>
      <c r="K217" s="582"/>
      <c r="L217" s="582"/>
      <c r="M217" s="582"/>
      <c r="N217" s="582"/>
      <c r="O217" s="582"/>
      <c r="P217" s="582"/>
      <c r="Q217" s="582"/>
      <c r="R217" s="582"/>
      <c r="S217" s="582"/>
      <c r="T217" s="582"/>
      <c r="U217" s="582"/>
      <c r="V217" s="582"/>
      <c r="W217" s="582"/>
      <c r="X217" s="582"/>
      <c r="Y217" s="582"/>
      <c r="Z217" s="582"/>
      <c r="AA217" s="582"/>
      <c r="AB217" s="582"/>
      <c r="AC217" s="582"/>
      <c r="AD217" s="582"/>
      <c r="AE217" s="582"/>
      <c r="AF217" s="582"/>
      <c r="AG217" s="582"/>
      <c r="AH217" s="582"/>
      <c r="AI217" s="582"/>
      <c r="AJ217" s="697"/>
      <c r="AK217" s="697"/>
      <c r="AL217" s="697"/>
      <c r="AM217" s="697"/>
      <c r="AN217" s="697"/>
      <c r="AO217" s="697"/>
      <c r="AP217" s="697"/>
      <c r="AQ217" s="697"/>
      <c r="AR217" s="697"/>
      <c r="AS217" s="582"/>
      <c r="AT217" s="582"/>
      <c r="AU217" s="582"/>
      <c r="AV217" s="582"/>
      <c r="AW217" s="582"/>
      <c r="AX217" s="582"/>
    </row>
    <row r="218" spans="7:50" x14ac:dyDescent="0.25">
      <c r="G218" s="582"/>
      <c r="H218" s="582"/>
      <c r="I218" s="582"/>
      <c r="J218" s="582"/>
      <c r="K218" s="582"/>
      <c r="L218" s="582"/>
      <c r="M218" s="582"/>
      <c r="N218" s="582"/>
      <c r="O218" s="582"/>
      <c r="P218" s="582"/>
      <c r="Q218" s="582"/>
      <c r="R218" s="582"/>
      <c r="S218" s="582"/>
      <c r="T218" s="582"/>
      <c r="U218" s="582"/>
      <c r="V218" s="582"/>
      <c r="W218" s="582"/>
      <c r="X218" s="582"/>
      <c r="Y218" s="582"/>
      <c r="Z218" s="582"/>
      <c r="AA218" s="582"/>
      <c r="AB218" s="582"/>
      <c r="AC218" s="582"/>
      <c r="AD218" s="582"/>
      <c r="AE218" s="582"/>
      <c r="AF218" s="582"/>
      <c r="AG218" s="582"/>
      <c r="AH218" s="582"/>
      <c r="AI218" s="582"/>
      <c r="AJ218" s="697"/>
      <c r="AK218" s="697"/>
      <c r="AL218" s="697"/>
      <c r="AM218" s="697"/>
      <c r="AN218" s="697"/>
      <c r="AO218" s="697"/>
      <c r="AP218" s="697"/>
      <c r="AQ218" s="697"/>
      <c r="AR218" s="697"/>
      <c r="AS218" s="582"/>
      <c r="AT218" s="582"/>
      <c r="AU218" s="582"/>
      <c r="AV218" s="582"/>
      <c r="AW218" s="582"/>
      <c r="AX218" s="582"/>
    </row>
    <row r="219" spans="7:50" x14ac:dyDescent="0.25">
      <c r="G219" s="582"/>
      <c r="H219" s="582"/>
      <c r="I219" s="582"/>
      <c r="J219" s="582"/>
      <c r="K219" s="582"/>
      <c r="L219" s="582"/>
      <c r="M219" s="582"/>
      <c r="N219" s="582"/>
      <c r="O219" s="582"/>
      <c r="P219" s="582"/>
      <c r="Q219" s="582"/>
      <c r="R219" s="582"/>
      <c r="S219" s="582"/>
      <c r="T219" s="582"/>
      <c r="U219" s="582"/>
      <c r="V219" s="582"/>
      <c r="W219" s="582"/>
      <c r="X219" s="582"/>
      <c r="Y219" s="582"/>
      <c r="Z219" s="582"/>
      <c r="AA219" s="582"/>
      <c r="AB219" s="582"/>
      <c r="AC219" s="582"/>
      <c r="AD219" s="582"/>
      <c r="AE219" s="582"/>
      <c r="AF219" s="582"/>
      <c r="AG219" s="582"/>
      <c r="AH219" s="582"/>
      <c r="AI219" s="582"/>
      <c r="AJ219" s="697"/>
      <c r="AK219" s="697"/>
      <c r="AL219" s="697"/>
      <c r="AM219" s="697"/>
      <c r="AN219" s="697"/>
      <c r="AO219" s="697"/>
      <c r="AP219" s="697"/>
      <c r="AQ219" s="697"/>
      <c r="AR219" s="697"/>
      <c r="AS219" s="582"/>
      <c r="AT219" s="582"/>
      <c r="AU219" s="582"/>
      <c r="AV219" s="582"/>
      <c r="AW219" s="582"/>
      <c r="AX219" s="582"/>
    </row>
    <row r="220" spans="7:50" x14ac:dyDescent="0.25">
      <c r="G220" s="582"/>
      <c r="H220" s="582"/>
      <c r="I220" s="582"/>
      <c r="J220" s="582"/>
      <c r="K220" s="582"/>
      <c r="L220" s="582"/>
      <c r="M220" s="582"/>
      <c r="N220" s="582"/>
      <c r="O220" s="582"/>
      <c r="P220" s="582"/>
      <c r="Q220" s="582"/>
      <c r="R220" s="582"/>
      <c r="S220" s="582"/>
      <c r="T220" s="582"/>
      <c r="U220" s="582"/>
      <c r="V220" s="582"/>
      <c r="W220" s="582"/>
      <c r="X220" s="582"/>
      <c r="Y220" s="582"/>
      <c r="Z220" s="582"/>
      <c r="AA220" s="582"/>
      <c r="AB220" s="582"/>
      <c r="AC220" s="582"/>
      <c r="AD220" s="582"/>
      <c r="AE220" s="582"/>
      <c r="AF220" s="582"/>
      <c r="AG220" s="582"/>
      <c r="AH220" s="582"/>
      <c r="AI220" s="582"/>
      <c r="AJ220" s="697"/>
      <c r="AK220" s="697"/>
      <c r="AL220" s="697"/>
      <c r="AM220" s="697"/>
      <c r="AN220" s="697"/>
      <c r="AO220" s="697"/>
      <c r="AP220" s="697"/>
      <c r="AQ220" s="697"/>
      <c r="AR220" s="697"/>
      <c r="AS220" s="582"/>
      <c r="AT220" s="582"/>
      <c r="AU220" s="582"/>
      <c r="AV220" s="582"/>
      <c r="AW220" s="582"/>
      <c r="AX220" s="582"/>
    </row>
    <row r="221" spans="7:50" x14ac:dyDescent="0.25">
      <c r="G221" s="582"/>
      <c r="H221" s="582"/>
      <c r="I221" s="582"/>
      <c r="J221" s="582"/>
      <c r="K221" s="582"/>
      <c r="L221" s="582"/>
      <c r="M221" s="582"/>
      <c r="N221" s="582"/>
      <c r="O221" s="582"/>
      <c r="P221" s="582"/>
      <c r="Q221" s="582"/>
      <c r="R221" s="582"/>
      <c r="S221" s="582"/>
      <c r="T221" s="582"/>
      <c r="U221" s="582"/>
      <c r="V221" s="582"/>
      <c r="W221" s="582"/>
      <c r="X221" s="582"/>
      <c r="Y221" s="582"/>
      <c r="Z221" s="582"/>
      <c r="AA221" s="582"/>
      <c r="AB221" s="582"/>
      <c r="AC221" s="582"/>
      <c r="AD221" s="582"/>
      <c r="AE221" s="582"/>
      <c r="AF221" s="582"/>
      <c r="AG221" s="582"/>
      <c r="AH221" s="582"/>
      <c r="AI221" s="582"/>
      <c r="AJ221" s="697"/>
      <c r="AK221" s="697"/>
      <c r="AL221" s="697"/>
      <c r="AM221" s="697"/>
      <c r="AN221" s="697"/>
      <c r="AO221" s="697"/>
      <c r="AP221" s="697"/>
      <c r="AQ221" s="697"/>
      <c r="AR221" s="697"/>
      <c r="AS221" s="582"/>
      <c r="AT221" s="582"/>
      <c r="AU221" s="582"/>
      <c r="AV221" s="582"/>
      <c r="AW221" s="582"/>
      <c r="AX221" s="582"/>
    </row>
    <row r="222" spans="7:50" x14ac:dyDescent="0.25">
      <c r="G222" s="582"/>
      <c r="H222" s="582"/>
      <c r="I222" s="582"/>
      <c r="J222" s="582"/>
      <c r="K222" s="582"/>
      <c r="L222" s="582"/>
      <c r="M222" s="582"/>
      <c r="N222" s="582"/>
      <c r="O222" s="582"/>
      <c r="P222" s="582"/>
      <c r="Q222" s="582"/>
      <c r="R222" s="582"/>
      <c r="S222" s="582"/>
      <c r="T222" s="582"/>
      <c r="U222" s="582"/>
      <c r="V222" s="582"/>
      <c r="W222" s="582"/>
      <c r="X222" s="582"/>
      <c r="Y222" s="582"/>
      <c r="Z222" s="582"/>
      <c r="AA222" s="582"/>
      <c r="AB222" s="582"/>
      <c r="AC222" s="582"/>
      <c r="AD222" s="582"/>
      <c r="AE222" s="582"/>
      <c r="AF222" s="582"/>
      <c r="AG222" s="582"/>
      <c r="AH222" s="582"/>
      <c r="AI222" s="582"/>
      <c r="AJ222" s="697"/>
      <c r="AK222" s="697"/>
      <c r="AL222" s="697"/>
      <c r="AM222" s="697"/>
      <c r="AN222" s="697"/>
      <c r="AO222" s="697"/>
      <c r="AP222" s="697"/>
      <c r="AQ222" s="697"/>
      <c r="AR222" s="697"/>
      <c r="AS222" s="582"/>
      <c r="AT222" s="582"/>
      <c r="AU222" s="582"/>
      <c r="AV222" s="582"/>
      <c r="AW222" s="582"/>
      <c r="AX222" s="582"/>
    </row>
    <row r="223" spans="7:50" x14ac:dyDescent="0.25">
      <c r="G223" s="582"/>
      <c r="H223" s="582"/>
      <c r="I223" s="582"/>
      <c r="J223" s="582"/>
      <c r="K223" s="582"/>
      <c r="L223" s="582"/>
      <c r="M223" s="582"/>
      <c r="N223" s="582"/>
      <c r="O223" s="582"/>
      <c r="P223" s="582"/>
      <c r="Q223" s="582"/>
      <c r="R223" s="582"/>
      <c r="S223" s="582"/>
      <c r="T223" s="582"/>
      <c r="U223" s="582"/>
      <c r="V223" s="582"/>
      <c r="W223" s="582"/>
      <c r="X223" s="582"/>
      <c r="Y223" s="582"/>
      <c r="Z223" s="582"/>
      <c r="AA223" s="582"/>
      <c r="AB223" s="582"/>
      <c r="AC223" s="582"/>
      <c r="AD223" s="582"/>
      <c r="AE223" s="582"/>
      <c r="AF223" s="582"/>
      <c r="AG223" s="582"/>
      <c r="AH223" s="582"/>
      <c r="AI223" s="582"/>
      <c r="AJ223" s="697"/>
      <c r="AK223" s="697"/>
      <c r="AL223" s="697"/>
      <c r="AM223" s="697"/>
      <c r="AN223" s="697"/>
      <c r="AO223" s="697"/>
      <c r="AP223" s="697"/>
      <c r="AQ223" s="697"/>
      <c r="AR223" s="697"/>
      <c r="AS223" s="582"/>
      <c r="AT223" s="582"/>
      <c r="AU223" s="582"/>
      <c r="AV223" s="582"/>
      <c r="AW223" s="582"/>
      <c r="AX223" s="582"/>
    </row>
    <row r="224" spans="7:50" x14ac:dyDescent="0.25">
      <c r="G224" s="582"/>
      <c r="H224" s="582"/>
      <c r="I224" s="582"/>
      <c r="J224" s="582"/>
      <c r="K224" s="582"/>
      <c r="L224" s="582"/>
      <c r="M224" s="582"/>
      <c r="N224" s="582"/>
      <c r="O224" s="582"/>
      <c r="P224" s="582"/>
      <c r="Q224" s="582"/>
      <c r="R224" s="582"/>
      <c r="S224" s="582"/>
      <c r="T224" s="582"/>
      <c r="U224" s="582"/>
      <c r="V224" s="582"/>
      <c r="W224" s="582"/>
      <c r="X224" s="582"/>
      <c r="Y224" s="582"/>
      <c r="Z224" s="582"/>
      <c r="AA224" s="582"/>
      <c r="AB224" s="582"/>
      <c r="AC224" s="582"/>
      <c r="AD224" s="582"/>
      <c r="AE224" s="582"/>
      <c r="AF224" s="582"/>
      <c r="AG224" s="582"/>
      <c r="AH224" s="582"/>
      <c r="AI224" s="582"/>
      <c r="AJ224" s="697"/>
      <c r="AK224" s="697"/>
      <c r="AL224" s="697"/>
      <c r="AM224" s="697"/>
      <c r="AN224" s="697"/>
      <c r="AO224" s="697"/>
      <c r="AP224" s="697"/>
      <c r="AQ224" s="697"/>
      <c r="AR224" s="697"/>
      <c r="AS224" s="582"/>
      <c r="AT224" s="582"/>
      <c r="AU224" s="582"/>
      <c r="AV224" s="582"/>
      <c r="AW224" s="582"/>
      <c r="AX224" s="582"/>
    </row>
    <row r="225" spans="7:50" x14ac:dyDescent="0.25">
      <c r="G225" s="582"/>
      <c r="H225" s="582"/>
      <c r="I225" s="582"/>
      <c r="J225" s="582"/>
      <c r="K225" s="582"/>
      <c r="L225" s="582"/>
      <c r="M225" s="582"/>
      <c r="N225" s="582"/>
      <c r="O225" s="582"/>
      <c r="P225" s="582"/>
      <c r="Q225" s="582"/>
      <c r="R225" s="582"/>
      <c r="S225" s="582"/>
      <c r="T225" s="582"/>
      <c r="U225" s="582"/>
      <c r="V225" s="582"/>
      <c r="W225" s="582"/>
      <c r="X225" s="582"/>
      <c r="Y225" s="582"/>
      <c r="Z225" s="582"/>
      <c r="AA225" s="582"/>
      <c r="AB225" s="582"/>
      <c r="AC225" s="582"/>
      <c r="AD225" s="582"/>
      <c r="AE225" s="582"/>
      <c r="AF225" s="582"/>
      <c r="AG225" s="582"/>
      <c r="AH225" s="582"/>
      <c r="AI225" s="582"/>
      <c r="AJ225" s="697"/>
      <c r="AK225" s="697"/>
      <c r="AL225" s="697"/>
      <c r="AM225" s="697"/>
      <c r="AN225" s="697"/>
      <c r="AO225" s="697"/>
      <c r="AP225" s="697"/>
      <c r="AQ225" s="697"/>
      <c r="AR225" s="697"/>
      <c r="AS225" s="582"/>
      <c r="AT225" s="582"/>
      <c r="AU225" s="582"/>
      <c r="AV225" s="582"/>
      <c r="AW225" s="582"/>
      <c r="AX225" s="582"/>
    </row>
    <row r="226" spans="7:50" x14ac:dyDescent="0.25">
      <c r="G226" s="582"/>
      <c r="H226" s="582"/>
      <c r="I226" s="582"/>
      <c r="J226" s="582"/>
      <c r="K226" s="582"/>
      <c r="L226" s="582"/>
      <c r="M226" s="582"/>
      <c r="N226" s="582"/>
      <c r="O226" s="582"/>
      <c r="P226" s="582"/>
      <c r="Q226" s="582"/>
      <c r="R226" s="582"/>
      <c r="S226" s="582"/>
      <c r="T226" s="582"/>
      <c r="U226" s="582"/>
      <c r="V226" s="582"/>
      <c r="W226" s="582"/>
      <c r="X226" s="582"/>
      <c r="Y226" s="582"/>
      <c r="Z226" s="582"/>
      <c r="AA226" s="582"/>
      <c r="AB226" s="582"/>
      <c r="AC226" s="582"/>
      <c r="AD226" s="582"/>
      <c r="AE226" s="582"/>
      <c r="AF226" s="582"/>
      <c r="AG226" s="582"/>
      <c r="AH226" s="582"/>
      <c r="AI226" s="582"/>
      <c r="AJ226" s="697"/>
      <c r="AK226" s="697"/>
      <c r="AL226" s="697"/>
      <c r="AM226" s="697"/>
      <c r="AN226" s="697"/>
      <c r="AO226" s="697"/>
      <c r="AP226" s="697"/>
      <c r="AQ226" s="697"/>
      <c r="AR226" s="697"/>
      <c r="AS226" s="582"/>
      <c r="AT226" s="582"/>
      <c r="AU226" s="582"/>
      <c r="AV226" s="582"/>
      <c r="AW226" s="582"/>
      <c r="AX226" s="582"/>
    </row>
    <row r="227" spans="7:50" x14ac:dyDescent="0.25">
      <c r="G227" s="582"/>
      <c r="H227" s="582"/>
      <c r="I227" s="582"/>
      <c r="J227" s="582"/>
      <c r="K227" s="582"/>
      <c r="L227" s="582"/>
      <c r="M227" s="582"/>
      <c r="N227" s="582"/>
      <c r="O227" s="582"/>
      <c r="P227" s="582"/>
      <c r="Q227" s="582"/>
      <c r="R227" s="582"/>
      <c r="S227" s="582"/>
      <c r="T227" s="582"/>
      <c r="U227" s="582"/>
      <c r="V227" s="582"/>
      <c r="W227" s="582"/>
      <c r="X227" s="582"/>
      <c r="Y227" s="582"/>
      <c r="Z227" s="582"/>
      <c r="AA227" s="582"/>
      <c r="AB227" s="582"/>
      <c r="AC227" s="582"/>
      <c r="AD227" s="582"/>
      <c r="AE227" s="582"/>
      <c r="AF227" s="582"/>
      <c r="AG227" s="582"/>
      <c r="AH227" s="582"/>
      <c r="AI227" s="582"/>
      <c r="AJ227" s="697"/>
      <c r="AK227" s="697"/>
      <c r="AL227" s="697"/>
      <c r="AM227" s="697"/>
      <c r="AN227" s="697"/>
      <c r="AO227" s="697"/>
      <c r="AP227" s="697"/>
      <c r="AQ227" s="697"/>
      <c r="AR227" s="697"/>
      <c r="AS227" s="582"/>
      <c r="AT227" s="582"/>
      <c r="AU227" s="582"/>
      <c r="AV227" s="582"/>
      <c r="AW227" s="582"/>
      <c r="AX227" s="582"/>
    </row>
    <row r="228" spans="7:50" x14ac:dyDescent="0.25">
      <c r="G228" s="582"/>
      <c r="H228" s="582"/>
      <c r="I228" s="582"/>
      <c r="J228" s="582"/>
      <c r="K228" s="582"/>
      <c r="L228" s="582"/>
      <c r="M228" s="582"/>
      <c r="N228" s="582"/>
      <c r="O228" s="582"/>
      <c r="P228" s="582"/>
      <c r="Q228" s="582"/>
      <c r="R228" s="582"/>
      <c r="S228" s="582"/>
      <c r="T228" s="582"/>
      <c r="U228" s="582"/>
      <c r="V228" s="582"/>
      <c r="W228" s="582"/>
      <c r="X228" s="582"/>
      <c r="Y228" s="582"/>
      <c r="Z228" s="582"/>
      <c r="AA228" s="582"/>
      <c r="AB228" s="582"/>
      <c r="AC228" s="582"/>
      <c r="AD228" s="582"/>
      <c r="AE228" s="582"/>
      <c r="AF228" s="582"/>
      <c r="AG228" s="582"/>
      <c r="AH228" s="582"/>
      <c r="AI228" s="582"/>
      <c r="AJ228" s="697"/>
      <c r="AK228" s="697"/>
      <c r="AL228" s="697"/>
      <c r="AM228" s="697"/>
      <c r="AN228" s="697"/>
      <c r="AO228" s="697"/>
      <c r="AP228" s="697"/>
      <c r="AQ228" s="697"/>
      <c r="AR228" s="697"/>
      <c r="AS228" s="582"/>
      <c r="AT228" s="582"/>
      <c r="AU228" s="582"/>
      <c r="AV228" s="582"/>
      <c r="AW228" s="582"/>
      <c r="AX228" s="582"/>
    </row>
    <row r="229" spans="7:50" x14ac:dyDescent="0.25">
      <c r="G229" s="582"/>
      <c r="H229" s="582"/>
      <c r="I229" s="582"/>
      <c r="J229" s="582"/>
      <c r="K229" s="582"/>
      <c r="L229" s="582"/>
      <c r="M229" s="582"/>
      <c r="N229" s="582"/>
      <c r="O229" s="582"/>
      <c r="P229" s="582"/>
      <c r="Q229" s="582"/>
      <c r="R229" s="582"/>
      <c r="S229" s="582"/>
      <c r="T229" s="582"/>
      <c r="U229" s="582"/>
      <c r="V229" s="582"/>
      <c r="W229" s="582"/>
      <c r="X229" s="582"/>
      <c r="Y229" s="582"/>
      <c r="Z229" s="582"/>
      <c r="AA229" s="582"/>
      <c r="AB229" s="582"/>
      <c r="AC229" s="582"/>
      <c r="AD229" s="582"/>
      <c r="AE229" s="582"/>
      <c r="AF229" s="582"/>
      <c r="AG229" s="582"/>
      <c r="AH229" s="582"/>
      <c r="AI229" s="582"/>
      <c r="AJ229" s="697"/>
      <c r="AK229" s="697"/>
      <c r="AL229" s="697"/>
      <c r="AM229" s="697"/>
      <c r="AN229" s="697"/>
      <c r="AO229" s="697"/>
      <c r="AP229" s="697"/>
      <c r="AQ229" s="697"/>
      <c r="AR229" s="697"/>
      <c r="AS229" s="582"/>
      <c r="AT229" s="582"/>
      <c r="AU229" s="582"/>
      <c r="AV229" s="582"/>
      <c r="AW229" s="582"/>
      <c r="AX229" s="582"/>
    </row>
    <row r="230" spans="7:50" x14ac:dyDescent="0.25">
      <c r="G230" s="582"/>
      <c r="H230" s="582"/>
      <c r="I230" s="582"/>
      <c r="J230" s="582"/>
      <c r="K230" s="582"/>
      <c r="L230" s="582"/>
      <c r="M230" s="582"/>
      <c r="N230" s="582"/>
      <c r="O230" s="582"/>
      <c r="P230" s="582"/>
      <c r="Q230" s="582"/>
      <c r="R230" s="582"/>
      <c r="S230" s="582"/>
      <c r="T230" s="582"/>
      <c r="U230" s="582"/>
      <c r="V230" s="582"/>
      <c r="W230" s="582"/>
      <c r="X230" s="582"/>
      <c r="Y230" s="582"/>
      <c r="Z230" s="582"/>
      <c r="AA230" s="582"/>
      <c r="AB230" s="582"/>
      <c r="AC230" s="582"/>
      <c r="AD230" s="582"/>
      <c r="AE230" s="582"/>
      <c r="AF230" s="582"/>
      <c r="AG230" s="582"/>
      <c r="AH230" s="582"/>
      <c r="AI230" s="582"/>
      <c r="AJ230" s="697"/>
      <c r="AK230" s="697"/>
      <c r="AL230" s="697"/>
      <c r="AM230" s="697"/>
      <c r="AN230" s="697"/>
      <c r="AO230" s="697"/>
      <c r="AP230" s="697"/>
      <c r="AQ230" s="697"/>
      <c r="AR230" s="697"/>
      <c r="AS230" s="582"/>
      <c r="AT230" s="582"/>
      <c r="AU230" s="582"/>
      <c r="AV230" s="582"/>
      <c r="AW230" s="582"/>
      <c r="AX230" s="582"/>
    </row>
    <row r="231" spans="7:50" x14ac:dyDescent="0.25">
      <c r="G231" s="582"/>
      <c r="H231" s="582"/>
      <c r="I231" s="582"/>
      <c r="J231" s="582"/>
      <c r="K231" s="582"/>
      <c r="L231" s="582"/>
      <c r="M231" s="582"/>
      <c r="N231" s="582"/>
      <c r="O231" s="582"/>
      <c r="P231" s="582"/>
      <c r="Q231" s="582"/>
      <c r="R231" s="582"/>
      <c r="S231" s="582"/>
      <c r="T231" s="582"/>
      <c r="U231" s="582"/>
      <c r="V231" s="582"/>
      <c r="W231" s="582"/>
      <c r="X231" s="582"/>
      <c r="Y231" s="582"/>
      <c r="Z231" s="582"/>
      <c r="AA231" s="582"/>
      <c r="AB231" s="582"/>
      <c r="AC231" s="582"/>
      <c r="AD231" s="582"/>
      <c r="AE231" s="582"/>
      <c r="AF231" s="582"/>
      <c r="AG231" s="582"/>
      <c r="AH231" s="582"/>
      <c r="AI231" s="582"/>
      <c r="AJ231" s="697"/>
      <c r="AK231" s="697"/>
      <c r="AL231" s="697"/>
      <c r="AM231" s="697"/>
      <c r="AN231" s="697"/>
      <c r="AO231" s="697"/>
      <c r="AP231" s="697"/>
      <c r="AQ231" s="697"/>
      <c r="AR231" s="697"/>
      <c r="AS231" s="582"/>
      <c r="AT231" s="582"/>
      <c r="AU231" s="582"/>
      <c r="AV231" s="582"/>
      <c r="AW231" s="582"/>
      <c r="AX231" s="582"/>
    </row>
    <row r="232" spans="7:50" x14ac:dyDescent="0.25">
      <c r="G232" s="582"/>
      <c r="H232" s="582"/>
      <c r="I232" s="582"/>
      <c r="J232" s="582"/>
      <c r="K232" s="582"/>
      <c r="L232" s="582"/>
      <c r="M232" s="582"/>
      <c r="N232" s="582"/>
      <c r="O232" s="582"/>
      <c r="P232" s="582"/>
      <c r="Q232" s="582"/>
      <c r="R232" s="582"/>
      <c r="S232" s="582"/>
      <c r="T232" s="582"/>
      <c r="U232" s="582"/>
      <c r="V232" s="582"/>
      <c r="W232" s="582"/>
      <c r="X232" s="582"/>
      <c r="Y232" s="582"/>
      <c r="Z232" s="582"/>
      <c r="AA232" s="582"/>
      <c r="AB232" s="582"/>
      <c r="AC232" s="582"/>
      <c r="AD232" s="582"/>
      <c r="AE232" s="582"/>
      <c r="AF232" s="582"/>
      <c r="AG232" s="582"/>
      <c r="AH232" s="582"/>
      <c r="AI232" s="582"/>
      <c r="AJ232" s="697"/>
      <c r="AK232" s="697"/>
      <c r="AL232" s="697"/>
      <c r="AM232" s="697"/>
      <c r="AN232" s="697"/>
      <c r="AO232" s="697"/>
      <c r="AP232" s="697"/>
      <c r="AQ232" s="697"/>
      <c r="AR232" s="697"/>
      <c r="AS232" s="582"/>
      <c r="AT232" s="582"/>
      <c r="AU232" s="582"/>
      <c r="AV232" s="582"/>
      <c r="AW232" s="582"/>
      <c r="AX232" s="582"/>
    </row>
    <row r="233" spans="7:50" x14ac:dyDescent="0.25">
      <c r="G233" s="582"/>
      <c r="H233" s="582"/>
      <c r="I233" s="582"/>
      <c r="J233" s="582"/>
      <c r="K233" s="582"/>
      <c r="L233" s="582"/>
      <c r="M233" s="582"/>
      <c r="N233" s="582"/>
      <c r="O233" s="582"/>
      <c r="P233" s="582"/>
      <c r="Q233" s="582"/>
      <c r="R233" s="582"/>
      <c r="S233" s="582"/>
      <c r="T233" s="582"/>
      <c r="U233" s="582"/>
      <c r="V233" s="582"/>
      <c r="W233" s="582"/>
      <c r="X233" s="582"/>
      <c r="Y233" s="582"/>
      <c r="Z233" s="582"/>
      <c r="AA233" s="582"/>
      <c r="AB233" s="582"/>
      <c r="AC233" s="582"/>
      <c r="AD233" s="582"/>
      <c r="AE233" s="582"/>
      <c r="AF233" s="582"/>
      <c r="AG233" s="582"/>
      <c r="AH233" s="582"/>
      <c r="AI233" s="582"/>
      <c r="AJ233" s="697"/>
      <c r="AK233" s="697"/>
      <c r="AL233" s="697"/>
      <c r="AM233" s="697"/>
      <c r="AN233" s="697"/>
      <c r="AO233" s="697"/>
      <c r="AP233" s="697"/>
      <c r="AQ233" s="697"/>
      <c r="AR233" s="697"/>
      <c r="AS233" s="582"/>
      <c r="AT233" s="582"/>
      <c r="AU233" s="582"/>
      <c r="AV233" s="582"/>
      <c r="AW233" s="582"/>
      <c r="AX233" s="582"/>
    </row>
    <row r="234" spans="7:50" x14ac:dyDescent="0.25">
      <c r="G234" s="582"/>
      <c r="H234" s="582"/>
      <c r="I234" s="582"/>
      <c r="J234" s="582"/>
      <c r="K234" s="582"/>
      <c r="L234" s="582"/>
      <c r="M234" s="582"/>
      <c r="N234" s="582"/>
      <c r="O234" s="582"/>
      <c r="P234" s="582"/>
      <c r="Q234" s="582"/>
      <c r="R234" s="582"/>
      <c r="S234" s="582"/>
      <c r="T234" s="582"/>
      <c r="U234" s="582"/>
      <c r="V234" s="582"/>
      <c r="W234" s="582"/>
      <c r="X234" s="582"/>
      <c r="Y234" s="582"/>
      <c r="Z234" s="582"/>
      <c r="AA234" s="582"/>
      <c r="AB234" s="582"/>
      <c r="AC234" s="582"/>
      <c r="AD234" s="582"/>
      <c r="AE234" s="582"/>
      <c r="AF234" s="582"/>
      <c r="AG234" s="582"/>
      <c r="AH234" s="582"/>
      <c r="AI234" s="582"/>
      <c r="AJ234" s="697"/>
      <c r="AK234" s="697"/>
      <c r="AL234" s="697"/>
      <c r="AM234" s="697"/>
      <c r="AN234" s="697"/>
      <c r="AO234" s="697"/>
      <c r="AP234" s="697"/>
      <c r="AQ234" s="697"/>
      <c r="AR234" s="697"/>
      <c r="AS234" s="582"/>
      <c r="AT234" s="582"/>
      <c r="AU234" s="582"/>
      <c r="AV234" s="582"/>
      <c r="AW234" s="582"/>
      <c r="AX234" s="582"/>
    </row>
    <row r="235" spans="7:50" x14ac:dyDescent="0.25">
      <c r="G235" s="582"/>
      <c r="H235" s="582"/>
      <c r="I235" s="582"/>
      <c r="J235" s="582"/>
      <c r="K235" s="582"/>
      <c r="L235" s="582"/>
      <c r="M235" s="582"/>
      <c r="N235" s="582"/>
      <c r="O235" s="582"/>
      <c r="P235" s="582"/>
      <c r="Q235" s="582"/>
      <c r="R235" s="582"/>
      <c r="S235" s="582"/>
      <c r="T235" s="582"/>
      <c r="U235" s="582"/>
      <c r="V235" s="582"/>
      <c r="W235" s="582"/>
      <c r="X235" s="582"/>
      <c r="Y235" s="582"/>
      <c r="Z235" s="582"/>
      <c r="AA235" s="582"/>
      <c r="AB235" s="582"/>
      <c r="AC235" s="582"/>
      <c r="AD235" s="582"/>
      <c r="AE235" s="582"/>
      <c r="AF235" s="582"/>
      <c r="AG235" s="582"/>
      <c r="AH235" s="582"/>
      <c r="AI235" s="582"/>
      <c r="AJ235" s="697"/>
      <c r="AK235" s="697"/>
      <c r="AL235" s="697"/>
      <c r="AM235" s="697"/>
      <c r="AN235" s="697"/>
      <c r="AO235" s="697"/>
      <c r="AP235" s="697"/>
      <c r="AQ235" s="697"/>
      <c r="AR235" s="697"/>
      <c r="AS235" s="582"/>
      <c r="AT235" s="582"/>
      <c r="AU235" s="582"/>
      <c r="AV235" s="582"/>
      <c r="AW235" s="582"/>
      <c r="AX235" s="582"/>
    </row>
    <row r="236" spans="7:50" x14ac:dyDescent="0.25">
      <c r="G236" s="582"/>
      <c r="H236" s="582"/>
      <c r="I236" s="582"/>
      <c r="J236" s="582"/>
      <c r="K236" s="582"/>
      <c r="L236" s="582"/>
      <c r="M236" s="582"/>
      <c r="N236" s="582"/>
      <c r="O236" s="582"/>
      <c r="P236" s="582"/>
      <c r="Q236" s="582"/>
      <c r="R236" s="582"/>
      <c r="S236" s="582"/>
      <c r="T236" s="582"/>
      <c r="U236" s="582"/>
      <c r="V236" s="582"/>
      <c r="W236" s="582"/>
      <c r="X236" s="582"/>
      <c r="Y236" s="582"/>
      <c r="Z236" s="582"/>
      <c r="AA236" s="582"/>
      <c r="AB236" s="582"/>
      <c r="AC236" s="582"/>
      <c r="AD236" s="582"/>
      <c r="AE236" s="582"/>
      <c r="AF236" s="582"/>
      <c r="AG236" s="582"/>
      <c r="AH236" s="582"/>
      <c r="AI236" s="582"/>
      <c r="AJ236" s="697"/>
      <c r="AK236" s="697"/>
      <c r="AL236" s="697"/>
      <c r="AM236" s="697"/>
      <c r="AN236" s="697"/>
      <c r="AO236" s="697"/>
      <c r="AP236" s="697"/>
      <c r="AQ236" s="697"/>
      <c r="AR236" s="697"/>
      <c r="AS236" s="582"/>
      <c r="AT236" s="582"/>
      <c r="AU236" s="582"/>
      <c r="AV236" s="582"/>
      <c r="AW236" s="582"/>
      <c r="AX236" s="582"/>
    </row>
    <row r="237" spans="7:50" x14ac:dyDescent="0.25">
      <c r="G237" s="582"/>
      <c r="H237" s="582"/>
      <c r="I237" s="582"/>
      <c r="J237" s="582"/>
      <c r="K237" s="582"/>
      <c r="L237" s="582"/>
      <c r="M237" s="582"/>
      <c r="N237" s="582"/>
      <c r="O237" s="582"/>
      <c r="P237" s="582"/>
      <c r="Q237" s="582"/>
      <c r="R237" s="582"/>
      <c r="S237" s="582"/>
      <c r="T237" s="582"/>
      <c r="U237" s="582"/>
      <c r="V237" s="582"/>
      <c r="W237" s="582"/>
      <c r="X237" s="582"/>
      <c r="Y237" s="582"/>
      <c r="Z237" s="582"/>
      <c r="AA237" s="582"/>
      <c r="AB237" s="582"/>
      <c r="AC237" s="582"/>
      <c r="AD237" s="582"/>
      <c r="AE237" s="582"/>
      <c r="AF237" s="582"/>
      <c r="AG237" s="582"/>
      <c r="AH237" s="582"/>
      <c r="AI237" s="582"/>
      <c r="AJ237" s="697"/>
      <c r="AK237" s="697"/>
      <c r="AL237" s="697"/>
      <c r="AM237" s="697"/>
      <c r="AN237" s="697"/>
      <c r="AO237" s="697"/>
      <c r="AP237" s="697"/>
      <c r="AQ237" s="697"/>
      <c r="AR237" s="697"/>
      <c r="AS237" s="582"/>
      <c r="AT237" s="582"/>
      <c r="AU237" s="582"/>
      <c r="AV237" s="582"/>
      <c r="AW237" s="582"/>
      <c r="AX237" s="582"/>
    </row>
    <row r="238" spans="7:50" x14ac:dyDescent="0.25">
      <c r="G238" s="582"/>
      <c r="H238" s="582"/>
      <c r="I238" s="582"/>
      <c r="J238" s="582"/>
      <c r="K238" s="582"/>
      <c r="L238" s="582"/>
      <c r="M238" s="582"/>
      <c r="N238" s="582"/>
      <c r="O238" s="582"/>
      <c r="P238" s="582"/>
      <c r="Q238" s="582"/>
      <c r="R238" s="582"/>
      <c r="S238" s="582"/>
      <c r="T238" s="582"/>
      <c r="U238" s="582"/>
      <c r="V238" s="582"/>
      <c r="W238" s="582"/>
      <c r="X238" s="582"/>
      <c r="Y238" s="582"/>
      <c r="Z238" s="582"/>
      <c r="AA238" s="582"/>
      <c r="AB238" s="582"/>
      <c r="AC238" s="582"/>
      <c r="AD238" s="582"/>
      <c r="AE238" s="582"/>
      <c r="AF238" s="582"/>
      <c r="AG238" s="582"/>
      <c r="AH238" s="582"/>
      <c r="AI238" s="582"/>
      <c r="AJ238" s="697"/>
      <c r="AK238" s="697"/>
      <c r="AL238" s="697"/>
      <c r="AM238" s="697"/>
      <c r="AN238" s="697"/>
      <c r="AO238" s="697"/>
      <c r="AP238" s="697"/>
      <c r="AQ238" s="697"/>
      <c r="AR238" s="697"/>
      <c r="AS238" s="582"/>
      <c r="AT238" s="582"/>
      <c r="AU238" s="582"/>
      <c r="AV238" s="582"/>
      <c r="AW238" s="582"/>
      <c r="AX238" s="582"/>
    </row>
    <row r="239" spans="7:50" x14ac:dyDescent="0.25">
      <c r="G239" s="582"/>
      <c r="H239" s="582"/>
      <c r="I239" s="582"/>
      <c r="J239" s="582"/>
      <c r="K239" s="582"/>
      <c r="L239" s="582"/>
      <c r="M239" s="582"/>
      <c r="N239" s="582"/>
      <c r="O239" s="582"/>
      <c r="P239" s="582"/>
      <c r="Q239" s="582"/>
      <c r="R239" s="582"/>
      <c r="S239" s="582"/>
      <c r="T239" s="582"/>
      <c r="U239" s="582"/>
      <c r="V239" s="582"/>
      <c r="W239" s="582"/>
      <c r="X239" s="582"/>
      <c r="Y239" s="582"/>
      <c r="Z239" s="582"/>
      <c r="AA239" s="582"/>
      <c r="AB239" s="582"/>
      <c r="AC239" s="582"/>
      <c r="AD239" s="582"/>
      <c r="AE239" s="582"/>
      <c r="AF239" s="582"/>
      <c r="AG239" s="582"/>
      <c r="AH239" s="582"/>
      <c r="AI239" s="582"/>
      <c r="AJ239" s="697"/>
      <c r="AK239" s="697"/>
      <c r="AL239" s="697"/>
      <c r="AM239" s="697"/>
      <c r="AN239" s="697"/>
      <c r="AO239" s="697"/>
      <c r="AP239" s="697"/>
      <c r="AQ239" s="697"/>
      <c r="AR239" s="697"/>
      <c r="AS239" s="582"/>
      <c r="AT239" s="582"/>
      <c r="AU239" s="582"/>
      <c r="AV239" s="582"/>
      <c r="AW239" s="582"/>
      <c r="AX239" s="582"/>
    </row>
    <row r="240" spans="7:50" x14ac:dyDescent="0.25">
      <c r="G240" s="582"/>
      <c r="H240" s="582"/>
      <c r="I240" s="582"/>
      <c r="J240" s="582"/>
      <c r="K240" s="582"/>
      <c r="L240" s="582"/>
      <c r="M240" s="582"/>
      <c r="N240" s="582"/>
      <c r="O240" s="582"/>
      <c r="P240" s="582"/>
      <c r="Q240" s="582"/>
      <c r="R240" s="582"/>
      <c r="S240" s="582"/>
      <c r="T240" s="582"/>
      <c r="U240" s="582"/>
      <c r="V240" s="582"/>
      <c r="W240" s="582"/>
      <c r="X240" s="582"/>
      <c r="Y240" s="582"/>
      <c r="Z240" s="582"/>
      <c r="AA240" s="582"/>
      <c r="AB240" s="582"/>
      <c r="AC240" s="582"/>
      <c r="AD240" s="582"/>
      <c r="AE240" s="582"/>
      <c r="AF240" s="582"/>
      <c r="AG240" s="582"/>
      <c r="AH240" s="582"/>
      <c r="AI240" s="582"/>
      <c r="AJ240" s="697"/>
      <c r="AK240" s="697"/>
      <c r="AL240" s="697"/>
      <c r="AM240" s="697"/>
      <c r="AN240" s="697"/>
      <c r="AO240" s="697"/>
      <c r="AP240" s="697"/>
      <c r="AQ240" s="697"/>
      <c r="AR240" s="697"/>
      <c r="AS240" s="582"/>
      <c r="AT240" s="582"/>
      <c r="AU240" s="582"/>
      <c r="AV240" s="582"/>
      <c r="AW240" s="582"/>
      <c r="AX240" s="582"/>
    </row>
    <row r="241" spans="7:50" x14ac:dyDescent="0.25">
      <c r="G241" s="582"/>
      <c r="H241" s="582"/>
      <c r="I241" s="582"/>
      <c r="J241" s="582"/>
      <c r="K241" s="582"/>
      <c r="L241" s="582"/>
      <c r="M241" s="582"/>
      <c r="N241" s="582"/>
      <c r="O241" s="582"/>
      <c r="P241" s="582"/>
      <c r="Q241" s="582"/>
      <c r="R241" s="582"/>
      <c r="S241" s="582"/>
      <c r="T241" s="582"/>
      <c r="U241" s="582"/>
      <c r="V241" s="582"/>
      <c r="W241" s="582"/>
      <c r="X241" s="582"/>
      <c r="Y241" s="582"/>
      <c r="Z241" s="582"/>
      <c r="AA241" s="582"/>
      <c r="AB241" s="582"/>
      <c r="AC241" s="582"/>
      <c r="AD241" s="582"/>
      <c r="AE241" s="582"/>
      <c r="AF241" s="582"/>
      <c r="AG241" s="582"/>
      <c r="AH241" s="582"/>
      <c r="AI241" s="582"/>
      <c r="AJ241" s="697"/>
      <c r="AK241" s="697"/>
      <c r="AL241" s="697"/>
      <c r="AM241" s="697"/>
      <c r="AN241" s="697"/>
      <c r="AO241" s="697"/>
      <c r="AP241" s="697"/>
      <c r="AQ241" s="697"/>
      <c r="AR241" s="697"/>
      <c r="AS241" s="582"/>
      <c r="AT241" s="582"/>
      <c r="AU241" s="582"/>
      <c r="AV241" s="582"/>
      <c r="AW241" s="582"/>
      <c r="AX241" s="582"/>
    </row>
  </sheetData>
  <mergeCells count="7">
    <mergeCell ref="AL8:AO8"/>
    <mergeCell ref="B47:D47"/>
    <mergeCell ref="U61:W61"/>
    <mergeCell ref="B1:AH1"/>
    <mergeCell ref="B2:AH2"/>
    <mergeCell ref="G5:T5"/>
    <mergeCell ref="U5:AH5"/>
  </mergeCells>
  <pageMargins left="0.70866141732283472" right="0.70866141732283472" top="0.74803149606299213" bottom="0.74803149606299213" header="0.31496062992125984" footer="0.31496062992125984"/>
  <pageSetup scale="75" orientation="landscape" r:id="rId1"/>
  <colBreaks count="1" manualBreakCount="1">
    <brk id="3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5687-C4FC-4C90-AD0C-606AB9DCBFD9}">
  <sheetPr>
    <pageSetUpPr fitToPage="1"/>
  </sheetPr>
  <dimension ref="B1:BM321"/>
  <sheetViews>
    <sheetView view="pageBreakPreview" topLeftCell="A99" zoomScale="109" zoomScaleNormal="100" zoomScaleSheetLayoutView="109" workbookViewId="0">
      <selection activeCell="G112" sqref="G112"/>
    </sheetView>
  </sheetViews>
  <sheetFormatPr defaultColWidth="8.61328125" defaultRowHeight="12.9" x14ac:dyDescent="0.35"/>
  <cols>
    <col min="1" max="3" width="1.61328125" style="750" customWidth="1"/>
    <col min="4" max="4" width="51.23046875" style="750" customWidth="1"/>
    <col min="5" max="5" width="3.07421875" style="755" customWidth="1"/>
    <col min="6" max="7" width="17" style="750" customWidth="1"/>
    <col min="8" max="17" width="14.61328125" style="750" hidden="1" customWidth="1"/>
    <col min="18" max="19" width="17.07421875" style="750" hidden="1" customWidth="1"/>
    <col min="20" max="21" width="17" style="750" customWidth="1"/>
    <col min="22" max="31" width="14.61328125" style="750" hidden="1" customWidth="1"/>
    <col min="32" max="33" width="17.07421875" style="750" hidden="1" customWidth="1"/>
    <col min="34" max="34" width="3" style="750" customWidth="1"/>
    <col min="35" max="35" width="1.61328125" style="750" customWidth="1"/>
    <col min="36" max="36" width="19.07421875" style="750" customWidth="1"/>
    <col min="37" max="37" width="4.07421875" style="750" customWidth="1"/>
    <col min="38" max="38" width="1.61328125" style="750" customWidth="1"/>
    <col min="39" max="39" width="1" style="754" customWidth="1"/>
    <col min="40" max="40" width="1.3828125" style="750" customWidth="1"/>
    <col min="41" max="41" width="11.61328125" style="750" hidden="1" customWidth="1"/>
    <col min="42" max="43" width="17.61328125" style="750" hidden="1" customWidth="1"/>
    <col min="44" max="44" width="8.61328125" style="750" hidden="1" customWidth="1"/>
    <col min="45" max="46" width="1.61328125" style="750" hidden="1" customWidth="1"/>
    <col min="47" max="47" width="43.3828125" style="750" hidden="1" customWidth="1"/>
    <col min="48" max="48" width="3.61328125" style="755" hidden="1" customWidth="1"/>
    <col min="49" max="50" width="17.61328125" style="750" hidden="1" customWidth="1"/>
    <col min="51" max="53" width="15.61328125" style="750" hidden="1" customWidth="1"/>
    <col min="54" max="54" width="16" style="750" hidden="1" customWidth="1"/>
    <col min="55" max="61" width="15.61328125" style="750" hidden="1" customWidth="1"/>
    <col min="62" max="62" width="17.61328125" style="750" hidden="1" customWidth="1"/>
    <col min="63" max="64" width="8.61328125" style="750" hidden="1" customWidth="1"/>
    <col min="65" max="65" width="9.921875" style="750" bestFit="1" customWidth="1"/>
    <col min="66" max="16384" width="8.61328125" style="750"/>
  </cols>
  <sheetData>
    <row r="1" spans="2:65" hidden="1" x14ac:dyDescent="0.35">
      <c r="D1" s="289"/>
      <c r="E1" s="449"/>
      <c r="M1" s="751"/>
      <c r="N1" s="751"/>
      <c r="P1" s="751"/>
      <c r="Q1" s="752"/>
      <c r="S1" s="753"/>
      <c r="AU1" s="289"/>
      <c r="AV1" s="449"/>
      <c r="BD1" s="751"/>
      <c r="BE1" s="751"/>
      <c r="BG1" s="751"/>
      <c r="BH1" s="752"/>
      <c r="BJ1" s="753"/>
    </row>
    <row r="2" spans="2:65" hidden="1" x14ac:dyDescent="0.35">
      <c r="J2" s="751"/>
      <c r="K2" s="752"/>
      <c r="L2" s="752"/>
      <c r="M2" s="751"/>
      <c r="N2" s="751"/>
      <c r="P2" s="751"/>
      <c r="S2" s="756"/>
      <c r="BA2" s="751"/>
      <c r="BB2" s="752"/>
      <c r="BC2" s="752"/>
      <c r="BD2" s="751"/>
      <c r="BE2" s="751"/>
      <c r="BG2" s="751"/>
      <c r="BJ2" s="756"/>
    </row>
    <row r="3" spans="2:65" hidden="1" x14ac:dyDescent="0.35">
      <c r="J3" s="757"/>
      <c r="K3" s="752"/>
      <c r="L3" s="758"/>
      <c r="M3" s="751"/>
      <c r="N3" s="752"/>
      <c r="O3" s="752"/>
      <c r="P3" s="752"/>
      <c r="Q3" s="752"/>
      <c r="R3" s="752"/>
      <c r="S3" s="752"/>
      <c r="BA3" s="757"/>
      <c r="BB3" s="752"/>
      <c r="BC3" s="758"/>
      <c r="BD3" s="751"/>
      <c r="BE3" s="752"/>
      <c r="BF3" s="752"/>
      <c r="BG3" s="752"/>
      <c r="BH3" s="752"/>
      <c r="BI3" s="752"/>
      <c r="BJ3" s="752"/>
    </row>
    <row r="4" spans="2:65" x14ac:dyDescent="0.35">
      <c r="S4" s="289"/>
      <c r="BJ4" s="289"/>
    </row>
    <row r="5" spans="2:65" ht="15.45" x14ac:dyDescent="0.4">
      <c r="B5" s="759" t="s">
        <v>633</v>
      </c>
      <c r="S5" s="289"/>
      <c r="AS5" s="759"/>
      <c r="BJ5" s="289"/>
    </row>
    <row r="6" spans="2:65" ht="13.3" thickBot="1" x14ac:dyDescent="0.4">
      <c r="B6" s="760"/>
      <c r="C6" s="761"/>
      <c r="D6" s="761"/>
      <c r="E6" s="762"/>
      <c r="F6" s="763" t="s">
        <v>1</v>
      </c>
      <c r="G6" s="764"/>
      <c r="H6" s="764"/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5"/>
      <c r="T6" s="763" t="s">
        <v>2</v>
      </c>
      <c r="U6" s="764"/>
      <c r="V6" s="764"/>
      <c r="W6" s="764"/>
      <c r="X6" s="764"/>
      <c r="Y6" s="764"/>
      <c r="Z6" s="764"/>
      <c r="AA6" s="764"/>
      <c r="AB6" s="764"/>
      <c r="AC6" s="764"/>
      <c r="AD6" s="764"/>
      <c r="AE6" s="764"/>
      <c r="AF6" s="764"/>
      <c r="AG6" s="766"/>
      <c r="AH6" s="767"/>
      <c r="AO6" s="768"/>
      <c r="AP6" s="769"/>
      <c r="AQ6" s="769"/>
      <c r="AS6" s="760"/>
      <c r="AT6" s="761"/>
      <c r="AU6" s="761"/>
      <c r="AV6" s="762"/>
      <c r="AW6" s="763"/>
      <c r="AX6" s="764"/>
      <c r="AY6" s="764"/>
      <c r="AZ6" s="764"/>
      <c r="BA6" s="764"/>
      <c r="BB6" s="764"/>
      <c r="BC6" s="764"/>
      <c r="BD6" s="764"/>
      <c r="BE6" s="764"/>
      <c r="BF6" s="764"/>
      <c r="BG6" s="764"/>
      <c r="BH6" s="764"/>
      <c r="BI6" s="764"/>
      <c r="BJ6" s="765"/>
    </row>
    <row r="7" spans="2:65" ht="15.75" customHeight="1" x14ac:dyDescent="0.35">
      <c r="B7" s="770"/>
      <c r="C7" s="754"/>
      <c r="D7" s="290"/>
      <c r="E7" s="771"/>
      <c r="F7" s="772" t="s">
        <v>3</v>
      </c>
      <c r="G7" s="773" t="s">
        <v>4</v>
      </c>
      <c r="H7" s="773" t="s">
        <v>5</v>
      </c>
      <c r="I7" s="773" t="s">
        <v>6</v>
      </c>
      <c r="J7" s="773" t="s">
        <v>7</v>
      </c>
      <c r="K7" s="772" t="s">
        <v>8</v>
      </c>
      <c r="L7" s="772" t="s">
        <v>9</v>
      </c>
      <c r="M7" s="773" t="s">
        <v>10</v>
      </c>
      <c r="N7" s="772" t="s">
        <v>11</v>
      </c>
      <c r="O7" s="773" t="s">
        <v>12</v>
      </c>
      <c r="P7" s="772" t="s">
        <v>13</v>
      </c>
      <c r="Q7" s="773" t="s">
        <v>14</v>
      </c>
      <c r="R7" s="772" t="s">
        <v>15</v>
      </c>
      <c r="S7" s="772" t="s">
        <v>16</v>
      </c>
      <c r="T7" s="772" t="s">
        <v>17</v>
      </c>
      <c r="U7" s="774" t="s">
        <v>4</v>
      </c>
      <c r="V7" s="773" t="s">
        <v>5</v>
      </c>
      <c r="W7" s="773" t="s">
        <v>6</v>
      </c>
      <c r="X7" s="773" t="s">
        <v>7</v>
      </c>
      <c r="Y7" s="772" t="s">
        <v>8</v>
      </c>
      <c r="Z7" s="772" t="s">
        <v>9</v>
      </c>
      <c r="AA7" s="773" t="s">
        <v>10</v>
      </c>
      <c r="AB7" s="772" t="s">
        <v>11</v>
      </c>
      <c r="AC7" s="773" t="s">
        <v>12</v>
      </c>
      <c r="AD7" s="772" t="s">
        <v>13</v>
      </c>
      <c r="AE7" s="773" t="s">
        <v>14</v>
      </c>
      <c r="AF7" s="772" t="s">
        <v>283</v>
      </c>
      <c r="AG7" s="775" t="s">
        <v>16</v>
      </c>
      <c r="AH7" s="767"/>
      <c r="AJ7" s="289"/>
      <c r="AO7" s="776"/>
      <c r="AP7" s="777"/>
      <c r="AQ7" s="778"/>
      <c r="AS7" s="770"/>
      <c r="AT7" s="754"/>
      <c r="AU7" s="290"/>
      <c r="AV7" s="771"/>
      <c r="AW7" s="772"/>
      <c r="AX7" s="773"/>
      <c r="AY7" s="773"/>
      <c r="AZ7" s="773"/>
      <c r="BA7" s="773"/>
      <c r="BB7" s="772"/>
      <c r="BC7" s="772"/>
      <c r="BD7" s="773"/>
      <c r="BE7" s="772"/>
      <c r="BF7" s="773"/>
      <c r="BG7" s="772"/>
      <c r="BH7" s="773"/>
      <c r="BI7" s="772"/>
      <c r="BJ7" s="772"/>
    </row>
    <row r="8" spans="2:65" ht="13.3" thickBot="1" x14ac:dyDescent="0.4">
      <c r="B8" s="779" t="s">
        <v>19</v>
      </c>
      <c r="C8" s="780"/>
      <c r="D8" s="780"/>
      <c r="E8" s="781"/>
      <c r="F8" s="782" t="s">
        <v>284</v>
      </c>
      <c r="G8" s="783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3" t="s">
        <v>21</v>
      </c>
      <c r="U8" s="785"/>
      <c r="V8" s="784"/>
      <c r="W8" s="784"/>
      <c r="X8" s="784"/>
      <c r="Y8" s="446"/>
      <c r="Z8" s="784"/>
      <c r="AA8" s="784"/>
      <c r="AB8" s="784"/>
      <c r="AC8" s="784"/>
      <c r="AD8" s="784"/>
      <c r="AE8" s="784"/>
      <c r="AF8" s="784"/>
      <c r="AG8" s="786"/>
      <c r="AH8" s="767"/>
      <c r="AJ8" s="290"/>
      <c r="AO8" s="787"/>
      <c r="AP8" s="788"/>
      <c r="AQ8" s="789"/>
      <c r="AS8" s="779"/>
      <c r="AT8" s="780"/>
      <c r="AU8" s="780"/>
      <c r="AV8" s="781"/>
      <c r="AW8" s="782"/>
      <c r="AX8" s="783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</row>
    <row r="9" spans="2:65" x14ac:dyDescent="0.35">
      <c r="B9" s="790"/>
      <c r="C9" s="791"/>
      <c r="D9" s="791"/>
      <c r="F9" s="792"/>
      <c r="G9" s="793"/>
      <c r="H9" s="793"/>
      <c r="I9" s="793"/>
      <c r="J9" s="793"/>
      <c r="K9" s="794"/>
      <c r="L9" s="794"/>
      <c r="M9" s="794"/>
      <c r="N9" s="794"/>
      <c r="O9" s="794"/>
      <c r="P9" s="794"/>
      <c r="Q9" s="794"/>
      <c r="R9" s="794"/>
      <c r="S9" s="312"/>
      <c r="T9" s="792"/>
      <c r="U9" s="792"/>
      <c r="V9" s="794"/>
      <c r="W9" s="794"/>
      <c r="X9" s="794"/>
      <c r="Y9" s="792"/>
      <c r="Z9" s="794"/>
      <c r="AA9" s="794"/>
      <c r="AB9" s="794"/>
      <c r="AC9" s="794"/>
      <c r="AD9" s="794"/>
      <c r="AE9" s="794"/>
      <c r="AF9" s="794"/>
      <c r="AG9" s="795"/>
      <c r="AH9" s="767"/>
      <c r="AO9" s="796"/>
      <c r="AP9" s="792"/>
      <c r="AQ9" s="797"/>
      <c r="AS9" s="767"/>
      <c r="AW9" s="792"/>
      <c r="AX9" s="794"/>
      <c r="AY9" s="794"/>
      <c r="AZ9" s="794"/>
      <c r="BA9" s="793"/>
      <c r="BB9" s="794"/>
      <c r="BC9" s="794"/>
      <c r="BD9" s="794"/>
      <c r="BE9" s="794"/>
      <c r="BF9" s="794"/>
      <c r="BG9" s="794"/>
      <c r="BH9" s="794"/>
      <c r="BI9" s="794"/>
      <c r="BJ9" s="312"/>
    </row>
    <row r="10" spans="2:65" x14ac:dyDescent="0.35">
      <c r="B10" s="770" t="s">
        <v>634</v>
      </c>
      <c r="C10" s="754"/>
      <c r="D10" s="754"/>
      <c r="E10" s="798" t="s">
        <v>635</v>
      </c>
      <c r="F10" s="799">
        <f>'[1]Statement 1'!$H$156</f>
        <v>2082003100.1831996</v>
      </c>
      <c r="G10" s="799">
        <f>'[35]2026-27'!$E$155+[19]original!$G$6</f>
        <v>113605528.00152001</v>
      </c>
      <c r="H10" s="799">
        <v>0</v>
      </c>
      <c r="I10" s="799">
        <v>0</v>
      </c>
      <c r="J10" s="799">
        <v>0</v>
      </c>
      <c r="K10" s="799">
        <v>0</v>
      </c>
      <c r="L10" s="799">
        <v>0</v>
      </c>
      <c r="M10" s="799">
        <v>0</v>
      </c>
      <c r="N10" s="799">
        <v>0</v>
      </c>
      <c r="O10" s="799">
        <v>0</v>
      </c>
      <c r="P10" s="799">
        <v>0</v>
      </c>
      <c r="Q10" s="799">
        <v>0</v>
      </c>
      <c r="R10" s="799">
        <v>0</v>
      </c>
      <c r="S10" s="799">
        <f>SUM(G10:R10)</f>
        <v>113605528.00152001</v>
      </c>
      <c r="T10" s="799">
        <v>1999452832.117202</v>
      </c>
      <c r="U10" s="799">
        <v>105228408.04202998</v>
      </c>
      <c r="V10" s="799">
        <v>138332470.21565998</v>
      </c>
      <c r="W10" s="799">
        <v>219090790.31385201</v>
      </c>
      <c r="X10" s="799">
        <v>104384058.77136001</v>
      </c>
      <c r="Y10" s="799">
        <v>178457918.68469006</v>
      </c>
      <c r="Z10" s="799">
        <v>165797088.64777002</v>
      </c>
      <c r="AA10" s="799">
        <v>122668252.02472001</v>
      </c>
      <c r="AB10" s="799">
        <v>143584656.27296001</v>
      </c>
      <c r="AC10" s="799">
        <v>239574450.75445002</v>
      </c>
      <c r="AD10" s="799">
        <v>139828808.46273002</v>
      </c>
      <c r="AE10" s="799">
        <v>222213402.61302</v>
      </c>
      <c r="AF10" s="799">
        <v>220292527.31396002</v>
      </c>
      <c r="AG10" s="800">
        <f>SUM(U10)</f>
        <v>105228408.04202998</v>
      </c>
      <c r="AH10" s="801"/>
      <c r="AI10" s="755"/>
      <c r="AJ10" s="289"/>
      <c r="AK10" s="758"/>
      <c r="AM10" s="290"/>
      <c r="AO10" s="802"/>
      <c r="AP10" s="799"/>
      <c r="AQ10" s="803"/>
      <c r="AS10" s="770"/>
      <c r="AT10" s="754"/>
      <c r="AU10" s="754"/>
      <c r="AV10" s="798"/>
      <c r="AW10" s="799"/>
      <c r="AX10" s="799"/>
      <c r="AY10" s="799"/>
      <c r="AZ10" s="799"/>
      <c r="BA10" s="799"/>
      <c r="BB10" s="799"/>
      <c r="BC10" s="799"/>
      <c r="BD10" s="799"/>
      <c r="BE10" s="799"/>
      <c r="BF10" s="799"/>
      <c r="BG10" s="799"/>
      <c r="BH10" s="799"/>
      <c r="BI10" s="799"/>
      <c r="BJ10" s="799"/>
    </row>
    <row r="11" spans="2:65" x14ac:dyDescent="0.35">
      <c r="B11" s="804"/>
      <c r="C11" s="754"/>
      <c r="D11" s="754"/>
      <c r="E11" s="798"/>
      <c r="F11" s="805"/>
      <c r="G11" s="799"/>
      <c r="H11" s="799"/>
      <c r="I11" s="799"/>
      <c r="J11" s="799"/>
      <c r="K11" s="799"/>
      <c r="L11" s="799"/>
      <c r="M11" s="799"/>
      <c r="N11" s="799"/>
      <c r="O11" s="799"/>
      <c r="P11" s="799"/>
      <c r="Q11" s="799"/>
      <c r="R11" s="799"/>
      <c r="S11" s="799"/>
      <c r="T11" s="806"/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  <c r="AG11" s="800"/>
      <c r="AH11" s="801"/>
      <c r="AI11" s="755"/>
      <c r="AJ11" s="289"/>
      <c r="AK11" s="758"/>
      <c r="AM11" s="290"/>
      <c r="AO11" s="802"/>
      <c r="AP11" s="799"/>
      <c r="AQ11" s="803"/>
      <c r="AS11" s="807"/>
      <c r="AT11" s="754"/>
      <c r="AU11" s="754"/>
      <c r="AV11" s="798"/>
      <c r="AW11" s="806"/>
      <c r="AX11" s="799"/>
      <c r="AY11" s="799"/>
      <c r="AZ11" s="799"/>
      <c r="BA11" s="799"/>
      <c r="BB11" s="799"/>
      <c r="BC11" s="799"/>
      <c r="BD11" s="799"/>
      <c r="BE11" s="799"/>
      <c r="BF11" s="799"/>
      <c r="BG11" s="799"/>
      <c r="BH11" s="799"/>
      <c r="BI11" s="799"/>
      <c r="BJ11" s="799"/>
    </row>
    <row r="12" spans="2:65" x14ac:dyDescent="0.35">
      <c r="B12" s="770"/>
      <c r="C12" s="754"/>
      <c r="D12" s="754"/>
      <c r="F12" s="805"/>
      <c r="G12" s="799"/>
      <c r="H12" s="799"/>
      <c r="I12" s="799"/>
      <c r="J12" s="808"/>
      <c r="K12" s="799"/>
      <c r="L12" s="799"/>
      <c r="M12" s="799"/>
      <c r="N12" s="799"/>
      <c r="O12" s="799"/>
      <c r="P12" s="799"/>
      <c r="Q12" s="799"/>
      <c r="R12" s="799"/>
      <c r="S12" s="799"/>
      <c r="T12" s="806"/>
      <c r="U12" s="799"/>
      <c r="V12" s="799"/>
      <c r="W12" s="799"/>
      <c r="X12" s="799"/>
      <c r="Y12" s="799"/>
      <c r="Z12" s="799"/>
      <c r="AA12" s="799"/>
      <c r="AB12" s="799"/>
      <c r="AC12" s="799"/>
      <c r="AD12" s="799"/>
      <c r="AE12" s="799"/>
      <c r="AF12" s="799"/>
      <c r="AG12" s="800"/>
      <c r="AH12" s="801"/>
      <c r="AI12" s="755"/>
      <c r="AJ12" s="289"/>
      <c r="AM12" s="290"/>
      <c r="AO12" s="802"/>
      <c r="AP12" s="799"/>
      <c r="AQ12" s="803"/>
      <c r="AS12" s="770"/>
      <c r="AT12" s="754"/>
      <c r="AU12" s="754"/>
      <c r="AW12" s="806"/>
      <c r="AX12" s="799"/>
      <c r="AY12" s="799"/>
      <c r="AZ12" s="799"/>
      <c r="BA12" s="808"/>
      <c r="BB12" s="799"/>
      <c r="BC12" s="799"/>
      <c r="BD12" s="799"/>
      <c r="BE12" s="799"/>
      <c r="BF12" s="799"/>
      <c r="BG12" s="799"/>
      <c r="BH12" s="799"/>
      <c r="BI12" s="799"/>
      <c r="BJ12" s="799"/>
    </row>
    <row r="13" spans="2:65" x14ac:dyDescent="0.35">
      <c r="B13" s="770" t="s">
        <v>636</v>
      </c>
      <c r="C13" s="754"/>
      <c r="D13" s="754"/>
      <c r="E13" s="798" t="s">
        <v>637</v>
      </c>
      <c r="F13" s="799">
        <f>F15+F17+F27+F28</f>
        <v>2383252766</v>
      </c>
      <c r="G13" s="799">
        <f>'[35]2026-27'!$E$152-[19]original!$G$43</f>
        <v>201738011.80389997</v>
      </c>
      <c r="H13" s="799">
        <v>0</v>
      </c>
      <c r="I13" s="799">
        <v>0</v>
      </c>
      <c r="J13" s="799">
        <v>0</v>
      </c>
      <c r="K13" s="799">
        <v>0</v>
      </c>
      <c r="L13" s="799">
        <v>0</v>
      </c>
      <c r="M13" s="799">
        <v>0</v>
      </c>
      <c r="N13" s="799">
        <v>0</v>
      </c>
      <c r="O13" s="799">
        <v>0</v>
      </c>
      <c r="P13" s="799">
        <v>0</v>
      </c>
      <c r="Q13" s="799">
        <v>0</v>
      </c>
      <c r="R13" s="799">
        <v>0</v>
      </c>
      <c r="S13" s="799">
        <f>S15+S17</f>
        <v>201738011.80389997</v>
      </c>
      <c r="T13" s="799">
        <v>2337304634.4418097</v>
      </c>
      <c r="U13" s="799">
        <v>184796529.52055001</v>
      </c>
      <c r="V13" s="799">
        <v>141240658.60609999</v>
      </c>
      <c r="W13" s="799">
        <v>163757713.24768004</v>
      </c>
      <c r="X13" s="799">
        <v>268739882.60591</v>
      </c>
      <c r="Y13" s="799">
        <v>210437664.96020001</v>
      </c>
      <c r="Z13" s="799">
        <v>178575665.47919005</v>
      </c>
      <c r="AA13" s="799">
        <v>167139351.86839002</v>
      </c>
      <c r="AB13" s="799">
        <v>164610062.61597997</v>
      </c>
      <c r="AC13" s="799">
        <v>198585817.17208001</v>
      </c>
      <c r="AD13" s="799">
        <v>218436021.11528</v>
      </c>
      <c r="AE13" s="799">
        <v>189769867.98736995</v>
      </c>
      <c r="AF13" s="799">
        <v>251215399.26308</v>
      </c>
      <c r="AG13" s="799">
        <f>SUM(U13)</f>
        <v>184796529.52055001</v>
      </c>
      <c r="AH13" s="801"/>
      <c r="AI13" s="449">
        <f>+AG15+AG17</f>
        <v>184796529.52055001</v>
      </c>
      <c r="AJ13" s="289"/>
      <c r="AK13" s="758"/>
      <c r="AM13" s="290"/>
      <c r="AO13" s="802"/>
      <c r="AP13" s="799"/>
      <c r="AQ13" s="803"/>
      <c r="AS13" s="770"/>
      <c r="AT13" s="754"/>
      <c r="AU13" s="754"/>
      <c r="AV13" s="798"/>
      <c r="AW13" s="806"/>
      <c r="AX13" s="806"/>
      <c r="AY13" s="806"/>
      <c r="AZ13" s="806"/>
      <c r="BA13" s="806"/>
      <c r="BB13" s="806"/>
      <c r="BC13" s="806"/>
      <c r="BD13" s="806"/>
      <c r="BE13" s="806"/>
      <c r="BF13" s="806"/>
      <c r="BG13" s="806"/>
      <c r="BH13" s="806"/>
      <c r="BI13" s="806"/>
      <c r="BJ13" s="806"/>
    </row>
    <row r="14" spans="2:65" x14ac:dyDescent="0.35">
      <c r="B14" s="767"/>
      <c r="F14" s="805"/>
      <c r="G14" s="808"/>
      <c r="H14" s="808"/>
      <c r="I14" s="808"/>
      <c r="J14" s="808"/>
      <c r="K14" s="808"/>
      <c r="L14" s="808"/>
      <c r="M14" s="808"/>
      <c r="N14" s="808"/>
      <c r="O14" s="808"/>
      <c r="P14" s="808"/>
      <c r="Q14" s="808"/>
      <c r="R14" s="808"/>
      <c r="S14" s="809"/>
      <c r="T14" s="805"/>
      <c r="U14" s="808"/>
      <c r="V14" s="808"/>
      <c r="W14" s="808"/>
      <c r="X14" s="808"/>
      <c r="Y14" s="808"/>
      <c r="Z14" s="808"/>
      <c r="AA14" s="808"/>
      <c r="AB14" s="808"/>
      <c r="AC14" s="808"/>
      <c r="AD14" s="808"/>
      <c r="AE14" s="808"/>
      <c r="AF14" s="808"/>
      <c r="AG14" s="810"/>
      <c r="AH14" s="801"/>
      <c r="AI14" s="755"/>
      <c r="AJ14" s="289"/>
      <c r="AK14" s="758"/>
      <c r="AM14" s="290"/>
      <c r="AO14" s="802"/>
      <c r="AP14" s="799"/>
      <c r="AQ14" s="803"/>
      <c r="AS14" s="767"/>
      <c r="AW14" s="805"/>
      <c r="AX14" s="808"/>
      <c r="AY14" s="808"/>
      <c r="AZ14" s="808"/>
      <c r="BA14" s="808"/>
      <c r="BB14" s="808"/>
      <c r="BC14" s="808"/>
      <c r="BD14" s="808"/>
      <c r="BE14" s="808"/>
      <c r="BF14" s="808"/>
      <c r="BG14" s="808"/>
      <c r="BH14" s="808"/>
      <c r="BI14" s="808"/>
      <c r="BJ14" s="809"/>
    </row>
    <row r="15" spans="2:65" x14ac:dyDescent="0.35">
      <c r="B15" s="767"/>
      <c r="C15" s="750" t="s">
        <v>638</v>
      </c>
      <c r="E15" s="798" t="s">
        <v>639</v>
      </c>
      <c r="F15" s="805">
        <f>'[2]26-27'!$I$49</f>
        <v>1214088031</v>
      </c>
      <c r="G15" s="805">
        <f t="shared" ref="G15:Q15" si="0">+G13-G17</f>
        <v>133193550.80389997</v>
      </c>
      <c r="H15" s="808">
        <f t="shared" si="0"/>
        <v>0</v>
      </c>
      <c r="I15" s="808">
        <f t="shared" si="0"/>
        <v>0</v>
      </c>
      <c r="J15" s="808">
        <f t="shared" si="0"/>
        <v>0</v>
      </c>
      <c r="K15" s="808">
        <f>+K13-K17</f>
        <v>0</v>
      </c>
      <c r="L15" s="808">
        <f>+L13-L17</f>
        <v>0</v>
      </c>
      <c r="M15" s="808">
        <f t="shared" si="0"/>
        <v>0</v>
      </c>
      <c r="N15" s="808">
        <f>+N13-N17</f>
        <v>0</v>
      </c>
      <c r="O15" s="808">
        <f t="shared" si="0"/>
        <v>0</v>
      </c>
      <c r="P15" s="808">
        <f>+P13-P17</f>
        <v>0</v>
      </c>
      <c r="Q15" s="808">
        <f t="shared" si="0"/>
        <v>0</v>
      </c>
      <c r="R15" s="808">
        <f>+R13-R17</f>
        <v>0</v>
      </c>
      <c r="S15" s="808">
        <f>SUM(G15:R15)</f>
        <v>133193550.80389997</v>
      </c>
      <c r="T15" s="805">
        <v>1205423178.9040799</v>
      </c>
      <c r="U15" s="805">
        <v>119480954.52055001</v>
      </c>
      <c r="V15" s="808">
        <v>78615817.606099993</v>
      </c>
      <c r="W15" s="808">
        <v>78326160.247680038</v>
      </c>
      <c r="X15" s="808">
        <v>150406197.60591</v>
      </c>
      <c r="Y15" s="808">
        <v>98879936.960200012</v>
      </c>
      <c r="Z15" s="808">
        <v>77779812.479190052</v>
      </c>
      <c r="AA15" s="808">
        <v>102091264.86839002</v>
      </c>
      <c r="AB15" s="808">
        <v>96868109.61597997</v>
      </c>
      <c r="AC15" s="808">
        <v>106000055.17208001</v>
      </c>
      <c r="AD15" s="808">
        <v>91554793.115280002</v>
      </c>
      <c r="AE15" s="808">
        <v>80059642.987369955</v>
      </c>
      <c r="AF15" s="808">
        <v>125360433.72534999</v>
      </c>
      <c r="AG15" s="810">
        <f>SUM(U15)</f>
        <v>119480954.52055001</v>
      </c>
      <c r="AH15" s="801"/>
      <c r="AI15" s="755"/>
      <c r="AJ15" s="289"/>
      <c r="AK15" s="758"/>
      <c r="AM15" s="290"/>
      <c r="AO15" s="802"/>
      <c r="AP15" s="799"/>
      <c r="AQ15" s="803"/>
      <c r="AS15" s="767"/>
      <c r="AV15" s="798"/>
      <c r="AW15" s="805"/>
      <c r="AX15" s="805"/>
      <c r="AY15" s="808"/>
      <c r="AZ15" s="808"/>
      <c r="BA15" s="808"/>
      <c r="BB15" s="808"/>
      <c r="BC15" s="808"/>
      <c r="BD15" s="808"/>
      <c r="BE15" s="808"/>
      <c r="BF15" s="808"/>
      <c r="BG15" s="808"/>
      <c r="BH15" s="808"/>
      <c r="BI15" s="808"/>
      <c r="BJ15" s="808"/>
      <c r="BM15" s="811"/>
    </row>
    <row r="16" spans="2:65" x14ac:dyDescent="0.35">
      <c r="B16" s="767"/>
      <c r="F16" s="805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5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10"/>
      <c r="AH16" s="801"/>
      <c r="AI16" s="755"/>
      <c r="AJ16" s="289"/>
      <c r="AK16" s="758"/>
      <c r="AM16" s="290"/>
      <c r="AO16" s="802"/>
      <c r="AP16" s="799"/>
      <c r="AQ16" s="803"/>
      <c r="AS16" s="767"/>
      <c r="AW16" s="805"/>
      <c r="AX16" s="808"/>
      <c r="AY16" s="808"/>
      <c r="AZ16" s="808"/>
      <c r="BA16" s="808"/>
      <c r="BB16" s="808"/>
      <c r="BC16" s="808"/>
      <c r="BD16" s="808"/>
      <c r="BE16" s="808"/>
      <c r="BF16" s="808"/>
      <c r="BG16" s="808"/>
      <c r="BH16" s="808"/>
      <c r="BI16" s="808"/>
      <c r="BJ16" s="808"/>
    </row>
    <row r="17" spans="2:65" s="754" customFormat="1" x14ac:dyDescent="0.35">
      <c r="B17" s="770"/>
      <c r="C17" s="754" t="s">
        <v>640</v>
      </c>
      <c r="E17" s="771"/>
      <c r="F17" s="806">
        <f>SUM(F18:F26)</f>
        <v>1162834547</v>
      </c>
      <c r="G17" s="806">
        <f>SUM(G18:G25)</f>
        <v>68544461</v>
      </c>
      <c r="H17" s="806">
        <f t="shared" ref="H17:AG17" si="1">SUM(H18:H25)</f>
        <v>0</v>
      </c>
      <c r="I17" s="806">
        <f t="shared" si="1"/>
        <v>0</v>
      </c>
      <c r="J17" s="806">
        <f t="shared" si="1"/>
        <v>0</v>
      </c>
      <c r="K17" s="806">
        <f t="shared" si="1"/>
        <v>0</v>
      </c>
      <c r="L17" s="806">
        <f t="shared" si="1"/>
        <v>0</v>
      </c>
      <c r="M17" s="806">
        <f t="shared" si="1"/>
        <v>0</v>
      </c>
      <c r="N17" s="806">
        <f t="shared" si="1"/>
        <v>0</v>
      </c>
      <c r="O17" s="806">
        <f t="shared" si="1"/>
        <v>0</v>
      </c>
      <c r="P17" s="806">
        <f t="shared" si="1"/>
        <v>0</v>
      </c>
      <c r="Q17" s="806">
        <f t="shared" si="1"/>
        <v>0</v>
      </c>
      <c r="R17" s="806">
        <f>SUM(R18:R26)</f>
        <v>0</v>
      </c>
      <c r="S17" s="806">
        <f>SUM(S18:S26)</f>
        <v>68544461</v>
      </c>
      <c r="T17" s="806">
        <f t="shared" si="1"/>
        <v>1121881455.53773</v>
      </c>
      <c r="U17" s="806">
        <f t="shared" si="1"/>
        <v>65315575</v>
      </c>
      <c r="V17" s="806">
        <f t="shared" si="1"/>
        <v>62624841</v>
      </c>
      <c r="W17" s="806">
        <f t="shared" si="1"/>
        <v>85431553</v>
      </c>
      <c r="X17" s="806">
        <f t="shared" si="1"/>
        <v>118333685</v>
      </c>
      <c r="Y17" s="806">
        <f t="shared" si="1"/>
        <v>111557728</v>
      </c>
      <c r="Z17" s="806">
        <f t="shared" si="1"/>
        <v>100795853</v>
      </c>
      <c r="AA17" s="806">
        <f t="shared" si="1"/>
        <v>65048087</v>
      </c>
      <c r="AB17" s="806">
        <f t="shared" si="1"/>
        <v>67741953</v>
      </c>
      <c r="AC17" s="806">
        <f t="shared" si="1"/>
        <v>92585762</v>
      </c>
      <c r="AD17" s="806">
        <f t="shared" si="1"/>
        <v>126881228</v>
      </c>
      <c r="AE17" s="806">
        <f t="shared" si="1"/>
        <v>109710225</v>
      </c>
      <c r="AF17" s="806">
        <f t="shared" si="1"/>
        <v>115854965.53773001</v>
      </c>
      <c r="AG17" s="806">
        <f t="shared" si="1"/>
        <v>65315575</v>
      </c>
      <c r="AH17" s="812"/>
      <c r="AI17" s="771"/>
      <c r="AJ17" s="289"/>
      <c r="AK17" s="758"/>
      <c r="AM17" s="290"/>
      <c r="AO17" s="802"/>
      <c r="AP17" s="799"/>
      <c r="AQ17" s="803"/>
      <c r="AS17" s="770"/>
      <c r="AV17" s="771"/>
      <c r="AW17" s="806"/>
      <c r="AX17" s="806"/>
      <c r="AY17" s="806"/>
      <c r="AZ17" s="806"/>
      <c r="BA17" s="806"/>
      <c r="BB17" s="806"/>
      <c r="BC17" s="806"/>
      <c r="BD17" s="806"/>
      <c r="BE17" s="806"/>
      <c r="BF17" s="806"/>
      <c r="BG17" s="806"/>
      <c r="BH17" s="806"/>
      <c r="BI17" s="799"/>
      <c r="BJ17" s="799"/>
      <c r="BK17" s="750"/>
    </row>
    <row r="18" spans="2:65" ht="15" customHeight="1" x14ac:dyDescent="0.35">
      <c r="B18" s="767"/>
      <c r="D18" s="750" t="s">
        <v>602</v>
      </c>
      <c r="E18" s="813"/>
      <c r="F18" s="805">
        <f>'[2]26-27'!$I$54</f>
        <v>432448720</v>
      </c>
      <c r="G18" s="808">
        <v>9000171</v>
      </c>
      <c r="H18" s="808">
        <v>0</v>
      </c>
      <c r="I18" s="808">
        <v>0</v>
      </c>
      <c r="J18" s="808">
        <v>0</v>
      </c>
      <c r="K18" s="808">
        <v>0</v>
      </c>
      <c r="L18" s="808">
        <v>0</v>
      </c>
      <c r="M18" s="808">
        <v>0</v>
      </c>
      <c r="N18" s="808">
        <v>0</v>
      </c>
      <c r="O18" s="808">
        <v>0</v>
      </c>
      <c r="P18" s="808">
        <v>0</v>
      </c>
      <c r="Q18" s="808">
        <v>0</v>
      </c>
      <c r="R18" s="808">
        <v>0</v>
      </c>
      <c r="S18" s="808">
        <f>SUM(G18:R18)</f>
        <v>9000171</v>
      </c>
      <c r="T18" s="808">
        <v>417917957.33363003</v>
      </c>
      <c r="U18" s="808">
        <v>9745849</v>
      </c>
      <c r="V18" s="808">
        <v>6450761</v>
      </c>
      <c r="W18" s="808">
        <v>29501863</v>
      </c>
      <c r="X18" s="808">
        <v>62974309</v>
      </c>
      <c r="Y18" s="808">
        <v>50397465</v>
      </c>
      <c r="Z18" s="808">
        <v>47023772</v>
      </c>
      <c r="AA18" s="808">
        <v>9262299</v>
      </c>
      <c r="AB18" s="808">
        <v>5906110</v>
      </c>
      <c r="AC18" s="808">
        <v>29489587</v>
      </c>
      <c r="AD18" s="808">
        <v>64286581</v>
      </c>
      <c r="AE18" s="808">
        <v>51520184</v>
      </c>
      <c r="AF18" s="808">
        <v>51359177.33363001</v>
      </c>
      <c r="AG18" s="810">
        <f t="shared" ref="AG18:AG24" si="2">SUM(U18)</f>
        <v>9745849</v>
      </c>
      <c r="AH18" s="801"/>
      <c r="AI18" s="755"/>
      <c r="AJ18" s="289"/>
      <c r="AK18" s="758"/>
      <c r="AM18" s="290"/>
      <c r="AO18" s="802"/>
      <c r="AP18" s="799"/>
      <c r="AQ18" s="803"/>
      <c r="AS18" s="767"/>
      <c r="AV18" s="813"/>
      <c r="AW18" s="805"/>
      <c r="AX18" s="808"/>
      <c r="AY18" s="808"/>
      <c r="AZ18" s="808"/>
      <c r="BA18" s="808"/>
      <c r="BB18" s="808"/>
      <c r="BC18" s="808"/>
      <c r="BD18" s="808"/>
      <c r="BE18" s="808"/>
      <c r="BF18" s="808"/>
      <c r="BG18" s="808"/>
      <c r="BH18" s="808"/>
      <c r="BI18" s="808"/>
      <c r="BJ18" s="808"/>
      <c r="BK18" s="754"/>
    </row>
    <row r="19" spans="2:65" ht="14.25" customHeight="1" x14ac:dyDescent="0.35">
      <c r="B19" s="767"/>
      <c r="D19" s="750" t="s">
        <v>603</v>
      </c>
      <c r="E19" s="449"/>
      <c r="F19" s="805">
        <f>'[2]26-27'!$I$57</f>
        <v>670322736</v>
      </c>
      <c r="G19" s="808">
        <v>55860229</v>
      </c>
      <c r="H19" s="808">
        <v>0</v>
      </c>
      <c r="I19" s="808">
        <v>0</v>
      </c>
      <c r="J19" s="808">
        <v>0</v>
      </c>
      <c r="K19" s="808">
        <v>0</v>
      </c>
      <c r="L19" s="808">
        <v>0</v>
      </c>
      <c r="M19" s="808">
        <v>0</v>
      </c>
      <c r="N19" s="808">
        <v>0</v>
      </c>
      <c r="O19" s="808">
        <v>0</v>
      </c>
      <c r="P19" s="808">
        <v>0</v>
      </c>
      <c r="Q19" s="808">
        <v>0</v>
      </c>
      <c r="R19" s="808">
        <v>0</v>
      </c>
      <c r="S19" s="808">
        <f>SUM(G19:R19)</f>
        <v>55860229</v>
      </c>
      <c r="T19" s="808">
        <v>649339142</v>
      </c>
      <c r="U19" s="808">
        <v>52763829</v>
      </c>
      <c r="V19" s="808">
        <v>52763829</v>
      </c>
      <c r="W19" s="808">
        <v>52763829</v>
      </c>
      <c r="X19" s="808">
        <v>52763829</v>
      </c>
      <c r="Y19" s="808">
        <v>52763829</v>
      </c>
      <c r="Z19" s="808">
        <v>52763829</v>
      </c>
      <c r="AA19" s="808">
        <v>52763829</v>
      </c>
      <c r="AB19" s="808">
        <v>56013504</v>
      </c>
      <c r="AC19" s="808">
        <v>54388667</v>
      </c>
      <c r="AD19" s="808">
        <v>59054489</v>
      </c>
      <c r="AE19" s="808">
        <v>54388667</v>
      </c>
      <c r="AF19" s="808">
        <v>56147012</v>
      </c>
      <c r="AG19" s="810">
        <f t="shared" si="2"/>
        <v>52763829</v>
      </c>
      <c r="AH19" s="801"/>
      <c r="AI19" s="755"/>
      <c r="AJ19" s="289"/>
      <c r="AK19" s="758"/>
      <c r="AM19" s="290"/>
      <c r="AO19" s="802"/>
      <c r="AP19" s="799"/>
      <c r="AQ19" s="803"/>
      <c r="AS19" s="767"/>
      <c r="AV19" s="449"/>
      <c r="AW19" s="805"/>
      <c r="AX19" s="808"/>
      <c r="AY19" s="808"/>
      <c r="AZ19" s="808"/>
      <c r="BA19" s="808"/>
      <c r="BB19" s="808"/>
      <c r="BC19" s="808"/>
      <c r="BD19" s="808"/>
      <c r="BE19" s="808"/>
      <c r="BF19" s="808"/>
      <c r="BG19" s="808"/>
      <c r="BH19" s="808"/>
      <c r="BI19" s="808"/>
      <c r="BJ19" s="808"/>
    </row>
    <row r="20" spans="2:65" x14ac:dyDescent="0.35">
      <c r="B20" s="767"/>
      <c r="D20" s="750" t="s">
        <v>604</v>
      </c>
      <c r="F20" s="805">
        <f>'[2]26-27'!$I$58</f>
        <v>17530026</v>
      </c>
      <c r="G20" s="808">
        <v>0</v>
      </c>
      <c r="H20" s="808">
        <v>0</v>
      </c>
      <c r="I20" s="808">
        <v>0</v>
      </c>
      <c r="J20" s="808">
        <v>0</v>
      </c>
      <c r="K20" s="808">
        <v>0</v>
      </c>
      <c r="L20" s="808">
        <v>0</v>
      </c>
      <c r="M20" s="808">
        <v>0</v>
      </c>
      <c r="N20" s="808">
        <v>0</v>
      </c>
      <c r="O20" s="808">
        <v>0</v>
      </c>
      <c r="P20" s="808">
        <v>0</v>
      </c>
      <c r="Q20" s="808">
        <v>0</v>
      </c>
      <c r="R20" s="808">
        <v>0</v>
      </c>
      <c r="S20" s="808">
        <f>SUM(G20:R20)</f>
        <v>0</v>
      </c>
      <c r="T20" s="808">
        <v>16849080</v>
      </c>
      <c r="U20" s="808">
        <v>0</v>
      </c>
      <c r="V20" s="808">
        <v>0</v>
      </c>
      <c r="W20" s="808">
        <v>0</v>
      </c>
      <c r="X20" s="808">
        <v>0</v>
      </c>
      <c r="Y20" s="808">
        <v>5616360</v>
      </c>
      <c r="Z20" s="808">
        <v>0</v>
      </c>
      <c r="AA20" s="808">
        <v>0</v>
      </c>
      <c r="AB20" s="808">
        <v>0</v>
      </c>
      <c r="AC20" s="808">
        <v>5616360</v>
      </c>
      <c r="AD20" s="808">
        <v>0</v>
      </c>
      <c r="AE20" s="808">
        <v>0</v>
      </c>
      <c r="AF20" s="808">
        <v>5616360</v>
      </c>
      <c r="AG20" s="810">
        <f t="shared" si="2"/>
        <v>0</v>
      </c>
      <c r="AH20" s="801"/>
      <c r="AI20" s="755"/>
      <c r="AJ20" s="289"/>
      <c r="AK20" s="758"/>
      <c r="AM20" s="290"/>
      <c r="AO20" s="802"/>
      <c r="AP20" s="799"/>
      <c r="AQ20" s="803"/>
      <c r="AS20" s="767"/>
      <c r="AW20" s="805"/>
      <c r="AX20" s="808"/>
      <c r="AY20" s="808"/>
      <c r="AZ20" s="808"/>
      <c r="BA20" s="808"/>
      <c r="BB20" s="808"/>
      <c r="BC20" s="808"/>
      <c r="BD20" s="808"/>
      <c r="BE20" s="808"/>
      <c r="BF20" s="808"/>
      <c r="BG20" s="808"/>
      <c r="BH20" s="808"/>
      <c r="BI20" s="808"/>
      <c r="BJ20" s="808"/>
    </row>
    <row r="21" spans="2:65" s="815" customFormat="1" ht="28.5" customHeight="1" x14ac:dyDescent="0.4">
      <c r="B21" s="814"/>
      <c r="D21" s="816" t="s">
        <v>259</v>
      </c>
      <c r="E21" s="817"/>
      <c r="F21" s="818">
        <f>'[2]26-27'!$I$61</f>
        <v>8541453</v>
      </c>
      <c r="G21" s="819">
        <v>725909</v>
      </c>
      <c r="H21" s="819">
        <v>0</v>
      </c>
      <c r="I21" s="819">
        <v>0</v>
      </c>
      <c r="J21" s="819">
        <v>0</v>
      </c>
      <c r="K21" s="819">
        <v>0</v>
      </c>
      <c r="L21" s="819">
        <v>0</v>
      </c>
      <c r="M21" s="819">
        <v>0</v>
      </c>
      <c r="N21" s="819">
        <v>0</v>
      </c>
      <c r="O21" s="819">
        <v>0</v>
      </c>
      <c r="P21" s="819">
        <v>0</v>
      </c>
      <c r="Q21" s="819">
        <v>0</v>
      </c>
      <c r="R21" s="819">
        <v>0</v>
      </c>
      <c r="S21" s="819">
        <f t="shared" ref="S21:S30" si="3">SUM(G21:R21)</f>
        <v>725909</v>
      </c>
      <c r="T21" s="819">
        <v>7408627</v>
      </c>
      <c r="U21" s="819">
        <v>0</v>
      </c>
      <c r="V21" s="819">
        <v>644350</v>
      </c>
      <c r="W21" s="819">
        <v>647087</v>
      </c>
      <c r="X21" s="819">
        <v>658199</v>
      </c>
      <c r="Y21" s="819">
        <v>648160</v>
      </c>
      <c r="Z21" s="819">
        <v>649122</v>
      </c>
      <c r="AA21" s="819">
        <v>650083</v>
      </c>
      <c r="AB21" s="819">
        <v>650974</v>
      </c>
      <c r="AC21" s="819">
        <v>652006</v>
      </c>
      <c r="AD21" s="819">
        <v>685123</v>
      </c>
      <c r="AE21" s="819">
        <v>686169</v>
      </c>
      <c r="AF21" s="819">
        <v>837354</v>
      </c>
      <c r="AG21" s="820">
        <f t="shared" si="2"/>
        <v>0</v>
      </c>
      <c r="AH21" s="821"/>
      <c r="AI21" s="822"/>
      <c r="AJ21" s="823"/>
      <c r="AK21" s="824"/>
      <c r="AM21" s="825"/>
      <c r="AO21" s="826"/>
      <c r="AP21" s="827"/>
      <c r="AQ21" s="828"/>
      <c r="AS21" s="814"/>
      <c r="AV21" s="822"/>
      <c r="AW21" s="818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</row>
    <row r="22" spans="2:65" s="815" customFormat="1" ht="25.75" x14ac:dyDescent="0.4">
      <c r="B22" s="814"/>
      <c r="D22" s="816" t="s">
        <v>276</v>
      </c>
      <c r="E22" s="817"/>
      <c r="F22" s="818">
        <v>0</v>
      </c>
      <c r="G22" s="819">
        <v>0</v>
      </c>
      <c r="H22" s="819">
        <v>0</v>
      </c>
      <c r="I22" s="819">
        <v>0</v>
      </c>
      <c r="J22" s="819">
        <v>0</v>
      </c>
      <c r="K22" s="819">
        <v>0</v>
      </c>
      <c r="L22" s="819">
        <v>0</v>
      </c>
      <c r="M22" s="819">
        <v>0</v>
      </c>
      <c r="N22" s="819">
        <v>0</v>
      </c>
      <c r="O22" s="819">
        <v>0</v>
      </c>
      <c r="P22" s="819">
        <v>0</v>
      </c>
      <c r="Q22" s="819">
        <v>0</v>
      </c>
      <c r="R22" s="819">
        <v>0</v>
      </c>
      <c r="S22" s="819">
        <f t="shared" si="3"/>
        <v>0</v>
      </c>
      <c r="T22" s="819">
        <v>118590</v>
      </c>
      <c r="U22" s="819">
        <v>0</v>
      </c>
      <c r="V22" s="819"/>
      <c r="W22" s="819"/>
      <c r="X22" s="819"/>
      <c r="Y22" s="819"/>
      <c r="Z22" s="819"/>
      <c r="AA22" s="819">
        <v>0</v>
      </c>
      <c r="AB22" s="819"/>
      <c r="AC22" s="819"/>
      <c r="AD22" s="819">
        <v>0</v>
      </c>
      <c r="AE22" s="819">
        <v>118590</v>
      </c>
      <c r="AF22" s="819">
        <v>0</v>
      </c>
      <c r="AG22" s="820">
        <f t="shared" si="2"/>
        <v>0</v>
      </c>
      <c r="AH22" s="821"/>
      <c r="AI22" s="822"/>
      <c r="AJ22" s="823"/>
      <c r="AK22" s="824"/>
      <c r="AM22" s="825"/>
      <c r="AO22" s="826"/>
      <c r="AP22" s="827"/>
      <c r="AQ22" s="828"/>
      <c r="AS22" s="814"/>
      <c r="AV22" s="822"/>
      <c r="AW22" s="818"/>
      <c r="AX22" s="819"/>
      <c r="AY22" s="819"/>
      <c r="AZ22" s="819"/>
      <c r="BA22" s="819"/>
      <c r="BB22" s="819"/>
      <c r="BC22" s="819"/>
      <c r="BD22" s="819"/>
      <c r="BE22" s="819"/>
      <c r="BF22" s="819"/>
      <c r="BG22" s="819"/>
      <c r="BH22" s="819"/>
      <c r="BI22" s="819"/>
      <c r="BJ22" s="819"/>
      <c r="BM22" s="811"/>
    </row>
    <row r="23" spans="2:65" ht="15" customHeight="1" x14ac:dyDescent="0.35">
      <c r="B23" s="767"/>
      <c r="D23" s="750" t="s">
        <v>641</v>
      </c>
      <c r="F23" s="805">
        <f>'[2]26-27'!$I$62</f>
        <v>27657285</v>
      </c>
      <c r="G23" s="808">
        <v>2565916</v>
      </c>
      <c r="H23" s="808">
        <v>0</v>
      </c>
      <c r="I23" s="808">
        <v>0</v>
      </c>
      <c r="J23" s="808">
        <v>0</v>
      </c>
      <c r="K23" s="808">
        <v>0</v>
      </c>
      <c r="L23" s="808">
        <v>0</v>
      </c>
      <c r="M23" s="808">
        <v>0</v>
      </c>
      <c r="N23" s="808">
        <v>0</v>
      </c>
      <c r="O23" s="808">
        <v>0</v>
      </c>
      <c r="P23" s="808">
        <v>0</v>
      </c>
      <c r="Q23" s="808">
        <v>0</v>
      </c>
      <c r="R23" s="808">
        <v>0</v>
      </c>
      <c r="S23" s="808">
        <f>SUM(G23:R23)</f>
        <v>2565916</v>
      </c>
      <c r="T23" s="808">
        <v>25575718.204100002</v>
      </c>
      <c r="U23" s="808">
        <v>2450916</v>
      </c>
      <c r="V23" s="808">
        <v>2340655</v>
      </c>
      <c r="W23" s="808">
        <v>2167163</v>
      </c>
      <c r="X23" s="808">
        <v>1578754</v>
      </c>
      <c r="Y23" s="808">
        <v>1711467</v>
      </c>
      <c r="Z23" s="808">
        <v>0</v>
      </c>
      <c r="AA23" s="808">
        <v>2007867</v>
      </c>
      <c r="AB23" s="808">
        <v>4767818</v>
      </c>
      <c r="AC23" s="808">
        <v>2067250</v>
      </c>
      <c r="AD23" s="808">
        <v>2473851</v>
      </c>
      <c r="AE23" s="808">
        <v>2544350</v>
      </c>
      <c r="AF23" s="808">
        <v>1465627.2041</v>
      </c>
      <c r="AG23" s="810">
        <f t="shared" si="2"/>
        <v>2450916</v>
      </c>
      <c r="AH23" s="801"/>
      <c r="AI23" s="755"/>
      <c r="AJ23" s="289"/>
      <c r="AK23" s="758"/>
      <c r="AM23" s="290"/>
      <c r="AO23" s="802"/>
      <c r="AP23" s="799"/>
      <c r="AQ23" s="803"/>
      <c r="AS23" s="767"/>
      <c r="AW23" s="805"/>
      <c r="AX23" s="808"/>
      <c r="AY23" s="808"/>
      <c r="AZ23" s="808"/>
      <c r="BA23" s="808"/>
      <c r="BB23" s="808"/>
      <c r="BC23" s="808"/>
      <c r="BD23" s="808"/>
      <c r="BE23" s="808"/>
      <c r="BF23" s="808"/>
      <c r="BG23" s="808"/>
      <c r="BH23" s="808"/>
      <c r="BI23" s="808"/>
      <c r="BJ23" s="808"/>
    </row>
    <row r="24" spans="2:65" ht="15" customHeight="1" x14ac:dyDescent="0.35">
      <c r="B24" s="767"/>
      <c r="D24" s="750" t="s">
        <v>607</v>
      </c>
      <c r="F24" s="805">
        <f>'[2]26-27'!$I$52+'[2]26-27'!$I$53+'[2]26-27'!$I$59+'[2]26-27'!$I$60+'[2]26-27'!$I$63+'[2]26-27'!$I$64+'[2]26-27'!$I$65</f>
        <v>6334327</v>
      </c>
      <c r="G24" s="808">
        <f>707+47406+229264+114859</f>
        <v>392236</v>
      </c>
      <c r="H24" s="808">
        <v>0</v>
      </c>
      <c r="I24" s="808">
        <v>0</v>
      </c>
      <c r="J24" s="808">
        <v>0</v>
      </c>
      <c r="K24" s="808">
        <v>0</v>
      </c>
      <c r="L24" s="808">
        <v>0</v>
      </c>
      <c r="M24" s="808">
        <v>0</v>
      </c>
      <c r="N24" s="808">
        <v>0</v>
      </c>
      <c r="O24" s="808">
        <v>0</v>
      </c>
      <c r="P24" s="808">
        <v>0</v>
      </c>
      <c r="Q24" s="808">
        <v>0</v>
      </c>
      <c r="R24" s="808">
        <v>0</v>
      </c>
      <c r="S24" s="808">
        <f>SUM(G24:R24)</f>
        <v>392236</v>
      </c>
      <c r="T24" s="808">
        <v>4672341</v>
      </c>
      <c r="U24" s="808">
        <v>354981</v>
      </c>
      <c r="V24" s="808">
        <v>425246</v>
      </c>
      <c r="W24" s="808">
        <v>351611</v>
      </c>
      <c r="X24" s="808">
        <v>358594</v>
      </c>
      <c r="Y24" s="808">
        <v>420447</v>
      </c>
      <c r="Z24" s="808">
        <v>359130</v>
      </c>
      <c r="AA24" s="808">
        <v>364009</v>
      </c>
      <c r="AB24" s="808">
        <v>403547</v>
      </c>
      <c r="AC24" s="808">
        <v>371892</v>
      </c>
      <c r="AD24" s="808">
        <v>381184</v>
      </c>
      <c r="AE24" s="808">
        <v>452265</v>
      </c>
      <c r="AF24" s="808">
        <v>429435</v>
      </c>
      <c r="AG24" s="810">
        <f t="shared" si="2"/>
        <v>354981</v>
      </c>
      <c r="AH24" s="801"/>
      <c r="AI24" s="755"/>
      <c r="AJ24" s="289"/>
      <c r="AK24" s="758"/>
      <c r="AM24" s="290"/>
      <c r="AO24" s="802"/>
      <c r="AP24" s="799"/>
      <c r="AQ24" s="803"/>
      <c r="AS24" s="767"/>
      <c r="AW24" s="805"/>
      <c r="AX24" s="808"/>
      <c r="AY24" s="808"/>
      <c r="AZ24" s="808"/>
      <c r="BA24" s="808"/>
      <c r="BB24" s="808"/>
      <c r="BC24" s="808"/>
      <c r="BD24" s="808"/>
      <c r="BE24" s="808"/>
      <c r="BF24" s="808"/>
      <c r="BG24" s="808"/>
      <c r="BH24" s="808"/>
      <c r="BI24" s="808"/>
      <c r="BJ24" s="808"/>
    </row>
    <row r="25" spans="2:65" ht="15" hidden="1" customHeight="1" x14ac:dyDescent="0.35">
      <c r="B25" s="767"/>
      <c r="C25" s="829" t="s">
        <v>642</v>
      </c>
      <c r="D25" s="750" t="s">
        <v>643</v>
      </c>
      <c r="F25" s="805">
        <v>0</v>
      </c>
      <c r="G25" s="805">
        <v>0</v>
      </c>
      <c r="H25" s="805">
        <v>0</v>
      </c>
      <c r="I25" s="805">
        <v>0</v>
      </c>
      <c r="J25" s="805">
        <v>0</v>
      </c>
      <c r="K25" s="805">
        <v>0</v>
      </c>
      <c r="L25" s="805">
        <v>0</v>
      </c>
      <c r="M25" s="805">
        <v>0</v>
      </c>
      <c r="N25" s="805">
        <v>0</v>
      </c>
      <c r="O25" s="805">
        <v>0</v>
      </c>
      <c r="P25" s="805">
        <v>0</v>
      </c>
      <c r="Q25" s="805">
        <v>0</v>
      </c>
      <c r="R25" s="805">
        <v>0</v>
      </c>
      <c r="S25" s="805">
        <f t="shared" si="3"/>
        <v>0</v>
      </c>
      <c r="T25" s="805">
        <v>0</v>
      </c>
      <c r="U25" s="805">
        <v>0</v>
      </c>
      <c r="V25" s="805">
        <v>0</v>
      </c>
      <c r="W25" s="805">
        <v>0</v>
      </c>
      <c r="X25" s="805">
        <v>0</v>
      </c>
      <c r="Y25" s="805">
        <v>0</v>
      </c>
      <c r="Z25" s="805">
        <v>0</v>
      </c>
      <c r="AA25" s="805">
        <v>0</v>
      </c>
      <c r="AB25" s="805">
        <v>0</v>
      </c>
      <c r="AC25" s="805">
        <v>0</v>
      </c>
      <c r="AD25" s="805">
        <v>0</v>
      </c>
      <c r="AE25" s="805">
        <v>0</v>
      </c>
      <c r="AF25" s="805">
        <v>0</v>
      </c>
      <c r="AG25" s="805">
        <f t="shared" ref="AG25" si="4">SUM(U25:AF25)</f>
        <v>0</v>
      </c>
      <c r="AH25" s="801"/>
      <c r="AI25" s="755"/>
      <c r="AJ25" s="289"/>
      <c r="AK25" s="758"/>
      <c r="AM25" s="290"/>
      <c r="AO25" s="802"/>
      <c r="AP25" s="799"/>
      <c r="AQ25" s="803"/>
      <c r="AT25" s="829"/>
      <c r="AW25" s="805"/>
      <c r="AX25" s="805"/>
      <c r="AY25" s="805"/>
      <c r="AZ25" s="805"/>
      <c r="BA25" s="805"/>
      <c r="BB25" s="805"/>
      <c r="BC25" s="805"/>
      <c r="BD25" s="805"/>
      <c r="BE25" s="805"/>
      <c r="BF25" s="805"/>
      <c r="BG25" s="805"/>
      <c r="BH25" s="805"/>
      <c r="BI25" s="805"/>
      <c r="BJ25" s="805"/>
    </row>
    <row r="26" spans="2:65" ht="15" customHeight="1" x14ac:dyDescent="0.35">
      <c r="B26" s="767"/>
      <c r="C26" s="829"/>
      <c r="D26" s="750" t="s">
        <v>644</v>
      </c>
      <c r="F26" s="805">
        <v>0</v>
      </c>
      <c r="G26" s="805">
        <v>0</v>
      </c>
      <c r="H26" s="805">
        <v>0</v>
      </c>
      <c r="I26" s="805">
        <v>0</v>
      </c>
      <c r="J26" s="805">
        <v>0</v>
      </c>
      <c r="K26" s="805">
        <v>0</v>
      </c>
      <c r="L26" s="805">
        <v>0</v>
      </c>
      <c r="M26" s="805">
        <v>0</v>
      </c>
      <c r="N26" s="805">
        <v>0</v>
      </c>
      <c r="O26" s="805">
        <v>0</v>
      </c>
      <c r="P26" s="805">
        <v>0</v>
      </c>
      <c r="Q26" s="805">
        <v>0</v>
      </c>
      <c r="R26" s="805">
        <v>0</v>
      </c>
      <c r="S26" s="805">
        <f t="shared" si="3"/>
        <v>0</v>
      </c>
      <c r="T26" s="805">
        <v>10000000</v>
      </c>
      <c r="U26" s="805">
        <v>0</v>
      </c>
      <c r="V26" s="805">
        <v>0</v>
      </c>
      <c r="W26" s="805">
        <v>0</v>
      </c>
      <c r="X26" s="805">
        <v>0</v>
      </c>
      <c r="Y26" s="805">
        <v>0</v>
      </c>
      <c r="Z26" s="805">
        <v>0</v>
      </c>
      <c r="AA26" s="805">
        <v>0</v>
      </c>
      <c r="AB26" s="805">
        <v>0</v>
      </c>
      <c r="AC26" s="805">
        <v>0</v>
      </c>
      <c r="AD26" s="805">
        <v>0</v>
      </c>
      <c r="AE26" s="805">
        <v>0</v>
      </c>
      <c r="AF26" s="805">
        <v>10000000</v>
      </c>
      <c r="AG26" s="805">
        <f>SUM(U26)</f>
        <v>0</v>
      </c>
      <c r="AH26" s="801"/>
      <c r="AI26" s="755"/>
      <c r="AJ26" s="289"/>
      <c r="AK26" s="758"/>
      <c r="AM26" s="289"/>
      <c r="AO26" s="830"/>
      <c r="AP26" s="808"/>
      <c r="AQ26" s="831"/>
      <c r="AT26" s="829"/>
      <c r="AW26" s="805"/>
      <c r="AX26" s="805"/>
      <c r="AY26" s="805"/>
      <c r="AZ26" s="805"/>
      <c r="BA26" s="805"/>
      <c r="BB26" s="805"/>
      <c r="BC26" s="805"/>
      <c r="BD26" s="805"/>
      <c r="BE26" s="805"/>
      <c r="BF26" s="805"/>
      <c r="BG26" s="805"/>
      <c r="BH26" s="805"/>
      <c r="BI26" s="805"/>
      <c r="BJ26" s="805"/>
    </row>
    <row r="27" spans="2:65" x14ac:dyDescent="0.35">
      <c r="B27" s="767"/>
      <c r="C27" s="750" t="s">
        <v>265</v>
      </c>
      <c r="F27" s="805">
        <f>'[2]26-27'!$I$68</f>
        <v>1322155</v>
      </c>
      <c r="G27" s="808">
        <v>0</v>
      </c>
      <c r="H27" s="808">
        <v>0</v>
      </c>
      <c r="I27" s="808">
        <v>0</v>
      </c>
      <c r="J27" s="808">
        <v>0</v>
      </c>
      <c r="K27" s="808">
        <v>0</v>
      </c>
      <c r="L27" s="808">
        <v>0</v>
      </c>
      <c r="M27" s="808">
        <v>0</v>
      </c>
      <c r="N27" s="808">
        <v>0</v>
      </c>
      <c r="O27" s="808">
        <v>0</v>
      </c>
      <c r="P27" s="808">
        <v>0</v>
      </c>
      <c r="Q27" s="808">
        <v>0</v>
      </c>
      <c r="R27" s="808">
        <v>0</v>
      </c>
      <c r="S27" s="805">
        <f t="shared" si="3"/>
        <v>0</v>
      </c>
      <c r="T27" s="805">
        <v>0</v>
      </c>
      <c r="U27" s="808">
        <v>0</v>
      </c>
      <c r="V27" s="808">
        <v>0</v>
      </c>
      <c r="W27" s="808">
        <v>0</v>
      </c>
      <c r="X27" s="808">
        <v>0</v>
      </c>
      <c r="Y27" s="808">
        <v>0</v>
      </c>
      <c r="Z27" s="808">
        <v>0</v>
      </c>
      <c r="AA27" s="808">
        <v>0</v>
      </c>
      <c r="AB27" s="808">
        <v>0</v>
      </c>
      <c r="AC27" s="808">
        <v>0</v>
      </c>
      <c r="AD27" s="808">
        <v>0</v>
      </c>
      <c r="AE27" s="808">
        <v>0</v>
      </c>
      <c r="AF27" s="808">
        <v>0</v>
      </c>
      <c r="AG27" s="810">
        <f>SUM(U27)</f>
        <v>0</v>
      </c>
      <c r="AH27" s="801"/>
      <c r="AI27" s="755"/>
      <c r="AJ27" s="289"/>
      <c r="AM27" s="290"/>
      <c r="AO27" s="802"/>
      <c r="AP27" s="799"/>
      <c r="AQ27" s="803"/>
      <c r="AW27" s="805"/>
      <c r="AX27" s="808"/>
      <c r="AY27" s="808"/>
      <c r="AZ27" s="808"/>
      <c r="BA27" s="808"/>
      <c r="BB27" s="808"/>
      <c r="BC27" s="808"/>
      <c r="BD27" s="808"/>
      <c r="BE27" s="808"/>
      <c r="BF27" s="808"/>
      <c r="BG27" s="808"/>
      <c r="BH27" s="808"/>
      <c r="BI27" s="808"/>
      <c r="BJ27" s="808"/>
      <c r="BK27" s="378"/>
    </row>
    <row r="28" spans="2:65" s="754" customFormat="1" x14ac:dyDescent="0.35">
      <c r="B28" s="770"/>
      <c r="C28" s="750" t="str">
        <f>+'[4]25-26'!$A$70</f>
        <v>Contigency reserve</v>
      </c>
      <c r="D28" s="750"/>
      <c r="E28" s="755"/>
      <c r="F28" s="805">
        <f>'[2]26-27'!$I$70</f>
        <v>5008033</v>
      </c>
      <c r="G28" s="808">
        <v>0</v>
      </c>
      <c r="H28" s="808">
        <v>0</v>
      </c>
      <c r="I28" s="808">
        <v>0</v>
      </c>
      <c r="J28" s="808">
        <v>0</v>
      </c>
      <c r="K28" s="808">
        <v>0</v>
      </c>
      <c r="L28" s="808">
        <v>0</v>
      </c>
      <c r="M28" s="808">
        <v>0</v>
      </c>
      <c r="N28" s="808">
        <v>0</v>
      </c>
      <c r="O28" s="808">
        <v>0</v>
      </c>
      <c r="P28" s="808">
        <v>0</v>
      </c>
      <c r="Q28" s="808">
        <v>0</v>
      </c>
      <c r="R28" s="808">
        <v>0</v>
      </c>
      <c r="S28" s="805">
        <f t="shared" si="3"/>
        <v>0</v>
      </c>
      <c r="T28" s="805">
        <v>0</v>
      </c>
      <c r="U28" s="808">
        <v>0</v>
      </c>
      <c r="V28" s="808">
        <v>0</v>
      </c>
      <c r="W28" s="808">
        <v>0</v>
      </c>
      <c r="X28" s="808">
        <v>0</v>
      </c>
      <c r="Y28" s="808">
        <v>0</v>
      </c>
      <c r="Z28" s="808">
        <v>0</v>
      </c>
      <c r="AA28" s="808">
        <v>0</v>
      </c>
      <c r="AB28" s="808">
        <v>0</v>
      </c>
      <c r="AC28" s="808">
        <v>0</v>
      </c>
      <c r="AD28" s="808">
        <v>0</v>
      </c>
      <c r="AE28" s="808">
        <v>0</v>
      </c>
      <c r="AF28" s="808">
        <v>0</v>
      </c>
      <c r="AG28" s="805">
        <f>SUM(U28)</f>
        <v>0</v>
      </c>
      <c r="AH28" s="812"/>
      <c r="AI28" s="771"/>
      <c r="AJ28" s="289"/>
      <c r="AM28" s="290"/>
      <c r="AO28" s="802"/>
      <c r="AP28" s="799"/>
      <c r="AQ28" s="803"/>
      <c r="AT28" s="750"/>
      <c r="AU28" s="750"/>
      <c r="AV28" s="755"/>
      <c r="AW28" s="805"/>
      <c r="AX28" s="808"/>
      <c r="AY28" s="808"/>
      <c r="AZ28" s="808"/>
      <c r="BA28" s="808"/>
      <c r="BB28" s="808"/>
      <c r="BC28" s="808"/>
      <c r="BD28" s="808"/>
      <c r="BE28" s="808"/>
      <c r="BF28" s="808"/>
      <c r="BG28" s="808"/>
      <c r="BH28" s="808"/>
      <c r="BI28" s="808"/>
      <c r="BJ28" s="808"/>
      <c r="BK28" s="750"/>
    </row>
    <row r="29" spans="2:65" s="754" customFormat="1" x14ac:dyDescent="0.35">
      <c r="B29" s="770"/>
      <c r="C29" s="750" t="s">
        <v>267</v>
      </c>
      <c r="D29" s="750"/>
      <c r="E29" s="755"/>
      <c r="F29" s="805">
        <v>0</v>
      </c>
      <c r="G29" s="808">
        <v>0</v>
      </c>
      <c r="H29" s="808">
        <v>0</v>
      </c>
      <c r="I29" s="808">
        <v>0</v>
      </c>
      <c r="J29" s="808">
        <v>0</v>
      </c>
      <c r="K29" s="808">
        <v>0</v>
      </c>
      <c r="L29" s="808">
        <v>0</v>
      </c>
      <c r="M29" s="808">
        <v>0</v>
      </c>
      <c r="N29" s="808">
        <v>0</v>
      </c>
      <c r="O29" s="808">
        <v>0</v>
      </c>
      <c r="P29" s="808">
        <v>0</v>
      </c>
      <c r="Q29" s="808">
        <v>0</v>
      </c>
      <c r="R29" s="808">
        <v>0</v>
      </c>
      <c r="S29" s="805">
        <f t="shared" si="3"/>
        <v>0</v>
      </c>
      <c r="T29" s="805">
        <v>0</v>
      </c>
      <c r="U29" s="808">
        <v>0</v>
      </c>
      <c r="V29" s="808">
        <v>0</v>
      </c>
      <c r="W29" s="808">
        <v>0</v>
      </c>
      <c r="X29" s="808">
        <v>0</v>
      </c>
      <c r="Y29" s="808">
        <v>0</v>
      </c>
      <c r="Z29" s="808">
        <v>0</v>
      </c>
      <c r="AA29" s="808">
        <v>0</v>
      </c>
      <c r="AB29" s="808">
        <v>0</v>
      </c>
      <c r="AC29" s="808">
        <v>0</v>
      </c>
      <c r="AD29" s="808">
        <v>0</v>
      </c>
      <c r="AE29" s="808">
        <v>0</v>
      </c>
      <c r="AF29" s="808">
        <v>0</v>
      </c>
      <c r="AG29" s="805">
        <f>SUM(U29)</f>
        <v>0</v>
      </c>
      <c r="AH29" s="812"/>
      <c r="AI29" s="771"/>
      <c r="AJ29" s="289"/>
      <c r="AM29" s="290"/>
      <c r="AO29" s="802"/>
      <c r="AP29" s="799"/>
      <c r="AQ29" s="803"/>
      <c r="AT29" s="750"/>
      <c r="AU29" s="750"/>
      <c r="AV29" s="755"/>
      <c r="AW29" s="805"/>
      <c r="AX29" s="808"/>
      <c r="AY29" s="808"/>
      <c r="AZ29" s="808"/>
      <c r="BA29" s="808"/>
      <c r="BB29" s="808"/>
      <c r="BC29" s="808"/>
      <c r="BD29" s="808"/>
      <c r="BE29" s="808"/>
      <c r="BF29" s="808"/>
      <c r="BG29" s="808"/>
      <c r="BH29" s="808"/>
      <c r="BI29" s="808"/>
      <c r="BJ29" s="808"/>
      <c r="BK29" s="750"/>
    </row>
    <row r="30" spans="2:65" s="754" customFormat="1" x14ac:dyDescent="0.35">
      <c r="B30" s="770"/>
      <c r="C30" s="750" t="s">
        <v>268</v>
      </c>
      <c r="D30" s="750"/>
      <c r="E30" s="755"/>
      <c r="F30" s="805">
        <v>0</v>
      </c>
      <c r="G30" s="808">
        <v>0</v>
      </c>
      <c r="H30" s="808">
        <v>0</v>
      </c>
      <c r="I30" s="808">
        <v>0</v>
      </c>
      <c r="J30" s="808">
        <v>0</v>
      </c>
      <c r="K30" s="808">
        <v>0</v>
      </c>
      <c r="L30" s="808">
        <v>0</v>
      </c>
      <c r="M30" s="808">
        <v>0</v>
      </c>
      <c r="N30" s="808">
        <v>0</v>
      </c>
      <c r="O30" s="808">
        <v>0</v>
      </c>
      <c r="P30" s="808">
        <v>0</v>
      </c>
      <c r="Q30" s="808">
        <v>0</v>
      </c>
      <c r="R30" s="808">
        <v>0</v>
      </c>
      <c r="S30" s="805">
        <f t="shared" si="3"/>
        <v>0</v>
      </c>
      <c r="T30" s="805">
        <v>0</v>
      </c>
      <c r="U30" s="808">
        <v>0</v>
      </c>
      <c r="V30" s="808">
        <v>0</v>
      </c>
      <c r="W30" s="808">
        <v>0</v>
      </c>
      <c r="X30" s="808">
        <v>0</v>
      </c>
      <c r="Y30" s="808">
        <v>0</v>
      </c>
      <c r="Z30" s="808">
        <v>0</v>
      </c>
      <c r="AA30" s="808">
        <v>0</v>
      </c>
      <c r="AB30" s="808">
        <v>0</v>
      </c>
      <c r="AC30" s="808">
        <v>0</v>
      </c>
      <c r="AD30" s="808">
        <v>0</v>
      </c>
      <c r="AE30" s="808">
        <v>0</v>
      </c>
      <c r="AF30" s="808">
        <v>0</v>
      </c>
      <c r="AG30" s="805">
        <f>SUM(U30)</f>
        <v>0</v>
      </c>
      <c r="AH30" s="812"/>
      <c r="AI30" s="771"/>
      <c r="AJ30" s="289"/>
      <c r="AM30" s="290"/>
      <c r="AO30" s="802"/>
      <c r="AP30" s="799"/>
      <c r="AQ30" s="803"/>
      <c r="AT30" s="750"/>
      <c r="AU30" s="750"/>
      <c r="AV30" s="755"/>
      <c r="AW30" s="805"/>
      <c r="AX30" s="808"/>
      <c r="AY30" s="808"/>
      <c r="AZ30" s="808"/>
      <c r="BA30" s="808"/>
      <c r="BB30" s="808"/>
      <c r="BC30" s="808"/>
      <c r="BD30" s="808"/>
      <c r="BE30" s="808"/>
      <c r="BF30" s="808"/>
      <c r="BG30" s="808"/>
      <c r="BH30" s="808"/>
      <c r="BI30" s="808"/>
      <c r="BJ30" s="808"/>
      <c r="BK30" s="750"/>
    </row>
    <row r="31" spans="2:65" s="754" customFormat="1" x14ac:dyDescent="0.35">
      <c r="B31" s="770"/>
      <c r="D31" s="290"/>
      <c r="E31" s="771"/>
      <c r="F31" s="832"/>
      <c r="G31" s="833"/>
      <c r="H31" s="833"/>
      <c r="I31" s="833"/>
      <c r="J31" s="833"/>
      <c r="K31" s="833"/>
      <c r="L31" s="833"/>
      <c r="M31" s="833"/>
      <c r="N31" s="833"/>
      <c r="O31" s="833"/>
      <c r="P31" s="833"/>
      <c r="Q31" s="833"/>
      <c r="R31" s="833"/>
      <c r="S31" s="833"/>
      <c r="T31" s="832"/>
      <c r="U31" s="833"/>
      <c r="V31" s="833"/>
      <c r="W31" s="833"/>
      <c r="X31" s="833"/>
      <c r="Y31" s="833"/>
      <c r="Z31" s="833"/>
      <c r="AA31" s="833"/>
      <c r="AB31" s="833"/>
      <c r="AC31" s="833"/>
      <c r="AD31" s="833"/>
      <c r="AE31" s="833"/>
      <c r="AF31" s="833"/>
      <c r="AG31" s="834"/>
      <c r="AH31" s="812"/>
      <c r="AI31" s="771"/>
      <c r="AJ31" s="289"/>
      <c r="AM31" s="290"/>
      <c r="AO31" s="802"/>
      <c r="AP31" s="799"/>
      <c r="AQ31" s="803"/>
      <c r="AS31" s="770"/>
      <c r="AU31" s="290"/>
      <c r="AV31" s="771"/>
      <c r="AW31" s="832"/>
      <c r="AX31" s="833"/>
      <c r="AY31" s="833"/>
      <c r="AZ31" s="833"/>
      <c r="BA31" s="833"/>
      <c r="BB31" s="833"/>
      <c r="BC31" s="833"/>
      <c r="BD31" s="833"/>
      <c r="BE31" s="833"/>
      <c r="BF31" s="833"/>
      <c r="BG31" s="833"/>
      <c r="BH31" s="833"/>
      <c r="BI31" s="833"/>
      <c r="BJ31" s="833"/>
    </row>
    <row r="32" spans="2:65" s="754" customFormat="1" x14ac:dyDescent="0.35">
      <c r="B32" s="770"/>
      <c r="E32" s="771"/>
      <c r="F32" s="806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806"/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  <c r="AE32" s="799"/>
      <c r="AF32" s="799"/>
      <c r="AG32" s="800"/>
      <c r="AH32" s="812"/>
      <c r="AI32" s="771"/>
      <c r="AJ32" s="289"/>
      <c r="AM32" s="290"/>
      <c r="AO32" s="802"/>
      <c r="AP32" s="799"/>
      <c r="AQ32" s="803"/>
      <c r="AS32" s="770"/>
      <c r="AV32" s="771"/>
      <c r="AW32" s="806"/>
      <c r="AX32" s="799"/>
      <c r="AY32" s="799"/>
      <c r="AZ32" s="799"/>
      <c r="BA32" s="799"/>
      <c r="BB32" s="799"/>
      <c r="BC32" s="799"/>
      <c r="BD32" s="799"/>
      <c r="BE32" s="799"/>
      <c r="BF32" s="799"/>
      <c r="BG32" s="799"/>
      <c r="BH32" s="799"/>
      <c r="BI32" s="799"/>
      <c r="BJ32" s="799"/>
    </row>
    <row r="33" spans="2:62" s="754" customFormat="1" x14ac:dyDescent="0.35">
      <c r="B33" s="770" t="s">
        <v>645</v>
      </c>
      <c r="E33" s="771"/>
      <c r="F33" s="806">
        <f>+F10-F13</f>
        <v>-301249665.81680036</v>
      </c>
      <c r="G33" s="806">
        <f>+G10-G13</f>
        <v>-88132483.802379966</v>
      </c>
      <c r="H33" s="806">
        <f>+H10-H13</f>
        <v>0</v>
      </c>
      <c r="I33" s="806">
        <f>+I10-I13</f>
        <v>0</v>
      </c>
      <c r="J33" s="806">
        <f>+J10-J13</f>
        <v>0</v>
      </c>
      <c r="K33" s="799">
        <f t="shared" ref="K33:AG33" si="5">(K10-K13)</f>
        <v>0</v>
      </c>
      <c r="L33" s="799">
        <f>(L10-L13)</f>
        <v>0</v>
      </c>
      <c r="M33" s="799">
        <f>(M10-M13)</f>
        <v>0</v>
      </c>
      <c r="N33" s="799">
        <f t="shared" si="5"/>
        <v>0</v>
      </c>
      <c r="O33" s="799">
        <f>(O10-O13)</f>
        <v>0</v>
      </c>
      <c r="P33" s="799">
        <f t="shared" si="5"/>
        <v>0</v>
      </c>
      <c r="Q33" s="799">
        <f t="shared" si="5"/>
        <v>0</v>
      </c>
      <c r="R33" s="799">
        <f>(R10-R13)</f>
        <v>0</v>
      </c>
      <c r="S33" s="799">
        <f>(S10-S13)</f>
        <v>-88132483.802379966</v>
      </c>
      <c r="T33" s="799">
        <f t="shared" si="5"/>
        <v>-337851802.32460761</v>
      </c>
      <c r="U33" s="799">
        <f t="shared" si="5"/>
        <v>-79568121.478520036</v>
      </c>
      <c r="V33" s="799">
        <f t="shared" si="5"/>
        <v>-2908188.390440017</v>
      </c>
      <c r="W33" s="799">
        <f t="shared" si="5"/>
        <v>55333077.066171974</v>
      </c>
      <c r="X33" s="799">
        <f t="shared" si="5"/>
        <v>-164355823.83454999</v>
      </c>
      <c r="Y33" s="799">
        <f t="shared" si="5"/>
        <v>-31979746.275509953</v>
      </c>
      <c r="Z33" s="799">
        <f t="shared" si="5"/>
        <v>-12778576.831420034</v>
      </c>
      <c r="AA33" s="799">
        <f t="shared" si="5"/>
        <v>-44471099.843670011</v>
      </c>
      <c r="AB33" s="799">
        <f t="shared" si="5"/>
        <v>-21025406.343019962</v>
      </c>
      <c r="AC33" s="799">
        <f t="shared" si="5"/>
        <v>40988633.582370013</v>
      </c>
      <c r="AD33" s="799">
        <f t="shared" si="5"/>
        <v>-78607212.652549982</v>
      </c>
      <c r="AE33" s="799">
        <f>(AE10-AE13)</f>
        <v>32443534.625650048</v>
      </c>
      <c r="AF33" s="799">
        <f>(AF10-AF13)</f>
        <v>-30922871.949119985</v>
      </c>
      <c r="AG33" s="800">
        <f t="shared" si="5"/>
        <v>-79568121.478520036</v>
      </c>
      <c r="AH33" s="812"/>
      <c r="AI33" s="771"/>
      <c r="AJ33" s="835"/>
      <c r="AM33" s="290"/>
      <c r="AO33" s="802"/>
      <c r="AP33" s="799"/>
      <c r="AQ33" s="803"/>
      <c r="AS33" s="770"/>
      <c r="AV33" s="771"/>
      <c r="AW33" s="806"/>
      <c r="AX33" s="806"/>
      <c r="AY33" s="806"/>
      <c r="AZ33" s="806"/>
      <c r="BA33" s="806"/>
      <c r="BB33" s="799"/>
      <c r="BC33" s="799"/>
      <c r="BD33" s="799"/>
      <c r="BE33" s="799"/>
      <c r="BF33" s="799"/>
      <c r="BG33" s="799"/>
      <c r="BH33" s="799"/>
      <c r="BI33" s="799"/>
      <c r="BJ33" s="799"/>
    </row>
    <row r="34" spans="2:62" s="754" customFormat="1" x14ac:dyDescent="0.35">
      <c r="B34" s="770"/>
      <c r="E34" s="771"/>
      <c r="F34" s="806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806"/>
      <c r="U34" s="799"/>
      <c r="V34" s="799"/>
      <c r="W34" s="799"/>
      <c r="X34" s="799"/>
      <c r="Y34" s="799"/>
      <c r="Z34" s="799"/>
      <c r="AA34" s="799"/>
      <c r="AB34" s="799"/>
      <c r="AC34" s="799"/>
      <c r="AD34" s="799"/>
      <c r="AE34" s="799"/>
      <c r="AF34" s="799"/>
      <c r="AG34" s="800"/>
      <c r="AH34" s="812"/>
      <c r="AI34" s="771"/>
      <c r="AJ34" s="289"/>
      <c r="AM34" s="290"/>
      <c r="AO34" s="802"/>
      <c r="AP34" s="799"/>
      <c r="AQ34" s="803"/>
      <c r="AS34" s="770"/>
      <c r="AV34" s="771"/>
      <c r="AW34" s="806"/>
      <c r="AX34" s="799"/>
      <c r="AY34" s="799"/>
      <c r="AZ34" s="799"/>
      <c r="BA34" s="799"/>
      <c r="BB34" s="799"/>
      <c r="BC34" s="799"/>
      <c r="BD34" s="799"/>
      <c r="BE34" s="799"/>
      <c r="BF34" s="799"/>
      <c r="BG34" s="799"/>
      <c r="BH34" s="799"/>
      <c r="BI34" s="799"/>
      <c r="BJ34" s="799"/>
    </row>
    <row r="35" spans="2:62" s="754" customFormat="1" x14ac:dyDescent="0.35">
      <c r="B35" s="770" t="s">
        <v>497</v>
      </c>
      <c r="E35" s="771"/>
      <c r="F35" s="806">
        <f>SUM(F36:F37)</f>
        <v>-134753362</v>
      </c>
      <c r="G35" s="799">
        <f t="shared" ref="G35:AG35" si="6">SUM(G36:G37)</f>
        <v>-21000450</v>
      </c>
      <c r="H35" s="799">
        <f t="shared" si="6"/>
        <v>0</v>
      </c>
      <c r="I35" s="799">
        <f t="shared" si="6"/>
        <v>0</v>
      </c>
      <c r="J35" s="799">
        <f t="shared" si="6"/>
        <v>0</v>
      </c>
      <c r="K35" s="799">
        <f t="shared" si="6"/>
        <v>0</v>
      </c>
      <c r="L35" s="799">
        <f t="shared" si="6"/>
        <v>0</v>
      </c>
      <c r="M35" s="799">
        <f t="shared" si="6"/>
        <v>0</v>
      </c>
      <c r="N35" s="799">
        <f t="shared" si="6"/>
        <v>0</v>
      </c>
      <c r="O35" s="799">
        <f t="shared" si="6"/>
        <v>0</v>
      </c>
      <c r="P35" s="799">
        <f t="shared" si="6"/>
        <v>0</v>
      </c>
      <c r="Q35" s="799">
        <f t="shared" si="6"/>
        <v>0</v>
      </c>
      <c r="R35" s="799">
        <f t="shared" si="6"/>
        <v>0</v>
      </c>
      <c r="S35" s="799">
        <f t="shared" si="6"/>
        <v>-21000450</v>
      </c>
      <c r="T35" s="806">
        <f t="shared" si="6"/>
        <v>-159181213.40000001</v>
      </c>
      <c r="U35" s="799">
        <f t="shared" si="6"/>
        <v>-11608887</v>
      </c>
      <c r="V35" s="799">
        <f t="shared" si="6"/>
        <v>-945747</v>
      </c>
      <c r="W35" s="799">
        <f t="shared" si="6"/>
        <v>-413291</v>
      </c>
      <c r="X35" s="799">
        <f t="shared" si="6"/>
        <v>-9825047</v>
      </c>
      <c r="Y35" s="799">
        <f t="shared" si="6"/>
        <v>-481932</v>
      </c>
      <c r="Z35" s="799">
        <f t="shared" si="6"/>
        <v>-35590814</v>
      </c>
      <c r="AA35" s="799">
        <f t="shared" si="6"/>
        <v>-486039</v>
      </c>
      <c r="AB35" s="799">
        <f t="shared" si="6"/>
        <v>-514052</v>
      </c>
      <c r="AC35" s="799">
        <f t="shared" si="6"/>
        <v>-96946190.400000006</v>
      </c>
      <c r="AD35" s="799">
        <f t="shared" si="6"/>
        <v>-278970</v>
      </c>
      <c r="AE35" s="799">
        <f t="shared" si="6"/>
        <v>-349641</v>
      </c>
      <c r="AF35" s="799">
        <f t="shared" si="6"/>
        <v>-1740603</v>
      </c>
      <c r="AG35" s="800">
        <f t="shared" si="6"/>
        <v>-11608887</v>
      </c>
      <c r="AH35" s="812"/>
      <c r="AI35" s="771"/>
      <c r="AJ35" s="290"/>
      <c r="AM35" s="290"/>
      <c r="AO35" s="802"/>
      <c r="AP35" s="799"/>
      <c r="AQ35" s="803"/>
      <c r="AS35" s="770"/>
      <c r="AV35" s="771"/>
      <c r="AW35" s="806"/>
      <c r="AX35" s="799"/>
      <c r="AY35" s="799"/>
      <c r="AZ35" s="799"/>
      <c r="BA35" s="799"/>
      <c r="BB35" s="799"/>
      <c r="BC35" s="799"/>
      <c r="BD35" s="799"/>
      <c r="BE35" s="799"/>
      <c r="BF35" s="799"/>
      <c r="BG35" s="799"/>
      <c r="BH35" s="799"/>
      <c r="BI35" s="799"/>
      <c r="BJ35" s="799"/>
    </row>
    <row r="36" spans="2:62" s="754" customFormat="1" x14ac:dyDescent="0.35">
      <c r="B36" s="770"/>
      <c r="C36" s="836" t="s">
        <v>646</v>
      </c>
      <c r="D36" s="750"/>
      <c r="E36" s="771"/>
      <c r="F36" s="805">
        <f>[16]Summary!$H$70</f>
        <v>-98589919</v>
      </c>
      <c r="G36" s="808">
        <f>[16]Summary!$M$70</f>
        <v>-381700</v>
      </c>
      <c r="H36" s="808">
        <v>0</v>
      </c>
      <c r="I36" s="808">
        <v>0</v>
      </c>
      <c r="J36" s="808">
        <v>0</v>
      </c>
      <c r="K36" s="808">
        <v>0</v>
      </c>
      <c r="L36" s="808">
        <v>0</v>
      </c>
      <c r="M36" s="808">
        <v>0</v>
      </c>
      <c r="N36" s="808">
        <v>0</v>
      </c>
      <c r="O36" s="808">
        <v>0</v>
      </c>
      <c r="P36" s="808">
        <v>0</v>
      </c>
      <c r="Q36" s="808">
        <v>0</v>
      </c>
      <c r="R36" s="808">
        <v>0</v>
      </c>
      <c r="S36" s="808">
        <f>SUM(G36:R36)</f>
        <v>-381700</v>
      </c>
      <c r="T36" s="805">
        <v>-102788440</v>
      </c>
      <c r="U36" s="808">
        <v>-1891839</v>
      </c>
      <c r="V36" s="808">
        <v>-945747</v>
      </c>
      <c r="W36" s="808">
        <v>-413291</v>
      </c>
      <c r="X36" s="808">
        <v>-509726</v>
      </c>
      <c r="Y36" s="808">
        <v>-481932</v>
      </c>
      <c r="Z36" s="808">
        <v>-394961</v>
      </c>
      <c r="AA36" s="808">
        <v>-486039</v>
      </c>
      <c r="AB36" s="808">
        <v>-514052</v>
      </c>
      <c r="AC36" s="808">
        <v>-96145194</v>
      </c>
      <c r="AD36" s="808">
        <v>-278970</v>
      </c>
      <c r="AE36" s="808">
        <v>-349641</v>
      </c>
      <c r="AF36" s="808">
        <v>-377048</v>
      </c>
      <c r="AG36" s="810">
        <f>SUM(U36)</f>
        <v>-1891839</v>
      </c>
      <c r="AH36" s="812"/>
      <c r="AI36" s="771"/>
      <c r="AJ36" s="289"/>
      <c r="AM36" s="290"/>
      <c r="AO36" s="802"/>
      <c r="AP36" s="799"/>
      <c r="AQ36" s="803"/>
      <c r="AS36" s="770"/>
      <c r="AT36" s="836"/>
      <c r="AU36" s="750"/>
      <c r="AV36" s="771"/>
      <c r="AW36" s="805"/>
      <c r="AX36" s="808"/>
      <c r="AY36" s="808"/>
      <c r="AZ36" s="808"/>
      <c r="BA36" s="808"/>
      <c r="BB36" s="808"/>
      <c r="BC36" s="808"/>
      <c r="BD36" s="808"/>
      <c r="BE36" s="808"/>
      <c r="BF36" s="808"/>
      <c r="BG36" s="808"/>
      <c r="BH36" s="808"/>
      <c r="BI36" s="808"/>
      <c r="BJ36" s="808"/>
    </row>
    <row r="37" spans="2:62" s="754" customFormat="1" x14ac:dyDescent="0.35">
      <c r="B37" s="770"/>
      <c r="C37" s="836" t="s">
        <v>647</v>
      </c>
      <c r="D37" s="837"/>
      <c r="E37" s="771"/>
      <c r="F37" s="805">
        <f>[16]Summary!$H$71</f>
        <v>-36163443</v>
      </c>
      <c r="G37" s="808">
        <f>[16]Summary!$M$71</f>
        <v>-20618750</v>
      </c>
      <c r="H37" s="808">
        <v>0</v>
      </c>
      <c r="I37" s="808">
        <v>0</v>
      </c>
      <c r="J37" s="808">
        <v>0</v>
      </c>
      <c r="K37" s="808">
        <v>0</v>
      </c>
      <c r="L37" s="808">
        <v>0</v>
      </c>
      <c r="M37" s="808">
        <v>0</v>
      </c>
      <c r="N37" s="808">
        <v>0</v>
      </c>
      <c r="O37" s="808">
        <v>0</v>
      </c>
      <c r="P37" s="808">
        <v>0</v>
      </c>
      <c r="Q37" s="808">
        <v>0</v>
      </c>
      <c r="R37" s="808">
        <v>0</v>
      </c>
      <c r="S37" s="808">
        <f>SUM(G37:R37)</f>
        <v>-20618750</v>
      </c>
      <c r="T37" s="805">
        <v>-56392773.399999999</v>
      </c>
      <c r="U37" s="808">
        <v>-9717048</v>
      </c>
      <c r="V37" s="808">
        <v>0</v>
      </c>
      <c r="W37" s="808">
        <v>0</v>
      </c>
      <c r="X37" s="808">
        <v>-9315321</v>
      </c>
      <c r="Y37" s="808">
        <v>0</v>
      </c>
      <c r="Z37" s="808">
        <v>-35195853</v>
      </c>
      <c r="AA37" s="808">
        <v>0</v>
      </c>
      <c r="AB37" s="808">
        <v>0</v>
      </c>
      <c r="AC37" s="808">
        <v>-800996.39999999991</v>
      </c>
      <c r="AD37" s="808">
        <v>0</v>
      </c>
      <c r="AE37" s="808">
        <v>0</v>
      </c>
      <c r="AF37" s="808">
        <v>-1363555</v>
      </c>
      <c r="AG37" s="810">
        <f>SUM(U37)</f>
        <v>-9717048</v>
      </c>
      <c r="AH37" s="812"/>
      <c r="AI37" s="771"/>
      <c r="AJ37" s="289"/>
      <c r="AM37" s="290"/>
      <c r="AO37" s="802"/>
      <c r="AP37" s="799"/>
      <c r="AQ37" s="803"/>
      <c r="AS37" s="770"/>
      <c r="AT37" s="836"/>
      <c r="AU37" s="837"/>
      <c r="AV37" s="771"/>
      <c r="AW37" s="805"/>
      <c r="AX37" s="808"/>
      <c r="AY37" s="808"/>
      <c r="AZ37" s="808"/>
      <c r="BA37" s="808"/>
      <c r="BB37" s="808"/>
      <c r="BC37" s="808"/>
      <c r="BD37" s="808"/>
      <c r="BE37" s="808"/>
      <c r="BF37" s="808"/>
      <c r="BG37" s="808"/>
      <c r="BH37" s="808"/>
      <c r="BI37" s="808"/>
      <c r="BJ37" s="808"/>
    </row>
    <row r="38" spans="2:62" s="754" customFormat="1" x14ac:dyDescent="0.35">
      <c r="B38" s="770"/>
      <c r="D38" s="838"/>
      <c r="E38" s="771"/>
      <c r="F38" s="806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806"/>
      <c r="U38" s="799"/>
      <c r="V38" s="799"/>
      <c r="W38" s="799"/>
      <c r="X38" s="799"/>
      <c r="Y38" s="799"/>
      <c r="Z38" s="799"/>
      <c r="AA38" s="799"/>
      <c r="AB38" s="799"/>
      <c r="AC38" s="799"/>
      <c r="AD38" s="799"/>
      <c r="AE38" s="799"/>
      <c r="AF38" s="799"/>
      <c r="AG38" s="800"/>
      <c r="AH38" s="812"/>
      <c r="AI38" s="771"/>
      <c r="AJ38" s="290"/>
      <c r="AM38" s="290"/>
      <c r="AO38" s="802"/>
      <c r="AP38" s="799"/>
      <c r="AQ38" s="803"/>
      <c r="AS38" s="770"/>
      <c r="AU38" s="838"/>
      <c r="AV38" s="771"/>
      <c r="AW38" s="806"/>
      <c r="AX38" s="799"/>
      <c r="AY38" s="799"/>
      <c r="AZ38" s="799"/>
      <c r="BA38" s="799"/>
      <c r="BB38" s="799"/>
      <c r="BC38" s="799"/>
      <c r="BD38" s="799"/>
      <c r="BE38" s="799"/>
      <c r="BF38" s="799"/>
      <c r="BG38" s="799"/>
      <c r="BH38" s="799"/>
      <c r="BI38" s="799"/>
      <c r="BJ38" s="799"/>
    </row>
    <row r="39" spans="2:62" s="754" customFormat="1" x14ac:dyDescent="0.35">
      <c r="B39" s="770" t="s">
        <v>648</v>
      </c>
      <c r="D39" s="838"/>
      <c r="E39" s="798" t="s">
        <v>95</v>
      </c>
      <c r="F39" s="806">
        <v>0</v>
      </c>
      <c r="G39" s="799">
        <v>0</v>
      </c>
      <c r="H39" s="799">
        <v>0</v>
      </c>
      <c r="I39" s="799">
        <v>0</v>
      </c>
      <c r="J39" s="799">
        <v>0</v>
      </c>
      <c r="K39" s="799">
        <v>0</v>
      </c>
      <c r="L39" s="799">
        <v>0</v>
      </c>
      <c r="M39" s="799">
        <v>0</v>
      </c>
      <c r="N39" s="799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f>SUM(G39:R39)</f>
        <v>0</v>
      </c>
      <c r="T39" s="806">
        <v>-80000000</v>
      </c>
      <c r="U39" s="799">
        <v>0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799">
        <v>0</v>
      </c>
      <c r="AE39" s="799">
        <v>0</v>
      </c>
      <c r="AF39" s="799">
        <v>-80000000</v>
      </c>
      <c r="AG39" s="800">
        <f>SUM(U39)</f>
        <v>0</v>
      </c>
      <c r="AH39" s="812"/>
      <c r="AI39" s="771"/>
      <c r="AJ39" s="290"/>
      <c r="AM39" s="290"/>
      <c r="AO39" s="802"/>
      <c r="AP39" s="799"/>
      <c r="AQ39" s="803"/>
      <c r="AS39" s="770"/>
      <c r="AU39" s="838"/>
      <c r="AV39" s="798"/>
      <c r="AW39" s="806"/>
      <c r="AX39" s="799"/>
      <c r="AY39" s="799"/>
      <c r="AZ39" s="799"/>
      <c r="BA39" s="799"/>
      <c r="BB39" s="799"/>
      <c r="BC39" s="799"/>
      <c r="BD39" s="799"/>
      <c r="BE39" s="799"/>
      <c r="BF39" s="799"/>
      <c r="BG39" s="799"/>
      <c r="BH39" s="799"/>
      <c r="BI39" s="799"/>
      <c r="BJ39" s="799"/>
    </row>
    <row r="40" spans="2:62" s="754" customFormat="1" x14ac:dyDescent="0.35">
      <c r="B40" s="770"/>
      <c r="D40" s="838"/>
      <c r="E40" s="798"/>
      <c r="F40" s="806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806"/>
      <c r="U40" s="799"/>
      <c r="V40" s="799"/>
      <c r="W40" s="799"/>
      <c r="X40" s="799"/>
      <c r="Y40" s="799"/>
      <c r="Z40" s="799"/>
      <c r="AA40" s="799"/>
      <c r="AB40" s="799"/>
      <c r="AC40" s="799"/>
      <c r="AD40" s="799"/>
      <c r="AE40" s="799"/>
      <c r="AF40" s="799"/>
      <c r="AG40" s="800"/>
      <c r="AH40" s="812"/>
      <c r="AI40" s="771"/>
      <c r="AJ40" s="290"/>
      <c r="AM40" s="290"/>
      <c r="AO40" s="802"/>
      <c r="AP40" s="799"/>
      <c r="AQ40" s="803"/>
      <c r="AS40" s="770"/>
      <c r="AU40" s="838"/>
      <c r="AV40" s="798"/>
      <c r="AW40" s="806"/>
      <c r="AX40" s="799"/>
      <c r="AY40" s="799"/>
      <c r="AZ40" s="799"/>
      <c r="BA40" s="799"/>
      <c r="BB40" s="799"/>
      <c r="BC40" s="799"/>
      <c r="BD40" s="799"/>
      <c r="BE40" s="799"/>
      <c r="BF40" s="799"/>
      <c r="BG40" s="799"/>
      <c r="BH40" s="799"/>
      <c r="BI40" s="799"/>
      <c r="BJ40" s="799"/>
    </row>
    <row r="41" spans="2:62" s="754" customFormat="1" x14ac:dyDescent="0.35">
      <c r="B41" s="770" t="s">
        <v>649</v>
      </c>
      <c r="D41" s="838"/>
      <c r="E41" s="798" t="s">
        <v>98</v>
      </c>
      <c r="F41" s="806">
        <v>56000000</v>
      </c>
      <c r="G41" s="799">
        <v>0</v>
      </c>
      <c r="H41" s="799">
        <v>0</v>
      </c>
      <c r="I41" s="799">
        <v>0</v>
      </c>
      <c r="J41" s="799">
        <v>0</v>
      </c>
      <c r="K41" s="799">
        <v>0</v>
      </c>
      <c r="L41" s="799">
        <v>0</v>
      </c>
      <c r="M41" s="799">
        <v>0</v>
      </c>
      <c r="N41" s="799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f>SUM(G41:R41)</f>
        <v>0</v>
      </c>
      <c r="T41" s="806">
        <v>25000000</v>
      </c>
      <c r="U41" s="799">
        <v>0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25000000</v>
      </c>
      <c r="AD41" s="799">
        <v>0</v>
      </c>
      <c r="AE41" s="799">
        <v>0</v>
      </c>
      <c r="AF41" s="799">
        <v>0</v>
      </c>
      <c r="AG41" s="800">
        <f>SUM(U41)</f>
        <v>0</v>
      </c>
      <c r="AH41" s="812"/>
      <c r="AI41" s="771"/>
      <c r="AJ41" s="290"/>
      <c r="AM41" s="290"/>
      <c r="AO41" s="802"/>
      <c r="AP41" s="799"/>
      <c r="AQ41" s="803"/>
      <c r="AS41" s="770"/>
      <c r="AU41" s="838"/>
      <c r="AV41" s="798"/>
      <c r="AW41" s="806"/>
      <c r="AX41" s="799"/>
      <c r="AY41" s="799"/>
      <c r="AZ41" s="799"/>
      <c r="BA41" s="799"/>
      <c r="BB41" s="799"/>
      <c r="BC41" s="799"/>
      <c r="BD41" s="799"/>
      <c r="BE41" s="799"/>
      <c r="BF41" s="799"/>
      <c r="BG41" s="799"/>
      <c r="BH41" s="799"/>
      <c r="BI41" s="799"/>
      <c r="BJ41" s="799"/>
    </row>
    <row r="42" spans="2:62" s="754" customFormat="1" x14ac:dyDescent="0.35">
      <c r="B42" s="770"/>
      <c r="D42" s="838"/>
      <c r="E42" s="771"/>
      <c r="F42" s="832"/>
      <c r="G42" s="833"/>
      <c r="H42" s="833"/>
      <c r="I42" s="833"/>
      <c r="J42" s="833"/>
      <c r="K42" s="833"/>
      <c r="L42" s="833"/>
      <c r="M42" s="833"/>
      <c r="N42" s="833"/>
      <c r="O42" s="833"/>
      <c r="P42" s="833"/>
      <c r="Q42" s="833"/>
      <c r="R42" s="833"/>
      <c r="S42" s="833"/>
      <c r="T42" s="832"/>
      <c r="U42" s="833"/>
      <c r="V42" s="833"/>
      <c r="W42" s="833"/>
      <c r="X42" s="833"/>
      <c r="Y42" s="833"/>
      <c r="Z42" s="833"/>
      <c r="AA42" s="833"/>
      <c r="AB42" s="833"/>
      <c r="AC42" s="833"/>
      <c r="AD42" s="833"/>
      <c r="AE42" s="833"/>
      <c r="AF42" s="833"/>
      <c r="AG42" s="834"/>
      <c r="AH42" s="812"/>
      <c r="AI42" s="771"/>
      <c r="AJ42" s="289"/>
      <c r="AM42" s="290"/>
      <c r="AO42" s="802"/>
      <c r="AP42" s="799"/>
      <c r="AQ42" s="803"/>
      <c r="AS42" s="770"/>
      <c r="AU42" s="838"/>
      <c r="AV42" s="771"/>
      <c r="AW42" s="832"/>
      <c r="AX42" s="833"/>
      <c r="AY42" s="833"/>
      <c r="AZ42" s="833"/>
      <c r="BA42" s="833"/>
      <c r="BB42" s="833"/>
      <c r="BC42" s="833"/>
      <c r="BD42" s="833"/>
      <c r="BE42" s="833"/>
      <c r="BF42" s="833"/>
      <c r="BG42" s="833"/>
      <c r="BH42" s="833"/>
      <c r="BI42" s="833"/>
      <c r="BJ42" s="833"/>
    </row>
    <row r="43" spans="2:62" s="754" customFormat="1" x14ac:dyDescent="0.35">
      <c r="B43" s="770" t="s">
        <v>650</v>
      </c>
      <c r="D43" s="838"/>
      <c r="E43" s="771"/>
      <c r="F43" s="806">
        <f>F33+F35+F39+F41</f>
        <v>-380003027.81680036</v>
      </c>
      <c r="G43" s="806">
        <f t="shared" ref="G43:R43" si="7">G33+G35+G39+G41</f>
        <v>-109132933.80237997</v>
      </c>
      <c r="H43" s="806">
        <f t="shared" si="7"/>
        <v>0</v>
      </c>
      <c r="I43" s="806">
        <f t="shared" si="7"/>
        <v>0</v>
      </c>
      <c r="J43" s="806">
        <f>J33+J35+J39+J41</f>
        <v>0</v>
      </c>
      <c r="K43" s="806">
        <f t="shared" si="7"/>
        <v>0</v>
      </c>
      <c r="L43" s="806">
        <f t="shared" si="7"/>
        <v>0</v>
      </c>
      <c r="M43" s="806">
        <f>M33+M35+M39+M41</f>
        <v>0</v>
      </c>
      <c r="N43" s="806">
        <f t="shared" si="7"/>
        <v>0</v>
      </c>
      <c r="O43" s="806">
        <f>O33+O35+O39+O41</f>
        <v>0</v>
      </c>
      <c r="P43" s="806">
        <f t="shared" si="7"/>
        <v>0</v>
      </c>
      <c r="Q43" s="806">
        <f>Q33+Q35+Q39+Q41</f>
        <v>0</v>
      </c>
      <c r="R43" s="806">
        <f t="shared" si="7"/>
        <v>0</v>
      </c>
      <c r="S43" s="806">
        <f>S33+S35+S39+S41</f>
        <v>-109132933.80237997</v>
      </c>
      <c r="T43" s="806">
        <f>T33+T35+T39+T41</f>
        <v>-552033015.72460759</v>
      </c>
      <c r="U43" s="799">
        <f>U33+U35+U39+U41</f>
        <v>-91177008.478520036</v>
      </c>
      <c r="V43" s="799">
        <f t="shared" ref="V43:AD43" si="8">V33+V35+V39+V41</f>
        <v>-3853935.390440017</v>
      </c>
      <c r="W43" s="799">
        <f t="shared" si="8"/>
        <v>54919786.066171974</v>
      </c>
      <c r="X43" s="799">
        <f t="shared" si="8"/>
        <v>-174180870.83454999</v>
      </c>
      <c r="Y43" s="799">
        <f t="shared" si="8"/>
        <v>-32461678.275509953</v>
      </c>
      <c r="Z43" s="799">
        <f t="shared" si="8"/>
        <v>-48369390.831420034</v>
      </c>
      <c r="AA43" s="799">
        <f t="shared" si="8"/>
        <v>-44957138.843670011</v>
      </c>
      <c r="AB43" s="799">
        <f t="shared" si="8"/>
        <v>-21539458.343019962</v>
      </c>
      <c r="AC43" s="799">
        <f>AC33+AC35+AC39+AC41</f>
        <v>-30957556.817629993</v>
      </c>
      <c r="AD43" s="799">
        <f t="shared" si="8"/>
        <v>-78886182.652549982</v>
      </c>
      <c r="AE43" s="799">
        <f>AE33+AE35+AE39+AE41</f>
        <v>32093893.625650048</v>
      </c>
      <c r="AF43" s="799">
        <f>AF33+AF35+AF39+AF41</f>
        <v>-112663474.94911999</v>
      </c>
      <c r="AG43" s="800">
        <f>AG33+AG35+AG39+AG41</f>
        <v>-91177008.478520036</v>
      </c>
      <c r="AH43" s="812"/>
      <c r="AI43" s="771"/>
      <c r="AJ43" s="289"/>
      <c r="AM43" s="290"/>
      <c r="AO43" s="802"/>
      <c r="AP43" s="799"/>
      <c r="AQ43" s="803"/>
      <c r="AS43" s="770"/>
      <c r="AU43" s="838"/>
      <c r="AV43" s="771"/>
      <c r="AW43" s="806"/>
      <c r="AX43" s="806"/>
      <c r="AY43" s="806"/>
      <c r="AZ43" s="806"/>
      <c r="BA43" s="806"/>
      <c r="BB43" s="806"/>
      <c r="BC43" s="806"/>
      <c r="BD43" s="806"/>
      <c r="BE43" s="806"/>
      <c r="BF43" s="806"/>
      <c r="BG43" s="806"/>
      <c r="BH43" s="806"/>
      <c r="BI43" s="806"/>
      <c r="BJ43" s="806"/>
    </row>
    <row r="44" spans="2:62" s="754" customFormat="1" x14ac:dyDescent="0.35">
      <c r="B44" s="770"/>
      <c r="D44" s="290"/>
      <c r="E44" s="771"/>
      <c r="F44" s="806"/>
      <c r="G44" s="799"/>
      <c r="H44" s="799"/>
      <c r="I44" s="799"/>
      <c r="J44" s="799"/>
      <c r="K44" s="799"/>
      <c r="L44" s="799"/>
      <c r="M44" s="799"/>
      <c r="N44" s="799"/>
      <c r="O44" s="799"/>
      <c r="P44" s="799"/>
      <c r="Q44" s="799"/>
      <c r="R44" s="799"/>
      <c r="S44" s="799"/>
      <c r="T44" s="806"/>
      <c r="U44" s="799"/>
      <c r="V44" s="799"/>
      <c r="W44" s="799"/>
      <c r="X44" s="799"/>
      <c r="Y44" s="799"/>
      <c r="Z44" s="799"/>
      <c r="AA44" s="799"/>
      <c r="AB44" s="799"/>
      <c r="AC44" s="799"/>
      <c r="AD44" s="799"/>
      <c r="AE44" s="799"/>
      <c r="AF44" s="799"/>
      <c r="AG44" s="800"/>
      <c r="AH44" s="812"/>
      <c r="AI44" s="771"/>
      <c r="AJ44" s="289"/>
      <c r="AM44" s="290"/>
      <c r="AO44" s="802"/>
      <c r="AP44" s="799"/>
      <c r="AQ44" s="803"/>
      <c r="AS44" s="770"/>
      <c r="AU44" s="290"/>
      <c r="AV44" s="771"/>
      <c r="AW44" s="806"/>
      <c r="AX44" s="799"/>
      <c r="AY44" s="799"/>
      <c r="AZ44" s="799"/>
      <c r="BA44" s="799"/>
      <c r="BB44" s="799"/>
      <c r="BC44" s="799"/>
      <c r="BD44" s="799"/>
      <c r="BE44" s="799"/>
      <c r="BF44" s="799"/>
      <c r="BG44" s="799"/>
      <c r="BH44" s="799"/>
      <c r="BI44" s="799"/>
      <c r="BJ44" s="799"/>
    </row>
    <row r="45" spans="2:62" s="754" customFormat="1" x14ac:dyDescent="0.35">
      <c r="B45" s="770" t="s">
        <v>651</v>
      </c>
      <c r="E45" s="798"/>
      <c r="F45" s="806">
        <f>+F48+F50+F65+F86</f>
        <v>380003027.81680036</v>
      </c>
      <c r="G45" s="799">
        <f>+G48+G50+G65+G86</f>
        <v>109132933.80237997</v>
      </c>
      <c r="H45" s="799">
        <f>+H48+H50+H65+H86</f>
        <v>150083366</v>
      </c>
      <c r="I45" s="799">
        <f>+I48+I50+I65+I86</f>
        <v>0</v>
      </c>
      <c r="J45" s="799">
        <f>+J48+J50+J65+J86</f>
        <v>0</v>
      </c>
      <c r="K45" s="799">
        <f t="shared" ref="K45:R45" si="9">+K48+K50+K65+K86</f>
        <v>0</v>
      </c>
      <c r="L45" s="799">
        <f t="shared" si="9"/>
        <v>0</v>
      </c>
      <c r="M45" s="799">
        <f>+M48+M50+M65+M86</f>
        <v>0</v>
      </c>
      <c r="N45" s="799">
        <f>+N48+N50+N65+N86</f>
        <v>0</v>
      </c>
      <c r="O45" s="799">
        <f>+O48+O50+O65+O86</f>
        <v>0</v>
      </c>
      <c r="P45" s="799">
        <f t="shared" si="9"/>
        <v>0</v>
      </c>
      <c r="Q45" s="799">
        <f t="shared" si="9"/>
        <v>0</v>
      </c>
      <c r="R45" s="799">
        <f t="shared" si="9"/>
        <v>0</v>
      </c>
      <c r="S45" s="799">
        <f>(+S48+S50+S65+S86)</f>
        <v>109132933.80237997</v>
      </c>
      <c r="T45" s="799">
        <f>+T48+T50+T65+T86</f>
        <v>552033015.72460794</v>
      </c>
      <c r="U45" s="799">
        <f>+U48+U50+U65+U86</f>
        <v>91177008.478520036</v>
      </c>
      <c r="V45" s="799">
        <f t="shared" ref="V45:AF45" si="10">+V48+V50+V65+V86</f>
        <v>3853935.390440017</v>
      </c>
      <c r="W45" s="799">
        <f t="shared" si="10"/>
        <v>-54919786.066171974</v>
      </c>
      <c r="X45" s="799">
        <f t="shared" si="10"/>
        <v>174180870.83454999</v>
      </c>
      <c r="Y45" s="799">
        <f t="shared" si="10"/>
        <v>32461678.275509953</v>
      </c>
      <c r="Z45" s="799">
        <f t="shared" si="10"/>
        <v>48369390.831420034</v>
      </c>
      <c r="AA45" s="799">
        <f t="shared" si="10"/>
        <v>44957138.843670018</v>
      </c>
      <c r="AB45" s="799">
        <f t="shared" si="10"/>
        <v>21539458.343019962</v>
      </c>
      <c r="AC45" s="799">
        <f t="shared" si="10"/>
        <v>30957556.817629993</v>
      </c>
      <c r="AD45" s="799">
        <f t="shared" si="10"/>
        <v>78886182.652549982</v>
      </c>
      <c r="AE45" s="799">
        <f>+AE48+AE50+AE65+AE86</f>
        <v>-32093893.625650048</v>
      </c>
      <c r="AF45" s="799">
        <f t="shared" si="10"/>
        <v>112663474.94911999</v>
      </c>
      <c r="AG45" s="800">
        <f>(+AG48+AG50+AG65+AG86)</f>
        <v>91177008.478520036</v>
      </c>
      <c r="AH45" s="812"/>
      <c r="AI45" s="771"/>
      <c r="AJ45" s="289"/>
      <c r="AK45" s="290"/>
      <c r="AM45" s="290"/>
      <c r="AO45" s="802"/>
      <c r="AP45" s="799"/>
      <c r="AQ45" s="803"/>
      <c r="AS45" s="770"/>
      <c r="AV45" s="798"/>
      <c r="AW45" s="806"/>
      <c r="AX45" s="799"/>
      <c r="AY45" s="799"/>
      <c r="AZ45" s="799"/>
      <c r="BA45" s="799"/>
      <c r="BB45" s="799"/>
      <c r="BC45" s="799"/>
      <c r="BD45" s="799"/>
      <c r="BE45" s="799"/>
      <c r="BF45" s="799"/>
      <c r="BG45" s="799"/>
      <c r="BH45" s="799"/>
      <c r="BI45" s="799"/>
      <c r="BJ45" s="799"/>
    </row>
    <row r="46" spans="2:62" s="754" customFormat="1" x14ac:dyDescent="0.35">
      <c r="B46" s="770"/>
      <c r="E46" s="771"/>
      <c r="F46" s="832"/>
      <c r="G46" s="833"/>
      <c r="H46" s="833"/>
      <c r="I46" s="833"/>
      <c r="J46" s="833"/>
      <c r="K46" s="833"/>
      <c r="L46" s="833"/>
      <c r="M46" s="833"/>
      <c r="N46" s="833"/>
      <c r="O46" s="833"/>
      <c r="P46" s="833"/>
      <c r="Q46" s="833"/>
      <c r="R46" s="833"/>
      <c r="S46" s="833"/>
      <c r="T46" s="832"/>
      <c r="U46" s="833"/>
      <c r="V46" s="833"/>
      <c r="W46" s="833"/>
      <c r="X46" s="833"/>
      <c r="Y46" s="833"/>
      <c r="Z46" s="833"/>
      <c r="AA46" s="833"/>
      <c r="AB46" s="833"/>
      <c r="AC46" s="833"/>
      <c r="AD46" s="833"/>
      <c r="AE46" s="833"/>
      <c r="AF46" s="833"/>
      <c r="AG46" s="834"/>
      <c r="AH46" s="812"/>
      <c r="AI46" s="771"/>
      <c r="AJ46" s="289"/>
      <c r="AM46" s="290"/>
      <c r="AO46" s="802"/>
      <c r="AP46" s="799"/>
      <c r="AQ46" s="803"/>
      <c r="AS46" s="770"/>
      <c r="AV46" s="771"/>
      <c r="AW46" s="832"/>
      <c r="AX46" s="833"/>
      <c r="AY46" s="833"/>
      <c r="AZ46" s="833"/>
      <c r="BA46" s="833"/>
      <c r="BB46" s="833"/>
      <c r="BC46" s="833"/>
      <c r="BD46" s="833"/>
      <c r="BE46" s="833"/>
      <c r="BF46" s="833"/>
      <c r="BG46" s="833"/>
      <c r="BH46" s="833"/>
      <c r="BI46" s="833"/>
      <c r="BJ46" s="833"/>
    </row>
    <row r="47" spans="2:62" s="754" customFormat="1" x14ac:dyDescent="0.35">
      <c r="B47" s="770"/>
      <c r="E47" s="771"/>
      <c r="F47" s="806"/>
      <c r="G47" s="799"/>
      <c r="H47" s="799"/>
      <c r="I47" s="799"/>
      <c r="J47" s="799"/>
      <c r="K47" s="799"/>
      <c r="L47" s="799"/>
      <c r="M47" s="799"/>
      <c r="N47" s="799"/>
      <c r="O47" s="799"/>
      <c r="P47" s="799"/>
      <c r="Q47" s="799"/>
      <c r="R47" s="799"/>
      <c r="S47" s="799"/>
      <c r="T47" s="806"/>
      <c r="U47" s="799"/>
      <c r="V47" s="799"/>
      <c r="W47" s="799"/>
      <c r="X47" s="799"/>
      <c r="Y47" s="799"/>
      <c r="Z47" s="799"/>
      <c r="AA47" s="799"/>
      <c r="AB47" s="799"/>
      <c r="AC47" s="799"/>
      <c r="AD47" s="799"/>
      <c r="AE47" s="799"/>
      <c r="AF47" s="799"/>
      <c r="AG47" s="800"/>
      <c r="AH47" s="812"/>
      <c r="AI47" s="771"/>
      <c r="AJ47" s="289"/>
      <c r="AM47" s="290"/>
      <c r="AO47" s="802"/>
      <c r="AP47" s="799"/>
      <c r="AQ47" s="803"/>
      <c r="AS47" s="770"/>
      <c r="AV47" s="771"/>
      <c r="AW47" s="806"/>
      <c r="AX47" s="799"/>
      <c r="AY47" s="799"/>
      <c r="AZ47" s="799"/>
      <c r="BA47" s="799"/>
      <c r="BB47" s="799"/>
      <c r="BC47" s="799"/>
      <c r="BD47" s="799"/>
      <c r="BE47" s="799"/>
      <c r="BF47" s="799"/>
      <c r="BG47" s="799"/>
      <c r="BH47" s="799"/>
      <c r="BI47" s="799"/>
      <c r="BJ47" s="799"/>
    </row>
    <row r="48" spans="2:62" s="754" customFormat="1" x14ac:dyDescent="0.35">
      <c r="B48" s="770" t="s">
        <v>285</v>
      </c>
      <c r="E48" s="798"/>
      <c r="F48" s="806">
        <f>[16]Summary!$H$13</f>
        <v>26900000</v>
      </c>
      <c r="G48" s="799">
        <f>[16]Summary!$M$13</f>
        <v>2197851</v>
      </c>
      <c r="H48" s="799">
        <v>0</v>
      </c>
      <c r="I48" s="799">
        <v>0</v>
      </c>
      <c r="J48" s="799">
        <v>0</v>
      </c>
      <c r="K48" s="799">
        <v>0</v>
      </c>
      <c r="L48" s="799">
        <v>0</v>
      </c>
      <c r="M48" s="799">
        <v>0</v>
      </c>
      <c r="N48" s="799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f>SUM(G48:R48)</f>
        <v>2197851</v>
      </c>
      <c r="T48" s="806">
        <v>39551871</v>
      </c>
      <c r="U48" s="799">
        <v>4605882</v>
      </c>
      <c r="V48" s="799">
        <v>2358981</v>
      </c>
      <c r="W48" s="799">
        <v>5297789</v>
      </c>
      <c r="X48" s="799">
        <v>7054176</v>
      </c>
      <c r="Y48" s="799">
        <v>3254204</v>
      </c>
      <c r="Z48" s="799">
        <v>4602362</v>
      </c>
      <c r="AA48" s="799">
        <v>2708108</v>
      </c>
      <c r="AB48" s="799">
        <v>3272585</v>
      </c>
      <c r="AC48" s="799">
        <v>3724526</v>
      </c>
      <c r="AD48" s="799">
        <v>-383541</v>
      </c>
      <c r="AE48" s="799">
        <v>1671205</v>
      </c>
      <c r="AF48" s="799">
        <v>1385594</v>
      </c>
      <c r="AG48" s="800">
        <f>SUM(U48)</f>
        <v>4605882</v>
      </c>
      <c r="AH48" s="812"/>
      <c r="AI48" s="771"/>
      <c r="AJ48" s="289"/>
      <c r="AM48" s="290"/>
      <c r="AO48" s="802"/>
      <c r="AP48" s="799"/>
      <c r="AQ48" s="803"/>
      <c r="AS48" s="770"/>
      <c r="AV48" s="798"/>
      <c r="AW48" s="806"/>
      <c r="AX48" s="799"/>
      <c r="AY48" s="799"/>
      <c r="AZ48" s="799"/>
      <c r="BA48" s="799"/>
      <c r="BB48" s="799"/>
      <c r="BC48" s="799"/>
      <c r="BD48" s="799"/>
      <c r="BE48" s="799"/>
      <c r="BF48" s="799"/>
      <c r="BG48" s="799"/>
      <c r="BH48" s="799"/>
      <c r="BI48" s="799"/>
      <c r="BJ48" s="799"/>
    </row>
    <row r="49" spans="2:65" s="754" customFormat="1" x14ac:dyDescent="0.35">
      <c r="B49" s="770"/>
      <c r="E49" s="771"/>
      <c r="F49" s="806"/>
      <c r="G49" s="799"/>
      <c r="H49" s="799"/>
      <c r="I49" s="799"/>
      <c r="J49" s="799"/>
      <c r="K49" s="799"/>
      <c r="L49" s="799"/>
      <c r="M49" s="799"/>
      <c r="N49" s="799"/>
      <c r="O49" s="799"/>
      <c r="P49" s="799"/>
      <c r="Q49" s="799"/>
      <c r="R49" s="799"/>
      <c r="S49" s="799"/>
      <c r="T49" s="806"/>
      <c r="U49" s="799"/>
      <c r="V49" s="799"/>
      <c r="W49" s="799"/>
      <c r="X49" s="799"/>
      <c r="Y49" s="799"/>
      <c r="Z49" s="799"/>
      <c r="AA49" s="799"/>
      <c r="AB49" s="799"/>
      <c r="AC49" s="799"/>
      <c r="AD49" s="799"/>
      <c r="AE49" s="799"/>
      <c r="AF49" s="799"/>
      <c r="AG49" s="800"/>
      <c r="AH49" s="812"/>
      <c r="AI49" s="771"/>
      <c r="AJ49" s="289"/>
      <c r="AM49" s="290"/>
      <c r="AO49" s="802"/>
      <c r="AP49" s="799"/>
      <c r="AQ49" s="803"/>
      <c r="AS49" s="770"/>
      <c r="AV49" s="771"/>
      <c r="AW49" s="806"/>
      <c r="AX49" s="799"/>
      <c r="AY49" s="799"/>
      <c r="AZ49" s="799"/>
      <c r="BA49" s="799"/>
      <c r="BB49" s="799"/>
      <c r="BC49" s="799"/>
      <c r="BD49" s="799"/>
      <c r="BE49" s="799"/>
      <c r="BF49" s="799"/>
      <c r="BG49" s="799"/>
      <c r="BH49" s="799"/>
      <c r="BI49" s="799"/>
      <c r="BJ49" s="799"/>
    </row>
    <row r="50" spans="2:65" s="754" customFormat="1" x14ac:dyDescent="0.35">
      <c r="B50" s="770" t="s">
        <v>293</v>
      </c>
      <c r="E50" s="771"/>
      <c r="F50" s="806">
        <f>+F52+F56+F61</f>
        <v>242500000</v>
      </c>
      <c r="G50" s="839">
        <f t="shared" ref="G50:AF50" si="11">+G52+G56+G61</f>
        <v>19535992</v>
      </c>
      <c r="H50" s="839">
        <f t="shared" si="11"/>
        <v>0</v>
      </c>
      <c r="I50" s="839">
        <f t="shared" si="11"/>
        <v>0</v>
      </c>
      <c r="J50" s="839">
        <f>+J52+J56+J61</f>
        <v>0</v>
      </c>
      <c r="K50" s="839">
        <f t="shared" si="11"/>
        <v>0</v>
      </c>
      <c r="L50" s="839">
        <f t="shared" si="11"/>
        <v>0</v>
      </c>
      <c r="M50" s="839">
        <f t="shared" si="11"/>
        <v>0</v>
      </c>
      <c r="N50" s="839">
        <f t="shared" si="11"/>
        <v>0</v>
      </c>
      <c r="O50" s="839">
        <f>+O52+O56+O61</f>
        <v>0</v>
      </c>
      <c r="P50" s="839">
        <f t="shared" si="11"/>
        <v>0</v>
      </c>
      <c r="Q50" s="839">
        <f t="shared" si="11"/>
        <v>0</v>
      </c>
      <c r="R50" s="839">
        <f t="shared" si="11"/>
        <v>0</v>
      </c>
      <c r="S50" s="799">
        <f>+S52+S56+S61</f>
        <v>19535992</v>
      </c>
      <c r="T50" s="806">
        <f t="shared" si="11"/>
        <v>390583351</v>
      </c>
      <c r="U50" s="839">
        <f t="shared" si="11"/>
        <v>37041726</v>
      </c>
      <c r="V50" s="839">
        <f t="shared" si="11"/>
        <v>37306412</v>
      </c>
      <c r="W50" s="839">
        <f t="shared" si="11"/>
        <v>35892248</v>
      </c>
      <c r="X50" s="839">
        <f t="shared" si="11"/>
        <v>42455907</v>
      </c>
      <c r="Y50" s="839">
        <f t="shared" si="11"/>
        <v>37820529</v>
      </c>
      <c r="Z50" s="839">
        <f t="shared" si="11"/>
        <v>30324086</v>
      </c>
      <c r="AA50" s="839">
        <f t="shared" si="11"/>
        <v>38205040</v>
      </c>
      <c r="AB50" s="839">
        <f t="shared" si="11"/>
        <v>30185304</v>
      </c>
      <c r="AC50" s="839">
        <f t="shared" si="11"/>
        <v>35845066</v>
      </c>
      <c r="AD50" s="839">
        <f t="shared" si="11"/>
        <v>21221554</v>
      </c>
      <c r="AE50" s="839">
        <f t="shared" si="11"/>
        <v>23006294</v>
      </c>
      <c r="AF50" s="839">
        <f t="shared" si="11"/>
        <v>21279185</v>
      </c>
      <c r="AG50" s="800">
        <f>+AG52+AG56+AG61</f>
        <v>37041726</v>
      </c>
      <c r="AH50" s="812"/>
      <c r="AI50" s="771"/>
      <c r="AJ50" s="289"/>
      <c r="AM50" s="290"/>
      <c r="AN50" s="840"/>
      <c r="AO50" s="802"/>
      <c r="AP50" s="799"/>
      <c r="AQ50" s="803"/>
      <c r="AS50" s="770"/>
      <c r="AV50" s="771"/>
      <c r="AW50" s="806"/>
      <c r="AX50" s="839"/>
      <c r="AY50" s="839"/>
      <c r="AZ50" s="839"/>
      <c r="BA50" s="839"/>
      <c r="BB50" s="839"/>
      <c r="BC50" s="839"/>
      <c r="BD50" s="839"/>
      <c r="BE50" s="839"/>
      <c r="BF50" s="839"/>
      <c r="BG50" s="839"/>
      <c r="BH50" s="839"/>
      <c r="BI50" s="839"/>
      <c r="BJ50" s="799"/>
      <c r="BM50" s="841"/>
    </row>
    <row r="51" spans="2:65" x14ac:dyDescent="0.35">
      <c r="B51" s="767"/>
      <c r="F51" s="842"/>
      <c r="G51" s="793"/>
      <c r="H51" s="793"/>
      <c r="I51" s="793"/>
      <c r="J51" s="793"/>
      <c r="K51" s="793"/>
      <c r="L51" s="793"/>
      <c r="M51" s="793"/>
      <c r="N51" s="793"/>
      <c r="O51" s="793"/>
      <c r="P51" s="793"/>
      <c r="Q51" s="793"/>
      <c r="R51" s="793"/>
      <c r="S51" s="793"/>
      <c r="T51" s="842"/>
      <c r="U51" s="793"/>
      <c r="V51" s="793"/>
      <c r="W51" s="793"/>
      <c r="X51" s="793"/>
      <c r="Y51" s="793"/>
      <c r="Z51" s="793"/>
      <c r="AA51" s="793"/>
      <c r="AB51" s="793"/>
      <c r="AC51" s="793"/>
      <c r="AD51" s="793"/>
      <c r="AE51" s="793"/>
      <c r="AF51" s="793"/>
      <c r="AG51" s="843"/>
      <c r="AH51" s="801"/>
      <c r="AI51" s="755"/>
      <c r="AJ51" s="289"/>
      <c r="AM51" s="290"/>
      <c r="AO51" s="802"/>
      <c r="AP51" s="799"/>
      <c r="AQ51" s="803"/>
      <c r="AS51" s="767"/>
      <c r="AW51" s="842"/>
      <c r="AX51" s="793"/>
      <c r="AY51" s="793"/>
      <c r="AZ51" s="793"/>
      <c r="BA51" s="793"/>
      <c r="BB51" s="793"/>
      <c r="BC51" s="793"/>
      <c r="BD51" s="793"/>
      <c r="BE51" s="793"/>
      <c r="BF51" s="793"/>
      <c r="BG51" s="793"/>
      <c r="BH51" s="793"/>
      <c r="BI51" s="793"/>
      <c r="BJ51" s="793"/>
      <c r="BK51" s="754"/>
    </row>
    <row r="52" spans="2:65" x14ac:dyDescent="0.35">
      <c r="B52" s="767"/>
      <c r="C52" s="750" t="s">
        <v>333</v>
      </c>
      <c r="F52" s="842">
        <f t="shared" ref="F52:AG52" si="12">SUM(F53:F54)</f>
        <v>242500000</v>
      </c>
      <c r="G52" s="793">
        <f t="shared" si="12"/>
        <v>20526625</v>
      </c>
      <c r="H52" s="793">
        <f t="shared" si="12"/>
        <v>0</v>
      </c>
      <c r="I52" s="793">
        <f t="shared" si="12"/>
        <v>0</v>
      </c>
      <c r="J52" s="793">
        <f t="shared" si="12"/>
        <v>0</v>
      </c>
      <c r="K52" s="793">
        <f t="shared" si="12"/>
        <v>0</v>
      </c>
      <c r="L52" s="793">
        <f t="shared" si="12"/>
        <v>0</v>
      </c>
      <c r="M52" s="793">
        <f t="shared" si="12"/>
        <v>0</v>
      </c>
      <c r="N52" s="793">
        <f t="shared" si="12"/>
        <v>0</v>
      </c>
      <c r="O52" s="793">
        <f t="shared" si="12"/>
        <v>0</v>
      </c>
      <c r="P52" s="793">
        <f t="shared" si="12"/>
        <v>0</v>
      </c>
      <c r="Q52" s="793">
        <f t="shared" si="12"/>
        <v>0</v>
      </c>
      <c r="R52" s="793">
        <f t="shared" si="12"/>
        <v>0</v>
      </c>
      <c r="S52" s="808">
        <f t="shared" si="12"/>
        <v>20526625</v>
      </c>
      <c r="T52" s="842">
        <f t="shared" si="12"/>
        <v>393174811</v>
      </c>
      <c r="U52" s="793">
        <f t="shared" si="12"/>
        <v>36915054</v>
      </c>
      <c r="V52" s="793">
        <f t="shared" si="12"/>
        <v>37492307</v>
      </c>
      <c r="W52" s="793">
        <f t="shared" si="12"/>
        <v>35924900</v>
      </c>
      <c r="X52" s="793">
        <f t="shared" si="12"/>
        <v>42415969</v>
      </c>
      <c r="Y52" s="793">
        <f t="shared" si="12"/>
        <v>37842925</v>
      </c>
      <c r="Z52" s="793">
        <f t="shared" si="12"/>
        <v>29418837</v>
      </c>
      <c r="AA52" s="793">
        <f t="shared" si="12"/>
        <v>39421788</v>
      </c>
      <c r="AB52" s="793">
        <f t="shared" si="12"/>
        <v>30356602</v>
      </c>
      <c r="AC52" s="793">
        <f t="shared" si="12"/>
        <v>35896081</v>
      </c>
      <c r="AD52" s="793">
        <f t="shared" si="12"/>
        <v>21425917</v>
      </c>
      <c r="AE52" s="793">
        <f t="shared" si="12"/>
        <v>25060277</v>
      </c>
      <c r="AF52" s="793">
        <f t="shared" si="12"/>
        <v>21004154</v>
      </c>
      <c r="AG52" s="810">
        <f t="shared" si="12"/>
        <v>36915054</v>
      </c>
      <c r="AH52" s="801"/>
      <c r="AI52" s="755"/>
      <c r="AJ52" s="289"/>
      <c r="AM52" s="290"/>
      <c r="AO52" s="802"/>
      <c r="AP52" s="799"/>
      <c r="AQ52" s="803"/>
      <c r="AS52" s="767"/>
      <c r="AW52" s="842"/>
      <c r="AX52" s="793"/>
      <c r="AY52" s="793"/>
      <c r="AZ52" s="793"/>
      <c r="BA52" s="793"/>
      <c r="BB52" s="793"/>
      <c r="BC52" s="793"/>
      <c r="BD52" s="793"/>
      <c r="BE52" s="793"/>
      <c r="BF52" s="793"/>
      <c r="BG52" s="793"/>
      <c r="BH52" s="793"/>
      <c r="BI52" s="793"/>
      <c r="BJ52" s="808"/>
    </row>
    <row r="53" spans="2:65" x14ac:dyDescent="0.35">
      <c r="B53" s="767"/>
      <c r="D53" s="750" t="s">
        <v>652</v>
      </c>
      <c r="F53" s="805">
        <f>[16]Summary!$H$25</f>
        <v>242628000</v>
      </c>
      <c r="G53" s="808">
        <f>[16]Summary!$M$25</f>
        <v>21292303</v>
      </c>
      <c r="H53" s="808">
        <v>0</v>
      </c>
      <c r="I53" s="808">
        <v>0</v>
      </c>
      <c r="J53" s="808">
        <v>0</v>
      </c>
      <c r="K53" s="808">
        <v>0</v>
      </c>
      <c r="L53" s="808">
        <v>0</v>
      </c>
      <c r="M53" s="808">
        <v>0</v>
      </c>
      <c r="N53" s="808">
        <v>0</v>
      </c>
      <c r="O53" s="808">
        <v>0</v>
      </c>
      <c r="P53" s="808">
        <v>0</v>
      </c>
      <c r="Q53" s="808">
        <v>0</v>
      </c>
      <c r="R53" s="808">
        <v>0</v>
      </c>
      <c r="S53" s="808">
        <f>SUM(G53:R53)</f>
        <v>21292303</v>
      </c>
      <c r="T53" s="805">
        <v>423997992</v>
      </c>
      <c r="U53" s="808">
        <v>40126937</v>
      </c>
      <c r="V53" s="808">
        <v>41692787</v>
      </c>
      <c r="W53" s="808">
        <v>39536242</v>
      </c>
      <c r="X53" s="808">
        <v>45911834</v>
      </c>
      <c r="Y53" s="808">
        <v>42135893</v>
      </c>
      <c r="Z53" s="808">
        <v>33193459</v>
      </c>
      <c r="AA53" s="808">
        <v>41553105</v>
      </c>
      <c r="AB53" s="808">
        <v>32584181</v>
      </c>
      <c r="AC53" s="808">
        <v>37521918</v>
      </c>
      <c r="AD53" s="808">
        <v>22223292</v>
      </c>
      <c r="AE53" s="808">
        <v>25809282</v>
      </c>
      <c r="AF53" s="808">
        <v>21709062</v>
      </c>
      <c r="AG53" s="810">
        <f t="shared" ref="AG53:AG54" si="13">SUM(U53)</f>
        <v>40126937</v>
      </c>
      <c r="AH53" s="801"/>
      <c r="AI53" s="755"/>
      <c r="AJ53" s="289"/>
      <c r="AM53" s="290"/>
      <c r="AO53" s="802"/>
      <c r="AP53" s="799"/>
      <c r="AQ53" s="803"/>
      <c r="AS53" s="767"/>
      <c r="AW53" s="805"/>
      <c r="AX53" s="808"/>
      <c r="AY53" s="808"/>
      <c r="AZ53" s="808"/>
      <c r="BA53" s="808"/>
      <c r="BB53" s="808"/>
      <c r="BC53" s="808"/>
      <c r="BD53" s="808"/>
      <c r="BE53" s="808"/>
      <c r="BF53" s="808"/>
      <c r="BG53" s="808"/>
      <c r="BH53" s="808"/>
      <c r="BI53" s="808"/>
      <c r="BJ53" s="808"/>
    </row>
    <row r="54" spans="2:65" x14ac:dyDescent="0.35">
      <c r="B54" s="767"/>
      <c r="D54" s="750" t="s">
        <v>653</v>
      </c>
      <c r="F54" s="805">
        <f>[16]Summary!$H$26</f>
        <v>-128000</v>
      </c>
      <c r="G54" s="808">
        <f>[16]Summary!$M$26</f>
        <v>-765678</v>
      </c>
      <c r="H54" s="808">
        <v>0</v>
      </c>
      <c r="I54" s="808">
        <v>0</v>
      </c>
      <c r="J54" s="808">
        <v>0</v>
      </c>
      <c r="K54" s="808">
        <v>0</v>
      </c>
      <c r="L54" s="808">
        <v>0</v>
      </c>
      <c r="M54" s="808">
        <v>0</v>
      </c>
      <c r="N54" s="808">
        <v>0</v>
      </c>
      <c r="O54" s="808">
        <v>0</v>
      </c>
      <c r="P54" s="808">
        <v>0</v>
      </c>
      <c r="Q54" s="808">
        <v>0</v>
      </c>
      <c r="R54" s="808">
        <v>0</v>
      </c>
      <c r="S54" s="808">
        <f>SUM(G54:R54)</f>
        <v>-765678</v>
      </c>
      <c r="T54" s="805">
        <v>-30823181</v>
      </c>
      <c r="U54" s="808">
        <v>-3211883</v>
      </c>
      <c r="V54" s="808">
        <v>-4200480</v>
      </c>
      <c r="W54" s="808">
        <v>-3611342</v>
      </c>
      <c r="X54" s="808">
        <v>-3495865</v>
      </c>
      <c r="Y54" s="808">
        <v>-4292968</v>
      </c>
      <c r="Z54" s="808">
        <v>-3774622</v>
      </c>
      <c r="AA54" s="808">
        <v>-2131317</v>
      </c>
      <c r="AB54" s="808">
        <v>-2227579</v>
      </c>
      <c r="AC54" s="808">
        <v>-1625837</v>
      </c>
      <c r="AD54" s="808">
        <v>-797375</v>
      </c>
      <c r="AE54" s="808">
        <v>-749005</v>
      </c>
      <c r="AF54" s="808">
        <v>-704908</v>
      </c>
      <c r="AG54" s="810">
        <f t="shared" si="13"/>
        <v>-3211883</v>
      </c>
      <c r="AH54" s="801"/>
      <c r="AI54" s="755"/>
      <c r="AJ54" s="289"/>
      <c r="AM54" s="290"/>
      <c r="AO54" s="802"/>
      <c r="AP54" s="799"/>
      <c r="AQ54" s="803"/>
      <c r="AS54" s="767"/>
      <c r="AW54" s="805"/>
      <c r="AX54" s="808"/>
      <c r="AY54" s="808"/>
      <c r="AZ54" s="808"/>
      <c r="BA54" s="808"/>
      <c r="BB54" s="808"/>
      <c r="BC54" s="808"/>
      <c r="BD54" s="808"/>
      <c r="BE54" s="808"/>
      <c r="BF54" s="808"/>
      <c r="BG54" s="808"/>
      <c r="BH54" s="808"/>
      <c r="BI54" s="808"/>
      <c r="BJ54" s="808"/>
    </row>
    <row r="55" spans="2:65" x14ac:dyDescent="0.35">
      <c r="B55" s="767"/>
      <c r="F55" s="805"/>
      <c r="G55" s="808"/>
      <c r="H55" s="808"/>
      <c r="I55" s="808"/>
      <c r="J55" s="808"/>
      <c r="K55" s="808"/>
      <c r="L55" s="808"/>
      <c r="M55" s="808"/>
      <c r="N55" s="808"/>
      <c r="O55" s="808"/>
      <c r="P55" s="808"/>
      <c r="Q55" s="808"/>
      <c r="R55" s="808"/>
      <c r="S55" s="808"/>
      <c r="T55" s="805"/>
      <c r="U55" s="808"/>
      <c r="V55" s="808"/>
      <c r="W55" s="808"/>
      <c r="X55" s="808"/>
      <c r="Y55" s="808"/>
      <c r="Z55" s="808"/>
      <c r="AA55" s="808"/>
      <c r="AB55" s="808"/>
      <c r="AC55" s="808"/>
      <c r="AD55" s="808"/>
      <c r="AE55" s="808"/>
      <c r="AF55" s="808"/>
      <c r="AG55" s="810"/>
      <c r="AH55" s="801"/>
      <c r="AI55" s="755"/>
      <c r="AJ55" s="289"/>
      <c r="AM55" s="290"/>
      <c r="AO55" s="802"/>
      <c r="AP55" s="799"/>
      <c r="AQ55" s="803"/>
      <c r="AS55" s="767"/>
      <c r="AW55" s="805"/>
      <c r="AX55" s="808"/>
      <c r="AY55" s="808"/>
      <c r="AZ55" s="808"/>
      <c r="BA55" s="808"/>
      <c r="BB55" s="808"/>
      <c r="BC55" s="808"/>
      <c r="BD55" s="808"/>
      <c r="BE55" s="808"/>
      <c r="BF55" s="808"/>
      <c r="BG55" s="808"/>
      <c r="BH55" s="808"/>
      <c r="BI55" s="808"/>
      <c r="BJ55" s="808"/>
    </row>
    <row r="56" spans="2:65" x14ac:dyDescent="0.35">
      <c r="B56" s="767"/>
      <c r="C56" s="750" t="s">
        <v>654</v>
      </c>
      <c r="E56" s="798" t="s">
        <v>103</v>
      </c>
      <c r="F56" s="805">
        <f t="shared" ref="F56:R56" si="14">SUM(F57:F59)</f>
        <v>0</v>
      </c>
      <c r="G56" s="793">
        <f t="shared" si="14"/>
        <v>-765488</v>
      </c>
      <c r="H56" s="793">
        <f t="shared" si="14"/>
        <v>0</v>
      </c>
      <c r="I56" s="793">
        <f t="shared" si="14"/>
        <v>0</v>
      </c>
      <c r="J56" s="793">
        <f>SUM(J57:J59)</f>
        <v>0</v>
      </c>
      <c r="K56" s="793">
        <f t="shared" si="14"/>
        <v>0</v>
      </c>
      <c r="L56" s="793">
        <f t="shared" si="14"/>
        <v>0</v>
      </c>
      <c r="M56" s="793">
        <f t="shared" si="14"/>
        <v>0</v>
      </c>
      <c r="N56" s="793">
        <f t="shared" si="14"/>
        <v>0</v>
      </c>
      <c r="O56" s="793">
        <f>SUM(O57:O59)</f>
        <v>0</v>
      </c>
      <c r="P56" s="793">
        <f>SUM(P57:P59)</f>
        <v>0</v>
      </c>
      <c r="Q56" s="793">
        <f t="shared" si="14"/>
        <v>0</v>
      </c>
      <c r="R56" s="793">
        <f t="shared" si="14"/>
        <v>0</v>
      </c>
      <c r="S56" s="793">
        <f>SUM(S57:S59)</f>
        <v>-765488</v>
      </c>
      <c r="T56" s="805">
        <f>SUM(T57:T59)</f>
        <v>-2564176</v>
      </c>
      <c r="U56" s="793">
        <f t="shared" ref="U56:AF56" si="15">SUM(U57:U59)</f>
        <v>54678</v>
      </c>
      <c r="V56" s="793">
        <f t="shared" si="15"/>
        <v>138528</v>
      </c>
      <c r="W56" s="793">
        <f t="shared" si="15"/>
        <v>-32652</v>
      </c>
      <c r="X56" s="793">
        <f t="shared" si="15"/>
        <v>39938</v>
      </c>
      <c r="Y56" s="793">
        <f t="shared" si="15"/>
        <v>-22396</v>
      </c>
      <c r="Z56" s="793">
        <f t="shared" si="15"/>
        <v>-93325</v>
      </c>
      <c r="AA56" s="793">
        <f t="shared" si="15"/>
        <v>-218174</v>
      </c>
      <c r="AB56" s="793">
        <f t="shared" si="15"/>
        <v>-171298</v>
      </c>
      <c r="AC56" s="793">
        <f t="shared" si="15"/>
        <v>-51015</v>
      </c>
      <c r="AD56" s="793">
        <f t="shared" si="15"/>
        <v>-370185</v>
      </c>
      <c r="AE56" s="793">
        <f t="shared" si="15"/>
        <v>-579666</v>
      </c>
      <c r="AF56" s="793">
        <f t="shared" si="15"/>
        <v>-1258609</v>
      </c>
      <c r="AG56" s="810">
        <f>SUM(AG57:AG59)</f>
        <v>54678</v>
      </c>
      <c r="AH56" s="801"/>
      <c r="AI56" s="755"/>
      <c r="AJ56" s="289"/>
      <c r="AM56" s="290"/>
      <c r="AO56" s="802"/>
      <c r="AP56" s="799"/>
      <c r="AQ56" s="803"/>
      <c r="AS56" s="767"/>
      <c r="AW56" s="805"/>
      <c r="AX56" s="793"/>
      <c r="AY56" s="793"/>
      <c r="AZ56" s="793"/>
      <c r="BA56" s="793"/>
      <c r="BB56" s="793"/>
      <c r="BC56" s="793"/>
      <c r="BD56" s="793"/>
      <c r="BE56" s="793"/>
      <c r="BF56" s="793"/>
      <c r="BG56" s="793"/>
      <c r="BH56" s="793"/>
      <c r="BI56" s="793"/>
      <c r="BJ56" s="793"/>
    </row>
    <row r="57" spans="2:65" x14ac:dyDescent="0.35">
      <c r="B57" s="767"/>
      <c r="D57" s="750" t="s">
        <v>652</v>
      </c>
      <c r="F57" s="805">
        <f>[16]Summary!$H$30</f>
        <v>0</v>
      </c>
      <c r="G57" s="808">
        <f>[16]Summary!$M$30</f>
        <v>7839512</v>
      </c>
      <c r="H57" s="808">
        <v>0</v>
      </c>
      <c r="I57" s="808">
        <v>0</v>
      </c>
      <c r="J57" s="808">
        <v>0</v>
      </c>
      <c r="K57" s="808">
        <v>0</v>
      </c>
      <c r="L57" s="808">
        <v>0</v>
      </c>
      <c r="M57" s="808">
        <v>0</v>
      </c>
      <c r="N57" s="808">
        <v>0</v>
      </c>
      <c r="O57" s="808">
        <v>0</v>
      </c>
      <c r="P57" s="808">
        <v>0</v>
      </c>
      <c r="Q57" s="808">
        <v>0</v>
      </c>
      <c r="R57" s="808">
        <v>0</v>
      </c>
      <c r="S57" s="808">
        <f>SUM(G57:R57)</f>
        <v>7839512</v>
      </c>
      <c r="T57" s="805">
        <v>73896404</v>
      </c>
      <c r="U57" s="808">
        <v>1908496</v>
      </c>
      <c r="V57" s="808">
        <v>3377608</v>
      </c>
      <c r="W57" s="808">
        <v>6988514</v>
      </c>
      <c r="X57" s="808">
        <v>6817942</v>
      </c>
      <c r="Y57" s="808">
        <v>7494078</v>
      </c>
      <c r="Z57" s="808">
        <v>7862488</v>
      </c>
      <c r="AA57" s="808">
        <v>8336531</v>
      </c>
      <c r="AB57" s="808">
        <v>6740951</v>
      </c>
      <c r="AC57" s="808">
        <v>4962423</v>
      </c>
      <c r="AD57" s="808">
        <v>6945648</v>
      </c>
      <c r="AE57" s="808">
        <v>4170334</v>
      </c>
      <c r="AF57" s="808">
        <v>8291391</v>
      </c>
      <c r="AG57" s="810">
        <f t="shared" ref="AG57:AG59" si="16">SUM(U57)</f>
        <v>1908496</v>
      </c>
      <c r="AH57" s="801"/>
      <c r="AI57" s="755"/>
      <c r="AJ57" s="289"/>
      <c r="AM57" s="290"/>
      <c r="AO57" s="802"/>
      <c r="AP57" s="799"/>
      <c r="AQ57" s="803"/>
      <c r="AS57" s="767"/>
      <c r="AW57" s="805"/>
      <c r="AX57" s="808"/>
      <c r="AY57" s="808"/>
      <c r="AZ57" s="808"/>
      <c r="BA57" s="808"/>
      <c r="BB57" s="808"/>
      <c r="BC57" s="808"/>
      <c r="BD57" s="808"/>
      <c r="BE57" s="808"/>
      <c r="BF57" s="808"/>
      <c r="BG57" s="808"/>
      <c r="BH57" s="808"/>
      <c r="BI57" s="808"/>
      <c r="BJ57" s="808"/>
    </row>
    <row r="58" spans="2:65" x14ac:dyDescent="0.35">
      <c r="B58" s="767"/>
      <c r="D58" s="750" t="s">
        <v>653</v>
      </c>
      <c r="F58" s="805">
        <f>[16]Summary!$H$31</f>
        <v>0</v>
      </c>
      <c r="G58" s="808">
        <f>[16]Summary!$M$31</f>
        <v>0</v>
      </c>
      <c r="H58" s="808">
        <v>0</v>
      </c>
      <c r="I58" s="808">
        <v>0</v>
      </c>
      <c r="J58" s="808">
        <v>0</v>
      </c>
      <c r="K58" s="808">
        <v>0</v>
      </c>
      <c r="L58" s="808">
        <v>0</v>
      </c>
      <c r="M58" s="808">
        <v>0</v>
      </c>
      <c r="N58" s="808">
        <v>0</v>
      </c>
      <c r="O58" s="808">
        <v>0</v>
      </c>
      <c r="P58" s="808">
        <v>0</v>
      </c>
      <c r="Q58" s="808">
        <v>0</v>
      </c>
      <c r="R58" s="808">
        <v>0</v>
      </c>
      <c r="S58" s="808">
        <f>SUM(G58:R58)</f>
        <v>0</v>
      </c>
      <c r="T58" s="805">
        <v>-2886946</v>
      </c>
      <c r="U58" s="808">
        <v>-432318</v>
      </c>
      <c r="V58" s="808">
        <v>-315852</v>
      </c>
      <c r="W58" s="808">
        <v>-119822</v>
      </c>
      <c r="X58" s="808">
        <v>-634116</v>
      </c>
      <c r="Y58" s="808">
        <v>-427742</v>
      </c>
      <c r="Z58" s="808">
        <v>-425871</v>
      </c>
      <c r="AA58" s="808">
        <v>-154705</v>
      </c>
      <c r="AB58" s="808">
        <v>-192249</v>
      </c>
      <c r="AC58" s="808">
        <v>-8438</v>
      </c>
      <c r="AD58" s="808">
        <v>-175833</v>
      </c>
      <c r="AE58" s="808">
        <v>0</v>
      </c>
      <c r="AF58" s="808">
        <v>0</v>
      </c>
      <c r="AG58" s="810">
        <f t="shared" si="16"/>
        <v>-432318</v>
      </c>
      <c r="AH58" s="801"/>
      <c r="AI58" s="755"/>
      <c r="AJ58" s="289"/>
      <c r="AK58" s="289"/>
      <c r="AM58" s="290"/>
      <c r="AO58" s="802"/>
      <c r="AP58" s="799"/>
      <c r="AQ58" s="803"/>
      <c r="AS58" s="767"/>
      <c r="AW58" s="805"/>
      <c r="AX58" s="808"/>
      <c r="AY58" s="808"/>
      <c r="AZ58" s="808"/>
      <c r="BA58" s="808"/>
      <c r="BB58" s="808"/>
      <c r="BC58" s="808"/>
      <c r="BD58" s="808"/>
      <c r="BE58" s="808"/>
      <c r="BF58" s="808"/>
      <c r="BG58" s="808"/>
      <c r="BH58" s="808"/>
      <c r="BI58" s="808"/>
      <c r="BJ58" s="808"/>
    </row>
    <row r="59" spans="2:65" x14ac:dyDescent="0.35">
      <c r="B59" s="767"/>
      <c r="D59" s="750" t="s">
        <v>655</v>
      </c>
      <c r="F59" s="805">
        <f>[16]Summary!$H$32</f>
        <v>0</v>
      </c>
      <c r="G59" s="808">
        <f>[16]Summary!$M$32</f>
        <v>-8605000</v>
      </c>
      <c r="H59" s="808">
        <v>0</v>
      </c>
      <c r="I59" s="808">
        <v>0</v>
      </c>
      <c r="J59" s="808">
        <v>0</v>
      </c>
      <c r="K59" s="808">
        <v>0</v>
      </c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R59" s="808">
        <v>0</v>
      </c>
      <c r="S59" s="808">
        <f>SUM(G59:R59)</f>
        <v>-8605000</v>
      </c>
      <c r="T59" s="805">
        <v>-73573634</v>
      </c>
      <c r="U59" s="808">
        <v>-1421500</v>
      </c>
      <c r="V59" s="808">
        <v>-2923228</v>
      </c>
      <c r="W59" s="808">
        <v>-6901344</v>
      </c>
      <c r="X59" s="808">
        <v>-6143888</v>
      </c>
      <c r="Y59" s="808">
        <v>-7088732</v>
      </c>
      <c r="Z59" s="808">
        <v>-7529942</v>
      </c>
      <c r="AA59" s="808">
        <v>-8400000</v>
      </c>
      <c r="AB59" s="808">
        <v>-6720000</v>
      </c>
      <c r="AC59" s="808">
        <v>-5005000</v>
      </c>
      <c r="AD59" s="808">
        <v>-7140000</v>
      </c>
      <c r="AE59" s="808">
        <v>-4750000</v>
      </c>
      <c r="AF59" s="808">
        <v>-9550000</v>
      </c>
      <c r="AG59" s="810">
        <f t="shared" si="16"/>
        <v>-1421500</v>
      </c>
      <c r="AH59" s="801"/>
      <c r="AI59" s="755"/>
      <c r="AJ59" s="289"/>
      <c r="AM59" s="290"/>
      <c r="AO59" s="802"/>
      <c r="AP59" s="799"/>
      <c r="AQ59" s="803"/>
      <c r="AS59" s="767"/>
      <c r="AW59" s="805"/>
      <c r="AX59" s="808"/>
      <c r="AY59" s="808"/>
      <c r="AZ59" s="808"/>
      <c r="BA59" s="808"/>
      <c r="BB59" s="808"/>
      <c r="BC59" s="808"/>
      <c r="BD59" s="808"/>
      <c r="BE59" s="808"/>
      <c r="BF59" s="808"/>
      <c r="BG59" s="808"/>
      <c r="BH59" s="808"/>
      <c r="BI59" s="808"/>
      <c r="BJ59" s="808"/>
    </row>
    <row r="60" spans="2:65" x14ac:dyDescent="0.35">
      <c r="B60" s="767"/>
      <c r="F60" s="805"/>
      <c r="G60" s="808"/>
      <c r="H60" s="808"/>
      <c r="I60" s="808"/>
      <c r="J60" s="808"/>
      <c r="K60" s="808"/>
      <c r="L60" s="808"/>
      <c r="M60" s="808"/>
      <c r="N60" s="808"/>
      <c r="O60" s="808"/>
      <c r="P60" s="808"/>
      <c r="Q60" s="808"/>
      <c r="R60" s="808"/>
      <c r="S60" s="808"/>
      <c r="T60" s="805"/>
      <c r="U60" s="808"/>
      <c r="V60" s="808"/>
      <c r="W60" s="808"/>
      <c r="X60" s="808"/>
      <c r="Y60" s="808"/>
      <c r="Z60" s="808"/>
      <c r="AA60" s="808"/>
      <c r="AB60" s="808"/>
      <c r="AC60" s="808"/>
      <c r="AD60" s="808"/>
      <c r="AE60" s="808"/>
      <c r="AF60" s="808"/>
      <c r="AG60" s="810"/>
      <c r="AH60" s="801"/>
      <c r="AI60" s="755"/>
      <c r="AJ60" s="289"/>
      <c r="AM60" s="290"/>
      <c r="AO60" s="802"/>
      <c r="AP60" s="799"/>
      <c r="AQ60" s="803"/>
      <c r="AS60" s="767"/>
      <c r="AW60" s="805"/>
      <c r="AX60" s="808"/>
      <c r="AY60" s="808"/>
      <c r="AZ60" s="808"/>
      <c r="BA60" s="808"/>
      <c r="BB60" s="808"/>
      <c r="BC60" s="808"/>
      <c r="BD60" s="808"/>
      <c r="BE60" s="808"/>
      <c r="BF60" s="808"/>
      <c r="BG60" s="808"/>
      <c r="BH60" s="808"/>
      <c r="BI60" s="808"/>
      <c r="BJ60" s="808"/>
    </row>
    <row r="61" spans="2:65" x14ac:dyDescent="0.35">
      <c r="B61" s="767"/>
      <c r="C61" s="750" t="s">
        <v>656</v>
      </c>
      <c r="E61" s="798" t="s">
        <v>111</v>
      </c>
      <c r="F61" s="805">
        <f t="shared" ref="F61:AE61" si="17">SUM(F62:F63)</f>
        <v>0</v>
      </c>
      <c r="G61" s="793">
        <f t="shared" si="17"/>
        <v>-225145</v>
      </c>
      <c r="H61" s="793">
        <f>SUM(H62:H63)</f>
        <v>0</v>
      </c>
      <c r="I61" s="793">
        <f>SUM(I62:I63)</f>
        <v>0</v>
      </c>
      <c r="J61" s="793">
        <f>SUM(J62:J63)</f>
        <v>0</v>
      </c>
      <c r="K61" s="793">
        <f t="shared" si="17"/>
        <v>0</v>
      </c>
      <c r="L61" s="793">
        <f t="shared" si="17"/>
        <v>0</v>
      </c>
      <c r="M61" s="793">
        <f t="shared" si="17"/>
        <v>0</v>
      </c>
      <c r="N61" s="793">
        <f t="shared" si="17"/>
        <v>0</v>
      </c>
      <c r="O61" s="793">
        <f t="shared" si="17"/>
        <v>0</v>
      </c>
      <c r="P61" s="793">
        <f t="shared" si="17"/>
        <v>0</v>
      </c>
      <c r="Q61" s="793">
        <f t="shared" si="17"/>
        <v>0</v>
      </c>
      <c r="R61" s="793">
        <f t="shared" si="17"/>
        <v>0</v>
      </c>
      <c r="S61" s="808">
        <f t="shared" si="17"/>
        <v>-225145</v>
      </c>
      <c r="T61" s="805">
        <f t="shared" si="17"/>
        <v>-27284</v>
      </c>
      <c r="U61" s="793">
        <f t="shared" si="17"/>
        <v>71994</v>
      </c>
      <c r="V61" s="793">
        <f t="shared" si="17"/>
        <v>-324423</v>
      </c>
      <c r="W61" s="793">
        <f t="shared" si="17"/>
        <v>0</v>
      </c>
      <c r="X61" s="793">
        <f t="shared" si="17"/>
        <v>0</v>
      </c>
      <c r="Y61" s="793">
        <f t="shared" si="17"/>
        <v>0</v>
      </c>
      <c r="Z61" s="793">
        <f t="shared" si="17"/>
        <v>998574</v>
      </c>
      <c r="AA61" s="793">
        <f t="shared" si="17"/>
        <v>-998574</v>
      </c>
      <c r="AB61" s="793">
        <f>SUM(AB62:AB63)</f>
        <v>0</v>
      </c>
      <c r="AC61" s="793">
        <f t="shared" si="17"/>
        <v>0</v>
      </c>
      <c r="AD61" s="793">
        <f t="shared" si="17"/>
        <v>165822</v>
      </c>
      <c r="AE61" s="793">
        <f t="shared" si="17"/>
        <v>-1474317</v>
      </c>
      <c r="AF61" s="793">
        <f>SUM(AF62:AF63)</f>
        <v>1533640</v>
      </c>
      <c r="AG61" s="810">
        <f>SUM(AG62:AG63)</f>
        <v>71994</v>
      </c>
      <c r="AH61" s="801"/>
      <c r="AI61" s="755"/>
      <c r="AJ61" s="289"/>
      <c r="AM61" s="290"/>
      <c r="AO61" s="802"/>
      <c r="AP61" s="799"/>
      <c r="AQ61" s="803"/>
      <c r="AS61" s="767"/>
      <c r="AW61" s="805"/>
      <c r="AX61" s="793"/>
      <c r="AY61" s="793"/>
      <c r="AZ61" s="793"/>
      <c r="BA61" s="793"/>
      <c r="BB61" s="793"/>
      <c r="BC61" s="793"/>
      <c r="BD61" s="793"/>
      <c r="BE61" s="793"/>
      <c r="BF61" s="793"/>
      <c r="BG61" s="793"/>
      <c r="BH61" s="793"/>
      <c r="BI61" s="793"/>
      <c r="BJ61" s="808"/>
    </row>
    <row r="62" spans="2:65" x14ac:dyDescent="0.35">
      <c r="B62" s="767"/>
      <c r="D62" s="750" t="s">
        <v>657</v>
      </c>
      <c r="F62" s="805">
        <f>[16]Summary!$H$35</f>
        <v>0</v>
      </c>
      <c r="G62" s="808">
        <f>[16]Summary!$M$35</f>
        <v>1961934</v>
      </c>
      <c r="H62" s="808">
        <v>0</v>
      </c>
      <c r="I62" s="808">
        <v>0</v>
      </c>
      <c r="J62" s="808">
        <v>0</v>
      </c>
      <c r="K62" s="808">
        <v>0</v>
      </c>
      <c r="L62" s="808">
        <v>0</v>
      </c>
      <c r="M62" s="808">
        <v>0</v>
      </c>
      <c r="N62" s="808">
        <v>0</v>
      </c>
      <c r="O62" s="808">
        <v>0</v>
      </c>
      <c r="P62" s="808">
        <v>0</v>
      </c>
      <c r="Q62" s="808">
        <v>0</v>
      </c>
      <c r="R62" s="808">
        <v>0</v>
      </c>
      <c r="S62" s="808">
        <f>SUM(G62:R62)</f>
        <v>1961934</v>
      </c>
      <c r="T62" s="805">
        <v>22881218</v>
      </c>
      <c r="U62" s="808">
        <v>1839017</v>
      </c>
      <c r="V62" s="808">
        <v>1574881</v>
      </c>
      <c r="W62" s="808">
        <v>2461029</v>
      </c>
      <c r="X62" s="808">
        <v>1277871</v>
      </c>
      <c r="Y62" s="808">
        <v>904763</v>
      </c>
      <c r="Z62" s="808">
        <v>1969867</v>
      </c>
      <c r="AA62" s="808">
        <v>206957</v>
      </c>
      <c r="AB62" s="808">
        <v>5420696</v>
      </c>
      <c r="AC62" s="808">
        <v>782265</v>
      </c>
      <c r="AD62" s="808">
        <v>1942072</v>
      </c>
      <c r="AE62" s="808">
        <v>1456389</v>
      </c>
      <c r="AF62" s="808">
        <v>3045411</v>
      </c>
      <c r="AG62" s="810">
        <f t="shared" ref="AG62:AG63" si="18">SUM(U62)</f>
        <v>1839017</v>
      </c>
      <c r="AH62" s="801"/>
      <c r="AI62" s="755"/>
      <c r="AJ62" s="289"/>
      <c r="AM62" s="290"/>
      <c r="AO62" s="802"/>
      <c r="AP62" s="799"/>
      <c r="AQ62" s="803"/>
      <c r="AS62" s="767"/>
      <c r="AW62" s="805"/>
      <c r="AX62" s="808"/>
      <c r="AY62" s="808"/>
      <c r="AZ62" s="808"/>
      <c r="BA62" s="808"/>
      <c r="BB62" s="808"/>
      <c r="BC62" s="808"/>
      <c r="BD62" s="808"/>
      <c r="BE62" s="808"/>
      <c r="BF62" s="808"/>
      <c r="BG62" s="808"/>
      <c r="BH62" s="808"/>
      <c r="BI62" s="808"/>
      <c r="BJ62" s="808"/>
    </row>
    <row r="63" spans="2:65" x14ac:dyDescent="0.35">
      <c r="B63" s="767"/>
      <c r="D63" s="750" t="s">
        <v>658</v>
      </c>
      <c r="F63" s="805">
        <f>[16]Summary!$H$36</f>
        <v>0</v>
      </c>
      <c r="G63" s="808">
        <f>[16]Summary!$M$36</f>
        <v>-2187079</v>
      </c>
      <c r="H63" s="808">
        <v>0</v>
      </c>
      <c r="I63" s="808">
        <v>0</v>
      </c>
      <c r="J63" s="808">
        <v>0</v>
      </c>
      <c r="K63" s="808">
        <v>0</v>
      </c>
      <c r="L63" s="808">
        <v>0</v>
      </c>
      <c r="M63" s="808">
        <v>0</v>
      </c>
      <c r="N63" s="808">
        <v>0</v>
      </c>
      <c r="O63" s="808">
        <v>0</v>
      </c>
      <c r="P63" s="808">
        <v>0</v>
      </c>
      <c r="Q63" s="808">
        <v>0</v>
      </c>
      <c r="R63" s="808">
        <v>0</v>
      </c>
      <c r="S63" s="808">
        <f>SUM(G63:R63)</f>
        <v>-2187079</v>
      </c>
      <c r="T63" s="805">
        <v>-22908502</v>
      </c>
      <c r="U63" s="808">
        <v>-1767023</v>
      </c>
      <c r="V63" s="808">
        <v>-1899304</v>
      </c>
      <c r="W63" s="808">
        <v>-2461029</v>
      </c>
      <c r="X63" s="808">
        <v>-1277871</v>
      </c>
      <c r="Y63" s="808">
        <v>-904763</v>
      </c>
      <c r="Z63" s="808">
        <v>-971293</v>
      </c>
      <c r="AA63" s="808">
        <v>-1205531</v>
      </c>
      <c r="AB63" s="808">
        <v>-5420696</v>
      </c>
      <c r="AC63" s="808">
        <v>-782265</v>
      </c>
      <c r="AD63" s="808">
        <v>-1776250</v>
      </c>
      <c r="AE63" s="808">
        <v>-2930706</v>
      </c>
      <c r="AF63" s="808">
        <v>-1511771</v>
      </c>
      <c r="AG63" s="810">
        <f t="shared" si="18"/>
        <v>-1767023</v>
      </c>
      <c r="AH63" s="801"/>
      <c r="AI63" s="755"/>
      <c r="AJ63" s="289"/>
      <c r="AM63" s="290"/>
      <c r="AO63" s="802"/>
      <c r="AP63" s="799"/>
      <c r="AQ63" s="803"/>
      <c r="AS63" s="767"/>
      <c r="AW63" s="805"/>
      <c r="AX63" s="808"/>
      <c r="AY63" s="808"/>
      <c r="AZ63" s="808"/>
      <c r="BA63" s="808"/>
      <c r="BB63" s="808"/>
      <c r="BC63" s="808"/>
      <c r="BD63" s="808"/>
      <c r="BE63" s="808"/>
      <c r="BF63" s="808"/>
      <c r="BG63" s="808"/>
      <c r="BH63" s="808"/>
      <c r="BI63" s="808"/>
      <c r="BJ63" s="808"/>
    </row>
    <row r="64" spans="2:65" x14ac:dyDescent="0.35">
      <c r="B64" s="767"/>
      <c r="F64" s="805"/>
      <c r="G64" s="808"/>
      <c r="H64" s="808"/>
      <c r="I64" s="808"/>
      <c r="J64" s="808"/>
      <c r="K64" s="808"/>
      <c r="L64" s="808"/>
      <c r="M64" s="808"/>
      <c r="N64" s="808"/>
      <c r="O64" s="808"/>
      <c r="P64" s="808"/>
      <c r="Q64" s="808"/>
      <c r="R64" s="808"/>
      <c r="S64" s="808"/>
      <c r="T64" s="805"/>
      <c r="U64" s="808"/>
      <c r="V64" s="808"/>
      <c r="W64" s="808"/>
      <c r="X64" s="808"/>
      <c r="Y64" s="808"/>
      <c r="Z64" s="808"/>
      <c r="AA64" s="808"/>
      <c r="AB64" s="808"/>
      <c r="AC64" s="808"/>
      <c r="AD64" s="808"/>
      <c r="AE64" s="808"/>
      <c r="AF64" s="808"/>
      <c r="AG64" s="810"/>
      <c r="AH64" s="801"/>
      <c r="AI64" s="755"/>
      <c r="AJ64" s="289"/>
      <c r="AM64" s="290"/>
      <c r="AO64" s="802"/>
      <c r="AP64" s="799"/>
      <c r="AQ64" s="803"/>
      <c r="AS64" s="767"/>
      <c r="AW64" s="805"/>
      <c r="AX64" s="808"/>
      <c r="AY64" s="808"/>
      <c r="AZ64" s="808"/>
      <c r="BA64" s="808"/>
      <c r="BB64" s="808"/>
      <c r="BC64" s="808"/>
      <c r="BD64" s="808"/>
      <c r="BE64" s="808"/>
      <c r="BF64" s="808"/>
      <c r="BG64" s="808"/>
      <c r="BH64" s="808"/>
      <c r="BI64" s="808"/>
      <c r="BJ64" s="808"/>
    </row>
    <row r="65" spans="2:63" s="754" customFormat="1" x14ac:dyDescent="0.35">
      <c r="B65" s="770" t="s">
        <v>307</v>
      </c>
      <c r="E65" s="771"/>
      <c r="F65" s="806">
        <f>+F67+F71+F78</f>
        <v>53734707</v>
      </c>
      <c r="G65" s="799">
        <f t="shared" ref="G65:AG65" si="19">+G67+G71+G78</f>
        <v>3864380</v>
      </c>
      <c r="H65" s="799">
        <f t="shared" si="19"/>
        <v>0</v>
      </c>
      <c r="I65" s="799">
        <f t="shared" si="19"/>
        <v>0</v>
      </c>
      <c r="J65" s="799">
        <f t="shared" si="19"/>
        <v>0</v>
      </c>
      <c r="K65" s="799">
        <f t="shared" si="19"/>
        <v>0</v>
      </c>
      <c r="L65" s="799">
        <f t="shared" si="19"/>
        <v>0</v>
      </c>
      <c r="M65" s="799">
        <f t="shared" si="19"/>
        <v>0</v>
      </c>
      <c r="N65" s="799">
        <f t="shared" si="19"/>
        <v>0</v>
      </c>
      <c r="O65" s="799">
        <f>+O67+O71+O78</f>
        <v>0</v>
      </c>
      <c r="P65" s="799">
        <f t="shared" si="19"/>
        <v>0</v>
      </c>
      <c r="Q65" s="799">
        <f t="shared" si="19"/>
        <v>0</v>
      </c>
      <c r="R65" s="799">
        <f t="shared" si="19"/>
        <v>0</v>
      </c>
      <c r="S65" s="799">
        <f t="shared" si="19"/>
        <v>3864380</v>
      </c>
      <c r="T65" s="806">
        <f t="shared" si="19"/>
        <v>103917277</v>
      </c>
      <c r="U65" s="799">
        <f t="shared" si="19"/>
        <v>0</v>
      </c>
      <c r="V65" s="799">
        <f t="shared" si="19"/>
        <v>0</v>
      </c>
      <c r="W65" s="799">
        <f t="shared" si="19"/>
        <v>0</v>
      </c>
      <c r="X65" s="799">
        <f t="shared" si="19"/>
        <v>27093300</v>
      </c>
      <c r="Y65" s="799">
        <f t="shared" si="19"/>
        <v>10334981</v>
      </c>
      <c r="Z65" s="799">
        <f t="shared" si="19"/>
        <v>8234340</v>
      </c>
      <c r="AA65" s="799">
        <f t="shared" si="19"/>
        <v>0</v>
      </c>
      <c r="AB65" s="799">
        <f t="shared" si="19"/>
        <v>0</v>
      </c>
      <c r="AC65" s="799">
        <f t="shared" si="19"/>
        <v>58254656</v>
      </c>
      <c r="AD65" s="799">
        <f t="shared" si="19"/>
        <v>0</v>
      </c>
      <c r="AE65" s="799">
        <f t="shared" si="19"/>
        <v>0</v>
      </c>
      <c r="AF65" s="799">
        <f t="shared" si="19"/>
        <v>0</v>
      </c>
      <c r="AG65" s="800">
        <f t="shared" si="19"/>
        <v>0</v>
      </c>
      <c r="AH65" s="812"/>
      <c r="AI65" s="771"/>
      <c r="AJ65" s="289"/>
      <c r="AM65" s="290"/>
      <c r="AO65" s="802"/>
      <c r="AP65" s="799"/>
      <c r="AQ65" s="803"/>
      <c r="AS65" s="770"/>
      <c r="AV65" s="771"/>
      <c r="AW65" s="806"/>
      <c r="AX65" s="799"/>
      <c r="AY65" s="799"/>
      <c r="AZ65" s="799"/>
      <c r="BA65" s="799"/>
      <c r="BB65" s="799"/>
      <c r="BC65" s="799"/>
      <c r="BD65" s="799"/>
      <c r="BE65" s="799"/>
      <c r="BF65" s="799"/>
      <c r="BG65" s="799"/>
      <c r="BH65" s="799"/>
      <c r="BI65" s="799"/>
      <c r="BJ65" s="799"/>
      <c r="BK65" s="750"/>
    </row>
    <row r="66" spans="2:63" x14ac:dyDescent="0.35">
      <c r="B66" s="767"/>
      <c r="F66" s="805"/>
      <c r="G66" s="808"/>
      <c r="H66" s="808"/>
      <c r="I66" s="808"/>
      <c r="J66" s="808"/>
      <c r="K66" s="808"/>
      <c r="L66" s="808"/>
      <c r="M66" s="808"/>
      <c r="N66" s="808"/>
      <c r="O66" s="808"/>
      <c r="P66" s="808"/>
      <c r="Q66" s="808"/>
      <c r="R66" s="808"/>
      <c r="S66" s="808"/>
      <c r="T66" s="805"/>
      <c r="U66" s="808"/>
      <c r="V66" s="808"/>
      <c r="W66" s="808"/>
      <c r="X66" s="808"/>
      <c r="Y66" s="808"/>
      <c r="Z66" s="808"/>
      <c r="AA66" s="808"/>
      <c r="AB66" s="808"/>
      <c r="AC66" s="808"/>
      <c r="AD66" s="808"/>
      <c r="AE66" s="808"/>
      <c r="AF66" s="808"/>
      <c r="AG66" s="810"/>
      <c r="AH66" s="801"/>
      <c r="AI66" s="755"/>
      <c r="AJ66" s="289"/>
      <c r="AM66" s="290"/>
      <c r="AO66" s="802"/>
      <c r="AP66" s="799"/>
      <c r="AQ66" s="803"/>
      <c r="AS66" s="767"/>
      <c r="AW66" s="805"/>
      <c r="AX66" s="808"/>
      <c r="AY66" s="808"/>
      <c r="AZ66" s="808"/>
      <c r="BA66" s="808"/>
      <c r="BB66" s="808"/>
      <c r="BC66" s="808"/>
      <c r="BD66" s="808"/>
      <c r="BE66" s="808"/>
      <c r="BF66" s="808"/>
      <c r="BG66" s="808"/>
      <c r="BH66" s="808"/>
      <c r="BI66" s="808"/>
      <c r="BJ66" s="808"/>
      <c r="BK66" s="754"/>
    </row>
    <row r="67" spans="2:63" x14ac:dyDescent="0.35">
      <c r="B67" s="767"/>
      <c r="C67" s="750" t="s">
        <v>333</v>
      </c>
      <c r="F67" s="805">
        <f t="shared" ref="F67:AG67" si="20">SUM(F68:F69)</f>
        <v>53734707</v>
      </c>
      <c r="G67" s="805">
        <f t="shared" si="20"/>
        <v>3864380</v>
      </c>
      <c r="H67" s="805">
        <f t="shared" si="20"/>
        <v>0</v>
      </c>
      <c r="I67" s="805">
        <f t="shared" si="20"/>
        <v>0</v>
      </c>
      <c r="J67" s="805">
        <f t="shared" si="20"/>
        <v>0</v>
      </c>
      <c r="K67" s="805">
        <f t="shared" si="20"/>
        <v>0</v>
      </c>
      <c r="L67" s="805">
        <f t="shared" si="20"/>
        <v>0</v>
      </c>
      <c r="M67" s="805">
        <f t="shared" si="20"/>
        <v>0</v>
      </c>
      <c r="N67" s="805">
        <f t="shared" si="20"/>
        <v>0</v>
      </c>
      <c r="O67" s="805">
        <f t="shared" si="20"/>
        <v>0</v>
      </c>
      <c r="P67" s="805">
        <f t="shared" si="20"/>
        <v>0</v>
      </c>
      <c r="Q67" s="805">
        <f t="shared" si="20"/>
        <v>0</v>
      </c>
      <c r="R67" s="805">
        <f t="shared" si="20"/>
        <v>0</v>
      </c>
      <c r="S67" s="805">
        <f>SUM(S68:S69)</f>
        <v>3864380</v>
      </c>
      <c r="T67" s="805">
        <f t="shared" si="20"/>
        <v>103917277</v>
      </c>
      <c r="U67" s="805">
        <f t="shared" si="20"/>
        <v>0</v>
      </c>
      <c r="V67" s="805">
        <f t="shared" si="20"/>
        <v>0</v>
      </c>
      <c r="W67" s="805">
        <f t="shared" si="20"/>
        <v>0</v>
      </c>
      <c r="X67" s="805">
        <f t="shared" si="20"/>
        <v>27093300</v>
      </c>
      <c r="Y67" s="805">
        <f t="shared" si="20"/>
        <v>10334981</v>
      </c>
      <c r="Z67" s="805">
        <f t="shared" si="20"/>
        <v>8234340</v>
      </c>
      <c r="AA67" s="805">
        <f t="shared" si="20"/>
        <v>0</v>
      </c>
      <c r="AB67" s="805">
        <f t="shared" si="20"/>
        <v>0</v>
      </c>
      <c r="AC67" s="805">
        <f t="shared" si="20"/>
        <v>58254656</v>
      </c>
      <c r="AD67" s="805">
        <f t="shared" si="20"/>
        <v>0</v>
      </c>
      <c r="AE67" s="805">
        <f t="shared" si="20"/>
        <v>0</v>
      </c>
      <c r="AF67" s="805">
        <f t="shared" si="20"/>
        <v>0</v>
      </c>
      <c r="AG67" s="810">
        <f t="shared" si="20"/>
        <v>0</v>
      </c>
      <c r="AH67" s="801"/>
      <c r="AI67" s="755"/>
      <c r="AJ67" s="289"/>
      <c r="AM67" s="290"/>
      <c r="AO67" s="802"/>
      <c r="AP67" s="799"/>
      <c r="AQ67" s="803"/>
      <c r="AS67" s="767"/>
      <c r="AW67" s="805"/>
      <c r="AX67" s="805"/>
      <c r="AY67" s="805"/>
      <c r="AZ67" s="805"/>
      <c r="BA67" s="805"/>
      <c r="BB67" s="805"/>
      <c r="BC67" s="805"/>
      <c r="BD67" s="805"/>
      <c r="BE67" s="805"/>
      <c r="BF67" s="805"/>
      <c r="BG67" s="805"/>
      <c r="BH67" s="805"/>
      <c r="BI67" s="805"/>
      <c r="BJ67" s="805"/>
    </row>
    <row r="68" spans="2:63" x14ac:dyDescent="0.35">
      <c r="B68" s="767"/>
      <c r="D68" s="750" t="s">
        <v>652</v>
      </c>
      <c r="F68" s="805">
        <f>[16]Summary!$H$41</f>
        <v>53734707</v>
      </c>
      <c r="G68" s="808">
        <f>[16]Summary!$M$41</f>
        <v>3864380</v>
      </c>
      <c r="H68" s="808">
        <v>0</v>
      </c>
      <c r="I68" s="808">
        <v>0</v>
      </c>
      <c r="J68" s="808">
        <v>0</v>
      </c>
      <c r="K68" s="808">
        <v>0</v>
      </c>
      <c r="L68" s="808">
        <v>0</v>
      </c>
      <c r="M68" s="808">
        <v>0</v>
      </c>
      <c r="N68" s="808">
        <v>0</v>
      </c>
      <c r="O68" s="808">
        <v>0</v>
      </c>
      <c r="P68" s="808">
        <v>0</v>
      </c>
      <c r="Q68" s="808">
        <v>0</v>
      </c>
      <c r="R68" s="808">
        <v>0</v>
      </c>
      <c r="S68" s="808">
        <f>SUM(G68:R68)</f>
        <v>3864380</v>
      </c>
      <c r="T68" s="805">
        <v>104668421</v>
      </c>
      <c r="U68" s="808">
        <v>0</v>
      </c>
      <c r="V68" s="808">
        <v>0</v>
      </c>
      <c r="W68" s="808">
        <v>0</v>
      </c>
      <c r="X68" s="808">
        <v>27093300</v>
      </c>
      <c r="Y68" s="808">
        <v>10334981</v>
      </c>
      <c r="Z68" s="808">
        <v>8234340</v>
      </c>
      <c r="AA68" s="808">
        <v>0</v>
      </c>
      <c r="AB68" s="808">
        <v>0</v>
      </c>
      <c r="AC68" s="808">
        <v>59005800</v>
      </c>
      <c r="AD68" s="808">
        <v>0</v>
      </c>
      <c r="AE68" s="808">
        <v>0</v>
      </c>
      <c r="AF68" s="808">
        <v>0</v>
      </c>
      <c r="AG68" s="810">
        <f t="shared" ref="AG68:AG69" si="21">SUM(U68)</f>
        <v>0</v>
      </c>
      <c r="AH68" s="801"/>
      <c r="AI68" s="755"/>
      <c r="AJ68" s="289"/>
      <c r="AM68" s="290"/>
      <c r="AO68" s="802"/>
      <c r="AP68" s="799"/>
      <c r="AQ68" s="803"/>
      <c r="AS68" s="767"/>
      <c r="AW68" s="805"/>
      <c r="AX68" s="808"/>
      <c r="AY68" s="808"/>
      <c r="AZ68" s="808"/>
      <c r="BA68" s="808"/>
      <c r="BB68" s="808"/>
      <c r="BC68" s="808"/>
      <c r="BD68" s="808"/>
      <c r="BE68" s="808"/>
      <c r="BF68" s="808"/>
      <c r="BG68" s="808"/>
      <c r="BH68" s="808"/>
      <c r="BI68" s="808"/>
      <c r="BJ68" s="808"/>
    </row>
    <row r="69" spans="2:63" ht="13.5" customHeight="1" x14ac:dyDescent="0.35">
      <c r="B69" s="767"/>
      <c r="D69" s="750" t="s">
        <v>653</v>
      </c>
      <c r="F69" s="805">
        <f>[16]Summary!$H$42</f>
        <v>0</v>
      </c>
      <c r="G69" s="808">
        <f>[16]Summary!$M$42</f>
        <v>0</v>
      </c>
      <c r="H69" s="808">
        <v>0</v>
      </c>
      <c r="I69" s="808">
        <v>0</v>
      </c>
      <c r="J69" s="808">
        <v>0</v>
      </c>
      <c r="K69" s="808">
        <v>0</v>
      </c>
      <c r="L69" s="808">
        <v>0</v>
      </c>
      <c r="M69" s="808">
        <v>0</v>
      </c>
      <c r="N69" s="808">
        <v>0</v>
      </c>
      <c r="O69" s="808">
        <v>0</v>
      </c>
      <c r="P69" s="808">
        <v>0</v>
      </c>
      <c r="Q69" s="808">
        <v>0</v>
      </c>
      <c r="R69" s="808">
        <v>0</v>
      </c>
      <c r="S69" s="808">
        <f>SUM(G69:R69)</f>
        <v>0</v>
      </c>
      <c r="T69" s="805">
        <v>-751144</v>
      </c>
      <c r="U69" s="808">
        <v>0</v>
      </c>
      <c r="V69" s="808">
        <v>0</v>
      </c>
      <c r="W69" s="808">
        <v>0</v>
      </c>
      <c r="X69" s="808">
        <v>0</v>
      </c>
      <c r="Y69" s="808">
        <v>0</v>
      </c>
      <c r="Z69" s="808">
        <v>0</v>
      </c>
      <c r="AA69" s="808">
        <v>0</v>
      </c>
      <c r="AB69" s="808">
        <v>0</v>
      </c>
      <c r="AC69" s="808">
        <v>-751144</v>
      </c>
      <c r="AD69" s="808">
        <v>0</v>
      </c>
      <c r="AE69" s="808">
        <v>0</v>
      </c>
      <c r="AF69" s="808">
        <v>0</v>
      </c>
      <c r="AG69" s="810">
        <f t="shared" si="21"/>
        <v>0</v>
      </c>
      <c r="AH69" s="801"/>
      <c r="AI69" s="755"/>
      <c r="AJ69" s="289"/>
      <c r="AM69" s="290"/>
      <c r="AO69" s="802"/>
      <c r="AP69" s="799"/>
      <c r="AQ69" s="803"/>
      <c r="AS69" s="767"/>
      <c r="AW69" s="805"/>
      <c r="AX69" s="808"/>
      <c r="AY69" s="808"/>
      <c r="AZ69" s="808"/>
      <c r="BA69" s="808"/>
      <c r="BB69" s="808"/>
      <c r="BC69" s="808"/>
      <c r="BD69" s="808"/>
      <c r="BE69" s="808"/>
      <c r="BF69" s="808"/>
      <c r="BG69" s="808"/>
      <c r="BH69" s="808"/>
      <c r="BI69" s="808"/>
      <c r="BJ69" s="808"/>
    </row>
    <row r="70" spans="2:63" x14ac:dyDescent="0.35">
      <c r="B70" s="767"/>
      <c r="D70" s="829"/>
      <c r="E70" s="813"/>
      <c r="F70" s="805"/>
      <c r="G70" s="808"/>
      <c r="H70" s="808"/>
      <c r="I70" s="808"/>
      <c r="J70" s="808"/>
      <c r="K70" s="808"/>
      <c r="L70" s="808"/>
      <c r="M70" s="808"/>
      <c r="N70" s="808"/>
      <c r="O70" s="808"/>
      <c r="P70" s="808"/>
      <c r="Q70" s="808"/>
      <c r="R70" s="808"/>
      <c r="S70" s="808"/>
      <c r="T70" s="805"/>
      <c r="U70" s="808"/>
      <c r="V70" s="808"/>
      <c r="W70" s="808"/>
      <c r="X70" s="808"/>
      <c r="Y70" s="808"/>
      <c r="Z70" s="808"/>
      <c r="AA70" s="808"/>
      <c r="AB70" s="808"/>
      <c r="AC70" s="808"/>
      <c r="AD70" s="808"/>
      <c r="AE70" s="808"/>
      <c r="AF70" s="808"/>
      <c r="AG70" s="810"/>
      <c r="AH70" s="801"/>
      <c r="AI70" s="755"/>
      <c r="AJ70" s="289"/>
      <c r="AM70" s="290"/>
      <c r="AO70" s="802"/>
      <c r="AP70" s="799"/>
      <c r="AQ70" s="803"/>
      <c r="AS70" s="767"/>
      <c r="AU70" s="829"/>
      <c r="AV70" s="813"/>
      <c r="AW70" s="805"/>
      <c r="AX70" s="808"/>
      <c r="AY70" s="808"/>
      <c r="AZ70" s="808"/>
      <c r="BA70" s="808"/>
      <c r="BB70" s="808"/>
      <c r="BC70" s="808"/>
      <c r="BD70" s="808"/>
      <c r="BE70" s="808"/>
      <c r="BF70" s="808"/>
      <c r="BG70" s="808"/>
      <c r="BH70" s="808"/>
      <c r="BI70" s="808"/>
      <c r="BJ70" s="808"/>
    </row>
    <row r="71" spans="2:63" ht="13.5" hidden="1" customHeight="1" x14ac:dyDescent="0.35">
      <c r="B71" s="767"/>
      <c r="C71" s="750" t="s">
        <v>654</v>
      </c>
      <c r="E71" s="813"/>
      <c r="F71" s="805">
        <f t="shared" ref="F71:R71" si="22">SUM(F72:F76)</f>
        <v>0</v>
      </c>
      <c r="G71" s="805">
        <f t="shared" si="22"/>
        <v>0</v>
      </c>
      <c r="H71" s="805">
        <f t="shared" si="22"/>
        <v>0</v>
      </c>
      <c r="I71" s="805">
        <f t="shared" si="22"/>
        <v>0</v>
      </c>
      <c r="J71" s="805">
        <f t="shared" si="22"/>
        <v>0</v>
      </c>
      <c r="K71" s="805">
        <f t="shared" si="22"/>
        <v>0</v>
      </c>
      <c r="L71" s="805">
        <f t="shared" si="22"/>
        <v>0</v>
      </c>
      <c r="M71" s="805">
        <f t="shared" si="22"/>
        <v>0</v>
      </c>
      <c r="N71" s="805">
        <f t="shared" si="22"/>
        <v>0</v>
      </c>
      <c r="O71" s="805">
        <f t="shared" si="22"/>
        <v>0</v>
      </c>
      <c r="P71" s="805">
        <f t="shared" si="22"/>
        <v>0</v>
      </c>
      <c r="Q71" s="805">
        <f t="shared" si="22"/>
        <v>0</v>
      </c>
      <c r="R71" s="805">
        <f t="shared" si="22"/>
        <v>0</v>
      </c>
      <c r="S71" s="808">
        <f>SUM(S72:S76)</f>
        <v>0</v>
      </c>
      <c r="T71" s="805">
        <v>0</v>
      </c>
      <c r="U71" s="805">
        <f t="shared" ref="U71:AF71" si="23">SUM(U72:U76)</f>
        <v>0</v>
      </c>
      <c r="V71" s="805">
        <f t="shared" si="23"/>
        <v>0</v>
      </c>
      <c r="W71" s="805">
        <f t="shared" si="23"/>
        <v>0</v>
      </c>
      <c r="X71" s="805">
        <f t="shared" si="23"/>
        <v>0</v>
      </c>
      <c r="Y71" s="805">
        <f t="shared" si="23"/>
        <v>0</v>
      </c>
      <c r="Z71" s="805">
        <f t="shared" si="23"/>
        <v>0</v>
      </c>
      <c r="AA71" s="805">
        <f t="shared" si="23"/>
        <v>0</v>
      </c>
      <c r="AB71" s="805">
        <f t="shared" si="23"/>
        <v>0</v>
      </c>
      <c r="AC71" s="805">
        <f t="shared" si="23"/>
        <v>0</v>
      </c>
      <c r="AD71" s="805">
        <f t="shared" si="23"/>
        <v>0</v>
      </c>
      <c r="AE71" s="805">
        <f t="shared" si="23"/>
        <v>0</v>
      </c>
      <c r="AF71" s="805">
        <f t="shared" si="23"/>
        <v>0</v>
      </c>
      <c r="AG71" s="810">
        <f>SUM(AG72:AG76)</f>
        <v>0</v>
      </c>
      <c r="AH71" s="801"/>
      <c r="AI71" s="755"/>
      <c r="AJ71" s="289"/>
      <c r="AM71" s="290"/>
      <c r="AO71" s="802"/>
      <c r="AP71" s="799"/>
      <c r="AQ71" s="803"/>
      <c r="AS71" s="767"/>
      <c r="AV71" s="813"/>
      <c r="AW71" s="805"/>
      <c r="AX71" s="805"/>
      <c r="AY71" s="805"/>
      <c r="AZ71" s="805"/>
      <c r="BA71" s="805"/>
      <c r="BB71" s="805"/>
      <c r="BC71" s="805"/>
      <c r="BD71" s="805"/>
      <c r="BE71" s="805"/>
      <c r="BF71" s="805"/>
      <c r="BG71" s="805"/>
      <c r="BH71" s="805"/>
      <c r="BI71" s="805"/>
      <c r="BJ71" s="808"/>
    </row>
    <row r="72" spans="2:63" ht="13.5" hidden="1" customHeight="1" x14ac:dyDescent="0.35">
      <c r="B72" s="767"/>
      <c r="D72" s="750" t="s">
        <v>652</v>
      </c>
      <c r="E72" s="813"/>
      <c r="F72" s="805">
        <f>[36]summary!$H$55</f>
        <v>0</v>
      </c>
      <c r="G72" s="805">
        <f>[36]summary!$M$55</f>
        <v>0</v>
      </c>
      <c r="H72" s="805">
        <f>[37]summary!$R$55</f>
        <v>0</v>
      </c>
      <c r="I72" s="805">
        <v>0</v>
      </c>
      <c r="J72" s="805">
        <v>0</v>
      </c>
      <c r="K72" s="805">
        <v>0</v>
      </c>
      <c r="L72" s="805">
        <v>0</v>
      </c>
      <c r="M72" s="805">
        <v>0</v>
      </c>
      <c r="N72" s="805">
        <v>0</v>
      </c>
      <c r="O72" s="805">
        <v>0</v>
      </c>
      <c r="P72" s="805">
        <v>0</v>
      </c>
      <c r="Q72" s="805">
        <v>0</v>
      </c>
      <c r="R72" s="805">
        <f>[38]summary!$BP$55</f>
        <v>0</v>
      </c>
      <c r="S72" s="808">
        <f>SUM(G72:H72)</f>
        <v>0</v>
      </c>
      <c r="T72" s="805">
        <v>0</v>
      </c>
      <c r="U72" s="805">
        <f>[36]summary!$M$55</f>
        <v>0</v>
      </c>
      <c r="V72" s="805">
        <f>[37]summary!$R$55</f>
        <v>0</v>
      </c>
      <c r="W72" s="805">
        <v>0</v>
      </c>
      <c r="X72" s="805">
        <v>0</v>
      </c>
      <c r="Y72" s="805">
        <v>0</v>
      </c>
      <c r="Z72" s="805">
        <v>0</v>
      </c>
      <c r="AA72" s="805">
        <v>0</v>
      </c>
      <c r="AB72" s="805">
        <v>0</v>
      </c>
      <c r="AC72" s="805">
        <v>0</v>
      </c>
      <c r="AD72" s="805">
        <v>0</v>
      </c>
      <c r="AE72" s="805">
        <v>0</v>
      </c>
      <c r="AF72" s="805">
        <f>[38]summary!$BP$55</f>
        <v>0</v>
      </c>
      <c r="AG72" s="810">
        <f>SUM(U72:V72)</f>
        <v>0</v>
      </c>
      <c r="AH72" s="801"/>
      <c r="AI72" s="755"/>
      <c r="AJ72" s="289"/>
      <c r="AM72" s="290"/>
      <c r="AO72" s="802"/>
      <c r="AP72" s="799"/>
      <c r="AQ72" s="803"/>
      <c r="AS72" s="767"/>
      <c r="AV72" s="813"/>
      <c r="AW72" s="805"/>
      <c r="AX72" s="805"/>
      <c r="AY72" s="805"/>
      <c r="AZ72" s="805"/>
      <c r="BA72" s="805"/>
      <c r="BB72" s="805"/>
      <c r="BC72" s="805"/>
      <c r="BD72" s="805"/>
      <c r="BE72" s="805"/>
      <c r="BF72" s="805"/>
      <c r="BG72" s="805"/>
      <c r="BH72" s="805"/>
      <c r="BI72" s="805"/>
      <c r="BJ72" s="808"/>
    </row>
    <row r="73" spans="2:63" ht="13.5" hidden="1" customHeight="1" x14ac:dyDescent="0.35">
      <c r="B73" s="767"/>
      <c r="D73" s="750" t="s">
        <v>653</v>
      </c>
      <c r="E73" s="813"/>
      <c r="F73" s="805">
        <f>[36]summary!$H$56</f>
        <v>0</v>
      </c>
      <c r="G73" s="805">
        <f>[36]summary!$M$56</f>
        <v>0</v>
      </c>
      <c r="H73" s="805">
        <f>[37]summary!$R$56</f>
        <v>0</v>
      </c>
      <c r="I73" s="805">
        <v>0</v>
      </c>
      <c r="J73" s="805">
        <v>0</v>
      </c>
      <c r="K73" s="805">
        <v>0</v>
      </c>
      <c r="L73" s="805">
        <v>0</v>
      </c>
      <c r="M73" s="805">
        <v>0</v>
      </c>
      <c r="N73" s="805">
        <v>0</v>
      </c>
      <c r="O73" s="805">
        <v>0</v>
      </c>
      <c r="P73" s="805">
        <v>0</v>
      </c>
      <c r="Q73" s="805">
        <v>0</v>
      </c>
      <c r="R73" s="805">
        <f>[38]summary!$BP$56</f>
        <v>0</v>
      </c>
      <c r="S73" s="808">
        <f>SUM(G73:H73)</f>
        <v>0</v>
      </c>
      <c r="T73" s="805">
        <v>0</v>
      </c>
      <c r="U73" s="805">
        <f>[36]summary!$M$56</f>
        <v>0</v>
      </c>
      <c r="V73" s="805">
        <f>[37]summary!$R$56</f>
        <v>0</v>
      </c>
      <c r="W73" s="805">
        <v>0</v>
      </c>
      <c r="X73" s="805">
        <v>0</v>
      </c>
      <c r="Y73" s="805">
        <v>0</v>
      </c>
      <c r="Z73" s="805">
        <v>0</v>
      </c>
      <c r="AA73" s="805">
        <v>0</v>
      </c>
      <c r="AB73" s="805">
        <v>0</v>
      </c>
      <c r="AC73" s="805">
        <v>0</v>
      </c>
      <c r="AD73" s="805">
        <v>0</v>
      </c>
      <c r="AE73" s="805">
        <v>0</v>
      </c>
      <c r="AF73" s="805">
        <f>[38]summary!$BP$56</f>
        <v>0</v>
      </c>
      <c r="AG73" s="810">
        <f>SUM(U73:V73)</f>
        <v>0</v>
      </c>
      <c r="AH73" s="801"/>
      <c r="AI73" s="755"/>
      <c r="AJ73" s="289"/>
      <c r="AM73" s="290"/>
      <c r="AO73" s="802"/>
      <c r="AP73" s="799"/>
      <c r="AQ73" s="803"/>
      <c r="AS73" s="767"/>
      <c r="AV73" s="813"/>
      <c r="AW73" s="805"/>
      <c r="AX73" s="805"/>
      <c r="AY73" s="805"/>
      <c r="AZ73" s="805"/>
      <c r="BA73" s="805"/>
      <c r="BB73" s="805"/>
      <c r="BC73" s="805"/>
      <c r="BD73" s="805"/>
      <c r="BE73" s="805"/>
      <c r="BF73" s="805"/>
      <c r="BG73" s="805"/>
      <c r="BH73" s="805"/>
      <c r="BI73" s="805"/>
      <c r="BJ73" s="808"/>
    </row>
    <row r="74" spans="2:63" ht="13.5" hidden="1" customHeight="1" x14ac:dyDescent="0.35">
      <c r="B74" s="767"/>
      <c r="D74" s="750" t="s">
        <v>659</v>
      </c>
      <c r="E74" s="813"/>
      <c r="F74" s="805"/>
      <c r="G74" s="805"/>
      <c r="H74" s="805"/>
      <c r="I74" s="805"/>
      <c r="J74" s="805"/>
      <c r="K74" s="805"/>
      <c r="L74" s="805"/>
      <c r="M74" s="805"/>
      <c r="N74" s="805"/>
      <c r="O74" s="805"/>
      <c r="P74" s="805"/>
      <c r="Q74" s="805"/>
      <c r="R74" s="805"/>
      <c r="S74" s="808"/>
      <c r="T74" s="805"/>
      <c r="U74" s="805"/>
      <c r="V74" s="805"/>
      <c r="W74" s="805"/>
      <c r="X74" s="805"/>
      <c r="Y74" s="805"/>
      <c r="Z74" s="805"/>
      <c r="AA74" s="805"/>
      <c r="AB74" s="805"/>
      <c r="AC74" s="805"/>
      <c r="AD74" s="805"/>
      <c r="AE74" s="805"/>
      <c r="AF74" s="805"/>
      <c r="AG74" s="810"/>
      <c r="AH74" s="801"/>
      <c r="AI74" s="755"/>
      <c r="AJ74" s="289"/>
      <c r="AM74" s="290"/>
      <c r="AO74" s="802"/>
      <c r="AP74" s="799"/>
      <c r="AQ74" s="803"/>
      <c r="AS74" s="767"/>
      <c r="AV74" s="813"/>
      <c r="AW74" s="805"/>
      <c r="AX74" s="805"/>
      <c r="AY74" s="805"/>
      <c r="AZ74" s="805"/>
      <c r="BA74" s="805"/>
      <c r="BB74" s="805"/>
      <c r="BC74" s="805"/>
      <c r="BD74" s="805"/>
      <c r="BE74" s="805"/>
      <c r="BF74" s="805"/>
      <c r="BG74" s="805"/>
      <c r="BH74" s="805"/>
      <c r="BI74" s="805"/>
      <c r="BJ74" s="808"/>
    </row>
    <row r="75" spans="2:63" ht="13.5" hidden="1" customHeight="1" x14ac:dyDescent="0.35">
      <c r="B75" s="767"/>
      <c r="D75" s="829" t="s">
        <v>660</v>
      </c>
      <c r="E75" s="813"/>
      <c r="F75" s="805">
        <f>[36]summary!$H$58</f>
        <v>0</v>
      </c>
      <c r="G75" s="805">
        <f>[36]summary!$M$58</f>
        <v>0</v>
      </c>
      <c r="H75" s="805">
        <f>[37]summary!$R$58</f>
        <v>0</v>
      </c>
      <c r="I75" s="805">
        <v>0</v>
      </c>
      <c r="J75" s="805">
        <v>0</v>
      </c>
      <c r="K75" s="805">
        <v>0</v>
      </c>
      <c r="L75" s="805">
        <v>0</v>
      </c>
      <c r="M75" s="805">
        <v>0</v>
      </c>
      <c r="N75" s="805">
        <v>0</v>
      </c>
      <c r="O75" s="805">
        <v>0</v>
      </c>
      <c r="P75" s="805">
        <v>0</v>
      </c>
      <c r="Q75" s="805">
        <v>0</v>
      </c>
      <c r="R75" s="805">
        <f>[38]summary!$BP$58</f>
        <v>0</v>
      </c>
      <c r="S75" s="808">
        <f>SUM(G75:H75)</f>
        <v>0</v>
      </c>
      <c r="T75" s="805">
        <v>0</v>
      </c>
      <c r="U75" s="805">
        <f>[36]summary!$M$58</f>
        <v>0</v>
      </c>
      <c r="V75" s="805">
        <f>[37]summary!$R$58</f>
        <v>0</v>
      </c>
      <c r="W75" s="805">
        <v>0</v>
      </c>
      <c r="X75" s="805">
        <v>0</v>
      </c>
      <c r="Y75" s="805">
        <v>0</v>
      </c>
      <c r="Z75" s="805">
        <v>0</v>
      </c>
      <c r="AA75" s="805">
        <v>0</v>
      </c>
      <c r="AB75" s="805">
        <v>0</v>
      </c>
      <c r="AC75" s="805">
        <v>0</v>
      </c>
      <c r="AD75" s="805">
        <v>0</v>
      </c>
      <c r="AE75" s="805">
        <v>0</v>
      </c>
      <c r="AF75" s="805">
        <f>[38]summary!$BP$58</f>
        <v>0</v>
      </c>
      <c r="AG75" s="810">
        <f>SUM(U75:V75)</f>
        <v>0</v>
      </c>
      <c r="AH75" s="801"/>
      <c r="AI75" s="755"/>
      <c r="AJ75" s="289"/>
      <c r="AM75" s="290"/>
      <c r="AO75" s="802"/>
      <c r="AP75" s="799"/>
      <c r="AQ75" s="803"/>
      <c r="AS75" s="767"/>
      <c r="AU75" s="829"/>
      <c r="AV75" s="813"/>
      <c r="AW75" s="805"/>
      <c r="AX75" s="805"/>
      <c r="AY75" s="805"/>
      <c r="AZ75" s="805"/>
      <c r="BA75" s="805"/>
      <c r="BB75" s="805"/>
      <c r="BC75" s="805"/>
      <c r="BD75" s="805"/>
      <c r="BE75" s="805"/>
      <c r="BF75" s="805"/>
      <c r="BG75" s="805"/>
      <c r="BH75" s="805"/>
      <c r="BI75" s="805"/>
      <c r="BJ75" s="808"/>
    </row>
    <row r="76" spans="2:63" ht="13.5" hidden="1" customHeight="1" x14ac:dyDescent="0.35">
      <c r="B76" s="767"/>
      <c r="D76" s="829" t="s">
        <v>661</v>
      </c>
      <c r="E76" s="813"/>
      <c r="F76" s="805">
        <f>[36]summary!$H$59</f>
        <v>0</v>
      </c>
      <c r="G76" s="805">
        <f>[36]summary!$M$59</f>
        <v>0</v>
      </c>
      <c r="H76" s="805">
        <f>[37]summary!$R$59</f>
        <v>0</v>
      </c>
      <c r="I76" s="805">
        <v>0</v>
      </c>
      <c r="J76" s="805">
        <v>0</v>
      </c>
      <c r="K76" s="805">
        <v>0</v>
      </c>
      <c r="L76" s="805">
        <v>0</v>
      </c>
      <c r="M76" s="805">
        <v>0</v>
      </c>
      <c r="N76" s="805">
        <v>0</v>
      </c>
      <c r="O76" s="805">
        <v>0</v>
      </c>
      <c r="P76" s="805">
        <v>0</v>
      </c>
      <c r="Q76" s="805">
        <v>0</v>
      </c>
      <c r="R76" s="805">
        <f>[38]summary!$BP$59</f>
        <v>0</v>
      </c>
      <c r="S76" s="808">
        <f>SUM(G76:H76)</f>
        <v>0</v>
      </c>
      <c r="T76" s="805">
        <v>0</v>
      </c>
      <c r="U76" s="805">
        <f>[36]summary!$M$59</f>
        <v>0</v>
      </c>
      <c r="V76" s="805">
        <f>[37]summary!$R$59</f>
        <v>0</v>
      </c>
      <c r="W76" s="805">
        <v>0</v>
      </c>
      <c r="X76" s="805">
        <v>0</v>
      </c>
      <c r="Y76" s="805">
        <v>0</v>
      </c>
      <c r="Z76" s="805">
        <v>0</v>
      </c>
      <c r="AA76" s="805">
        <v>0</v>
      </c>
      <c r="AB76" s="805">
        <v>0</v>
      </c>
      <c r="AC76" s="805">
        <v>0</v>
      </c>
      <c r="AD76" s="805">
        <v>0</v>
      </c>
      <c r="AE76" s="805">
        <v>0</v>
      </c>
      <c r="AF76" s="805">
        <f>[38]summary!$BP$59</f>
        <v>0</v>
      </c>
      <c r="AG76" s="810">
        <f>SUM(U76:V76)</f>
        <v>0</v>
      </c>
      <c r="AH76" s="801"/>
      <c r="AI76" s="755"/>
      <c r="AJ76" s="289"/>
      <c r="AM76" s="290"/>
      <c r="AO76" s="802"/>
      <c r="AP76" s="799"/>
      <c r="AQ76" s="803"/>
      <c r="AS76" s="767"/>
      <c r="AU76" s="829"/>
      <c r="AV76" s="813"/>
      <c r="AW76" s="805"/>
      <c r="AX76" s="805"/>
      <c r="AY76" s="805"/>
      <c r="AZ76" s="805"/>
      <c r="BA76" s="805"/>
      <c r="BB76" s="805"/>
      <c r="BC76" s="805"/>
      <c r="BD76" s="805"/>
      <c r="BE76" s="805"/>
      <c r="BF76" s="805"/>
      <c r="BG76" s="805"/>
      <c r="BH76" s="805"/>
      <c r="BI76" s="805"/>
      <c r="BJ76" s="808"/>
    </row>
    <row r="77" spans="2:63" ht="13.5" hidden="1" customHeight="1" x14ac:dyDescent="0.35">
      <c r="B77" s="767"/>
      <c r="D77" s="829"/>
      <c r="E77" s="813"/>
      <c r="F77" s="805"/>
      <c r="G77" s="805"/>
      <c r="H77" s="805"/>
      <c r="I77" s="805"/>
      <c r="J77" s="805"/>
      <c r="K77" s="805"/>
      <c r="L77" s="805"/>
      <c r="M77" s="805"/>
      <c r="N77" s="805"/>
      <c r="O77" s="805"/>
      <c r="P77" s="805"/>
      <c r="Q77" s="805"/>
      <c r="R77" s="805"/>
      <c r="S77" s="808"/>
      <c r="T77" s="805"/>
      <c r="U77" s="805"/>
      <c r="V77" s="805"/>
      <c r="W77" s="805"/>
      <c r="X77" s="805"/>
      <c r="Y77" s="805"/>
      <c r="Z77" s="805"/>
      <c r="AA77" s="805"/>
      <c r="AB77" s="805"/>
      <c r="AC77" s="805"/>
      <c r="AD77" s="805"/>
      <c r="AE77" s="805"/>
      <c r="AF77" s="805"/>
      <c r="AG77" s="810"/>
      <c r="AH77" s="801"/>
      <c r="AI77" s="755"/>
      <c r="AJ77" s="289"/>
      <c r="AM77" s="290"/>
      <c r="AO77" s="802"/>
      <c r="AP77" s="799"/>
      <c r="AQ77" s="803"/>
      <c r="AS77" s="767"/>
      <c r="AU77" s="829"/>
      <c r="AV77" s="813"/>
      <c r="AW77" s="805"/>
      <c r="AX77" s="805"/>
      <c r="AY77" s="805"/>
      <c r="AZ77" s="805"/>
      <c r="BA77" s="805"/>
      <c r="BB77" s="805"/>
      <c r="BC77" s="805"/>
      <c r="BD77" s="805"/>
      <c r="BE77" s="805"/>
      <c r="BF77" s="805"/>
      <c r="BG77" s="805"/>
      <c r="BH77" s="805"/>
      <c r="BI77" s="805"/>
      <c r="BJ77" s="808"/>
    </row>
    <row r="78" spans="2:63" ht="13.5" hidden="1" customHeight="1" x14ac:dyDescent="0.35">
      <c r="B78" s="767"/>
      <c r="C78" s="750" t="s">
        <v>662</v>
      </c>
      <c r="E78" s="813"/>
      <c r="F78" s="805">
        <v>0</v>
      </c>
      <c r="G78" s="805">
        <f t="shared" ref="G78:R78" si="24">SUM(G79:G83)</f>
        <v>0</v>
      </c>
      <c r="H78" s="805">
        <f t="shared" si="24"/>
        <v>0</v>
      </c>
      <c r="I78" s="805">
        <f t="shared" si="24"/>
        <v>0</v>
      </c>
      <c r="J78" s="805">
        <f t="shared" si="24"/>
        <v>0</v>
      </c>
      <c r="K78" s="805">
        <f t="shared" si="24"/>
        <v>0</v>
      </c>
      <c r="L78" s="805">
        <f t="shared" si="24"/>
        <v>0</v>
      </c>
      <c r="M78" s="805">
        <f t="shared" si="24"/>
        <v>0</v>
      </c>
      <c r="N78" s="805">
        <f t="shared" si="24"/>
        <v>0</v>
      </c>
      <c r="O78" s="805">
        <f t="shared" si="24"/>
        <v>0</v>
      </c>
      <c r="P78" s="805">
        <f t="shared" si="24"/>
        <v>0</v>
      </c>
      <c r="Q78" s="805">
        <f t="shared" si="24"/>
        <v>0</v>
      </c>
      <c r="R78" s="805">
        <f t="shared" si="24"/>
        <v>0</v>
      </c>
      <c r="S78" s="808">
        <f>SUM(S79:S83)</f>
        <v>0</v>
      </c>
      <c r="T78" s="805">
        <v>0</v>
      </c>
      <c r="U78" s="805">
        <f t="shared" ref="U78:AF78" si="25">SUM(U79:U83)</f>
        <v>0</v>
      </c>
      <c r="V78" s="805">
        <f t="shared" si="25"/>
        <v>0</v>
      </c>
      <c r="W78" s="805">
        <f t="shared" si="25"/>
        <v>0</v>
      </c>
      <c r="X78" s="805">
        <f t="shared" si="25"/>
        <v>0</v>
      </c>
      <c r="Y78" s="805">
        <f t="shared" si="25"/>
        <v>0</v>
      </c>
      <c r="Z78" s="805">
        <f t="shared" si="25"/>
        <v>0</v>
      </c>
      <c r="AA78" s="805">
        <f t="shared" si="25"/>
        <v>0</v>
      </c>
      <c r="AB78" s="805">
        <f t="shared" si="25"/>
        <v>0</v>
      </c>
      <c r="AC78" s="805">
        <f t="shared" si="25"/>
        <v>0</v>
      </c>
      <c r="AD78" s="805">
        <f t="shared" si="25"/>
        <v>0</v>
      </c>
      <c r="AE78" s="805">
        <f t="shared" si="25"/>
        <v>0</v>
      </c>
      <c r="AF78" s="805">
        <f t="shared" si="25"/>
        <v>0</v>
      </c>
      <c r="AG78" s="810">
        <f>SUM(AG79:AG83)</f>
        <v>0</v>
      </c>
      <c r="AH78" s="801"/>
      <c r="AI78" s="755"/>
      <c r="AJ78" s="289"/>
      <c r="AM78" s="290"/>
      <c r="AO78" s="802"/>
      <c r="AP78" s="799"/>
      <c r="AQ78" s="803"/>
      <c r="AS78" s="767"/>
      <c r="AV78" s="813"/>
      <c r="AW78" s="805"/>
      <c r="AX78" s="805"/>
      <c r="AY78" s="805"/>
      <c r="AZ78" s="805"/>
      <c r="BA78" s="805"/>
      <c r="BB78" s="805"/>
      <c r="BC78" s="805"/>
      <c r="BD78" s="805"/>
      <c r="BE78" s="805"/>
      <c r="BF78" s="805"/>
      <c r="BG78" s="805"/>
      <c r="BH78" s="805"/>
      <c r="BI78" s="805"/>
      <c r="BJ78" s="808"/>
    </row>
    <row r="79" spans="2:63" ht="13.5" hidden="1" customHeight="1" x14ac:dyDescent="0.35">
      <c r="B79" s="767"/>
      <c r="D79" s="750" t="s">
        <v>652</v>
      </c>
      <c r="E79" s="813"/>
      <c r="F79" s="805">
        <v>0</v>
      </c>
      <c r="G79" s="805">
        <v>0</v>
      </c>
      <c r="H79" s="805">
        <v>0</v>
      </c>
      <c r="I79" s="805">
        <v>0</v>
      </c>
      <c r="J79" s="805">
        <v>0</v>
      </c>
      <c r="K79" s="805">
        <v>0</v>
      </c>
      <c r="L79" s="805">
        <v>0</v>
      </c>
      <c r="M79" s="805">
        <v>0</v>
      </c>
      <c r="N79" s="805">
        <v>0</v>
      </c>
      <c r="O79" s="805">
        <v>0</v>
      </c>
      <c r="P79" s="805">
        <v>0</v>
      </c>
      <c r="Q79" s="805">
        <v>0</v>
      </c>
      <c r="R79" s="805">
        <v>0</v>
      </c>
      <c r="S79" s="808">
        <f>SUM(G79:R79)</f>
        <v>0</v>
      </c>
      <c r="T79" s="805">
        <v>0</v>
      </c>
      <c r="U79" s="805">
        <v>0</v>
      </c>
      <c r="V79" s="805">
        <v>0</v>
      </c>
      <c r="W79" s="805">
        <v>0</v>
      </c>
      <c r="X79" s="805">
        <v>0</v>
      </c>
      <c r="Y79" s="805">
        <v>0</v>
      </c>
      <c r="Z79" s="805">
        <v>0</v>
      </c>
      <c r="AA79" s="805">
        <v>0</v>
      </c>
      <c r="AB79" s="805">
        <v>0</v>
      </c>
      <c r="AC79" s="805">
        <v>0</v>
      </c>
      <c r="AD79" s="805">
        <v>0</v>
      </c>
      <c r="AE79" s="805">
        <v>0</v>
      </c>
      <c r="AF79" s="805">
        <v>0</v>
      </c>
      <c r="AG79" s="810">
        <f>SUM(U79:AF79)</f>
        <v>0</v>
      </c>
      <c r="AH79" s="801"/>
      <c r="AI79" s="755"/>
      <c r="AJ79" s="289"/>
      <c r="AM79" s="290"/>
      <c r="AO79" s="802"/>
      <c r="AP79" s="799"/>
      <c r="AQ79" s="803"/>
      <c r="AS79" s="767"/>
      <c r="AV79" s="813"/>
      <c r="AW79" s="805"/>
      <c r="AX79" s="805"/>
      <c r="AY79" s="805"/>
      <c r="AZ79" s="805"/>
      <c r="BA79" s="805"/>
      <c r="BB79" s="805"/>
      <c r="BC79" s="805"/>
      <c r="BD79" s="805"/>
      <c r="BE79" s="805"/>
      <c r="BF79" s="805"/>
      <c r="BG79" s="805"/>
      <c r="BH79" s="805"/>
      <c r="BI79" s="805"/>
      <c r="BJ79" s="808"/>
    </row>
    <row r="80" spans="2:63" ht="13.5" hidden="1" customHeight="1" x14ac:dyDescent="0.35">
      <c r="B80" s="767"/>
      <c r="D80" s="750" t="s">
        <v>653</v>
      </c>
      <c r="E80" s="813"/>
      <c r="F80" s="805">
        <v>0</v>
      </c>
      <c r="G80" s="805">
        <v>0</v>
      </c>
      <c r="H80" s="805">
        <v>0</v>
      </c>
      <c r="I80" s="805">
        <v>0</v>
      </c>
      <c r="J80" s="805">
        <v>0</v>
      </c>
      <c r="K80" s="805">
        <v>0</v>
      </c>
      <c r="L80" s="805">
        <v>0</v>
      </c>
      <c r="M80" s="805">
        <v>0</v>
      </c>
      <c r="N80" s="805">
        <v>0</v>
      </c>
      <c r="O80" s="805">
        <v>0</v>
      </c>
      <c r="P80" s="805">
        <v>0</v>
      </c>
      <c r="Q80" s="805">
        <v>0</v>
      </c>
      <c r="R80" s="805">
        <v>0</v>
      </c>
      <c r="S80" s="808">
        <f>SUM(G80:R80)</f>
        <v>0</v>
      </c>
      <c r="T80" s="805">
        <v>0</v>
      </c>
      <c r="U80" s="805">
        <v>0</v>
      </c>
      <c r="V80" s="805">
        <v>0</v>
      </c>
      <c r="W80" s="805">
        <v>0</v>
      </c>
      <c r="X80" s="805">
        <v>0</v>
      </c>
      <c r="Y80" s="805">
        <v>0</v>
      </c>
      <c r="Z80" s="805">
        <v>0</v>
      </c>
      <c r="AA80" s="805">
        <v>0</v>
      </c>
      <c r="AB80" s="805">
        <v>0</v>
      </c>
      <c r="AC80" s="805">
        <v>0</v>
      </c>
      <c r="AD80" s="805">
        <v>0</v>
      </c>
      <c r="AE80" s="805">
        <v>0</v>
      </c>
      <c r="AF80" s="805">
        <v>0</v>
      </c>
      <c r="AG80" s="810">
        <f>SUM(U80:AF80)</f>
        <v>0</v>
      </c>
      <c r="AH80" s="801"/>
      <c r="AI80" s="755"/>
      <c r="AJ80" s="289"/>
      <c r="AM80" s="290"/>
      <c r="AO80" s="802"/>
      <c r="AP80" s="799"/>
      <c r="AQ80" s="803"/>
      <c r="AS80" s="767"/>
      <c r="AV80" s="813"/>
      <c r="AW80" s="805"/>
      <c r="AX80" s="805"/>
      <c r="AY80" s="805"/>
      <c r="AZ80" s="805"/>
      <c r="BA80" s="805"/>
      <c r="BB80" s="805"/>
      <c r="BC80" s="805"/>
      <c r="BD80" s="805"/>
      <c r="BE80" s="805"/>
      <c r="BF80" s="805"/>
      <c r="BG80" s="805"/>
      <c r="BH80" s="805"/>
      <c r="BI80" s="805"/>
      <c r="BJ80" s="808"/>
    </row>
    <row r="81" spans="2:65" ht="13.5" hidden="1" customHeight="1" x14ac:dyDescent="0.35">
      <c r="B81" s="767"/>
      <c r="D81" s="750" t="s">
        <v>663</v>
      </c>
      <c r="E81" s="813"/>
      <c r="F81" s="805"/>
      <c r="G81" s="805"/>
      <c r="H81" s="805"/>
      <c r="I81" s="805"/>
      <c r="J81" s="805"/>
      <c r="K81" s="805"/>
      <c r="L81" s="805"/>
      <c r="M81" s="805"/>
      <c r="N81" s="805"/>
      <c r="O81" s="805"/>
      <c r="P81" s="805"/>
      <c r="Q81" s="805"/>
      <c r="R81" s="805"/>
      <c r="S81" s="808"/>
      <c r="T81" s="805"/>
      <c r="U81" s="805"/>
      <c r="V81" s="805"/>
      <c r="W81" s="805"/>
      <c r="X81" s="805"/>
      <c r="Y81" s="805"/>
      <c r="Z81" s="805"/>
      <c r="AA81" s="805"/>
      <c r="AB81" s="805"/>
      <c r="AC81" s="805"/>
      <c r="AD81" s="805"/>
      <c r="AE81" s="805"/>
      <c r="AF81" s="805"/>
      <c r="AG81" s="810"/>
      <c r="AH81" s="801"/>
      <c r="AI81" s="755"/>
      <c r="AJ81" s="289"/>
      <c r="AM81" s="290"/>
      <c r="AO81" s="802"/>
      <c r="AP81" s="799"/>
      <c r="AQ81" s="803"/>
      <c r="AS81" s="767"/>
      <c r="AV81" s="813"/>
      <c r="AW81" s="805"/>
      <c r="AX81" s="805"/>
      <c r="AY81" s="805"/>
      <c r="AZ81" s="805"/>
      <c r="BA81" s="805"/>
      <c r="BB81" s="805"/>
      <c r="BC81" s="805"/>
      <c r="BD81" s="805"/>
      <c r="BE81" s="805"/>
      <c r="BF81" s="805"/>
      <c r="BG81" s="805"/>
      <c r="BH81" s="805"/>
      <c r="BI81" s="805"/>
      <c r="BJ81" s="808"/>
    </row>
    <row r="82" spans="2:65" ht="13.5" hidden="1" customHeight="1" x14ac:dyDescent="0.35">
      <c r="B82" s="767"/>
      <c r="D82" s="829" t="s">
        <v>660</v>
      </c>
      <c r="E82" s="813"/>
      <c r="F82" s="805">
        <v>0</v>
      </c>
      <c r="G82" s="805">
        <v>0</v>
      </c>
      <c r="H82" s="805">
        <v>0</v>
      </c>
      <c r="I82" s="805">
        <v>0</v>
      </c>
      <c r="J82" s="805">
        <v>0</v>
      </c>
      <c r="K82" s="805">
        <v>0</v>
      </c>
      <c r="L82" s="805">
        <v>0</v>
      </c>
      <c r="M82" s="805">
        <v>0</v>
      </c>
      <c r="N82" s="805">
        <v>0</v>
      </c>
      <c r="O82" s="805">
        <v>0</v>
      </c>
      <c r="P82" s="805">
        <v>0</v>
      </c>
      <c r="Q82" s="805">
        <v>0</v>
      </c>
      <c r="R82" s="805">
        <v>0</v>
      </c>
      <c r="S82" s="808">
        <f>SUM(G82:R82)</f>
        <v>0</v>
      </c>
      <c r="T82" s="805">
        <v>0</v>
      </c>
      <c r="U82" s="805">
        <v>0</v>
      </c>
      <c r="V82" s="805">
        <v>0</v>
      </c>
      <c r="W82" s="805">
        <v>0</v>
      </c>
      <c r="X82" s="805">
        <v>0</v>
      </c>
      <c r="Y82" s="805">
        <v>0</v>
      </c>
      <c r="Z82" s="805">
        <v>0</v>
      </c>
      <c r="AA82" s="805">
        <v>0</v>
      </c>
      <c r="AB82" s="805">
        <v>0</v>
      </c>
      <c r="AC82" s="805">
        <v>0</v>
      </c>
      <c r="AD82" s="805">
        <v>0</v>
      </c>
      <c r="AE82" s="805">
        <v>0</v>
      </c>
      <c r="AF82" s="805">
        <v>0</v>
      </c>
      <c r="AG82" s="810">
        <f>SUM(U82:AF82)</f>
        <v>0</v>
      </c>
      <c r="AH82" s="801"/>
      <c r="AI82" s="755"/>
      <c r="AJ82" s="289"/>
      <c r="AM82" s="290"/>
      <c r="AO82" s="802"/>
      <c r="AP82" s="799"/>
      <c r="AQ82" s="803"/>
      <c r="AS82" s="767"/>
      <c r="AU82" s="829"/>
      <c r="AV82" s="813"/>
      <c r="AW82" s="805"/>
      <c r="AX82" s="805"/>
      <c r="AY82" s="805"/>
      <c r="AZ82" s="805"/>
      <c r="BA82" s="805"/>
      <c r="BB82" s="805"/>
      <c r="BC82" s="805"/>
      <c r="BD82" s="805"/>
      <c r="BE82" s="805"/>
      <c r="BF82" s="805"/>
      <c r="BG82" s="805"/>
      <c r="BH82" s="805"/>
      <c r="BI82" s="805"/>
      <c r="BJ82" s="808"/>
    </row>
    <row r="83" spans="2:65" ht="13.5" hidden="1" customHeight="1" x14ac:dyDescent="0.35">
      <c r="B83" s="767"/>
      <c r="D83" s="829" t="s">
        <v>661</v>
      </c>
      <c r="E83" s="813"/>
      <c r="F83" s="805">
        <v>0</v>
      </c>
      <c r="G83" s="805">
        <v>0</v>
      </c>
      <c r="H83" s="805">
        <v>0</v>
      </c>
      <c r="I83" s="805">
        <v>0</v>
      </c>
      <c r="J83" s="805">
        <v>0</v>
      </c>
      <c r="K83" s="805">
        <v>0</v>
      </c>
      <c r="L83" s="805">
        <v>0</v>
      </c>
      <c r="M83" s="805">
        <v>0</v>
      </c>
      <c r="N83" s="805">
        <v>0</v>
      </c>
      <c r="O83" s="805">
        <v>0</v>
      </c>
      <c r="P83" s="805">
        <v>0</v>
      </c>
      <c r="Q83" s="805">
        <v>0</v>
      </c>
      <c r="R83" s="805">
        <v>0</v>
      </c>
      <c r="S83" s="808">
        <f>SUM(G83:R83)</f>
        <v>0</v>
      </c>
      <c r="T83" s="805">
        <v>0</v>
      </c>
      <c r="U83" s="805">
        <v>0</v>
      </c>
      <c r="V83" s="805">
        <v>0</v>
      </c>
      <c r="W83" s="805">
        <v>0</v>
      </c>
      <c r="X83" s="805">
        <v>0</v>
      </c>
      <c r="Y83" s="805">
        <v>0</v>
      </c>
      <c r="Z83" s="805">
        <v>0</v>
      </c>
      <c r="AA83" s="805">
        <v>0</v>
      </c>
      <c r="AB83" s="805">
        <v>0</v>
      </c>
      <c r="AC83" s="805">
        <v>0</v>
      </c>
      <c r="AD83" s="805">
        <v>0</v>
      </c>
      <c r="AE83" s="805">
        <v>0</v>
      </c>
      <c r="AF83" s="805">
        <v>0</v>
      </c>
      <c r="AG83" s="810">
        <f>SUM(U83:AF83)</f>
        <v>0</v>
      </c>
      <c r="AH83" s="801"/>
      <c r="AI83" s="755"/>
      <c r="AJ83" s="289"/>
      <c r="AM83" s="290"/>
      <c r="AO83" s="802"/>
      <c r="AP83" s="799"/>
      <c r="AQ83" s="803"/>
      <c r="AS83" s="767"/>
      <c r="AU83" s="829"/>
      <c r="AV83" s="813"/>
      <c r="AW83" s="805"/>
      <c r="AX83" s="805"/>
      <c r="AY83" s="805"/>
      <c r="AZ83" s="805"/>
      <c r="BA83" s="805"/>
      <c r="BB83" s="805"/>
      <c r="BC83" s="805"/>
      <c r="BD83" s="805"/>
      <c r="BE83" s="805"/>
      <c r="BF83" s="805"/>
      <c r="BG83" s="805"/>
      <c r="BH83" s="805"/>
      <c r="BI83" s="805"/>
      <c r="BJ83" s="808"/>
    </row>
    <row r="84" spans="2:65" ht="13.5" hidden="1" customHeight="1" x14ac:dyDescent="0.35">
      <c r="B84" s="767"/>
      <c r="E84" s="813"/>
      <c r="F84" s="805"/>
      <c r="G84" s="808"/>
      <c r="H84" s="808"/>
      <c r="I84" s="808"/>
      <c r="J84" s="808"/>
      <c r="K84" s="808"/>
      <c r="L84" s="808"/>
      <c r="M84" s="808"/>
      <c r="N84" s="808"/>
      <c r="O84" s="808"/>
      <c r="P84" s="808"/>
      <c r="Q84" s="808"/>
      <c r="R84" s="808"/>
      <c r="S84" s="808"/>
      <c r="T84" s="805"/>
      <c r="U84" s="808"/>
      <c r="V84" s="808"/>
      <c r="W84" s="808"/>
      <c r="X84" s="808"/>
      <c r="Y84" s="808"/>
      <c r="Z84" s="808"/>
      <c r="AA84" s="808"/>
      <c r="AB84" s="808"/>
      <c r="AC84" s="808"/>
      <c r="AD84" s="808"/>
      <c r="AE84" s="808"/>
      <c r="AF84" s="808"/>
      <c r="AG84" s="810"/>
      <c r="AH84" s="801"/>
      <c r="AI84" s="755"/>
      <c r="AJ84" s="289"/>
      <c r="AM84" s="290"/>
      <c r="AO84" s="802"/>
      <c r="AP84" s="799"/>
      <c r="AQ84" s="803"/>
      <c r="AS84" s="767"/>
      <c r="AV84" s="813"/>
      <c r="AW84" s="805"/>
      <c r="AX84" s="808"/>
      <c r="AY84" s="808"/>
      <c r="AZ84" s="808"/>
      <c r="BA84" s="808"/>
      <c r="BB84" s="808"/>
      <c r="BC84" s="808"/>
      <c r="BD84" s="808"/>
      <c r="BE84" s="808"/>
      <c r="BF84" s="808"/>
      <c r="BG84" s="808"/>
      <c r="BH84" s="808"/>
      <c r="BI84" s="808"/>
      <c r="BJ84" s="808"/>
    </row>
    <row r="85" spans="2:65" ht="13.5" hidden="1" customHeight="1" x14ac:dyDescent="0.35">
      <c r="B85" s="767"/>
      <c r="F85" s="805"/>
      <c r="G85" s="808"/>
      <c r="H85" s="808"/>
      <c r="I85" s="808"/>
      <c r="J85" s="808"/>
      <c r="K85" s="808"/>
      <c r="L85" s="808"/>
      <c r="M85" s="808"/>
      <c r="N85" s="808"/>
      <c r="O85" s="808"/>
      <c r="P85" s="808"/>
      <c r="Q85" s="808"/>
      <c r="R85" s="808"/>
      <c r="S85" s="808"/>
      <c r="T85" s="805"/>
      <c r="U85" s="808"/>
      <c r="V85" s="808"/>
      <c r="W85" s="808"/>
      <c r="X85" s="808"/>
      <c r="Y85" s="808"/>
      <c r="Z85" s="808"/>
      <c r="AA85" s="808"/>
      <c r="AB85" s="808"/>
      <c r="AC85" s="808"/>
      <c r="AD85" s="808"/>
      <c r="AE85" s="808"/>
      <c r="AF85" s="808"/>
      <c r="AG85" s="810"/>
      <c r="AH85" s="801"/>
      <c r="AI85" s="755"/>
      <c r="AJ85" s="289"/>
      <c r="AM85" s="290"/>
      <c r="AO85" s="802"/>
      <c r="AP85" s="799"/>
      <c r="AQ85" s="803"/>
      <c r="AS85" s="767"/>
      <c r="AW85" s="805"/>
      <c r="AX85" s="808"/>
      <c r="AY85" s="808"/>
      <c r="AZ85" s="808"/>
      <c r="BA85" s="808"/>
      <c r="BB85" s="808"/>
      <c r="BC85" s="808"/>
      <c r="BD85" s="808"/>
      <c r="BE85" s="808"/>
      <c r="BF85" s="808"/>
      <c r="BG85" s="808"/>
      <c r="BH85" s="808"/>
      <c r="BI85" s="808"/>
      <c r="BJ85" s="808"/>
    </row>
    <row r="86" spans="2:65" s="754" customFormat="1" x14ac:dyDescent="0.35">
      <c r="B86" s="770" t="s">
        <v>314</v>
      </c>
      <c r="E86" s="798" t="s">
        <v>664</v>
      </c>
      <c r="F86" s="806">
        <f t="shared" ref="F86:AC86" si="26">SUM(F87:F90)</f>
        <v>56868320.816800363</v>
      </c>
      <c r="G86" s="799">
        <f t="shared" si="26"/>
        <v>83534710.802379966</v>
      </c>
      <c r="H86" s="799">
        <f t="shared" si="26"/>
        <v>150083366</v>
      </c>
      <c r="I86" s="799">
        <f t="shared" si="26"/>
        <v>0</v>
      </c>
      <c r="J86" s="799">
        <f t="shared" si="26"/>
        <v>0</v>
      </c>
      <c r="K86" s="799">
        <f t="shared" si="26"/>
        <v>0</v>
      </c>
      <c r="L86" s="799">
        <f t="shared" si="26"/>
        <v>0</v>
      </c>
      <c r="M86" s="799">
        <f t="shared" si="26"/>
        <v>0</v>
      </c>
      <c r="N86" s="799">
        <f t="shared" si="26"/>
        <v>0</v>
      </c>
      <c r="O86" s="799">
        <f>SUM(O87:O90)</f>
        <v>0</v>
      </c>
      <c r="P86" s="799">
        <f t="shared" si="26"/>
        <v>0</v>
      </c>
      <c r="Q86" s="799">
        <f t="shared" si="26"/>
        <v>0</v>
      </c>
      <c r="R86" s="799">
        <f>SUM(R87:R90)</f>
        <v>0</v>
      </c>
      <c r="S86" s="799">
        <f>SUM(S87:S90)</f>
        <v>83534710.802379966</v>
      </c>
      <c r="T86" s="806">
        <f t="shared" si="26"/>
        <v>17980516.724607952</v>
      </c>
      <c r="U86" s="799">
        <f>SUM(U87:U90)</f>
        <v>49529400.478520036</v>
      </c>
      <c r="V86" s="799">
        <f t="shared" si="26"/>
        <v>-35811457.609559983</v>
      </c>
      <c r="W86" s="799">
        <f t="shared" si="26"/>
        <v>-96109823.066171974</v>
      </c>
      <c r="X86" s="799">
        <f t="shared" si="26"/>
        <v>97577487.834549993</v>
      </c>
      <c r="Y86" s="799">
        <f t="shared" si="26"/>
        <v>-18948035.724490047</v>
      </c>
      <c r="Z86" s="799">
        <f t="shared" si="26"/>
        <v>5208602.8314200342</v>
      </c>
      <c r="AA86" s="799">
        <f t="shared" si="26"/>
        <v>4043990.8436700199</v>
      </c>
      <c r="AB86" s="799">
        <f t="shared" si="26"/>
        <v>-11918430.656980038</v>
      </c>
      <c r="AC86" s="799">
        <f t="shared" si="26"/>
        <v>-66866691.182370007</v>
      </c>
      <c r="AD86" s="799">
        <f>SUM(AD87:AD90)</f>
        <v>58048169.652549982</v>
      </c>
      <c r="AE86" s="799">
        <f>SUM(AE87:AE90)</f>
        <v>-56771392.625650048</v>
      </c>
      <c r="AF86" s="799">
        <f>SUM(AF87:AF90)</f>
        <v>89998695.949119985</v>
      </c>
      <c r="AG86" s="800">
        <f>SUM(AG87:AG90)</f>
        <v>49529400.478520036</v>
      </c>
      <c r="AH86" s="812"/>
      <c r="AI86" s="771"/>
      <c r="AJ86" s="289"/>
      <c r="AM86" s="290"/>
      <c r="AO86" s="802"/>
      <c r="AP86" s="799"/>
      <c r="AQ86" s="803"/>
      <c r="AS86" s="770"/>
      <c r="AV86" s="798"/>
      <c r="AW86" s="806"/>
      <c r="AX86" s="799"/>
      <c r="AY86" s="799"/>
      <c r="AZ86" s="799"/>
      <c r="BA86" s="799"/>
      <c r="BB86" s="799"/>
      <c r="BC86" s="799"/>
      <c r="BD86" s="799"/>
      <c r="BE86" s="799"/>
      <c r="BF86" s="799"/>
      <c r="BG86" s="799"/>
      <c r="BH86" s="799"/>
      <c r="BI86" s="799"/>
      <c r="BJ86" s="799"/>
      <c r="BK86" s="750"/>
      <c r="BM86" s="290"/>
    </row>
    <row r="87" spans="2:65" x14ac:dyDescent="0.35">
      <c r="B87" s="767"/>
      <c r="D87" s="750" t="s">
        <v>665</v>
      </c>
      <c r="F87" s="805">
        <f>[16]Summary!$H$63+[16]Summary!$H$64</f>
        <v>3168320.8168003601</v>
      </c>
      <c r="G87" s="808">
        <f>[16]Summary!$M$63+[16]Summary!$M$64</f>
        <v>600.80237996578205</v>
      </c>
      <c r="H87" s="808">
        <v>0</v>
      </c>
      <c r="I87" s="808">
        <v>0</v>
      </c>
      <c r="J87" s="808">
        <v>0</v>
      </c>
      <c r="K87" s="808">
        <v>0</v>
      </c>
      <c r="L87" s="808">
        <v>0</v>
      </c>
      <c r="M87" s="808">
        <v>0</v>
      </c>
      <c r="N87" s="808">
        <v>0</v>
      </c>
      <c r="O87" s="808">
        <v>0</v>
      </c>
      <c r="P87" s="808">
        <v>0</v>
      </c>
      <c r="Q87" s="808">
        <v>0</v>
      </c>
      <c r="R87" s="808">
        <v>0</v>
      </c>
      <c r="S87" s="808">
        <f>SUM(G87:R87)</f>
        <v>600.80237996578205</v>
      </c>
      <c r="T87" s="805">
        <v>13760136.824527886</v>
      </c>
      <c r="U87" s="808">
        <v>74741.4785200357</v>
      </c>
      <c r="V87" s="808">
        <v>0</v>
      </c>
      <c r="W87" s="808">
        <v>294793.93382802699</v>
      </c>
      <c r="X87" s="808">
        <v>0</v>
      </c>
      <c r="Y87" s="808">
        <v>1327474.27550995</v>
      </c>
      <c r="Z87" s="808">
        <v>2315880</v>
      </c>
      <c r="AA87" s="808">
        <v>2246310</v>
      </c>
      <c r="AB87" s="808">
        <v>1326710.3430199623</v>
      </c>
      <c r="AC87" s="808">
        <v>4068193.817629993</v>
      </c>
      <c r="AD87" s="808">
        <v>257030.65254998201</v>
      </c>
      <c r="AE87" s="808">
        <v>1277457.3743499501</v>
      </c>
      <c r="AF87" s="808">
        <v>571544.94911998603</v>
      </c>
      <c r="AG87" s="810">
        <f t="shared" ref="AG87:AG89" si="27">SUM(U87)</f>
        <v>74741.4785200357</v>
      </c>
      <c r="AH87" s="801"/>
      <c r="AI87" s="755"/>
      <c r="AJ87" s="289"/>
      <c r="AM87" s="290"/>
      <c r="AO87" s="802"/>
      <c r="AP87" s="799"/>
      <c r="AQ87" s="803"/>
      <c r="AS87" s="767"/>
      <c r="AW87" s="805"/>
      <c r="AX87" s="808"/>
      <c r="AY87" s="808"/>
      <c r="AZ87" s="808"/>
      <c r="BA87" s="808"/>
      <c r="BB87" s="808"/>
      <c r="BC87" s="808"/>
      <c r="BD87" s="808"/>
      <c r="BE87" s="808"/>
      <c r="BF87" s="808"/>
      <c r="BG87" s="808"/>
      <c r="BH87" s="808"/>
      <c r="BI87" s="808"/>
      <c r="BJ87" s="808"/>
      <c r="BK87" s="754"/>
    </row>
    <row r="88" spans="2:65" x14ac:dyDescent="0.35">
      <c r="B88" s="767"/>
      <c r="D88" s="750" t="s">
        <v>666</v>
      </c>
      <c r="E88" s="844"/>
      <c r="F88" s="808">
        <f>[16]Summary!$H$61</f>
        <v>0</v>
      </c>
      <c r="G88" s="845">
        <f>[16]Summary!$M$61</f>
        <v>14283697</v>
      </c>
      <c r="H88" s="845">
        <v>0</v>
      </c>
      <c r="I88" s="845">
        <v>0</v>
      </c>
      <c r="J88" s="845">
        <v>0</v>
      </c>
      <c r="K88" s="845">
        <v>0</v>
      </c>
      <c r="L88" s="845">
        <v>0</v>
      </c>
      <c r="M88" s="845">
        <v>0</v>
      </c>
      <c r="N88" s="845">
        <v>0</v>
      </c>
      <c r="O88" s="845">
        <v>0</v>
      </c>
      <c r="P88" s="845">
        <v>0</v>
      </c>
      <c r="Q88" s="845">
        <v>0</v>
      </c>
      <c r="R88" s="845">
        <v>0</v>
      </c>
      <c r="S88" s="808">
        <f>SUM(G88:R88)</f>
        <v>14283697</v>
      </c>
      <c r="T88" s="808">
        <v>-1469243.0999199357</v>
      </c>
      <c r="U88" s="845">
        <v>14169568</v>
      </c>
      <c r="V88" s="845">
        <v>-10739297.609559983</v>
      </c>
      <c r="W88" s="845">
        <v>85543</v>
      </c>
      <c r="X88" s="845">
        <v>6366583.8345499896</v>
      </c>
      <c r="Y88" s="845">
        <v>41570836</v>
      </c>
      <c r="Z88" s="845">
        <v>-55829119.168579966</v>
      </c>
      <c r="AA88" s="845">
        <v>5290715.8436700199</v>
      </c>
      <c r="AB88" s="845">
        <v>9072888</v>
      </c>
      <c r="AC88" s="845">
        <v>-9525576</v>
      </c>
      <c r="AD88" s="845">
        <v>6698339</v>
      </c>
      <c r="AE88" s="845">
        <v>-2662762</v>
      </c>
      <c r="AF88" s="845">
        <v>-5966962</v>
      </c>
      <c r="AG88" s="810">
        <f t="shared" si="27"/>
        <v>14169568</v>
      </c>
      <c r="AH88" s="801"/>
      <c r="AI88" s="755"/>
      <c r="AJ88" s="289"/>
      <c r="AM88" s="290"/>
      <c r="AN88" s="846"/>
      <c r="AO88" s="802"/>
      <c r="AP88" s="799"/>
      <c r="AQ88" s="803"/>
      <c r="AS88" s="767"/>
      <c r="AV88" s="844"/>
      <c r="AW88" s="808"/>
      <c r="AX88" s="845"/>
      <c r="AY88" s="845"/>
      <c r="AZ88" s="845"/>
      <c r="BA88" s="845"/>
      <c r="BB88" s="845"/>
      <c r="BC88" s="845"/>
      <c r="BD88" s="845"/>
      <c r="BE88" s="845"/>
      <c r="BF88" s="845"/>
      <c r="BG88" s="845"/>
      <c r="BH88" s="845"/>
      <c r="BI88" s="845"/>
      <c r="BJ88" s="808"/>
    </row>
    <row r="89" spans="2:65" x14ac:dyDescent="0.35">
      <c r="B89" s="767"/>
      <c r="D89" s="750" t="s">
        <v>667</v>
      </c>
      <c r="F89" s="805">
        <f>[16]Summary!$H$62</f>
        <v>0</v>
      </c>
      <c r="G89" s="808">
        <f>[16]Summary!$M$62</f>
        <v>0</v>
      </c>
      <c r="H89" s="808">
        <v>0</v>
      </c>
      <c r="I89" s="808">
        <v>0</v>
      </c>
      <c r="J89" s="808">
        <v>0</v>
      </c>
      <c r="K89" s="808">
        <v>0</v>
      </c>
      <c r="L89" s="808">
        <v>0</v>
      </c>
      <c r="M89" s="808">
        <v>0</v>
      </c>
      <c r="N89" s="808">
        <v>0</v>
      </c>
      <c r="O89" s="808">
        <v>0</v>
      </c>
      <c r="P89" s="808">
        <v>0</v>
      </c>
      <c r="Q89" s="808">
        <v>0</v>
      </c>
      <c r="R89" s="808">
        <v>0</v>
      </c>
      <c r="S89" s="808">
        <f>SUM(G89:R89)</f>
        <v>0</v>
      </c>
      <c r="T89" s="805">
        <v>0</v>
      </c>
      <c r="U89" s="808">
        <v>0</v>
      </c>
      <c r="V89" s="808">
        <v>0</v>
      </c>
      <c r="W89" s="808">
        <v>0</v>
      </c>
      <c r="X89" s="808">
        <v>0</v>
      </c>
      <c r="Y89" s="808">
        <v>0</v>
      </c>
      <c r="Z89" s="808">
        <v>0</v>
      </c>
      <c r="AA89" s="808">
        <v>0</v>
      </c>
      <c r="AB89" s="808">
        <v>0</v>
      </c>
      <c r="AC89" s="808">
        <v>0</v>
      </c>
      <c r="AD89" s="808">
        <v>0</v>
      </c>
      <c r="AE89" s="808">
        <v>0</v>
      </c>
      <c r="AF89" s="808">
        <v>0</v>
      </c>
      <c r="AG89" s="810">
        <f t="shared" si="27"/>
        <v>0</v>
      </c>
      <c r="AH89" s="801"/>
      <c r="AI89" s="755"/>
      <c r="AJ89" s="289"/>
      <c r="AM89" s="290"/>
      <c r="AO89" s="802"/>
      <c r="AP89" s="799"/>
      <c r="AQ89" s="803"/>
      <c r="AS89" s="767"/>
      <c r="AW89" s="805"/>
      <c r="AX89" s="808"/>
      <c r="AY89" s="808"/>
      <c r="AZ89" s="808"/>
      <c r="BA89" s="808"/>
      <c r="BB89" s="808"/>
      <c r="BC89" s="808"/>
      <c r="BD89" s="808"/>
      <c r="BE89" s="808"/>
      <c r="BF89" s="808"/>
      <c r="BG89" s="808"/>
      <c r="BH89" s="808"/>
      <c r="BI89" s="808"/>
      <c r="BJ89" s="808"/>
    </row>
    <row r="90" spans="2:65" x14ac:dyDescent="0.35">
      <c r="B90" s="767"/>
      <c r="D90" s="750" t="s">
        <v>668</v>
      </c>
      <c r="F90" s="805">
        <f>+F94</f>
        <v>53700000</v>
      </c>
      <c r="G90" s="808">
        <f>+G94</f>
        <v>69250413</v>
      </c>
      <c r="H90" s="808">
        <f>+H94</f>
        <v>150083366</v>
      </c>
      <c r="I90" s="808">
        <f>+I94</f>
        <v>0</v>
      </c>
      <c r="J90" s="808">
        <f>+J94</f>
        <v>0</v>
      </c>
      <c r="K90" s="808">
        <f>K94</f>
        <v>0</v>
      </c>
      <c r="L90" s="808">
        <f t="shared" ref="L90:Q90" si="28">L94</f>
        <v>0</v>
      </c>
      <c r="M90" s="808">
        <f>M94</f>
        <v>0</v>
      </c>
      <c r="N90" s="808">
        <f t="shared" si="28"/>
        <v>0</v>
      </c>
      <c r="O90" s="808">
        <f>O94</f>
        <v>0</v>
      </c>
      <c r="P90" s="808">
        <f t="shared" si="28"/>
        <v>0</v>
      </c>
      <c r="Q90" s="808">
        <f t="shared" si="28"/>
        <v>0</v>
      </c>
      <c r="R90" s="808">
        <f>R94</f>
        <v>0</v>
      </c>
      <c r="S90" s="808">
        <f>+S94</f>
        <v>69250413</v>
      </c>
      <c r="T90" s="805">
        <f t="shared" ref="T90:X90" si="29">+T94</f>
        <v>5689623</v>
      </c>
      <c r="U90" s="808">
        <f t="shared" si="29"/>
        <v>35285091</v>
      </c>
      <c r="V90" s="808">
        <f t="shared" si="29"/>
        <v>-25072160</v>
      </c>
      <c r="W90" s="808">
        <f t="shared" si="29"/>
        <v>-96490160</v>
      </c>
      <c r="X90" s="808">
        <f t="shared" si="29"/>
        <v>91210904</v>
      </c>
      <c r="Y90" s="808">
        <f t="shared" ref="Y90:AE90" si="30">Y94</f>
        <v>-61846346</v>
      </c>
      <c r="Z90" s="808">
        <f t="shared" si="30"/>
        <v>58721842</v>
      </c>
      <c r="AA90" s="808">
        <f t="shared" si="30"/>
        <v>-3493035</v>
      </c>
      <c r="AB90" s="808">
        <f t="shared" si="30"/>
        <v>-22318029</v>
      </c>
      <c r="AC90" s="808">
        <f t="shared" si="30"/>
        <v>-61409309</v>
      </c>
      <c r="AD90" s="808">
        <f t="shared" si="30"/>
        <v>51092800</v>
      </c>
      <c r="AE90" s="808">
        <f t="shared" si="30"/>
        <v>-55386088</v>
      </c>
      <c r="AF90" s="808">
        <f>AF94</f>
        <v>95394113</v>
      </c>
      <c r="AG90" s="810">
        <f>+AG94</f>
        <v>35285091</v>
      </c>
      <c r="AH90" s="801"/>
      <c r="AI90" s="755"/>
      <c r="AJ90" s="289"/>
      <c r="AM90" s="290"/>
      <c r="AO90" s="802"/>
      <c r="AP90" s="799"/>
      <c r="AQ90" s="803"/>
      <c r="AS90" s="767"/>
      <c r="AW90" s="805"/>
      <c r="AX90" s="808"/>
      <c r="AY90" s="808"/>
      <c r="AZ90" s="808"/>
      <c r="BA90" s="808"/>
      <c r="BB90" s="808"/>
      <c r="BC90" s="808"/>
      <c r="BD90" s="808"/>
      <c r="BE90" s="808"/>
      <c r="BF90" s="808"/>
      <c r="BG90" s="808"/>
      <c r="BH90" s="808"/>
      <c r="BI90" s="808"/>
      <c r="BJ90" s="808"/>
      <c r="BM90" s="811"/>
    </row>
    <row r="91" spans="2:65" x14ac:dyDescent="0.35">
      <c r="B91" s="847"/>
      <c r="C91" s="848"/>
      <c r="D91" s="848"/>
      <c r="E91" s="849"/>
      <c r="F91" s="850"/>
      <c r="G91" s="851"/>
      <c r="H91" s="851"/>
      <c r="I91" s="851"/>
      <c r="J91" s="851"/>
      <c r="K91" s="851"/>
      <c r="L91" s="851"/>
      <c r="M91" s="851"/>
      <c r="N91" s="851"/>
      <c r="O91" s="851"/>
      <c r="P91" s="851"/>
      <c r="Q91" s="851"/>
      <c r="R91" s="851"/>
      <c r="S91" s="851"/>
      <c r="T91" s="850"/>
      <c r="U91" s="851"/>
      <c r="V91" s="851"/>
      <c r="W91" s="851"/>
      <c r="X91" s="851"/>
      <c r="Y91" s="851"/>
      <c r="Z91" s="851"/>
      <c r="AA91" s="851"/>
      <c r="AB91" s="851"/>
      <c r="AC91" s="851"/>
      <c r="AD91" s="851"/>
      <c r="AE91" s="851"/>
      <c r="AF91" s="851"/>
      <c r="AG91" s="852"/>
      <c r="AH91" s="801"/>
      <c r="AI91" s="755"/>
      <c r="AJ91" s="289"/>
      <c r="AM91" s="290"/>
      <c r="AO91" s="802"/>
      <c r="AP91" s="799"/>
      <c r="AQ91" s="803"/>
      <c r="AS91" s="847"/>
      <c r="AT91" s="848"/>
      <c r="AU91" s="848"/>
      <c r="AV91" s="849"/>
      <c r="AW91" s="850"/>
      <c r="AX91" s="851"/>
      <c r="AY91" s="851"/>
      <c r="AZ91" s="851"/>
      <c r="BA91" s="851"/>
      <c r="BB91" s="851"/>
      <c r="BC91" s="851"/>
      <c r="BD91" s="851"/>
      <c r="BE91" s="851"/>
      <c r="BF91" s="851"/>
      <c r="BG91" s="851"/>
      <c r="BH91" s="851"/>
      <c r="BI91" s="851"/>
      <c r="BJ91" s="851"/>
    </row>
    <row r="92" spans="2:65" x14ac:dyDescent="0.35">
      <c r="F92" s="853"/>
      <c r="G92" s="853"/>
      <c r="H92" s="853"/>
      <c r="I92" s="853"/>
      <c r="J92" s="853"/>
      <c r="K92" s="853"/>
      <c r="L92" s="853"/>
      <c r="M92" s="853"/>
      <c r="N92" s="853"/>
      <c r="O92" s="853"/>
      <c r="P92" s="853"/>
      <c r="Q92" s="853"/>
      <c r="R92" s="853"/>
      <c r="S92" s="853"/>
      <c r="T92" s="853"/>
      <c r="U92" s="853"/>
      <c r="V92" s="853"/>
      <c r="W92" s="853"/>
      <c r="X92" s="853"/>
      <c r="Y92" s="853"/>
      <c r="Z92" s="853"/>
      <c r="AA92" s="853"/>
      <c r="AB92" s="853"/>
      <c r="AC92" s="853"/>
      <c r="AD92" s="853"/>
      <c r="AE92" s="853"/>
      <c r="AF92" s="853"/>
      <c r="AG92" s="853"/>
      <c r="AH92" s="755"/>
      <c r="AI92" s="755"/>
      <c r="AJ92" s="289"/>
      <c r="AM92" s="290"/>
      <c r="AO92" s="802"/>
      <c r="AP92" s="799"/>
      <c r="AQ92" s="803"/>
      <c r="AW92" s="853"/>
      <c r="AX92" s="853"/>
      <c r="AY92" s="853"/>
      <c r="AZ92" s="853"/>
      <c r="BA92" s="853"/>
      <c r="BB92" s="853"/>
      <c r="BC92" s="853"/>
      <c r="BD92" s="853"/>
      <c r="BE92" s="853"/>
      <c r="BF92" s="853"/>
      <c r="BG92" s="853"/>
      <c r="BH92" s="853"/>
      <c r="BI92" s="853"/>
      <c r="BJ92" s="853"/>
    </row>
    <row r="93" spans="2:65" x14ac:dyDescent="0.35">
      <c r="B93" s="854"/>
      <c r="C93" s="855"/>
      <c r="D93" s="856"/>
      <c r="E93" s="857"/>
      <c r="F93" s="858"/>
      <c r="G93" s="859"/>
      <c r="H93" s="859"/>
      <c r="I93" s="859"/>
      <c r="J93" s="859"/>
      <c r="K93" s="859"/>
      <c r="L93" s="859"/>
      <c r="M93" s="859"/>
      <c r="N93" s="859"/>
      <c r="O93" s="859"/>
      <c r="P93" s="859"/>
      <c r="Q93" s="859"/>
      <c r="R93" s="859"/>
      <c r="S93" s="858"/>
      <c r="T93" s="858"/>
      <c r="U93" s="859"/>
      <c r="V93" s="859"/>
      <c r="W93" s="859"/>
      <c r="X93" s="859"/>
      <c r="Y93" s="859"/>
      <c r="Z93" s="859"/>
      <c r="AA93" s="859"/>
      <c r="AB93" s="859"/>
      <c r="AC93" s="859"/>
      <c r="AD93" s="859"/>
      <c r="AE93" s="859"/>
      <c r="AF93" s="859"/>
      <c r="AG93" s="860"/>
      <c r="AH93" s="812"/>
      <c r="AI93" s="755"/>
      <c r="AJ93" s="289"/>
      <c r="AM93" s="290"/>
      <c r="AO93" s="802"/>
      <c r="AP93" s="799"/>
      <c r="AQ93" s="803"/>
      <c r="AS93" s="854"/>
      <c r="AT93" s="855"/>
      <c r="AU93" s="856"/>
      <c r="AV93" s="857"/>
      <c r="AW93" s="858"/>
      <c r="AX93" s="859"/>
      <c r="AY93" s="859"/>
      <c r="AZ93" s="859"/>
      <c r="BA93" s="859"/>
      <c r="BB93" s="859"/>
      <c r="BC93" s="859"/>
      <c r="BD93" s="859"/>
      <c r="BE93" s="859"/>
      <c r="BF93" s="859"/>
      <c r="BG93" s="859"/>
      <c r="BH93" s="859"/>
      <c r="BI93" s="859"/>
      <c r="BJ93" s="858"/>
    </row>
    <row r="94" spans="2:65" s="754" customFormat="1" x14ac:dyDescent="0.35">
      <c r="B94" s="770" t="s">
        <v>669</v>
      </c>
      <c r="C94" s="861"/>
      <c r="E94" s="798" t="s">
        <v>664</v>
      </c>
      <c r="F94" s="806">
        <f>+F96-F101</f>
        <v>53700000</v>
      </c>
      <c r="G94" s="799">
        <f t="shared" ref="G94:AG94" si="31">+G96-G101</f>
        <v>69250413</v>
      </c>
      <c r="H94" s="799">
        <f t="shared" si="31"/>
        <v>150083366</v>
      </c>
      <c r="I94" s="799">
        <f t="shared" si="31"/>
        <v>0</v>
      </c>
      <c r="J94" s="799">
        <f t="shared" si="31"/>
        <v>0</v>
      </c>
      <c r="K94" s="799">
        <f t="shared" si="31"/>
        <v>0</v>
      </c>
      <c r="L94" s="799">
        <f t="shared" si="31"/>
        <v>0</v>
      </c>
      <c r="M94" s="799">
        <f t="shared" si="31"/>
        <v>0</v>
      </c>
      <c r="N94" s="799">
        <f t="shared" si="31"/>
        <v>0</v>
      </c>
      <c r="O94" s="799">
        <f>+O96-O101</f>
        <v>0</v>
      </c>
      <c r="P94" s="799">
        <f t="shared" si="31"/>
        <v>0</v>
      </c>
      <c r="Q94" s="799">
        <f t="shared" si="31"/>
        <v>0</v>
      </c>
      <c r="R94" s="799">
        <f t="shared" si="31"/>
        <v>0</v>
      </c>
      <c r="S94" s="806">
        <f t="shared" si="31"/>
        <v>69250413</v>
      </c>
      <c r="T94" s="806">
        <f t="shared" si="31"/>
        <v>5689623</v>
      </c>
      <c r="U94" s="799">
        <f>+U96-U101</f>
        <v>35285091</v>
      </c>
      <c r="V94" s="799">
        <f t="shared" si="31"/>
        <v>-25072160</v>
      </c>
      <c r="W94" s="799">
        <f t="shared" si="31"/>
        <v>-96490160</v>
      </c>
      <c r="X94" s="799">
        <f t="shared" si="31"/>
        <v>91210904</v>
      </c>
      <c r="Y94" s="799">
        <f t="shared" si="31"/>
        <v>-61846346</v>
      </c>
      <c r="Z94" s="799">
        <f t="shared" si="31"/>
        <v>58721842</v>
      </c>
      <c r="AA94" s="799">
        <f>+AA96-AA101</f>
        <v>-3493035</v>
      </c>
      <c r="AB94" s="799">
        <f>+AB96-AB101</f>
        <v>-22318029</v>
      </c>
      <c r="AC94" s="799">
        <f t="shared" si="31"/>
        <v>-61409309</v>
      </c>
      <c r="AD94" s="799">
        <f t="shared" si="31"/>
        <v>51092800</v>
      </c>
      <c r="AE94" s="799">
        <f t="shared" si="31"/>
        <v>-55386088</v>
      </c>
      <c r="AF94" s="799">
        <f>+AF96-AF101</f>
        <v>95394113</v>
      </c>
      <c r="AG94" s="800">
        <f t="shared" si="31"/>
        <v>35285091</v>
      </c>
      <c r="AH94" s="801"/>
      <c r="AI94" s="771"/>
      <c r="AJ94" s="289"/>
      <c r="AM94" s="290"/>
      <c r="AO94" s="802"/>
      <c r="AP94" s="799"/>
      <c r="AQ94" s="803"/>
      <c r="AS94" s="770"/>
      <c r="AT94" s="861"/>
      <c r="AV94" s="798"/>
      <c r="AW94" s="806"/>
      <c r="AX94" s="799"/>
      <c r="AY94" s="799"/>
      <c r="AZ94" s="799"/>
      <c r="BA94" s="799"/>
      <c r="BB94" s="799"/>
      <c r="BC94" s="799"/>
      <c r="BD94" s="799"/>
      <c r="BE94" s="799"/>
      <c r="BF94" s="799"/>
      <c r="BG94" s="799"/>
      <c r="BH94" s="799"/>
      <c r="BI94" s="799"/>
      <c r="BJ94" s="806"/>
      <c r="BK94" s="750"/>
    </row>
    <row r="95" spans="2:65" x14ac:dyDescent="0.35">
      <c r="B95" s="862"/>
      <c r="C95" s="863"/>
      <c r="F95" s="805"/>
      <c r="G95" s="808"/>
      <c r="H95" s="808"/>
      <c r="I95" s="808"/>
      <c r="J95" s="808"/>
      <c r="K95" s="808"/>
      <c r="L95" s="808"/>
      <c r="M95" s="808"/>
      <c r="N95" s="808"/>
      <c r="O95" s="808"/>
      <c r="P95" s="808"/>
      <c r="Q95" s="808"/>
      <c r="R95" s="808"/>
      <c r="S95" s="805"/>
      <c r="T95" s="805"/>
      <c r="U95" s="808"/>
      <c r="V95" s="808"/>
      <c r="W95" s="808"/>
      <c r="X95" s="808"/>
      <c r="Y95" s="808"/>
      <c r="Z95" s="808"/>
      <c r="AA95" s="808"/>
      <c r="AB95" s="808"/>
      <c r="AC95" s="808"/>
      <c r="AD95" s="808"/>
      <c r="AE95" s="808"/>
      <c r="AF95" s="808"/>
      <c r="AG95" s="810"/>
      <c r="AH95" s="801"/>
      <c r="AI95" s="755"/>
      <c r="AJ95" s="289"/>
      <c r="AM95" s="290"/>
      <c r="AO95" s="802"/>
      <c r="AP95" s="799"/>
      <c r="AQ95" s="803"/>
      <c r="AS95" s="862"/>
      <c r="AT95" s="863"/>
      <c r="AW95" s="805"/>
      <c r="AX95" s="808"/>
      <c r="AY95" s="808"/>
      <c r="AZ95" s="808"/>
      <c r="BA95" s="808"/>
      <c r="BB95" s="808"/>
      <c r="BC95" s="808"/>
      <c r="BD95" s="808"/>
      <c r="BE95" s="808"/>
      <c r="BF95" s="808"/>
      <c r="BG95" s="808"/>
      <c r="BH95" s="808"/>
      <c r="BI95" s="808"/>
      <c r="BJ95" s="805"/>
      <c r="BK95" s="754"/>
    </row>
    <row r="96" spans="2:65" x14ac:dyDescent="0.35">
      <c r="B96" s="767" t="s">
        <v>670</v>
      </c>
      <c r="E96" s="798" t="s">
        <v>125</v>
      </c>
      <c r="F96" s="864">
        <f t="shared" ref="F96:AF96" si="32">SUM(F97:F99)</f>
        <v>209006000</v>
      </c>
      <c r="G96" s="331">
        <f t="shared" si="32"/>
        <v>219333779</v>
      </c>
      <c r="H96" s="331">
        <f t="shared" si="32"/>
        <v>150083366</v>
      </c>
      <c r="I96" s="331">
        <f t="shared" si="32"/>
        <v>0</v>
      </c>
      <c r="J96" s="331">
        <f t="shared" si="32"/>
        <v>0</v>
      </c>
      <c r="K96" s="331">
        <f t="shared" si="32"/>
        <v>0</v>
      </c>
      <c r="L96" s="331">
        <f t="shared" si="32"/>
        <v>0</v>
      </c>
      <c r="M96" s="331">
        <f t="shared" si="32"/>
        <v>0</v>
      </c>
      <c r="N96" s="331">
        <f t="shared" si="32"/>
        <v>0</v>
      </c>
      <c r="O96" s="331">
        <f t="shared" si="32"/>
        <v>0</v>
      </c>
      <c r="P96" s="331">
        <f t="shared" si="32"/>
        <v>0</v>
      </c>
      <c r="Q96" s="331">
        <f t="shared" si="32"/>
        <v>0</v>
      </c>
      <c r="R96" s="331">
        <f t="shared" si="32"/>
        <v>0</v>
      </c>
      <c r="S96" s="313">
        <f>SUM(S97:S99)</f>
        <v>219333779</v>
      </c>
      <c r="T96" s="864">
        <f>SUM(T97:T99)</f>
        <v>225023402</v>
      </c>
      <c r="U96" s="331">
        <f t="shared" si="32"/>
        <v>225023402</v>
      </c>
      <c r="V96" s="331">
        <f t="shared" si="32"/>
        <v>189738311</v>
      </c>
      <c r="W96" s="331">
        <f t="shared" si="32"/>
        <v>214810471</v>
      </c>
      <c r="X96" s="331">
        <f t="shared" si="32"/>
        <v>311300631</v>
      </c>
      <c r="Y96" s="331">
        <f t="shared" si="32"/>
        <v>220089727</v>
      </c>
      <c r="Z96" s="331">
        <f t="shared" si="32"/>
        <v>281936073</v>
      </c>
      <c r="AA96" s="331">
        <f t="shared" si="32"/>
        <v>223214231</v>
      </c>
      <c r="AB96" s="331">
        <f t="shared" si="32"/>
        <v>226707266</v>
      </c>
      <c r="AC96" s="331">
        <f t="shared" si="32"/>
        <v>249025295</v>
      </c>
      <c r="AD96" s="331">
        <f t="shared" si="32"/>
        <v>310434604</v>
      </c>
      <c r="AE96" s="331">
        <f t="shared" si="32"/>
        <v>259341804</v>
      </c>
      <c r="AF96" s="331">
        <f t="shared" si="32"/>
        <v>314727892</v>
      </c>
      <c r="AG96" s="865">
        <f>SUM(AG97:AG99)</f>
        <v>225023402</v>
      </c>
      <c r="AH96" s="801"/>
      <c r="AI96" s="755"/>
      <c r="AJ96" s="289"/>
      <c r="AM96" s="290"/>
      <c r="AO96" s="802"/>
      <c r="AP96" s="799"/>
      <c r="AQ96" s="803"/>
      <c r="AS96" s="767"/>
      <c r="AV96" s="798"/>
      <c r="AW96" s="864"/>
      <c r="AX96" s="331"/>
      <c r="AY96" s="331"/>
      <c r="AZ96" s="331"/>
      <c r="BA96" s="331"/>
      <c r="BB96" s="331"/>
      <c r="BC96" s="331"/>
      <c r="BD96" s="331"/>
      <c r="BE96" s="331"/>
      <c r="BF96" s="331"/>
      <c r="BG96" s="331"/>
      <c r="BH96" s="331"/>
      <c r="BI96" s="331"/>
      <c r="BJ96" s="313"/>
    </row>
    <row r="97" spans="2:63" x14ac:dyDescent="0.35">
      <c r="B97" s="767"/>
      <c r="D97" s="750" t="s">
        <v>671</v>
      </c>
      <c r="F97" s="805">
        <f>[16]Cashbalances!$H$14</f>
        <v>100206000</v>
      </c>
      <c r="G97" s="793">
        <f>[16]Cashbalances!$M$14</f>
        <v>94918281</v>
      </c>
      <c r="H97" s="793">
        <f>G102</f>
        <v>73279550</v>
      </c>
      <c r="I97" s="793">
        <f t="shared" ref="I97:R98" si="33">H102</f>
        <v>0</v>
      </c>
      <c r="J97" s="793">
        <f t="shared" si="33"/>
        <v>0</v>
      </c>
      <c r="K97" s="793">
        <f t="shared" si="33"/>
        <v>0</v>
      </c>
      <c r="L97" s="793">
        <f t="shared" si="33"/>
        <v>0</v>
      </c>
      <c r="M97" s="793">
        <f t="shared" si="33"/>
        <v>0</v>
      </c>
      <c r="N97" s="793">
        <f t="shared" si="33"/>
        <v>0</v>
      </c>
      <c r="O97" s="793">
        <f>N102</f>
        <v>0</v>
      </c>
      <c r="P97" s="793">
        <f t="shared" ref="P97:Q99" si="34">O102</f>
        <v>0</v>
      </c>
      <c r="Q97" s="793">
        <f t="shared" si="34"/>
        <v>0</v>
      </c>
      <c r="R97" s="793">
        <f t="shared" si="33"/>
        <v>0</v>
      </c>
      <c r="S97" s="805">
        <f>G97</f>
        <v>94918281</v>
      </c>
      <c r="T97" s="805">
        <v>94352000</v>
      </c>
      <c r="U97" s="793">
        <f>T97</f>
        <v>94352000</v>
      </c>
      <c r="V97" s="793">
        <f t="shared" ref="V97:AF99" si="35">U102</f>
        <v>79377438</v>
      </c>
      <c r="W97" s="793">
        <f t="shared" si="35"/>
        <v>75193857</v>
      </c>
      <c r="X97" s="793">
        <f>W102</f>
        <v>72397434</v>
      </c>
      <c r="Y97" s="793">
        <f>X102</f>
        <v>87542997</v>
      </c>
      <c r="Z97" s="793">
        <f t="shared" si="35"/>
        <v>95799877</v>
      </c>
      <c r="AA97" s="793">
        <f t="shared" si="35"/>
        <v>58831204</v>
      </c>
      <c r="AB97" s="793">
        <f t="shared" si="35"/>
        <v>53994713</v>
      </c>
      <c r="AC97" s="793">
        <f t="shared" si="35"/>
        <v>50948896</v>
      </c>
      <c r="AD97" s="793">
        <f t="shared" si="35"/>
        <v>106543741</v>
      </c>
      <c r="AE97" s="793">
        <f t="shared" si="35"/>
        <v>105228745</v>
      </c>
      <c r="AF97" s="793">
        <f>AE102</f>
        <v>103696559</v>
      </c>
      <c r="AG97" s="810">
        <f>U97</f>
        <v>94352000</v>
      </c>
      <c r="AH97" s="801"/>
      <c r="AI97" s="755"/>
      <c r="AJ97" s="289"/>
      <c r="AM97" s="290"/>
      <c r="AO97" s="802"/>
      <c r="AP97" s="799"/>
      <c r="AQ97" s="803"/>
      <c r="AS97" s="767"/>
      <c r="AW97" s="805"/>
      <c r="AX97" s="793"/>
      <c r="AY97" s="793"/>
      <c r="AZ97" s="793"/>
      <c r="BA97" s="793"/>
      <c r="BB97" s="793"/>
      <c r="BC97" s="793"/>
      <c r="BD97" s="793"/>
      <c r="BE97" s="793"/>
      <c r="BF97" s="793"/>
      <c r="BG97" s="793"/>
      <c r="BH97" s="793"/>
      <c r="BI97" s="793"/>
      <c r="BJ97" s="805"/>
    </row>
    <row r="98" spans="2:63" x14ac:dyDescent="0.35">
      <c r="B98" s="767"/>
      <c r="D98" s="750" t="s">
        <v>292</v>
      </c>
      <c r="E98" s="798" t="s">
        <v>672</v>
      </c>
      <c r="F98" s="805">
        <f>[16]Cashbalances!$H$15</f>
        <v>0</v>
      </c>
      <c r="G98" s="793">
        <f>[16]Cashbalances!$M$15</f>
        <v>0</v>
      </c>
      <c r="H98" s="793">
        <f t="shared" ref="H98:O99" si="36">G103</f>
        <v>0</v>
      </c>
      <c r="I98" s="793">
        <f t="shared" si="36"/>
        <v>0</v>
      </c>
      <c r="J98" s="793">
        <f t="shared" si="36"/>
        <v>0</v>
      </c>
      <c r="K98" s="793">
        <f t="shared" si="36"/>
        <v>0</v>
      </c>
      <c r="L98" s="793">
        <f t="shared" si="36"/>
        <v>0</v>
      </c>
      <c r="M98" s="793">
        <f t="shared" si="36"/>
        <v>0</v>
      </c>
      <c r="N98" s="793">
        <f t="shared" si="36"/>
        <v>0</v>
      </c>
      <c r="O98" s="793">
        <f t="shared" si="36"/>
        <v>0</v>
      </c>
      <c r="P98" s="793">
        <f t="shared" si="34"/>
        <v>0</v>
      </c>
      <c r="Q98" s="793">
        <f t="shared" si="34"/>
        <v>0</v>
      </c>
      <c r="R98" s="793">
        <f t="shared" si="33"/>
        <v>0</v>
      </c>
      <c r="S98" s="805">
        <f>G98</f>
        <v>0</v>
      </c>
      <c r="T98" s="805">
        <v>0</v>
      </c>
      <c r="U98" s="793">
        <f t="shared" ref="U98:U99" si="37">T98</f>
        <v>0</v>
      </c>
      <c r="V98" s="793">
        <f t="shared" si="35"/>
        <v>0</v>
      </c>
      <c r="W98" s="793">
        <f>V103</f>
        <v>0</v>
      </c>
      <c r="X98" s="793">
        <f>W103</f>
        <v>40000000</v>
      </c>
      <c r="Y98" s="793">
        <f>X103</f>
        <v>40000000</v>
      </c>
      <c r="Z98" s="793">
        <f t="shared" si="35"/>
        <v>40000000</v>
      </c>
      <c r="AA98" s="793">
        <f t="shared" si="35"/>
        <v>40000000</v>
      </c>
      <c r="AB98" s="793">
        <f t="shared" si="35"/>
        <v>40000000</v>
      </c>
      <c r="AC98" s="793">
        <f t="shared" si="35"/>
        <v>20000000</v>
      </c>
      <c r="AD98" s="793">
        <f t="shared" si="35"/>
        <v>0</v>
      </c>
      <c r="AE98" s="793">
        <f t="shared" si="35"/>
        <v>0</v>
      </c>
      <c r="AF98" s="793">
        <f t="shared" si="35"/>
        <v>40000000</v>
      </c>
      <c r="AG98" s="810">
        <f>U98</f>
        <v>0</v>
      </c>
      <c r="AH98" s="801"/>
      <c r="AI98" s="755"/>
      <c r="AJ98" s="289"/>
      <c r="AM98" s="290"/>
      <c r="AO98" s="802"/>
      <c r="AP98" s="799"/>
      <c r="AQ98" s="803"/>
      <c r="AS98" s="767"/>
      <c r="AV98" s="798"/>
      <c r="AW98" s="805"/>
      <c r="AX98" s="793"/>
      <c r="AY98" s="793"/>
      <c r="AZ98" s="793"/>
      <c r="BA98" s="793"/>
      <c r="BB98" s="793"/>
      <c r="BC98" s="793"/>
      <c r="BD98" s="793"/>
      <c r="BE98" s="793"/>
      <c r="BF98" s="793"/>
      <c r="BG98" s="793"/>
      <c r="BH98" s="793"/>
      <c r="BI98" s="793"/>
      <c r="BJ98" s="805"/>
    </row>
    <row r="99" spans="2:63" x14ac:dyDescent="0.35">
      <c r="B99" s="767"/>
      <c r="D99" s="750" t="s">
        <v>673</v>
      </c>
      <c r="F99" s="805">
        <f>[16]Cashbalances!$H$16</f>
        <v>108800000</v>
      </c>
      <c r="G99" s="793">
        <f>[16]Cashbalances!$M$16</f>
        <v>124415498</v>
      </c>
      <c r="H99" s="793">
        <f t="shared" si="36"/>
        <v>76803816</v>
      </c>
      <c r="I99" s="793">
        <f t="shared" si="36"/>
        <v>0</v>
      </c>
      <c r="J99" s="793">
        <f t="shared" si="36"/>
        <v>0</v>
      </c>
      <c r="K99" s="793">
        <f t="shared" si="36"/>
        <v>0</v>
      </c>
      <c r="L99" s="793">
        <f t="shared" si="36"/>
        <v>0</v>
      </c>
      <c r="M99" s="793">
        <f t="shared" si="36"/>
        <v>0</v>
      </c>
      <c r="N99" s="793">
        <f t="shared" si="36"/>
        <v>0</v>
      </c>
      <c r="O99" s="793">
        <f t="shared" si="36"/>
        <v>0</v>
      </c>
      <c r="P99" s="793">
        <f t="shared" si="34"/>
        <v>0</v>
      </c>
      <c r="Q99" s="793">
        <f t="shared" si="34"/>
        <v>0</v>
      </c>
      <c r="R99" s="793">
        <f>Q104</f>
        <v>0</v>
      </c>
      <c r="S99" s="805">
        <f>G99</f>
        <v>124415498</v>
      </c>
      <c r="T99" s="805">
        <v>130671402</v>
      </c>
      <c r="U99" s="793">
        <f t="shared" si="37"/>
        <v>130671402</v>
      </c>
      <c r="V99" s="793">
        <f t="shared" si="35"/>
        <v>110360873</v>
      </c>
      <c r="W99" s="793">
        <f t="shared" si="35"/>
        <v>139616614</v>
      </c>
      <c r="X99" s="793">
        <f t="shared" si="35"/>
        <v>198903197</v>
      </c>
      <c r="Y99" s="793">
        <f t="shared" si="35"/>
        <v>92546730</v>
      </c>
      <c r="Z99" s="793">
        <f t="shared" si="35"/>
        <v>146136196</v>
      </c>
      <c r="AA99" s="793">
        <f t="shared" si="35"/>
        <v>124383027</v>
      </c>
      <c r="AB99" s="793">
        <f t="shared" si="35"/>
        <v>132712553</v>
      </c>
      <c r="AC99" s="793">
        <f t="shared" si="35"/>
        <v>178076399</v>
      </c>
      <c r="AD99" s="793">
        <f t="shared" si="35"/>
        <v>203890863</v>
      </c>
      <c r="AE99" s="793">
        <f>AD104</f>
        <v>154113059</v>
      </c>
      <c r="AF99" s="793">
        <f t="shared" si="35"/>
        <v>171031333</v>
      </c>
      <c r="AG99" s="810">
        <f>U99</f>
        <v>130671402</v>
      </c>
      <c r="AH99" s="801"/>
      <c r="AI99" s="755"/>
      <c r="AJ99" s="289"/>
      <c r="AM99" s="290"/>
      <c r="AO99" s="802"/>
      <c r="AP99" s="799"/>
      <c r="AQ99" s="803"/>
      <c r="AS99" s="767"/>
      <c r="AW99" s="805"/>
      <c r="AX99" s="793"/>
      <c r="AY99" s="793"/>
      <c r="AZ99" s="793"/>
      <c r="BA99" s="793"/>
      <c r="BB99" s="793"/>
      <c r="BC99" s="793"/>
      <c r="BD99" s="793"/>
      <c r="BE99" s="793"/>
      <c r="BF99" s="793"/>
      <c r="BG99" s="793"/>
      <c r="BH99" s="793"/>
      <c r="BI99" s="793"/>
      <c r="BJ99" s="805"/>
    </row>
    <row r="100" spans="2:63" x14ac:dyDescent="0.35">
      <c r="B100" s="767"/>
      <c r="F100" s="805"/>
      <c r="G100" s="808"/>
      <c r="H100" s="808"/>
      <c r="I100" s="808"/>
      <c r="J100" s="808"/>
      <c r="K100" s="808"/>
      <c r="L100" s="808"/>
      <c r="M100" s="808"/>
      <c r="N100" s="808"/>
      <c r="O100" s="808"/>
      <c r="P100" s="808"/>
      <c r="Q100" s="808"/>
      <c r="R100" s="808"/>
      <c r="S100" s="805"/>
      <c r="T100" s="805"/>
      <c r="U100" s="808"/>
      <c r="V100" s="808"/>
      <c r="W100" s="808"/>
      <c r="X100" s="808"/>
      <c r="Y100" s="808"/>
      <c r="Z100" s="808"/>
      <c r="AA100" s="808"/>
      <c r="AB100" s="808"/>
      <c r="AC100" s="808"/>
      <c r="AD100" s="808"/>
      <c r="AE100" s="808"/>
      <c r="AF100" s="808"/>
      <c r="AG100" s="810"/>
      <c r="AH100" s="801"/>
      <c r="AI100" s="755"/>
      <c r="AJ100" s="289"/>
      <c r="AM100" s="290"/>
      <c r="AO100" s="802"/>
      <c r="AP100" s="799"/>
      <c r="AQ100" s="803"/>
      <c r="AS100" s="767"/>
      <c r="AW100" s="805"/>
      <c r="AX100" s="808"/>
      <c r="AY100" s="808"/>
      <c r="AZ100" s="808"/>
      <c r="BA100" s="808"/>
      <c r="BB100" s="808"/>
      <c r="BC100" s="808"/>
      <c r="BD100" s="808"/>
      <c r="BE100" s="808"/>
      <c r="BF100" s="808"/>
      <c r="BG100" s="808"/>
      <c r="BH100" s="808"/>
      <c r="BI100" s="808"/>
      <c r="BJ100" s="805"/>
    </row>
    <row r="101" spans="2:63" x14ac:dyDescent="0.35">
      <c r="B101" s="767" t="s">
        <v>674</v>
      </c>
      <c r="F101" s="793">
        <f t="shared" ref="F101:AF101" si="38">SUM(F102:F104)</f>
        <v>155306000</v>
      </c>
      <c r="G101" s="808">
        <f t="shared" si="38"/>
        <v>150083366</v>
      </c>
      <c r="H101" s="808">
        <f t="shared" si="38"/>
        <v>0</v>
      </c>
      <c r="I101" s="808">
        <f t="shared" si="38"/>
        <v>0</v>
      </c>
      <c r="J101" s="808">
        <f t="shared" si="38"/>
        <v>0</v>
      </c>
      <c r="K101" s="808">
        <f t="shared" si="38"/>
        <v>0</v>
      </c>
      <c r="L101" s="808">
        <f t="shared" si="38"/>
        <v>0</v>
      </c>
      <c r="M101" s="808">
        <f t="shared" si="38"/>
        <v>0</v>
      </c>
      <c r="N101" s="808">
        <f t="shared" si="38"/>
        <v>0</v>
      </c>
      <c r="O101" s="808">
        <f t="shared" si="38"/>
        <v>0</v>
      </c>
      <c r="P101" s="808">
        <f t="shared" si="38"/>
        <v>0</v>
      </c>
      <c r="Q101" s="808">
        <f>SUM(Q102:Q104)</f>
        <v>0</v>
      </c>
      <c r="R101" s="808">
        <f t="shared" si="38"/>
        <v>0</v>
      </c>
      <c r="S101" s="805">
        <f>SUM(S102:S104)</f>
        <v>150083366</v>
      </c>
      <c r="T101" s="793">
        <f t="shared" si="38"/>
        <v>219333779</v>
      </c>
      <c r="U101" s="808">
        <f t="shared" si="38"/>
        <v>189738311</v>
      </c>
      <c r="V101" s="808">
        <f t="shared" si="38"/>
        <v>214810471</v>
      </c>
      <c r="W101" s="808">
        <f t="shared" si="38"/>
        <v>311300631</v>
      </c>
      <c r="X101" s="808">
        <f t="shared" si="38"/>
        <v>220089727</v>
      </c>
      <c r="Y101" s="808">
        <f t="shared" si="38"/>
        <v>281936073</v>
      </c>
      <c r="Z101" s="808">
        <f t="shared" si="38"/>
        <v>223214231</v>
      </c>
      <c r="AA101" s="808">
        <f t="shared" si="38"/>
        <v>226707266</v>
      </c>
      <c r="AB101" s="808">
        <f t="shared" si="38"/>
        <v>249025295</v>
      </c>
      <c r="AC101" s="808">
        <f t="shared" si="38"/>
        <v>310434604</v>
      </c>
      <c r="AD101" s="808">
        <f t="shared" si="38"/>
        <v>259341804</v>
      </c>
      <c r="AE101" s="808">
        <f t="shared" si="38"/>
        <v>314727892</v>
      </c>
      <c r="AF101" s="808">
        <f t="shared" si="38"/>
        <v>219333779</v>
      </c>
      <c r="AG101" s="810">
        <f>SUM(AG102:AG104)</f>
        <v>189738311</v>
      </c>
      <c r="AH101" s="801"/>
      <c r="AI101" s="755"/>
      <c r="AJ101" s="289"/>
      <c r="AM101" s="290"/>
      <c r="AO101" s="802"/>
      <c r="AP101" s="799"/>
      <c r="AQ101" s="803"/>
      <c r="AS101" s="767"/>
      <c r="AW101" s="793"/>
      <c r="AX101" s="808"/>
      <c r="AY101" s="808"/>
      <c r="AZ101" s="808"/>
      <c r="BA101" s="808"/>
      <c r="BB101" s="808"/>
      <c r="BC101" s="808"/>
      <c r="BD101" s="808"/>
      <c r="BE101" s="808"/>
      <c r="BF101" s="808"/>
      <c r="BG101" s="808"/>
      <c r="BH101" s="808"/>
      <c r="BI101" s="808"/>
      <c r="BJ101" s="805"/>
    </row>
    <row r="102" spans="2:63" x14ac:dyDescent="0.35">
      <c r="B102" s="767"/>
      <c r="D102" s="750" t="s">
        <v>671</v>
      </c>
      <c r="F102" s="805">
        <f>[16]Cashbalances!$H$19</f>
        <v>67506000</v>
      </c>
      <c r="G102" s="793">
        <f>[16]Cashbalances!$M$19</f>
        <v>73279550</v>
      </c>
      <c r="H102" s="793">
        <v>0</v>
      </c>
      <c r="I102" s="793">
        <v>0</v>
      </c>
      <c r="J102" s="793">
        <v>0</v>
      </c>
      <c r="K102" s="793">
        <v>0</v>
      </c>
      <c r="L102" s="793">
        <v>0</v>
      </c>
      <c r="M102" s="793">
        <v>0</v>
      </c>
      <c r="N102" s="793">
        <v>0</v>
      </c>
      <c r="O102" s="793">
        <v>0</v>
      </c>
      <c r="P102" s="793">
        <v>0</v>
      </c>
      <c r="Q102" s="793">
        <v>0</v>
      </c>
      <c r="R102" s="793">
        <v>0</v>
      </c>
      <c r="S102" s="805">
        <f>G102</f>
        <v>73279550</v>
      </c>
      <c r="T102" s="805">
        <v>94918281</v>
      </c>
      <c r="U102" s="793">
        <v>79377438</v>
      </c>
      <c r="V102" s="793">
        <v>75193857</v>
      </c>
      <c r="W102" s="793">
        <v>72397434</v>
      </c>
      <c r="X102" s="793">
        <v>87542997</v>
      </c>
      <c r="Y102" s="793">
        <v>95799877</v>
      </c>
      <c r="Z102" s="793">
        <v>58831204</v>
      </c>
      <c r="AA102" s="793">
        <v>53994713</v>
      </c>
      <c r="AB102" s="793">
        <v>50948896</v>
      </c>
      <c r="AC102" s="793">
        <v>106543741</v>
      </c>
      <c r="AD102" s="793">
        <v>105228745</v>
      </c>
      <c r="AE102" s="793">
        <v>103696559</v>
      </c>
      <c r="AF102" s="793">
        <v>94918281</v>
      </c>
      <c r="AG102" s="843">
        <f t="shared" ref="AG102:AG104" si="39">U102</f>
        <v>79377438</v>
      </c>
      <c r="AH102" s="801"/>
      <c r="AI102" s="755"/>
      <c r="AJ102" s="289"/>
      <c r="AM102" s="290"/>
      <c r="AO102" s="802"/>
      <c r="AP102" s="799"/>
      <c r="AQ102" s="803"/>
      <c r="AS102" s="767"/>
      <c r="AW102" s="805"/>
      <c r="AX102" s="793"/>
      <c r="AY102" s="793"/>
      <c r="AZ102" s="793"/>
      <c r="BA102" s="793"/>
      <c r="BB102" s="793"/>
      <c r="BC102" s="793"/>
      <c r="BD102" s="793"/>
      <c r="BE102" s="793"/>
      <c r="BF102" s="793"/>
      <c r="BG102" s="793"/>
      <c r="BH102" s="793"/>
      <c r="BI102" s="793"/>
      <c r="BJ102" s="805"/>
    </row>
    <row r="103" spans="2:63" x14ac:dyDescent="0.35">
      <c r="B103" s="767"/>
      <c r="D103" s="750" t="s">
        <v>292</v>
      </c>
      <c r="E103" s="798" t="s">
        <v>672</v>
      </c>
      <c r="F103" s="805">
        <f>[16]Cashbalances!$H$20</f>
        <v>0</v>
      </c>
      <c r="G103" s="793">
        <f>[16]Cashbalances!$M$20</f>
        <v>0</v>
      </c>
      <c r="H103" s="793">
        <v>0</v>
      </c>
      <c r="I103" s="793">
        <v>0</v>
      </c>
      <c r="J103" s="793">
        <v>0</v>
      </c>
      <c r="K103" s="793">
        <v>0</v>
      </c>
      <c r="L103" s="793">
        <v>0</v>
      </c>
      <c r="M103" s="793">
        <v>0</v>
      </c>
      <c r="N103" s="793">
        <v>0</v>
      </c>
      <c r="O103" s="793">
        <v>0</v>
      </c>
      <c r="P103" s="793">
        <v>0</v>
      </c>
      <c r="Q103" s="793">
        <v>0</v>
      </c>
      <c r="R103" s="793">
        <v>0</v>
      </c>
      <c r="S103" s="805">
        <f t="shared" ref="S103:S104" si="40">G103</f>
        <v>0</v>
      </c>
      <c r="T103" s="805">
        <v>0</v>
      </c>
      <c r="U103" s="793">
        <v>0</v>
      </c>
      <c r="V103" s="793">
        <v>0</v>
      </c>
      <c r="W103" s="793">
        <v>40000000</v>
      </c>
      <c r="X103" s="793">
        <v>40000000</v>
      </c>
      <c r="Y103" s="793">
        <v>40000000</v>
      </c>
      <c r="Z103" s="793">
        <v>40000000</v>
      </c>
      <c r="AA103" s="793">
        <v>40000000</v>
      </c>
      <c r="AB103" s="793">
        <v>20000000</v>
      </c>
      <c r="AC103" s="793">
        <v>0</v>
      </c>
      <c r="AD103" s="793">
        <v>0</v>
      </c>
      <c r="AE103" s="793">
        <v>40000000</v>
      </c>
      <c r="AF103" s="793">
        <v>0</v>
      </c>
      <c r="AG103" s="843">
        <f t="shared" si="39"/>
        <v>0</v>
      </c>
      <c r="AH103" s="801"/>
      <c r="AI103" s="755"/>
      <c r="AJ103" s="289"/>
      <c r="AM103" s="290"/>
      <c r="AO103" s="802"/>
      <c r="AP103" s="799"/>
      <c r="AQ103" s="803"/>
      <c r="AS103" s="767"/>
      <c r="AV103" s="798"/>
      <c r="AW103" s="805"/>
      <c r="AX103" s="793"/>
      <c r="AY103" s="793"/>
      <c r="AZ103" s="793"/>
      <c r="BA103" s="793"/>
      <c r="BB103" s="793"/>
      <c r="BC103" s="793"/>
      <c r="BD103" s="793"/>
      <c r="BE103" s="793"/>
      <c r="BF103" s="793"/>
      <c r="BG103" s="793"/>
      <c r="BH103" s="793"/>
      <c r="BI103" s="793"/>
      <c r="BJ103" s="805"/>
    </row>
    <row r="104" spans="2:63" x14ac:dyDescent="0.35">
      <c r="B104" s="767"/>
      <c r="D104" s="750" t="s">
        <v>675</v>
      </c>
      <c r="E104" s="798"/>
      <c r="F104" s="805">
        <f>[16]Cashbalances!$H$21</f>
        <v>87800000</v>
      </c>
      <c r="G104" s="793">
        <f>[16]Cashbalances!$M$21</f>
        <v>76803816</v>
      </c>
      <c r="H104" s="793">
        <v>0</v>
      </c>
      <c r="I104" s="793">
        <v>0</v>
      </c>
      <c r="J104" s="793">
        <v>0</v>
      </c>
      <c r="K104" s="793">
        <v>0</v>
      </c>
      <c r="L104" s="793">
        <v>0</v>
      </c>
      <c r="M104" s="793">
        <v>0</v>
      </c>
      <c r="N104" s="793">
        <v>0</v>
      </c>
      <c r="O104" s="793">
        <v>0</v>
      </c>
      <c r="P104" s="793">
        <v>0</v>
      </c>
      <c r="Q104" s="793">
        <v>0</v>
      </c>
      <c r="R104" s="793">
        <v>0</v>
      </c>
      <c r="S104" s="805">
        <f t="shared" si="40"/>
        <v>76803816</v>
      </c>
      <c r="T104" s="805">
        <v>124415498</v>
      </c>
      <c r="U104" s="793">
        <v>110360873</v>
      </c>
      <c r="V104" s="793">
        <v>139616614</v>
      </c>
      <c r="W104" s="793">
        <v>198903197</v>
      </c>
      <c r="X104" s="793">
        <v>92546730</v>
      </c>
      <c r="Y104" s="793">
        <v>146136196</v>
      </c>
      <c r="Z104" s="793">
        <v>124383027</v>
      </c>
      <c r="AA104" s="793">
        <v>132712553</v>
      </c>
      <c r="AB104" s="793">
        <v>178076399</v>
      </c>
      <c r="AC104" s="793">
        <v>203890863</v>
      </c>
      <c r="AD104" s="793">
        <v>154113059</v>
      </c>
      <c r="AE104" s="793">
        <v>171031333</v>
      </c>
      <c r="AF104" s="793">
        <v>124415498</v>
      </c>
      <c r="AG104" s="843">
        <f t="shared" si="39"/>
        <v>110360873</v>
      </c>
      <c r="AH104" s="801"/>
      <c r="AI104" s="755"/>
      <c r="AJ104" s="289"/>
      <c r="AM104" s="290"/>
      <c r="AO104" s="802"/>
      <c r="AP104" s="799"/>
      <c r="AQ104" s="803"/>
      <c r="AS104" s="767"/>
      <c r="AV104" s="798"/>
      <c r="AW104" s="805"/>
      <c r="AX104" s="793"/>
      <c r="AY104" s="793"/>
      <c r="AZ104" s="793"/>
      <c r="BA104" s="793"/>
      <c r="BB104" s="793"/>
      <c r="BC104" s="793"/>
      <c r="BD104" s="793"/>
      <c r="BE104" s="793"/>
      <c r="BF104" s="793"/>
      <c r="BG104" s="793"/>
      <c r="BH104" s="793"/>
      <c r="BI104" s="793"/>
      <c r="BJ104" s="805"/>
    </row>
    <row r="105" spans="2:63" x14ac:dyDescent="0.35">
      <c r="B105" s="847"/>
      <c r="C105" s="848"/>
      <c r="D105" s="848"/>
      <c r="E105" s="849"/>
      <c r="F105" s="850"/>
      <c r="G105" s="850"/>
      <c r="H105" s="850"/>
      <c r="I105" s="850"/>
      <c r="J105" s="850"/>
      <c r="K105" s="850"/>
      <c r="L105" s="850"/>
      <c r="M105" s="850"/>
      <c r="N105" s="851"/>
      <c r="O105" s="850"/>
      <c r="P105" s="851"/>
      <c r="Q105" s="851"/>
      <c r="R105" s="850"/>
      <c r="S105" s="851"/>
      <c r="T105" s="851"/>
      <c r="U105" s="850"/>
      <c r="V105" s="851"/>
      <c r="W105" s="850"/>
      <c r="X105" s="851"/>
      <c r="Y105" s="851"/>
      <c r="Z105" s="851"/>
      <c r="AA105" s="850"/>
      <c r="AB105" s="851"/>
      <c r="AC105" s="850"/>
      <c r="AD105" s="851"/>
      <c r="AE105" s="851"/>
      <c r="AF105" s="851"/>
      <c r="AG105" s="852"/>
      <c r="AH105" s="801"/>
      <c r="AI105" s="755"/>
      <c r="AJ105" s="289"/>
      <c r="AO105" s="802"/>
      <c r="AP105" s="799"/>
      <c r="AQ105" s="803"/>
      <c r="AS105" s="847"/>
      <c r="AT105" s="848"/>
      <c r="AU105" s="848"/>
      <c r="AV105" s="849"/>
      <c r="AW105" s="850"/>
      <c r="AX105" s="850"/>
      <c r="AY105" s="850"/>
      <c r="AZ105" s="850"/>
      <c r="BA105" s="850"/>
      <c r="BB105" s="850"/>
      <c r="BC105" s="850"/>
      <c r="BD105" s="850"/>
      <c r="BE105" s="851"/>
      <c r="BF105" s="850"/>
      <c r="BG105" s="851"/>
      <c r="BH105" s="851"/>
      <c r="BI105" s="850"/>
      <c r="BJ105" s="851"/>
    </row>
    <row r="106" spans="2:63" x14ac:dyDescent="0.35">
      <c r="B106" s="866" t="s">
        <v>676</v>
      </c>
      <c r="C106" s="866"/>
      <c r="D106" s="378"/>
      <c r="F106" s="867"/>
      <c r="G106" s="867"/>
      <c r="H106" s="867"/>
      <c r="I106" s="867"/>
      <c r="J106" s="867"/>
      <c r="K106" s="867"/>
      <c r="L106" s="867"/>
      <c r="M106" s="867"/>
      <c r="N106" s="867"/>
      <c r="O106" s="867"/>
      <c r="P106" s="867"/>
      <c r="Q106" s="867"/>
      <c r="R106" s="867"/>
      <c r="S106" s="867"/>
      <c r="T106" s="867"/>
      <c r="U106" s="867"/>
      <c r="V106" s="867"/>
      <c r="W106" s="867"/>
      <c r="X106" s="867"/>
      <c r="Y106" s="867"/>
      <c r="Z106" s="867"/>
      <c r="AA106" s="867"/>
      <c r="AB106" s="867"/>
      <c r="AC106" s="867"/>
      <c r="AD106" s="867"/>
      <c r="AE106" s="867"/>
      <c r="AF106" s="867"/>
      <c r="AG106" s="867"/>
      <c r="AH106" s="755"/>
      <c r="AI106" s="755"/>
      <c r="AJ106" s="289"/>
      <c r="AO106" s="868"/>
      <c r="AP106" s="867"/>
      <c r="AQ106" s="869"/>
      <c r="AS106" s="854"/>
      <c r="AT106" s="856"/>
      <c r="AU106" s="856"/>
      <c r="AV106" s="857"/>
      <c r="AW106" s="867"/>
      <c r="AX106" s="867"/>
      <c r="AY106" s="867"/>
      <c r="AZ106" s="867"/>
      <c r="BA106" s="867"/>
      <c r="BB106" s="867"/>
      <c r="BC106" s="867"/>
      <c r="BD106" s="867"/>
      <c r="BE106" s="867"/>
      <c r="BF106" s="867"/>
      <c r="BG106" s="867"/>
      <c r="BH106" s="867"/>
      <c r="BI106" s="867"/>
      <c r="BJ106" s="867"/>
    </row>
    <row r="107" spans="2:63" x14ac:dyDescent="0.35">
      <c r="B107" s="866" t="s">
        <v>677</v>
      </c>
      <c r="C107" s="866"/>
      <c r="D107" s="378"/>
      <c r="F107" s="867"/>
      <c r="G107" s="867"/>
      <c r="H107" s="867"/>
      <c r="I107" s="867"/>
      <c r="J107" s="867"/>
      <c r="K107" s="867"/>
      <c r="L107" s="867"/>
      <c r="M107" s="867"/>
      <c r="N107" s="867"/>
      <c r="O107" s="867"/>
      <c r="P107" s="867"/>
      <c r="Q107" s="867"/>
      <c r="R107" s="867"/>
      <c r="S107" s="867"/>
      <c r="T107" s="867"/>
      <c r="U107" s="867"/>
      <c r="V107" s="867"/>
      <c r="W107" s="867"/>
      <c r="X107" s="867"/>
      <c r="Y107" s="867"/>
      <c r="Z107" s="867"/>
      <c r="AA107" s="867"/>
      <c r="AB107" s="867"/>
      <c r="AC107" s="867"/>
      <c r="AD107" s="867"/>
      <c r="AE107" s="867"/>
      <c r="AF107" s="867"/>
      <c r="AG107" s="867"/>
      <c r="AH107" s="755"/>
      <c r="AI107" s="755"/>
      <c r="AJ107" s="289"/>
      <c r="AO107" s="868"/>
      <c r="AP107" s="867"/>
      <c r="AQ107" s="869"/>
      <c r="AW107" s="867"/>
      <c r="AX107" s="867"/>
      <c r="AY107" s="867"/>
      <c r="AZ107" s="867"/>
      <c r="BA107" s="867"/>
      <c r="BB107" s="867"/>
      <c r="BC107" s="867"/>
      <c r="BD107" s="867"/>
      <c r="BE107" s="867"/>
      <c r="BF107" s="867"/>
      <c r="BG107" s="867"/>
      <c r="BH107" s="867"/>
      <c r="BI107" s="867"/>
      <c r="BJ107" s="867"/>
    </row>
    <row r="108" spans="2:63" x14ac:dyDescent="0.35">
      <c r="B108" s="866" t="s">
        <v>678</v>
      </c>
      <c r="C108" s="866"/>
      <c r="D108" s="378"/>
      <c r="F108" s="867"/>
      <c r="G108" s="867"/>
      <c r="H108" s="867"/>
      <c r="I108" s="867"/>
      <c r="J108" s="867"/>
      <c r="K108" s="867"/>
      <c r="L108" s="867"/>
      <c r="M108" s="867"/>
      <c r="N108" s="867"/>
      <c r="O108" s="867"/>
      <c r="P108" s="867"/>
      <c r="Q108" s="867"/>
      <c r="R108" s="867"/>
      <c r="S108" s="867"/>
      <c r="T108" s="867"/>
      <c r="U108" s="867"/>
      <c r="V108" s="867"/>
      <c r="W108" s="867"/>
      <c r="X108" s="867"/>
      <c r="Y108" s="867"/>
      <c r="Z108" s="867"/>
      <c r="AA108" s="867"/>
      <c r="AB108" s="867"/>
      <c r="AC108" s="867"/>
      <c r="AD108" s="867"/>
      <c r="AE108" s="867"/>
      <c r="AF108" s="867"/>
      <c r="AG108" s="867"/>
      <c r="AH108" s="755"/>
      <c r="AI108" s="755"/>
      <c r="AJ108" s="289"/>
      <c r="AO108" s="868"/>
      <c r="AP108" s="867"/>
      <c r="AQ108" s="869"/>
      <c r="AS108" s="470"/>
      <c r="AU108" s="378"/>
      <c r="AV108" s="798"/>
      <c r="AW108" s="867"/>
      <c r="AX108" s="867"/>
      <c r="AY108" s="867"/>
      <c r="AZ108" s="867"/>
      <c r="BA108" s="867"/>
      <c r="BB108" s="378"/>
      <c r="BC108" s="867"/>
      <c r="BD108" s="867"/>
      <c r="BE108" s="867"/>
      <c r="BF108" s="867"/>
      <c r="BG108" s="867"/>
      <c r="BH108" s="867"/>
      <c r="BI108" s="867"/>
      <c r="BJ108" s="867"/>
    </row>
    <row r="109" spans="2:63" x14ac:dyDescent="0.35">
      <c r="B109" s="470" t="s">
        <v>679</v>
      </c>
      <c r="F109" s="867"/>
      <c r="G109" s="867"/>
      <c r="H109" s="867"/>
      <c r="I109" s="867"/>
      <c r="J109" s="867"/>
      <c r="K109" s="867"/>
      <c r="L109" s="867"/>
      <c r="M109" s="867"/>
      <c r="N109" s="867"/>
      <c r="O109" s="867"/>
      <c r="P109" s="867"/>
      <c r="Q109" s="867"/>
      <c r="R109" s="867"/>
      <c r="S109" s="867"/>
      <c r="T109" s="867"/>
      <c r="U109" s="867"/>
      <c r="V109" s="867"/>
      <c r="W109" s="867"/>
      <c r="X109" s="867"/>
      <c r="Y109" s="867"/>
      <c r="Z109" s="867"/>
      <c r="AA109" s="867"/>
      <c r="AB109" s="867"/>
      <c r="AC109" s="867"/>
      <c r="AD109" s="867"/>
      <c r="AE109" s="867"/>
      <c r="AF109" s="867"/>
      <c r="AG109" s="867"/>
      <c r="AH109" s="755"/>
      <c r="AI109" s="755"/>
      <c r="AJ109" s="289"/>
      <c r="AO109" s="870"/>
      <c r="AP109" s="378"/>
      <c r="AQ109" s="871"/>
      <c r="AS109" s="470"/>
      <c r="AV109" s="798"/>
      <c r="AW109" s="378"/>
      <c r="AX109" s="378"/>
      <c r="AY109" s="378"/>
      <c r="AZ109" s="378"/>
      <c r="BA109" s="378"/>
      <c r="BB109" s="378"/>
      <c r="BC109" s="378"/>
      <c r="BD109" s="378"/>
      <c r="BE109" s="378"/>
      <c r="BF109" s="378"/>
      <c r="BG109" s="378"/>
      <c r="BH109" s="378"/>
      <c r="BI109" s="378"/>
      <c r="BJ109" s="378"/>
    </row>
    <row r="110" spans="2:63" s="378" customFormat="1" x14ac:dyDescent="0.35">
      <c r="B110" s="378" t="s">
        <v>680</v>
      </c>
      <c r="E110" s="872"/>
      <c r="F110" s="873"/>
      <c r="G110" s="873"/>
      <c r="H110" s="873"/>
      <c r="I110" s="873"/>
      <c r="J110" s="873"/>
      <c r="K110" s="873"/>
      <c r="L110" s="873"/>
      <c r="M110" s="873"/>
      <c r="N110" s="873"/>
      <c r="O110" s="873"/>
      <c r="P110" s="873"/>
      <c r="Q110" s="873"/>
      <c r="R110" s="873"/>
      <c r="S110" s="873"/>
      <c r="T110" s="873"/>
      <c r="U110" s="873"/>
      <c r="V110" s="873"/>
      <c r="W110" s="873"/>
      <c r="X110" s="873"/>
      <c r="Y110" s="873"/>
      <c r="Z110" s="873"/>
      <c r="AA110" s="873"/>
      <c r="AB110" s="873"/>
      <c r="AC110" s="873"/>
      <c r="AD110" s="873"/>
      <c r="AE110" s="873"/>
      <c r="AF110" s="873"/>
      <c r="AG110" s="873"/>
      <c r="AH110" s="798"/>
      <c r="AI110" s="874"/>
      <c r="AJ110" s="874"/>
      <c r="AK110" s="874"/>
      <c r="AL110" s="874"/>
      <c r="AM110" s="874"/>
      <c r="AN110" s="874"/>
      <c r="AO110" s="870"/>
      <c r="AQ110" s="871"/>
      <c r="AR110" s="798"/>
      <c r="AS110" s="470"/>
      <c r="AT110" s="750"/>
      <c r="AV110" s="755"/>
      <c r="BB110" s="867"/>
      <c r="BK110" s="750"/>
    </row>
    <row r="111" spans="2:63" s="378" customFormat="1" x14ac:dyDescent="0.35">
      <c r="B111" s="378" t="s">
        <v>681</v>
      </c>
      <c r="E111" s="872"/>
      <c r="F111" s="873"/>
      <c r="G111" s="873"/>
      <c r="H111" s="873"/>
      <c r="I111" s="873"/>
      <c r="J111" s="873"/>
      <c r="K111" s="873"/>
      <c r="L111" s="873"/>
      <c r="M111" s="873"/>
      <c r="N111" s="873"/>
      <c r="O111" s="873"/>
      <c r="P111" s="873"/>
      <c r="Q111" s="873"/>
      <c r="R111" s="873"/>
      <c r="S111" s="873"/>
      <c r="T111" s="873"/>
      <c r="U111" s="873"/>
      <c r="V111" s="873"/>
      <c r="W111" s="873"/>
      <c r="X111" s="873"/>
      <c r="Y111" s="873"/>
      <c r="Z111" s="873"/>
      <c r="AA111" s="873"/>
      <c r="AB111" s="873"/>
      <c r="AC111" s="873"/>
      <c r="AD111" s="873"/>
      <c r="AE111" s="873"/>
      <c r="AF111" s="873"/>
      <c r="AG111" s="873"/>
      <c r="AH111" s="798"/>
      <c r="AI111" s="874"/>
      <c r="AJ111" s="874"/>
      <c r="AK111" s="874"/>
      <c r="AL111" s="874"/>
      <c r="AM111" s="874"/>
      <c r="AN111" s="874"/>
      <c r="AO111" s="870"/>
      <c r="AQ111" s="871"/>
      <c r="AR111" s="798"/>
      <c r="AS111" s="470"/>
      <c r="AT111" s="750"/>
      <c r="AV111" s="755"/>
      <c r="BB111" s="867"/>
      <c r="BK111" s="750"/>
    </row>
    <row r="112" spans="2:63" s="378" customFormat="1" x14ac:dyDescent="0.35">
      <c r="B112" s="378" t="s">
        <v>682</v>
      </c>
      <c r="E112" s="872"/>
      <c r="F112" s="873"/>
      <c r="G112" s="873"/>
      <c r="H112" s="873"/>
      <c r="I112" s="873"/>
      <c r="J112" s="873"/>
      <c r="K112" s="873"/>
      <c r="L112" s="873"/>
      <c r="M112" s="873"/>
      <c r="N112" s="873"/>
      <c r="O112" s="873"/>
      <c r="P112" s="873"/>
      <c r="Q112" s="873"/>
      <c r="R112" s="873"/>
      <c r="S112" s="873"/>
      <c r="T112" s="873"/>
      <c r="U112" s="873"/>
      <c r="V112" s="873"/>
      <c r="W112" s="873"/>
      <c r="X112" s="873"/>
      <c r="Y112" s="873"/>
      <c r="Z112" s="873"/>
      <c r="AA112" s="873"/>
      <c r="AB112" s="873"/>
      <c r="AC112" s="873"/>
      <c r="AD112" s="873"/>
      <c r="AE112" s="873"/>
      <c r="AF112" s="873"/>
      <c r="AG112" s="873"/>
      <c r="AH112" s="798"/>
      <c r="AI112" s="874"/>
      <c r="AJ112" s="874"/>
      <c r="AK112" s="874"/>
      <c r="AL112" s="874"/>
      <c r="AM112" s="874"/>
      <c r="AN112" s="874"/>
      <c r="AO112" s="870"/>
      <c r="AQ112" s="871"/>
      <c r="AR112" s="798"/>
      <c r="AS112" s="470"/>
      <c r="AT112" s="750"/>
      <c r="AV112" s="755"/>
      <c r="BB112" s="867"/>
      <c r="BK112" s="750"/>
    </row>
    <row r="113" spans="2:63" x14ac:dyDescent="0.35">
      <c r="B113" s="470" t="s">
        <v>683</v>
      </c>
      <c r="E113" s="867"/>
      <c r="G113" s="867"/>
      <c r="H113" s="867"/>
      <c r="I113" s="867"/>
      <c r="J113" s="867"/>
      <c r="K113" s="867"/>
      <c r="L113" s="867"/>
      <c r="M113" s="867"/>
      <c r="N113" s="867"/>
      <c r="O113" s="867"/>
      <c r="P113" s="867"/>
      <c r="Q113" s="867"/>
      <c r="R113" s="867"/>
      <c r="S113" s="867"/>
      <c r="T113" s="867"/>
      <c r="U113" s="867"/>
      <c r="V113" s="867"/>
      <c r="W113" s="867"/>
      <c r="X113" s="867"/>
      <c r="Y113" s="867"/>
      <c r="Z113" s="867"/>
      <c r="AA113" s="867"/>
      <c r="AB113" s="867"/>
      <c r="AC113" s="867"/>
      <c r="AD113" s="867"/>
      <c r="AE113" s="867"/>
      <c r="AF113" s="867"/>
      <c r="AG113" s="867"/>
      <c r="AH113" s="755"/>
      <c r="AI113" s="755"/>
      <c r="AJ113" s="289"/>
      <c r="AO113" s="875"/>
      <c r="AQ113" s="876"/>
      <c r="AS113" s="470"/>
      <c r="BK113" s="378"/>
    </row>
    <row r="114" spans="2:63" x14ac:dyDescent="0.35">
      <c r="B114" s="470" t="s">
        <v>684</v>
      </c>
      <c r="F114" s="867"/>
      <c r="G114" s="867"/>
      <c r="H114" s="867"/>
      <c r="I114" s="867"/>
      <c r="J114" s="867"/>
      <c r="K114" s="867"/>
      <c r="L114" s="867"/>
      <c r="M114" s="867"/>
      <c r="N114" s="867"/>
      <c r="O114" s="867"/>
      <c r="P114" s="867"/>
      <c r="Q114" s="867"/>
      <c r="R114" s="867"/>
      <c r="S114" s="867"/>
      <c r="T114" s="867"/>
      <c r="U114" s="867"/>
      <c r="V114" s="867"/>
      <c r="W114" s="867"/>
      <c r="X114" s="867"/>
      <c r="Y114" s="867"/>
      <c r="Z114" s="867"/>
      <c r="AA114" s="867"/>
      <c r="AB114" s="867"/>
      <c r="AC114" s="867"/>
      <c r="AD114" s="867"/>
      <c r="AE114" s="867"/>
      <c r="AF114" s="867"/>
      <c r="AG114" s="867"/>
      <c r="AH114" s="755"/>
      <c r="AI114" s="755"/>
      <c r="AJ114" s="289"/>
      <c r="AO114" s="875"/>
      <c r="AQ114" s="876"/>
      <c r="AS114" s="470"/>
    </row>
    <row r="115" spans="2:63" x14ac:dyDescent="0.35">
      <c r="B115" s="470" t="s">
        <v>685</v>
      </c>
      <c r="F115" s="867"/>
      <c r="G115" s="867"/>
      <c r="H115" s="867"/>
      <c r="I115" s="867"/>
      <c r="J115" s="867"/>
      <c r="K115" s="867"/>
      <c r="L115" s="867"/>
      <c r="M115" s="867"/>
      <c r="N115" s="867"/>
      <c r="O115" s="867"/>
      <c r="P115" s="867"/>
      <c r="Q115" s="867"/>
      <c r="R115" s="867"/>
      <c r="S115" s="867"/>
      <c r="T115" s="867"/>
      <c r="U115" s="867"/>
      <c r="V115" s="867"/>
      <c r="W115" s="867"/>
      <c r="X115" s="867"/>
      <c r="Y115" s="867"/>
      <c r="Z115" s="867"/>
      <c r="AA115" s="867"/>
      <c r="AB115" s="867"/>
      <c r="AC115" s="867"/>
      <c r="AD115" s="867"/>
      <c r="AE115" s="867"/>
      <c r="AF115" s="867"/>
      <c r="AG115" s="867"/>
      <c r="AH115" s="755"/>
      <c r="AI115" s="755"/>
      <c r="AJ115" s="289"/>
      <c r="AO115" s="875"/>
      <c r="AQ115" s="876"/>
      <c r="AS115" s="470"/>
    </row>
    <row r="116" spans="2:63" hidden="1" x14ac:dyDescent="0.35">
      <c r="F116" s="289"/>
      <c r="AO116" s="868"/>
      <c r="AP116" s="867"/>
      <c r="AQ116" s="869"/>
      <c r="AW116" s="867"/>
      <c r="AX116" s="867"/>
      <c r="AY116" s="867"/>
      <c r="AZ116" s="867"/>
      <c r="BA116" s="867"/>
      <c r="BB116" s="867"/>
      <c r="BC116" s="867"/>
      <c r="BD116" s="867"/>
      <c r="BE116" s="867"/>
      <c r="BF116" s="867"/>
      <c r="BG116" s="867"/>
      <c r="BH116" s="867"/>
      <c r="BI116" s="867"/>
      <c r="BJ116" s="867"/>
    </row>
    <row r="117" spans="2:63" ht="13.3" hidden="1" thickBot="1" x14ac:dyDescent="0.4">
      <c r="B117" s="470" t="s">
        <v>590</v>
      </c>
      <c r="AO117" s="877"/>
      <c r="AP117" s="878"/>
      <c r="AQ117" s="879"/>
      <c r="AW117" s="867"/>
      <c r="AX117" s="867"/>
      <c r="AY117" s="867"/>
      <c r="AZ117" s="867"/>
      <c r="BA117" s="867"/>
      <c r="BB117" s="867"/>
      <c r="BC117" s="867"/>
      <c r="BD117" s="867"/>
      <c r="BE117" s="867"/>
      <c r="BF117" s="867"/>
      <c r="BG117" s="867"/>
      <c r="BH117" s="867"/>
      <c r="BI117" s="867"/>
      <c r="BJ117" s="867"/>
    </row>
    <row r="118" spans="2:63" x14ac:dyDescent="0.35">
      <c r="AO118" s="867"/>
      <c r="AP118" s="867"/>
      <c r="AQ118" s="867"/>
      <c r="AU118" s="289"/>
      <c r="AV118" s="771"/>
      <c r="AW118" s="867"/>
      <c r="AX118" s="867"/>
      <c r="AY118" s="867"/>
      <c r="AZ118" s="867"/>
      <c r="BA118" s="867"/>
      <c r="BB118" s="882"/>
      <c r="BC118" s="867"/>
      <c r="BD118" s="867"/>
      <c r="BE118" s="867"/>
      <c r="BF118" s="867"/>
      <c r="BG118" s="867"/>
      <c r="BH118" s="867"/>
      <c r="BI118" s="867"/>
      <c r="BJ118" s="867"/>
    </row>
    <row r="119" spans="2:63" s="883" customFormat="1" x14ac:dyDescent="0.35">
      <c r="D119" s="884"/>
      <c r="E119" s="885"/>
      <c r="F119" s="867"/>
      <c r="G119" s="867"/>
      <c r="H119" s="867"/>
      <c r="I119" s="867"/>
      <c r="J119" s="867"/>
      <c r="K119" s="867"/>
      <c r="L119" s="867"/>
      <c r="M119" s="867"/>
      <c r="N119" s="867"/>
      <c r="O119" s="867"/>
      <c r="P119" s="867"/>
      <c r="Q119" s="867"/>
      <c r="R119" s="867"/>
      <c r="S119" s="867"/>
      <c r="T119" s="867"/>
      <c r="U119" s="867"/>
      <c r="V119" s="867"/>
      <c r="W119" s="867"/>
      <c r="X119" s="867"/>
      <c r="Y119" s="867"/>
      <c r="Z119" s="867"/>
      <c r="AA119" s="867"/>
      <c r="AB119" s="867"/>
      <c r="AC119" s="867"/>
      <c r="AD119" s="867"/>
      <c r="AE119" s="867"/>
      <c r="AF119" s="867"/>
      <c r="AG119" s="867"/>
      <c r="AH119" s="885"/>
      <c r="AI119" s="885"/>
      <c r="AJ119" s="884"/>
      <c r="AM119" s="886"/>
      <c r="AS119" s="886"/>
      <c r="AT119" s="886"/>
      <c r="AV119" s="885"/>
      <c r="AW119" s="887"/>
      <c r="AX119" s="887"/>
      <c r="AY119" s="887"/>
      <c r="AZ119" s="887"/>
      <c r="BA119" s="888"/>
      <c r="BB119" s="867"/>
      <c r="BC119" s="887"/>
      <c r="BD119" s="887"/>
      <c r="BE119" s="889"/>
      <c r="BF119" s="887"/>
      <c r="BG119" s="887"/>
      <c r="BH119" s="887"/>
      <c r="BI119" s="887"/>
      <c r="BJ119" s="887"/>
    </row>
    <row r="120" spans="2:63" s="883" customFormat="1" x14ac:dyDescent="0.35">
      <c r="E120" s="885"/>
      <c r="F120" s="867"/>
      <c r="G120" s="867"/>
      <c r="H120" s="867"/>
      <c r="I120" s="867"/>
      <c r="J120" s="867"/>
      <c r="K120" s="867"/>
      <c r="L120" s="867"/>
      <c r="M120" s="867"/>
      <c r="N120" s="867"/>
      <c r="O120" s="867"/>
      <c r="P120" s="867"/>
      <c r="Q120" s="867"/>
      <c r="R120" s="867"/>
      <c r="S120" s="867"/>
      <c r="T120" s="867"/>
      <c r="U120" s="867"/>
      <c r="V120" s="867"/>
      <c r="W120" s="867"/>
      <c r="X120" s="867"/>
      <c r="Y120" s="867"/>
      <c r="Z120" s="867"/>
      <c r="AA120" s="867"/>
      <c r="AB120" s="867"/>
      <c r="AC120" s="867"/>
      <c r="AD120" s="867"/>
      <c r="AE120" s="867"/>
      <c r="AF120" s="867"/>
      <c r="AG120" s="867"/>
      <c r="AH120" s="885"/>
      <c r="AI120" s="885"/>
      <c r="AJ120" s="884"/>
      <c r="AM120" s="886"/>
      <c r="AU120" s="886"/>
      <c r="AV120" s="885"/>
      <c r="AW120" s="867"/>
      <c r="AX120" s="867"/>
      <c r="AY120" s="867"/>
      <c r="AZ120" s="867"/>
      <c r="BA120" s="867"/>
      <c r="BB120" s="867"/>
      <c r="BC120" s="867"/>
      <c r="BD120" s="867"/>
      <c r="BE120" s="867"/>
      <c r="BF120" s="867"/>
      <c r="BG120" s="867"/>
      <c r="BH120" s="867"/>
      <c r="BI120" s="867"/>
      <c r="BJ120" s="867"/>
    </row>
    <row r="121" spans="2:63" s="886" customFormat="1" x14ac:dyDescent="0.35">
      <c r="E121" s="890"/>
      <c r="F121" s="887"/>
      <c r="G121" s="891"/>
      <c r="H121" s="887"/>
      <c r="I121" s="887"/>
      <c r="J121" s="887"/>
      <c r="K121" s="887"/>
      <c r="L121" s="887"/>
      <c r="M121" s="888"/>
      <c r="N121" s="887"/>
      <c r="O121" s="887"/>
      <c r="P121" s="891"/>
      <c r="Q121" s="891"/>
      <c r="R121" s="887"/>
      <c r="S121" s="887"/>
      <c r="T121" s="887"/>
      <c r="U121" s="887"/>
      <c r="V121" s="887"/>
      <c r="W121" s="887"/>
      <c r="X121" s="887"/>
      <c r="Y121" s="887"/>
      <c r="Z121" s="887"/>
      <c r="AA121" s="888"/>
      <c r="AB121" s="887"/>
      <c r="AC121" s="887"/>
      <c r="AD121" s="887"/>
      <c r="AE121" s="887"/>
      <c r="AF121" s="887"/>
      <c r="AG121" s="887"/>
      <c r="AH121" s="890"/>
      <c r="AI121" s="890"/>
      <c r="AJ121" s="892"/>
      <c r="AO121" s="887"/>
      <c r="AP121" s="887"/>
      <c r="AQ121" s="887"/>
      <c r="AS121" s="883"/>
      <c r="AT121" s="883"/>
      <c r="AU121" s="883"/>
      <c r="AV121" s="890"/>
      <c r="AW121" s="867"/>
      <c r="AX121" s="867"/>
      <c r="AY121" s="867"/>
      <c r="AZ121" s="867"/>
      <c r="BA121" s="867"/>
      <c r="BB121" s="887"/>
      <c r="BC121" s="867"/>
      <c r="BD121" s="867"/>
      <c r="BE121" s="867"/>
      <c r="BF121" s="867"/>
      <c r="BG121" s="867"/>
      <c r="BH121" s="867"/>
      <c r="BI121" s="867"/>
      <c r="BJ121" s="867"/>
      <c r="BK121" s="883"/>
    </row>
    <row r="122" spans="2:63" s="883" customFormat="1" x14ac:dyDescent="0.35">
      <c r="E122" s="885"/>
      <c r="F122" s="867"/>
      <c r="G122" s="867"/>
      <c r="H122" s="867"/>
      <c r="I122" s="867"/>
      <c r="J122" s="867"/>
      <c r="K122" s="867"/>
      <c r="L122" s="867"/>
      <c r="M122" s="867"/>
      <c r="N122" s="867"/>
      <c r="O122" s="867"/>
      <c r="P122" s="867"/>
      <c r="Q122" s="867"/>
      <c r="R122" s="867"/>
      <c r="S122" s="867"/>
      <c r="T122" s="867"/>
      <c r="U122" s="867"/>
      <c r="V122" s="867"/>
      <c r="W122" s="867"/>
      <c r="X122" s="867"/>
      <c r="Y122" s="867"/>
      <c r="Z122" s="867"/>
      <c r="AA122" s="867"/>
      <c r="AB122" s="867"/>
      <c r="AC122" s="867"/>
      <c r="AD122" s="867"/>
      <c r="AE122" s="867"/>
      <c r="AF122" s="867"/>
      <c r="AG122" s="867"/>
      <c r="AH122" s="885"/>
      <c r="AI122" s="885"/>
      <c r="AJ122" s="884"/>
      <c r="AM122" s="886"/>
      <c r="AO122" s="867"/>
      <c r="AP122" s="867"/>
      <c r="AQ122" s="867"/>
      <c r="AS122" s="886"/>
      <c r="AT122" s="886"/>
      <c r="AV122" s="885"/>
      <c r="AW122" s="887"/>
      <c r="AX122" s="887"/>
      <c r="AY122" s="887"/>
      <c r="AZ122" s="887"/>
      <c r="BA122" s="888"/>
      <c r="BB122" s="867"/>
      <c r="BC122" s="887"/>
      <c r="BD122" s="887"/>
      <c r="BE122" s="887"/>
      <c r="BF122" s="887"/>
      <c r="BG122" s="887"/>
      <c r="BH122" s="887"/>
      <c r="BI122" s="887"/>
      <c r="BJ122" s="887"/>
      <c r="BK122" s="886"/>
    </row>
    <row r="123" spans="2:63" s="883" customFormat="1" x14ac:dyDescent="0.35">
      <c r="E123" s="885"/>
      <c r="F123" s="867"/>
      <c r="G123" s="867"/>
      <c r="H123" s="867"/>
      <c r="I123" s="867"/>
      <c r="J123" s="867"/>
      <c r="K123" s="867"/>
      <c r="L123" s="867"/>
      <c r="M123" s="867"/>
      <c r="N123" s="867"/>
      <c r="O123" s="867"/>
      <c r="P123" s="867"/>
      <c r="Q123" s="867"/>
      <c r="R123" s="867"/>
      <c r="S123" s="867"/>
      <c r="T123" s="867"/>
      <c r="U123" s="867"/>
      <c r="V123" s="867"/>
      <c r="W123" s="867"/>
      <c r="X123" s="867"/>
      <c r="Y123" s="867"/>
      <c r="Z123" s="867"/>
      <c r="AA123" s="867"/>
      <c r="AB123" s="867"/>
      <c r="AC123" s="867"/>
      <c r="AD123" s="867"/>
      <c r="AE123" s="867"/>
      <c r="AF123" s="867"/>
      <c r="AG123" s="867"/>
      <c r="AH123" s="885"/>
      <c r="AI123" s="885"/>
      <c r="AJ123" s="884"/>
      <c r="AM123" s="886"/>
      <c r="AO123" s="867"/>
      <c r="AP123" s="867"/>
      <c r="AQ123" s="867"/>
      <c r="AU123" s="886"/>
      <c r="AV123" s="885"/>
      <c r="AW123" s="867"/>
      <c r="AX123" s="867"/>
      <c r="AY123" s="867"/>
      <c r="AZ123" s="867"/>
      <c r="BA123" s="867"/>
      <c r="BB123" s="880"/>
      <c r="BC123" s="867"/>
      <c r="BD123" s="867"/>
      <c r="BE123" s="867"/>
      <c r="BF123" s="867"/>
      <c r="BG123" s="867"/>
      <c r="BH123" s="867"/>
      <c r="BI123" s="867"/>
      <c r="BJ123" s="867"/>
    </row>
    <row r="124" spans="2:63" s="886" customFormat="1" x14ac:dyDescent="0.35">
      <c r="E124" s="890"/>
      <c r="F124" s="887"/>
      <c r="G124" s="887"/>
      <c r="H124" s="887"/>
      <c r="I124" s="887"/>
      <c r="J124" s="887"/>
      <c r="K124" s="887"/>
      <c r="L124" s="887"/>
      <c r="M124" s="887"/>
      <c r="N124" s="887"/>
      <c r="O124" s="887"/>
      <c r="P124" s="891"/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  <c r="AA124" s="888"/>
      <c r="AB124" s="887"/>
      <c r="AC124" s="887"/>
      <c r="AD124" s="887"/>
      <c r="AE124" s="887"/>
      <c r="AF124" s="887"/>
      <c r="AG124" s="887"/>
      <c r="AH124" s="890"/>
      <c r="AI124" s="890"/>
      <c r="AJ124" s="892"/>
      <c r="AO124" s="887"/>
      <c r="AP124" s="887"/>
      <c r="AQ124" s="887"/>
      <c r="AS124" s="883"/>
      <c r="AT124" s="883"/>
      <c r="AU124" s="883"/>
      <c r="AV124" s="885"/>
      <c r="AW124" s="881"/>
      <c r="AX124" s="867"/>
      <c r="AY124" s="867"/>
      <c r="AZ124" s="867"/>
      <c r="BA124" s="867"/>
      <c r="BB124" s="867"/>
      <c r="BC124" s="867"/>
      <c r="BD124" s="867"/>
      <c r="BE124" s="867"/>
      <c r="BF124" s="881"/>
      <c r="BG124" s="867"/>
      <c r="BH124" s="867"/>
      <c r="BI124" s="867"/>
      <c r="BJ124" s="867"/>
      <c r="BK124" s="883"/>
    </row>
    <row r="125" spans="2:63" s="883" customFormat="1" x14ac:dyDescent="0.35">
      <c r="E125" s="885"/>
      <c r="F125" s="867"/>
      <c r="G125" s="867"/>
      <c r="H125" s="867"/>
      <c r="I125" s="867"/>
      <c r="J125" s="867"/>
      <c r="K125" s="867"/>
      <c r="L125" s="867"/>
      <c r="M125" s="867"/>
      <c r="N125" s="867"/>
      <c r="O125" s="867"/>
      <c r="P125" s="867"/>
      <c r="Q125" s="867"/>
      <c r="R125" s="867"/>
      <c r="S125" s="867"/>
      <c r="T125" s="867"/>
      <c r="U125" s="867"/>
      <c r="V125" s="867"/>
      <c r="W125" s="867"/>
      <c r="X125" s="867"/>
      <c r="Y125" s="867"/>
      <c r="Z125" s="867"/>
      <c r="AA125" s="867"/>
      <c r="AB125" s="867"/>
      <c r="AC125" s="867"/>
      <c r="AD125" s="867"/>
      <c r="AE125" s="867"/>
      <c r="AF125" s="867"/>
      <c r="AG125" s="867"/>
      <c r="AH125" s="885"/>
      <c r="AI125" s="885"/>
      <c r="AJ125" s="884"/>
      <c r="AM125" s="886"/>
      <c r="AO125" s="751"/>
      <c r="AP125" s="751"/>
      <c r="AQ125" s="751"/>
      <c r="AV125" s="893"/>
      <c r="AW125" s="751"/>
      <c r="AX125" s="867"/>
      <c r="AY125" s="867"/>
      <c r="AZ125" s="867"/>
      <c r="BA125" s="867"/>
      <c r="BB125" s="867"/>
      <c r="BC125" s="867"/>
      <c r="BD125" s="867"/>
      <c r="BE125" s="867"/>
      <c r="BF125" s="867"/>
      <c r="BG125" s="867"/>
      <c r="BH125" s="881"/>
      <c r="BI125" s="867"/>
      <c r="BJ125" s="867"/>
      <c r="BK125" s="886"/>
    </row>
    <row r="126" spans="2:63" s="883" customFormat="1" x14ac:dyDescent="0.35">
      <c r="E126" s="885"/>
      <c r="F126" s="881"/>
      <c r="G126" s="867"/>
      <c r="H126" s="867"/>
      <c r="I126" s="867"/>
      <c r="J126" s="867"/>
      <c r="K126" s="880"/>
      <c r="L126" s="867"/>
      <c r="M126" s="867"/>
      <c r="N126" s="867"/>
      <c r="O126" s="881"/>
      <c r="P126" s="867"/>
      <c r="Q126" s="867"/>
      <c r="R126" s="867"/>
      <c r="S126" s="867"/>
      <c r="T126" s="867"/>
      <c r="U126" s="867"/>
      <c r="V126" s="867"/>
      <c r="W126" s="867"/>
      <c r="X126" s="867"/>
      <c r="Y126" s="867"/>
      <c r="Z126" s="867"/>
      <c r="AA126" s="867"/>
      <c r="AB126" s="867"/>
      <c r="AC126" s="867"/>
      <c r="AD126" s="867"/>
      <c r="AE126" s="867"/>
      <c r="AF126" s="867"/>
      <c r="AG126" s="867"/>
      <c r="AH126" s="885"/>
      <c r="AI126" s="885"/>
      <c r="AJ126" s="884"/>
      <c r="AM126" s="886"/>
      <c r="AO126" s="751"/>
      <c r="AP126" s="751"/>
      <c r="AQ126" s="751"/>
      <c r="AT126" s="894"/>
      <c r="AV126" s="893"/>
      <c r="AW126" s="751"/>
      <c r="AX126" s="867"/>
      <c r="AY126" s="867"/>
      <c r="AZ126" s="867"/>
      <c r="BA126" s="867"/>
      <c r="BB126" s="867"/>
      <c r="BC126" s="867"/>
      <c r="BD126" s="867"/>
      <c r="BE126" s="881"/>
      <c r="BF126" s="867"/>
      <c r="BG126" s="867"/>
      <c r="BH126" s="867"/>
      <c r="BI126" s="867"/>
      <c r="BJ126" s="867"/>
    </row>
    <row r="127" spans="2:63" s="883" customFormat="1" x14ac:dyDescent="0.35">
      <c r="E127" s="885"/>
      <c r="F127" s="751"/>
      <c r="G127" s="867"/>
      <c r="H127" s="867"/>
      <c r="I127" s="867"/>
      <c r="J127" s="867"/>
      <c r="K127" s="867"/>
      <c r="L127" s="867"/>
      <c r="M127" s="867"/>
      <c r="N127" s="867"/>
      <c r="O127" s="867"/>
      <c r="P127" s="867"/>
      <c r="Q127" s="881"/>
      <c r="R127" s="867"/>
      <c r="S127" s="867"/>
      <c r="T127" s="867"/>
      <c r="U127" s="867"/>
      <c r="V127" s="867"/>
      <c r="W127" s="867"/>
      <c r="X127" s="867"/>
      <c r="Y127" s="867"/>
      <c r="Z127" s="867"/>
      <c r="AA127" s="867"/>
      <c r="AB127" s="867"/>
      <c r="AC127" s="867"/>
      <c r="AD127" s="867"/>
      <c r="AE127" s="867"/>
      <c r="AF127" s="867"/>
      <c r="AG127" s="867"/>
      <c r="AH127" s="885"/>
      <c r="AI127" s="885"/>
      <c r="AJ127" s="884"/>
      <c r="AM127" s="886"/>
      <c r="AO127" s="867"/>
      <c r="AP127" s="867"/>
      <c r="AQ127" s="867"/>
      <c r="AT127" s="894"/>
      <c r="AU127" s="894"/>
      <c r="AV127" s="893"/>
      <c r="AW127" s="867"/>
      <c r="AX127" s="867"/>
      <c r="AY127" s="867"/>
      <c r="AZ127" s="867"/>
      <c r="BA127" s="867"/>
      <c r="BB127" s="867"/>
      <c r="BC127" s="867"/>
      <c r="BD127" s="867"/>
      <c r="BE127" s="867"/>
      <c r="BF127" s="867"/>
      <c r="BG127" s="867"/>
      <c r="BH127" s="867"/>
      <c r="BI127" s="867"/>
    </row>
    <row r="128" spans="2:63" s="883" customFormat="1" x14ac:dyDescent="0.35">
      <c r="C128" s="894"/>
      <c r="D128" s="894"/>
      <c r="E128" s="893"/>
      <c r="F128" s="751"/>
      <c r="G128" s="867"/>
      <c r="H128" s="867"/>
      <c r="I128" s="867"/>
      <c r="J128" s="867"/>
      <c r="K128" s="867"/>
      <c r="L128" s="867"/>
      <c r="M128" s="867"/>
      <c r="N128" s="881"/>
      <c r="O128" s="867"/>
      <c r="P128" s="867"/>
      <c r="Q128" s="867"/>
      <c r="R128" s="867"/>
      <c r="S128" s="867"/>
      <c r="T128" s="867"/>
      <c r="U128" s="867"/>
      <c r="V128" s="867"/>
      <c r="W128" s="867"/>
      <c r="X128" s="867"/>
      <c r="Y128" s="867"/>
      <c r="Z128" s="867"/>
      <c r="AA128" s="867"/>
      <c r="AB128" s="867"/>
      <c r="AC128" s="867"/>
      <c r="AD128" s="867"/>
      <c r="AE128" s="867"/>
      <c r="AF128" s="867"/>
      <c r="AG128" s="867"/>
      <c r="AH128" s="885"/>
      <c r="AI128" s="885"/>
      <c r="AJ128" s="884"/>
      <c r="AM128" s="886"/>
      <c r="AO128" s="867"/>
      <c r="AP128" s="867"/>
      <c r="AQ128" s="867"/>
      <c r="AT128" s="894"/>
      <c r="AU128" s="894"/>
      <c r="AW128" s="867"/>
      <c r="AX128" s="867"/>
      <c r="AY128" s="867"/>
      <c r="AZ128" s="867"/>
      <c r="BA128" s="867"/>
      <c r="BB128" s="867"/>
      <c r="BC128" s="867"/>
      <c r="BD128" s="867"/>
      <c r="BE128" s="867"/>
      <c r="BF128" s="867"/>
      <c r="BG128" s="867"/>
      <c r="BH128" s="867"/>
      <c r="BI128" s="867"/>
      <c r="BJ128" s="867"/>
    </row>
    <row r="129" spans="3:62" s="883" customFormat="1" x14ac:dyDescent="0.35">
      <c r="C129" s="894"/>
      <c r="D129" s="894"/>
      <c r="E129" s="893"/>
      <c r="F129" s="867"/>
      <c r="G129" s="867"/>
      <c r="H129" s="867"/>
      <c r="I129" s="867"/>
      <c r="J129" s="867"/>
      <c r="K129" s="867"/>
      <c r="L129" s="867"/>
      <c r="M129" s="867"/>
      <c r="N129" s="867"/>
      <c r="O129" s="867"/>
      <c r="P129" s="867"/>
      <c r="Q129" s="867"/>
      <c r="R129" s="867"/>
      <c r="T129" s="867"/>
      <c r="U129" s="867"/>
      <c r="V129" s="867"/>
      <c r="W129" s="867"/>
      <c r="X129" s="867"/>
      <c r="Y129" s="867"/>
      <c r="Z129" s="867"/>
      <c r="AA129" s="867"/>
      <c r="AB129" s="867"/>
      <c r="AC129" s="867"/>
      <c r="AD129" s="867"/>
      <c r="AE129" s="867"/>
      <c r="AF129" s="867"/>
      <c r="AG129" s="867"/>
      <c r="AH129" s="885"/>
      <c r="AI129" s="885"/>
      <c r="AJ129" s="884"/>
      <c r="AM129" s="886"/>
      <c r="AO129" s="867"/>
      <c r="AP129" s="867"/>
      <c r="AQ129" s="867"/>
      <c r="AT129" s="895"/>
      <c r="AU129" s="894"/>
      <c r="AV129" s="893"/>
      <c r="AW129" s="867"/>
      <c r="AX129" s="867"/>
      <c r="AY129" s="867"/>
      <c r="AZ129" s="867"/>
      <c r="BA129" s="867"/>
      <c r="BB129" s="867"/>
      <c r="BC129" s="867"/>
      <c r="BD129" s="867"/>
      <c r="BE129" s="867"/>
      <c r="BF129" s="867"/>
      <c r="BG129" s="867"/>
      <c r="BH129" s="867"/>
      <c r="BI129" s="867"/>
      <c r="BJ129" s="867"/>
    </row>
    <row r="130" spans="3:62" s="883" customFormat="1" x14ac:dyDescent="0.35">
      <c r="C130" s="894"/>
      <c r="D130" s="894"/>
      <c r="E130" s="893"/>
      <c r="F130" s="867"/>
      <c r="G130" s="867"/>
      <c r="H130" s="867"/>
      <c r="I130" s="867"/>
      <c r="J130" s="867"/>
      <c r="K130" s="867"/>
      <c r="L130" s="867"/>
      <c r="M130" s="867"/>
      <c r="N130" s="867"/>
      <c r="O130" s="867"/>
      <c r="P130" s="867"/>
      <c r="Q130" s="867"/>
      <c r="R130" s="867"/>
      <c r="S130" s="867"/>
      <c r="T130" s="867"/>
      <c r="U130" s="867"/>
      <c r="V130" s="867"/>
      <c r="W130" s="867"/>
      <c r="X130" s="867"/>
      <c r="Y130" s="867"/>
      <c r="Z130" s="867"/>
      <c r="AA130" s="867"/>
      <c r="AB130" s="867"/>
      <c r="AC130" s="867"/>
      <c r="AD130" s="867"/>
      <c r="AE130" s="867"/>
      <c r="AF130" s="867"/>
      <c r="AG130" s="867"/>
      <c r="AH130" s="885"/>
      <c r="AI130" s="885"/>
      <c r="AJ130" s="884"/>
      <c r="AM130" s="886"/>
      <c r="AO130" s="867"/>
      <c r="AP130" s="867"/>
      <c r="AQ130" s="867"/>
      <c r="AT130" s="896"/>
      <c r="AW130" s="867"/>
      <c r="AX130" s="867"/>
      <c r="AY130" s="867"/>
      <c r="AZ130" s="867"/>
      <c r="BA130" s="867"/>
      <c r="BB130" s="867"/>
      <c r="BC130" s="867"/>
      <c r="BD130" s="867"/>
      <c r="BE130" s="867"/>
      <c r="BF130" s="867"/>
      <c r="BG130" s="867"/>
      <c r="BH130" s="867"/>
      <c r="BI130" s="867"/>
      <c r="BJ130" s="867"/>
    </row>
    <row r="131" spans="3:62" s="883" customFormat="1" x14ac:dyDescent="0.35">
      <c r="C131" s="895"/>
      <c r="F131" s="867"/>
      <c r="G131" s="867"/>
      <c r="H131" s="867"/>
      <c r="I131" s="867"/>
      <c r="J131" s="867"/>
      <c r="K131" s="867"/>
      <c r="L131" s="867"/>
      <c r="M131" s="867"/>
      <c r="N131" s="867"/>
      <c r="O131" s="867"/>
      <c r="P131" s="867"/>
      <c r="Q131" s="867"/>
      <c r="R131" s="867"/>
      <c r="S131" s="867"/>
      <c r="T131" s="867"/>
      <c r="U131" s="867"/>
      <c r="V131" s="867"/>
      <c r="W131" s="867"/>
      <c r="X131" s="867"/>
      <c r="Y131" s="867"/>
      <c r="Z131" s="867"/>
      <c r="AA131" s="867"/>
      <c r="AB131" s="867"/>
      <c r="AC131" s="867"/>
      <c r="AD131" s="867"/>
      <c r="AE131" s="867"/>
      <c r="AF131" s="867"/>
      <c r="AG131" s="867"/>
      <c r="AH131" s="885"/>
      <c r="AI131" s="885"/>
      <c r="AJ131" s="884"/>
      <c r="AM131" s="886"/>
      <c r="AO131" s="867"/>
      <c r="AP131" s="867"/>
      <c r="AQ131" s="867"/>
      <c r="AT131" s="895"/>
      <c r="AU131" s="893"/>
      <c r="AW131" s="867"/>
      <c r="AX131" s="867"/>
      <c r="AY131" s="867"/>
      <c r="AZ131" s="867"/>
      <c r="BA131" s="867"/>
      <c r="BB131" s="867"/>
      <c r="BC131" s="867"/>
      <c r="BD131" s="867"/>
      <c r="BE131" s="867"/>
      <c r="BF131" s="867"/>
      <c r="BG131" s="867"/>
      <c r="BH131" s="867"/>
      <c r="BI131" s="867"/>
      <c r="BJ131" s="867"/>
    </row>
    <row r="132" spans="3:62" s="883" customFormat="1" x14ac:dyDescent="0.35">
      <c r="C132" s="896"/>
      <c r="D132" s="893"/>
      <c r="E132" s="893"/>
      <c r="F132" s="867"/>
      <c r="G132" s="867"/>
      <c r="H132" s="867"/>
      <c r="I132" s="867"/>
      <c r="J132" s="867"/>
      <c r="K132" s="867"/>
      <c r="L132" s="867"/>
      <c r="M132" s="867"/>
      <c r="N132" s="867"/>
      <c r="O132" s="867"/>
      <c r="P132" s="867"/>
      <c r="Q132" s="867"/>
      <c r="R132" s="867"/>
      <c r="S132" s="867"/>
      <c r="T132" s="867"/>
      <c r="U132" s="867"/>
      <c r="V132" s="867"/>
      <c r="W132" s="867"/>
      <c r="X132" s="867"/>
      <c r="Y132" s="867"/>
      <c r="Z132" s="867"/>
      <c r="AA132" s="867"/>
      <c r="AB132" s="867"/>
      <c r="AC132" s="867"/>
      <c r="AD132" s="867"/>
      <c r="AE132" s="867"/>
      <c r="AF132" s="867"/>
      <c r="AG132" s="867"/>
      <c r="AH132" s="885"/>
      <c r="AI132" s="885"/>
      <c r="AJ132" s="884"/>
      <c r="AM132" s="886"/>
      <c r="AO132" s="867"/>
      <c r="AP132" s="867"/>
      <c r="AQ132" s="867"/>
      <c r="AT132" s="895"/>
      <c r="AW132" s="867"/>
      <c r="AX132" s="867"/>
      <c r="AY132" s="867"/>
      <c r="AZ132" s="867"/>
      <c r="BA132" s="867"/>
      <c r="BB132" s="867"/>
      <c r="BC132" s="867"/>
      <c r="BD132" s="867"/>
      <c r="BE132" s="867"/>
      <c r="BF132" s="867"/>
      <c r="BG132" s="867"/>
      <c r="BH132" s="867"/>
      <c r="BI132" s="867"/>
      <c r="BJ132" s="867"/>
    </row>
    <row r="133" spans="3:62" s="883" customFormat="1" x14ac:dyDescent="0.35">
      <c r="C133" s="895"/>
      <c r="F133" s="867"/>
      <c r="G133" s="867"/>
      <c r="H133" s="867"/>
      <c r="I133" s="867"/>
      <c r="J133" s="867"/>
      <c r="K133" s="867"/>
      <c r="L133" s="867"/>
      <c r="M133" s="867"/>
      <c r="N133" s="867"/>
      <c r="O133" s="867"/>
      <c r="P133" s="867"/>
      <c r="Q133" s="867"/>
      <c r="R133" s="867"/>
      <c r="S133" s="867"/>
      <c r="T133" s="867"/>
      <c r="U133" s="867"/>
      <c r="V133" s="867"/>
      <c r="W133" s="867"/>
      <c r="X133" s="867"/>
      <c r="Y133" s="867"/>
      <c r="Z133" s="867"/>
      <c r="AA133" s="867"/>
      <c r="AB133" s="867"/>
      <c r="AC133" s="867"/>
      <c r="AD133" s="867"/>
      <c r="AE133" s="867"/>
      <c r="AF133" s="867"/>
      <c r="AG133" s="867"/>
      <c r="AH133" s="885"/>
      <c r="AI133" s="885"/>
      <c r="AJ133" s="884"/>
      <c r="AM133" s="886"/>
      <c r="AO133" s="867"/>
      <c r="AP133" s="867"/>
      <c r="AQ133" s="867"/>
      <c r="AT133" s="895"/>
      <c r="AW133" s="867"/>
      <c r="AX133" s="867"/>
      <c r="AY133" s="867"/>
      <c r="AZ133" s="867"/>
      <c r="BA133" s="867"/>
      <c r="BB133" s="867"/>
      <c r="BC133" s="867"/>
      <c r="BD133" s="867"/>
      <c r="BE133" s="867"/>
      <c r="BF133" s="867"/>
      <c r="BG133" s="867"/>
      <c r="BH133" s="867"/>
      <c r="BI133" s="867"/>
      <c r="BJ133" s="867"/>
    </row>
    <row r="134" spans="3:62" s="883" customFormat="1" x14ac:dyDescent="0.35">
      <c r="C134" s="895"/>
      <c r="F134" s="867"/>
      <c r="G134" s="867"/>
      <c r="H134" s="867"/>
      <c r="I134" s="867"/>
      <c r="J134" s="867"/>
      <c r="K134" s="867"/>
      <c r="L134" s="867"/>
      <c r="M134" s="867"/>
      <c r="N134" s="867"/>
      <c r="O134" s="867"/>
      <c r="P134" s="867"/>
      <c r="Q134" s="867"/>
      <c r="R134" s="867"/>
      <c r="S134" s="867"/>
      <c r="T134" s="867"/>
      <c r="U134" s="867"/>
      <c r="V134" s="867"/>
      <c r="W134" s="867"/>
      <c r="X134" s="867"/>
      <c r="Y134" s="867"/>
      <c r="Z134" s="867"/>
      <c r="AA134" s="867"/>
      <c r="AB134" s="867"/>
      <c r="AC134" s="867"/>
      <c r="AD134" s="867"/>
      <c r="AE134" s="867"/>
      <c r="AF134" s="867"/>
      <c r="AG134" s="867"/>
      <c r="AH134" s="885"/>
      <c r="AI134" s="885"/>
      <c r="AJ134" s="884"/>
      <c r="AM134" s="886"/>
      <c r="AO134" s="867"/>
      <c r="AP134" s="867"/>
      <c r="AQ134" s="867"/>
      <c r="AT134" s="895"/>
      <c r="AW134" s="867"/>
      <c r="AX134" s="867"/>
      <c r="AY134" s="867"/>
      <c r="AZ134" s="867"/>
      <c r="BA134" s="867"/>
      <c r="BB134" s="867"/>
      <c r="BC134" s="867"/>
      <c r="BD134" s="867"/>
      <c r="BE134" s="867"/>
      <c r="BF134" s="867"/>
      <c r="BG134" s="867"/>
      <c r="BH134" s="867"/>
      <c r="BI134" s="867"/>
      <c r="BJ134" s="867"/>
    </row>
    <row r="135" spans="3:62" s="883" customFormat="1" x14ac:dyDescent="0.35">
      <c r="C135" s="895"/>
      <c r="F135" s="867"/>
      <c r="G135" s="867"/>
      <c r="H135" s="867"/>
      <c r="I135" s="867"/>
      <c r="J135" s="867"/>
      <c r="K135" s="867"/>
      <c r="L135" s="867"/>
      <c r="M135" s="867"/>
      <c r="N135" s="867"/>
      <c r="O135" s="867"/>
      <c r="P135" s="867"/>
      <c r="Q135" s="867"/>
      <c r="R135" s="867"/>
      <c r="S135" s="867"/>
      <c r="T135" s="867"/>
      <c r="U135" s="867"/>
      <c r="V135" s="867"/>
      <c r="W135" s="867"/>
      <c r="X135" s="867"/>
      <c r="Y135" s="867"/>
      <c r="Z135" s="867"/>
      <c r="AA135" s="867"/>
      <c r="AB135" s="867"/>
      <c r="AC135" s="867"/>
      <c r="AD135" s="867"/>
      <c r="AE135" s="867"/>
      <c r="AF135" s="867"/>
      <c r="AG135" s="867"/>
      <c r="AH135" s="885"/>
      <c r="AI135" s="885"/>
      <c r="AJ135" s="884"/>
      <c r="AM135" s="886"/>
      <c r="AO135" s="867"/>
      <c r="AP135" s="867"/>
      <c r="AQ135" s="867"/>
      <c r="AT135" s="895"/>
      <c r="AV135" s="885"/>
      <c r="AW135" s="867"/>
      <c r="AX135" s="867"/>
      <c r="AY135" s="867"/>
      <c r="AZ135" s="867"/>
      <c r="BA135" s="867"/>
      <c r="BB135" s="867"/>
      <c r="BC135" s="867"/>
      <c r="BD135" s="867"/>
      <c r="BE135" s="867"/>
      <c r="BF135" s="867"/>
      <c r="BG135" s="867"/>
      <c r="BH135" s="867"/>
      <c r="BI135" s="867"/>
      <c r="BJ135" s="867"/>
    </row>
    <row r="136" spans="3:62" s="883" customFormat="1" x14ac:dyDescent="0.35">
      <c r="C136" s="895"/>
      <c r="F136" s="867"/>
      <c r="G136" s="867"/>
      <c r="H136" s="867"/>
      <c r="I136" s="867"/>
      <c r="J136" s="867"/>
      <c r="K136" s="867"/>
      <c r="L136" s="867"/>
      <c r="M136" s="867"/>
      <c r="N136" s="867"/>
      <c r="O136" s="867"/>
      <c r="P136" s="867"/>
      <c r="Q136" s="867"/>
      <c r="R136" s="867"/>
      <c r="S136" s="867"/>
      <c r="T136" s="867"/>
      <c r="U136" s="867"/>
      <c r="V136" s="867"/>
      <c r="W136" s="867"/>
      <c r="X136" s="867"/>
      <c r="Y136" s="867"/>
      <c r="Z136" s="867"/>
      <c r="AA136" s="867"/>
      <c r="AB136" s="867"/>
      <c r="AC136" s="867"/>
      <c r="AD136" s="867"/>
      <c r="AE136" s="867"/>
      <c r="AF136" s="867"/>
      <c r="AG136" s="867"/>
      <c r="AH136" s="885"/>
      <c r="AI136" s="885"/>
      <c r="AJ136" s="884"/>
      <c r="AM136" s="886"/>
      <c r="AO136" s="867"/>
      <c r="AP136" s="867"/>
      <c r="AQ136" s="867"/>
      <c r="AV136" s="885"/>
      <c r="AW136" s="867"/>
      <c r="AX136" s="867"/>
      <c r="AY136" s="867"/>
      <c r="AZ136" s="867"/>
      <c r="BA136" s="867"/>
      <c r="BB136" s="867"/>
      <c r="BC136" s="867"/>
      <c r="BD136" s="867"/>
      <c r="BE136" s="867"/>
      <c r="BF136" s="867"/>
      <c r="BG136" s="867"/>
      <c r="BH136" s="867"/>
      <c r="BI136" s="867"/>
      <c r="BJ136" s="867"/>
    </row>
    <row r="137" spans="3:62" s="883" customFormat="1" x14ac:dyDescent="0.35">
      <c r="C137" s="895"/>
      <c r="F137" s="867"/>
      <c r="G137" s="867"/>
      <c r="H137" s="867"/>
      <c r="I137" s="867"/>
      <c r="J137" s="867"/>
      <c r="K137" s="867"/>
      <c r="L137" s="867"/>
      <c r="M137" s="867"/>
      <c r="N137" s="867"/>
      <c r="O137" s="867"/>
      <c r="P137" s="867"/>
      <c r="Q137" s="867"/>
      <c r="R137" s="867"/>
      <c r="S137" s="867"/>
      <c r="T137" s="867"/>
      <c r="U137" s="867"/>
      <c r="V137" s="867"/>
      <c r="W137" s="867"/>
      <c r="X137" s="867"/>
      <c r="Y137" s="867"/>
      <c r="Z137" s="867"/>
      <c r="AA137" s="867"/>
      <c r="AB137" s="867"/>
      <c r="AC137" s="867"/>
      <c r="AD137" s="867"/>
      <c r="AE137" s="867"/>
      <c r="AF137" s="867"/>
      <c r="AG137" s="867"/>
      <c r="AH137" s="885"/>
      <c r="AI137" s="885"/>
      <c r="AJ137" s="884"/>
      <c r="AM137" s="886"/>
      <c r="AO137" s="867"/>
      <c r="AP137" s="867"/>
      <c r="AQ137" s="867"/>
      <c r="AV137" s="885"/>
      <c r="AW137" s="867"/>
      <c r="AX137" s="867"/>
      <c r="AY137" s="867"/>
      <c r="AZ137" s="867"/>
      <c r="BA137" s="867"/>
      <c r="BB137" s="867"/>
      <c r="BC137" s="867"/>
      <c r="BD137" s="867"/>
      <c r="BE137" s="867"/>
      <c r="BF137" s="867"/>
      <c r="BG137" s="867"/>
      <c r="BH137" s="867"/>
      <c r="BI137" s="867"/>
      <c r="BJ137" s="867"/>
    </row>
    <row r="138" spans="3:62" s="883" customFormat="1" x14ac:dyDescent="0.35">
      <c r="E138" s="885"/>
      <c r="F138" s="867"/>
      <c r="G138" s="867"/>
      <c r="H138" s="867"/>
      <c r="I138" s="867"/>
      <c r="J138" s="867"/>
      <c r="K138" s="867"/>
      <c r="L138" s="867"/>
      <c r="M138" s="867"/>
      <c r="N138" s="867"/>
      <c r="O138" s="867"/>
      <c r="P138" s="867"/>
      <c r="Q138" s="867"/>
      <c r="R138" s="867"/>
      <c r="S138" s="867"/>
      <c r="T138" s="867"/>
      <c r="U138" s="867"/>
      <c r="V138" s="867"/>
      <c r="W138" s="867"/>
      <c r="X138" s="867"/>
      <c r="Y138" s="867"/>
      <c r="Z138" s="867"/>
      <c r="AA138" s="867"/>
      <c r="AB138" s="867"/>
      <c r="AC138" s="867"/>
      <c r="AD138" s="867"/>
      <c r="AE138" s="867"/>
      <c r="AF138" s="867"/>
      <c r="AG138" s="867"/>
      <c r="AH138" s="885"/>
      <c r="AI138" s="885"/>
      <c r="AJ138" s="884"/>
      <c r="AM138" s="886"/>
      <c r="AO138" s="867"/>
      <c r="AP138" s="867"/>
      <c r="AQ138" s="867"/>
      <c r="AV138" s="885"/>
      <c r="AW138" s="867"/>
      <c r="AX138" s="867"/>
      <c r="AY138" s="867"/>
      <c r="AZ138" s="867"/>
      <c r="BA138" s="867"/>
      <c r="BB138" s="867"/>
      <c r="BC138" s="867"/>
      <c r="BD138" s="867"/>
      <c r="BE138" s="867"/>
      <c r="BF138" s="867"/>
      <c r="BG138" s="867"/>
      <c r="BH138" s="867"/>
      <c r="BI138" s="867"/>
      <c r="BJ138" s="867"/>
    </row>
    <row r="139" spans="3:62" s="883" customFormat="1" x14ac:dyDescent="0.35">
      <c r="E139" s="885"/>
      <c r="F139" s="867"/>
      <c r="G139" s="867"/>
      <c r="H139" s="867"/>
      <c r="I139" s="867"/>
      <c r="J139" s="867"/>
      <c r="K139" s="867"/>
      <c r="L139" s="867"/>
      <c r="M139" s="867"/>
      <c r="N139" s="867"/>
      <c r="O139" s="867"/>
      <c r="P139" s="867"/>
      <c r="Q139" s="867"/>
      <c r="R139" s="867"/>
      <c r="S139" s="867"/>
      <c r="T139" s="867"/>
      <c r="U139" s="867"/>
      <c r="V139" s="867"/>
      <c r="W139" s="867"/>
      <c r="X139" s="867"/>
      <c r="Y139" s="867"/>
      <c r="Z139" s="867"/>
      <c r="AA139" s="867"/>
      <c r="AB139" s="867"/>
      <c r="AC139" s="867"/>
      <c r="AD139" s="867"/>
      <c r="AE139" s="867"/>
      <c r="AF139" s="867"/>
      <c r="AG139" s="867"/>
      <c r="AH139" s="885"/>
      <c r="AI139" s="885"/>
      <c r="AJ139" s="884"/>
      <c r="AM139" s="886"/>
      <c r="AO139" s="867"/>
      <c r="AP139" s="867"/>
      <c r="AQ139" s="867"/>
      <c r="AV139" s="885"/>
      <c r="AW139" s="867"/>
      <c r="AX139" s="867"/>
      <c r="AY139" s="867"/>
      <c r="AZ139" s="867"/>
      <c r="BA139" s="867"/>
      <c r="BB139" s="867"/>
      <c r="BC139" s="867"/>
      <c r="BD139" s="867"/>
      <c r="BE139" s="867"/>
      <c r="BF139" s="867"/>
      <c r="BG139" s="867"/>
      <c r="BH139" s="867"/>
      <c r="BI139" s="867"/>
      <c r="BJ139" s="867"/>
    </row>
    <row r="140" spans="3:62" s="883" customFormat="1" x14ac:dyDescent="0.35">
      <c r="E140" s="885"/>
      <c r="F140" s="867"/>
      <c r="G140" s="867"/>
      <c r="H140" s="867"/>
      <c r="I140" s="867"/>
      <c r="J140" s="867"/>
      <c r="K140" s="867"/>
      <c r="L140" s="867"/>
      <c r="M140" s="867"/>
      <c r="N140" s="867"/>
      <c r="O140" s="867"/>
      <c r="P140" s="867"/>
      <c r="Q140" s="867"/>
      <c r="R140" s="867"/>
      <c r="S140" s="867"/>
      <c r="T140" s="867"/>
      <c r="U140" s="867"/>
      <c r="V140" s="867"/>
      <c r="W140" s="867"/>
      <c r="X140" s="867"/>
      <c r="Y140" s="867"/>
      <c r="Z140" s="867"/>
      <c r="AA140" s="867"/>
      <c r="AB140" s="867"/>
      <c r="AC140" s="867"/>
      <c r="AD140" s="867"/>
      <c r="AE140" s="867"/>
      <c r="AF140" s="867"/>
      <c r="AG140" s="867"/>
      <c r="AH140" s="885"/>
      <c r="AI140" s="885"/>
      <c r="AJ140" s="884"/>
      <c r="AM140" s="886"/>
      <c r="AO140" s="867"/>
      <c r="AP140" s="867"/>
      <c r="AQ140" s="867"/>
      <c r="AV140" s="885"/>
      <c r="AW140" s="867"/>
      <c r="AX140" s="867"/>
      <c r="AY140" s="867"/>
      <c r="AZ140" s="867"/>
      <c r="BA140" s="867"/>
      <c r="BB140" s="867"/>
      <c r="BC140" s="867"/>
      <c r="BD140" s="867"/>
      <c r="BE140" s="867"/>
      <c r="BF140" s="867"/>
      <c r="BG140" s="867"/>
      <c r="BH140" s="867"/>
      <c r="BI140" s="867"/>
      <c r="BJ140" s="867"/>
    </row>
    <row r="141" spans="3:62" s="883" customFormat="1" x14ac:dyDescent="0.35">
      <c r="E141" s="885"/>
      <c r="F141" s="867"/>
      <c r="G141" s="867"/>
      <c r="H141" s="867"/>
      <c r="I141" s="867"/>
      <c r="J141" s="867"/>
      <c r="K141" s="867"/>
      <c r="L141" s="867"/>
      <c r="M141" s="867"/>
      <c r="N141" s="867"/>
      <c r="O141" s="867"/>
      <c r="P141" s="867"/>
      <c r="Q141" s="867"/>
      <c r="R141" s="867"/>
      <c r="S141" s="867"/>
      <c r="T141" s="867"/>
      <c r="U141" s="867"/>
      <c r="V141" s="867"/>
      <c r="W141" s="867"/>
      <c r="X141" s="867"/>
      <c r="Y141" s="867"/>
      <c r="Z141" s="867"/>
      <c r="AA141" s="867"/>
      <c r="AB141" s="867"/>
      <c r="AC141" s="867"/>
      <c r="AD141" s="867"/>
      <c r="AE141" s="867"/>
      <c r="AF141" s="867"/>
      <c r="AG141" s="867"/>
      <c r="AH141" s="885"/>
      <c r="AI141" s="885"/>
      <c r="AJ141" s="884"/>
      <c r="AM141" s="886"/>
      <c r="AO141" s="867"/>
      <c r="AP141" s="867"/>
      <c r="AQ141" s="867"/>
      <c r="AV141" s="885"/>
      <c r="AW141" s="867"/>
      <c r="AX141" s="867"/>
      <c r="AY141" s="867"/>
      <c r="AZ141" s="867"/>
      <c r="BA141" s="867"/>
      <c r="BB141" s="867"/>
      <c r="BC141" s="867"/>
      <c r="BD141" s="867"/>
      <c r="BE141" s="867"/>
      <c r="BF141" s="867"/>
      <c r="BG141" s="867"/>
      <c r="BH141" s="867"/>
      <c r="BI141" s="867"/>
      <c r="BJ141" s="867"/>
    </row>
    <row r="142" spans="3:62" s="883" customFormat="1" x14ac:dyDescent="0.35">
      <c r="E142" s="885"/>
      <c r="F142" s="867"/>
      <c r="G142" s="867"/>
      <c r="H142" s="867"/>
      <c r="I142" s="867"/>
      <c r="J142" s="867"/>
      <c r="K142" s="867"/>
      <c r="L142" s="867"/>
      <c r="M142" s="867"/>
      <c r="N142" s="867"/>
      <c r="O142" s="867"/>
      <c r="P142" s="867"/>
      <c r="Q142" s="867"/>
      <c r="R142" s="867"/>
      <c r="S142" s="867"/>
      <c r="T142" s="867"/>
      <c r="U142" s="867"/>
      <c r="V142" s="867"/>
      <c r="W142" s="867"/>
      <c r="X142" s="867"/>
      <c r="Y142" s="867"/>
      <c r="Z142" s="867"/>
      <c r="AA142" s="867"/>
      <c r="AB142" s="867"/>
      <c r="AC142" s="867"/>
      <c r="AD142" s="867"/>
      <c r="AE142" s="867"/>
      <c r="AF142" s="867"/>
      <c r="AG142" s="867"/>
      <c r="AH142" s="885"/>
      <c r="AI142" s="885"/>
      <c r="AJ142" s="884"/>
      <c r="AM142" s="886"/>
      <c r="AO142" s="867"/>
      <c r="AP142" s="867"/>
      <c r="AQ142" s="867"/>
      <c r="AV142" s="885"/>
      <c r="AW142" s="867"/>
      <c r="AX142" s="867"/>
      <c r="AY142" s="867"/>
      <c r="AZ142" s="867"/>
      <c r="BA142" s="867"/>
      <c r="BB142" s="867"/>
      <c r="BC142" s="867"/>
      <c r="BD142" s="867"/>
      <c r="BE142" s="867"/>
      <c r="BF142" s="867"/>
      <c r="BG142" s="867"/>
      <c r="BH142" s="867"/>
      <c r="BI142" s="867"/>
      <c r="BJ142" s="867"/>
    </row>
    <row r="143" spans="3:62" s="883" customFormat="1" x14ac:dyDescent="0.35">
      <c r="E143" s="885"/>
      <c r="F143" s="867"/>
      <c r="G143" s="867"/>
      <c r="H143" s="867"/>
      <c r="I143" s="867"/>
      <c r="J143" s="867"/>
      <c r="K143" s="867"/>
      <c r="L143" s="867"/>
      <c r="M143" s="867"/>
      <c r="N143" s="867"/>
      <c r="O143" s="867"/>
      <c r="P143" s="867"/>
      <c r="Q143" s="867"/>
      <c r="R143" s="867"/>
      <c r="S143" s="867"/>
      <c r="T143" s="867"/>
      <c r="U143" s="867"/>
      <c r="V143" s="867"/>
      <c r="W143" s="867"/>
      <c r="X143" s="867"/>
      <c r="Y143" s="867"/>
      <c r="Z143" s="867"/>
      <c r="AA143" s="867"/>
      <c r="AB143" s="867"/>
      <c r="AC143" s="867"/>
      <c r="AD143" s="867"/>
      <c r="AE143" s="867"/>
      <c r="AF143" s="867"/>
      <c r="AG143" s="867"/>
      <c r="AH143" s="885"/>
      <c r="AI143" s="885"/>
      <c r="AJ143" s="884"/>
      <c r="AM143" s="886"/>
      <c r="AO143" s="867"/>
      <c r="AP143" s="867"/>
      <c r="AQ143" s="867"/>
      <c r="AV143" s="885"/>
      <c r="AW143" s="867"/>
      <c r="AX143" s="867"/>
      <c r="AY143" s="867"/>
      <c r="AZ143" s="867"/>
      <c r="BA143" s="867"/>
      <c r="BB143" s="867"/>
      <c r="BC143" s="867"/>
      <c r="BD143" s="867"/>
      <c r="BE143" s="867"/>
      <c r="BF143" s="867"/>
      <c r="BG143" s="867"/>
      <c r="BH143" s="867"/>
      <c r="BI143" s="867"/>
      <c r="BJ143" s="867"/>
    </row>
    <row r="144" spans="3:62" s="883" customFormat="1" x14ac:dyDescent="0.35">
      <c r="E144" s="885"/>
      <c r="F144" s="867"/>
      <c r="G144" s="867"/>
      <c r="H144" s="867"/>
      <c r="I144" s="867"/>
      <c r="J144" s="867"/>
      <c r="K144" s="867"/>
      <c r="L144" s="867"/>
      <c r="M144" s="867"/>
      <c r="N144" s="867"/>
      <c r="O144" s="867"/>
      <c r="P144" s="867"/>
      <c r="Q144" s="867"/>
      <c r="R144" s="867"/>
      <c r="S144" s="867"/>
      <c r="T144" s="867"/>
      <c r="U144" s="867"/>
      <c r="V144" s="867"/>
      <c r="W144" s="867"/>
      <c r="X144" s="867"/>
      <c r="Y144" s="867"/>
      <c r="Z144" s="867"/>
      <c r="AA144" s="867"/>
      <c r="AB144" s="867"/>
      <c r="AC144" s="867"/>
      <c r="AD144" s="867"/>
      <c r="AE144" s="867"/>
      <c r="AF144" s="867"/>
      <c r="AG144" s="867"/>
      <c r="AH144" s="885"/>
      <c r="AI144" s="885"/>
      <c r="AJ144" s="884"/>
      <c r="AM144" s="886"/>
      <c r="AO144" s="867"/>
      <c r="AP144" s="867"/>
      <c r="AQ144" s="867"/>
      <c r="AV144" s="885"/>
      <c r="AW144" s="867"/>
      <c r="AX144" s="867"/>
      <c r="AY144" s="867"/>
      <c r="AZ144" s="867"/>
      <c r="BA144" s="867"/>
      <c r="BB144" s="867"/>
      <c r="BC144" s="867"/>
      <c r="BD144" s="867"/>
      <c r="BE144" s="867"/>
      <c r="BF144" s="867"/>
      <c r="BG144" s="867"/>
      <c r="BH144" s="867"/>
      <c r="BI144" s="867"/>
      <c r="BJ144" s="867"/>
    </row>
    <row r="145" spans="5:62" s="883" customFormat="1" x14ac:dyDescent="0.35">
      <c r="E145" s="885"/>
      <c r="F145" s="867"/>
      <c r="G145" s="867"/>
      <c r="H145" s="867"/>
      <c r="I145" s="867"/>
      <c r="J145" s="867"/>
      <c r="K145" s="867"/>
      <c r="L145" s="867"/>
      <c r="M145" s="867"/>
      <c r="N145" s="867"/>
      <c r="O145" s="867"/>
      <c r="P145" s="867"/>
      <c r="Q145" s="867"/>
      <c r="R145" s="867"/>
      <c r="S145" s="867"/>
      <c r="T145" s="867"/>
      <c r="U145" s="867"/>
      <c r="V145" s="867"/>
      <c r="W145" s="867"/>
      <c r="X145" s="867"/>
      <c r="Y145" s="867"/>
      <c r="Z145" s="867"/>
      <c r="AA145" s="867"/>
      <c r="AB145" s="867"/>
      <c r="AC145" s="867"/>
      <c r="AD145" s="867"/>
      <c r="AE145" s="867"/>
      <c r="AF145" s="867"/>
      <c r="AG145" s="867"/>
      <c r="AH145" s="885"/>
      <c r="AI145" s="885"/>
      <c r="AJ145" s="884"/>
      <c r="AM145" s="886"/>
      <c r="AO145" s="867"/>
      <c r="AP145" s="867"/>
      <c r="AQ145" s="867"/>
      <c r="AV145" s="885"/>
      <c r="AW145" s="867"/>
      <c r="AX145" s="867"/>
      <c r="AY145" s="867"/>
      <c r="AZ145" s="867"/>
      <c r="BA145" s="867"/>
      <c r="BB145" s="867"/>
      <c r="BC145" s="867"/>
      <c r="BD145" s="867"/>
      <c r="BE145" s="867"/>
      <c r="BF145" s="867"/>
      <c r="BG145" s="867"/>
      <c r="BH145" s="867"/>
      <c r="BI145" s="867"/>
      <c r="BJ145" s="867"/>
    </row>
    <row r="146" spans="5:62" s="883" customFormat="1" x14ac:dyDescent="0.35">
      <c r="E146" s="885"/>
      <c r="F146" s="867"/>
      <c r="G146" s="867"/>
      <c r="H146" s="867"/>
      <c r="I146" s="867"/>
      <c r="J146" s="867"/>
      <c r="K146" s="867"/>
      <c r="L146" s="867"/>
      <c r="M146" s="867"/>
      <c r="N146" s="867"/>
      <c r="O146" s="867"/>
      <c r="P146" s="867"/>
      <c r="Q146" s="867"/>
      <c r="R146" s="867"/>
      <c r="S146" s="867"/>
      <c r="T146" s="867"/>
      <c r="U146" s="867"/>
      <c r="V146" s="867"/>
      <c r="W146" s="867"/>
      <c r="X146" s="867"/>
      <c r="Y146" s="867"/>
      <c r="Z146" s="867"/>
      <c r="AA146" s="867"/>
      <c r="AB146" s="867"/>
      <c r="AC146" s="867"/>
      <c r="AD146" s="867"/>
      <c r="AE146" s="867"/>
      <c r="AF146" s="867"/>
      <c r="AG146" s="867"/>
      <c r="AH146" s="885"/>
      <c r="AI146" s="885"/>
      <c r="AJ146" s="884"/>
      <c r="AM146" s="886"/>
      <c r="AO146" s="867"/>
      <c r="AP146" s="867"/>
      <c r="AQ146" s="867"/>
      <c r="AV146" s="885"/>
      <c r="AW146" s="867"/>
      <c r="AX146" s="867"/>
      <c r="AY146" s="867"/>
      <c r="AZ146" s="867"/>
      <c r="BA146" s="867"/>
      <c r="BB146" s="867"/>
      <c r="BC146" s="867"/>
      <c r="BD146" s="867"/>
      <c r="BE146" s="867"/>
      <c r="BF146" s="867"/>
      <c r="BG146" s="867"/>
      <c r="BH146" s="867"/>
      <c r="BI146" s="867"/>
      <c r="BJ146" s="867"/>
    </row>
    <row r="147" spans="5:62" s="883" customFormat="1" x14ac:dyDescent="0.35">
      <c r="E147" s="885"/>
      <c r="F147" s="867"/>
      <c r="G147" s="867"/>
      <c r="H147" s="867"/>
      <c r="I147" s="867"/>
      <c r="J147" s="867"/>
      <c r="K147" s="867"/>
      <c r="L147" s="867"/>
      <c r="M147" s="867"/>
      <c r="N147" s="867"/>
      <c r="O147" s="867"/>
      <c r="P147" s="867"/>
      <c r="Q147" s="867"/>
      <c r="R147" s="867"/>
      <c r="S147" s="867"/>
      <c r="T147" s="867"/>
      <c r="U147" s="867"/>
      <c r="V147" s="867"/>
      <c r="W147" s="867"/>
      <c r="X147" s="867"/>
      <c r="Y147" s="867"/>
      <c r="Z147" s="867"/>
      <c r="AA147" s="867"/>
      <c r="AB147" s="867"/>
      <c r="AC147" s="867"/>
      <c r="AD147" s="867"/>
      <c r="AE147" s="867"/>
      <c r="AF147" s="867"/>
      <c r="AG147" s="867"/>
      <c r="AH147" s="885"/>
      <c r="AI147" s="885"/>
      <c r="AJ147" s="884"/>
      <c r="AM147" s="886"/>
      <c r="AO147" s="867"/>
      <c r="AP147" s="867"/>
      <c r="AQ147" s="867"/>
      <c r="AV147" s="885"/>
      <c r="AW147" s="867"/>
      <c r="AX147" s="867"/>
      <c r="AY147" s="867"/>
      <c r="AZ147" s="867"/>
      <c r="BA147" s="867"/>
      <c r="BB147" s="867"/>
      <c r="BC147" s="867"/>
      <c r="BD147" s="867"/>
      <c r="BE147" s="867"/>
      <c r="BF147" s="867"/>
      <c r="BG147" s="867"/>
      <c r="BH147" s="867"/>
      <c r="BI147" s="867"/>
      <c r="BJ147" s="867"/>
    </row>
    <row r="148" spans="5:62" s="883" customFormat="1" x14ac:dyDescent="0.35">
      <c r="E148" s="885"/>
      <c r="F148" s="867"/>
      <c r="G148" s="867"/>
      <c r="H148" s="867"/>
      <c r="I148" s="867"/>
      <c r="J148" s="867"/>
      <c r="K148" s="867"/>
      <c r="L148" s="867"/>
      <c r="M148" s="867"/>
      <c r="N148" s="867"/>
      <c r="O148" s="867"/>
      <c r="P148" s="867"/>
      <c r="Q148" s="867"/>
      <c r="R148" s="867"/>
      <c r="S148" s="867"/>
      <c r="T148" s="867"/>
      <c r="U148" s="867"/>
      <c r="V148" s="867"/>
      <c r="W148" s="867"/>
      <c r="X148" s="867"/>
      <c r="Y148" s="867"/>
      <c r="Z148" s="867"/>
      <c r="AA148" s="867"/>
      <c r="AB148" s="867"/>
      <c r="AC148" s="867"/>
      <c r="AD148" s="867"/>
      <c r="AE148" s="867"/>
      <c r="AF148" s="867"/>
      <c r="AG148" s="867"/>
      <c r="AH148" s="885"/>
      <c r="AI148" s="885"/>
      <c r="AJ148" s="884"/>
      <c r="AM148" s="886"/>
      <c r="AO148" s="867"/>
      <c r="AP148" s="867"/>
      <c r="AQ148" s="867"/>
      <c r="AV148" s="885"/>
      <c r="AW148" s="867"/>
      <c r="AX148" s="867"/>
      <c r="AY148" s="867"/>
      <c r="AZ148" s="867"/>
      <c r="BA148" s="867"/>
      <c r="BB148" s="867"/>
      <c r="BC148" s="867"/>
      <c r="BD148" s="867"/>
      <c r="BE148" s="867"/>
      <c r="BF148" s="867"/>
      <c r="BG148" s="867"/>
      <c r="BH148" s="867"/>
      <c r="BI148" s="867"/>
      <c r="BJ148" s="867"/>
    </row>
    <row r="149" spans="5:62" s="883" customFormat="1" x14ac:dyDescent="0.35">
      <c r="E149" s="885"/>
      <c r="F149" s="867"/>
      <c r="G149" s="867"/>
      <c r="H149" s="867"/>
      <c r="I149" s="867"/>
      <c r="J149" s="867"/>
      <c r="K149" s="867"/>
      <c r="L149" s="867"/>
      <c r="M149" s="867"/>
      <c r="N149" s="867"/>
      <c r="O149" s="867"/>
      <c r="P149" s="867"/>
      <c r="Q149" s="867"/>
      <c r="R149" s="867"/>
      <c r="S149" s="867"/>
      <c r="T149" s="867"/>
      <c r="U149" s="867"/>
      <c r="V149" s="867"/>
      <c r="W149" s="867"/>
      <c r="X149" s="867"/>
      <c r="Y149" s="867"/>
      <c r="Z149" s="867"/>
      <c r="AA149" s="867"/>
      <c r="AB149" s="867"/>
      <c r="AC149" s="867"/>
      <c r="AD149" s="867"/>
      <c r="AE149" s="867"/>
      <c r="AF149" s="867"/>
      <c r="AG149" s="867"/>
      <c r="AH149" s="885"/>
      <c r="AI149" s="885"/>
      <c r="AJ149" s="884"/>
      <c r="AM149" s="886"/>
      <c r="AO149" s="867"/>
      <c r="AP149" s="867"/>
      <c r="AQ149" s="867"/>
      <c r="AV149" s="885"/>
      <c r="AW149" s="867"/>
      <c r="AX149" s="867"/>
      <c r="AY149" s="867"/>
      <c r="AZ149" s="867"/>
      <c r="BA149" s="867"/>
      <c r="BB149" s="867"/>
      <c r="BC149" s="867"/>
      <c r="BD149" s="867"/>
      <c r="BE149" s="867"/>
      <c r="BF149" s="867"/>
      <c r="BG149" s="867"/>
      <c r="BH149" s="867"/>
      <c r="BI149" s="867"/>
      <c r="BJ149" s="867"/>
    </row>
    <row r="150" spans="5:62" s="883" customFormat="1" x14ac:dyDescent="0.35">
      <c r="E150" s="885"/>
      <c r="F150" s="867"/>
      <c r="G150" s="867"/>
      <c r="H150" s="867"/>
      <c r="I150" s="867"/>
      <c r="J150" s="867"/>
      <c r="K150" s="867"/>
      <c r="L150" s="867"/>
      <c r="M150" s="867"/>
      <c r="N150" s="867"/>
      <c r="O150" s="867"/>
      <c r="P150" s="867"/>
      <c r="Q150" s="867"/>
      <c r="R150" s="867"/>
      <c r="S150" s="867"/>
      <c r="T150" s="867"/>
      <c r="U150" s="867"/>
      <c r="V150" s="867"/>
      <c r="W150" s="867"/>
      <c r="X150" s="867"/>
      <c r="Y150" s="867"/>
      <c r="Z150" s="867"/>
      <c r="AA150" s="867"/>
      <c r="AB150" s="867"/>
      <c r="AC150" s="867"/>
      <c r="AD150" s="867"/>
      <c r="AE150" s="867"/>
      <c r="AF150" s="867"/>
      <c r="AG150" s="867"/>
      <c r="AH150" s="885"/>
      <c r="AI150" s="885"/>
      <c r="AJ150" s="884"/>
      <c r="AM150" s="886"/>
      <c r="AO150" s="867"/>
      <c r="AP150" s="867"/>
      <c r="AQ150" s="867"/>
      <c r="AV150" s="885"/>
      <c r="AW150" s="867"/>
      <c r="AX150" s="867"/>
      <c r="AY150" s="867"/>
      <c r="AZ150" s="867"/>
      <c r="BA150" s="867"/>
      <c r="BB150" s="867"/>
      <c r="BC150" s="867"/>
      <c r="BD150" s="867"/>
      <c r="BE150" s="867"/>
      <c r="BF150" s="867"/>
      <c r="BG150" s="867"/>
      <c r="BH150" s="867"/>
      <c r="BI150" s="867"/>
      <c r="BJ150" s="867"/>
    </row>
    <row r="151" spans="5:62" s="883" customFormat="1" x14ac:dyDescent="0.35">
      <c r="E151" s="885"/>
      <c r="F151" s="867"/>
      <c r="G151" s="867"/>
      <c r="H151" s="867"/>
      <c r="I151" s="867"/>
      <c r="J151" s="867"/>
      <c r="K151" s="867"/>
      <c r="L151" s="867"/>
      <c r="M151" s="867"/>
      <c r="N151" s="867"/>
      <c r="O151" s="867"/>
      <c r="P151" s="867"/>
      <c r="Q151" s="867"/>
      <c r="R151" s="867"/>
      <c r="S151" s="867"/>
      <c r="T151" s="867"/>
      <c r="U151" s="867"/>
      <c r="V151" s="867"/>
      <c r="W151" s="867"/>
      <c r="X151" s="867"/>
      <c r="Y151" s="867"/>
      <c r="Z151" s="867"/>
      <c r="AA151" s="867"/>
      <c r="AB151" s="867"/>
      <c r="AC151" s="867"/>
      <c r="AD151" s="867"/>
      <c r="AE151" s="867"/>
      <c r="AF151" s="867"/>
      <c r="AG151" s="867"/>
      <c r="AH151" s="885"/>
      <c r="AI151" s="885"/>
      <c r="AJ151" s="884"/>
      <c r="AM151" s="886"/>
      <c r="AO151" s="867"/>
      <c r="AP151" s="867"/>
      <c r="AQ151" s="867"/>
      <c r="AV151" s="885"/>
      <c r="AW151" s="867"/>
      <c r="AX151" s="867"/>
      <c r="AY151" s="867"/>
      <c r="AZ151" s="867"/>
      <c r="BA151" s="867"/>
      <c r="BB151" s="867"/>
      <c r="BC151" s="867"/>
      <c r="BD151" s="867"/>
      <c r="BE151" s="867"/>
      <c r="BF151" s="867"/>
      <c r="BG151" s="867"/>
      <c r="BH151" s="867"/>
      <c r="BI151" s="867"/>
      <c r="BJ151" s="867"/>
    </row>
    <row r="152" spans="5:62" s="883" customFormat="1" x14ac:dyDescent="0.35">
      <c r="E152" s="885"/>
      <c r="F152" s="867"/>
      <c r="G152" s="867"/>
      <c r="H152" s="867"/>
      <c r="I152" s="867"/>
      <c r="J152" s="867"/>
      <c r="K152" s="867"/>
      <c r="L152" s="867"/>
      <c r="M152" s="867"/>
      <c r="N152" s="867"/>
      <c r="O152" s="867"/>
      <c r="P152" s="867"/>
      <c r="Q152" s="867"/>
      <c r="R152" s="867"/>
      <c r="S152" s="867"/>
      <c r="T152" s="867"/>
      <c r="U152" s="867"/>
      <c r="V152" s="867"/>
      <c r="W152" s="867"/>
      <c r="X152" s="867"/>
      <c r="Y152" s="867"/>
      <c r="Z152" s="867"/>
      <c r="AA152" s="867"/>
      <c r="AB152" s="867"/>
      <c r="AC152" s="867"/>
      <c r="AD152" s="867"/>
      <c r="AE152" s="867"/>
      <c r="AF152" s="867"/>
      <c r="AG152" s="867"/>
      <c r="AH152" s="885"/>
      <c r="AI152" s="885"/>
      <c r="AJ152" s="884"/>
      <c r="AM152" s="886"/>
      <c r="AO152" s="867"/>
      <c r="AP152" s="867"/>
      <c r="AQ152" s="867"/>
      <c r="AV152" s="885"/>
      <c r="AW152" s="867"/>
      <c r="AX152" s="867"/>
      <c r="AY152" s="867"/>
      <c r="AZ152" s="867"/>
      <c r="BA152" s="867"/>
      <c r="BB152" s="867"/>
      <c r="BC152" s="867"/>
      <c r="BD152" s="867"/>
      <c r="BE152" s="867"/>
      <c r="BF152" s="867"/>
      <c r="BG152" s="867"/>
      <c r="BH152" s="867"/>
      <c r="BI152" s="867"/>
      <c r="BJ152" s="867"/>
    </row>
    <row r="153" spans="5:62" s="883" customFormat="1" x14ac:dyDescent="0.35">
      <c r="E153" s="885"/>
      <c r="F153" s="867"/>
      <c r="G153" s="867"/>
      <c r="H153" s="867"/>
      <c r="I153" s="867"/>
      <c r="J153" s="867"/>
      <c r="K153" s="867"/>
      <c r="L153" s="867"/>
      <c r="M153" s="867"/>
      <c r="N153" s="867"/>
      <c r="O153" s="867"/>
      <c r="P153" s="867"/>
      <c r="Q153" s="867"/>
      <c r="R153" s="867"/>
      <c r="S153" s="867"/>
      <c r="T153" s="867"/>
      <c r="U153" s="867"/>
      <c r="V153" s="867"/>
      <c r="W153" s="867"/>
      <c r="X153" s="867"/>
      <c r="Y153" s="867"/>
      <c r="Z153" s="867"/>
      <c r="AA153" s="867"/>
      <c r="AB153" s="867"/>
      <c r="AC153" s="867"/>
      <c r="AD153" s="867"/>
      <c r="AE153" s="867"/>
      <c r="AF153" s="867"/>
      <c r="AG153" s="867"/>
      <c r="AH153" s="885"/>
      <c r="AI153" s="885"/>
      <c r="AJ153" s="884"/>
      <c r="AM153" s="886"/>
      <c r="AO153" s="867"/>
      <c r="AP153" s="867"/>
      <c r="AQ153" s="867"/>
      <c r="AV153" s="885"/>
      <c r="AW153" s="867"/>
      <c r="AX153" s="867"/>
      <c r="AY153" s="867"/>
      <c r="AZ153" s="867"/>
      <c r="BA153" s="867"/>
      <c r="BB153" s="867"/>
      <c r="BC153" s="867"/>
      <c r="BD153" s="867"/>
      <c r="BE153" s="867"/>
      <c r="BF153" s="867"/>
      <c r="BG153" s="867"/>
      <c r="BH153" s="867"/>
      <c r="BI153" s="867"/>
      <c r="BJ153" s="867"/>
    </row>
    <row r="154" spans="5:62" s="883" customFormat="1" x14ac:dyDescent="0.35">
      <c r="E154" s="885"/>
      <c r="F154" s="867"/>
      <c r="G154" s="867"/>
      <c r="H154" s="867"/>
      <c r="I154" s="867"/>
      <c r="J154" s="867"/>
      <c r="K154" s="867"/>
      <c r="L154" s="867"/>
      <c r="M154" s="867"/>
      <c r="N154" s="867"/>
      <c r="O154" s="867"/>
      <c r="P154" s="867"/>
      <c r="Q154" s="867"/>
      <c r="R154" s="867"/>
      <c r="S154" s="867"/>
      <c r="T154" s="867"/>
      <c r="U154" s="867"/>
      <c r="V154" s="867"/>
      <c r="W154" s="867"/>
      <c r="X154" s="867"/>
      <c r="Y154" s="867"/>
      <c r="Z154" s="867"/>
      <c r="AA154" s="867"/>
      <c r="AB154" s="867"/>
      <c r="AC154" s="867"/>
      <c r="AD154" s="867"/>
      <c r="AE154" s="867"/>
      <c r="AF154" s="867"/>
      <c r="AG154" s="867"/>
      <c r="AH154" s="885"/>
      <c r="AI154" s="885"/>
      <c r="AJ154" s="884"/>
      <c r="AM154" s="886"/>
      <c r="AO154" s="867"/>
      <c r="AP154" s="867"/>
      <c r="AQ154" s="867"/>
      <c r="AV154" s="885"/>
      <c r="AW154" s="867"/>
      <c r="AX154" s="867"/>
      <c r="AY154" s="867"/>
      <c r="AZ154" s="867"/>
      <c r="BA154" s="867"/>
      <c r="BB154" s="867"/>
      <c r="BC154" s="867"/>
      <c r="BD154" s="867"/>
      <c r="BE154" s="867"/>
      <c r="BF154" s="867"/>
      <c r="BG154" s="867"/>
      <c r="BH154" s="867"/>
      <c r="BI154" s="867"/>
      <c r="BJ154" s="867"/>
    </row>
    <row r="155" spans="5:62" s="883" customFormat="1" x14ac:dyDescent="0.35">
      <c r="E155" s="885"/>
      <c r="F155" s="867"/>
      <c r="G155" s="867"/>
      <c r="H155" s="867"/>
      <c r="I155" s="867"/>
      <c r="J155" s="867"/>
      <c r="K155" s="867"/>
      <c r="L155" s="867"/>
      <c r="M155" s="867"/>
      <c r="N155" s="867"/>
      <c r="O155" s="867"/>
      <c r="P155" s="867"/>
      <c r="Q155" s="867"/>
      <c r="R155" s="867"/>
      <c r="S155" s="867"/>
      <c r="T155" s="867"/>
      <c r="U155" s="867"/>
      <c r="V155" s="867"/>
      <c r="W155" s="867"/>
      <c r="X155" s="867"/>
      <c r="Y155" s="867"/>
      <c r="Z155" s="867"/>
      <c r="AA155" s="867"/>
      <c r="AB155" s="867"/>
      <c r="AC155" s="867"/>
      <c r="AD155" s="867"/>
      <c r="AE155" s="867"/>
      <c r="AF155" s="867"/>
      <c r="AG155" s="867"/>
      <c r="AH155" s="885"/>
      <c r="AI155" s="885"/>
      <c r="AJ155" s="884"/>
      <c r="AM155" s="886"/>
      <c r="AO155" s="867"/>
      <c r="AP155" s="867"/>
      <c r="AQ155" s="867"/>
      <c r="AV155" s="885"/>
      <c r="AW155" s="867"/>
      <c r="AX155" s="867"/>
      <c r="AY155" s="867"/>
      <c r="AZ155" s="867"/>
      <c r="BA155" s="867"/>
      <c r="BB155" s="867"/>
      <c r="BC155" s="867"/>
      <c r="BD155" s="867"/>
      <c r="BE155" s="867"/>
      <c r="BF155" s="867"/>
      <c r="BG155" s="867"/>
      <c r="BH155" s="867"/>
      <c r="BI155" s="867"/>
      <c r="BJ155" s="867"/>
    </row>
    <row r="156" spans="5:62" s="883" customFormat="1" x14ac:dyDescent="0.35">
      <c r="E156" s="885"/>
      <c r="F156" s="867"/>
      <c r="G156" s="867"/>
      <c r="H156" s="867"/>
      <c r="I156" s="867"/>
      <c r="J156" s="867"/>
      <c r="K156" s="867"/>
      <c r="L156" s="867"/>
      <c r="M156" s="867"/>
      <c r="N156" s="867"/>
      <c r="O156" s="867"/>
      <c r="P156" s="867"/>
      <c r="Q156" s="867"/>
      <c r="R156" s="867"/>
      <c r="S156" s="867"/>
      <c r="T156" s="867"/>
      <c r="U156" s="867"/>
      <c r="V156" s="867"/>
      <c r="W156" s="867"/>
      <c r="X156" s="867"/>
      <c r="Y156" s="867"/>
      <c r="Z156" s="867"/>
      <c r="AA156" s="867"/>
      <c r="AB156" s="867"/>
      <c r="AC156" s="867"/>
      <c r="AD156" s="867"/>
      <c r="AE156" s="867"/>
      <c r="AF156" s="867"/>
      <c r="AG156" s="867"/>
      <c r="AH156" s="885"/>
      <c r="AI156" s="885"/>
      <c r="AJ156" s="884"/>
      <c r="AM156" s="886"/>
      <c r="AO156" s="867"/>
      <c r="AP156" s="867"/>
      <c r="AQ156" s="867"/>
      <c r="AV156" s="885"/>
      <c r="AW156" s="867"/>
      <c r="AX156" s="867"/>
      <c r="AY156" s="867"/>
      <c r="AZ156" s="867"/>
      <c r="BA156" s="867"/>
      <c r="BB156" s="867"/>
      <c r="BC156" s="867"/>
      <c r="BD156" s="867"/>
      <c r="BE156" s="867"/>
      <c r="BF156" s="867"/>
      <c r="BG156" s="867"/>
      <c r="BH156" s="867"/>
      <c r="BI156" s="867"/>
      <c r="BJ156" s="867"/>
    </row>
    <row r="157" spans="5:62" s="883" customFormat="1" x14ac:dyDescent="0.35">
      <c r="E157" s="885"/>
      <c r="F157" s="867"/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/>
      <c r="W157" s="867"/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85"/>
      <c r="AI157" s="885"/>
      <c r="AJ157" s="884"/>
      <c r="AM157" s="886"/>
      <c r="AO157" s="867"/>
      <c r="AP157" s="867"/>
      <c r="AQ157" s="867"/>
      <c r="AV157" s="885"/>
      <c r="AW157" s="867"/>
      <c r="AX157" s="867"/>
      <c r="AY157" s="867"/>
      <c r="AZ157" s="867"/>
      <c r="BA157" s="867"/>
      <c r="BB157" s="867"/>
      <c r="BC157" s="867"/>
      <c r="BD157" s="867"/>
      <c r="BE157" s="867"/>
      <c r="BF157" s="867"/>
      <c r="BG157" s="867"/>
      <c r="BH157" s="867"/>
      <c r="BI157" s="867"/>
      <c r="BJ157" s="867"/>
    </row>
    <row r="158" spans="5:62" s="883" customFormat="1" x14ac:dyDescent="0.35">
      <c r="E158" s="885"/>
      <c r="F158" s="867"/>
      <c r="G158" s="867"/>
      <c r="H158" s="867"/>
      <c r="I158" s="867"/>
      <c r="J158" s="867"/>
      <c r="K158" s="867"/>
      <c r="L158" s="867"/>
      <c r="M158" s="867"/>
      <c r="N158" s="867"/>
      <c r="O158" s="867"/>
      <c r="P158" s="867"/>
      <c r="Q158" s="867"/>
      <c r="R158" s="867"/>
      <c r="S158" s="867"/>
      <c r="T158" s="867"/>
      <c r="U158" s="867"/>
      <c r="V158" s="867"/>
      <c r="W158" s="867"/>
      <c r="X158" s="867"/>
      <c r="Y158" s="867"/>
      <c r="Z158" s="867"/>
      <c r="AA158" s="867"/>
      <c r="AB158" s="867"/>
      <c r="AC158" s="867"/>
      <c r="AD158" s="867"/>
      <c r="AE158" s="867"/>
      <c r="AF158" s="867"/>
      <c r="AG158" s="867"/>
      <c r="AH158" s="885"/>
      <c r="AI158" s="885"/>
      <c r="AJ158" s="884"/>
      <c r="AM158" s="886"/>
      <c r="AO158" s="867"/>
      <c r="AP158" s="867"/>
      <c r="AQ158" s="867"/>
      <c r="AV158" s="885"/>
      <c r="AW158" s="867"/>
      <c r="AX158" s="867"/>
      <c r="AY158" s="867"/>
      <c r="AZ158" s="867"/>
      <c r="BA158" s="867"/>
      <c r="BB158" s="867"/>
      <c r="BC158" s="867"/>
      <c r="BD158" s="867"/>
      <c r="BE158" s="867"/>
      <c r="BF158" s="867"/>
      <c r="BG158" s="867"/>
      <c r="BH158" s="867"/>
      <c r="BI158" s="867"/>
      <c r="BJ158" s="867"/>
    </row>
    <row r="159" spans="5:62" s="883" customFormat="1" x14ac:dyDescent="0.35">
      <c r="E159" s="885"/>
      <c r="F159" s="867"/>
      <c r="G159" s="867"/>
      <c r="H159" s="867"/>
      <c r="I159" s="867"/>
      <c r="J159" s="867"/>
      <c r="K159" s="867"/>
      <c r="L159" s="867"/>
      <c r="M159" s="867"/>
      <c r="N159" s="867"/>
      <c r="O159" s="867"/>
      <c r="P159" s="867"/>
      <c r="Q159" s="867"/>
      <c r="R159" s="867"/>
      <c r="S159" s="867"/>
      <c r="T159" s="867"/>
      <c r="U159" s="867"/>
      <c r="V159" s="867"/>
      <c r="W159" s="867"/>
      <c r="X159" s="867"/>
      <c r="Y159" s="867"/>
      <c r="Z159" s="867"/>
      <c r="AA159" s="867"/>
      <c r="AB159" s="867"/>
      <c r="AC159" s="867"/>
      <c r="AD159" s="867"/>
      <c r="AE159" s="867"/>
      <c r="AF159" s="867"/>
      <c r="AG159" s="867"/>
      <c r="AH159" s="885"/>
      <c r="AI159" s="885"/>
      <c r="AJ159" s="884"/>
      <c r="AM159" s="886"/>
      <c r="AO159" s="867"/>
      <c r="AP159" s="867"/>
      <c r="AQ159" s="867"/>
      <c r="AV159" s="885"/>
      <c r="AW159" s="867"/>
      <c r="AX159" s="867"/>
      <c r="AY159" s="867"/>
      <c r="AZ159" s="867"/>
      <c r="BA159" s="867"/>
      <c r="BB159" s="867"/>
      <c r="BC159" s="867"/>
      <c r="BD159" s="867"/>
      <c r="BE159" s="867"/>
      <c r="BF159" s="867"/>
      <c r="BG159" s="867"/>
      <c r="BH159" s="867"/>
      <c r="BI159" s="867"/>
      <c r="BJ159" s="867"/>
    </row>
    <row r="160" spans="5:62" s="883" customFormat="1" x14ac:dyDescent="0.35">
      <c r="E160" s="885"/>
      <c r="F160" s="867"/>
      <c r="G160" s="867"/>
      <c r="H160" s="867"/>
      <c r="I160" s="867"/>
      <c r="J160" s="867"/>
      <c r="K160" s="867"/>
      <c r="L160" s="867"/>
      <c r="M160" s="867"/>
      <c r="N160" s="867"/>
      <c r="O160" s="867"/>
      <c r="P160" s="867"/>
      <c r="Q160" s="867"/>
      <c r="R160" s="867"/>
      <c r="S160" s="867"/>
      <c r="T160" s="867"/>
      <c r="U160" s="867"/>
      <c r="V160" s="867"/>
      <c r="W160" s="867"/>
      <c r="X160" s="867"/>
      <c r="Y160" s="867"/>
      <c r="Z160" s="867"/>
      <c r="AA160" s="867"/>
      <c r="AB160" s="867"/>
      <c r="AC160" s="867"/>
      <c r="AD160" s="867"/>
      <c r="AE160" s="867"/>
      <c r="AF160" s="867"/>
      <c r="AG160" s="867"/>
      <c r="AH160" s="885"/>
      <c r="AI160" s="885"/>
      <c r="AJ160" s="884"/>
      <c r="AM160" s="886"/>
      <c r="AO160" s="867"/>
      <c r="AP160" s="867"/>
      <c r="AQ160" s="867"/>
      <c r="AV160" s="885"/>
      <c r="AW160" s="867"/>
      <c r="AX160" s="867"/>
      <c r="AY160" s="867"/>
      <c r="AZ160" s="867"/>
      <c r="BA160" s="867"/>
      <c r="BB160" s="867"/>
      <c r="BC160" s="867"/>
      <c r="BD160" s="867"/>
      <c r="BE160" s="867"/>
      <c r="BF160" s="867"/>
      <c r="BG160" s="867"/>
      <c r="BH160" s="867"/>
      <c r="BI160" s="867"/>
      <c r="BJ160" s="867"/>
    </row>
    <row r="161" spans="5:62" s="883" customFormat="1" x14ac:dyDescent="0.35">
      <c r="E161" s="885"/>
      <c r="F161" s="867"/>
      <c r="G161" s="867"/>
      <c r="H161" s="867"/>
      <c r="I161" s="867"/>
      <c r="J161" s="867"/>
      <c r="K161" s="867"/>
      <c r="L161" s="867"/>
      <c r="M161" s="867"/>
      <c r="N161" s="867"/>
      <c r="O161" s="867"/>
      <c r="P161" s="867"/>
      <c r="Q161" s="867"/>
      <c r="R161" s="867"/>
      <c r="S161" s="867"/>
      <c r="T161" s="867"/>
      <c r="U161" s="867"/>
      <c r="V161" s="867"/>
      <c r="W161" s="867"/>
      <c r="X161" s="867"/>
      <c r="Y161" s="867"/>
      <c r="Z161" s="867"/>
      <c r="AA161" s="867"/>
      <c r="AB161" s="867"/>
      <c r="AC161" s="867"/>
      <c r="AD161" s="867"/>
      <c r="AE161" s="867"/>
      <c r="AF161" s="867"/>
      <c r="AG161" s="867"/>
      <c r="AH161" s="885"/>
      <c r="AI161" s="885"/>
      <c r="AJ161" s="884"/>
      <c r="AM161" s="886"/>
      <c r="AO161" s="867"/>
      <c r="AP161" s="867"/>
      <c r="AQ161" s="867"/>
      <c r="AV161" s="885"/>
      <c r="AW161" s="867"/>
      <c r="AX161" s="867"/>
      <c r="AY161" s="867"/>
      <c r="AZ161" s="867"/>
      <c r="BA161" s="867"/>
      <c r="BB161" s="867"/>
      <c r="BC161" s="867"/>
      <c r="BD161" s="867"/>
      <c r="BE161" s="867"/>
      <c r="BF161" s="867"/>
      <c r="BG161" s="867"/>
      <c r="BH161" s="867"/>
      <c r="BI161" s="867"/>
      <c r="BJ161" s="867"/>
    </row>
    <row r="162" spans="5:62" s="883" customFormat="1" x14ac:dyDescent="0.35">
      <c r="E162" s="885"/>
      <c r="F162" s="867"/>
      <c r="G162" s="867"/>
      <c r="H162" s="867"/>
      <c r="I162" s="867"/>
      <c r="J162" s="867"/>
      <c r="K162" s="867"/>
      <c r="L162" s="867"/>
      <c r="M162" s="867"/>
      <c r="N162" s="867"/>
      <c r="O162" s="867"/>
      <c r="P162" s="867"/>
      <c r="Q162" s="867"/>
      <c r="R162" s="867"/>
      <c r="S162" s="867"/>
      <c r="T162" s="867"/>
      <c r="U162" s="867"/>
      <c r="V162" s="867"/>
      <c r="W162" s="867"/>
      <c r="X162" s="867"/>
      <c r="Y162" s="867"/>
      <c r="Z162" s="867"/>
      <c r="AA162" s="867"/>
      <c r="AB162" s="867"/>
      <c r="AC162" s="867"/>
      <c r="AD162" s="867"/>
      <c r="AE162" s="867"/>
      <c r="AF162" s="867"/>
      <c r="AG162" s="867"/>
      <c r="AH162" s="885"/>
      <c r="AI162" s="885"/>
      <c r="AJ162" s="884"/>
      <c r="AM162" s="886"/>
      <c r="AO162" s="867"/>
      <c r="AP162" s="867"/>
      <c r="AQ162" s="867"/>
      <c r="AV162" s="885"/>
      <c r="AW162" s="867"/>
      <c r="AX162" s="867"/>
      <c r="AY162" s="867"/>
      <c r="AZ162" s="867"/>
      <c r="BA162" s="867"/>
      <c r="BB162" s="867"/>
      <c r="BC162" s="867"/>
      <c r="BD162" s="867"/>
      <c r="BE162" s="867"/>
      <c r="BF162" s="867"/>
      <c r="BG162" s="867"/>
      <c r="BH162" s="867"/>
      <c r="BI162" s="867"/>
      <c r="BJ162" s="867"/>
    </row>
    <row r="163" spans="5:62" s="883" customFormat="1" x14ac:dyDescent="0.35">
      <c r="E163" s="885"/>
      <c r="F163" s="867"/>
      <c r="G163" s="867"/>
      <c r="H163" s="867"/>
      <c r="I163" s="867"/>
      <c r="J163" s="867"/>
      <c r="K163" s="867"/>
      <c r="L163" s="867"/>
      <c r="M163" s="867"/>
      <c r="N163" s="867"/>
      <c r="O163" s="867"/>
      <c r="P163" s="867"/>
      <c r="Q163" s="867"/>
      <c r="R163" s="867"/>
      <c r="S163" s="867"/>
      <c r="T163" s="867"/>
      <c r="U163" s="867"/>
      <c r="V163" s="867"/>
      <c r="W163" s="867"/>
      <c r="X163" s="867"/>
      <c r="Y163" s="867"/>
      <c r="Z163" s="867"/>
      <c r="AA163" s="867"/>
      <c r="AB163" s="867"/>
      <c r="AC163" s="867"/>
      <c r="AD163" s="867"/>
      <c r="AE163" s="867"/>
      <c r="AF163" s="867"/>
      <c r="AG163" s="867"/>
      <c r="AH163" s="885"/>
      <c r="AI163" s="885"/>
      <c r="AJ163" s="884"/>
      <c r="AM163" s="886"/>
      <c r="AO163" s="867"/>
      <c r="AP163" s="867"/>
      <c r="AQ163" s="867"/>
      <c r="AV163" s="885"/>
      <c r="AW163" s="867"/>
      <c r="AX163" s="867"/>
      <c r="AY163" s="867"/>
      <c r="AZ163" s="867"/>
      <c r="BA163" s="867"/>
      <c r="BB163" s="867"/>
      <c r="BC163" s="867"/>
      <c r="BD163" s="867"/>
      <c r="BE163" s="867"/>
      <c r="BF163" s="867"/>
      <c r="BG163" s="867"/>
      <c r="BH163" s="867"/>
      <c r="BI163" s="867"/>
      <c r="BJ163" s="867"/>
    </row>
    <row r="164" spans="5:62" s="883" customFormat="1" x14ac:dyDescent="0.35">
      <c r="E164" s="885"/>
      <c r="F164" s="867"/>
      <c r="G164" s="867"/>
      <c r="H164" s="867"/>
      <c r="I164" s="867"/>
      <c r="J164" s="867"/>
      <c r="K164" s="867"/>
      <c r="L164" s="867"/>
      <c r="M164" s="867"/>
      <c r="N164" s="867"/>
      <c r="O164" s="867"/>
      <c r="P164" s="867"/>
      <c r="Q164" s="867"/>
      <c r="R164" s="867"/>
      <c r="S164" s="867"/>
      <c r="T164" s="867"/>
      <c r="U164" s="867"/>
      <c r="V164" s="867"/>
      <c r="W164" s="867"/>
      <c r="X164" s="867"/>
      <c r="Y164" s="867"/>
      <c r="Z164" s="867"/>
      <c r="AA164" s="867"/>
      <c r="AB164" s="867"/>
      <c r="AC164" s="867"/>
      <c r="AD164" s="867"/>
      <c r="AE164" s="867"/>
      <c r="AF164" s="867"/>
      <c r="AG164" s="867"/>
      <c r="AH164" s="885"/>
      <c r="AI164" s="885"/>
      <c r="AJ164" s="884"/>
      <c r="AM164" s="886"/>
      <c r="AO164" s="867"/>
      <c r="AP164" s="867"/>
      <c r="AQ164" s="867"/>
      <c r="AV164" s="885"/>
      <c r="AW164" s="867"/>
      <c r="AX164" s="867"/>
      <c r="AY164" s="867"/>
      <c r="AZ164" s="867"/>
      <c r="BA164" s="867"/>
      <c r="BB164" s="867"/>
      <c r="BC164" s="867"/>
      <c r="BD164" s="867"/>
      <c r="BE164" s="867"/>
      <c r="BF164" s="867"/>
      <c r="BG164" s="867"/>
      <c r="BH164" s="867"/>
      <c r="BI164" s="867"/>
      <c r="BJ164" s="867"/>
    </row>
    <row r="165" spans="5:62" s="883" customFormat="1" x14ac:dyDescent="0.35">
      <c r="E165" s="885"/>
      <c r="F165" s="867"/>
      <c r="G165" s="867"/>
      <c r="H165" s="867"/>
      <c r="I165" s="867"/>
      <c r="J165" s="867"/>
      <c r="K165" s="867"/>
      <c r="L165" s="867"/>
      <c r="M165" s="867"/>
      <c r="N165" s="867"/>
      <c r="O165" s="867"/>
      <c r="P165" s="867"/>
      <c r="Q165" s="867"/>
      <c r="R165" s="867"/>
      <c r="S165" s="867"/>
      <c r="T165" s="867"/>
      <c r="U165" s="867"/>
      <c r="V165" s="867"/>
      <c r="W165" s="867"/>
      <c r="X165" s="867"/>
      <c r="Y165" s="867"/>
      <c r="Z165" s="867"/>
      <c r="AA165" s="867"/>
      <c r="AB165" s="867"/>
      <c r="AC165" s="867"/>
      <c r="AD165" s="867"/>
      <c r="AE165" s="867"/>
      <c r="AF165" s="867"/>
      <c r="AG165" s="867"/>
      <c r="AH165" s="885"/>
      <c r="AI165" s="885"/>
      <c r="AJ165" s="884"/>
      <c r="AM165" s="886"/>
      <c r="AO165" s="867"/>
      <c r="AP165" s="867"/>
      <c r="AQ165" s="867"/>
      <c r="AV165" s="885"/>
      <c r="AW165" s="867"/>
      <c r="AX165" s="867"/>
      <c r="AY165" s="867"/>
      <c r="AZ165" s="867"/>
      <c r="BA165" s="867"/>
      <c r="BB165" s="867"/>
      <c r="BC165" s="867"/>
      <c r="BD165" s="867"/>
      <c r="BE165" s="867"/>
      <c r="BF165" s="867"/>
      <c r="BG165" s="867"/>
      <c r="BH165" s="867"/>
      <c r="BI165" s="867"/>
      <c r="BJ165" s="867"/>
    </row>
    <row r="166" spans="5:62" s="883" customFormat="1" x14ac:dyDescent="0.35">
      <c r="E166" s="885"/>
      <c r="F166" s="867"/>
      <c r="G166" s="867"/>
      <c r="H166" s="867"/>
      <c r="I166" s="867"/>
      <c r="J166" s="867"/>
      <c r="K166" s="867"/>
      <c r="L166" s="867"/>
      <c r="M166" s="867"/>
      <c r="N166" s="867"/>
      <c r="O166" s="867"/>
      <c r="P166" s="867"/>
      <c r="Q166" s="867"/>
      <c r="R166" s="867"/>
      <c r="S166" s="867"/>
      <c r="T166" s="867"/>
      <c r="U166" s="867"/>
      <c r="V166" s="867"/>
      <c r="W166" s="867"/>
      <c r="X166" s="867"/>
      <c r="Y166" s="867"/>
      <c r="Z166" s="867"/>
      <c r="AA166" s="867"/>
      <c r="AB166" s="867"/>
      <c r="AC166" s="867"/>
      <c r="AD166" s="867"/>
      <c r="AE166" s="867"/>
      <c r="AF166" s="867"/>
      <c r="AG166" s="867"/>
      <c r="AH166" s="885"/>
      <c r="AI166" s="885"/>
      <c r="AJ166" s="884"/>
      <c r="AM166" s="886"/>
      <c r="AO166" s="867"/>
      <c r="AP166" s="867"/>
      <c r="AQ166" s="867"/>
      <c r="AV166" s="885"/>
      <c r="AW166" s="867"/>
      <c r="AX166" s="867"/>
      <c r="AY166" s="867"/>
      <c r="AZ166" s="867"/>
      <c r="BA166" s="867"/>
      <c r="BB166" s="867"/>
      <c r="BC166" s="867"/>
      <c r="BD166" s="867"/>
      <c r="BE166" s="867"/>
      <c r="BF166" s="867"/>
      <c r="BG166" s="867"/>
      <c r="BH166" s="867"/>
      <c r="BI166" s="867"/>
      <c r="BJ166" s="867"/>
    </row>
    <row r="167" spans="5:62" s="883" customFormat="1" x14ac:dyDescent="0.35">
      <c r="E167" s="885"/>
      <c r="F167" s="867"/>
      <c r="G167" s="867"/>
      <c r="H167" s="867"/>
      <c r="I167" s="867"/>
      <c r="J167" s="867"/>
      <c r="K167" s="867"/>
      <c r="L167" s="867"/>
      <c r="M167" s="867"/>
      <c r="N167" s="867"/>
      <c r="O167" s="867"/>
      <c r="P167" s="867"/>
      <c r="Q167" s="867"/>
      <c r="R167" s="867"/>
      <c r="S167" s="867"/>
      <c r="T167" s="867"/>
      <c r="U167" s="867"/>
      <c r="V167" s="867"/>
      <c r="W167" s="867"/>
      <c r="X167" s="867"/>
      <c r="Y167" s="867"/>
      <c r="Z167" s="867"/>
      <c r="AA167" s="867"/>
      <c r="AB167" s="867"/>
      <c r="AC167" s="867"/>
      <c r="AD167" s="867"/>
      <c r="AE167" s="867"/>
      <c r="AF167" s="867"/>
      <c r="AG167" s="867"/>
      <c r="AH167" s="885"/>
      <c r="AI167" s="885"/>
      <c r="AJ167" s="884"/>
      <c r="AM167" s="886"/>
      <c r="AO167" s="867"/>
      <c r="AP167" s="867"/>
      <c r="AQ167" s="867"/>
      <c r="AV167" s="885"/>
      <c r="AW167" s="867"/>
      <c r="AX167" s="867"/>
      <c r="AY167" s="867"/>
      <c r="AZ167" s="867"/>
      <c r="BA167" s="867"/>
      <c r="BB167" s="867"/>
      <c r="BC167" s="867"/>
      <c r="BD167" s="867"/>
      <c r="BE167" s="867"/>
      <c r="BF167" s="867"/>
      <c r="BG167" s="867"/>
      <c r="BH167" s="867"/>
      <c r="BI167" s="867"/>
      <c r="BJ167" s="867"/>
    </row>
    <row r="168" spans="5:62" s="883" customFormat="1" x14ac:dyDescent="0.35">
      <c r="E168" s="885"/>
      <c r="F168" s="867"/>
      <c r="G168" s="867"/>
      <c r="H168" s="867"/>
      <c r="I168" s="867"/>
      <c r="J168" s="867"/>
      <c r="K168" s="867"/>
      <c r="L168" s="867"/>
      <c r="M168" s="867"/>
      <c r="N168" s="867"/>
      <c r="O168" s="867"/>
      <c r="P168" s="867"/>
      <c r="Q168" s="867"/>
      <c r="R168" s="867"/>
      <c r="S168" s="867"/>
      <c r="T168" s="867"/>
      <c r="U168" s="867"/>
      <c r="V168" s="867"/>
      <c r="W168" s="867"/>
      <c r="X168" s="867"/>
      <c r="Y168" s="867"/>
      <c r="Z168" s="867"/>
      <c r="AA168" s="867"/>
      <c r="AB168" s="867"/>
      <c r="AC168" s="867"/>
      <c r="AD168" s="867"/>
      <c r="AE168" s="867"/>
      <c r="AF168" s="867"/>
      <c r="AG168" s="867"/>
      <c r="AH168" s="885"/>
      <c r="AI168" s="885"/>
      <c r="AJ168" s="884"/>
      <c r="AM168" s="886"/>
      <c r="AO168" s="867"/>
      <c r="AP168" s="867"/>
      <c r="AQ168" s="867"/>
      <c r="AV168" s="885"/>
      <c r="AW168" s="867"/>
      <c r="AX168" s="867"/>
      <c r="AY168" s="867"/>
      <c r="AZ168" s="867"/>
      <c r="BA168" s="867"/>
      <c r="BB168" s="867"/>
      <c r="BC168" s="867"/>
      <c r="BD168" s="867"/>
      <c r="BE168" s="867"/>
      <c r="BF168" s="867"/>
      <c r="BG168" s="867"/>
      <c r="BH168" s="867"/>
      <c r="BI168" s="867"/>
      <c r="BJ168" s="867"/>
    </row>
    <row r="169" spans="5:62" s="883" customFormat="1" x14ac:dyDescent="0.35">
      <c r="E169" s="885"/>
      <c r="F169" s="867"/>
      <c r="G169" s="867"/>
      <c r="H169" s="867"/>
      <c r="I169" s="867"/>
      <c r="J169" s="867"/>
      <c r="K169" s="867"/>
      <c r="L169" s="867"/>
      <c r="M169" s="867"/>
      <c r="N169" s="867"/>
      <c r="O169" s="867"/>
      <c r="P169" s="867"/>
      <c r="Q169" s="867"/>
      <c r="R169" s="867"/>
      <c r="S169" s="867"/>
      <c r="T169" s="867"/>
      <c r="U169" s="867"/>
      <c r="V169" s="867"/>
      <c r="W169" s="867"/>
      <c r="X169" s="867"/>
      <c r="Y169" s="867"/>
      <c r="Z169" s="867"/>
      <c r="AA169" s="867"/>
      <c r="AB169" s="867"/>
      <c r="AC169" s="867"/>
      <c r="AD169" s="867"/>
      <c r="AE169" s="867"/>
      <c r="AF169" s="867"/>
      <c r="AG169" s="867"/>
      <c r="AH169" s="885"/>
      <c r="AI169" s="885"/>
      <c r="AJ169" s="884"/>
      <c r="AM169" s="886"/>
      <c r="AO169" s="867"/>
      <c r="AP169" s="867"/>
      <c r="AQ169" s="867"/>
      <c r="AV169" s="885"/>
      <c r="AW169" s="867"/>
      <c r="AX169" s="867"/>
      <c r="AY169" s="867"/>
      <c r="AZ169" s="867"/>
      <c r="BA169" s="867"/>
      <c r="BB169" s="867"/>
      <c r="BC169" s="867"/>
      <c r="BD169" s="867"/>
      <c r="BE169" s="867"/>
      <c r="BF169" s="867"/>
      <c r="BG169" s="867"/>
      <c r="BH169" s="867"/>
      <c r="BI169" s="867"/>
      <c r="BJ169" s="867"/>
    </row>
    <row r="170" spans="5:62" s="883" customFormat="1" x14ac:dyDescent="0.35">
      <c r="E170" s="885"/>
      <c r="F170" s="867"/>
      <c r="G170" s="867"/>
      <c r="H170" s="867"/>
      <c r="I170" s="867"/>
      <c r="J170" s="867"/>
      <c r="K170" s="867"/>
      <c r="L170" s="867"/>
      <c r="M170" s="867"/>
      <c r="N170" s="867"/>
      <c r="O170" s="867"/>
      <c r="P170" s="867"/>
      <c r="Q170" s="867"/>
      <c r="R170" s="867"/>
      <c r="S170" s="867"/>
      <c r="T170" s="867"/>
      <c r="U170" s="867"/>
      <c r="V170" s="867"/>
      <c r="W170" s="867"/>
      <c r="X170" s="867"/>
      <c r="Y170" s="867"/>
      <c r="Z170" s="867"/>
      <c r="AA170" s="867"/>
      <c r="AB170" s="867"/>
      <c r="AC170" s="867"/>
      <c r="AD170" s="867"/>
      <c r="AE170" s="867"/>
      <c r="AF170" s="867"/>
      <c r="AG170" s="867"/>
      <c r="AH170" s="885"/>
      <c r="AI170" s="885"/>
      <c r="AJ170" s="884"/>
      <c r="AM170" s="886"/>
      <c r="AO170" s="867"/>
      <c r="AP170" s="867"/>
      <c r="AQ170" s="867"/>
      <c r="AV170" s="885"/>
      <c r="AW170" s="867"/>
      <c r="AX170" s="867"/>
      <c r="AY170" s="867"/>
      <c r="AZ170" s="867"/>
      <c r="BA170" s="867"/>
      <c r="BB170" s="867"/>
      <c r="BC170" s="867"/>
      <c r="BD170" s="867"/>
      <c r="BE170" s="867"/>
      <c r="BF170" s="867"/>
      <c r="BG170" s="867"/>
      <c r="BH170" s="867"/>
      <c r="BI170" s="867"/>
      <c r="BJ170" s="867"/>
    </row>
    <row r="171" spans="5:62" s="883" customFormat="1" x14ac:dyDescent="0.35">
      <c r="E171" s="885"/>
      <c r="F171" s="867"/>
      <c r="G171" s="867"/>
      <c r="H171" s="867"/>
      <c r="I171" s="867"/>
      <c r="J171" s="867"/>
      <c r="K171" s="867"/>
      <c r="L171" s="867"/>
      <c r="M171" s="867"/>
      <c r="N171" s="867"/>
      <c r="O171" s="867"/>
      <c r="P171" s="867"/>
      <c r="Q171" s="867"/>
      <c r="R171" s="867"/>
      <c r="S171" s="867"/>
      <c r="T171" s="867"/>
      <c r="U171" s="867"/>
      <c r="V171" s="867"/>
      <c r="W171" s="867"/>
      <c r="X171" s="867"/>
      <c r="Y171" s="867"/>
      <c r="Z171" s="867"/>
      <c r="AA171" s="867"/>
      <c r="AB171" s="867"/>
      <c r="AC171" s="867"/>
      <c r="AD171" s="867"/>
      <c r="AE171" s="867"/>
      <c r="AF171" s="867"/>
      <c r="AG171" s="867"/>
      <c r="AH171" s="885"/>
      <c r="AI171" s="885"/>
      <c r="AJ171" s="884"/>
      <c r="AM171" s="886"/>
      <c r="AO171" s="867"/>
      <c r="AP171" s="867"/>
      <c r="AQ171" s="867"/>
      <c r="AV171" s="885"/>
      <c r="AW171" s="867"/>
      <c r="AX171" s="867"/>
      <c r="AY171" s="867"/>
      <c r="AZ171" s="867"/>
      <c r="BA171" s="867"/>
      <c r="BB171" s="867"/>
      <c r="BC171" s="867"/>
      <c r="BD171" s="867"/>
      <c r="BE171" s="867"/>
      <c r="BF171" s="867"/>
      <c r="BG171" s="867"/>
      <c r="BH171" s="867"/>
      <c r="BI171" s="867"/>
      <c r="BJ171" s="867"/>
    </row>
    <row r="172" spans="5:62" s="883" customFormat="1" x14ac:dyDescent="0.35">
      <c r="E172" s="885"/>
      <c r="F172" s="867"/>
      <c r="G172" s="867"/>
      <c r="H172" s="867"/>
      <c r="I172" s="867"/>
      <c r="J172" s="867"/>
      <c r="K172" s="867"/>
      <c r="L172" s="867"/>
      <c r="M172" s="867"/>
      <c r="N172" s="867"/>
      <c r="O172" s="867"/>
      <c r="P172" s="867"/>
      <c r="Q172" s="867"/>
      <c r="R172" s="867"/>
      <c r="S172" s="867"/>
      <c r="T172" s="867"/>
      <c r="U172" s="867"/>
      <c r="V172" s="867"/>
      <c r="W172" s="867"/>
      <c r="X172" s="867"/>
      <c r="Y172" s="867"/>
      <c r="Z172" s="867"/>
      <c r="AA172" s="867"/>
      <c r="AB172" s="867"/>
      <c r="AC172" s="867"/>
      <c r="AD172" s="867"/>
      <c r="AE172" s="867"/>
      <c r="AF172" s="867"/>
      <c r="AG172" s="867"/>
      <c r="AH172" s="885"/>
      <c r="AI172" s="885"/>
      <c r="AJ172" s="884"/>
      <c r="AM172" s="886"/>
      <c r="AO172" s="867"/>
      <c r="AP172" s="867"/>
      <c r="AQ172" s="867"/>
      <c r="AV172" s="885"/>
      <c r="AW172" s="867"/>
      <c r="AX172" s="867"/>
      <c r="AY172" s="867"/>
      <c r="AZ172" s="867"/>
      <c r="BA172" s="867"/>
      <c r="BB172" s="867"/>
      <c r="BC172" s="867"/>
      <c r="BD172" s="867"/>
      <c r="BE172" s="867"/>
      <c r="BF172" s="867"/>
      <c r="BG172" s="867"/>
      <c r="BH172" s="867"/>
      <c r="BI172" s="867"/>
      <c r="BJ172" s="867"/>
    </row>
    <row r="173" spans="5:62" s="883" customFormat="1" x14ac:dyDescent="0.35">
      <c r="E173" s="885"/>
      <c r="F173" s="867"/>
      <c r="G173" s="867"/>
      <c r="H173" s="867"/>
      <c r="I173" s="867"/>
      <c r="J173" s="867"/>
      <c r="K173" s="867"/>
      <c r="L173" s="867"/>
      <c r="M173" s="867"/>
      <c r="N173" s="867"/>
      <c r="O173" s="867"/>
      <c r="P173" s="867"/>
      <c r="Q173" s="867"/>
      <c r="R173" s="867"/>
      <c r="S173" s="867"/>
      <c r="T173" s="867"/>
      <c r="U173" s="867"/>
      <c r="V173" s="867"/>
      <c r="W173" s="867"/>
      <c r="X173" s="867"/>
      <c r="Y173" s="867"/>
      <c r="Z173" s="867"/>
      <c r="AA173" s="867"/>
      <c r="AB173" s="867"/>
      <c r="AC173" s="867"/>
      <c r="AD173" s="867"/>
      <c r="AE173" s="867"/>
      <c r="AF173" s="867"/>
      <c r="AG173" s="867"/>
      <c r="AH173" s="885"/>
      <c r="AI173" s="885"/>
      <c r="AJ173" s="884"/>
      <c r="AM173" s="886"/>
      <c r="AO173" s="867"/>
      <c r="AP173" s="867"/>
      <c r="AQ173" s="867"/>
      <c r="AV173" s="885"/>
      <c r="AW173" s="867"/>
      <c r="AX173" s="867"/>
      <c r="AY173" s="867"/>
      <c r="AZ173" s="867"/>
      <c r="BA173" s="867"/>
      <c r="BB173" s="867"/>
      <c r="BC173" s="867"/>
      <c r="BD173" s="867"/>
      <c r="BE173" s="867"/>
      <c r="BF173" s="867"/>
      <c r="BG173" s="867"/>
      <c r="BH173" s="867"/>
      <c r="BI173" s="867"/>
      <c r="BJ173" s="867"/>
    </row>
    <row r="174" spans="5:62" s="883" customFormat="1" x14ac:dyDescent="0.35">
      <c r="E174" s="885"/>
      <c r="F174" s="867"/>
      <c r="G174" s="867"/>
      <c r="H174" s="867"/>
      <c r="I174" s="867"/>
      <c r="J174" s="867"/>
      <c r="K174" s="867"/>
      <c r="L174" s="867"/>
      <c r="M174" s="867"/>
      <c r="N174" s="867"/>
      <c r="O174" s="867"/>
      <c r="P174" s="867"/>
      <c r="Q174" s="867"/>
      <c r="R174" s="867"/>
      <c r="S174" s="867"/>
      <c r="T174" s="867"/>
      <c r="U174" s="867"/>
      <c r="V174" s="867"/>
      <c r="W174" s="867"/>
      <c r="X174" s="867"/>
      <c r="Y174" s="867"/>
      <c r="Z174" s="867"/>
      <c r="AA174" s="867"/>
      <c r="AB174" s="867"/>
      <c r="AC174" s="867"/>
      <c r="AD174" s="867"/>
      <c r="AE174" s="867"/>
      <c r="AF174" s="867"/>
      <c r="AG174" s="867"/>
      <c r="AH174" s="885"/>
      <c r="AI174" s="885"/>
      <c r="AJ174" s="884"/>
      <c r="AM174" s="886"/>
      <c r="AO174" s="867"/>
      <c r="AP174" s="867"/>
      <c r="AQ174" s="867"/>
      <c r="AV174" s="885"/>
      <c r="AW174" s="867"/>
      <c r="AX174" s="867"/>
      <c r="AY174" s="867"/>
      <c r="AZ174" s="867"/>
      <c r="BA174" s="867"/>
      <c r="BB174" s="867"/>
      <c r="BC174" s="867"/>
      <c r="BD174" s="867"/>
      <c r="BE174" s="867"/>
      <c r="BF174" s="867"/>
      <c r="BG174" s="867"/>
      <c r="BH174" s="867"/>
      <c r="BI174" s="867"/>
      <c r="BJ174" s="867"/>
    </row>
    <row r="175" spans="5:62" s="883" customFormat="1" x14ac:dyDescent="0.35">
      <c r="E175" s="885"/>
      <c r="F175" s="867"/>
      <c r="G175" s="867"/>
      <c r="H175" s="867"/>
      <c r="I175" s="867"/>
      <c r="J175" s="867"/>
      <c r="K175" s="867"/>
      <c r="L175" s="867"/>
      <c r="M175" s="867"/>
      <c r="N175" s="867"/>
      <c r="O175" s="867"/>
      <c r="P175" s="867"/>
      <c r="Q175" s="867"/>
      <c r="R175" s="867"/>
      <c r="S175" s="867"/>
      <c r="T175" s="867"/>
      <c r="U175" s="867"/>
      <c r="V175" s="867"/>
      <c r="W175" s="867"/>
      <c r="X175" s="867"/>
      <c r="Y175" s="867"/>
      <c r="Z175" s="867"/>
      <c r="AA175" s="867"/>
      <c r="AB175" s="867"/>
      <c r="AC175" s="867"/>
      <c r="AD175" s="867"/>
      <c r="AE175" s="867"/>
      <c r="AF175" s="867"/>
      <c r="AG175" s="867"/>
      <c r="AH175" s="885"/>
      <c r="AI175" s="885"/>
      <c r="AJ175" s="884"/>
      <c r="AM175" s="886"/>
      <c r="AO175" s="867"/>
      <c r="AP175" s="867"/>
      <c r="AQ175" s="867"/>
      <c r="AV175" s="885"/>
      <c r="AW175" s="867"/>
      <c r="AX175" s="867"/>
      <c r="AY175" s="867"/>
      <c r="AZ175" s="867"/>
      <c r="BA175" s="867"/>
      <c r="BB175" s="867"/>
      <c r="BC175" s="867"/>
      <c r="BD175" s="867"/>
      <c r="BE175" s="867"/>
      <c r="BF175" s="867"/>
      <c r="BG175" s="867"/>
      <c r="BH175" s="867"/>
      <c r="BI175" s="867"/>
      <c r="BJ175" s="867"/>
    </row>
    <row r="176" spans="5:62" s="883" customFormat="1" x14ac:dyDescent="0.35">
      <c r="E176" s="885"/>
      <c r="F176" s="867"/>
      <c r="G176" s="867"/>
      <c r="H176" s="867"/>
      <c r="I176" s="867"/>
      <c r="J176" s="867"/>
      <c r="K176" s="867"/>
      <c r="L176" s="867"/>
      <c r="M176" s="867"/>
      <c r="N176" s="867"/>
      <c r="O176" s="867"/>
      <c r="P176" s="867"/>
      <c r="Q176" s="867"/>
      <c r="R176" s="867"/>
      <c r="S176" s="867"/>
      <c r="T176" s="867"/>
      <c r="U176" s="867"/>
      <c r="V176" s="867"/>
      <c r="W176" s="867"/>
      <c r="X176" s="867"/>
      <c r="Y176" s="867"/>
      <c r="Z176" s="867"/>
      <c r="AA176" s="867"/>
      <c r="AB176" s="867"/>
      <c r="AC176" s="867"/>
      <c r="AD176" s="867"/>
      <c r="AE176" s="867"/>
      <c r="AF176" s="867"/>
      <c r="AG176" s="867"/>
      <c r="AH176" s="885"/>
      <c r="AI176" s="885"/>
      <c r="AJ176" s="884"/>
      <c r="AM176" s="886"/>
      <c r="AO176" s="867"/>
      <c r="AP176" s="867"/>
      <c r="AQ176" s="867"/>
      <c r="AV176" s="885"/>
      <c r="AW176" s="867"/>
      <c r="AX176" s="867"/>
      <c r="AY176" s="867"/>
      <c r="AZ176" s="867"/>
      <c r="BA176" s="867"/>
      <c r="BB176" s="867"/>
      <c r="BC176" s="867"/>
      <c r="BD176" s="867"/>
      <c r="BE176" s="867"/>
      <c r="BF176" s="867"/>
      <c r="BG176" s="867"/>
      <c r="BH176" s="867"/>
      <c r="BI176" s="867"/>
      <c r="BJ176" s="867"/>
    </row>
    <row r="177" spans="5:62" s="883" customFormat="1" x14ac:dyDescent="0.35">
      <c r="E177" s="885"/>
      <c r="F177" s="867"/>
      <c r="G177" s="867"/>
      <c r="H177" s="867"/>
      <c r="I177" s="867"/>
      <c r="J177" s="867"/>
      <c r="K177" s="867"/>
      <c r="L177" s="867"/>
      <c r="M177" s="867"/>
      <c r="N177" s="867"/>
      <c r="O177" s="867"/>
      <c r="P177" s="867"/>
      <c r="Q177" s="867"/>
      <c r="R177" s="867"/>
      <c r="S177" s="867"/>
      <c r="T177" s="867"/>
      <c r="U177" s="867"/>
      <c r="V177" s="867"/>
      <c r="W177" s="867"/>
      <c r="X177" s="867"/>
      <c r="Y177" s="867"/>
      <c r="Z177" s="867"/>
      <c r="AA177" s="867"/>
      <c r="AB177" s="867"/>
      <c r="AC177" s="867"/>
      <c r="AD177" s="867"/>
      <c r="AE177" s="867"/>
      <c r="AF177" s="867"/>
      <c r="AG177" s="867"/>
      <c r="AH177" s="885"/>
      <c r="AI177" s="885"/>
      <c r="AJ177" s="884"/>
      <c r="AM177" s="886"/>
      <c r="AO177" s="867"/>
      <c r="AP177" s="867"/>
      <c r="AQ177" s="867"/>
      <c r="AV177" s="885"/>
      <c r="AW177" s="867"/>
      <c r="AX177" s="867"/>
      <c r="AY177" s="867"/>
      <c r="AZ177" s="867"/>
      <c r="BA177" s="867"/>
      <c r="BB177" s="867"/>
      <c r="BC177" s="867"/>
      <c r="BD177" s="867"/>
      <c r="BE177" s="867"/>
      <c r="BF177" s="867"/>
      <c r="BG177" s="867"/>
      <c r="BH177" s="867"/>
      <c r="BI177" s="867"/>
      <c r="BJ177" s="867"/>
    </row>
    <row r="178" spans="5:62" s="883" customFormat="1" x14ac:dyDescent="0.35">
      <c r="E178" s="885"/>
      <c r="F178" s="867"/>
      <c r="G178" s="867"/>
      <c r="H178" s="867"/>
      <c r="I178" s="867"/>
      <c r="J178" s="867"/>
      <c r="K178" s="867"/>
      <c r="L178" s="867"/>
      <c r="M178" s="867"/>
      <c r="N178" s="867"/>
      <c r="O178" s="867"/>
      <c r="P178" s="867"/>
      <c r="Q178" s="867"/>
      <c r="R178" s="867"/>
      <c r="S178" s="867"/>
      <c r="T178" s="867"/>
      <c r="U178" s="867"/>
      <c r="V178" s="867"/>
      <c r="W178" s="885"/>
      <c r="X178" s="885"/>
      <c r="Y178" s="885"/>
      <c r="Z178" s="885"/>
      <c r="AA178" s="885"/>
      <c r="AB178" s="885"/>
      <c r="AC178" s="885"/>
      <c r="AD178" s="885"/>
      <c r="AE178" s="885"/>
      <c r="AF178" s="885"/>
      <c r="AG178" s="885"/>
      <c r="AH178" s="885"/>
      <c r="AI178" s="885"/>
      <c r="AJ178" s="884"/>
      <c r="AM178" s="886"/>
      <c r="AO178" s="867"/>
      <c r="AP178" s="867"/>
      <c r="AQ178" s="867"/>
      <c r="AV178" s="885"/>
      <c r="AW178" s="867"/>
      <c r="AX178" s="867"/>
      <c r="AY178" s="867"/>
      <c r="AZ178" s="867"/>
      <c r="BA178" s="867"/>
      <c r="BB178" s="867"/>
      <c r="BC178" s="867"/>
      <c r="BD178" s="867"/>
      <c r="BE178" s="867"/>
      <c r="BF178" s="867"/>
      <c r="BG178" s="867"/>
      <c r="BH178" s="867"/>
      <c r="BI178" s="867"/>
      <c r="BJ178" s="867"/>
    </row>
    <row r="179" spans="5:62" s="883" customFormat="1" x14ac:dyDescent="0.35">
      <c r="E179" s="885"/>
      <c r="F179" s="867"/>
      <c r="G179" s="867"/>
      <c r="H179" s="867"/>
      <c r="I179" s="867"/>
      <c r="J179" s="867"/>
      <c r="K179" s="867"/>
      <c r="L179" s="867"/>
      <c r="M179" s="867"/>
      <c r="N179" s="867"/>
      <c r="O179" s="867"/>
      <c r="P179" s="867"/>
      <c r="Q179" s="867"/>
      <c r="R179" s="867"/>
      <c r="S179" s="867"/>
      <c r="T179" s="867"/>
      <c r="U179" s="867"/>
      <c r="V179" s="867"/>
      <c r="W179" s="885"/>
      <c r="X179" s="885"/>
      <c r="Y179" s="885"/>
      <c r="Z179" s="885"/>
      <c r="AA179" s="885"/>
      <c r="AB179" s="885"/>
      <c r="AC179" s="885"/>
      <c r="AD179" s="885"/>
      <c r="AE179" s="885"/>
      <c r="AF179" s="885"/>
      <c r="AG179" s="885"/>
      <c r="AH179" s="885"/>
      <c r="AI179" s="885"/>
      <c r="AJ179" s="884"/>
      <c r="AM179" s="886"/>
      <c r="AO179" s="867"/>
      <c r="AP179" s="867"/>
      <c r="AQ179" s="867"/>
      <c r="AV179" s="885"/>
      <c r="AW179" s="867"/>
      <c r="AX179" s="867"/>
      <c r="AY179" s="867"/>
      <c r="AZ179" s="867"/>
      <c r="BA179" s="867"/>
      <c r="BB179" s="867"/>
      <c r="BC179" s="867"/>
      <c r="BD179" s="867"/>
      <c r="BE179" s="867"/>
      <c r="BF179" s="867"/>
      <c r="BG179" s="867"/>
      <c r="BH179" s="867"/>
      <c r="BI179" s="867"/>
      <c r="BJ179" s="867"/>
    </row>
    <row r="180" spans="5:62" s="883" customFormat="1" x14ac:dyDescent="0.35">
      <c r="E180" s="885"/>
      <c r="F180" s="867"/>
      <c r="G180" s="867"/>
      <c r="H180" s="867"/>
      <c r="I180" s="867"/>
      <c r="J180" s="867"/>
      <c r="K180" s="867"/>
      <c r="L180" s="867"/>
      <c r="M180" s="867"/>
      <c r="N180" s="867"/>
      <c r="O180" s="867"/>
      <c r="P180" s="867"/>
      <c r="Q180" s="867"/>
      <c r="R180" s="867"/>
      <c r="S180" s="867"/>
      <c r="T180" s="867"/>
      <c r="U180" s="867"/>
      <c r="V180" s="867"/>
      <c r="W180" s="885"/>
      <c r="X180" s="885"/>
      <c r="Y180" s="885"/>
      <c r="Z180" s="885"/>
      <c r="AA180" s="885"/>
      <c r="AB180" s="885"/>
      <c r="AC180" s="885"/>
      <c r="AD180" s="885"/>
      <c r="AE180" s="885"/>
      <c r="AF180" s="885"/>
      <c r="AG180" s="885"/>
      <c r="AH180" s="885"/>
      <c r="AI180" s="885"/>
      <c r="AJ180" s="884"/>
      <c r="AM180" s="886"/>
      <c r="AO180" s="867"/>
      <c r="AP180" s="867"/>
      <c r="AQ180" s="867"/>
      <c r="AV180" s="885"/>
      <c r="AW180" s="867"/>
      <c r="AX180" s="867"/>
      <c r="AY180" s="867"/>
      <c r="AZ180" s="867"/>
      <c r="BA180" s="867"/>
      <c r="BB180" s="867"/>
      <c r="BC180" s="867"/>
      <c r="BD180" s="867"/>
      <c r="BE180" s="867"/>
      <c r="BF180" s="867"/>
      <c r="BG180" s="867"/>
      <c r="BH180" s="867"/>
      <c r="BI180" s="867"/>
      <c r="BJ180" s="867"/>
    </row>
    <row r="181" spans="5:62" s="883" customFormat="1" x14ac:dyDescent="0.35">
      <c r="E181" s="885"/>
      <c r="F181" s="867"/>
      <c r="G181" s="867"/>
      <c r="H181" s="867"/>
      <c r="I181" s="867"/>
      <c r="J181" s="867"/>
      <c r="K181" s="867"/>
      <c r="L181" s="867"/>
      <c r="M181" s="867"/>
      <c r="N181" s="867"/>
      <c r="O181" s="867"/>
      <c r="P181" s="867"/>
      <c r="Q181" s="867"/>
      <c r="R181" s="867"/>
      <c r="S181" s="867"/>
      <c r="T181" s="867"/>
      <c r="U181" s="867"/>
      <c r="V181" s="867"/>
      <c r="W181" s="885"/>
      <c r="X181" s="885"/>
      <c r="Y181" s="885"/>
      <c r="Z181" s="885"/>
      <c r="AA181" s="885"/>
      <c r="AB181" s="885"/>
      <c r="AC181" s="885"/>
      <c r="AD181" s="885"/>
      <c r="AE181" s="885"/>
      <c r="AF181" s="885"/>
      <c r="AG181" s="885"/>
      <c r="AH181" s="885"/>
      <c r="AI181" s="885"/>
      <c r="AJ181" s="884"/>
      <c r="AM181" s="886"/>
      <c r="AO181" s="867"/>
      <c r="AP181" s="867"/>
      <c r="AQ181" s="867"/>
      <c r="AV181" s="885"/>
      <c r="AW181" s="867"/>
      <c r="AX181" s="867"/>
      <c r="AY181" s="867"/>
      <c r="AZ181" s="867"/>
      <c r="BA181" s="867"/>
      <c r="BB181" s="867"/>
      <c r="BC181" s="867"/>
      <c r="BD181" s="867"/>
      <c r="BE181" s="867"/>
      <c r="BF181" s="867"/>
      <c r="BG181" s="867"/>
      <c r="BH181" s="867"/>
      <c r="BI181" s="867"/>
      <c r="BJ181" s="867"/>
    </row>
    <row r="182" spans="5:62" s="883" customFormat="1" x14ac:dyDescent="0.35">
      <c r="E182" s="885"/>
      <c r="F182" s="867"/>
      <c r="G182" s="867"/>
      <c r="H182" s="867"/>
      <c r="I182" s="867"/>
      <c r="J182" s="867"/>
      <c r="K182" s="867"/>
      <c r="L182" s="867"/>
      <c r="M182" s="867"/>
      <c r="N182" s="867"/>
      <c r="O182" s="867"/>
      <c r="P182" s="867"/>
      <c r="Q182" s="867"/>
      <c r="R182" s="867"/>
      <c r="S182" s="867"/>
      <c r="T182" s="867"/>
      <c r="U182" s="867"/>
      <c r="V182" s="867"/>
      <c r="W182" s="885"/>
      <c r="X182" s="885"/>
      <c r="Y182" s="885"/>
      <c r="Z182" s="885"/>
      <c r="AA182" s="885"/>
      <c r="AB182" s="885"/>
      <c r="AC182" s="885"/>
      <c r="AD182" s="885"/>
      <c r="AE182" s="885"/>
      <c r="AF182" s="885"/>
      <c r="AG182" s="885"/>
      <c r="AH182" s="885"/>
      <c r="AI182" s="885"/>
      <c r="AJ182" s="884"/>
      <c r="AM182" s="886"/>
      <c r="AO182" s="867"/>
      <c r="AP182" s="867"/>
      <c r="AQ182" s="867"/>
      <c r="AV182" s="885"/>
      <c r="AW182" s="867"/>
      <c r="AX182" s="867"/>
      <c r="AY182" s="867"/>
      <c r="AZ182" s="867"/>
      <c r="BA182" s="867"/>
      <c r="BB182" s="867"/>
      <c r="BC182" s="867"/>
      <c r="BD182" s="867"/>
      <c r="BE182" s="867"/>
      <c r="BF182" s="867"/>
      <c r="BG182" s="867"/>
      <c r="BH182" s="867"/>
      <c r="BI182" s="867"/>
      <c r="BJ182" s="867"/>
    </row>
    <row r="183" spans="5:62" s="883" customFormat="1" x14ac:dyDescent="0.35">
      <c r="E183" s="885"/>
      <c r="F183" s="867"/>
      <c r="G183" s="867"/>
      <c r="H183" s="867"/>
      <c r="I183" s="867"/>
      <c r="J183" s="867"/>
      <c r="K183" s="867"/>
      <c r="L183" s="867"/>
      <c r="M183" s="867"/>
      <c r="N183" s="867"/>
      <c r="O183" s="867"/>
      <c r="P183" s="867"/>
      <c r="Q183" s="867"/>
      <c r="R183" s="867"/>
      <c r="S183" s="867"/>
      <c r="T183" s="867"/>
      <c r="U183" s="867"/>
      <c r="V183" s="867"/>
      <c r="W183" s="885"/>
      <c r="X183" s="885"/>
      <c r="Y183" s="885"/>
      <c r="Z183" s="885"/>
      <c r="AA183" s="885"/>
      <c r="AB183" s="885"/>
      <c r="AC183" s="885"/>
      <c r="AD183" s="885"/>
      <c r="AE183" s="885"/>
      <c r="AF183" s="885"/>
      <c r="AG183" s="885"/>
      <c r="AH183" s="885"/>
      <c r="AI183" s="885"/>
      <c r="AJ183" s="884"/>
      <c r="AM183" s="886"/>
      <c r="AO183" s="867"/>
      <c r="AP183" s="867"/>
      <c r="AQ183" s="867"/>
      <c r="AV183" s="885"/>
      <c r="AW183" s="867"/>
      <c r="AX183" s="867"/>
      <c r="AY183" s="867"/>
      <c r="AZ183" s="867"/>
      <c r="BA183" s="867"/>
      <c r="BB183" s="867"/>
      <c r="BC183" s="867"/>
      <c r="BD183" s="867"/>
      <c r="BE183" s="867"/>
      <c r="BF183" s="867"/>
      <c r="BG183" s="867"/>
      <c r="BH183" s="867"/>
      <c r="BI183" s="867"/>
      <c r="BJ183" s="867"/>
    </row>
    <row r="184" spans="5:62" s="883" customFormat="1" x14ac:dyDescent="0.35">
      <c r="E184" s="885"/>
      <c r="F184" s="867"/>
      <c r="G184" s="867"/>
      <c r="H184" s="867"/>
      <c r="I184" s="867"/>
      <c r="J184" s="867"/>
      <c r="K184" s="867"/>
      <c r="L184" s="867"/>
      <c r="M184" s="867"/>
      <c r="N184" s="867"/>
      <c r="O184" s="867"/>
      <c r="P184" s="867"/>
      <c r="Q184" s="867"/>
      <c r="R184" s="867"/>
      <c r="S184" s="867"/>
      <c r="T184" s="867"/>
      <c r="U184" s="867"/>
      <c r="V184" s="867"/>
      <c r="W184" s="885"/>
      <c r="X184" s="885"/>
      <c r="Y184" s="885"/>
      <c r="Z184" s="885"/>
      <c r="AA184" s="885"/>
      <c r="AB184" s="885"/>
      <c r="AC184" s="885"/>
      <c r="AD184" s="885"/>
      <c r="AE184" s="885"/>
      <c r="AF184" s="885"/>
      <c r="AG184" s="885"/>
      <c r="AH184" s="885"/>
      <c r="AI184" s="885"/>
      <c r="AJ184" s="884"/>
      <c r="AM184" s="886"/>
      <c r="AO184" s="867"/>
      <c r="AP184" s="867"/>
      <c r="AQ184" s="867"/>
      <c r="AV184" s="885"/>
      <c r="AW184" s="867"/>
      <c r="AX184" s="867"/>
      <c r="AY184" s="867"/>
      <c r="AZ184" s="867"/>
      <c r="BA184" s="867"/>
      <c r="BB184" s="867"/>
      <c r="BC184" s="867"/>
      <c r="BD184" s="867"/>
      <c r="BE184" s="867"/>
      <c r="BF184" s="867"/>
      <c r="BG184" s="867"/>
      <c r="BH184" s="867"/>
      <c r="BI184" s="867"/>
      <c r="BJ184" s="867"/>
    </row>
    <row r="185" spans="5:62" s="883" customFormat="1" x14ac:dyDescent="0.35">
      <c r="E185" s="885"/>
      <c r="F185" s="867"/>
      <c r="G185" s="867"/>
      <c r="H185" s="867"/>
      <c r="I185" s="867"/>
      <c r="J185" s="867"/>
      <c r="K185" s="867"/>
      <c r="L185" s="867"/>
      <c r="M185" s="867"/>
      <c r="N185" s="867"/>
      <c r="O185" s="867"/>
      <c r="P185" s="867"/>
      <c r="Q185" s="867"/>
      <c r="R185" s="867"/>
      <c r="S185" s="867"/>
      <c r="T185" s="867"/>
      <c r="U185" s="867"/>
      <c r="V185" s="867"/>
      <c r="W185" s="885"/>
      <c r="X185" s="885"/>
      <c r="Y185" s="885"/>
      <c r="Z185" s="885"/>
      <c r="AA185" s="885"/>
      <c r="AB185" s="885"/>
      <c r="AC185" s="885"/>
      <c r="AD185" s="885"/>
      <c r="AE185" s="885"/>
      <c r="AF185" s="885"/>
      <c r="AG185" s="885"/>
      <c r="AH185" s="885"/>
      <c r="AI185" s="885"/>
      <c r="AJ185" s="884"/>
      <c r="AM185" s="886"/>
      <c r="AO185" s="867"/>
      <c r="AP185" s="867"/>
      <c r="AQ185" s="867"/>
      <c r="AV185" s="885"/>
      <c r="AW185" s="867"/>
      <c r="AX185" s="867"/>
      <c r="AY185" s="867"/>
      <c r="AZ185" s="867"/>
      <c r="BA185" s="867"/>
      <c r="BB185" s="867"/>
      <c r="BC185" s="867"/>
      <c r="BD185" s="867"/>
      <c r="BE185" s="867"/>
      <c r="BF185" s="867"/>
      <c r="BG185" s="867"/>
      <c r="BH185" s="867"/>
      <c r="BI185" s="867"/>
      <c r="BJ185" s="867"/>
    </row>
    <row r="186" spans="5:62" s="883" customFormat="1" x14ac:dyDescent="0.35">
      <c r="E186" s="885"/>
      <c r="F186" s="867"/>
      <c r="G186" s="867"/>
      <c r="H186" s="867"/>
      <c r="I186" s="867"/>
      <c r="J186" s="867"/>
      <c r="K186" s="867"/>
      <c r="L186" s="867"/>
      <c r="M186" s="867"/>
      <c r="N186" s="867"/>
      <c r="O186" s="867"/>
      <c r="P186" s="867"/>
      <c r="Q186" s="867"/>
      <c r="R186" s="867"/>
      <c r="S186" s="867"/>
      <c r="T186" s="867"/>
      <c r="U186" s="867"/>
      <c r="V186" s="867"/>
      <c r="W186" s="885"/>
      <c r="X186" s="885"/>
      <c r="Y186" s="885"/>
      <c r="Z186" s="885"/>
      <c r="AA186" s="885"/>
      <c r="AB186" s="885"/>
      <c r="AC186" s="885"/>
      <c r="AD186" s="885"/>
      <c r="AE186" s="885"/>
      <c r="AF186" s="885"/>
      <c r="AG186" s="885"/>
      <c r="AH186" s="885"/>
      <c r="AI186" s="885"/>
      <c r="AJ186" s="884"/>
      <c r="AM186" s="886"/>
      <c r="AO186" s="867"/>
      <c r="AP186" s="867"/>
      <c r="AQ186" s="867"/>
      <c r="AV186" s="885"/>
      <c r="AW186" s="867"/>
      <c r="AX186" s="867"/>
      <c r="AY186" s="867"/>
      <c r="AZ186" s="867"/>
      <c r="BA186" s="867"/>
      <c r="BB186" s="867"/>
      <c r="BC186" s="867"/>
      <c r="BD186" s="867"/>
      <c r="BE186" s="867"/>
      <c r="BF186" s="867"/>
      <c r="BG186" s="867"/>
      <c r="BH186" s="867"/>
      <c r="BI186" s="867"/>
      <c r="BJ186" s="867"/>
    </row>
    <row r="187" spans="5:62" s="883" customFormat="1" x14ac:dyDescent="0.35">
      <c r="E187" s="885"/>
      <c r="F187" s="867"/>
      <c r="G187" s="867"/>
      <c r="H187" s="867"/>
      <c r="I187" s="867"/>
      <c r="J187" s="867"/>
      <c r="K187" s="867"/>
      <c r="L187" s="867"/>
      <c r="M187" s="867"/>
      <c r="N187" s="867"/>
      <c r="O187" s="867"/>
      <c r="P187" s="867"/>
      <c r="Q187" s="867"/>
      <c r="R187" s="867"/>
      <c r="S187" s="867"/>
      <c r="T187" s="867"/>
      <c r="U187" s="867"/>
      <c r="V187" s="867"/>
      <c r="W187" s="885"/>
      <c r="X187" s="885"/>
      <c r="Y187" s="885"/>
      <c r="Z187" s="885"/>
      <c r="AA187" s="885"/>
      <c r="AB187" s="885"/>
      <c r="AC187" s="885"/>
      <c r="AD187" s="885"/>
      <c r="AE187" s="885"/>
      <c r="AF187" s="885"/>
      <c r="AG187" s="885"/>
      <c r="AH187" s="885"/>
      <c r="AI187" s="885"/>
      <c r="AJ187" s="884"/>
      <c r="AM187" s="886"/>
      <c r="AO187" s="867"/>
      <c r="AP187" s="867"/>
      <c r="AQ187" s="867"/>
      <c r="AV187" s="885"/>
      <c r="AW187" s="867"/>
      <c r="AX187" s="867"/>
      <c r="AY187" s="867"/>
      <c r="AZ187" s="867"/>
      <c r="BA187" s="867"/>
      <c r="BB187" s="867"/>
      <c r="BC187" s="867"/>
      <c r="BD187" s="867"/>
      <c r="BE187" s="867"/>
      <c r="BF187" s="867"/>
      <c r="BG187" s="867"/>
      <c r="BH187" s="867"/>
      <c r="BI187" s="867"/>
      <c r="BJ187" s="867"/>
    </row>
    <row r="188" spans="5:62" s="883" customFormat="1" x14ac:dyDescent="0.35">
      <c r="E188" s="885"/>
      <c r="F188" s="867"/>
      <c r="G188" s="867"/>
      <c r="H188" s="867"/>
      <c r="I188" s="867"/>
      <c r="J188" s="867"/>
      <c r="K188" s="867"/>
      <c r="L188" s="867"/>
      <c r="M188" s="867"/>
      <c r="N188" s="867"/>
      <c r="O188" s="867"/>
      <c r="P188" s="867"/>
      <c r="Q188" s="867"/>
      <c r="R188" s="867"/>
      <c r="S188" s="867"/>
      <c r="T188" s="867"/>
      <c r="U188" s="867"/>
      <c r="V188" s="867"/>
      <c r="W188" s="885"/>
      <c r="X188" s="885"/>
      <c r="Y188" s="885"/>
      <c r="Z188" s="885"/>
      <c r="AA188" s="885"/>
      <c r="AB188" s="885"/>
      <c r="AC188" s="885"/>
      <c r="AD188" s="885"/>
      <c r="AE188" s="885"/>
      <c r="AF188" s="885"/>
      <c r="AG188" s="885"/>
      <c r="AH188" s="885"/>
      <c r="AI188" s="885"/>
      <c r="AJ188" s="884"/>
      <c r="AM188" s="886"/>
      <c r="AO188" s="867"/>
      <c r="AP188" s="867"/>
      <c r="AQ188" s="867"/>
      <c r="AV188" s="885"/>
      <c r="AW188" s="867"/>
      <c r="AX188" s="867"/>
      <c r="AY188" s="867"/>
      <c r="AZ188" s="867"/>
      <c r="BA188" s="867"/>
      <c r="BB188" s="867"/>
      <c r="BC188" s="867"/>
      <c r="BD188" s="867"/>
      <c r="BE188" s="867"/>
      <c r="BF188" s="867"/>
      <c r="BG188" s="867"/>
      <c r="BH188" s="867"/>
      <c r="BI188" s="867"/>
      <c r="BJ188" s="867"/>
    </row>
    <row r="189" spans="5:62" s="883" customFormat="1" x14ac:dyDescent="0.35">
      <c r="E189" s="885"/>
      <c r="F189" s="867"/>
      <c r="G189" s="867"/>
      <c r="H189" s="867"/>
      <c r="I189" s="867"/>
      <c r="J189" s="867"/>
      <c r="K189" s="867"/>
      <c r="L189" s="867"/>
      <c r="M189" s="867"/>
      <c r="N189" s="867"/>
      <c r="O189" s="867"/>
      <c r="P189" s="867"/>
      <c r="Q189" s="867"/>
      <c r="R189" s="867"/>
      <c r="S189" s="867"/>
      <c r="T189" s="867"/>
      <c r="U189" s="867"/>
      <c r="V189" s="867"/>
      <c r="W189" s="885"/>
      <c r="X189" s="885"/>
      <c r="Y189" s="885"/>
      <c r="Z189" s="885"/>
      <c r="AA189" s="885"/>
      <c r="AB189" s="885"/>
      <c r="AC189" s="885"/>
      <c r="AD189" s="885"/>
      <c r="AE189" s="885"/>
      <c r="AF189" s="885"/>
      <c r="AG189" s="885"/>
      <c r="AH189" s="885"/>
      <c r="AI189" s="885"/>
      <c r="AJ189" s="884"/>
      <c r="AM189" s="886"/>
      <c r="AO189" s="867"/>
      <c r="AP189" s="867"/>
      <c r="AQ189" s="867"/>
      <c r="AV189" s="885"/>
      <c r="AW189" s="867"/>
      <c r="AX189" s="867"/>
      <c r="AY189" s="867"/>
      <c r="AZ189" s="867"/>
      <c r="BA189" s="867"/>
      <c r="BB189" s="867"/>
      <c r="BC189" s="867"/>
      <c r="BD189" s="867"/>
      <c r="BE189" s="867"/>
      <c r="BF189" s="867"/>
      <c r="BG189" s="867"/>
      <c r="BH189" s="867"/>
      <c r="BI189" s="867"/>
      <c r="BJ189" s="867"/>
    </row>
    <row r="190" spans="5:62" s="883" customFormat="1" x14ac:dyDescent="0.35">
      <c r="E190" s="885"/>
      <c r="F190" s="867"/>
      <c r="G190" s="867"/>
      <c r="H190" s="867"/>
      <c r="I190" s="867"/>
      <c r="J190" s="867"/>
      <c r="K190" s="867"/>
      <c r="L190" s="867"/>
      <c r="M190" s="867"/>
      <c r="N190" s="867"/>
      <c r="O190" s="867"/>
      <c r="P190" s="867"/>
      <c r="Q190" s="867"/>
      <c r="R190" s="867"/>
      <c r="S190" s="867"/>
      <c r="T190" s="867"/>
      <c r="U190" s="867"/>
      <c r="V190" s="867"/>
      <c r="W190" s="885"/>
      <c r="X190" s="885"/>
      <c r="Y190" s="885"/>
      <c r="Z190" s="885"/>
      <c r="AA190" s="885"/>
      <c r="AB190" s="885"/>
      <c r="AC190" s="885"/>
      <c r="AD190" s="885"/>
      <c r="AE190" s="885"/>
      <c r="AF190" s="885"/>
      <c r="AG190" s="885"/>
      <c r="AH190" s="885"/>
      <c r="AI190" s="885"/>
      <c r="AJ190" s="884"/>
      <c r="AM190" s="886"/>
      <c r="AO190" s="867"/>
      <c r="AP190" s="867"/>
      <c r="AQ190" s="867"/>
      <c r="AV190" s="885"/>
      <c r="AW190" s="867"/>
      <c r="AX190" s="867"/>
      <c r="AY190" s="867"/>
      <c r="AZ190" s="867"/>
      <c r="BA190" s="867"/>
      <c r="BB190" s="867"/>
      <c r="BC190" s="867"/>
      <c r="BD190" s="867"/>
      <c r="BE190" s="867"/>
      <c r="BF190" s="867"/>
      <c r="BG190" s="867"/>
      <c r="BH190" s="867"/>
      <c r="BI190" s="867"/>
      <c r="BJ190" s="867"/>
    </row>
    <row r="191" spans="5:62" s="883" customFormat="1" x14ac:dyDescent="0.35">
      <c r="E191" s="885"/>
      <c r="F191" s="867"/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85"/>
      <c r="X191" s="885"/>
      <c r="Y191" s="885"/>
      <c r="Z191" s="885"/>
      <c r="AA191" s="885"/>
      <c r="AB191" s="885"/>
      <c r="AC191" s="885"/>
      <c r="AD191" s="885"/>
      <c r="AE191" s="885"/>
      <c r="AF191" s="885"/>
      <c r="AG191" s="885"/>
      <c r="AH191" s="885"/>
      <c r="AI191" s="885"/>
      <c r="AJ191" s="884"/>
      <c r="AM191" s="886"/>
      <c r="AO191" s="867"/>
      <c r="AP191" s="867"/>
      <c r="AQ191" s="867"/>
      <c r="AV191" s="885"/>
      <c r="AW191" s="867"/>
      <c r="AX191" s="867"/>
      <c r="AY191" s="867"/>
      <c r="AZ191" s="867"/>
      <c r="BA191" s="867"/>
      <c r="BB191" s="867"/>
      <c r="BC191" s="867"/>
      <c r="BD191" s="867"/>
      <c r="BE191" s="867"/>
      <c r="BF191" s="867"/>
      <c r="BG191" s="867"/>
      <c r="BH191" s="867"/>
      <c r="BI191" s="867"/>
      <c r="BJ191" s="867"/>
    </row>
    <row r="192" spans="5:62" s="883" customFormat="1" x14ac:dyDescent="0.35">
      <c r="E192" s="885"/>
      <c r="F192" s="867"/>
      <c r="G192" s="867"/>
      <c r="H192" s="867"/>
      <c r="I192" s="867"/>
      <c r="J192" s="867"/>
      <c r="K192" s="867"/>
      <c r="L192" s="867"/>
      <c r="M192" s="867"/>
      <c r="N192" s="867"/>
      <c r="O192" s="867"/>
      <c r="P192" s="867"/>
      <c r="Q192" s="867"/>
      <c r="R192" s="867"/>
      <c r="S192" s="867"/>
      <c r="T192" s="867"/>
      <c r="U192" s="867"/>
      <c r="V192" s="867"/>
      <c r="W192" s="885"/>
      <c r="X192" s="885"/>
      <c r="Y192" s="885"/>
      <c r="Z192" s="885"/>
      <c r="AA192" s="885"/>
      <c r="AB192" s="885"/>
      <c r="AC192" s="885"/>
      <c r="AD192" s="885"/>
      <c r="AE192" s="885"/>
      <c r="AF192" s="885"/>
      <c r="AG192" s="885"/>
      <c r="AH192" s="885"/>
      <c r="AI192" s="885"/>
      <c r="AJ192" s="884"/>
      <c r="AM192" s="886"/>
      <c r="AO192" s="867"/>
      <c r="AP192" s="867"/>
      <c r="AQ192" s="867"/>
      <c r="AV192" s="885"/>
      <c r="AW192" s="867"/>
      <c r="AX192" s="867"/>
      <c r="AY192" s="867"/>
      <c r="AZ192" s="867"/>
      <c r="BA192" s="867"/>
      <c r="BB192" s="867"/>
      <c r="BC192" s="867"/>
      <c r="BD192" s="867"/>
      <c r="BE192" s="867"/>
      <c r="BF192" s="867"/>
      <c r="BG192" s="867"/>
      <c r="BH192" s="867"/>
      <c r="BI192" s="867"/>
      <c r="BJ192" s="867"/>
    </row>
    <row r="193" spans="5:62" s="883" customFormat="1" x14ac:dyDescent="0.35">
      <c r="E193" s="885"/>
      <c r="F193" s="867"/>
      <c r="G193" s="867"/>
      <c r="H193" s="867"/>
      <c r="I193" s="867"/>
      <c r="J193" s="867"/>
      <c r="K193" s="867"/>
      <c r="L193" s="867"/>
      <c r="M193" s="867"/>
      <c r="N193" s="867"/>
      <c r="O193" s="867"/>
      <c r="P193" s="867"/>
      <c r="Q193" s="867"/>
      <c r="R193" s="867"/>
      <c r="S193" s="867"/>
      <c r="T193" s="867"/>
      <c r="U193" s="867"/>
      <c r="V193" s="867"/>
      <c r="W193" s="885"/>
      <c r="X193" s="885"/>
      <c r="Y193" s="885"/>
      <c r="Z193" s="885"/>
      <c r="AA193" s="885"/>
      <c r="AB193" s="885"/>
      <c r="AC193" s="885"/>
      <c r="AD193" s="885"/>
      <c r="AE193" s="885"/>
      <c r="AF193" s="885"/>
      <c r="AG193" s="885"/>
      <c r="AH193" s="885"/>
      <c r="AI193" s="885"/>
      <c r="AJ193" s="884"/>
      <c r="AM193" s="886"/>
      <c r="AO193" s="867"/>
      <c r="AP193" s="867"/>
      <c r="AQ193" s="867"/>
      <c r="AV193" s="885"/>
      <c r="AW193" s="867"/>
      <c r="AX193" s="867"/>
      <c r="AY193" s="867"/>
      <c r="AZ193" s="867"/>
      <c r="BA193" s="867"/>
      <c r="BB193" s="867"/>
      <c r="BC193" s="867"/>
      <c r="BD193" s="867"/>
      <c r="BE193" s="867"/>
      <c r="BF193" s="867"/>
      <c r="BG193" s="867"/>
      <c r="BH193" s="867"/>
      <c r="BI193" s="867"/>
      <c r="BJ193" s="867"/>
    </row>
    <row r="194" spans="5:62" s="883" customFormat="1" x14ac:dyDescent="0.35">
      <c r="E194" s="885"/>
      <c r="F194" s="867"/>
      <c r="G194" s="867"/>
      <c r="H194" s="867"/>
      <c r="I194" s="867"/>
      <c r="J194" s="867"/>
      <c r="K194" s="867"/>
      <c r="L194" s="867"/>
      <c r="M194" s="867"/>
      <c r="N194" s="867"/>
      <c r="O194" s="867"/>
      <c r="P194" s="867"/>
      <c r="Q194" s="867"/>
      <c r="R194" s="867"/>
      <c r="S194" s="867"/>
      <c r="T194" s="867"/>
      <c r="U194" s="867"/>
      <c r="V194" s="867"/>
      <c r="W194" s="885"/>
      <c r="X194" s="885"/>
      <c r="Y194" s="885"/>
      <c r="Z194" s="885"/>
      <c r="AA194" s="885"/>
      <c r="AB194" s="885"/>
      <c r="AC194" s="885"/>
      <c r="AD194" s="885"/>
      <c r="AE194" s="885"/>
      <c r="AF194" s="885"/>
      <c r="AG194" s="885"/>
      <c r="AH194" s="885"/>
      <c r="AI194" s="885"/>
      <c r="AJ194" s="884"/>
      <c r="AM194" s="886"/>
      <c r="AO194" s="867"/>
      <c r="AP194" s="867"/>
      <c r="AQ194" s="867"/>
      <c r="AV194" s="885"/>
      <c r="AW194" s="867"/>
      <c r="AX194" s="867"/>
      <c r="AY194" s="867"/>
      <c r="AZ194" s="867"/>
      <c r="BA194" s="867"/>
      <c r="BB194" s="867"/>
      <c r="BC194" s="867"/>
      <c r="BD194" s="867"/>
      <c r="BE194" s="867"/>
      <c r="BF194" s="867"/>
      <c r="BG194" s="867"/>
      <c r="BH194" s="867"/>
      <c r="BI194" s="867"/>
      <c r="BJ194" s="867"/>
    </row>
    <row r="195" spans="5:62" s="883" customFormat="1" x14ac:dyDescent="0.35">
      <c r="E195" s="885"/>
      <c r="F195" s="867"/>
      <c r="G195" s="867"/>
      <c r="H195" s="867"/>
      <c r="I195" s="867"/>
      <c r="J195" s="867"/>
      <c r="K195" s="867"/>
      <c r="L195" s="867"/>
      <c r="M195" s="867"/>
      <c r="N195" s="867"/>
      <c r="O195" s="867"/>
      <c r="P195" s="867"/>
      <c r="Q195" s="867"/>
      <c r="R195" s="867"/>
      <c r="S195" s="867"/>
      <c r="T195" s="867"/>
      <c r="U195" s="867"/>
      <c r="V195" s="867"/>
      <c r="W195" s="885"/>
      <c r="X195" s="885"/>
      <c r="Y195" s="885"/>
      <c r="Z195" s="885"/>
      <c r="AA195" s="885"/>
      <c r="AB195" s="885"/>
      <c r="AC195" s="885"/>
      <c r="AD195" s="885"/>
      <c r="AE195" s="885"/>
      <c r="AF195" s="885"/>
      <c r="AG195" s="885"/>
      <c r="AH195" s="885"/>
      <c r="AI195" s="885"/>
      <c r="AJ195" s="884"/>
      <c r="AM195" s="886"/>
      <c r="AO195" s="867"/>
      <c r="AP195" s="867"/>
      <c r="AQ195" s="867"/>
      <c r="AV195" s="885"/>
      <c r="AW195" s="867"/>
      <c r="AX195" s="867"/>
      <c r="AY195" s="867"/>
      <c r="AZ195" s="867"/>
      <c r="BA195" s="867"/>
      <c r="BB195" s="867"/>
      <c r="BC195" s="867"/>
      <c r="BD195" s="867"/>
      <c r="BE195" s="867"/>
      <c r="BF195" s="867"/>
      <c r="BG195" s="867"/>
      <c r="BH195" s="867"/>
      <c r="BI195" s="867"/>
      <c r="BJ195" s="867"/>
    </row>
    <row r="196" spans="5:62" s="883" customFormat="1" x14ac:dyDescent="0.35">
      <c r="E196" s="885"/>
      <c r="F196" s="867"/>
      <c r="G196" s="867"/>
      <c r="H196" s="867"/>
      <c r="I196" s="867"/>
      <c r="J196" s="867"/>
      <c r="K196" s="867"/>
      <c r="L196" s="867"/>
      <c r="M196" s="867"/>
      <c r="N196" s="867"/>
      <c r="O196" s="867"/>
      <c r="P196" s="867"/>
      <c r="Q196" s="867"/>
      <c r="R196" s="867"/>
      <c r="S196" s="867"/>
      <c r="T196" s="867"/>
      <c r="U196" s="867"/>
      <c r="V196" s="867"/>
      <c r="W196" s="885"/>
      <c r="X196" s="885"/>
      <c r="Y196" s="885"/>
      <c r="Z196" s="885"/>
      <c r="AA196" s="885"/>
      <c r="AB196" s="885"/>
      <c r="AC196" s="885"/>
      <c r="AD196" s="885"/>
      <c r="AE196" s="885"/>
      <c r="AF196" s="885"/>
      <c r="AG196" s="885"/>
      <c r="AH196" s="885"/>
      <c r="AI196" s="885"/>
      <c r="AJ196" s="884"/>
      <c r="AM196" s="886"/>
      <c r="AO196" s="867"/>
      <c r="AP196" s="867"/>
      <c r="AQ196" s="867"/>
      <c r="AV196" s="885"/>
      <c r="AW196" s="867"/>
      <c r="AX196" s="867"/>
      <c r="AY196" s="867"/>
      <c r="AZ196" s="867"/>
      <c r="BA196" s="867"/>
      <c r="BB196" s="867"/>
      <c r="BC196" s="867"/>
      <c r="BD196" s="867"/>
      <c r="BE196" s="867"/>
      <c r="BF196" s="867"/>
      <c r="BG196" s="867"/>
      <c r="BH196" s="867"/>
      <c r="BI196" s="867"/>
      <c r="BJ196" s="867"/>
    </row>
    <row r="197" spans="5:62" s="883" customFormat="1" x14ac:dyDescent="0.35">
      <c r="E197" s="885"/>
      <c r="F197" s="867"/>
      <c r="G197" s="867"/>
      <c r="H197" s="867"/>
      <c r="I197" s="867"/>
      <c r="J197" s="867"/>
      <c r="K197" s="867"/>
      <c r="L197" s="867"/>
      <c r="M197" s="867"/>
      <c r="N197" s="867"/>
      <c r="O197" s="867"/>
      <c r="P197" s="867"/>
      <c r="Q197" s="867"/>
      <c r="R197" s="867"/>
      <c r="S197" s="867"/>
      <c r="T197" s="867"/>
      <c r="U197" s="867"/>
      <c r="V197" s="867"/>
      <c r="W197" s="885"/>
      <c r="X197" s="885"/>
      <c r="Y197" s="885"/>
      <c r="Z197" s="885"/>
      <c r="AA197" s="885"/>
      <c r="AB197" s="885"/>
      <c r="AC197" s="885"/>
      <c r="AD197" s="885"/>
      <c r="AE197" s="885"/>
      <c r="AF197" s="885"/>
      <c r="AG197" s="885"/>
      <c r="AH197" s="885"/>
      <c r="AI197" s="885"/>
      <c r="AJ197" s="884"/>
      <c r="AM197" s="886"/>
      <c r="AO197" s="867"/>
      <c r="AP197" s="867"/>
      <c r="AQ197" s="867"/>
      <c r="AV197" s="885"/>
      <c r="AW197" s="867"/>
      <c r="AX197" s="867"/>
      <c r="AY197" s="867"/>
      <c r="AZ197" s="867"/>
      <c r="BA197" s="867"/>
      <c r="BB197" s="867"/>
      <c r="BC197" s="867"/>
      <c r="BD197" s="867"/>
      <c r="BE197" s="867"/>
      <c r="BF197" s="867"/>
      <c r="BG197" s="867"/>
      <c r="BH197" s="867"/>
      <c r="BI197" s="867"/>
      <c r="BJ197" s="867"/>
    </row>
    <row r="198" spans="5:62" s="883" customFormat="1" x14ac:dyDescent="0.35">
      <c r="E198" s="885"/>
      <c r="F198" s="867"/>
      <c r="G198" s="867"/>
      <c r="H198" s="867"/>
      <c r="I198" s="867"/>
      <c r="J198" s="867"/>
      <c r="K198" s="867"/>
      <c r="L198" s="867"/>
      <c r="M198" s="867"/>
      <c r="N198" s="867"/>
      <c r="O198" s="867"/>
      <c r="P198" s="867"/>
      <c r="Q198" s="867"/>
      <c r="R198" s="867"/>
      <c r="S198" s="867"/>
      <c r="T198" s="867"/>
      <c r="U198" s="867"/>
      <c r="V198" s="867"/>
      <c r="W198" s="885"/>
      <c r="X198" s="885"/>
      <c r="Y198" s="885"/>
      <c r="Z198" s="885"/>
      <c r="AA198" s="885"/>
      <c r="AB198" s="885"/>
      <c r="AC198" s="885"/>
      <c r="AD198" s="885"/>
      <c r="AE198" s="885"/>
      <c r="AF198" s="885"/>
      <c r="AG198" s="885"/>
      <c r="AH198" s="885"/>
      <c r="AI198" s="885"/>
      <c r="AJ198" s="884"/>
      <c r="AM198" s="886"/>
      <c r="AO198" s="867"/>
      <c r="AP198" s="867"/>
      <c r="AQ198" s="867"/>
      <c r="AV198" s="885"/>
      <c r="AW198" s="867"/>
      <c r="AX198" s="867"/>
      <c r="AY198" s="867"/>
      <c r="AZ198" s="867"/>
      <c r="BA198" s="867"/>
      <c r="BB198" s="867"/>
      <c r="BC198" s="867"/>
      <c r="BD198" s="867"/>
      <c r="BE198" s="867"/>
      <c r="BF198" s="867"/>
      <c r="BG198" s="867"/>
      <c r="BH198" s="867"/>
      <c r="BI198" s="867"/>
      <c r="BJ198" s="867"/>
    </row>
    <row r="199" spans="5:62" s="883" customFormat="1" x14ac:dyDescent="0.35">
      <c r="E199" s="885"/>
      <c r="F199" s="867"/>
      <c r="G199" s="867"/>
      <c r="H199" s="867"/>
      <c r="I199" s="867"/>
      <c r="J199" s="867"/>
      <c r="K199" s="867"/>
      <c r="L199" s="867"/>
      <c r="M199" s="867"/>
      <c r="N199" s="867"/>
      <c r="O199" s="867"/>
      <c r="P199" s="867"/>
      <c r="Q199" s="867"/>
      <c r="R199" s="867"/>
      <c r="S199" s="867"/>
      <c r="T199" s="867"/>
      <c r="U199" s="867"/>
      <c r="V199" s="867"/>
      <c r="W199" s="885"/>
      <c r="X199" s="885"/>
      <c r="Y199" s="885"/>
      <c r="Z199" s="885"/>
      <c r="AA199" s="885"/>
      <c r="AB199" s="885"/>
      <c r="AC199" s="885"/>
      <c r="AD199" s="885"/>
      <c r="AE199" s="885"/>
      <c r="AF199" s="885"/>
      <c r="AG199" s="885"/>
      <c r="AH199" s="885"/>
      <c r="AI199" s="885"/>
      <c r="AJ199" s="884"/>
      <c r="AM199" s="886"/>
      <c r="AO199" s="867"/>
      <c r="AP199" s="867"/>
      <c r="AQ199" s="867"/>
      <c r="AV199" s="885"/>
      <c r="AW199" s="867"/>
      <c r="AX199" s="867"/>
      <c r="AY199" s="867"/>
      <c r="AZ199" s="867"/>
      <c r="BA199" s="867"/>
      <c r="BB199" s="867"/>
      <c r="BC199" s="867"/>
      <c r="BD199" s="867"/>
      <c r="BE199" s="867"/>
      <c r="BF199" s="867"/>
      <c r="BG199" s="867"/>
      <c r="BH199" s="867"/>
      <c r="BI199" s="867"/>
      <c r="BJ199" s="867"/>
    </row>
    <row r="200" spans="5:62" s="883" customFormat="1" x14ac:dyDescent="0.35">
      <c r="E200" s="885"/>
      <c r="F200" s="867"/>
      <c r="G200" s="867"/>
      <c r="H200" s="867"/>
      <c r="I200" s="867"/>
      <c r="J200" s="867"/>
      <c r="K200" s="867"/>
      <c r="L200" s="867"/>
      <c r="M200" s="867"/>
      <c r="N200" s="867"/>
      <c r="O200" s="867"/>
      <c r="P200" s="867"/>
      <c r="Q200" s="867"/>
      <c r="R200" s="867"/>
      <c r="S200" s="867"/>
      <c r="T200" s="867"/>
      <c r="U200" s="867"/>
      <c r="V200" s="867"/>
      <c r="W200" s="885"/>
      <c r="X200" s="885"/>
      <c r="Y200" s="885"/>
      <c r="Z200" s="885"/>
      <c r="AA200" s="885"/>
      <c r="AB200" s="885"/>
      <c r="AC200" s="885"/>
      <c r="AD200" s="885"/>
      <c r="AE200" s="885"/>
      <c r="AF200" s="885"/>
      <c r="AG200" s="885"/>
      <c r="AH200" s="885"/>
      <c r="AI200" s="885"/>
      <c r="AJ200" s="884"/>
      <c r="AM200" s="886"/>
      <c r="AO200" s="867"/>
      <c r="AP200" s="867"/>
      <c r="AQ200" s="867"/>
      <c r="AV200" s="885"/>
      <c r="AW200" s="867"/>
      <c r="AX200" s="867"/>
      <c r="AY200" s="867"/>
      <c r="AZ200" s="867"/>
      <c r="BA200" s="867"/>
      <c r="BB200" s="867"/>
      <c r="BC200" s="867"/>
      <c r="BD200" s="867"/>
      <c r="BE200" s="867"/>
      <c r="BF200" s="867"/>
      <c r="BG200" s="867"/>
      <c r="BH200" s="867"/>
      <c r="BI200" s="867"/>
      <c r="BJ200" s="867"/>
    </row>
    <row r="201" spans="5:62" s="883" customFormat="1" x14ac:dyDescent="0.35">
      <c r="E201" s="885"/>
      <c r="F201" s="867"/>
      <c r="G201" s="867"/>
      <c r="H201" s="867"/>
      <c r="I201" s="867"/>
      <c r="J201" s="867"/>
      <c r="K201" s="867"/>
      <c r="L201" s="867"/>
      <c r="M201" s="867"/>
      <c r="N201" s="867"/>
      <c r="O201" s="867"/>
      <c r="P201" s="867"/>
      <c r="Q201" s="867"/>
      <c r="R201" s="867"/>
      <c r="S201" s="867"/>
      <c r="T201" s="885"/>
      <c r="U201" s="885"/>
      <c r="V201" s="885"/>
      <c r="W201" s="885"/>
      <c r="X201" s="885"/>
      <c r="Y201" s="885"/>
      <c r="Z201" s="885"/>
      <c r="AA201" s="885"/>
      <c r="AB201" s="885"/>
      <c r="AC201" s="885"/>
      <c r="AD201" s="885"/>
      <c r="AE201" s="885"/>
      <c r="AF201" s="885"/>
      <c r="AG201" s="885"/>
      <c r="AH201" s="885"/>
      <c r="AI201" s="885"/>
      <c r="AJ201" s="884"/>
      <c r="AM201" s="886"/>
      <c r="AO201" s="867"/>
      <c r="AP201" s="867"/>
      <c r="AQ201" s="867"/>
      <c r="AV201" s="885"/>
      <c r="AW201" s="867"/>
      <c r="AX201" s="867"/>
      <c r="AY201" s="867"/>
      <c r="AZ201" s="867"/>
      <c r="BA201" s="867"/>
      <c r="BB201" s="867"/>
      <c r="BC201" s="867"/>
      <c r="BD201" s="867"/>
      <c r="BE201" s="867"/>
      <c r="BF201" s="867"/>
      <c r="BG201" s="867"/>
      <c r="BH201" s="867"/>
      <c r="BI201" s="867"/>
      <c r="BJ201" s="867"/>
    </row>
    <row r="202" spans="5:62" s="883" customFormat="1" x14ac:dyDescent="0.35">
      <c r="E202" s="885"/>
      <c r="F202" s="867"/>
      <c r="G202" s="867"/>
      <c r="H202" s="867"/>
      <c r="I202" s="867"/>
      <c r="J202" s="867"/>
      <c r="K202" s="867"/>
      <c r="L202" s="867"/>
      <c r="M202" s="867"/>
      <c r="N202" s="867"/>
      <c r="O202" s="867"/>
      <c r="P202" s="867"/>
      <c r="Q202" s="867"/>
      <c r="R202" s="867"/>
      <c r="S202" s="867"/>
      <c r="T202" s="885"/>
      <c r="U202" s="885"/>
      <c r="V202" s="885"/>
      <c r="W202" s="885"/>
      <c r="X202" s="885"/>
      <c r="Y202" s="885"/>
      <c r="Z202" s="885"/>
      <c r="AA202" s="885"/>
      <c r="AB202" s="885"/>
      <c r="AC202" s="885"/>
      <c r="AD202" s="885"/>
      <c r="AE202" s="885"/>
      <c r="AF202" s="885"/>
      <c r="AG202" s="885"/>
      <c r="AH202" s="885"/>
      <c r="AI202" s="885"/>
      <c r="AJ202" s="884"/>
      <c r="AM202" s="886"/>
      <c r="AO202" s="867"/>
      <c r="AP202" s="867"/>
      <c r="AQ202" s="867"/>
      <c r="AV202" s="885"/>
      <c r="AW202" s="867"/>
      <c r="AX202" s="867"/>
      <c r="AY202" s="867"/>
      <c r="AZ202" s="867"/>
      <c r="BA202" s="867"/>
      <c r="BB202" s="867"/>
      <c r="BC202" s="867"/>
      <c r="BD202" s="867"/>
      <c r="BE202" s="867"/>
      <c r="BF202" s="867"/>
      <c r="BG202" s="867"/>
      <c r="BH202" s="867"/>
      <c r="BI202" s="867"/>
      <c r="BJ202" s="867"/>
    </row>
    <row r="203" spans="5:62" s="883" customFormat="1" x14ac:dyDescent="0.35">
      <c r="E203" s="885"/>
      <c r="F203" s="867"/>
      <c r="G203" s="867"/>
      <c r="H203" s="867"/>
      <c r="I203" s="867"/>
      <c r="J203" s="867"/>
      <c r="K203" s="867"/>
      <c r="L203" s="867"/>
      <c r="M203" s="867"/>
      <c r="N203" s="867"/>
      <c r="O203" s="867"/>
      <c r="P203" s="867"/>
      <c r="Q203" s="867"/>
      <c r="R203" s="867"/>
      <c r="S203" s="867"/>
      <c r="T203" s="885"/>
      <c r="U203" s="885"/>
      <c r="V203" s="885"/>
      <c r="W203" s="885"/>
      <c r="X203" s="885"/>
      <c r="Y203" s="885"/>
      <c r="Z203" s="885"/>
      <c r="AA203" s="885"/>
      <c r="AB203" s="885"/>
      <c r="AC203" s="885"/>
      <c r="AD203" s="885"/>
      <c r="AE203" s="885"/>
      <c r="AF203" s="885"/>
      <c r="AG203" s="885"/>
      <c r="AH203" s="885"/>
      <c r="AI203" s="885"/>
      <c r="AJ203" s="884"/>
      <c r="AM203" s="886"/>
      <c r="AO203" s="867"/>
      <c r="AP203" s="867"/>
      <c r="AQ203" s="867"/>
      <c r="AV203" s="885"/>
      <c r="AW203" s="867"/>
      <c r="AX203" s="867"/>
      <c r="AY203" s="867"/>
      <c r="AZ203" s="867"/>
      <c r="BA203" s="867"/>
      <c r="BB203" s="867"/>
      <c r="BC203" s="867"/>
      <c r="BD203" s="867"/>
      <c r="BE203" s="867"/>
      <c r="BF203" s="867"/>
      <c r="BG203" s="867"/>
      <c r="BH203" s="867"/>
      <c r="BI203" s="867"/>
      <c r="BJ203" s="867"/>
    </row>
    <row r="204" spans="5:62" s="883" customFormat="1" x14ac:dyDescent="0.35">
      <c r="E204" s="885"/>
      <c r="F204" s="867"/>
      <c r="G204" s="867"/>
      <c r="H204" s="867"/>
      <c r="I204" s="867"/>
      <c r="J204" s="867"/>
      <c r="K204" s="867"/>
      <c r="L204" s="867"/>
      <c r="M204" s="867"/>
      <c r="N204" s="867"/>
      <c r="O204" s="867"/>
      <c r="P204" s="867"/>
      <c r="Q204" s="867"/>
      <c r="R204" s="867"/>
      <c r="S204" s="867"/>
      <c r="T204" s="885"/>
      <c r="U204" s="885"/>
      <c r="V204" s="885"/>
      <c r="W204" s="885"/>
      <c r="X204" s="885"/>
      <c r="Y204" s="885"/>
      <c r="Z204" s="885"/>
      <c r="AA204" s="885"/>
      <c r="AB204" s="885"/>
      <c r="AC204" s="885"/>
      <c r="AD204" s="885"/>
      <c r="AE204" s="885"/>
      <c r="AF204" s="885"/>
      <c r="AG204" s="885"/>
      <c r="AH204" s="885"/>
      <c r="AI204" s="885"/>
      <c r="AJ204" s="884"/>
      <c r="AM204" s="886"/>
      <c r="AO204" s="867"/>
      <c r="AP204" s="867"/>
      <c r="AQ204" s="867"/>
      <c r="AV204" s="885"/>
      <c r="AW204" s="867"/>
      <c r="AX204" s="867"/>
      <c r="AY204" s="867"/>
      <c r="AZ204" s="867"/>
      <c r="BA204" s="867"/>
      <c r="BB204" s="867"/>
      <c r="BC204" s="867"/>
      <c r="BD204" s="867"/>
      <c r="BE204" s="867"/>
      <c r="BF204" s="867"/>
      <c r="BG204" s="867"/>
      <c r="BH204" s="867"/>
      <c r="BI204" s="867"/>
      <c r="BJ204" s="867"/>
    </row>
    <row r="205" spans="5:62" s="883" customFormat="1" x14ac:dyDescent="0.35">
      <c r="E205" s="885"/>
      <c r="F205" s="867"/>
      <c r="G205" s="867"/>
      <c r="H205" s="867"/>
      <c r="I205" s="867"/>
      <c r="J205" s="867"/>
      <c r="K205" s="867"/>
      <c r="L205" s="867"/>
      <c r="M205" s="867"/>
      <c r="N205" s="867"/>
      <c r="O205" s="867"/>
      <c r="P205" s="867"/>
      <c r="Q205" s="867"/>
      <c r="R205" s="867"/>
      <c r="S205" s="867"/>
      <c r="T205" s="885"/>
      <c r="U205" s="885"/>
      <c r="V205" s="885"/>
      <c r="W205" s="885"/>
      <c r="X205" s="885"/>
      <c r="Y205" s="885"/>
      <c r="Z205" s="885"/>
      <c r="AA205" s="885"/>
      <c r="AB205" s="885"/>
      <c r="AC205" s="885"/>
      <c r="AD205" s="885"/>
      <c r="AE205" s="885"/>
      <c r="AF205" s="885"/>
      <c r="AG205" s="885"/>
      <c r="AH205" s="885"/>
      <c r="AI205" s="885"/>
      <c r="AJ205" s="884"/>
      <c r="AM205" s="886"/>
      <c r="AO205" s="867"/>
      <c r="AP205" s="867"/>
      <c r="AQ205" s="867"/>
      <c r="AV205" s="885"/>
      <c r="AW205" s="867"/>
      <c r="AX205" s="867"/>
      <c r="AY205" s="867"/>
      <c r="AZ205" s="867"/>
      <c r="BA205" s="867"/>
      <c r="BB205" s="867"/>
      <c r="BC205" s="867"/>
      <c r="BD205" s="867"/>
      <c r="BE205" s="867"/>
      <c r="BF205" s="867"/>
      <c r="BG205" s="867"/>
      <c r="BH205" s="867"/>
      <c r="BI205" s="867"/>
      <c r="BJ205" s="867"/>
    </row>
    <row r="206" spans="5:62" s="883" customFormat="1" x14ac:dyDescent="0.35">
      <c r="E206" s="885"/>
      <c r="F206" s="867"/>
      <c r="G206" s="867"/>
      <c r="H206" s="867"/>
      <c r="I206" s="867"/>
      <c r="J206" s="867"/>
      <c r="K206" s="867"/>
      <c r="L206" s="867"/>
      <c r="M206" s="867"/>
      <c r="N206" s="867"/>
      <c r="O206" s="867"/>
      <c r="P206" s="867"/>
      <c r="Q206" s="867"/>
      <c r="R206" s="867"/>
      <c r="S206" s="867"/>
      <c r="T206" s="885"/>
      <c r="U206" s="885"/>
      <c r="V206" s="885"/>
      <c r="W206" s="885"/>
      <c r="X206" s="885"/>
      <c r="Y206" s="885"/>
      <c r="Z206" s="885"/>
      <c r="AA206" s="885"/>
      <c r="AB206" s="885"/>
      <c r="AC206" s="885"/>
      <c r="AD206" s="885"/>
      <c r="AE206" s="885"/>
      <c r="AF206" s="885"/>
      <c r="AG206" s="885"/>
      <c r="AH206" s="885"/>
      <c r="AI206" s="885"/>
      <c r="AJ206" s="884"/>
      <c r="AM206" s="886"/>
      <c r="AO206" s="867"/>
      <c r="AP206" s="867"/>
      <c r="AQ206" s="867"/>
      <c r="AV206" s="885"/>
      <c r="AW206" s="867"/>
      <c r="AX206" s="867"/>
      <c r="AY206" s="867"/>
      <c r="AZ206" s="867"/>
      <c r="BA206" s="867"/>
      <c r="BB206" s="867"/>
      <c r="BC206" s="867"/>
      <c r="BD206" s="867"/>
      <c r="BE206" s="867"/>
      <c r="BF206" s="867"/>
      <c r="BG206" s="867"/>
      <c r="BH206" s="867"/>
      <c r="BI206" s="867"/>
      <c r="BJ206" s="867"/>
    </row>
    <row r="207" spans="5:62" s="883" customFormat="1" x14ac:dyDescent="0.35">
      <c r="E207" s="885"/>
      <c r="F207" s="867"/>
      <c r="G207" s="867"/>
      <c r="H207" s="867"/>
      <c r="I207" s="867"/>
      <c r="J207" s="867"/>
      <c r="K207" s="867"/>
      <c r="L207" s="867"/>
      <c r="M207" s="867"/>
      <c r="N207" s="867"/>
      <c r="O207" s="867"/>
      <c r="P207" s="867"/>
      <c r="Q207" s="867"/>
      <c r="R207" s="867"/>
      <c r="S207" s="867"/>
      <c r="T207" s="885"/>
      <c r="U207" s="885"/>
      <c r="V207" s="885"/>
      <c r="W207" s="885"/>
      <c r="X207" s="885"/>
      <c r="Y207" s="885"/>
      <c r="Z207" s="885"/>
      <c r="AA207" s="885"/>
      <c r="AB207" s="885"/>
      <c r="AC207" s="885"/>
      <c r="AD207" s="885"/>
      <c r="AE207" s="885"/>
      <c r="AF207" s="885"/>
      <c r="AG207" s="885"/>
      <c r="AH207" s="885"/>
      <c r="AI207" s="885"/>
      <c r="AJ207" s="884"/>
      <c r="AM207" s="886"/>
      <c r="AO207" s="867"/>
      <c r="AP207" s="867"/>
      <c r="AQ207" s="867"/>
      <c r="AV207" s="885"/>
      <c r="AW207" s="867"/>
      <c r="AX207" s="867"/>
      <c r="AY207" s="867"/>
      <c r="AZ207" s="867"/>
      <c r="BA207" s="867"/>
      <c r="BB207" s="867"/>
      <c r="BC207" s="867"/>
      <c r="BD207" s="867"/>
      <c r="BE207" s="867"/>
      <c r="BF207" s="867"/>
      <c r="BG207" s="867"/>
      <c r="BH207" s="867"/>
      <c r="BI207" s="867"/>
      <c r="BJ207" s="867"/>
    </row>
    <row r="208" spans="5:62" s="883" customFormat="1" x14ac:dyDescent="0.35">
      <c r="E208" s="885"/>
      <c r="F208" s="867"/>
      <c r="G208" s="867"/>
      <c r="H208" s="867"/>
      <c r="I208" s="867"/>
      <c r="J208" s="867"/>
      <c r="K208" s="867"/>
      <c r="L208" s="867"/>
      <c r="M208" s="867"/>
      <c r="N208" s="867"/>
      <c r="O208" s="867"/>
      <c r="P208" s="867"/>
      <c r="Q208" s="867"/>
      <c r="R208" s="867"/>
      <c r="S208" s="867"/>
      <c r="T208" s="885"/>
      <c r="U208" s="885"/>
      <c r="V208" s="885"/>
      <c r="W208" s="885"/>
      <c r="X208" s="885"/>
      <c r="Y208" s="885"/>
      <c r="Z208" s="885"/>
      <c r="AA208" s="885"/>
      <c r="AB208" s="885"/>
      <c r="AC208" s="885"/>
      <c r="AD208" s="885"/>
      <c r="AE208" s="885"/>
      <c r="AF208" s="885"/>
      <c r="AG208" s="885"/>
      <c r="AH208" s="885"/>
      <c r="AI208" s="885"/>
      <c r="AJ208" s="884"/>
      <c r="AM208" s="886"/>
      <c r="AO208" s="867"/>
      <c r="AP208" s="867"/>
      <c r="AQ208" s="867"/>
      <c r="AV208" s="885"/>
      <c r="AW208" s="867"/>
      <c r="AX208" s="867"/>
      <c r="AY208" s="867"/>
      <c r="AZ208" s="867"/>
      <c r="BA208" s="867"/>
      <c r="BB208" s="867"/>
      <c r="BC208" s="867"/>
      <c r="BD208" s="867"/>
      <c r="BE208" s="867"/>
      <c r="BF208" s="867"/>
      <c r="BG208" s="867"/>
      <c r="BH208" s="867"/>
      <c r="BI208" s="867"/>
      <c r="BJ208" s="867"/>
    </row>
    <row r="209" spans="5:62" s="883" customFormat="1" x14ac:dyDescent="0.35">
      <c r="E209" s="885"/>
      <c r="F209" s="867"/>
      <c r="G209" s="867"/>
      <c r="H209" s="867"/>
      <c r="I209" s="867"/>
      <c r="J209" s="867"/>
      <c r="K209" s="867"/>
      <c r="L209" s="867"/>
      <c r="M209" s="867"/>
      <c r="N209" s="867"/>
      <c r="O209" s="867"/>
      <c r="P209" s="867"/>
      <c r="Q209" s="867"/>
      <c r="R209" s="867"/>
      <c r="S209" s="867"/>
      <c r="T209" s="885"/>
      <c r="U209" s="885"/>
      <c r="V209" s="885"/>
      <c r="W209" s="885"/>
      <c r="X209" s="885"/>
      <c r="Y209" s="885"/>
      <c r="Z209" s="885"/>
      <c r="AA209" s="885"/>
      <c r="AB209" s="885"/>
      <c r="AC209" s="885"/>
      <c r="AD209" s="885"/>
      <c r="AE209" s="885"/>
      <c r="AF209" s="885"/>
      <c r="AG209" s="885"/>
      <c r="AH209" s="885"/>
      <c r="AI209" s="885"/>
      <c r="AJ209" s="884"/>
      <c r="AM209" s="886"/>
      <c r="AO209" s="867"/>
      <c r="AP209" s="867"/>
      <c r="AQ209" s="867"/>
      <c r="AV209" s="885"/>
      <c r="AW209" s="867"/>
      <c r="AX209" s="867"/>
      <c r="AY209" s="867"/>
      <c r="AZ209" s="867"/>
      <c r="BA209" s="867"/>
      <c r="BB209" s="867"/>
      <c r="BC209" s="867"/>
      <c r="BD209" s="867"/>
      <c r="BE209" s="867"/>
      <c r="BF209" s="867"/>
      <c r="BG209" s="867"/>
      <c r="BH209" s="867"/>
      <c r="BI209" s="867"/>
      <c r="BJ209" s="867"/>
    </row>
    <row r="210" spans="5:62" s="883" customFormat="1" x14ac:dyDescent="0.35">
      <c r="E210" s="885"/>
      <c r="F210" s="867"/>
      <c r="G210" s="867"/>
      <c r="H210" s="867"/>
      <c r="I210" s="867"/>
      <c r="J210" s="867"/>
      <c r="K210" s="867"/>
      <c r="L210" s="867"/>
      <c r="M210" s="867"/>
      <c r="N210" s="867"/>
      <c r="O210" s="867"/>
      <c r="P210" s="867"/>
      <c r="Q210" s="867"/>
      <c r="R210" s="867"/>
      <c r="S210" s="867"/>
      <c r="T210" s="885"/>
      <c r="U210" s="885"/>
      <c r="V210" s="885"/>
      <c r="W210" s="885"/>
      <c r="X210" s="885"/>
      <c r="Y210" s="885"/>
      <c r="Z210" s="885"/>
      <c r="AA210" s="885"/>
      <c r="AB210" s="885"/>
      <c r="AC210" s="885"/>
      <c r="AD210" s="885"/>
      <c r="AE210" s="885"/>
      <c r="AF210" s="885"/>
      <c r="AG210" s="885"/>
      <c r="AH210" s="885"/>
      <c r="AI210" s="885"/>
      <c r="AJ210" s="884"/>
      <c r="AM210" s="886"/>
      <c r="AO210" s="867"/>
      <c r="AP210" s="867"/>
      <c r="AQ210" s="867"/>
      <c r="AV210" s="885"/>
      <c r="AW210" s="867"/>
      <c r="AX210" s="867"/>
      <c r="AY210" s="867"/>
      <c r="AZ210" s="867"/>
      <c r="BA210" s="867"/>
      <c r="BB210" s="867"/>
      <c r="BC210" s="867"/>
      <c r="BD210" s="867"/>
      <c r="BE210" s="867"/>
      <c r="BF210" s="867"/>
      <c r="BG210" s="867"/>
      <c r="BH210" s="867"/>
      <c r="BI210" s="867"/>
      <c r="BJ210" s="867"/>
    </row>
    <row r="211" spans="5:62" s="883" customFormat="1" x14ac:dyDescent="0.35">
      <c r="E211" s="885"/>
      <c r="F211" s="867"/>
      <c r="G211" s="867"/>
      <c r="H211" s="867"/>
      <c r="I211" s="867"/>
      <c r="J211" s="867"/>
      <c r="K211" s="867"/>
      <c r="L211" s="867"/>
      <c r="M211" s="867"/>
      <c r="N211" s="867"/>
      <c r="O211" s="867"/>
      <c r="P211" s="867"/>
      <c r="Q211" s="867"/>
      <c r="R211" s="867"/>
      <c r="S211" s="867"/>
      <c r="T211" s="885"/>
      <c r="U211" s="885"/>
      <c r="V211" s="885"/>
      <c r="W211" s="885"/>
      <c r="X211" s="885"/>
      <c r="Y211" s="885"/>
      <c r="Z211" s="885"/>
      <c r="AA211" s="885"/>
      <c r="AB211" s="885"/>
      <c r="AC211" s="885"/>
      <c r="AD211" s="885"/>
      <c r="AE211" s="885"/>
      <c r="AF211" s="885"/>
      <c r="AG211" s="885"/>
      <c r="AH211" s="885"/>
      <c r="AI211" s="885"/>
      <c r="AJ211" s="884"/>
      <c r="AM211" s="886"/>
      <c r="AO211" s="867"/>
      <c r="AP211" s="867"/>
      <c r="AQ211" s="867"/>
      <c r="AV211" s="885"/>
      <c r="AW211" s="867"/>
      <c r="AX211" s="867"/>
      <c r="AY211" s="867"/>
      <c r="AZ211" s="867"/>
      <c r="BA211" s="867"/>
      <c r="BB211" s="867"/>
      <c r="BC211" s="867"/>
      <c r="BD211" s="867"/>
      <c r="BE211" s="867"/>
      <c r="BF211" s="867"/>
      <c r="BG211" s="867"/>
      <c r="BH211" s="867"/>
      <c r="BI211" s="867"/>
      <c r="BJ211" s="867"/>
    </row>
    <row r="212" spans="5:62" s="883" customFormat="1" x14ac:dyDescent="0.35">
      <c r="E212" s="885"/>
      <c r="F212" s="867"/>
      <c r="G212" s="867"/>
      <c r="H212" s="867"/>
      <c r="I212" s="867"/>
      <c r="J212" s="867"/>
      <c r="K212" s="867"/>
      <c r="L212" s="867"/>
      <c r="M212" s="867"/>
      <c r="N212" s="867"/>
      <c r="O212" s="867"/>
      <c r="P212" s="867"/>
      <c r="Q212" s="867"/>
      <c r="R212" s="867"/>
      <c r="S212" s="867"/>
      <c r="T212" s="885"/>
      <c r="U212" s="885"/>
      <c r="V212" s="885"/>
      <c r="W212" s="885"/>
      <c r="X212" s="885"/>
      <c r="Y212" s="885"/>
      <c r="Z212" s="885"/>
      <c r="AA212" s="885"/>
      <c r="AB212" s="885"/>
      <c r="AC212" s="885"/>
      <c r="AD212" s="885"/>
      <c r="AE212" s="885"/>
      <c r="AF212" s="885"/>
      <c r="AG212" s="885"/>
      <c r="AH212" s="885"/>
      <c r="AI212" s="885"/>
      <c r="AJ212" s="884"/>
      <c r="AM212" s="886"/>
      <c r="AO212" s="867"/>
      <c r="AP212" s="867"/>
      <c r="AQ212" s="867"/>
      <c r="AV212" s="885"/>
      <c r="AW212" s="867"/>
      <c r="AX212" s="867"/>
      <c r="AY212" s="867"/>
      <c r="AZ212" s="867"/>
      <c r="BA212" s="867"/>
      <c r="BB212" s="867"/>
      <c r="BC212" s="867"/>
      <c r="BD212" s="867"/>
      <c r="BE212" s="867"/>
      <c r="BF212" s="867"/>
      <c r="BG212" s="867"/>
      <c r="BH212" s="867"/>
      <c r="BI212" s="867"/>
      <c r="BJ212" s="867"/>
    </row>
    <row r="213" spans="5:62" s="883" customFormat="1" x14ac:dyDescent="0.35">
      <c r="E213" s="885"/>
      <c r="F213" s="867"/>
      <c r="G213" s="867"/>
      <c r="H213" s="867"/>
      <c r="I213" s="867"/>
      <c r="J213" s="867"/>
      <c r="K213" s="867"/>
      <c r="L213" s="867"/>
      <c r="M213" s="867"/>
      <c r="N213" s="867"/>
      <c r="O213" s="867"/>
      <c r="P213" s="867"/>
      <c r="Q213" s="867"/>
      <c r="R213" s="867"/>
      <c r="S213" s="867"/>
      <c r="T213" s="885"/>
      <c r="U213" s="885"/>
      <c r="V213" s="885"/>
      <c r="W213" s="885"/>
      <c r="X213" s="885"/>
      <c r="Y213" s="885"/>
      <c r="Z213" s="885"/>
      <c r="AA213" s="885"/>
      <c r="AB213" s="885"/>
      <c r="AC213" s="885"/>
      <c r="AD213" s="885"/>
      <c r="AE213" s="885"/>
      <c r="AF213" s="885"/>
      <c r="AG213" s="885"/>
      <c r="AH213" s="885"/>
      <c r="AI213" s="885"/>
      <c r="AJ213" s="884"/>
      <c r="AM213" s="886"/>
      <c r="AO213" s="867"/>
      <c r="AP213" s="867"/>
      <c r="AQ213" s="867"/>
      <c r="AV213" s="885"/>
      <c r="AW213" s="867"/>
      <c r="AX213" s="867"/>
      <c r="AY213" s="867"/>
      <c r="AZ213" s="867"/>
      <c r="BA213" s="867"/>
      <c r="BB213" s="867"/>
      <c r="BC213" s="867"/>
      <c r="BD213" s="867"/>
      <c r="BE213" s="867"/>
      <c r="BF213" s="867"/>
      <c r="BG213" s="867"/>
      <c r="BH213" s="867"/>
      <c r="BI213" s="867"/>
      <c r="BJ213" s="867"/>
    </row>
    <row r="214" spans="5:62" s="883" customFormat="1" x14ac:dyDescent="0.35">
      <c r="E214" s="885"/>
      <c r="F214" s="867"/>
      <c r="G214" s="867"/>
      <c r="H214" s="867"/>
      <c r="I214" s="867"/>
      <c r="J214" s="867"/>
      <c r="K214" s="867"/>
      <c r="L214" s="867"/>
      <c r="M214" s="867"/>
      <c r="N214" s="867"/>
      <c r="O214" s="867"/>
      <c r="P214" s="867"/>
      <c r="Q214" s="867"/>
      <c r="R214" s="867"/>
      <c r="S214" s="867"/>
      <c r="T214" s="885"/>
      <c r="U214" s="885"/>
      <c r="V214" s="885"/>
      <c r="W214" s="885"/>
      <c r="X214" s="885"/>
      <c r="Y214" s="885"/>
      <c r="Z214" s="885"/>
      <c r="AA214" s="885"/>
      <c r="AB214" s="885"/>
      <c r="AC214" s="885"/>
      <c r="AD214" s="885"/>
      <c r="AE214" s="885"/>
      <c r="AF214" s="885"/>
      <c r="AG214" s="885"/>
      <c r="AH214" s="885"/>
      <c r="AI214" s="885"/>
      <c r="AJ214" s="884"/>
      <c r="AM214" s="886"/>
      <c r="AO214" s="867"/>
      <c r="AP214" s="867"/>
      <c r="AQ214" s="867"/>
      <c r="AV214" s="885"/>
      <c r="AW214" s="867"/>
      <c r="AX214" s="867"/>
      <c r="AY214" s="867"/>
      <c r="AZ214" s="867"/>
      <c r="BA214" s="867"/>
      <c r="BB214" s="867"/>
      <c r="BC214" s="867"/>
      <c r="BD214" s="867"/>
      <c r="BE214" s="867"/>
      <c r="BF214" s="867"/>
      <c r="BG214" s="867"/>
      <c r="BH214" s="867"/>
      <c r="BI214" s="867"/>
      <c r="BJ214" s="867"/>
    </row>
    <row r="215" spans="5:62" s="883" customFormat="1" x14ac:dyDescent="0.35">
      <c r="E215" s="885"/>
      <c r="F215" s="867"/>
      <c r="G215" s="867"/>
      <c r="H215" s="867"/>
      <c r="I215" s="867"/>
      <c r="J215" s="867"/>
      <c r="K215" s="867"/>
      <c r="L215" s="867"/>
      <c r="M215" s="867"/>
      <c r="N215" s="867"/>
      <c r="O215" s="867"/>
      <c r="P215" s="867"/>
      <c r="Q215" s="867"/>
      <c r="R215" s="867"/>
      <c r="S215" s="867"/>
      <c r="T215" s="885"/>
      <c r="U215" s="885"/>
      <c r="V215" s="885"/>
      <c r="W215" s="885"/>
      <c r="X215" s="885"/>
      <c r="Y215" s="885"/>
      <c r="Z215" s="885"/>
      <c r="AA215" s="885"/>
      <c r="AB215" s="885"/>
      <c r="AC215" s="885"/>
      <c r="AD215" s="885"/>
      <c r="AE215" s="885"/>
      <c r="AF215" s="885"/>
      <c r="AG215" s="885"/>
      <c r="AH215" s="885"/>
      <c r="AI215" s="885"/>
      <c r="AJ215" s="884"/>
      <c r="AM215" s="886"/>
      <c r="AO215" s="867"/>
      <c r="AP215" s="867"/>
      <c r="AQ215" s="867"/>
      <c r="AV215" s="885"/>
      <c r="AW215" s="867"/>
      <c r="AX215" s="867"/>
      <c r="AY215" s="867"/>
      <c r="AZ215" s="867"/>
      <c r="BA215" s="867"/>
      <c r="BB215" s="867"/>
      <c r="BC215" s="867"/>
      <c r="BD215" s="867"/>
      <c r="BE215" s="867"/>
      <c r="BF215" s="867"/>
      <c r="BG215" s="867"/>
      <c r="BH215" s="867"/>
      <c r="BI215" s="867"/>
      <c r="BJ215" s="867"/>
    </row>
    <row r="216" spans="5:62" s="883" customFormat="1" x14ac:dyDescent="0.35">
      <c r="E216" s="885"/>
      <c r="F216" s="867"/>
      <c r="G216" s="867"/>
      <c r="H216" s="867"/>
      <c r="I216" s="867"/>
      <c r="J216" s="867"/>
      <c r="K216" s="867"/>
      <c r="L216" s="867"/>
      <c r="M216" s="867"/>
      <c r="N216" s="867"/>
      <c r="O216" s="867"/>
      <c r="P216" s="867"/>
      <c r="Q216" s="867"/>
      <c r="R216" s="867"/>
      <c r="S216" s="867"/>
      <c r="T216" s="885"/>
      <c r="U216" s="885"/>
      <c r="V216" s="885"/>
      <c r="W216" s="885"/>
      <c r="X216" s="885"/>
      <c r="Y216" s="885"/>
      <c r="Z216" s="885"/>
      <c r="AA216" s="885"/>
      <c r="AB216" s="885"/>
      <c r="AC216" s="885"/>
      <c r="AD216" s="885"/>
      <c r="AE216" s="885"/>
      <c r="AF216" s="885"/>
      <c r="AG216" s="885"/>
      <c r="AH216" s="885"/>
      <c r="AI216" s="885"/>
      <c r="AJ216" s="884"/>
      <c r="AM216" s="886"/>
      <c r="AO216" s="867"/>
      <c r="AP216" s="867"/>
      <c r="AQ216" s="867"/>
      <c r="AV216" s="885"/>
      <c r="AW216" s="867"/>
      <c r="AX216" s="867"/>
      <c r="AY216" s="867"/>
      <c r="AZ216" s="867"/>
      <c r="BA216" s="867"/>
      <c r="BB216" s="867"/>
      <c r="BC216" s="867"/>
      <c r="BD216" s="867"/>
      <c r="BE216" s="867"/>
      <c r="BF216" s="867"/>
      <c r="BG216" s="867"/>
      <c r="BH216" s="867"/>
      <c r="BI216" s="867"/>
      <c r="BJ216" s="867"/>
    </row>
    <row r="217" spans="5:62" s="883" customFormat="1" x14ac:dyDescent="0.35">
      <c r="E217" s="885"/>
      <c r="F217" s="867"/>
      <c r="G217" s="867"/>
      <c r="H217" s="867"/>
      <c r="I217" s="867"/>
      <c r="J217" s="867"/>
      <c r="K217" s="867"/>
      <c r="L217" s="867"/>
      <c r="M217" s="867"/>
      <c r="N217" s="867"/>
      <c r="O217" s="867"/>
      <c r="P217" s="867"/>
      <c r="Q217" s="867"/>
      <c r="R217" s="867"/>
      <c r="S217" s="867"/>
      <c r="T217" s="885"/>
      <c r="U217" s="885"/>
      <c r="V217" s="885"/>
      <c r="W217" s="885"/>
      <c r="X217" s="885"/>
      <c r="Y217" s="885"/>
      <c r="Z217" s="885"/>
      <c r="AA217" s="885"/>
      <c r="AB217" s="885"/>
      <c r="AC217" s="885"/>
      <c r="AD217" s="885"/>
      <c r="AE217" s="885"/>
      <c r="AF217" s="885"/>
      <c r="AG217" s="885"/>
      <c r="AH217" s="885"/>
      <c r="AI217" s="885"/>
      <c r="AJ217" s="884"/>
      <c r="AM217" s="886"/>
      <c r="AO217" s="867"/>
      <c r="AP217" s="867"/>
      <c r="AQ217" s="867"/>
      <c r="AV217" s="885"/>
      <c r="AW217" s="867"/>
      <c r="AX217" s="867"/>
      <c r="AY217" s="867"/>
      <c r="AZ217" s="867"/>
      <c r="BA217" s="867"/>
      <c r="BB217" s="867"/>
      <c r="BC217" s="867"/>
      <c r="BD217" s="867"/>
      <c r="BE217" s="867"/>
      <c r="BF217" s="867"/>
      <c r="BG217" s="867"/>
      <c r="BH217" s="867"/>
      <c r="BI217" s="867"/>
      <c r="BJ217" s="867"/>
    </row>
    <row r="218" spans="5:62" s="883" customFormat="1" x14ac:dyDescent="0.35">
      <c r="E218" s="885"/>
      <c r="F218" s="867"/>
      <c r="G218" s="867"/>
      <c r="H218" s="867"/>
      <c r="I218" s="867"/>
      <c r="J218" s="867"/>
      <c r="K218" s="867"/>
      <c r="L218" s="867"/>
      <c r="M218" s="867"/>
      <c r="N218" s="867"/>
      <c r="O218" s="867"/>
      <c r="P218" s="867"/>
      <c r="Q218" s="867"/>
      <c r="R218" s="867"/>
      <c r="S218" s="867"/>
      <c r="T218" s="885"/>
      <c r="U218" s="885"/>
      <c r="V218" s="885"/>
      <c r="W218" s="885"/>
      <c r="X218" s="885"/>
      <c r="Y218" s="885"/>
      <c r="Z218" s="885"/>
      <c r="AA218" s="885"/>
      <c r="AB218" s="885"/>
      <c r="AC218" s="885"/>
      <c r="AD218" s="885"/>
      <c r="AE218" s="885"/>
      <c r="AF218" s="885"/>
      <c r="AG218" s="885"/>
      <c r="AH218" s="885"/>
      <c r="AI218" s="885"/>
      <c r="AJ218" s="884"/>
      <c r="AM218" s="886"/>
      <c r="AO218" s="867"/>
      <c r="AP218" s="867"/>
      <c r="AQ218" s="867"/>
      <c r="AV218" s="885"/>
      <c r="AW218" s="867"/>
      <c r="AX218" s="867"/>
      <c r="AY218" s="867"/>
      <c r="AZ218" s="867"/>
      <c r="BA218" s="867"/>
      <c r="BB218" s="867"/>
      <c r="BC218" s="867"/>
      <c r="BD218" s="867"/>
      <c r="BE218" s="867"/>
      <c r="BF218" s="867"/>
      <c r="BG218" s="867"/>
      <c r="BH218" s="867"/>
      <c r="BI218" s="867"/>
      <c r="BJ218" s="867"/>
    </row>
    <row r="219" spans="5:62" s="883" customFormat="1" x14ac:dyDescent="0.35">
      <c r="E219" s="885"/>
      <c r="F219" s="867"/>
      <c r="G219" s="867"/>
      <c r="H219" s="867"/>
      <c r="I219" s="867"/>
      <c r="J219" s="867"/>
      <c r="K219" s="867"/>
      <c r="L219" s="867"/>
      <c r="M219" s="867"/>
      <c r="N219" s="867"/>
      <c r="O219" s="867"/>
      <c r="P219" s="867"/>
      <c r="Q219" s="867"/>
      <c r="R219" s="867"/>
      <c r="S219" s="867"/>
      <c r="T219" s="885"/>
      <c r="U219" s="885"/>
      <c r="V219" s="885"/>
      <c r="W219" s="885"/>
      <c r="X219" s="885"/>
      <c r="Y219" s="885"/>
      <c r="Z219" s="885"/>
      <c r="AA219" s="885"/>
      <c r="AB219" s="885"/>
      <c r="AC219" s="885"/>
      <c r="AD219" s="885"/>
      <c r="AE219" s="885"/>
      <c r="AF219" s="885"/>
      <c r="AG219" s="885"/>
      <c r="AH219" s="885"/>
      <c r="AI219" s="885"/>
      <c r="AJ219" s="884"/>
      <c r="AM219" s="886"/>
      <c r="AO219" s="867"/>
      <c r="AP219" s="867"/>
      <c r="AQ219" s="867"/>
      <c r="AV219" s="885"/>
      <c r="AW219" s="867"/>
      <c r="AX219" s="867"/>
      <c r="AY219" s="867"/>
      <c r="AZ219" s="867"/>
      <c r="BA219" s="867"/>
      <c r="BB219" s="867"/>
      <c r="BC219" s="867"/>
      <c r="BD219" s="867"/>
      <c r="BE219" s="867"/>
      <c r="BF219" s="867"/>
      <c r="BG219" s="867"/>
      <c r="BH219" s="867"/>
      <c r="BI219" s="867"/>
      <c r="BJ219" s="867"/>
    </row>
    <row r="220" spans="5:62" s="883" customFormat="1" x14ac:dyDescent="0.35">
      <c r="E220" s="885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85"/>
      <c r="U220" s="885"/>
      <c r="V220" s="885"/>
      <c r="W220" s="885"/>
      <c r="X220" s="885"/>
      <c r="Y220" s="885"/>
      <c r="Z220" s="885"/>
      <c r="AA220" s="885"/>
      <c r="AB220" s="885"/>
      <c r="AC220" s="885"/>
      <c r="AD220" s="885"/>
      <c r="AE220" s="885"/>
      <c r="AF220" s="885"/>
      <c r="AG220" s="885"/>
      <c r="AH220" s="885"/>
      <c r="AI220" s="885"/>
      <c r="AJ220" s="884"/>
      <c r="AM220" s="886"/>
      <c r="AO220" s="867"/>
      <c r="AP220" s="867"/>
      <c r="AQ220" s="867"/>
      <c r="AV220" s="885"/>
      <c r="AW220" s="867"/>
      <c r="AX220" s="867"/>
      <c r="AY220" s="867"/>
      <c r="AZ220" s="867"/>
      <c r="BA220" s="867"/>
      <c r="BB220" s="867"/>
      <c r="BC220" s="867"/>
      <c r="BD220" s="867"/>
      <c r="BE220" s="867"/>
      <c r="BF220" s="867"/>
      <c r="BG220" s="867"/>
      <c r="BH220" s="867"/>
      <c r="BI220" s="867"/>
      <c r="BJ220" s="867"/>
    </row>
    <row r="221" spans="5:62" s="883" customFormat="1" x14ac:dyDescent="0.35">
      <c r="E221" s="885"/>
      <c r="F221" s="867"/>
      <c r="G221" s="867"/>
      <c r="H221" s="867"/>
      <c r="I221" s="867"/>
      <c r="J221" s="867"/>
      <c r="K221" s="867"/>
      <c r="L221" s="867"/>
      <c r="M221" s="867"/>
      <c r="N221" s="867"/>
      <c r="O221" s="867"/>
      <c r="P221" s="867"/>
      <c r="Q221" s="867"/>
      <c r="R221" s="867"/>
      <c r="S221" s="867"/>
      <c r="T221" s="885"/>
      <c r="U221" s="885"/>
      <c r="V221" s="885"/>
      <c r="W221" s="885"/>
      <c r="X221" s="885"/>
      <c r="Y221" s="885"/>
      <c r="Z221" s="885"/>
      <c r="AA221" s="885"/>
      <c r="AB221" s="885"/>
      <c r="AC221" s="885"/>
      <c r="AD221" s="885"/>
      <c r="AE221" s="885"/>
      <c r="AF221" s="885"/>
      <c r="AG221" s="885"/>
      <c r="AH221" s="885"/>
      <c r="AI221" s="885"/>
      <c r="AJ221" s="884"/>
      <c r="AM221" s="886"/>
      <c r="AO221" s="867"/>
      <c r="AP221" s="867"/>
      <c r="AQ221" s="867"/>
      <c r="AV221" s="885"/>
      <c r="AW221" s="867"/>
      <c r="AX221" s="867"/>
      <c r="AY221" s="867"/>
      <c r="AZ221" s="867"/>
      <c r="BA221" s="867"/>
      <c r="BB221" s="867"/>
      <c r="BC221" s="867"/>
      <c r="BD221" s="867"/>
      <c r="BE221" s="867"/>
      <c r="BF221" s="867"/>
      <c r="BG221" s="867"/>
      <c r="BH221" s="867"/>
      <c r="BI221" s="867"/>
      <c r="BJ221" s="867"/>
    </row>
    <row r="222" spans="5:62" s="883" customFormat="1" x14ac:dyDescent="0.35">
      <c r="E222" s="885"/>
      <c r="F222" s="867"/>
      <c r="G222" s="867"/>
      <c r="H222" s="867"/>
      <c r="I222" s="867"/>
      <c r="J222" s="867"/>
      <c r="K222" s="867"/>
      <c r="L222" s="867"/>
      <c r="M222" s="867"/>
      <c r="N222" s="867"/>
      <c r="O222" s="867"/>
      <c r="P222" s="867"/>
      <c r="Q222" s="867"/>
      <c r="R222" s="867"/>
      <c r="S222" s="867"/>
      <c r="T222" s="885"/>
      <c r="U222" s="885"/>
      <c r="V222" s="885"/>
      <c r="W222" s="885"/>
      <c r="X222" s="885"/>
      <c r="Y222" s="885"/>
      <c r="Z222" s="885"/>
      <c r="AA222" s="885"/>
      <c r="AB222" s="885"/>
      <c r="AC222" s="885"/>
      <c r="AD222" s="885"/>
      <c r="AE222" s="885"/>
      <c r="AF222" s="885"/>
      <c r="AG222" s="885"/>
      <c r="AH222" s="885"/>
      <c r="AI222" s="885"/>
      <c r="AJ222" s="884"/>
      <c r="AM222" s="886"/>
      <c r="AO222" s="867"/>
      <c r="AP222" s="867"/>
      <c r="AQ222" s="867"/>
      <c r="AV222" s="885"/>
      <c r="AW222" s="867"/>
      <c r="AX222" s="867"/>
      <c r="AY222" s="867"/>
      <c r="AZ222" s="867"/>
      <c r="BA222" s="867"/>
      <c r="BB222" s="867"/>
      <c r="BC222" s="867"/>
      <c r="BD222" s="867"/>
      <c r="BE222" s="867"/>
      <c r="BF222" s="867"/>
      <c r="BG222" s="867"/>
      <c r="BH222" s="867"/>
      <c r="BI222" s="867"/>
      <c r="BJ222" s="867"/>
    </row>
    <row r="223" spans="5:62" s="883" customFormat="1" x14ac:dyDescent="0.35">
      <c r="E223" s="885"/>
      <c r="F223" s="867"/>
      <c r="G223" s="867"/>
      <c r="H223" s="867"/>
      <c r="I223" s="867"/>
      <c r="J223" s="867"/>
      <c r="K223" s="867"/>
      <c r="L223" s="867"/>
      <c r="M223" s="867"/>
      <c r="N223" s="867"/>
      <c r="O223" s="867"/>
      <c r="P223" s="867"/>
      <c r="Q223" s="867"/>
      <c r="R223" s="867"/>
      <c r="S223" s="867"/>
      <c r="T223" s="885"/>
      <c r="U223" s="885"/>
      <c r="V223" s="885"/>
      <c r="W223" s="885"/>
      <c r="X223" s="885"/>
      <c r="Y223" s="885"/>
      <c r="Z223" s="885"/>
      <c r="AA223" s="885"/>
      <c r="AB223" s="885"/>
      <c r="AC223" s="885"/>
      <c r="AD223" s="885"/>
      <c r="AE223" s="885"/>
      <c r="AF223" s="885"/>
      <c r="AG223" s="885"/>
      <c r="AH223" s="885"/>
      <c r="AI223" s="885"/>
      <c r="AJ223" s="884"/>
      <c r="AM223" s="886"/>
      <c r="AO223" s="867"/>
      <c r="AP223" s="867"/>
      <c r="AQ223" s="867"/>
      <c r="AV223" s="885"/>
      <c r="AW223" s="867"/>
      <c r="AX223" s="867"/>
      <c r="AY223" s="867"/>
      <c r="AZ223" s="867"/>
      <c r="BA223" s="867"/>
      <c r="BB223" s="867"/>
      <c r="BC223" s="867"/>
      <c r="BD223" s="867"/>
      <c r="BE223" s="867"/>
      <c r="BF223" s="867"/>
      <c r="BG223" s="867"/>
      <c r="BH223" s="867"/>
      <c r="BI223" s="867"/>
      <c r="BJ223" s="867"/>
    </row>
    <row r="224" spans="5:62" s="883" customFormat="1" x14ac:dyDescent="0.35">
      <c r="E224" s="885"/>
      <c r="F224" s="867"/>
      <c r="G224" s="867"/>
      <c r="H224" s="867"/>
      <c r="I224" s="867"/>
      <c r="J224" s="867"/>
      <c r="K224" s="867"/>
      <c r="L224" s="867"/>
      <c r="M224" s="867"/>
      <c r="N224" s="867"/>
      <c r="O224" s="867"/>
      <c r="P224" s="867"/>
      <c r="Q224" s="867"/>
      <c r="R224" s="867"/>
      <c r="S224" s="867"/>
      <c r="T224" s="885"/>
      <c r="U224" s="885"/>
      <c r="V224" s="885"/>
      <c r="W224" s="885"/>
      <c r="X224" s="885"/>
      <c r="Y224" s="885"/>
      <c r="Z224" s="885"/>
      <c r="AA224" s="885"/>
      <c r="AB224" s="885"/>
      <c r="AC224" s="885"/>
      <c r="AD224" s="885"/>
      <c r="AE224" s="885"/>
      <c r="AF224" s="885"/>
      <c r="AG224" s="885"/>
      <c r="AH224" s="885"/>
      <c r="AI224" s="885"/>
      <c r="AJ224" s="884"/>
      <c r="AM224" s="886"/>
      <c r="AO224" s="867"/>
      <c r="AP224" s="867"/>
      <c r="AQ224" s="867"/>
      <c r="AV224" s="885"/>
      <c r="AW224" s="867"/>
      <c r="AX224" s="867"/>
      <c r="AY224" s="867"/>
      <c r="AZ224" s="867"/>
      <c r="BA224" s="867"/>
      <c r="BB224" s="867"/>
      <c r="BC224" s="867"/>
      <c r="BD224" s="867"/>
      <c r="BE224" s="867"/>
      <c r="BF224" s="867"/>
      <c r="BG224" s="867"/>
      <c r="BH224" s="867"/>
      <c r="BI224" s="867"/>
      <c r="BJ224" s="867"/>
    </row>
    <row r="225" spans="5:62" s="883" customFormat="1" x14ac:dyDescent="0.35">
      <c r="E225" s="885"/>
      <c r="F225" s="867"/>
      <c r="G225" s="867"/>
      <c r="H225" s="867"/>
      <c r="I225" s="867"/>
      <c r="J225" s="867"/>
      <c r="K225" s="867"/>
      <c r="L225" s="867"/>
      <c r="M225" s="867"/>
      <c r="N225" s="867"/>
      <c r="O225" s="867"/>
      <c r="P225" s="867"/>
      <c r="Q225" s="867"/>
      <c r="R225" s="867"/>
      <c r="S225" s="867"/>
      <c r="T225" s="885"/>
      <c r="U225" s="885"/>
      <c r="V225" s="885"/>
      <c r="W225" s="885"/>
      <c r="X225" s="885"/>
      <c r="Y225" s="885"/>
      <c r="Z225" s="885"/>
      <c r="AA225" s="885"/>
      <c r="AB225" s="885"/>
      <c r="AC225" s="885"/>
      <c r="AD225" s="885"/>
      <c r="AE225" s="885"/>
      <c r="AF225" s="885"/>
      <c r="AG225" s="885"/>
      <c r="AH225" s="885"/>
      <c r="AI225" s="885"/>
      <c r="AJ225" s="884"/>
      <c r="AM225" s="886"/>
      <c r="AO225" s="867"/>
      <c r="AP225" s="867"/>
      <c r="AQ225" s="867"/>
      <c r="AV225" s="885"/>
      <c r="AW225" s="867"/>
      <c r="AX225" s="867"/>
      <c r="AY225" s="867"/>
      <c r="AZ225" s="867"/>
      <c r="BA225" s="867"/>
      <c r="BB225" s="885"/>
      <c r="BC225" s="867"/>
      <c r="BD225" s="867"/>
      <c r="BE225" s="867"/>
      <c r="BF225" s="867"/>
      <c r="BG225" s="867"/>
      <c r="BH225" s="867"/>
      <c r="BI225" s="867"/>
      <c r="BJ225" s="867"/>
    </row>
    <row r="226" spans="5:62" s="883" customFormat="1" x14ac:dyDescent="0.35">
      <c r="E226" s="885"/>
      <c r="F226" s="867"/>
      <c r="G226" s="867"/>
      <c r="H226" s="867"/>
      <c r="I226" s="867"/>
      <c r="J226" s="867"/>
      <c r="K226" s="867"/>
      <c r="L226" s="867"/>
      <c r="M226" s="867"/>
      <c r="N226" s="867"/>
      <c r="O226" s="867"/>
      <c r="P226" s="867"/>
      <c r="Q226" s="867"/>
      <c r="R226" s="867"/>
      <c r="S226" s="867"/>
      <c r="T226" s="885"/>
      <c r="U226" s="885"/>
      <c r="V226" s="885"/>
      <c r="W226" s="885"/>
      <c r="X226" s="885"/>
      <c r="Y226" s="885"/>
      <c r="Z226" s="885"/>
      <c r="AA226" s="885"/>
      <c r="AB226" s="885"/>
      <c r="AC226" s="885"/>
      <c r="AD226" s="885"/>
      <c r="AE226" s="885"/>
      <c r="AF226" s="885"/>
      <c r="AG226" s="885"/>
      <c r="AH226" s="885"/>
      <c r="AI226" s="885"/>
      <c r="AJ226" s="884"/>
      <c r="AM226" s="886"/>
      <c r="AO226" s="867"/>
      <c r="AP226" s="867"/>
      <c r="AQ226" s="867"/>
      <c r="AV226" s="885"/>
      <c r="AW226" s="867"/>
      <c r="AX226" s="867"/>
      <c r="AY226" s="885"/>
      <c r="AZ226" s="885"/>
      <c r="BA226" s="885"/>
      <c r="BB226" s="885"/>
      <c r="BC226" s="885"/>
      <c r="BD226" s="885"/>
      <c r="BE226" s="885"/>
      <c r="BF226" s="885"/>
      <c r="BG226" s="885"/>
      <c r="BH226" s="885"/>
      <c r="BI226" s="885"/>
      <c r="BJ226" s="885"/>
    </row>
    <row r="227" spans="5:62" s="883" customFormat="1" x14ac:dyDescent="0.35">
      <c r="E227" s="885"/>
      <c r="F227" s="867"/>
      <c r="G227" s="867"/>
      <c r="H227" s="867"/>
      <c r="I227" s="867"/>
      <c r="J227" s="867"/>
      <c r="K227" s="867"/>
      <c r="L227" s="867"/>
      <c r="M227" s="867"/>
      <c r="N227" s="867"/>
      <c r="O227" s="867"/>
      <c r="P227" s="867"/>
      <c r="Q227" s="867"/>
      <c r="R227" s="867"/>
      <c r="S227" s="867"/>
      <c r="T227" s="885"/>
      <c r="U227" s="885"/>
      <c r="V227" s="885"/>
      <c r="W227" s="885"/>
      <c r="X227" s="885"/>
      <c r="Y227" s="885"/>
      <c r="Z227" s="885"/>
      <c r="AA227" s="885"/>
      <c r="AB227" s="885"/>
      <c r="AC227" s="885"/>
      <c r="AD227" s="885"/>
      <c r="AE227" s="885"/>
      <c r="AF227" s="885"/>
      <c r="AG227" s="885"/>
      <c r="AH227" s="885"/>
      <c r="AI227" s="885"/>
      <c r="AJ227" s="884"/>
      <c r="AM227" s="886"/>
      <c r="AO227" s="867"/>
      <c r="AP227" s="867"/>
      <c r="AQ227" s="867"/>
      <c r="AV227" s="885"/>
      <c r="AW227" s="867"/>
      <c r="AX227" s="885"/>
      <c r="AY227" s="885"/>
      <c r="AZ227" s="885"/>
      <c r="BA227" s="885"/>
      <c r="BB227" s="885"/>
      <c r="BC227" s="885"/>
      <c r="BD227" s="885"/>
      <c r="BE227" s="885"/>
      <c r="BF227" s="885"/>
      <c r="BG227" s="885"/>
      <c r="BH227" s="885"/>
      <c r="BI227" s="885"/>
      <c r="BJ227" s="885"/>
    </row>
    <row r="228" spans="5:62" s="883" customFormat="1" x14ac:dyDescent="0.35">
      <c r="E228" s="885"/>
      <c r="F228" s="867"/>
      <c r="G228" s="867"/>
      <c r="H228" s="885"/>
      <c r="I228" s="885"/>
      <c r="J228" s="885"/>
      <c r="K228" s="885"/>
      <c r="L228" s="885"/>
      <c r="M228" s="885"/>
      <c r="N228" s="885"/>
      <c r="O228" s="885"/>
      <c r="P228" s="885"/>
      <c r="Q228" s="885"/>
      <c r="R228" s="885"/>
      <c r="S228" s="885"/>
      <c r="T228" s="885"/>
      <c r="U228" s="885"/>
      <c r="V228" s="885"/>
      <c r="W228" s="885"/>
      <c r="X228" s="885"/>
      <c r="Y228" s="885"/>
      <c r="Z228" s="885"/>
      <c r="AA228" s="885"/>
      <c r="AB228" s="885"/>
      <c r="AC228" s="885"/>
      <c r="AD228" s="885"/>
      <c r="AE228" s="885"/>
      <c r="AF228" s="885"/>
      <c r="AG228" s="885"/>
      <c r="AH228" s="885"/>
      <c r="AI228" s="885"/>
      <c r="AM228" s="886"/>
      <c r="AO228" s="867"/>
      <c r="AP228" s="867"/>
      <c r="AQ228" s="867"/>
      <c r="AV228" s="885"/>
      <c r="AW228" s="867"/>
      <c r="AX228" s="885"/>
      <c r="AY228" s="885"/>
      <c r="AZ228" s="885"/>
      <c r="BA228" s="885"/>
      <c r="BB228" s="885"/>
      <c r="BC228" s="885"/>
      <c r="BD228" s="885"/>
      <c r="BE228" s="885"/>
      <c r="BF228" s="885"/>
      <c r="BG228" s="885"/>
      <c r="BH228" s="885"/>
      <c r="BI228" s="885"/>
      <c r="BJ228" s="885"/>
    </row>
    <row r="229" spans="5:62" s="883" customFormat="1" x14ac:dyDescent="0.35">
      <c r="E229" s="885"/>
      <c r="F229" s="867"/>
      <c r="G229" s="885"/>
      <c r="H229" s="885"/>
      <c r="I229" s="885"/>
      <c r="J229" s="885"/>
      <c r="K229" s="885"/>
      <c r="L229" s="885"/>
      <c r="M229" s="885"/>
      <c r="N229" s="885"/>
      <c r="O229" s="885"/>
      <c r="P229" s="885"/>
      <c r="Q229" s="885"/>
      <c r="R229" s="885"/>
      <c r="S229" s="885"/>
      <c r="T229" s="885"/>
      <c r="U229" s="885"/>
      <c r="V229" s="885"/>
      <c r="W229" s="885"/>
      <c r="X229" s="885"/>
      <c r="Y229" s="885"/>
      <c r="Z229" s="885"/>
      <c r="AA229" s="885"/>
      <c r="AB229" s="885"/>
      <c r="AC229" s="885"/>
      <c r="AD229" s="885"/>
      <c r="AE229" s="885"/>
      <c r="AF229" s="885"/>
      <c r="AG229" s="885"/>
      <c r="AH229" s="885"/>
      <c r="AI229" s="885"/>
      <c r="AM229" s="886"/>
      <c r="AO229" s="867"/>
      <c r="AP229" s="867"/>
      <c r="AQ229" s="867"/>
      <c r="AV229" s="885"/>
      <c r="AW229" s="867"/>
      <c r="AX229" s="885"/>
      <c r="AY229" s="885"/>
      <c r="AZ229" s="885"/>
      <c r="BA229" s="885"/>
      <c r="BB229" s="885"/>
      <c r="BC229" s="885"/>
      <c r="BD229" s="885"/>
      <c r="BE229" s="885"/>
      <c r="BF229" s="885"/>
      <c r="BG229" s="885"/>
      <c r="BH229" s="885"/>
      <c r="BI229" s="885"/>
      <c r="BJ229" s="885"/>
    </row>
    <row r="230" spans="5:62" s="883" customFormat="1" x14ac:dyDescent="0.35">
      <c r="E230" s="885"/>
      <c r="F230" s="867"/>
      <c r="G230" s="885"/>
      <c r="H230" s="885"/>
      <c r="I230" s="885"/>
      <c r="J230" s="885"/>
      <c r="K230" s="885"/>
      <c r="L230" s="885"/>
      <c r="M230" s="885"/>
      <c r="N230" s="885"/>
      <c r="O230" s="885"/>
      <c r="P230" s="885"/>
      <c r="Q230" s="885"/>
      <c r="R230" s="885"/>
      <c r="S230" s="885"/>
      <c r="T230" s="885"/>
      <c r="U230" s="885"/>
      <c r="V230" s="885"/>
      <c r="W230" s="885"/>
      <c r="X230" s="885"/>
      <c r="Y230" s="885"/>
      <c r="Z230" s="885"/>
      <c r="AA230" s="885"/>
      <c r="AB230" s="885"/>
      <c r="AC230" s="885"/>
      <c r="AD230" s="885"/>
      <c r="AE230" s="885"/>
      <c r="AF230" s="885"/>
      <c r="AG230" s="885"/>
      <c r="AH230" s="885"/>
      <c r="AI230" s="885"/>
      <c r="AM230" s="886"/>
      <c r="AO230" s="867"/>
      <c r="AP230" s="867"/>
      <c r="AQ230" s="867"/>
      <c r="AV230" s="885"/>
      <c r="AW230" s="867"/>
      <c r="AX230" s="885"/>
      <c r="AY230" s="885"/>
      <c r="AZ230" s="885"/>
      <c r="BA230" s="885"/>
      <c r="BB230" s="885"/>
      <c r="BC230" s="885"/>
      <c r="BD230" s="885"/>
      <c r="BE230" s="885"/>
      <c r="BF230" s="885"/>
      <c r="BG230" s="885"/>
      <c r="BH230" s="885"/>
      <c r="BI230" s="885"/>
      <c r="BJ230" s="885"/>
    </row>
    <row r="231" spans="5:62" s="883" customFormat="1" x14ac:dyDescent="0.35">
      <c r="E231" s="885"/>
      <c r="F231" s="867"/>
      <c r="G231" s="885"/>
      <c r="H231" s="885"/>
      <c r="I231" s="885"/>
      <c r="J231" s="885"/>
      <c r="K231" s="885"/>
      <c r="L231" s="885"/>
      <c r="M231" s="885"/>
      <c r="N231" s="885"/>
      <c r="O231" s="885"/>
      <c r="P231" s="885"/>
      <c r="Q231" s="885"/>
      <c r="R231" s="885"/>
      <c r="S231" s="885"/>
      <c r="T231" s="885"/>
      <c r="U231" s="885"/>
      <c r="V231" s="885"/>
      <c r="W231" s="885"/>
      <c r="X231" s="885"/>
      <c r="Y231" s="885"/>
      <c r="Z231" s="885"/>
      <c r="AA231" s="885"/>
      <c r="AB231" s="885"/>
      <c r="AC231" s="885"/>
      <c r="AD231" s="885"/>
      <c r="AE231" s="885"/>
      <c r="AF231" s="885"/>
      <c r="AG231" s="885"/>
      <c r="AH231" s="885"/>
      <c r="AI231" s="885"/>
      <c r="AM231" s="886"/>
      <c r="AO231" s="867"/>
      <c r="AP231" s="867"/>
      <c r="AQ231" s="867"/>
      <c r="AV231" s="885"/>
      <c r="AW231" s="867"/>
      <c r="AX231" s="885"/>
      <c r="AY231" s="885"/>
      <c r="AZ231" s="885"/>
      <c r="BA231" s="885"/>
      <c r="BB231" s="885"/>
      <c r="BC231" s="885"/>
      <c r="BD231" s="885"/>
      <c r="BE231" s="885"/>
      <c r="BF231" s="885"/>
      <c r="BG231" s="885"/>
      <c r="BH231" s="885"/>
      <c r="BI231" s="885"/>
      <c r="BJ231" s="885"/>
    </row>
    <row r="232" spans="5:62" s="883" customFormat="1" x14ac:dyDescent="0.35">
      <c r="E232" s="885"/>
      <c r="F232" s="867"/>
      <c r="G232" s="885"/>
      <c r="H232" s="885"/>
      <c r="I232" s="885"/>
      <c r="J232" s="885"/>
      <c r="K232" s="885"/>
      <c r="L232" s="885"/>
      <c r="M232" s="885"/>
      <c r="N232" s="885"/>
      <c r="O232" s="885"/>
      <c r="P232" s="885"/>
      <c r="Q232" s="885"/>
      <c r="R232" s="885"/>
      <c r="S232" s="885"/>
      <c r="T232" s="885"/>
      <c r="U232" s="885"/>
      <c r="V232" s="885"/>
      <c r="W232" s="885"/>
      <c r="X232" s="885"/>
      <c r="Y232" s="885"/>
      <c r="Z232" s="885"/>
      <c r="AA232" s="885"/>
      <c r="AB232" s="885"/>
      <c r="AC232" s="885"/>
      <c r="AD232" s="885"/>
      <c r="AE232" s="885"/>
      <c r="AF232" s="885"/>
      <c r="AG232" s="885"/>
      <c r="AH232" s="885"/>
      <c r="AI232" s="885"/>
      <c r="AM232" s="886"/>
      <c r="AO232" s="867"/>
      <c r="AP232" s="867"/>
      <c r="AQ232" s="867"/>
      <c r="AV232" s="885"/>
      <c r="AW232" s="867"/>
      <c r="AX232" s="885"/>
      <c r="AY232" s="885"/>
      <c r="AZ232" s="885"/>
      <c r="BA232" s="885"/>
      <c r="BB232" s="885"/>
      <c r="BC232" s="885"/>
      <c r="BD232" s="885"/>
      <c r="BE232" s="885"/>
      <c r="BF232" s="885"/>
      <c r="BG232" s="885"/>
      <c r="BH232" s="885"/>
      <c r="BI232" s="885"/>
      <c r="BJ232" s="885"/>
    </row>
    <row r="233" spans="5:62" s="883" customFormat="1" x14ac:dyDescent="0.35">
      <c r="E233" s="885"/>
      <c r="F233" s="867"/>
      <c r="G233" s="885"/>
      <c r="H233" s="885"/>
      <c r="I233" s="885"/>
      <c r="J233" s="885"/>
      <c r="K233" s="885"/>
      <c r="L233" s="885"/>
      <c r="M233" s="885"/>
      <c r="N233" s="885"/>
      <c r="O233" s="885"/>
      <c r="P233" s="885"/>
      <c r="Q233" s="885"/>
      <c r="R233" s="885"/>
      <c r="S233" s="885"/>
      <c r="T233" s="885"/>
      <c r="U233" s="885"/>
      <c r="V233" s="885"/>
      <c r="W233" s="885"/>
      <c r="X233" s="885"/>
      <c r="Y233" s="885"/>
      <c r="Z233" s="885"/>
      <c r="AA233" s="885"/>
      <c r="AB233" s="885"/>
      <c r="AC233" s="885"/>
      <c r="AD233" s="885"/>
      <c r="AE233" s="885"/>
      <c r="AF233" s="885"/>
      <c r="AG233" s="885"/>
      <c r="AH233" s="885"/>
      <c r="AI233" s="885"/>
      <c r="AM233" s="886"/>
      <c r="AO233" s="867"/>
      <c r="AP233" s="867"/>
      <c r="AQ233" s="867"/>
      <c r="AV233" s="885"/>
      <c r="AW233" s="867"/>
      <c r="AX233" s="885"/>
      <c r="AY233" s="885"/>
      <c r="AZ233" s="885"/>
      <c r="BA233" s="885"/>
      <c r="BB233" s="885"/>
      <c r="BC233" s="885"/>
      <c r="BD233" s="885"/>
      <c r="BE233" s="885"/>
      <c r="BF233" s="885"/>
      <c r="BG233" s="885"/>
      <c r="BH233" s="885"/>
      <c r="BI233" s="885"/>
      <c r="BJ233" s="885"/>
    </row>
    <row r="234" spans="5:62" s="883" customFormat="1" x14ac:dyDescent="0.35">
      <c r="E234" s="885"/>
      <c r="F234" s="867"/>
      <c r="G234" s="885"/>
      <c r="H234" s="885"/>
      <c r="I234" s="885"/>
      <c r="J234" s="885"/>
      <c r="K234" s="885"/>
      <c r="L234" s="885"/>
      <c r="M234" s="885"/>
      <c r="N234" s="885"/>
      <c r="O234" s="885"/>
      <c r="P234" s="885"/>
      <c r="Q234" s="885"/>
      <c r="R234" s="885"/>
      <c r="S234" s="885"/>
      <c r="T234" s="885"/>
      <c r="U234" s="885"/>
      <c r="V234" s="885"/>
      <c r="W234" s="885"/>
      <c r="X234" s="885"/>
      <c r="Y234" s="885"/>
      <c r="Z234" s="885"/>
      <c r="AA234" s="885"/>
      <c r="AB234" s="885"/>
      <c r="AC234" s="885"/>
      <c r="AD234" s="885"/>
      <c r="AE234" s="885"/>
      <c r="AF234" s="885"/>
      <c r="AG234" s="885"/>
      <c r="AH234" s="885"/>
      <c r="AI234" s="885"/>
      <c r="AM234" s="886"/>
      <c r="AO234" s="867"/>
      <c r="AP234" s="867"/>
      <c r="AQ234" s="867"/>
      <c r="AV234" s="885"/>
      <c r="AW234" s="867"/>
      <c r="AX234" s="885"/>
      <c r="AY234" s="885"/>
      <c r="AZ234" s="885"/>
      <c r="BA234" s="885"/>
      <c r="BB234" s="885"/>
      <c r="BC234" s="885"/>
      <c r="BD234" s="885"/>
      <c r="BE234" s="885"/>
      <c r="BF234" s="885"/>
      <c r="BG234" s="885"/>
      <c r="BH234" s="885"/>
      <c r="BI234" s="885"/>
      <c r="BJ234" s="885"/>
    </row>
    <row r="235" spans="5:62" s="883" customFormat="1" x14ac:dyDescent="0.35">
      <c r="E235" s="885"/>
      <c r="F235" s="867"/>
      <c r="G235" s="885"/>
      <c r="H235" s="885"/>
      <c r="I235" s="885"/>
      <c r="J235" s="885"/>
      <c r="K235" s="885"/>
      <c r="L235" s="885"/>
      <c r="M235" s="885"/>
      <c r="N235" s="885"/>
      <c r="O235" s="885"/>
      <c r="P235" s="885"/>
      <c r="Q235" s="885"/>
      <c r="R235" s="885"/>
      <c r="S235" s="885"/>
      <c r="T235" s="885"/>
      <c r="U235" s="885"/>
      <c r="V235" s="885"/>
      <c r="W235" s="885"/>
      <c r="X235" s="885"/>
      <c r="Y235" s="885"/>
      <c r="Z235" s="885"/>
      <c r="AA235" s="885"/>
      <c r="AB235" s="885"/>
      <c r="AC235" s="885"/>
      <c r="AD235" s="885"/>
      <c r="AE235" s="885"/>
      <c r="AF235" s="885"/>
      <c r="AG235" s="885"/>
      <c r="AH235" s="885"/>
      <c r="AI235" s="885"/>
      <c r="AM235" s="886"/>
      <c r="AO235" s="867"/>
      <c r="AP235" s="867"/>
      <c r="AQ235" s="867"/>
      <c r="AV235" s="885"/>
      <c r="AW235" s="867"/>
      <c r="AX235" s="885"/>
      <c r="AY235" s="885"/>
      <c r="AZ235" s="885"/>
      <c r="BA235" s="885"/>
      <c r="BB235" s="885"/>
      <c r="BC235" s="885"/>
      <c r="BD235" s="885"/>
      <c r="BE235" s="885"/>
      <c r="BF235" s="885"/>
      <c r="BG235" s="885"/>
      <c r="BH235" s="885"/>
      <c r="BI235" s="885"/>
      <c r="BJ235" s="885"/>
    </row>
    <row r="236" spans="5:62" s="883" customFormat="1" x14ac:dyDescent="0.35">
      <c r="E236" s="885"/>
      <c r="F236" s="867"/>
      <c r="G236" s="885"/>
      <c r="H236" s="885"/>
      <c r="I236" s="885"/>
      <c r="J236" s="885"/>
      <c r="K236" s="885"/>
      <c r="L236" s="885"/>
      <c r="M236" s="885"/>
      <c r="N236" s="885"/>
      <c r="O236" s="885"/>
      <c r="P236" s="885"/>
      <c r="Q236" s="885"/>
      <c r="R236" s="885"/>
      <c r="S236" s="885"/>
      <c r="T236" s="885"/>
      <c r="U236" s="885"/>
      <c r="V236" s="885"/>
      <c r="W236" s="885"/>
      <c r="X236" s="885"/>
      <c r="Y236" s="885"/>
      <c r="Z236" s="885"/>
      <c r="AA236" s="885"/>
      <c r="AB236" s="885"/>
      <c r="AC236" s="885"/>
      <c r="AD236" s="885"/>
      <c r="AE236" s="885"/>
      <c r="AF236" s="885"/>
      <c r="AG236" s="885"/>
      <c r="AH236" s="885"/>
      <c r="AI236" s="885"/>
      <c r="AM236" s="886"/>
      <c r="AO236" s="867"/>
      <c r="AP236" s="867"/>
      <c r="AQ236" s="867"/>
      <c r="AV236" s="885"/>
      <c r="AW236" s="867"/>
      <c r="AX236" s="885"/>
      <c r="AY236" s="885"/>
      <c r="AZ236" s="885"/>
      <c r="BA236" s="885"/>
      <c r="BB236" s="885"/>
      <c r="BC236" s="885"/>
      <c r="BD236" s="885"/>
      <c r="BE236" s="885"/>
      <c r="BF236" s="885"/>
      <c r="BG236" s="885"/>
      <c r="BH236" s="885"/>
      <c r="BI236" s="885"/>
      <c r="BJ236" s="885"/>
    </row>
    <row r="237" spans="5:62" s="883" customFormat="1" x14ac:dyDescent="0.35">
      <c r="E237" s="885"/>
      <c r="F237" s="867"/>
      <c r="G237" s="885"/>
      <c r="H237" s="885"/>
      <c r="I237" s="885"/>
      <c r="J237" s="885"/>
      <c r="K237" s="885"/>
      <c r="L237" s="885"/>
      <c r="M237" s="885"/>
      <c r="N237" s="885"/>
      <c r="O237" s="885"/>
      <c r="P237" s="885"/>
      <c r="Q237" s="885"/>
      <c r="R237" s="885"/>
      <c r="S237" s="885"/>
      <c r="T237" s="885"/>
      <c r="U237" s="885"/>
      <c r="V237" s="885"/>
      <c r="W237" s="885"/>
      <c r="X237" s="885"/>
      <c r="Y237" s="885"/>
      <c r="Z237" s="885"/>
      <c r="AA237" s="885"/>
      <c r="AB237" s="885"/>
      <c r="AC237" s="885"/>
      <c r="AD237" s="885"/>
      <c r="AE237" s="885"/>
      <c r="AF237" s="885"/>
      <c r="AG237" s="885"/>
      <c r="AH237" s="885"/>
      <c r="AI237" s="885"/>
      <c r="AM237" s="886"/>
      <c r="AO237" s="867"/>
      <c r="AP237" s="867"/>
      <c r="AQ237" s="867"/>
      <c r="AV237" s="885"/>
      <c r="AW237" s="867"/>
      <c r="AX237" s="885"/>
      <c r="AY237" s="885"/>
      <c r="AZ237" s="885"/>
      <c r="BA237" s="885"/>
      <c r="BB237" s="885"/>
      <c r="BC237" s="885"/>
      <c r="BD237" s="885"/>
      <c r="BE237" s="885"/>
      <c r="BF237" s="885"/>
      <c r="BG237" s="885"/>
      <c r="BH237" s="885"/>
      <c r="BI237" s="885"/>
      <c r="BJ237" s="885"/>
    </row>
    <row r="238" spans="5:62" s="883" customFormat="1" x14ac:dyDescent="0.35">
      <c r="E238" s="885"/>
      <c r="F238" s="867"/>
      <c r="G238" s="885"/>
      <c r="H238" s="885"/>
      <c r="I238" s="885"/>
      <c r="J238" s="885"/>
      <c r="K238" s="885"/>
      <c r="L238" s="885"/>
      <c r="M238" s="885"/>
      <c r="N238" s="885"/>
      <c r="O238" s="885"/>
      <c r="P238" s="885"/>
      <c r="Q238" s="885"/>
      <c r="R238" s="885"/>
      <c r="S238" s="885"/>
      <c r="T238" s="885"/>
      <c r="U238" s="885"/>
      <c r="V238" s="885"/>
      <c r="W238" s="885"/>
      <c r="X238" s="885"/>
      <c r="Y238" s="885"/>
      <c r="Z238" s="885"/>
      <c r="AA238" s="885"/>
      <c r="AB238" s="885"/>
      <c r="AC238" s="885"/>
      <c r="AD238" s="885"/>
      <c r="AE238" s="885"/>
      <c r="AF238" s="885"/>
      <c r="AG238" s="885"/>
      <c r="AH238" s="885"/>
      <c r="AI238" s="885"/>
      <c r="AM238" s="886"/>
      <c r="AO238" s="867"/>
      <c r="AP238" s="867"/>
      <c r="AQ238" s="867"/>
      <c r="AV238" s="885"/>
      <c r="AW238" s="867"/>
      <c r="AX238" s="885"/>
      <c r="AY238" s="885"/>
      <c r="AZ238" s="885"/>
      <c r="BA238" s="885"/>
      <c r="BB238" s="885"/>
      <c r="BC238" s="885"/>
      <c r="BD238" s="885"/>
      <c r="BE238" s="885"/>
      <c r="BF238" s="885"/>
      <c r="BG238" s="885"/>
      <c r="BH238" s="885"/>
      <c r="BI238" s="885"/>
      <c r="BJ238" s="885"/>
    </row>
    <row r="239" spans="5:62" s="883" customFormat="1" x14ac:dyDescent="0.35">
      <c r="E239" s="885"/>
      <c r="F239" s="867"/>
      <c r="G239" s="885"/>
      <c r="H239" s="885"/>
      <c r="I239" s="885"/>
      <c r="J239" s="885"/>
      <c r="K239" s="885"/>
      <c r="L239" s="885"/>
      <c r="M239" s="885"/>
      <c r="N239" s="885"/>
      <c r="O239" s="885"/>
      <c r="P239" s="885"/>
      <c r="Q239" s="885"/>
      <c r="R239" s="885"/>
      <c r="S239" s="885"/>
      <c r="T239" s="885"/>
      <c r="U239" s="885"/>
      <c r="V239" s="885"/>
      <c r="W239" s="885"/>
      <c r="X239" s="885"/>
      <c r="Y239" s="885"/>
      <c r="Z239" s="885"/>
      <c r="AA239" s="885"/>
      <c r="AB239" s="885"/>
      <c r="AC239" s="885"/>
      <c r="AD239" s="885"/>
      <c r="AE239" s="885"/>
      <c r="AF239" s="885"/>
      <c r="AG239" s="885"/>
      <c r="AH239" s="885"/>
      <c r="AI239" s="885"/>
      <c r="AM239" s="886"/>
      <c r="AO239" s="867"/>
      <c r="AP239" s="867"/>
      <c r="AQ239" s="867"/>
      <c r="AV239" s="885"/>
      <c r="AW239" s="867"/>
      <c r="AX239" s="885"/>
      <c r="AY239" s="885"/>
      <c r="AZ239" s="885"/>
      <c r="BA239" s="885"/>
      <c r="BB239" s="885"/>
      <c r="BC239" s="885"/>
      <c r="BD239" s="885"/>
      <c r="BE239" s="885"/>
      <c r="BF239" s="885"/>
      <c r="BG239" s="885"/>
      <c r="BH239" s="885"/>
      <c r="BI239" s="885"/>
      <c r="BJ239" s="885"/>
    </row>
    <row r="240" spans="5:62" s="883" customFormat="1" x14ac:dyDescent="0.35">
      <c r="E240" s="885"/>
      <c r="F240" s="867"/>
      <c r="G240" s="885"/>
      <c r="H240" s="885"/>
      <c r="I240" s="885"/>
      <c r="J240" s="885"/>
      <c r="K240" s="885"/>
      <c r="L240" s="885"/>
      <c r="M240" s="885"/>
      <c r="N240" s="885"/>
      <c r="O240" s="885"/>
      <c r="P240" s="885"/>
      <c r="Q240" s="885"/>
      <c r="R240" s="885"/>
      <c r="S240" s="885"/>
      <c r="T240" s="885"/>
      <c r="U240" s="885"/>
      <c r="V240" s="885"/>
      <c r="W240" s="885"/>
      <c r="X240" s="885"/>
      <c r="Y240" s="885"/>
      <c r="Z240" s="885"/>
      <c r="AA240" s="885"/>
      <c r="AB240" s="885"/>
      <c r="AC240" s="885"/>
      <c r="AD240" s="885"/>
      <c r="AE240" s="885"/>
      <c r="AF240" s="885"/>
      <c r="AG240" s="885"/>
      <c r="AH240" s="885"/>
      <c r="AI240" s="885"/>
      <c r="AM240" s="886"/>
      <c r="AO240" s="867"/>
      <c r="AP240" s="867"/>
      <c r="AQ240" s="867"/>
      <c r="AV240" s="885"/>
      <c r="AW240" s="867"/>
      <c r="AX240" s="885"/>
      <c r="AY240" s="885"/>
      <c r="AZ240" s="885"/>
      <c r="BA240" s="885"/>
      <c r="BB240" s="885"/>
      <c r="BC240" s="885"/>
      <c r="BD240" s="885"/>
      <c r="BE240" s="885"/>
      <c r="BF240" s="885"/>
      <c r="BG240" s="885"/>
      <c r="BH240" s="885"/>
      <c r="BI240" s="885"/>
      <c r="BJ240" s="885"/>
    </row>
    <row r="241" spans="5:62" s="883" customFormat="1" x14ac:dyDescent="0.35">
      <c r="E241" s="885"/>
      <c r="F241" s="867"/>
      <c r="G241" s="885"/>
      <c r="H241" s="885"/>
      <c r="I241" s="885"/>
      <c r="J241" s="885"/>
      <c r="K241" s="885"/>
      <c r="L241" s="885"/>
      <c r="M241" s="885"/>
      <c r="N241" s="885"/>
      <c r="O241" s="885"/>
      <c r="P241" s="885"/>
      <c r="Q241" s="885"/>
      <c r="R241" s="885"/>
      <c r="S241" s="885"/>
      <c r="T241" s="885"/>
      <c r="U241" s="885"/>
      <c r="V241" s="885"/>
      <c r="W241" s="885"/>
      <c r="X241" s="885"/>
      <c r="Y241" s="885"/>
      <c r="Z241" s="885"/>
      <c r="AA241" s="885"/>
      <c r="AB241" s="885"/>
      <c r="AC241" s="885"/>
      <c r="AD241" s="885"/>
      <c r="AE241" s="885"/>
      <c r="AF241" s="885"/>
      <c r="AG241" s="885"/>
      <c r="AH241" s="885"/>
      <c r="AI241" s="885"/>
      <c r="AM241" s="886"/>
      <c r="AO241" s="867"/>
      <c r="AP241" s="867"/>
      <c r="AQ241" s="867"/>
      <c r="AV241" s="885"/>
      <c r="AW241" s="867"/>
      <c r="AX241" s="885"/>
      <c r="AY241" s="885"/>
      <c r="AZ241" s="885"/>
      <c r="BA241" s="885"/>
      <c r="BB241" s="885"/>
      <c r="BC241" s="885"/>
      <c r="BD241" s="885"/>
      <c r="BE241" s="885"/>
      <c r="BF241" s="885"/>
      <c r="BG241" s="885"/>
      <c r="BH241" s="885"/>
      <c r="BI241" s="885"/>
      <c r="BJ241" s="885"/>
    </row>
    <row r="242" spans="5:62" s="883" customFormat="1" x14ac:dyDescent="0.35">
      <c r="E242" s="885"/>
      <c r="F242" s="867"/>
      <c r="G242" s="885"/>
      <c r="H242" s="885"/>
      <c r="I242" s="885"/>
      <c r="J242" s="885"/>
      <c r="K242" s="885"/>
      <c r="L242" s="885"/>
      <c r="M242" s="885"/>
      <c r="N242" s="885"/>
      <c r="O242" s="885"/>
      <c r="P242" s="885"/>
      <c r="Q242" s="885"/>
      <c r="R242" s="885"/>
      <c r="S242" s="885"/>
      <c r="T242" s="885"/>
      <c r="U242" s="885"/>
      <c r="V242" s="885"/>
      <c r="W242" s="885"/>
      <c r="X242" s="885"/>
      <c r="Y242" s="885"/>
      <c r="Z242" s="885"/>
      <c r="AA242" s="885"/>
      <c r="AB242" s="885"/>
      <c r="AC242" s="885"/>
      <c r="AD242" s="885"/>
      <c r="AE242" s="885"/>
      <c r="AF242" s="885"/>
      <c r="AG242" s="885"/>
      <c r="AH242" s="885"/>
      <c r="AI242" s="885"/>
      <c r="AM242" s="886"/>
      <c r="AO242" s="867"/>
      <c r="AP242" s="867"/>
      <c r="AQ242" s="867"/>
      <c r="AV242" s="885"/>
      <c r="AW242" s="867"/>
      <c r="AX242" s="885"/>
      <c r="AY242" s="885"/>
      <c r="AZ242" s="885"/>
      <c r="BA242" s="885"/>
      <c r="BB242" s="885"/>
      <c r="BC242" s="885"/>
      <c r="BD242" s="885"/>
      <c r="BE242" s="885"/>
      <c r="BF242" s="885"/>
      <c r="BG242" s="885"/>
      <c r="BH242" s="885"/>
      <c r="BI242" s="885"/>
      <c r="BJ242" s="885"/>
    </row>
    <row r="243" spans="5:62" s="883" customFormat="1" x14ac:dyDescent="0.35">
      <c r="E243" s="885"/>
      <c r="F243" s="867"/>
      <c r="G243" s="885"/>
      <c r="H243" s="885"/>
      <c r="I243" s="885"/>
      <c r="J243" s="885"/>
      <c r="K243" s="885"/>
      <c r="L243" s="885"/>
      <c r="M243" s="885"/>
      <c r="N243" s="885"/>
      <c r="O243" s="885"/>
      <c r="P243" s="885"/>
      <c r="Q243" s="885"/>
      <c r="R243" s="885"/>
      <c r="S243" s="885"/>
      <c r="T243" s="885"/>
      <c r="U243" s="885"/>
      <c r="V243" s="885"/>
      <c r="W243" s="885"/>
      <c r="X243" s="885"/>
      <c r="Y243" s="885"/>
      <c r="Z243" s="885"/>
      <c r="AA243" s="885"/>
      <c r="AB243" s="885"/>
      <c r="AC243" s="885"/>
      <c r="AD243" s="885"/>
      <c r="AE243" s="885"/>
      <c r="AF243" s="885"/>
      <c r="AG243" s="885"/>
      <c r="AH243" s="885"/>
      <c r="AI243" s="885"/>
      <c r="AM243" s="886"/>
      <c r="AO243" s="867"/>
      <c r="AP243" s="867"/>
      <c r="AQ243" s="867"/>
      <c r="AV243" s="885"/>
      <c r="AW243" s="867"/>
      <c r="AX243" s="885"/>
      <c r="AY243" s="885"/>
      <c r="AZ243" s="885"/>
      <c r="BA243" s="885"/>
      <c r="BB243" s="885"/>
      <c r="BC243" s="885"/>
      <c r="BD243" s="885"/>
      <c r="BE243" s="885"/>
      <c r="BF243" s="885"/>
      <c r="BG243" s="885"/>
      <c r="BH243" s="885"/>
      <c r="BI243" s="885"/>
      <c r="BJ243" s="885"/>
    </row>
    <row r="244" spans="5:62" s="883" customFormat="1" x14ac:dyDescent="0.35">
      <c r="E244" s="885"/>
      <c r="F244" s="867"/>
      <c r="G244" s="885"/>
      <c r="H244" s="885"/>
      <c r="I244" s="885"/>
      <c r="J244" s="885"/>
      <c r="K244" s="885"/>
      <c r="L244" s="885"/>
      <c r="M244" s="885"/>
      <c r="N244" s="885"/>
      <c r="O244" s="885"/>
      <c r="P244" s="885"/>
      <c r="Q244" s="885"/>
      <c r="R244" s="885"/>
      <c r="S244" s="885"/>
      <c r="T244" s="885"/>
      <c r="U244" s="885"/>
      <c r="V244" s="885"/>
      <c r="W244" s="885"/>
      <c r="X244" s="885"/>
      <c r="Y244" s="885"/>
      <c r="Z244" s="885"/>
      <c r="AA244" s="885"/>
      <c r="AB244" s="885"/>
      <c r="AC244" s="885"/>
      <c r="AD244" s="885"/>
      <c r="AE244" s="885"/>
      <c r="AF244" s="885"/>
      <c r="AG244" s="885"/>
      <c r="AH244" s="885"/>
      <c r="AI244" s="885"/>
      <c r="AM244" s="886"/>
      <c r="AO244" s="867"/>
      <c r="AP244" s="867"/>
      <c r="AQ244" s="867"/>
      <c r="AV244" s="885"/>
      <c r="AW244" s="867"/>
      <c r="AX244" s="885"/>
      <c r="AY244" s="885"/>
      <c r="AZ244" s="885"/>
      <c r="BA244" s="885"/>
      <c r="BB244" s="885"/>
      <c r="BC244" s="885"/>
      <c r="BD244" s="885"/>
      <c r="BE244" s="885"/>
      <c r="BF244" s="885"/>
      <c r="BG244" s="885"/>
      <c r="BH244" s="885"/>
      <c r="BI244" s="885"/>
      <c r="BJ244" s="885"/>
    </row>
    <row r="245" spans="5:62" s="883" customFormat="1" x14ac:dyDescent="0.35">
      <c r="E245" s="885"/>
      <c r="F245" s="867"/>
      <c r="G245" s="885"/>
      <c r="H245" s="885"/>
      <c r="I245" s="885"/>
      <c r="J245" s="885"/>
      <c r="K245" s="885"/>
      <c r="L245" s="885"/>
      <c r="M245" s="885"/>
      <c r="N245" s="885"/>
      <c r="O245" s="885"/>
      <c r="P245" s="885"/>
      <c r="Q245" s="885"/>
      <c r="R245" s="885"/>
      <c r="S245" s="885"/>
      <c r="T245" s="885"/>
      <c r="U245" s="885"/>
      <c r="V245" s="885"/>
      <c r="W245" s="885"/>
      <c r="X245" s="885"/>
      <c r="Y245" s="885"/>
      <c r="Z245" s="885"/>
      <c r="AA245" s="885"/>
      <c r="AB245" s="885"/>
      <c r="AC245" s="885"/>
      <c r="AD245" s="885"/>
      <c r="AE245" s="885"/>
      <c r="AF245" s="885"/>
      <c r="AG245" s="885"/>
      <c r="AH245" s="885"/>
      <c r="AI245" s="885"/>
      <c r="AM245" s="886"/>
      <c r="AO245" s="885"/>
      <c r="AP245" s="885"/>
      <c r="AQ245" s="885"/>
      <c r="AV245" s="885"/>
      <c r="AW245" s="885"/>
      <c r="AX245" s="885"/>
      <c r="AY245" s="885"/>
      <c r="AZ245" s="885"/>
      <c r="BA245" s="885"/>
      <c r="BB245" s="885"/>
      <c r="BC245" s="885"/>
      <c r="BD245" s="885"/>
      <c r="BE245" s="885"/>
      <c r="BF245" s="885"/>
      <c r="BG245" s="885"/>
      <c r="BH245" s="885"/>
      <c r="BI245" s="885"/>
      <c r="BJ245" s="885"/>
    </row>
    <row r="246" spans="5:62" s="883" customFormat="1" x14ac:dyDescent="0.35">
      <c r="E246" s="885"/>
      <c r="F246" s="867"/>
      <c r="G246" s="885"/>
      <c r="H246" s="885"/>
      <c r="I246" s="885"/>
      <c r="J246" s="885"/>
      <c r="K246" s="885"/>
      <c r="L246" s="885"/>
      <c r="M246" s="885"/>
      <c r="N246" s="885"/>
      <c r="O246" s="885"/>
      <c r="P246" s="885"/>
      <c r="Q246" s="885"/>
      <c r="R246" s="885"/>
      <c r="S246" s="885"/>
      <c r="T246" s="885"/>
      <c r="U246" s="885"/>
      <c r="V246" s="885"/>
      <c r="W246" s="885"/>
      <c r="X246" s="885"/>
      <c r="Y246" s="885"/>
      <c r="Z246" s="885"/>
      <c r="AA246" s="885"/>
      <c r="AB246" s="885"/>
      <c r="AC246" s="885"/>
      <c r="AD246" s="885"/>
      <c r="AE246" s="885"/>
      <c r="AF246" s="885"/>
      <c r="AG246" s="885"/>
      <c r="AH246" s="885"/>
      <c r="AI246" s="885"/>
      <c r="AM246" s="886"/>
      <c r="AO246" s="885"/>
      <c r="AP246" s="885"/>
      <c r="AQ246" s="885"/>
      <c r="AV246" s="885"/>
      <c r="AW246" s="885"/>
      <c r="AX246" s="885"/>
      <c r="AY246" s="885"/>
      <c r="AZ246" s="885"/>
      <c r="BA246" s="885"/>
      <c r="BB246" s="885"/>
      <c r="BC246" s="885"/>
      <c r="BD246" s="885"/>
      <c r="BE246" s="885"/>
      <c r="BF246" s="885"/>
      <c r="BG246" s="885"/>
      <c r="BH246" s="885"/>
      <c r="BI246" s="885"/>
      <c r="BJ246" s="885"/>
    </row>
    <row r="247" spans="5:62" s="883" customFormat="1" x14ac:dyDescent="0.35">
      <c r="E247" s="885"/>
      <c r="F247" s="885"/>
      <c r="G247" s="885"/>
      <c r="H247" s="885"/>
      <c r="I247" s="885"/>
      <c r="J247" s="885"/>
      <c r="K247" s="885"/>
      <c r="L247" s="885"/>
      <c r="M247" s="885"/>
      <c r="N247" s="885"/>
      <c r="O247" s="885"/>
      <c r="P247" s="885"/>
      <c r="Q247" s="885"/>
      <c r="R247" s="885"/>
      <c r="S247" s="885"/>
      <c r="T247" s="885"/>
      <c r="U247" s="885"/>
      <c r="V247" s="885"/>
      <c r="W247" s="885"/>
      <c r="X247" s="885"/>
      <c r="Y247" s="885"/>
      <c r="Z247" s="885"/>
      <c r="AA247" s="885"/>
      <c r="AB247" s="885"/>
      <c r="AC247" s="885"/>
      <c r="AD247" s="885"/>
      <c r="AE247" s="885"/>
      <c r="AF247" s="885"/>
      <c r="AG247" s="885"/>
      <c r="AH247" s="885"/>
      <c r="AI247" s="885"/>
      <c r="AM247" s="886"/>
      <c r="AO247" s="885"/>
      <c r="AP247" s="885"/>
      <c r="AQ247" s="885"/>
      <c r="AV247" s="885"/>
      <c r="AW247" s="885"/>
      <c r="AX247" s="885"/>
      <c r="AY247" s="885"/>
      <c r="AZ247" s="885"/>
      <c r="BA247" s="885"/>
      <c r="BB247" s="885"/>
      <c r="BC247" s="885"/>
      <c r="BD247" s="885"/>
      <c r="BE247" s="885"/>
      <c r="BF247" s="885"/>
      <c r="BG247" s="885"/>
      <c r="BH247" s="885"/>
      <c r="BI247" s="885"/>
      <c r="BJ247" s="885"/>
    </row>
    <row r="248" spans="5:62" s="883" customFormat="1" x14ac:dyDescent="0.35">
      <c r="E248" s="885"/>
      <c r="F248" s="885"/>
      <c r="G248" s="885"/>
      <c r="H248" s="885"/>
      <c r="I248" s="885"/>
      <c r="J248" s="885"/>
      <c r="K248" s="885"/>
      <c r="L248" s="885"/>
      <c r="M248" s="885"/>
      <c r="N248" s="885"/>
      <c r="O248" s="885"/>
      <c r="P248" s="885"/>
      <c r="Q248" s="885"/>
      <c r="R248" s="885"/>
      <c r="S248" s="885"/>
      <c r="T248" s="885"/>
      <c r="U248" s="885"/>
      <c r="V248" s="885"/>
      <c r="W248" s="885"/>
      <c r="X248" s="885"/>
      <c r="Y248" s="885"/>
      <c r="Z248" s="885"/>
      <c r="AA248" s="885"/>
      <c r="AB248" s="885"/>
      <c r="AC248" s="885"/>
      <c r="AD248" s="885"/>
      <c r="AE248" s="885"/>
      <c r="AF248" s="885"/>
      <c r="AG248" s="885"/>
      <c r="AH248" s="885"/>
      <c r="AI248" s="885"/>
      <c r="AM248" s="886"/>
      <c r="AO248" s="885"/>
      <c r="AP248" s="885"/>
      <c r="AQ248" s="885"/>
      <c r="AV248" s="885"/>
      <c r="AW248" s="885"/>
      <c r="AX248" s="885"/>
      <c r="AY248" s="885"/>
      <c r="AZ248" s="885"/>
      <c r="BA248" s="885"/>
      <c r="BB248" s="885"/>
      <c r="BC248" s="885"/>
      <c r="BD248" s="885"/>
      <c r="BE248" s="885"/>
      <c r="BF248" s="885"/>
      <c r="BG248" s="885"/>
      <c r="BH248" s="885"/>
      <c r="BI248" s="885"/>
      <c r="BJ248" s="885"/>
    </row>
    <row r="249" spans="5:62" s="883" customFormat="1" x14ac:dyDescent="0.35">
      <c r="E249" s="885"/>
      <c r="F249" s="885"/>
      <c r="G249" s="885"/>
      <c r="H249" s="885"/>
      <c r="I249" s="885"/>
      <c r="J249" s="885"/>
      <c r="K249" s="885"/>
      <c r="L249" s="885"/>
      <c r="M249" s="885"/>
      <c r="N249" s="885"/>
      <c r="O249" s="885"/>
      <c r="P249" s="885"/>
      <c r="Q249" s="885"/>
      <c r="R249" s="885"/>
      <c r="S249" s="885"/>
      <c r="T249" s="885"/>
      <c r="U249" s="885"/>
      <c r="V249" s="885"/>
      <c r="W249" s="885"/>
      <c r="X249" s="885"/>
      <c r="Y249" s="885"/>
      <c r="Z249" s="885"/>
      <c r="AA249" s="885"/>
      <c r="AB249" s="885"/>
      <c r="AC249" s="885"/>
      <c r="AD249" s="885"/>
      <c r="AE249" s="885"/>
      <c r="AF249" s="885"/>
      <c r="AG249" s="885"/>
      <c r="AH249" s="885"/>
      <c r="AI249" s="885"/>
      <c r="AM249" s="886"/>
      <c r="AO249" s="885"/>
      <c r="AP249" s="885"/>
      <c r="AQ249" s="885"/>
      <c r="AV249" s="885"/>
      <c r="AW249" s="885"/>
      <c r="AX249" s="885"/>
      <c r="AY249" s="885"/>
      <c r="AZ249" s="885"/>
      <c r="BA249" s="885"/>
      <c r="BB249" s="885"/>
      <c r="BC249" s="885"/>
      <c r="BD249" s="885"/>
      <c r="BE249" s="885"/>
      <c r="BF249" s="885"/>
      <c r="BG249" s="885"/>
      <c r="BH249" s="885"/>
      <c r="BI249" s="885"/>
      <c r="BJ249" s="885"/>
    </row>
    <row r="250" spans="5:62" s="883" customFormat="1" x14ac:dyDescent="0.35">
      <c r="E250" s="885"/>
      <c r="F250" s="885"/>
      <c r="G250" s="885"/>
      <c r="H250" s="885"/>
      <c r="I250" s="885"/>
      <c r="J250" s="885"/>
      <c r="K250" s="885"/>
      <c r="L250" s="885"/>
      <c r="M250" s="885"/>
      <c r="N250" s="885"/>
      <c r="O250" s="885"/>
      <c r="P250" s="885"/>
      <c r="Q250" s="885"/>
      <c r="R250" s="885"/>
      <c r="S250" s="885"/>
      <c r="T250" s="885"/>
      <c r="U250" s="885"/>
      <c r="V250" s="885"/>
      <c r="W250" s="885"/>
      <c r="X250" s="885"/>
      <c r="Y250" s="885"/>
      <c r="Z250" s="885"/>
      <c r="AA250" s="885"/>
      <c r="AB250" s="885"/>
      <c r="AC250" s="885"/>
      <c r="AD250" s="885"/>
      <c r="AE250" s="885"/>
      <c r="AF250" s="885"/>
      <c r="AG250" s="885"/>
      <c r="AH250" s="885"/>
      <c r="AI250" s="885"/>
      <c r="AM250" s="886"/>
      <c r="AO250" s="885"/>
      <c r="AP250" s="885"/>
      <c r="AQ250" s="885"/>
      <c r="AV250" s="885"/>
      <c r="AW250" s="885"/>
      <c r="AX250" s="885"/>
      <c r="AY250" s="885"/>
      <c r="AZ250" s="885"/>
      <c r="BA250" s="885"/>
      <c r="BB250" s="885"/>
      <c r="BC250" s="885"/>
      <c r="BD250" s="885"/>
      <c r="BE250" s="885"/>
      <c r="BF250" s="885"/>
      <c r="BG250" s="885"/>
      <c r="BH250" s="885"/>
      <c r="BI250" s="885"/>
      <c r="BJ250" s="885"/>
    </row>
    <row r="251" spans="5:62" s="883" customFormat="1" x14ac:dyDescent="0.35">
      <c r="E251" s="885"/>
      <c r="F251" s="885"/>
      <c r="G251" s="885"/>
      <c r="H251" s="885"/>
      <c r="I251" s="885"/>
      <c r="J251" s="885"/>
      <c r="K251" s="885"/>
      <c r="L251" s="885"/>
      <c r="M251" s="885"/>
      <c r="N251" s="885"/>
      <c r="O251" s="885"/>
      <c r="P251" s="885"/>
      <c r="Q251" s="885"/>
      <c r="R251" s="885"/>
      <c r="S251" s="885"/>
      <c r="T251" s="885"/>
      <c r="U251" s="885"/>
      <c r="V251" s="885"/>
      <c r="W251" s="885"/>
      <c r="X251" s="885"/>
      <c r="Y251" s="885"/>
      <c r="Z251" s="885"/>
      <c r="AA251" s="885"/>
      <c r="AB251" s="885"/>
      <c r="AC251" s="885"/>
      <c r="AD251" s="885"/>
      <c r="AE251" s="885"/>
      <c r="AF251" s="885"/>
      <c r="AG251" s="885"/>
      <c r="AH251" s="885"/>
      <c r="AI251" s="885"/>
      <c r="AM251" s="886"/>
      <c r="AO251" s="885"/>
      <c r="AP251" s="885"/>
      <c r="AQ251" s="885"/>
      <c r="AV251" s="885"/>
      <c r="AW251" s="885"/>
      <c r="AX251" s="885"/>
      <c r="AY251" s="885"/>
      <c r="AZ251" s="885"/>
      <c r="BA251" s="885"/>
      <c r="BB251" s="885"/>
      <c r="BC251" s="885"/>
      <c r="BD251" s="885"/>
      <c r="BE251" s="885"/>
      <c r="BF251" s="885"/>
      <c r="BG251" s="885"/>
      <c r="BH251" s="885"/>
      <c r="BI251" s="885"/>
      <c r="BJ251" s="885"/>
    </row>
    <row r="252" spans="5:62" s="883" customFormat="1" x14ac:dyDescent="0.35">
      <c r="E252" s="885"/>
      <c r="F252" s="885"/>
      <c r="G252" s="885"/>
      <c r="H252" s="885"/>
      <c r="I252" s="885"/>
      <c r="J252" s="885"/>
      <c r="K252" s="885"/>
      <c r="L252" s="885"/>
      <c r="M252" s="885"/>
      <c r="N252" s="885"/>
      <c r="O252" s="885"/>
      <c r="P252" s="885"/>
      <c r="Q252" s="885"/>
      <c r="R252" s="885"/>
      <c r="S252" s="885"/>
      <c r="T252" s="885"/>
      <c r="U252" s="885"/>
      <c r="V252" s="885"/>
      <c r="W252" s="885"/>
      <c r="X252" s="885"/>
      <c r="Y252" s="885"/>
      <c r="Z252" s="885"/>
      <c r="AA252" s="885"/>
      <c r="AB252" s="885"/>
      <c r="AC252" s="885"/>
      <c r="AD252" s="885"/>
      <c r="AE252" s="885"/>
      <c r="AF252" s="885"/>
      <c r="AG252" s="885"/>
      <c r="AH252" s="885"/>
      <c r="AI252" s="885"/>
      <c r="AM252" s="886"/>
      <c r="AO252" s="885"/>
      <c r="AP252" s="885"/>
      <c r="AQ252" s="885"/>
      <c r="AV252" s="885"/>
      <c r="AW252" s="885"/>
      <c r="AX252" s="885"/>
      <c r="AY252" s="885"/>
      <c r="AZ252" s="885"/>
      <c r="BA252" s="885"/>
      <c r="BB252" s="885"/>
      <c r="BC252" s="885"/>
      <c r="BD252" s="885"/>
      <c r="BE252" s="885"/>
      <c r="BF252" s="885"/>
      <c r="BG252" s="885"/>
      <c r="BH252" s="885"/>
      <c r="BI252" s="885"/>
      <c r="BJ252" s="885"/>
    </row>
    <row r="253" spans="5:62" s="883" customFormat="1" x14ac:dyDescent="0.35">
      <c r="E253" s="885"/>
      <c r="F253" s="885"/>
      <c r="G253" s="885"/>
      <c r="H253" s="885"/>
      <c r="I253" s="885"/>
      <c r="J253" s="885"/>
      <c r="K253" s="885"/>
      <c r="L253" s="885"/>
      <c r="M253" s="885"/>
      <c r="N253" s="885"/>
      <c r="O253" s="885"/>
      <c r="P253" s="885"/>
      <c r="Q253" s="885"/>
      <c r="R253" s="885"/>
      <c r="S253" s="885"/>
      <c r="T253" s="885"/>
      <c r="U253" s="885"/>
      <c r="V253" s="885"/>
      <c r="W253" s="885"/>
      <c r="X253" s="885"/>
      <c r="Y253" s="885"/>
      <c r="Z253" s="885"/>
      <c r="AA253" s="885"/>
      <c r="AB253" s="885"/>
      <c r="AC253" s="885"/>
      <c r="AD253" s="885"/>
      <c r="AE253" s="885"/>
      <c r="AF253" s="885"/>
      <c r="AG253" s="885"/>
      <c r="AH253" s="885"/>
      <c r="AI253" s="885"/>
      <c r="AM253" s="886"/>
      <c r="AO253" s="885"/>
      <c r="AP253" s="885"/>
      <c r="AQ253" s="885"/>
      <c r="AV253" s="885"/>
      <c r="AW253" s="885"/>
      <c r="AX253" s="885"/>
      <c r="AY253" s="885"/>
      <c r="AZ253" s="885"/>
      <c r="BA253" s="885"/>
      <c r="BB253" s="885"/>
      <c r="BC253" s="885"/>
      <c r="BD253" s="885"/>
      <c r="BE253" s="885"/>
      <c r="BF253" s="885"/>
      <c r="BG253" s="885"/>
      <c r="BH253" s="885"/>
      <c r="BI253" s="885"/>
      <c r="BJ253" s="885"/>
    </row>
    <row r="254" spans="5:62" s="883" customFormat="1" x14ac:dyDescent="0.35">
      <c r="E254" s="885"/>
      <c r="F254" s="885"/>
      <c r="G254" s="885"/>
      <c r="H254" s="885"/>
      <c r="I254" s="885"/>
      <c r="J254" s="885"/>
      <c r="K254" s="885"/>
      <c r="L254" s="885"/>
      <c r="M254" s="885"/>
      <c r="N254" s="885"/>
      <c r="O254" s="885"/>
      <c r="P254" s="885"/>
      <c r="Q254" s="885"/>
      <c r="R254" s="885"/>
      <c r="S254" s="885"/>
      <c r="T254" s="885"/>
      <c r="U254" s="885"/>
      <c r="V254" s="885"/>
      <c r="W254" s="885"/>
      <c r="X254" s="885"/>
      <c r="Y254" s="885"/>
      <c r="Z254" s="885"/>
      <c r="AA254" s="885"/>
      <c r="AB254" s="885"/>
      <c r="AC254" s="885"/>
      <c r="AD254" s="885"/>
      <c r="AE254" s="885"/>
      <c r="AF254" s="885"/>
      <c r="AG254" s="885"/>
      <c r="AH254" s="885"/>
      <c r="AI254" s="885"/>
      <c r="AM254" s="886"/>
      <c r="AO254" s="885"/>
      <c r="AP254" s="885"/>
      <c r="AQ254" s="885"/>
      <c r="AV254" s="885"/>
      <c r="AW254" s="885"/>
      <c r="AX254" s="885"/>
      <c r="AY254" s="885"/>
      <c r="AZ254" s="885"/>
      <c r="BA254" s="885"/>
      <c r="BB254" s="885"/>
      <c r="BC254" s="885"/>
      <c r="BD254" s="885"/>
      <c r="BE254" s="885"/>
      <c r="BF254" s="885"/>
      <c r="BG254" s="885"/>
      <c r="BH254" s="885"/>
      <c r="BI254" s="885"/>
      <c r="BJ254" s="885"/>
    </row>
    <row r="255" spans="5:62" s="883" customFormat="1" x14ac:dyDescent="0.35">
      <c r="E255" s="885"/>
      <c r="F255" s="885"/>
      <c r="G255" s="885"/>
      <c r="H255" s="885"/>
      <c r="I255" s="885"/>
      <c r="J255" s="885"/>
      <c r="K255" s="885"/>
      <c r="L255" s="885"/>
      <c r="M255" s="885"/>
      <c r="N255" s="885"/>
      <c r="O255" s="885"/>
      <c r="P255" s="885"/>
      <c r="Q255" s="885"/>
      <c r="R255" s="885"/>
      <c r="S255" s="885"/>
      <c r="T255" s="885"/>
      <c r="U255" s="885"/>
      <c r="V255" s="885"/>
      <c r="W255" s="885"/>
      <c r="X255" s="885"/>
      <c r="Y255" s="885"/>
      <c r="Z255" s="885"/>
      <c r="AA255" s="885"/>
      <c r="AB255" s="885"/>
      <c r="AC255" s="885"/>
      <c r="AD255" s="885"/>
      <c r="AE255" s="885"/>
      <c r="AF255" s="885"/>
      <c r="AG255" s="885"/>
      <c r="AH255" s="885"/>
      <c r="AI255" s="885"/>
      <c r="AM255" s="886"/>
      <c r="AO255" s="885"/>
      <c r="AP255" s="885"/>
      <c r="AQ255" s="885"/>
      <c r="AV255" s="885"/>
      <c r="AW255" s="885"/>
      <c r="AX255" s="885"/>
      <c r="AY255" s="885"/>
      <c r="AZ255" s="885"/>
      <c r="BA255" s="885"/>
      <c r="BB255" s="885"/>
      <c r="BC255" s="885"/>
      <c r="BD255" s="885"/>
      <c r="BE255" s="885"/>
      <c r="BF255" s="885"/>
      <c r="BG255" s="885"/>
      <c r="BH255" s="885"/>
      <c r="BI255" s="885"/>
      <c r="BJ255" s="885"/>
    </row>
    <row r="256" spans="5:62" s="883" customFormat="1" x14ac:dyDescent="0.35">
      <c r="E256" s="885"/>
      <c r="F256" s="885"/>
      <c r="G256" s="885"/>
      <c r="H256" s="885"/>
      <c r="I256" s="885"/>
      <c r="J256" s="885"/>
      <c r="K256" s="885"/>
      <c r="L256" s="885"/>
      <c r="M256" s="885"/>
      <c r="N256" s="885"/>
      <c r="O256" s="885"/>
      <c r="P256" s="885"/>
      <c r="Q256" s="885"/>
      <c r="R256" s="885"/>
      <c r="S256" s="885"/>
      <c r="T256" s="885"/>
      <c r="U256" s="885"/>
      <c r="V256" s="885"/>
      <c r="W256" s="885"/>
      <c r="X256" s="885"/>
      <c r="Y256" s="885"/>
      <c r="Z256" s="885"/>
      <c r="AA256" s="885"/>
      <c r="AB256" s="885"/>
      <c r="AC256" s="885"/>
      <c r="AD256" s="885"/>
      <c r="AE256" s="885"/>
      <c r="AF256" s="885"/>
      <c r="AG256" s="885"/>
      <c r="AH256" s="885"/>
      <c r="AI256" s="885"/>
      <c r="AM256" s="886"/>
      <c r="AO256" s="885"/>
      <c r="AP256" s="885"/>
      <c r="AQ256" s="885"/>
      <c r="AV256" s="885"/>
      <c r="AW256" s="885"/>
      <c r="AX256" s="885"/>
      <c r="AY256" s="885"/>
      <c r="AZ256" s="885"/>
      <c r="BA256" s="885"/>
      <c r="BB256" s="885"/>
      <c r="BC256" s="885"/>
      <c r="BD256" s="885"/>
      <c r="BE256" s="885"/>
      <c r="BF256" s="885"/>
      <c r="BG256" s="885"/>
      <c r="BH256" s="885"/>
      <c r="BI256" s="885"/>
      <c r="BJ256" s="885"/>
    </row>
    <row r="257" spans="5:62" s="883" customFormat="1" x14ac:dyDescent="0.35">
      <c r="E257" s="885"/>
      <c r="F257" s="885"/>
      <c r="G257" s="885"/>
      <c r="H257" s="885"/>
      <c r="I257" s="885"/>
      <c r="J257" s="885"/>
      <c r="K257" s="885"/>
      <c r="L257" s="885"/>
      <c r="M257" s="885"/>
      <c r="N257" s="885"/>
      <c r="O257" s="885"/>
      <c r="P257" s="885"/>
      <c r="Q257" s="885"/>
      <c r="R257" s="885"/>
      <c r="S257" s="885"/>
      <c r="T257" s="885"/>
      <c r="U257" s="885"/>
      <c r="V257" s="885"/>
      <c r="W257" s="885"/>
      <c r="X257" s="885"/>
      <c r="Y257" s="885"/>
      <c r="Z257" s="885"/>
      <c r="AA257" s="885"/>
      <c r="AB257" s="885"/>
      <c r="AC257" s="885"/>
      <c r="AD257" s="885"/>
      <c r="AE257" s="885"/>
      <c r="AF257" s="885"/>
      <c r="AG257" s="885"/>
      <c r="AH257" s="885"/>
      <c r="AI257" s="885"/>
      <c r="AM257" s="886"/>
      <c r="AO257" s="885"/>
      <c r="AP257" s="885"/>
      <c r="AQ257" s="885"/>
      <c r="AV257" s="885"/>
      <c r="AW257" s="885"/>
      <c r="AX257" s="885"/>
      <c r="AY257" s="885"/>
      <c r="AZ257" s="885"/>
      <c r="BA257" s="885"/>
      <c r="BB257" s="885"/>
      <c r="BC257" s="885"/>
      <c r="BD257" s="885"/>
      <c r="BE257" s="885"/>
      <c r="BF257" s="885"/>
      <c r="BG257" s="885"/>
      <c r="BH257" s="885"/>
      <c r="BI257" s="885"/>
      <c r="BJ257" s="885"/>
    </row>
    <row r="258" spans="5:62" s="883" customFormat="1" x14ac:dyDescent="0.35">
      <c r="E258" s="885"/>
      <c r="F258" s="885"/>
      <c r="G258" s="885"/>
      <c r="H258" s="885"/>
      <c r="I258" s="885"/>
      <c r="J258" s="885"/>
      <c r="K258" s="885"/>
      <c r="L258" s="885"/>
      <c r="M258" s="885"/>
      <c r="N258" s="885"/>
      <c r="O258" s="885"/>
      <c r="P258" s="885"/>
      <c r="Q258" s="885"/>
      <c r="R258" s="885"/>
      <c r="S258" s="885"/>
      <c r="T258" s="885"/>
      <c r="U258" s="885"/>
      <c r="V258" s="885"/>
      <c r="W258" s="885"/>
      <c r="X258" s="885"/>
      <c r="Y258" s="885"/>
      <c r="Z258" s="885"/>
      <c r="AA258" s="885"/>
      <c r="AB258" s="885"/>
      <c r="AC258" s="885"/>
      <c r="AD258" s="885"/>
      <c r="AE258" s="885"/>
      <c r="AF258" s="885"/>
      <c r="AG258" s="885"/>
      <c r="AH258" s="885"/>
      <c r="AI258" s="885"/>
      <c r="AM258" s="886"/>
      <c r="AO258" s="867"/>
      <c r="AP258" s="867"/>
      <c r="AQ258" s="867"/>
      <c r="AV258" s="885"/>
      <c r="AW258" s="867"/>
      <c r="AX258" s="885"/>
      <c r="AY258" s="885"/>
      <c r="AZ258" s="885"/>
      <c r="BA258" s="885"/>
      <c r="BB258" s="885"/>
      <c r="BC258" s="885"/>
      <c r="BD258" s="885"/>
      <c r="BE258" s="885"/>
      <c r="BF258" s="885"/>
      <c r="BG258" s="885"/>
      <c r="BH258" s="885"/>
      <c r="BI258" s="885"/>
      <c r="BJ258" s="885"/>
    </row>
    <row r="259" spans="5:62" s="883" customFormat="1" x14ac:dyDescent="0.35">
      <c r="E259" s="885"/>
      <c r="F259" s="885"/>
      <c r="G259" s="885"/>
      <c r="H259" s="885"/>
      <c r="I259" s="885"/>
      <c r="J259" s="885"/>
      <c r="K259" s="885"/>
      <c r="L259" s="885"/>
      <c r="M259" s="885"/>
      <c r="N259" s="885"/>
      <c r="O259" s="885"/>
      <c r="P259" s="885"/>
      <c r="Q259" s="885"/>
      <c r="R259" s="885"/>
      <c r="S259" s="885"/>
      <c r="T259" s="885"/>
      <c r="U259" s="885"/>
      <c r="V259" s="885"/>
      <c r="W259" s="885"/>
      <c r="X259" s="885"/>
      <c r="Y259" s="885"/>
      <c r="Z259" s="885"/>
      <c r="AA259" s="885"/>
      <c r="AB259" s="885"/>
      <c r="AC259" s="885"/>
      <c r="AD259" s="885"/>
      <c r="AE259" s="885"/>
      <c r="AF259" s="885"/>
      <c r="AG259" s="885"/>
      <c r="AH259" s="885"/>
      <c r="AI259" s="885"/>
      <c r="AM259" s="886"/>
      <c r="AO259" s="867"/>
      <c r="AP259" s="867"/>
      <c r="AQ259" s="867"/>
      <c r="AV259" s="885"/>
      <c r="AW259" s="867"/>
      <c r="AX259" s="885"/>
      <c r="AY259" s="885"/>
      <c r="AZ259" s="885"/>
      <c r="BA259" s="885"/>
      <c r="BB259" s="885"/>
      <c r="BC259" s="885"/>
      <c r="BD259" s="885"/>
      <c r="BE259" s="885"/>
      <c r="BF259" s="885"/>
      <c r="BG259" s="885"/>
      <c r="BH259" s="885"/>
      <c r="BI259" s="885"/>
      <c r="BJ259" s="885"/>
    </row>
    <row r="260" spans="5:62" s="883" customFormat="1" x14ac:dyDescent="0.35">
      <c r="E260" s="885"/>
      <c r="F260" s="867"/>
      <c r="G260" s="885"/>
      <c r="H260" s="885"/>
      <c r="I260" s="885"/>
      <c r="J260" s="885"/>
      <c r="K260" s="885"/>
      <c r="L260" s="885"/>
      <c r="M260" s="885"/>
      <c r="N260" s="885"/>
      <c r="O260" s="885"/>
      <c r="P260" s="885"/>
      <c r="Q260" s="885"/>
      <c r="R260" s="885"/>
      <c r="S260" s="885"/>
      <c r="T260" s="885"/>
      <c r="U260" s="885"/>
      <c r="V260" s="885"/>
      <c r="W260" s="885"/>
      <c r="X260" s="885"/>
      <c r="Y260" s="885"/>
      <c r="Z260" s="885"/>
      <c r="AA260" s="885"/>
      <c r="AB260" s="885"/>
      <c r="AC260" s="885"/>
      <c r="AD260" s="885"/>
      <c r="AE260" s="885"/>
      <c r="AF260" s="885"/>
      <c r="AG260" s="885"/>
      <c r="AH260" s="885"/>
      <c r="AI260" s="885"/>
      <c r="AM260" s="886"/>
      <c r="AO260" s="867"/>
      <c r="AP260" s="867"/>
      <c r="AQ260" s="867"/>
      <c r="AV260" s="885"/>
      <c r="AW260" s="867"/>
      <c r="AX260" s="885"/>
      <c r="AY260" s="885"/>
      <c r="AZ260" s="885"/>
      <c r="BA260" s="885"/>
      <c r="BB260" s="885"/>
      <c r="BC260" s="885"/>
      <c r="BD260" s="885"/>
      <c r="BE260" s="885"/>
      <c r="BF260" s="885"/>
      <c r="BG260" s="885"/>
      <c r="BH260" s="885"/>
      <c r="BI260" s="885"/>
      <c r="BJ260" s="885"/>
    </row>
    <row r="261" spans="5:62" s="883" customFormat="1" x14ac:dyDescent="0.35">
      <c r="E261" s="885"/>
      <c r="F261" s="867"/>
      <c r="G261" s="885"/>
      <c r="H261" s="885"/>
      <c r="I261" s="885"/>
      <c r="J261" s="885"/>
      <c r="K261" s="885"/>
      <c r="L261" s="885"/>
      <c r="M261" s="885"/>
      <c r="N261" s="885"/>
      <c r="O261" s="885"/>
      <c r="P261" s="885"/>
      <c r="Q261" s="885"/>
      <c r="R261" s="885"/>
      <c r="S261" s="885"/>
      <c r="T261" s="885"/>
      <c r="U261" s="885"/>
      <c r="V261" s="885"/>
      <c r="W261" s="885"/>
      <c r="X261" s="885"/>
      <c r="Y261" s="885"/>
      <c r="Z261" s="885"/>
      <c r="AA261" s="885"/>
      <c r="AB261" s="885"/>
      <c r="AC261" s="885"/>
      <c r="AD261" s="885"/>
      <c r="AE261" s="885"/>
      <c r="AF261" s="885"/>
      <c r="AG261" s="885"/>
      <c r="AH261" s="885"/>
      <c r="AI261" s="885"/>
      <c r="AM261" s="886"/>
      <c r="AO261" s="867"/>
      <c r="AP261" s="867"/>
      <c r="AQ261" s="867"/>
      <c r="AV261" s="885"/>
      <c r="AW261" s="867"/>
      <c r="AX261" s="885"/>
      <c r="AY261" s="885"/>
      <c r="AZ261" s="885"/>
      <c r="BA261" s="885"/>
      <c r="BB261" s="885"/>
      <c r="BC261" s="885"/>
      <c r="BD261" s="885"/>
      <c r="BE261" s="885"/>
      <c r="BF261" s="885"/>
      <c r="BG261" s="885"/>
      <c r="BH261" s="885"/>
      <c r="BI261" s="885"/>
      <c r="BJ261" s="885"/>
    </row>
    <row r="262" spans="5:62" s="883" customFormat="1" x14ac:dyDescent="0.35">
      <c r="E262" s="885"/>
      <c r="F262" s="867"/>
      <c r="G262" s="885"/>
      <c r="H262" s="885"/>
      <c r="I262" s="885"/>
      <c r="J262" s="885"/>
      <c r="K262" s="885"/>
      <c r="L262" s="885"/>
      <c r="M262" s="885"/>
      <c r="N262" s="885"/>
      <c r="O262" s="885"/>
      <c r="P262" s="885"/>
      <c r="Q262" s="885"/>
      <c r="R262" s="885"/>
      <c r="S262" s="885"/>
      <c r="T262" s="885"/>
      <c r="U262" s="885"/>
      <c r="V262" s="885"/>
      <c r="W262" s="885"/>
      <c r="X262" s="885"/>
      <c r="Y262" s="885"/>
      <c r="Z262" s="885"/>
      <c r="AA262" s="885"/>
      <c r="AB262" s="885"/>
      <c r="AC262" s="885"/>
      <c r="AD262" s="885"/>
      <c r="AE262" s="885"/>
      <c r="AF262" s="885"/>
      <c r="AG262" s="885"/>
      <c r="AH262" s="885"/>
      <c r="AI262" s="885"/>
      <c r="AM262" s="886"/>
      <c r="AO262" s="867"/>
      <c r="AP262" s="867"/>
      <c r="AQ262" s="867"/>
      <c r="AV262" s="885"/>
      <c r="AW262" s="867"/>
      <c r="AX262" s="885"/>
      <c r="AY262" s="885"/>
      <c r="AZ262" s="885"/>
      <c r="BA262" s="885"/>
      <c r="BB262" s="885"/>
      <c r="BC262" s="885"/>
      <c r="BD262" s="885"/>
      <c r="BE262" s="885"/>
      <c r="BF262" s="885"/>
      <c r="BG262" s="885"/>
      <c r="BH262" s="885"/>
      <c r="BI262" s="885"/>
      <c r="BJ262" s="885"/>
    </row>
    <row r="263" spans="5:62" s="883" customFormat="1" x14ac:dyDescent="0.35">
      <c r="E263" s="885"/>
      <c r="F263" s="867"/>
      <c r="G263" s="885"/>
      <c r="H263" s="885"/>
      <c r="I263" s="885"/>
      <c r="J263" s="885"/>
      <c r="K263" s="885"/>
      <c r="L263" s="885"/>
      <c r="M263" s="885"/>
      <c r="N263" s="885"/>
      <c r="O263" s="885"/>
      <c r="P263" s="885"/>
      <c r="Q263" s="885"/>
      <c r="R263" s="885"/>
      <c r="S263" s="885"/>
      <c r="T263" s="885"/>
      <c r="U263" s="885"/>
      <c r="V263" s="885"/>
      <c r="W263" s="885"/>
      <c r="X263" s="885"/>
      <c r="Y263" s="885"/>
      <c r="Z263" s="885"/>
      <c r="AA263" s="885"/>
      <c r="AB263" s="885"/>
      <c r="AC263" s="885"/>
      <c r="AD263" s="885"/>
      <c r="AE263" s="885"/>
      <c r="AF263" s="885"/>
      <c r="AG263" s="885"/>
      <c r="AH263" s="885"/>
      <c r="AI263" s="885"/>
      <c r="AM263" s="886"/>
      <c r="AO263" s="867"/>
      <c r="AP263" s="867"/>
      <c r="AQ263" s="867"/>
      <c r="AV263" s="885"/>
      <c r="AW263" s="867"/>
      <c r="AX263" s="885"/>
      <c r="AY263" s="885"/>
      <c r="AZ263" s="885"/>
      <c r="BA263" s="885"/>
      <c r="BB263" s="885"/>
      <c r="BC263" s="885"/>
      <c r="BD263" s="885"/>
      <c r="BE263" s="885"/>
      <c r="BF263" s="885"/>
      <c r="BG263" s="885"/>
      <c r="BH263" s="885"/>
      <c r="BI263" s="885"/>
      <c r="BJ263" s="885"/>
    </row>
    <row r="264" spans="5:62" s="883" customFormat="1" x14ac:dyDescent="0.35">
      <c r="E264" s="885"/>
      <c r="F264" s="867"/>
      <c r="G264" s="885"/>
      <c r="H264" s="885"/>
      <c r="I264" s="885"/>
      <c r="J264" s="885"/>
      <c r="K264" s="885"/>
      <c r="L264" s="885"/>
      <c r="M264" s="885"/>
      <c r="N264" s="885"/>
      <c r="O264" s="885"/>
      <c r="P264" s="885"/>
      <c r="Q264" s="885"/>
      <c r="R264" s="885"/>
      <c r="S264" s="885"/>
      <c r="T264" s="885"/>
      <c r="U264" s="885"/>
      <c r="V264" s="885"/>
      <c r="W264" s="885"/>
      <c r="X264" s="885"/>
      <c r="Y264" s="885"/>
      <c r="Z264" s="885"/>
      <c r="AA264" s="885"/>
      <c r="AB264" s="885"/>
      <c r="AC264" s="885"/>
      <c r="AD264" s="885"/>
      <c r="AE264" s="885"/>
      <c r="AF264" s="885"/>
      <c r="AG264" s="885"/>
      <c r="AH264" s="885"/>
      <c r="AI264" s="885"/>
      <c r="AM264" s="886"/>
      <c r="AO264" s="867"/>
      <c r="AP264" s="867"/>
      <c r="AQ264" s="867"/>
      <c r="AV264" s="885"/>
      <c r="AW264" s="867"/>
      <c r="AX264" s="885"/>
      <c r="AY264" s="885"/>
      <c r="AZ264" s="885"/>
      <c r="BA264" s="885"/>
      <c r="BB264" s="885"/>
      <c r="BC264" s="885"/>
      <c r="BD264" s="885"/>
      <c r="BE264" s="885"/>
      <c r="BF264" s="885"/>
      <c r="BG264" s="885"/>
      <c r="BH264" s="885"/>
      <c r="BI264" s="885"/>
      <c r="BJ264" s="885"/>
    </row>
    <row r="265" spans="5:62" s="883" customFormat="1" x14ac:dyDescent="0.35">
      <c r="E265" s="885"/>
      <c r="F265" s="867"/>
      <c r="G265" s="885"/>
      <c r="H265" s="885"/>
      <c r="I265" s="885"/>
      <c r="J265" s="885"/>
      <c r="K265" s="885"/>
      <c r="L265" s="885"/>
      <c r="M265" s="885"/>
      <c r="N265" s="885"/>
      <c r="O265" s="885"/>
      <c r="P265" s="885"/>
      <c r="Q265" s="885"/>
      <c r="R265" s="885"/>
      <c r="S265" s="885"/>
      <c r="T265" s="885"/>
      <c r="U265" s="885"/>
      <c r="V265" s="885"/>
      <c r="W265" s="885"/>
      <c r="X265" s="885"/>
      <c r="Y265" s="885"/>
      <c r="Z265" s="885"/>
      <c r="AA265" s="885"/>
      <c r="AB265" s="885"/>
      <c r="AC265" s="885"/>
      <c r="AD265" s="885"/>
      <c r="AE265" s="885"/>
      <c r="AF265" s="885"/>
      <c r="AG265" s="885"/>
      <c r="AH265" s="885"/>
      <c r="AI265" s="885"/>
      <c r="AM265" s="886"/>
      <c r="AO265" s="885"/>
      <c r="AP265" s="885"/>
      <c r="AQ265" s="885"/>
      <c r="AV265" s="885"/>
      <c r="AW265" s="885"/>
      <c r="AX265" s="885"/>
      <c r="AY265" s="885"/>
      <c r="AZ265" s="885"/>
      <c r="BA265" s="885"/>
      <c r="BB265" s="885"/>
      <c r="BC265" s="885"/>
      <c r="BD265" s="885"/>
      <c r="BE265" s="885"/>
      <c r="BF265" s="885"/>
      <c r="BG265" s="885"/>
      <c r="BH265" s="885"/>
      <c r="BI265" s="885"/>
      <c r="BJ265" s="885"/>
    </row>
    <row r="266" spans="5:62" s="883" customFormat="1" x14ac:dyDescent="0.35">
      <c r="E266" s="885"/>
      <c r="F266" s="867"/>
      <c r="G266" s="885"/>
      <c r="H266" s="885"/>
      <c r="I266" s="885"/>
      <c r="J266" s="885"/>
      <c r="K266" s="885"/>
      <c r="L266" s="885"/>
      <c r="M266" s="885"/>
      <c r="N266" s="885"/>
      <c r="O266" s="885"/>
      <c r="P266" s="885"/>
      <c r="Q266" s="885"/>
      <c r="R266" s="885"/>
      <c r="S266" s="885"/>
      <c r="T266" s="885"/>
      <c r="U266" s="885"/>
      <c r="V266" s="885"/>
      <c r="W266" s="885"/>
      <c r="X266" s="885"/>
      <c r="Y266" s="885"/>
      <c r="Z266" s="885"/>
      <c r="AA266" s="885"/>
      <c r="AB266" s="885"/>
      <c r="AC266" s="885"/>
      <c r="AD266" s="885"/>
      <c r="AE266" s="885"/>
      <c r="AF266" s="885"/>
      <c r="AG266" s="885"/>
      <c r="AH266" s="885"/>
      <c r="AI266" s="885"/>
      <c r="AM266" s="886"/>
      <c r="AO266" s="885"/>
      <c r="AP266" s="885"/>
      <c r="AQ266" s="885"/>
      <c r="AV266" s="885"/>
      <c r="AW266" s="885"/>
      <c r="AX266" s="885"/>
      <c r="AY266" s="885"/>
      <c r="AZ266" s="885"/>
      <c r="BA266" s="885"/>
      <c r="BB266" s="885"/>
      <c r="BC266" s="885"/>
      <c r="BD266" s="885"/>
      <c r="BE266" s="885"/>
      <c r="BF266" s="885"/>
      <c r="BG266" s="885"/>
      <c r="BH266" s="885"/>
      <c r="BI266" s="885"/>
      <c r="BJ266" s="885"/>
    </row>
    <row r="267" spans="5:62" s="883" customFormat="1" x14ac:dyDescent="0.35">
      <c r="E267" s="885"/>
      <c r="F267" s="885"/>
      <c r="G267" s="885"/>
      <c r="H267" s="885"/>
      <c r="I267" s="885"/>
      <c r="J267" s="885"/>
      <c r="K267" s="885"/>
      <c r="L267" s="885"/>
      <c r="M267" s="885"/>
      <c r="N267" s="885"/>
      <c r="O267" s="885"/>
      <c r="P267" s="885"/>
      <c r="Q267" s="885"/>
      <c r="R267" s="885"/>
      <c r="S267" s="885"/>
      <c r="T267" s="885"/>
      <c r="U267" s="885"/>
      <c r="V267" s="885"/>
      <c r="W267" s="885"/>
      <c r="X267" s="885"/>
      <c r="Y267" s="885"/>
      <c r="Z267" s="885"/>
      <c r="AA267" s="885"/>
      <c r="AB267" s="885"/>
      <c r="AC267" s="885"/>
      <c r="AD267" s="885"/>
      <c r="AE267" s="885"/>
      <c r="AF267" s="885"/>
      <c r="AG267" s="885"/>
      <c r="AH267" s="885"/>
      <c r="AI267" s="885"/>
      <c r="AM267" s="886"/>
      <c r="AO267" s="885"/>
      <c r="AP267" s="885"/>
      <c r="AQ267" s="885"/>
      <c r="AV267" s="885"/>
      <c r="AW267" s="885"/>
      <c r="AX267" s="885"/>
      <c r="AY267" s="885"/>
      <c r="AZ267" s="885"/>
      <c r="BA267" s="885"/>
      <c r="BB267" s="885"/>
      <c r="BC267" s="885"/>
      <c r="BD267" s="885"/>
      <c r="BE267" s="885"/>
      <c r="BF267" s="885"/>
      <c r="BG267" s="885"/>
      <c r="BH267" s="885"/>
      <c r="BI267" s="885"/>
      <c r="BJ267" s="885"/>
    </row>
    <row r="268" spans="5:62" s="883" customFormat="1" x14ac:dyDescent="0.35">
      <c r="E268" s="885"/>
      <c r="F268" s="885"/>
      <c r="G268" s="885"/>
      <c r="H268" s="885"/>
      <c r="I268" s="885"/>
      <c r="J268" s="885"/>
      <c r="K268" s="885"/>
      <c r="L268" s="885"/>
      <c r="M268" s="885"/>
      <c r="N268" s="885"/>
      <c r="O268" s="885"/>
      <c r="P268" s="885"/>
      <c r="Q268" s="885"/>
      <c r="R268" s="885"/>
      <c r="S268" s="885"/>
      <c r="T268" s="885"/>
      <c r="U268" s="885"/>
      <c r="V268" s="885"/>
      <c r="W268" s="885"/>
      <c r="X268" s="885"/>
      <c r="Y268" s="885"/>
      <c r="Z268" s="885"/>
      <c r="AA268" s="885"/>
      <c r="AB268" s="885"/>
      <c r="AC268" s="885"/>
      <c r="AD268" s="885"/>
      <c r="AE268" s="885"/>
      <c r="AF268" s="885"/>
      <c r="AG268" s="885"/>
      <c r="AH268" s="885"/>
      <c r="AI268" s="885"/>
      <c r="AM268" s="886"/>
      <c r="AO268" s="885"/>
      <c r="AP268" s="885"/>
      <c r="AQ268" s="885"/>
      <c r="AV268" s="885"/>
      <c r="AW268" s="885"/>
      <c r="AX268" s="885"/>
      <c r="AY268" s="885"/>
      <c r="AZ268" s="885"/>
      <c r="BA268" s="885"/>
      <c r="BB268" s="885"/>
      <c r="BC268" s="885"/>
      <c r="BD268" s="885"/>
      <c r="BE268" s="885"/>
      <c r="BF268" s="885"/>
      <c r="BG268" s="885"/>
      <c r="BH268" s="885"/>
      <c r="BI268" s="885"/>
      <c r="BJ268" s="885"/>
    </row>
    <row r="269" spans="5:62" s="883" customFormat="1" x14ac:dyDescent="0.35">
      <c r="E269" s="885"/>
      <c r="F269" s="885"/>
      <c r="G269" s="885"/>
      <c r="H269" s="885"/>
      <c r="I269" s="885"/>
      <c r="J269" s="885"/>
      <c r="K269" s="885"/>
      <c r="L269" s="885"/>
      <c r="M269" s="885"/>
      <c r="N269" s="885"/>
      <c r="O269" s="885"/>
      <c r="P269" s="885"/>
      <c r="Q269" s="885"/>
      <c r="R269" s="885"/>
      <c r="S269" s="885"/>
      <c r="T269" s="885"/>
      <c r="U269" s="885"/>
      <c r="V269" s="885"/>
      <c r="W269" s="885"/>
      <c r="X269" s="885"/>
      <c r="Y269" s="885"/>
      <c r="Z269" s="885"/>
      <c r="AA269" s="885"/>
      <c r="AB269" s="885"/>
      <c r="AC269" s="885"/>
      <c r="AD269" s="885"/>
      <c r="AE269" s="885"/>
      <c r="AF269" s="885"/>
      <c r="AG269" s="885"/>
      <c r="AH269" s="885"/>
      <c r="AI269" s="885"/>
      <c r="AM269" s="886"/>
      <c r="AO269" s="885"/>
      <c r="AP269" s="885"/>
      <c r="AQ269" s="885"/>
      <c r="AV269" s="885"/>
      <c r="AW269" s="885"/>
      <c r="AX269" s="885"/>
      <c r="AY269" s="885"/>
      <c r="AZ269" s="885"/>
      <c r="BA269" s="885"/>
      <c r="BB269" s="885"/>
      <c r="BC269" s="885"/>
      <c r="BD269" s="885"/>
      <c r="BE269" s="885"/>
      <c r="BF269" s="885"/>
      <c r="BG269" s="885"/>
      <c r="BH269" s="885"/>
      <c r="BI269" s="885"/>
      <c r="BJ269" s="885"/>
    </row>
    <row r="270" spans="5:62" s="883" customFormat="1" x14ac:dyDescent="0.35">
      <c r="E270" s="885"/>
      <c r="F270" s="885"/>
      <c r="G270" s="885"/>
      <c r="H270" s="885"/>
      <c r="I270" s="885"/>
      <c r="J270" s="885"/>
      <c r="K270" s="885"/>
      <c r="L270" s="885"/>
      <c r="M270" s="885"/>
      <c r="N270" s="885"/>
      <c r="O270" s="885"/>
      <c r="P270" s="885"/>
      <c r="Q270" s="885"/>
      <c r="R270" s="885"/>
      <c r="S270" s="885"/>
      <c r="T270" s="885"/>
      <c r="U270" s="885"/>
      <c r="V270" s="885"/>
      <c r="W270" s="885"/>
      <c r="X270" s="885"/>
      <c r="Y270" s="885"/>
      <c r="Z270" s="885"/>
      <c r="AA270" s="885"/>
      <c r="AB270" s="885"/>
      <c r="AC270" s="885"/>
      <c r="AD270" s="885"/>
      <c r="AE270" s="885"/>
      <c r="AF270" s="885"/>
      <c r="AG270" s="885"/>
      <c r="AH270" s="885"/>
      <c r="AI270" s="885"/>
      <c r="AM270" s="886"/>
      <c r="AO270" s="885"/>
      <c r="AP270" s="885"/>
      <c r="AQ270" s="885"/>
      <c r="AV270" s="885"/>
      <c r="AW270" s="885"/>
      <c r="AX270" s="885"/>
      <c r="AY270" s="885"/>
      <c r="AZ270" s="885"/>
      <c r="BA270" s="885"/>
      <c r="BB270" s="885"/>
      <c r="BC270" s="885"/>
      <c r="BD270" s="885"/>
      <c r="BE270" s="885"/>
      <c r="BF270" s="885"/>
      <c r="BG270" s="885"/>
      <c r="BH270" s="885"/>
      <c r="BI270" s="885"/>
      <c r="BJ270" s="885"/>
    </row>
    <row r="271" spans="5:62" s="883" customFormat="1" x14ac:dyDescent="0.35">
      <c r="E271" s="885"/>
      <c r="F271" s="885"/>
      <c r="G271" s="885"/>
      <c r="H271" s="885"/>
      <c r="I271" s="885"/>
      <c r="J271" s="885"/>
      <c r="K271" s="885"/>
      <c r="L271" s="885"/>
      <c r="M271" s="885"/>
      <c r="N271" s="885"/>
      <c r="O271" s="885"/>
      <c r="P271" s="885"/>
      <c r="Q271" s="885"/>
      <c r="R271" s="885"/>
      <c r="S271" s="885"/>
      <c r="T271" s="885"/>
      <c r="U271" s="885"/>
      <c r="V271" s="885"/>
      <c r="W271" s="885"/>
      <c r="X271" s="885"/>
      <c r="Y271" s="885"/>
      <c r="Z271" s="885"/>
      <c r="AA271" s="885"/>
      <c r="AB271" s="885"/>
      <c r="AC271" s="885"/>
      <c r="AD271" s="885"/>
      <c r="AE271" s="885"/>
      <c r="AF271" s="885"/>
      <c r="AG271" s="885"/>
      <c r="AH271" s="885"/>
      <c r="AI271" s="885"/>
      <c r="AM271" s="886"/>
      <c r="AO271" s="885"/>
      <c r="AP271" s="885"/>
      <c r="AQ271" s="885"/>
      <c r="AV271" s="885"/>
      <c r="AW271" s="885"/>
      <c r="AX271" s="885"/>
      <c r="AY271" s="885"/>
      <c r="AZ271" s="885"/>
      <c r="BA271" s="885"/>
      <c r="BB271" s="885"/>
      <c r="BC271" s="885"/>
      <c r="BD271" s="885"/>
      <c r="BE271" s="885"/>
      <c r="BF271" s="885"/>
      <c r="BG271" s="885"/>
      <c r="BH271" s="885"/>
      <c r="BI271" s="885"/>
      <c r="BJ271" s="885"/>
    </row>
    <row r="272" spans="5:62" s="883" customFormat="1" x14ac:dyDescent="0.35">
      <c r="E272" s="885"/>
      <c r="F272" s="885"/>
      <c r="G272" s="885"/>
      <c r="H272" s="885"/>
      <c r="I272" s="885"/>
      <c r="J272" s="885"/>
      <c r="K272" s="885"/>
      <c r="L272" s="885"/>
      <c r="M272" s="885"/>
      <c r="N272" s="885"/>
      <c r="O272" s="885"/>
      <c r="P272" s="885"/>
      <c r="Q272" s="885"/>
      <c r="R272" s="885"/>
      <c r="S272" s="885"/>
      <c r="T272" s="885"/>
      <c r="U272" s="885"/>
      <c r="V272" s="885"/>
      <c r="W272" s="885"/>
      <c r="X272" s="885"/>
      <c r="Y272" s="885"/>
      <c r="Z272" s="885"/>
      <c r="AA272" s="885"/>
      <c r="AB272" s="885"/>
      <c r="AC272" s="885"/>
      <c r="AD272" s="885"/>
      <c r="AE272" s="885"/>
      <c r="AF272" s="885"/>
      <c r="AG272" s="885"/>
      <c r="AH272" s="885"/>
      <c r="AI272" s="885"/>
      <c r="AM272" s="886"/>
      <c r="AO272" s="885"/>
      <c r="AP272" s="885"/>
      <c r="AQ272" s="885"/>
      <c r="AV272" s="885"/>
      <c r="AW272" s="885"/>
      <c r="AX272" s="885"/>
      <c r="AY272" s="885"/>
      <c r="AZ272" s="885"/>
      <c r="BA272" s="885"/>
      <c r="BB272" s="885"/>
      <c r="BC272" s="885"/>
      <c r="BD272" s="885"/>
      <c r="BE272" s="885"/>
      <c r="BF272" s="885"/>
      <c r="BG272" s="885"/>
      <c r="BH272" s="885"/>
      <c r="BI272" s="885"/>
      <c r="BJ272" s="885"/>
    </row>
    <row r="273" spans="5:62" s="883" customFormat="1" x14ac:dyDescent="0.35">
      <c r="E273" s="885"/>
      <c r="F273" s="885"/>
      <c r="G273" s="885"/>
      <c r="H273" s="885"/>
      <c r="I273" s="885"/>
      <c r="J273" s="885"/>
      <c r="K273" s="885"/>
      <c r="L273" s="885"/>
      <c r="M273" s="885"/>
      <c r="N273" s="885"/>
      <c r="O273" s="885"/>
      <c r="P273" s="885"/>
      <c r="Q273" s="885"/>
      <c r="R273" s="885"/>
      <c r="S273" s="885"/>
      <c r="T273" s="885"/>
      <c r="U273" s="885"/>
      <c r="V273" s="885"/>
      <c r="W273" s="885"/>
      <c r="X273" s="885"/>
      <c r="Y273" s="885"/>
      <c r="Z273" s="885"/>
      <c r="AA273" s="885"/>
      <c r="AB273" s="885"/>
      <c r="AC273" s="885"/>
      <c r="AD273" s="885"/>
      <c r="AE273" s="885"/>
      <c r="AF273" s="885"/>
      <c r="AG273" s="885"/>
      <c r="AH273" s="885"/>
      <c r="AI273" s="885"/>
      <c r="AM273" s="886"/>
      <c r="AO273" s="885"/>
      <c r="AP273" s="885"/>
      <c r="AQ273" s="885"/>
      <c r="AV273" s="885"/>
      <c r="AW273" s="885"/>
      <c r="AX273" s="885"/>
      <c r="AY273" s="885"/>
      <c r="AZ273" s="885"/>
      <c r="BA273" s="885"/>
      <c r="BB273" s="885"/>
      <c r="BC273" s="885"/>
      <c r="BD273" s="885"/>
      <c r="BE273" s="885"/>
      <c r="BF273" s="885"/>
      <c r="BG273" s="885"/>
      <c r="BH273" s="885"/>
      <c r="BI273" s="885"/>
      <c r="BJ273" s="885"/>
    </row>
    <row r="274" spans="5:62" s="883" customFormat="1" x14ac:dyDescent="0.35">
      <c r="E274" s="885"/>
      <c r="F274" s="885"/>
      <c r="G274" s="885"/>
      <c r="H274" s="885"/>
      <c r="I274" s="885"/>
      <c r="J274" s="885"/>
      <c r="K274" s="885"/>
      <c r="L274" s="885"/>
      <c r="M274" s="885"/>
      <c r="N274" s="885"/>
      <c r="O274" s="885"/>
      <c r="P274" s="885"/>
      <c r="Q274" s="885"/>
      <c r="R274" s="885"/>
      <c r="S274" s="885"/>
      <c r="T274" s="885"/>
      <c r="U274" s="885"/>
      <c r="V274" s="885"/>
      <c r="W274" s="885"/>
      <c r="X274" s="885"/>
      <c r="Y274" s="885"/>
      <c r="Z274" s="885"/>
      <c r="AA274" s="885"/>
      <c r="AB274" s="885"/>
      <c r="AC274" s="885"/>
      <c r="AD274" s="885"/>
      <c r="AE274" s="885"/>
      <c r="AF274" s="885"/>
      <c r="AG274" s="885"/>
      <c r="AH274" s="885"/>
      <c r="AI274" s="885"/>
      <c r="AM274" s="886"/>
      <c r="AO274" s="885"/>
      <c r="AP274" s="885"/>
      <c r="AQ274" s="885"/>
      <c r="AV274" s="885"/>
      <c r="AW274" s="885"/>
      <c r="AX274" s="885"/>
      <c r="AY274" s="885"/>
      <c r="AZ274" s="885"/>
      <c r="BA274" s="885"/>
      <c r="BB274" s="885"/>
      <c r="BC274" s="885"/>
      <c r="BD274" s="885"/>
      <c r="BE274" s="885"/>
      <c r="BF274" s="885"/>
      <c r="BG274" s="885"/>
      <c r="BH274" s="885"/>
      <c r="BI274" s="885"/>
      <c r="BJ274" s="885"/>
    </row>
    <row r="275" spans="5:62" s="883" customFormat="1" x14ac:dyDescent="0.35">
      <c r="E275" s="885"/>
      <c r="F275" s="885"/>
      <c r="G275" s="885"/>
      <c r="H275" s="885"/>
      <c r="I275" s="885"/>
      <c r="J275" s="885"/>
      <c r="K275" s="885"/>
      <c r="L275" s="885"/>
      <c r="M275" s="885"/>
      <c r="N275" s="885"/>
      <c r="O275" s="885"/>
      <c r="P275" s="885"/>
      <c r="Q275" s="885"/>
      <c r="R275" s="885"/>
      <c r="S275" s="885"/>
      <c r="T275" s="885"/>
      <c r="U275" s="885"/>
      <c r="V275" s="885"/>
      <c r="W275" s="885"/>
      <c r="X275" s="885"/>
      <c r="Y275" s="885"/>
      <c r="Z275" s="885"/>
      <c r="AA275" s="885"/>
      <c r="AB275" s="885"/>
      <c r="AC275" s="885"/>
      <c r="AD275" s="885"/>
      <c r="AE275" s="885"/>
      <c r="AF275" s="885"/>
      <c r="AG275" s="885"/>
      <c r="AH275" s="885"/>
      <c r="AI275" s="885"/>
      <c r="AM275" s="886"/>
      <c r="AO275" s="885"/>
      <c r="AP275" s="885"/>
      <c r="AQ275" s="885"/>
      <c r="AV275" s="885"/>
      <c r="AW275" s="885"/>
      <c r="AX275" s="885"/>
      <c r="AY275" s="885"/>
      <c r="AZ275" s="885"/>
      <c r="BA275" s="885"/>
      <c r="BB275" s="885"/>
      <c r="BC275" s="885"/>
      <c r="BD275" s="885"/>
      <c r="BE275" s="885"/>
      <c r="BF275" s="885"/>
      <c r="BG275" s="885"/>
      <c r="BH275" s="885"/>
      <c r="BI275" s="885"/>
      <c r="BJ275" s="885"/>
    </row>
    <row r="276" spans="5:62" s="883" customFormat="1" x14ac:dyDescent="0.35">
      <c r="E276" s="885"/>
      <c r="F276" s="885"/>
      <c r="G276" s="885"/>
      <c r="H276" s="885"/>
      <c r="I276" s="885"/>
      <c r="J276" s="885"/>
      <c r="K276" s="885"/>
      <c r="L276" s="885"/>
      <c r="M276" s="885"/>
      <c r="N276" s="885"/>
      <c r="O276" s="885"/>
      <c r="P276" s="885"/>
      <c r="Q276" s="885"/>
      <c r="R276" s="885"/>
      <c r="S276" s="885"/>
      <c r="T276" s="885"/>
      <c r="U276" s="885"/>
      <c r="V276" s="885"/>
      <c r="W276" s="885"/>
      <c r="X276" s="885"/>
      <c r="Y276" s="885"/>
      <c r="Z276" s="885"/>
      <c r="AA276" s="885"/>
      <c r="AB276" s="885"/>
      <c r="AC276" s="885"/>
      <c r="AD276" s="885"/>
      <c r="AE276" s="885"/>
      <c r="AF276" s="885"/>
      <c r="AG276" s="885"/>
      <c r="AH276" s="885"/>
      <c r="AI276" s="885"/>
      <c r="AM276" s="886"/>
      <c r="AO276" s="885"/>
      <c r="AP276" s="885"/>
      <c r="AQ276" s="885"/>
      <c r="AV276" s="885"/>
      <c r="AW276" s="885"/>
      <c r="AX276" s="885"/>
      <c r="AY276" s="885"/>
      <c r="AZ276" s="885"/>
      <c r="BA276" s="885"/>
      <c r="BB276" s="885"/>
      <c r="BC276" s="885"/>
      <c r="BD276" s="885"/>
      <c r="BE276" s="885"/>
      <c r="BF276" s="885"/>
      <c r="BG276" s="885"/>
      <c r="BH276" s="885"/>
      <c r="BI276" s="885"/>
      <c r="BJ276" s="885"/>
    </row>
    <row r="277" spans="5:62" s="883" customFormat="1" x14ac:dyDescent="0.35">
      <c r="E277" s="885"/>
      <c r="F277" s="885"/>
      <c r="G277" s="885"/>
      <c r="H277" s="885"/>
      <c r="I277" s="885"/>
      <c r="J277" s="885"/>
      <c r="K277" s="885"/>
      <c r="L277" s="885"/>
      <c r="M277" s="885"/>
      <c r="N277" s="885"/>
      <c r="O277" s="885"/>
      <c r="P277" s="885"/>
      <c r="Q277" s="885"/>
      <c r="R277" s="885"/>
      <c r="S277" s="885"/>
      <c r="T277" s="885"/>
      <c r="U277" s="885"/>
      <c r="V277" s="885"/>
      <c r="W277" s="885"/>
      <c r="X277" s="885"/>
      <c r="Y277" s="885"/>
      <c r="Z277" s="885"/>
      <c r="AA277" s="885"/>
      <c r="AB277" s="885"/>
      <c r="AC277" s="885"/>
      <c r="AD277" s="885"/>
      <c r="AE277" s="885"/>
      <c r="AF277" s="885"/>
      <c r="AG277" s="885"/>
      <c r="AH277" s="885"/>
      <c r="AI277" s="885"/>
      <c r="AM277" s="886"/>
      <c r="AO277" s="885"/>
      <c r="AP277" s="885"/>
      <c r="AQ277" s="885"/>
      <c r="AV277" s="885"/>
      <c r="AW277" s="885"/>
      <c r="AX277" s="885"/>
      <c r="AY277" s="885"/>
      <c r="AZ277" s="885"/>
      <c r="BA277" s="885"/>
      <c r="BB277" s="885"/>
      <c r="BC277" s="885"/>
      <c r="BD277" s="885"/>
      <c r="BE277" s="885"/>
      <c r="BF277" s="885"/>
      <c r="BG277" s="885"/>
      <c r="BH277" s="885"/>
      <c r="BI277" s="885"/>
      <c r="BJ277" s="885"/>
    </row>
    <row r="278" spans="5:62" s="883" customFormat="1" x14ac:dyDescent="0.35">
      <c r="E278" s="885"/>
      <c r="F278" s="885"/>
      <c r="G278" s="885"/>
      <c r="H278" s="885"/>
      <c r="I278" s="885"/>
      <c r="J278" s="885"/>
      <c r="K278" s="885"/>
      <c r="L278" s="885"/>
      <c r="M278" s="885"/>
      <c r="N278" s="885"/>
      <c r="O278" s="885"/>
      <c r="P278" s="885"/>
      <c r="Q278" s="885"/>
      <c r="R278" s="885"/>
      <c r="S278" s="885"/>
      <c r="T278" s="885"/>
      <c r="U278" s="885"/>
      <c r="V278" s="885"/>
      <c r="W278" s="885"/>
      <c r="X278" s="885"/>
      <c r="Y278" s="885"/>
      <c r="Z278" s="885"/>
      <c r="AA278" s="885"/>
      <c r="AB278" s="885"/>
      <c r="AC278" s="885"/>
      <c r="AD278" s="885"/>
      <c r="AE278" s="885"/>
      <c r="AF278" s="885"/>
      <c r="AG278" s="885"/>
      <c r="AH278" s="885"/>
      <c r="AI278" s="885"/>
      <c r="AM278" s="886"/>
      <c r="AO278" s="885"/>
      <c r="AP278" s="885"/>
      <c r="AQ278" s="885"/>
      <c r="AV278" s="885"/>
      <c r="AW278" s="885"/>
      <c r="AX278" s="885"/>
      <c r="AY278" s="885"/>
      <c r="AZ278" s="885"/>
      <c r="BA278" s="885"/>
      <c r="BB278" s="885"/>
      <c r="BC278" s="885"/>
      <c r="BD278" s="885"/>
      <c r="BE278" s="885"/>
      <c r="BF278" s="885"/>
      <c r="BG278" s="885"/>
      <c r="BH278" s="885"/>
      <c r="BI278" s="885"/>
      <c r="BJ278" s="885"/>
    </row>
    <row r="279" spans="5:62" s="883" customFormat="1" x14ac:dyDescent="0.35">
      <c r="E279" s="885"/>
      <c r="F279" s="885"/>
      <c r="G279" s="885"/>
      <c r="H279" s="885"/>
      <c r="I279" s="885"/>
      <c r="J279" s="885"/>
      <c r="K279" s="885"/>
      <c r="L279" s="885"/>
      <c r="M279" s="885"/>
      <c r="N279" s="885"/>
      <c r="O279" s="885"/>
      <c r="P279" s="885"/>
      <c r="Q279" s="885"/>
      <c r="R279" s="885"/>
      <c r="S279" s="885"/>
      <c r="T279" s="885"/>
      <c r="U279" s="885"/>
      <c r="V279" s="885"/>
      <c r="W279" s="885"/>
      <c r="X279" s="885"/>
      <c r="Y279" s="885"/>
      <c r="Z279" s="885"/>
      <c r="AA279" s="885"/>
      <c r="AB279" s="885"/>
      <c r="AC279" s="885"/>
      <c r="AD279" s="885"/>
      <c r="AE279" s="885"/>
      <c r="AF279" s="885"/>
      <c r="AG279" s="885"/>
      <c r="AH279" s="885"/>
      <c r="AI279" s="885"/>
      <c r="AM279" s="886"/>
      <c r="AO279" s="885"/>
      <c r="AP279" s="885"/>
      <c r="AQ279" s="885"/>
      <c r="AV279" s="885"/>
      <c r="AW279" s="885"/>
      <c r="AX279" s="885"/>
      <c r="AY279" s="885"/>
      <c r="AZ279" s="885"/>
      <c r="BA279" s="885"/>
      <c r="BB279" s="885"/>
      <c r="BC279" s="885"/>
      <c r="BD279" s="885"/>
      <c r="BE279" s="885"/>
      <c r="BF279" s="885"/>
      <c r="BG279" s="885"/>
      <c r="BH279" s="885"/>
      <c r="BI279" s="885"/>
      <c r="BJ279" s="885"/>
    </row>
    <row r="280" spans="5:62" s="883" customFormat="1" x14ac:dyDescent="0.35">
      <c r="E280" s="885"/>
      <c r="F280" s="885"/>
      <c r="G280" s="885"/>
      <c r="H280" s="885"/>
      <c r="I280" s="885"/>
      <c r="J280" s="885"/>
      <c r="K280" s="885"/>
      <c r="L280" s="885"/>
      <c r="M280" s="885"/>
      <c r="N280" s="885"/>
      <c r="O280" s="885"/>
      <c r="P280" s="885"/>
      <c r="Q280" s="885"/>
      <c r="R280" s="885"/>
      <c r="S280" s="885"/>
      <c r="T280" s="885"/>
      <c r="U280" s="885"/>
      <c r="V280" s="885"/>
      <c r="W280" s="885"/>
      <c r="X280" s="885"/>
      <c r="Y280" s="885"/>
      <c r="Z280" s="885"/>
      <c r="AA280" s="885"/>
      <c r="AB280" s="885"/>
      <c r="AC280" s="885"/>
      <c r="AD280" s="885"/>
      <c r="AE280" s="885"/>
      <c r="AF280" s="885"/>
      <c r="AG280" s="885"/>
      <c r="AH280" s="885"/>
      <c r="AI280" s="885"/>
      <c r="AM280" s="886"/>
      <c r="AO280" s="885"/>
      <c r="AP280" s="885"/>
      <c r="AQ280" s="885"/>
      <c r="AV280" s="885"/>
      <c r="AW280" s="885"/>
      <c r="AX280" s="885"/>
      <c r="AY280" s="885"/>
      <c r="AZ280" s="885"/>
      <c r="BA280" s="885"/>
      <c r="BB280" s="885"/>
      <c r="BC280" s="885"/>
      <c r="BD280" s="885"/>
      <c r="BE280" s="885"/>
      <c r="BF280" s="885"/>
      <c r="BG280" s="885"/>
      <c r="BH280" s="885"/>
      <c r="BI280" s="885"/>
      <c r="BJ280" s="885"/>
    </row>
    <row r="281" spans="5:62" s="883" customFormat="1" x14ac:dyDescent="0.35">
      <c r="E281" s="885"/>
      <c r="F281" s="885"/>
      <c r="G281" s="885"/>
      <c r="H281" s="885"/>
      <c r="I281" s="885"/>
      <c r="J281" s="885"/>
      <c r="K281" s="885"/>
      <c r="L281" s="885"/>
      <c r="M281" s="885"/>
      <c r="N281" s="885"/>
      <c r="O281" s="885"/>
      <c r="P281" s="885"/>
      <c r="Q281" s="885"/>
      <c r="R281" s="885"/>
      <c r="S281" s="885"/>
      <c r="T281" s="885"/>
      <c r="U281" s="885"/>
      <c r="V281" s="885"/>
      <c r="W281" s="885"/>
      <c r="X281" s="885"/>
      <c r="Y281" s="885"/>
      <c r="Z281" s="885"/>
      <c r="AA281" s="885"/>
      <c r="AB281" s="885"/>
      <c r="AC281" s="885"/>
      <c r="AD281" s="885"/>
      <c r="AE281" s="885"/>
      <c r="AF281" s="885"/>
      <c r="AG281" s="885"/>
      <c r="AH281" s="885"/>
      <c r="AI281" s="885"/>
      <c r="AM281" s="886"/>
      <c r="AO281" s="885"/>
      <c r="AP281" s="885"/>
      <c r="AQ281" s="885"/>
      <c r="AV281" s="885"/>
      <c r="AW281" s="885"/>
      <c r="AX281" s="885"/>
      <c r="AY281" s="885"/>
      <c r="AZ281" s="885"/>
      <c r="BA281" s="885"/>
      <c r="BB281" s="885"/>
      <c r="BC281" s="885"/>
      <c r="BD281" s="885"/>
      <c r="BE281" s="885"/>
      <c r="BF281" s="885"/>
      <c r="BG281" s="885"/>
      <c r="BH281" s="885"/>
      <c r="BI281" s="885"/>
      <c r="BJ281" s="885"/>
    </row>
    <row r="282" spans="5:62" s="883" customFormat="1" x14ac:dyDescent="0.35">
      <c r="E282" s="885"/>
      <c r="F282" s="885"/>
      <c r="G282" s="885"/>
      <c r="H282" s="885"/>
      <c r="I282" s="885"/>
      <c r="J282" s="885"/>
      <c r="K282" s="885"/>
      <c r="L282" s="885"/>
      <c r="M282" s="885"/>
      <c r="N282" s="885"/>
      <c r="O282" s="885"/>
      <c r="P282" s="885"/>
      <c r="Q282" s="885"/>
      <c r="R282" s="885"/>
      <c r="S282" s="885"/>
      <c r="T282" s="885"/>
      <c r="U282" s="885"/>
      <c r="V282" s="885"/>
      <c r="W282" s="885"/>
      <c r="X282" s="885"/>
      <c r="Y282" s="885"/>
      <c r="Z282" s="885"/>
      <c r="AA282" s="885"/>
      <c r="AB282" s="885"/>
      <c r="AC282" s="885"/>
      <c r="AD282" s="885"/>
      <c r="AE282" s="885"/>
      <c r="AF282" s="885"/>
      <c r="AG282" s="885"/>
      <c r="AH282" s="885"/>
      <c r="AI282" s="885"/>
      <c r="AM282" s="886"/>
      <c r="AO282" s="885"/>
      <c r="AP282" s="885"/>
      <c r="AQ282" s="885"/>
      <c r="AV282" s="885"/>
      <c r="AW282" s="885"/>
      <c r="AX282" s="885"/>
      <c r="AY282" s="885"/>
      <c r="AZ282" s="885"/>
      <c r="BA282" s="885"/>
      <c r="BB282" s="885"/>
      <c r="BC282" s="885"/>
      <c r="BD282" s="885"/>
      <c r="BE282" s="885"/>
      <c r="BF282" s="885"/>
      <c r="BG282" s="885"/>
      <c r="BH282" s="885"/>
      <c r="BI282" s="885"/>
      <c r="BJ282" s="885"/>
    </row>
    <row r="283" spans="5:62" s="883" customFormat="1" x14ac:dyDescent="0.35">
      <c r="E283" s="885"/>
      <c r="F283" s="885"/>
      <c r="G283" s="885"/>
      <c r="H283" s="885"/>
      <c r="I283" s="885"/>
      <c r="J283" s="885"/>
      <c r="K283" s="885"/>
      <c r="L283" s="885"/>
      <c r="M283" s="885"/>
      <c r="N283" s="885"/>
      <c r="O283" s="885"/>
      <c r="P283" s="885"/>
      <c r="Q283" s="885"/>
      <c r="R283" s="885"/>
      <c r="S283" s="885"/>
      <c r="T283" s="885"/>
      <c r="U283" s="885"/>
      <c r="V283" s="885"/>
      <c r="W283" s="885"/>
      <c r="X283" s="885"/>
      <c r="Y283" s="885"/>
      <c r="Z283" s="885"/>
      <c r="AA283" s="885"/>
      <c r="AB283" s="885"/>
      <c r="AC283" s="885"/>
      <c r="AD283" s="885"/>
      <c r="AE283" s="885"/>
      <c r="AF283" s="885"/>
      <c r="AG283" s="885"/>
      <c r="AH283" s="885"/>
      <c r="AI283" s="885"/>
      <c r="AM283" s="886"/>
      <c r="AO283" s="885"/>
      <c r="AP283" s="885"/>
      <c r="AQ283" s="885"/>
      <c r="AV283" s="885"/>
      <c r="AW283" s="885"/>
      <c r="AX283" s="885"/>
      <c r="AY283" s="885"/>
      <c r="AZ283" s="885"/>
      <c r="BA283" s="885"/>
      <c r="BB283" s="885"/>
      <c r="BC283" s="885"/>
      <c r="BD283" s="885"/>
      <c r="BE283" s="885"/>
      <c r="BF283" s="885"/>
      <c r="BG283" s="885"/>
      <c r="BH283" s="885"/>
      <c r="BI283" s="885"/>
      <c r="BJ283" s="885"/>
    </row>
    <row r="284" spans="5:62" s="883" customFormat="1" x14ac:dyDescent="0.35">
      <c r="E284" s="885"/>
      <c r="F284" s="885"/>
      <c r="G284" s="885"/>
      <c r="H284" s="885"/>
      <c r="I284" s="885"/>
      <c r="J284" s="885"/>
      <c r="K284" s="885"/>
      <c r="L284" s="885"/>
      <c r="M284" s="885"/>
      <c r="N284" s="885"/>
      <c r="O284" s="885"/>
      <c r="P284" s="885"/>
      <c r="Q284" s="885"/>
      <c r="R284" s="885"/>
      <c r="S284" s="885"/>
      <c r="T284" s="885"/>
      <c r="U284" s="885"/>
      <c r="V284" s="885"/>
      <c r="W284" s="885"/>
      <c r="X284" s="885"/>
      <c r="Y284" s="885"/>
      <c r="Z284" s="885"/>
      <c r="AA284" s="885"/>
      <c r="AB284" s="885"/>
      <c r="AC284" s="885"/>
      <c r="AD284" s="885"/>
      <c r="AE284" s="885"/>
      <c r="AF284" s="885"/>
      <c r="AG284" s="885"/>
      <c r="AH284" s="885"/>
      <c r="AI284" s="885"/>
      <c r="AM284" s="886"/>
      <c r="AO284" s="885"/>
      <c r="AP284" s="885"/>
      <c r="AQ284" s="885"/>
      <c r="AV284" s="885"/>
      <c r="AW284" s="885"/>
      <c r="AX284" s="885"/>
      <c r="AY284" s="885"/>
      <c r="AZ284" s="885"/>
      <c r="BA284" s="885"/>
      <c r="BB284" s="885"/>
      <c r="BC284" s="885"/>
      <c r="BD284" s="885"/>
      <c r="BE284" s="885"/>
      <c r="BF284" s="885"/>
      <c r="BG284" s="885"/>
      <c r="BH284" s="885"/>
      <c r="BI284" s="885"/>
      <c r="BJ284" s="885"/>
    </row>
    <row r="285" spans="5:62" s="883" customFormat="1" x14ac:dyDescent="0.35">
      <c r="E285" s="885"/>
      <c r="F285" s="885"/>
      <c r="G285" s="885"/>
      <c r="H285" s="885"/>
      <c r="I285" s="885"/>
      <c r="J285" s="885"/>
      <c r="K285" s="885"/>
      <c r="L285" s="885"/>
      <c r="M285" s="885"/>
      <c r="N285" s="885"/>
      <c r="O285" s="885"/>
      <c r="P285" s="885"/>
      <c r="Q285" s="885"/>
      <c r="R285" s="885"/>
      <c r="S285" s="885"/>
      <c r="T285" s="885"/>
      <c r="U285" s="885"/>
      <c r="V285" s="885"/>
      <c r="W285" s="885"/>
      <c r="X285" s="885"/>
      <c r="Y285" s="885"/>
      <c r="Z285" s="885"/>
      <c r="AA285" s="885"/>
      <c r="AB285" s="885"/>
      <c r="AC285" s="885"/>
      <c r="AD285" s="885"/>
      <c r="AE285" s="885"/>
      <c r="AF285" s="885"/>
      <c r="AG285" s="885"/>
      <c r="AH285" s="885"/>
      <c r="AI285" s="885"/>
      <c r="AM285" s="886"/>
      <c r="AO285" s="885"/>
      <c r="AP285" s="885"/>
      <c r="AQ285" s="885"/>
      <c r="AV285" s="885"/>
      <c r="AW285" s="885"/>
      <c r="AX285" s="885"/>
      <c r="AY285" s="885"/>
      <c r="AZ285" s="885"/>
      <c r="BA285" s="885"/>
      <c r="BB285" s="885"/>
      <c r="BC285" s="885"/>
      <c r="BD285" s="885"/>
      <c r="BE285" s="885"/>
      <c r="BF285" s="885"/>
      <c r="BG285" s="885"/>
      <c r="BH285" s="885"/>
      <c r="BI285" s="885"/>
      <c r="BJ285" s="885"/>
    </row>
    <row r="286" spans="5:62" s="883" customFormat="1" x14ac:dyDescent="0.35">
      <c r="E286" s="885"/>
      <c r="F286" s="885"/>
      <c r="G286" s="885"/>
      <c r="H286" s="885"/>
      <c r="I286" s="885"/>
      <c r="J286" s="885"/>
      <c r="K286" s="885"/>
      <c r="L286" s="885"/>
      <c r="M286" s="885"/>
      <c r="N286" s="885"/>
      <c r="O286" s="885"/>
      <c r="P286" s="885"/>
      <c r="Q286" s="885"/>
      <c r="R286" s="885"/>
      <c r="S286" s="885"/>
      <c r="T286" s="885"/>
      <c r="U286" s="885"/>
      <c r="V286" s="885"/>
      <c r="W286" s="885"/>
      <c r="X286" s="885"/>
      <c r="Y286" s="885"/>
      <c r="Z286" s="885"/>
      <c r="AA286" s="885"/>
      <c r="AB286" s="885"/>
      <c r="AC286" s="885"/>
      <c r="AD286" s="885"/>
      <c r="AE286" s="885"/>
      <c r="AF286" s="885"/>
      <c r="AG286" s="885"/>
      <c r="AH286" s="885"/>
      <c r="AI286" s="885"/>
      <c r="AM286" s="886"/>
      <c r="AO286" s="885"/>
      <c r="AP286" s="885"/>
      <c r="AQ286" s="885"/>
      <c r="AV286" s="885"/>
      <c r="AW286" s="885"/>
      <c r="AX286" s="885"/>
      <c r="AY286" s="885"/>
      <c r="AZ286" s="885"/>
      <c r="BA286" s="885"/>
      <c r="BB286" s="885"/>
      <c r="BC286" s="885"/>
      <c r="BD286" s="885"/>
      <c r="BE286" s="885"/>
      <c r="BF286" s="885"/>
      <c r="BG286" s="885"/>
      <c r="BH286" s="885"/>
      <c r="BI286" s="885"/>
      <c r="BJ286" s="885"/>
    </row>
    <row r="287" spans="5:62" s="883" customFormat="1" x14ac:dyDescent="0.35">
      <c r="E287" s="885"/>
      <c r="F287" s="885"/>
      <c r="G287" s="885"/>
      <c r="H287" s="885"/>
      <c r="I287" s="885"/>
      <c r="J287" s="885"/>
      <c r="K287" s="885"/>
      <c r="L287" s="885"/>
      <c r="M287" s="885"/>
      <c r="N287" s="885"/>
      <c r="O287" s="885"/>
      <c r="P287" s="885"/>
      <c r="Q287" s="885"/>
      <c r="R287" s="885"/>
      <c r="S287" s="885"/>
      <c r="T287" s="885"/>
      <c r="U287" s="885"/>
      <c r="V287" s="885"/>
      <c r="W287" s="885"/>
      <c r="X287" s="885"/>
      <c r="Y287" s="885"/>
      <c r="Z287" s="885"/>
      <c r="AA287" s="885"/>
      <c r="AB287" s="885"/>
      <c r="AC287" s="885"/>
      <c r="AD287" s="885"/>
      <c r="AE287" s="885"/>
      <c r="AF287" s="885"/>
      <c r="AG287" s="885"/>
      <c r="AH287" s="885"/>
      <c r="AI287" s="885"/>
      <c r="AM287" s="886"/>
      <c r="AO287" s="885"/>
      <c r="AP287" s="885"/>
      <c r="AQ287" s="885"/>
      <c r="AV287" s="885"/>
      <c r="AW287" s="885"/>
      <c r="AX287" s="885"/>
      <c r="AY287" s="885"/>
      <c r="AZ287" s="885"/>
      <c r="BA287" s="885"/>
      <c r="BB287" s="885"/>
      <c r="BC287" s="885"/>
      <c r="BD287" s="885"/>
      <c r="BE287" s="885"/>
      <c r="BF287" s="885"/>
      <c r="BG287" s="885"/>
      <c r="BH287" s="885"/>
      <c r="BI287" s="885"/>
      <c r="BJ287" s="885"/>
    </row>
    <row r="288" spans="5:62" s="883" customFormat="1" x14ac:dyDescent="0.35">
      <c r="E288" s="885"/>
      <c r="F288" s="885"/>
      <c r="G288" s="885"/>
      <c r="H288" s="885"/>
      <c r="I288" s="885"/>
      <c r="J288" s="885"/>
      <c r="K288" s="885"/>
      <c r="L288" s="885"/>
      <c r="M288" s="885"/>
      <c r="N288" s="885"/>
      <c r="O288" s="885"/>
      <c r="P288" s="885"/>
      <c r="Q288" s="885"/>
      <c r="R288" s="885"/>
      <c r="S288" s="885"/>
      <c r="T288" s="885"/>
      <c r="U288" s="885"/>
      <c r="V288" s="885"/>
      <c r="W288" s="885"/>
      <c r="X288" s="885"/>
      <c r="Y288" s="885"/>
      <c r="Z288" s="885"/>
      <c r="AA288" s="885"/>
      <c r="AB288" s="885"/>
      <c r="AC288" s="885"/>
      <c r="AD288" s="885"/>
      <c r="AE288" s="885"/>
      <c r="AF288" s="885"/>
      <c r="AG288" s="885"/>
      <c r="AH288" s="885"/>
      <c r="AI288" s="885"/>
      <c r="AM288" s="886"/>
      <c r="AO288" s="885"/>
      <c r="AP288" s="885"/>
      <c r="AQ288" s="885"/>
      <c r="AV288" s="885"/>
      <c r="AW288" s="885"/>
      <c r="AX288" s="885"/>
      <c r="AY288" s="885"/>
      <c r="AZ288" s="885"/>
      <c r="BA288" s="885"/>
      <c r="BB288" s="885"/>
      <c r="BC288" s="885"/>
      <c r="BD288" s="885"/>
      <c r="BE288" s="885"/>
      <c r="BF288" s="885"/>
      <c r="BG288" s="885"/>
      <c r="BH288" s="885"/>
      <c r="BI288" s="885"/>
      <c r="BJ288" s="885"/>
    </row>
    <row r="289" spans="5:62" s="883" customFormat="1" x14ac:dyDescent="0.35">
      <c r="E289" s="885"/>
      <c r="F289" s="885"/>
      <c r="G289" s="885"/>
      <c r="H289" s="885"/>
      <c r="I289" s="885"/>
      <c r="J289" s="885"/>
      <c r="K289" s="885"/>
      <c r="L289" s="885"/>
      <c r="M289" s="885"/>
      <c r="N289" s="885"/>
      <c r="O289" s="885"/>
      <c r="P289" s="885"/>
      <c r="Q289" s="885"/>
      <c r="R289" s="885"/>
      <c r="S289" s="885"/>
      <c r="T289" s="885"/>
      <c r="U289" s="885"/>
      <c r="V289" s="885"/>
      <c r="W289" s="885"/>
      <c r="X289" s="885"/>
      <c r="Y289" s="885"/>
      <c r="Z289" s="885"/>
      <c r="AA289" s="885"/>
      <c r="AB289" s="885"/>
      <c r="AC289" s="885"/>
      <c r="AD289" s="885"/>
      <c r="AE289" s="885"/>
      <c r="AF289" s="885"/>
      <c r="AG289" s="885"/>
      <c r="AH289" s="885"/>
      <c r="AI289" s="885"/>
      <c r="AM289" s="886"/>
      <c r="AO289" s="885"/>
      <c r="AP289" s="885"/>
      <c r="AQ289" s="885"/>
      <c r="AV289" s="885"/>
      <c r="AW289" s="885"/>
      <c r="AX289" s="885"/>
      <c r="AY289" s="885"/>
      <c r="AZ289" s="885"/>
      <c r="BA289" s="885"/>
      <c r="BB289" s="885"/>
      <c r="BC289" s="885"/>
      <c r="BD289" s="885"/>
      <c r="BE289" s="885"/>
      <c r="BF289" s="885"/>
      <c r="BG289" s="885"/>
      <c r="BH289" s="885"/>
      <c r="BI289" s="885"/>
      <c r="BJ289" s="885"/>
    </row>
    <row r="290" spans="5:62" s="883" customFormat="1" x14ac:dyDescent="0.35">
      <c r="E290" s="885"/>
      <c r="F290" s="885"/>
      <c r="G290" s="885"/>
      <c r="H290" s="885"/>
      <c r="I290" s="885"/>
      <c r="J290" s="885"/>
      <c r="K290" s="885"/>
      <c r="L290" s="885"/>
      <c r="M290" s="885"/>
      <c r="N290" s="885"/>
      <c r="O290" s="885"/>
      <c r="P290" s="885"/>
      <c r="Q290" s="885"/>
      <c r="R290" s="885"/>
      <c r="S290" s="885"/>
      <c r="T290" s="885"/>
      <c r="U290" s="885"/>
      <c r="V290" s="885"/>
      <c r="W290" s="885"/>
      <c r="X290" s="885"/>
      <c r="Y290" s="885"/>
      <c r="Z290" s="885"/>
      <c r="AA290" s="885"/>
      <c r="AB290" s="885"/>
      <c r="AC290" s="885"/>
      <c r="AD290" s="885"/>
      <c r="AE290" s="885"/>
      <c r="AF290" s="885"/>
      <c r="AG290" s="885"/>
      <c r="AH290" s="885"/>
      <c r="AI290" s="885"/>
      <c r="AM290" s="886"/>
      <c r="AO290" s="885"/>
      <c r="AP290" s="885"/>
      <c r="AQ290" s="885"/>
      <c r="AV290" s="885"/>
      <c r="AW290" s="885"/>
      <c r="AX290" s="885"/>
      <c r="AY290" s="885"/>
      <c r="AZ290" s="885"/>
      <c r="BA290" s="885"/>
      <c r="BB290" s="885"/>
      <c r="BC290" s="885"/>
      <c r="BD290" s="885"/>
      <c r="BE290" s="885"/>
      <c r="BF290" s="885"/>
      <c r="BG290" s="885"/>
      <c r="BH290" s="885"/>
      <c r="BI290" s="885"/>
      <c r="BJ290" s="885"/>
    </row>
    <row r="291" spans="5:62" s="883" customFormat="1" x14ac:dyDescent="0.35">
      <c r="E291" s="885"/>
      <c r="F291" s="885"/>
      <c r="G291" s="885"/>
      <c r="H291" s="885"/>
      <c r="I291" s="885"/>
      <c r="J291" s="885"/>
      <c r="K291" s="885"/>
      <c r="L291" s="885"/>
      <c r="M291" s="885"/>
      <c r="N291" s="885"/>
      <c r="O291" s="885"/>
      <c r="P291" s="885"/>
      <c r="Q291" s="885"/>
      <c r="R291" s="885"/>
      <c r="S291" s="885"/>
      <c r="T291" s="885"/>
      <c r="U291" s="885"/>
      <c r="V291" s="885"/>
      <c r="W291" s="885"/>
      <c r="X291" s="885"/>
      <c r="Y291" s="885"/>
      <c r="Z291" s="885"/>
      <c r="AA291" s="885"/>
      <c r="AB291" s="885"/>
      <c r="AC291" s="885"/>
      <c r="AD291" s="885"/>
      <c r="AE291" s="885"/>
      <c r="AF291" s="885"/>
      <c r="AG291" s="885"/>
      <c r="AH291" s="885"/>
      <c r="AI291" s="885"/>
      <c r="AM291" s="886"/>
      <c r="AO291" s="885"/>
      <c r="AP291" s="885"/>
      <c r="AQ291" s="885"/>
      <c r="AV291" s="885"/>
      <c r="AW291" s="885"/>
      <c r="AX291" s="885"/>
      <c r="AY291" s="885"/>
      <c r="AZ291" s="885"/>
      <c r="BA291" s="885"/>
      <c r="BB291" s="885"/>
      <c r="BC291" s="885"/>
      <c r="BD291" s="885"/>
      <c r="BE291" s="885"/>
      <c r="BF291" s="885"/>
      <c r="BG291" s="885"/>
      <c r="BH291" s="885"/>
      <c r="BI291" s="885"/>
      <c r="BJ291" s="885"/>
    </row>
    <row r="292" spans="5:62" s="883" customFormat="1" x14ac:dyDescent="0.35">
      <c r="E292" s="885"/>
      <c r="F292" s="885"/>
      <c r="G292" s="885"/>
      <c r="H292" s="885"/>
      <c r="I292" s="885"/>
      <c r="J292" s="885"/>
      <c r="K292" s="885"/>
      <c r="L292" s="885"/>
      <c r="M292" s="885"/>
      <c r="N292" s="885"/>
      <c r="O292" s="885"/>
      <c r="P292" s="885"/>
      <c r="Q292" s="885"/>
      <c r="R292" s="885"/>
      <c r="S292" s="885"/>
      <c r="T292" s="885"/>
      <c r="U292" s="885"/>
      <c r="V292" s="885"/>
      <c r="W292" s="885"/>
      <c r="X292" s="885"/>
      <c r="Y292" s="885"/>
      <c r="Z292" s="885"/>
      <c r="AA292" s="885"/>
      <c r="AB292" s="885"/>
      <c r="AC292" s="885"/>
      <c r="AD292" s="885"/>
      <c r="AE292" s="885"/>
      <c r="AF292" s="885"/>
      <c r="AG292" s="885"/>
      <c r="AH292" s="885"/>
      <c r="AI292" s="885"/>
      <c r="AM292" s="886"/>
      <c r="AO292" s="885"/>
      <c r="AP292" s="885"/>
      <c r="AQ292" s="885"/>
      <c r="AV292" s="885"/>
      <c r="AW292" s="885"/>
      <c r="AX292" s="885"/>
      <c r="AY292" s="885"/>
      <c r="AZ292" s="885"/>
      <c r="BA292" s="885"/>
      <c r="BB292" s="885"/>
      <c r="BC292" s="885"/>
      <c r="BD292" s="885"/>
      <c r="BE292" s="885"/>
      <c r="BF292" s="885"/>
      <c r="BG292" s="885"/>
      <c r="BH292" s="885"/>
      <c r="BI292" s="885"/>
      <c r="BJ292" s="885"/>
    </row>
    <row r="293" spans="5:62" s="883" customFormat="1" x14ac:dyDescent="0.35">
      <c r="E293" s="885"/>
      <c r="F293" s="885"/>
      <c r="G293" s="885"/>
      <c r="H293" s="885"/>
      <c r="I293" s="885"/>
      <c r="J293" s="885"/>
      <c r="K293" s="885"/>
      <c r="L293" s="885"/>
      <c r="M293" s="885"/>
      <c r="N293" s="885"/>
      <c r="O293" s="885"/>
      <c r="P293" s="885"/>
      <c r="Q293" s="885"/>
      <c r="R293" s="885"/>
      <c r="S293" s="885"/>
      <c r="T293" s="885"/>
      <c r="U293" s="885"/>
      <c r="V293" s="885"/>
      <c r="W293" s="885"/>
      <c r="X293" s="885"/>
      <c r="Y293" s="885"/>
      <c r="Z293" s="885"/>
      <c r="AA293" s="885"/>
      <c r="AB293" s="885"/>
      <c r="AC293" s="885"/>
      <c r="AD293" s="885"/>
      <c r="AE293" s="885"/>
      <c r="AF293" s="885"/>
      <c r="AG293" s="885"/>
      <c r="AH293" s="885"/>
      <c r="AI293" s="885"/>
      <c r="AM293" s="886"/>
      <c r="AO293" s="885"/>
      <c r="AP293" s="885"/>
      <c r="AQ293" s="885"/>
      <c r="AV293" s="885"/>
      <c r="AW293" s="885"/>
      <c r="AX293" s="885"/>
      <c r="AY293" s="885"/>
      <c r="AZ293" s="885"/>
      <c r="BA293" s="885"/>
      <c r="BB293" s="885"/>
      <c r="BC293" s="885"/>
      <c r="BD293" s="885"/>
      <c r="BE293" s="885"/>
      <c r="BF293" s="885"/>
      <c r="BG293" s="885"/>
      <c r="BH293" s="885"/>
      <c r="BI293" s="885"/>
      <c r="BJ293" s="885"/>
    </row>
    <row r="294" spans="5:62" s="883" customFormat="1" x14ac:dyDescent="0.35">
      <c r="E294" s="885"/>
      <c r="F294" s="885"/>
      <c r="G294" s="885"/>
      <c r="H294" s="885"/>
      <c r="I294" s="885"/>
      <c r="J294" s="885"/>
      <c r="K294" s="885"/>
      <c r="L294" s="885"/>
      <c r="M294" s="885"/>
      <c r="N294" s="885"/>
      <c r="O294" s="885"/>
      <c r="P294" s="885"/>
      <c r="Q294" s="885"/>
      <c r="R294" s="885"/>
      <c r="S294" s="885"/>
      <c r="T294" s="885"/>
      <c r="U294" s="885"/>
      <c r="V294" s="885"/>
      <c r="W294" s="885"/>
      <c r="X294" s="885"/>
      <c r="Y294" s="885"/>
      <c r="Z294" s="885"/>
      <c r="AA294" s="885"/>
      <c r="AB294" s="885"/>
      <c r="AC294" s="885"/>
      <c r="AD294" s="885"/>
      <c r="AE294" s="885"/>
      <c r="AF294" s="885"/>
      <c r="AG294" s="885"/>
      <c r="AH294" s="885"/>
      <c r="AI294" s="885"/>
      <c r="AM294" s="886"/>
      <c r="AO294" s="885"/>
      <c r="AP294" s="885"/>
      <c r="AQ294" s="885"/>
      <c r="AV294" s="885"/>
      <c r="AW294" s="885"/>
      <c r="AX294" s="885"/>
      <c r="AY294" s="885"/>
      <c r="AZ294" s="885"/>
      <c r="BA294" s="885"/>
      <c r="BB294" s="885"/>
      <c r="BC294" s="885"/>
      <c r="BD294" s="885"/>
      <c r="BE294" s="885"/>
      <c r="BF294" s="885"/>
      <c r="BG294" s="885"/>
      <c r="BH294" s="885"/>
      <c r="BI294" s="885"/>
      <c r="BJ294" s="885"/>
    </row>
    <row r="295" spans="5:62" s="883" customFormat="1" x14ac:dyDescent="0.35">
      <c r="E295" s="885"/>
      <c r="F295" s="885"/>
      <c r="G295" s="885"/>
      <c r="H295" s="885"/>
      <c r="I295" s="885"/>
      <c r="J295" s="885"/>
      <c r="K295" s="885"/>
      <c r="L295" s="885"/>
      <c r="M295" s="885"/>
      <c r="N295" s="885"/>
      <c r="O295" s="885"/>
      <c r="P295" s="885"/>
      <c r="Q295" s="885"/>
      <c r="R295" s="885"/>
      <c r="S295" s="885"/>
      <c r="T295" s="885"/>
      <c r="U295" s="885"/>
      <c r="V295" s="885"/>
      <c r="W295" s="885"/>
      <c r="X295" s="885"/>
      <c r="Y295" s="885"/>
      <c r="Z295" s="885"/>
      <c r="AA295" s="885"/>
      <c r="AB295" s="885"/>
      <c r="AC295" s="885"/>
      <c r="AD295" s="885"/>
      <c r="AE295" s="885"/>
      <c r="AF295" s="885"/>
      <c r="AG295" s="885"/>
      <c r="AH295" s="885"/>
      <c r="AI295" s="885"/>
      <c r="AM295" s="886"/>
      <c r="AO295" s="885"/>
      <c r="AP295" s="885"/>
      <c r="AQ295" s="885"/>
      <c r="AV295" s="885"/>
      <c r="AW295" s="885"/>
      <c r="AX295" s="885"/>
      <c r="AY295" s="885"/>
      <c r="AZ295" s="885"/>
      <c r="BA295" s="885"/>
      <c r="BB295" s="885"/>
      <c r="BC295" s="885"/>
      <c r="BD295" s="885"/>
      <c r="BE295" s="885"/>
      <c r="BF295" s="885"/>
      <c r="BG295" s="885"/>
      <c r="BH295" s="885"/>
      <c r="BI295" s="885"/>
      <c r="BJ295" s="885"/>
    </row>
    <row r="296" spans="5:62" s="883" customFormat="1" x14ac:dyDescent="0.35">
      <c r="E296" s="885"/>
      <c r="F296" s="885"/>
      <c r="G296" s="885"/>
      <c r="H296" s="885"/>
      <c r="I296" s="885"/>
      <c r="J296" s="885"/>
      <c r="K296" s="885"/>
      <c r="L296" s="885"/>
      <c r="M296" s="885"/>
      <c r="N296" s="885"/>
      <c r="O296" s="885"/>
      <c r="P296" s="885"/>
      <c r="Q296" s="885"/>
      <c r="R296" s="885"/>
      <c r="S296" s="885"/>
      <c r="T296" s="885"/>
      <c r="U296" s="885"/>
      <c r="V296" s="885"/>
      <c r="W296" s="885"/>
      <c r="X296" s="885"/>
      <c r="Y296" s="885"/>
      <c r="Z296" s="885"/>
      <c r="AA296" s="885"/>
      <c r="AB296" s="885"/>
      <c r="AC296" s="885"/>
      <c r="AD296" s="885"/>
      <c r="AE296" s="885"/>
      <c r="AF296" s="885"/>
      <c r="AG296" s="885"/>
      <c r="AH296" s="885"/>
      <c r="AI296" s="885"/>
      <c r="AM296" s="886"/>
      <c r="AO296" s="885"/>
      <c r="AP296" s="885"/>
      <c r="AQ296" s="885"/>
      <c r="AV296" s="885"/>
      <c r="AW296" s="885"/>
      <c r="AX296" s="885"/>
      <c r="AY296" s="885"/>
      <c r="AZ296" s="885"/>
      <c r="BA296" s="885"/>
      <c r="BB296" s="885"/>
      <c r="BC296" s="885"/>
      <c r="BD296" s="885"/>
      <c r="BE296" s="885"/>
      <c r="BF296" s="885"/>
      <c r="BG296" s="885"/>
      <c r="BH296" s="885"/>
      <c r="BI296" s="885"/>
      <c r="BJ296" s="885"/>
    </row>
    <row r="297" spans="5:62" s="883" customFormat="1" x14ac:dyDescent="0.35">
      <c r="E297" s="885"/>
      <c r="F297" s="885"/>
      <c r="G297" s="885"/>
      <c r="H297" s="885"/>
      <c r="I297" s="885"/>
      <c r="J297" s="885"/>
      <c r="K297" s="885"/>
      <c r="L297" s="885"/>
      <c r="M297" s="885"/>
      <c r="N297" s="885"/>
      <c r="O297" s="885"/>
      <c r="P297" s="885"/>
      <c r="Q297" s="885"/>
      <c r="R297" s="885"/>
      <c r="S297" s="885"/>
      <c r="T297" s="885"/>
      <c r="U297" s="885"/>
      <c r="V297" s="885"/>
      <c r="W297" s="885"/>
      <c r="X297" s="885"/>
      <c r="Y297" s="885"/>
      <c r="Z297" s="885"/>
      <c r="AA297" s="885"/>
      <c r="AB297" s="885"/>
      <c r="AC297" s="885"/>
      <c r="AD297" s="885"/>
      <c r="AE297" s="885"/>
      <c r="AF297" s="885"/>
      <c r="AG297" s="885"/>
      <c r="AH297" s="885"/>
      <c r="AI297" s="885"/>
      <c r="AM297" s="886"/>
      <c r="AO297" s="885"/>
      <c r="AP297" s="885"/>
      <c r="AQ297" s="885"/>
      <c r="AV297" s="885"/>
      <c r="AW297" s="885"/>
      <c r="AX297" s="885"/>
      <c r="AY297" s="885"/>
      <c r="AZ297" s="885"/>
      <c r="BA297" s="885"/>
      <c r="BB297" s="885"/>
      <c r="BC297" s="885"/>
      <c r="BD297" s="885"/>
      <c r="BE297" s="885"/>
      <c r="BF297" s="885"/>
      <c r="BG297" s="885"/>
      <c r="BH297" s="885"/>
      <c r="BI297" s="885"/>
      <c r="BJ297" s="885"/>
    </row>
    <row r="298" spans="5:62" s="883" customFormat="1" x14ac:dyDescent="0.35">
      <c r="E298" s="885"/>
      <c r="F298" s="885"/>
      <c r="G298" s="885"/>
      <c r="H298" s="885"/>
      <c r="I298" s="885"/>
      <c r="J298" s="885"/>
      <c r="K298" s="885"/>
      <c r="L298" s="885"/>
      <c r="M298" s="885"/>
      <c r="N298" s="885"/>
      <c r="O298" s="885"/>
      <c r="P298" s="885"/>
      <c r="Q298" s="885"/>
      <c r="R298" s="885"/>
      <c r="S298" s="885"/>
      <c r="T298" s="885"/>
      <c r="U298" s="885"/>
      <c r="V298" s="885"/>
      <c r="W298" s="885"/>
      <c r="X298" s="885"/>
      <c r="Y298" s="885"/>
      <c r="Z298" s="885"/>
      <c r="AA298" s="885"/>
      <c r="AB298" s="885"/>
      <c r="AC298" s="885"/>
      <c r="AD298" s="885"/>
      <c r="AE298" s="885"/>
      <c r="AF298" s="885"/>
      <c r="AG298" s="885"/>
      <c r="AH298" s="885"/>
      <c r="AI298" s="885"/>
      <c r="AM298" s="886"/>
      <c r="AO298" s="885"/>
      <c r="AP298" s="885"/>
      <c r="AQ298" s="885"/>
      <c r="AV298" s="885"/>
      <c r="AW298" s="885"/>
      <c r="AX298" s="885"/>
      <c r="AY298" s="885"/>
      <c r="AZ298" s="885"/>
      <c r="BA298" s="885"/>
      <c r="BB298" s="885"/>
      <c r="BC298" s="885"/>
      <c r="BD298" s="885"/>
      <c r="BE298" s="885"/>
      <c r="BF298" s="885"/>
      <c r="BG298" s="885"/>
      <c r="BH298" s="885"/>
      <c r="BI298" s="885"/>
      <c r="BJ298" s="885"/>
    </row>
    <row r="299" spans="5:62" s="883" customFormat="1" x14ac:dyDescent="0.35">
      <c r="E299" s="885"/>
      <c r="F299" s="885"/>
      <c r="G299" s="885"/>
      <c r="H299" s="885"/>
      <c r="I299" s="885"/>
      <c r="J299" s="885"/>
      <c r="K299" s="885"/>
      <c r="L299" s="885"/>
      <c r="M299" s="885"/>
      <c r="N299" s="885"/>
      <c r="O299" s="885"/>
      <c r="P299" s="885"/>
      <c r="Q299" s="885"/>
      <c r="R299" s="885"/>
      <c r="S299" s="885"/>
      <c r="T299" s="885"/>
      <c r="U299" s="885"/>
      <c r="V299" s="885"/>
      <c r="W299" s="885"/>
      <c r="X299" s="885"/>
      <c r="Y299" s="885"/>
      <c r="Z299" s="885"/>
      <c r="AA299" s="885"/>
      <c r="AB299" s="885"/>
      <c r="AC299" s="885"/>
      <c r="AD299" s="885"/>
      <c r="AE299" s="885"/>
      <c r="AF299" s="885"/>
      <c r="AG299" s="885"/>
      <c r="AH299" s="885"/>
      <c r="AI299" s="885"/>
      <c r="AM299" s="886"/>
      <c r="AO299" s="885"/>
      <c r="AP299" s="885"/>
      <c r="AQ299" s="885"/>
      <c r="AV299" s="885"/>
      <c r="AW299" s="885"/>
      <c r="AX299" s="885"/>
      <c r="AY299" s="885"/>
      <c r="AZ299" s="885"/>
      <c r="BA299" s="885"/>
      <c r="BB299" s="885"/>
      <c r="BC299" s="885"/>
      <c r="BD299" s="885"/>
      <c r="BE299" s="885"/>
      <c r="BF299" s="885"/>
      <c r="BG299" s="885"/>
      <c r="BH299" s="885"/>
      <c r="BI299" s="885"/>
      <c r="BJ299" s="885"/>
    </row>
    <row r="300" spans="5:62" s="883" customFormat="1" x14ac:dyDescent="0.35">
      <c r="E300" s="885"/>
      <c r="F300" s="885"/>
      <c r="G300" s="885"/>
      <c r="H300" s="885"/>
      <c r="I300" s="885"/>
      <c r="J300" s="885"/>
      <c r="K300" s="885"/>
      <c r="L300" s="885"/>
      <c r="M300" s="885"/>
      <c r="N300" s="885"/>
      <c r="O300" s="885"/>
      <c r="P300" s="885"/>
      <c r="Q300" s="885"/>
      <c r="R300" s="885"/>
      <c r="S300" s="885"/>
      <c r="T300" s="885"/>
      <c r="U300" s="885"/>
      <c r="V300" s="885"/>
      <c r="W300" s="885"/>
      <c r="X300" s="885"/>
      <c r="Y300" s="885"/>
      <c r="Z300" s="885"/>
      <c r="AA300" s="885"/>
      <c r="AB300" s="885"/>
      <c r="AC300" s="885"/>
      <c r="AD300" s="885"/>
      <c r="AE300" s="885"/>
      <c r="AF300" s="885"/>
      <c r="AG300" s="885"/>
      <c r="AH300" s="885"/>
      <c r="AI300" s="885"/>
      <c r="AM300" s="886"/>
      <c r="AO300" s="885"/>
      <c r="AP300" s="885"/>
      <c r="AQ300" s="885"/>
      <c r="AV300" s="885"/>
      <c r="AW300" s="885"/>
      <c r="AX300" s="885"/>
      <c r="AY300" s="885"/>
      <c r="AZ300" s="885"/>
      <c r="BA300" s="885"/>
      <c r="BB300" s="885"/>
      <c r="BC300" s="885"/>
      <c r="BD300" s="885"/>
      <c r="BE300" s="885"/>
      <c r="BF300" s="885"/>
      <c r="BG300" s="885"/>
      <c r="BH300" s="885"/>
      <c r="BI300" s="885"/>
      <c r="BJ300" s="885"/>
    </row>
    <row r="301" spans="5:62" s="883" customFormat="1" x14ac:dyDescent="0.35">
      <c r="E301" s="885"/>
      <c r="F301" s="885"/>
      <c r="G301" s="885"/>
      <c r="H301" s="885"/>
      <c r="I301" s="885"/>
      <c r="J301" s="885"/>
      <c r="K301" s="885"/>
      <c r="L301" s="885"/>
      <c r="M301" s="885"/>
      <c r="N301" s="885"/>
      <c r="O301" s="885"/>
      <c r="P301" s="885"/>
      <c r="Q301" s="885"/>
      <c r="R301" s="885"/>
      <c r="S301" s="885"/>
      <c r="T301" s="885"/>
      <c r="U301" s="885"/>
      <c r="V301" s="885"/>
      <c r="W301" s="885"/>
      <c r="X301" s="885"/>
      <c r="Y301" s="885"/>
      <c r="Z301" s="885"/>
      <c r="AA301" s="885"/>
      <c r="AB301" s="885"/>
      <c r="AC301" s="885"/>
      <c r="AD301" s="885"/>
      <c r="AE301" s="885"/>
      <c r="AF301" s="885"/>
      <c r="AG301" s="885"/>
      <c r="AH301" s="885"/>
      <c r="AI301" s="885"/>
      <c r="AM301" s="886"/>
      <c r="AO301" s="885"/>
      <c r="AP301" s="885"/>
      <c r="AQ301" s="885"/>
      <c r="AV301" s="885"/>
      <c r="AW301" s="885"/>
      <c r="AX301" s="885"/>
      <c r="AY301" s="885"/>
      <c r="AZ301" s="885"/>
      <c r="BA301" s="885"/>
      <c r="BB301" s="885"/>
      <c r="BC301" s="885"/>
      <c r="BD301" s="885"/>
      <c r="BE301" s="885"/>
      <c r="BF301" s="885"/>
      <c r="BG301" s="885"/>
      <c r="BH301" s="885"/>
      <c r="BI301" s="885"/>
      <c r="BJ301" s="885"/>
    </row>
    <row r="302" spans="5:62" s="883" customFormat="1" x14ac:dyDescent="0.35">
      <c r="E302" s="885"/>
      <c r="F302" s="885"/>
      <c r="G302" s="885"/>
      <c r="H302" s="885"/>
      <c r="I302" s="885"/>
      <c r="J302" s="885"/>
      <c r="K302" s="885"/>
      <c r="L302" s="885"/>
      <c r="M302" s="885"/>
      <c r="N302" s="885"/>
      <c r="O302" s="885"/>
      <c r="P302" s="885"/>
      <c r="Q302" s="885"/>
      <c r="R302" s="885"/>
      <c r="S302" s="885"/>
      <c r="T302" s="885"/>
      <c r="U302" s="885"/>
      <c r="V302" s="885"/>
      <c r="W302" s="885"/>
      <c r="X302" s="885"/>
      <c r="Y302" s="885"/>
      <c r="Z302" s="885"/>
      <c r="AA302" s="885"/>
      <c r="AB302" s="885"/>
      <c r="AC302" s="885"/>
      <c r="AD302" s="885"/>
      <c r="AE302" s="885"/>
      <c r="AF302" s="885"/>
      <c r="AG302" s="885"/>
      <c r="AH302" s="885"/>
      <c r="AI302" s="885"/>
      <c r="AM302" s="886"/>
      <c r="AO302" s="885"/>
      <c r="AP302" s="885"/>
      <c r="AQ302" s="885"/>
      <c r="AV302" s="885"/>
      <c r="AW302" s="885"/>
      <c r="AX302" s="885"/>
      <c r="AY302" s="885"/>
      <c r="AZ302" s="885"/>
      <c r="BA302" s="885"/>
      <c r="BB302" s="885"/>
      <c r="BC302" s="885"/>
      <c r="BD302" s="885"/>
      <c r="BE302" s="885"/>
      <c r="BF302" s="885"/>
      <c r="BG302" s="885"/>
      <c r="BH302" s="885"/>
      <c r="BI302" s="885"/>
      <c r="BJ302" s="885"/>
    </row>
    <row r="303" spans="5:62" s="883" customFormat="1" x14ac:dyDescent="0.35">
      <c r="E303" s="885"/>
      <c r="F303" s="885"/>
      <c r="G303" s="885"/>
      <c r="H303" s="885"/>
      <c r="I303" s="885"/>
      <c r="J303" s="885"/>
      <c r="K303" s="885"/>
      <c r="L303" s="885"/>
      <c r="M303" s="885"/>
      <c r="N303" s="885"/>
      <c r="O303" s="885"/>
      <c r="P303" s="885"/>
      <c r="Q303" s="885"/>
      <c r="R303" s="885"/>
      <c r="S303" s="885"/>
      <c r="T303" s="885"/>
      <c r="U303" s="885"/>
      <c r="V303" s="885"/>
      <c r="W303" s="885"/>
      <c r="X303" s="885"/>
      <c r="Y303" s="885"/>
      <c r="Z303" s="885"/>
      <c r="AA303" s="885"/>
      <c r="AB303" s="885"/>
      <c r="AC303" s="885"/>
      <c r="AD303" s="885"/>
      <c r="AE303" s="885"/>
      <c r="AF303" s="885"/>
      <c r="AG303" s="885"/>
      <c r="AH303" s="885"/>
      <c r="AI303" s="885"/>
      <c r="AM303" s="886"/>
      <c r="AO303" s="885"/>
      <c r="AP303" s="885"/>
      <c r="AQ303" s="885"/>
      <c r="AV303" s="885"/>
      <c r="AW303" s="885"/>
      <c r="AX303" s="885"/>
      <c r="AY303" s="885"/>
      <c r="AZ303" s="885"/>
      <c r="BA303" s="885"/>
      <c r="BB303" s="885"/>
      <c r="BC303" s="885"/>
      <c r="BD303" s="885"/>
      <c r="BE303" s="885"/>
      <c r="BF303" s="885"/>
      <c r="BG303" s="885"/>
      <c r="BH303" s="885"/>
      <c r="BI303" s="885"/>
      <c r="BJ303" s="885"/>
    </row>
    <row r="304" spans="5:62" s="883" customFormat="1" x14ac:dyDescent="0.35">
      <c r="E304" s="885"/>
      <c r="F304" s="885"/>
      <c r="G304" s="885"/>
      <c r="H304" s="885"/>
      <c r="I304" s="885"/>
      <c r="J304" s="885"/>
      <c r="K304" s="885"/>
      <c r="L304" s="885"/>
      <c r="M304" s="885"/>
      <c r="N304" s="885"/>
      <c r="O304" s="885"/>
      <c r="P304" s="885"/>
      <c r="Q304" s="885"/>
      <c r="R304" s="885"/>
      <c r="S304" s="885"/>
      <c r="T304" s="885"/>
      <c r="U304" s="885"/>
      <c r="V304" s="885"/>
      <c r="W304" s="885"/>
      <c r="X304" s="885"/>
      <c r="Y304" s="885"/>
      <c r="Z304" s="885"/>
      <c r="AA304" s="885"/>
      <c r="AB304" s="885"/>
      <c r="AC304" s="885"/>
      <c r="AD304" s="885"/>
      <c r="AE304" s="885"/>
      <c r="AF304" s="885"/>
      <c r="AG304" s="885"/>
      <c r="AH304" s="885"/>
      <c r="AI304" s="885"/>
      <c r="AM304" s="886"/>
      <c r="AO304" s="885"/>
      <c r="AP304" s="885"/>
      <c r="AQ304" s="885"/>
      <c r="AV304" s="885"/>
      <c r="AW304" s="885"/>
      <c r="AX304" s="885"/>
      <c r="AY304" s="885"/>
      <c r="AZ304" s="885"/>
      <c r="BA304" s="885"/>
      <c r="BB304" s="885"/>
      <c r="BC304" s="885"/>
      <c r="BD304" s="885"/>
      <c r="BE304" s="885"/>
      <c r="BF304" s="885"/>
      <c r="BG304" s="885"/>
      <c r="BH304" s="885"/>
      <c r="BI304" s="885"/>
      <c r="BJ304" s="885"/>
    </row>
    <row r="305" spans="5:62" s="883" customFormat="1" x14ac:dyDescent="0.35">
      <c r="E305" s="885"/>
      <c r="F305" s="885"/>
      <c r="G305" s="885"/>
      <c r="H305" s="885"/>
      <c r="I305" s="885"/>
      <c r="J305" s="885"/>
      <c r="K305" s="885"/>
      <c r="L305" s="885"/>
      <c r="M305" s="885"/>
      <c r="N305" s="885"/>
      <c r="O305" s="885"/>
      <c r="P305" s="885"/>
      <c r="Q305" s="885"/>
      <c r="R305" s="885"/>
      <c r="S305" s="885"/>
      <c r="T305" s="885"/>
      <c r="U305" s="885"/>
      <c r="V305" s="885"/>
      <c r="W305" s="885"/>
      <c r="X305" s="885"/>
      <c r="Y305" s="885"/>
      <c r="Z305" s="885"/>
      <c r="AA305" s="885"/>
      <c r="AB305" s="885"/>
      <c r="AC305" s="885"/>
      <c r="AD305" s="885"/>
      <c r="AE305" s="885"/>
      <c r="AF305" s="885"/>
      <c r="AG305" s="885"/>
      <c r="AH305" s="885"/>
      <c r="AI305" s="885"/>
      <c r="AM305" s="886"/>
      <c r="AO305" s="885"/>
      <c r="AP305" s="885"/>
      <c r="AQ305" s="885"/>
      <c r="AV305" s="885"/>
      <c r="AW305" s="885"/>
      <c r="AX305" s="885"/>
      <c r="AY305" s="885"/>
      <c r="AZ305" s="885"/>
      <c r="BA305" s="885"/>
      <c r="BB305" s="885"/>
      <c r="BC305" s="885"/>
      <c r="BD305" s="885"/>
      <c r="BE305" s="885"/>
      <c r="BF305" s="885"/>
      <c r="BG305" s="885"/>
      <c r="BH305" s="885"/>
      <c r="BI305" s="885"/>
      <c r="BJ305" s="885"/>
    </row>
    <row r="306" spans="5:62" s="883" customFormat="1" x14ac:dyDescent="0.35">
      <c r="E306" s="885"/>
      <c r="F306" s="885"/>
      <c r="G306" s="885"/>
      <c r="H306" s="885"/>
      <c r="I306" s="885"/>
      <c r="J306" s="885"/>
      <c r="K306" s="885"/>
      <c r="L306" s="885"/>
      <c r="M306" s="885"/>
      <c r="N306" s="885"/>
      <c r="O306" s="885"/>
      <c r="P306" s="885"/>
      <c r="Q306" s="885"/>
      <c r="R306" s="885"/>
      <c r="S306" s="885"/>
      <c r="T306" s="885"/>
      <c r="U306" s="885"/>
      <c r="V306" s="885"/>
      <c r="W306" s="885"/>
      <c r="X306" s="885"/>
      <c r="Y306" s="885"/>
      <c r="Z306" s="885"/>
      <c r="AA306" s="885"/>
      <c r="AB306" s="885"/>
      <c r="AC306" s="885"/>
      <c r="AD306" s="885"/>
      <c r="AE306" s="885"/>
      <c r="AF306" s="885"/>
      <c r="AG306" s="885"/>
      <c r="AH306" s="885"/>
      <c r="AI306" s="885"/>
      <c r="AM306" s="886"/>
      <c r="AO306" s="885"/>
      <c r="AP306" s="885"/>
      <c r="AQ306" s="885"/>
      <c r="AV306" s="885"/>
      <c r="AW306" s="885"/>
      <c r="AX306" s="885"/>
      <c r="AY306" s="885"/>
      <c r="AZ306" s="885"/>
      <c r="BA306" s="885"/>
      <c r="BB306" s="885"/>
      <c r="BC306" s="885"/>
      <c r="BD306" s="885"/>
      <c r="BE306" s="885"/>
      <c r="BF306" s="885"/>
      <c r="BG306" s="885"/>
      <c r="BH306" s="885"/>
      <c r="BI306" s="885"/>
      <c r="BJ306" s="885"/>
    </row>
    <row r="307" spans="5:62" s="883" customFormat="1" x14ac:dyDescent="0.35">
      <c r="E307" s="885"/>
      <c r="F307" s="885"/>
      <c r="G307" s="885"/>
      <c r="H307" s="885"/>
      <c r="I307" s="885"/>
      <c r="J307" s="885"/>
      <c r="K307" s="885"/>
      <c r="L307" s="885"/>
      <c r="M307" s="885"/>
      <c r="N307" s="885"/>
      <c r="O307" s="885"/>
      <c r="P307" s="885"/>
      <c r="Q307" s="885"/>
      <c r="R307" s="885"/>
      <c r="S307" s="885"/>
      <c r="T307" s="885"/>
      <c r="U307" s="885"/>
      <c r="V307" s="885"/>
      <c r="W307" s="885"/>
      <c r="X307" s="885"/>
      <c r="Y307" s="885"/>
      <c r="Z307" s="885"/>
      <c r="AA307" s="885"/>
      <c r="AB307" s="885"/>
      <c r="AC307" s="885"/>
      <c r="AD307" s="885"/>
      <c r="AE307" s="885"/>
      <c r="AF307" s="885"/>
      <c r="AG307" s="885"/>
      <c r="AH307" s="885"/>
      <c r="AI307" s="885"/>
      <c r="AM307" s="886"/>
      <c r="AO307" s="885"/>
      <c r="AP307" s="885"/>
      <c r="AQ307" s="885"/>
      <c r="AV307" s="885"/>
      <c r="AW307" s="885"/>
      <c r="AX307" s="885"/>
      <c r="AY307" s="885"/>
      <c r="AZ307" s="885"/>
      <c r="BA307" s="885"/>
      <c r="BB307" s="885"/>
      <c r="BC307" s="885"/>
      <c r="BD307" s="885"/>
      <c r="BE307" s="885"/>
      <c r="BF307" s="885"/>
      <c r="BG307" s="885"/>
      <c r="BH307" s="885"/>
      <c r="BI307" s="885"/>
      <c r="BJ307" s="885"/>
    </row>
    <row r="308" spans="5:62" s="883" customFormat="1" x14ac:dyDescent="0.35">
      <c r="E308" s="885"/>
      <c r="F308" s="885"/>
      <c r="G308" s="885"/>
      <c r="H308" s="885"/>
      <c r="I308" s="885"/>
      <c r="J308" s="885"/>
      <c r="K308" s="885"/>
      <c r="L308" s="885"/>
      <c r="M308" s="885"/>
      <c r="N308" s="885"/>
      <c r="O308" s="885"/>
      <c r="P308" s="885"/>
      <c r="Q308" s="885"/>
      <c r="R308" s="885"/>
      <c r="S308" s="885"/>
      <c r="T308" s="885"/>
      <c r="U308" s="885"/>
      <c r="V308" s="885"/>
      <c r="W308" s="885"/>
      <c r="X308" s="885"/>
      <c r="Y308" s="885"/>
      <c r="Z308" s="885"/>
      <c r="AA308" s="885"/>
      <c r="AB308" s="885"/>
      <c r="AC308" s="885"/>
      <c r="AD308" s="885"/>
      <c r="AE308" s="885"/>
      <c r="AF308" s="885"/>
      <c r="AG308" s="885"/>
      <c r="AH308" s="885"/>
      <c r="AI308" s="885"/>
      <c r="AM308" s="886"/>
      <c r="AO308" s="885"/>
      <c r="AP308" s="885"/>
      <c r="AQ308" s="885"/>
      <c r="AV308" s="885"/>
      <c r="AW308" s="885"/>
      <c r="AX308" s="885"/>
      <c r="AY308" s="885"/>
      <c r="AZ308" s="885"/>
      <c r="BA308" s="885"/>
      <c r="BB308" s="885"/>
      <c r="BC308" s="885"/>
      <c r="BD308" s="885"/>
      <c r="BE308" s="885"/>
      <c r="BF308" s="885"/>
      <c r="BG308" s="885"/>
      <c r="BH308" s="885"/>
      <c r="BI308" s="885"/>
      <c r="BJ308" s="885"/>
    </row>
    <row r="309" spans="5:62" s="883" customFormat="1" x14ac:dyDescent="0.35">
      <c r="E309" s="885"/>
      <c r="F309" s="885"/>
      <c r="G309" s="885"/>
      <c r="H309" s="885"/>
      <c r="I309" s="885"/>
      <c r="J309" s="885"/>
      <c r="K309" s="885"/>
      <c r="L309" s="885"/>
      <c r="M309" s="885"/>
      <c r="N309" s="885"/>
      <c r="O309" s="885"/>
      <c r="P309" s="885"/>
      <c r="Q309" s="885"/>
      <c r="R309" s="885"/>
      <c r="S309" s="885"/>
      <c r="T309" s="885"/>
      <c r="U309" s="885"/>
      <c r="V309" s="885"/>
      <c r="W309" s="885"/>
      <c r="X309" s="885"/>
      <c r="Y309" s="885"/>
      <c r="Z309" s="885"/>
      <c r="AA309" s="885"/>
      <c r="AB309" s="885"/>
      <c r="AC309" s="885"/>
      <c r="AD309" s="885"/>
      <c r="AE309" s="885"/>
      <c r="AF309" s="885"/>
      <c r="AG309" s="885"/>
      <c r="AH309" s="885"/>
      <c r="AI309" s="885"/>
      <c r="AM309" s="886"/>
      <c r="AO309" s="885"/>
      <c r="AP309" s="885"/>
      <c r="AQ309" s="885"/>
      <c r="AV309" s="885"/>
      <c r="AW309" s="885"/>
      <c r="AX309" s="885"/>
      <c r="AY309" s="885"/>
      <c r="AZ309" s="885"/>
      <c r="BA309" s="885"/>
      <c r="BB309" s="885"/>
      <c r="BC309" s="885"/>
      <c r="BD309" s="885"/>
      <c r="BE309" s="885"/>
      <c r="BF309" s="885"/>
      <c r="BG309" s="885"/>
      <c r="BH309" s="885"/>
      <c r="BI309" s="885"/>
      <c r="BJ309" s="885"/>
    </row>
    <row r="310" spans="5:62" s="883" customFormat="1" x14ac:dyDescent="0.35">
      <c r="E310" s="885"/>
      <c r="F310" s="885"/>
      <c r="G310" s="885"/>
      <c r="H310" s="885"/>
      <c r="I310" s="885"/>
      <c r="J310" s="885"/>
      <c r="K310" s="885"/>
      <c r="L310" s="885"/>
      <c r="M310" s="885"/>
      <c r="N310" s="885"/>
      <c r="O310" s="885"/>
      <c r="P310" s="885"/>
      <c r="Q310" s="885"/>
      <c r="R310" s="885"/>
      <c r="S310" s="885"/>
      <c r="T310" s="885"/>
      <c r="U310" s="885"/>
      <c r="V310" s="885"/>
      <c r="W310" s="885"/>
      <c r="X310" s="885"/>
      <c r="Y310" s="885"/>
      <c r="Z310" s="885"/>
      <c r="AA310" s="885"/>
      <c r="AB310" s="885"/>
      <c r="AC310" s="885"/>
      <c r="AD310" s="885"/>
      <c r="AE310" s="885"/>
      <c r="AF310" s="885"/>
      <c r="AG310" s="885"/>
      <c r="AH310" s="885"/>
      <c r="AI310" s="885"/>
      <c r="AM310" s="886"/>
      <c r="AO310" s="885"/>
      <c r="AP310" s="885"/>
      <c r="AQ310" s="885"/>
      <c r="AV310" s="885"/>
      <c r="AW310" s="885"/>
      <c r="AX310" s="885"/>
      <c r="AY310" s="885"/>
      <c r="AZ310" s="885"/>
      <c r="BA310" s="885"/>
      <c r="BB310" s="885"/>
      <c r="BC310" s="885"/>
      <c r="BD310" s="885"/>
      <c r="BE310" s="885"/>
      <c r="BF310" s="885"/>
      <c r="BG310" s="885"/>
      <c r="BH310" s="885"/>
      <c r="BI310" s="885"/>
      <c r="BJ310" s="885"/>
    </row>
    <row r="311" spans="5:62" s="883" customFormat="1" x14ac:dyDescent="0.35">
      <c r="E311" s="885"/>
      <c r="F311" s="885"/>
      <c r="G311" s="885"/>
      <c r="H311" s="885"/>
      <c r="I311" s="885"/>
      <c r="J311" s="885"/>
      <c r="K311" s="885"/>
      <c r="L311" s="885"/>
      <c r="M311" s="885"/>
      <c r="N311" s="885"/>
      <c r="O311" s="885"/>
      <c r="P311" s="885"/>
      <c r="Q311" s="885"/>
      <c r="R311" s="885"/>
      <c r="S311" s="885"/>
      <c r="T311" s="885"/>
      <c r="U311" s="885"/>
      <c r="V311" s="885"/>
      <c r="W311" s="885"/>
      <c r="X311" s="885"/>
      <c r="Y311" s="885"/>
      <c r="Z311" s="885"/>
      <c r="AA311" s="885"/>
      <c r="AB311" s="885"/>
      <c r="AC311" s="885"/>
      <c r="AD311" s="885"/>
      <c r="AE311" s="885"/>
      <c r="AF311" s="885"/>
      <c r="AG311" s="885"/>
      <c r="AH311" s="885"/>
      <c r="AI311" s="885"/>
      <c r="AM311" s="886"/>
      <c r="AO311" s="885"/>
      <c r="AP311" s="885"/>
      <c r="AQ311" s="885"/>
      <c r="AV311" s="885"/>
      <c r="AW311" s="885"/>
      <c r="AX311" s="885"/>
      <c r="AY311" s="885"/>
      <c r="AZ311" s="885"/>
      <c r="BA311" s="885"/>
      <c r="BB311" s="885"/>
      <c r="BC311" s="885"/>
      <c r="BD311" s="885"/>
      <c r="BE311" s="885"/>
      <c r="BF311" s="885"/>
      <c r="BG311" s="885"/>
      <c r="BH311" s="885"/>
      <c r="BI311" s="885"/>
      <c r="BJ311" s="885"/>
    </row>
    <row r="312" spans="5:62" s="883" customFormat="1" x14ac:dyDescent="0.35">
      <c r="E312" s="885"/>
      <c r="F312" s="885"/>
      <c r="G312" s="885"/>
      <c r="H312" s="885"/>
      <c r="I312" s="885"/>
      <c r="J312" s="885"/>
      <c r="K312" s="885"/>
      <c r="L312" s="885"/>
      <c r="M312" s="885"/>
      <c r="N312" s="885"/>
      <c r="O312" s="885"/>
      <c r="P312" s="885"/>
      <c r="Q312" s="885"/>
      <c r="R312" s="885"/>
      <c r="S312" s="885"/>
      <c r="T312" s="885"/>
      <c r="U312" s="885"/>
      <c r="V312" s="885"/>
      <c r="W312" s="885"/>
      <c r="X312" s="885"/>
      <c r="Y312" s="885"/>
      <c r="Z312" s="885"/>
      <c r="AA312" s="885"/>
      <c r="AB312" s="885"/>
      <c r="AC312" s="885"/>
      <c r="AD312" s="885"/>
      <c r="AE312" s="885"/>
      <c r="AF312" s="885"/>
      <c r="AG312" s="885"/>
      <c r="AH312" s="885"/>
      <c r="AI312" s="885"/>
      <c r="AM312" s="886"/>
      <c r="AO312" s="885"/>
      <c r="AP312" s="885"/>
      <c r="AQ312" s="885"/>
      <c r="AV312" s="885"/>
      <c r="AW312" s="885"/>
      <c r="AX312" s="885"/>
      <c r="AY312" s="885"/>
      <c r="AZ312" s="885"/>
      <c r="BA312" s="885"/>
      <c r="BB312" s="885"/>
      <c r="BC312" s="885"/>
      <c r="BD312" s="885"/>
      <c r="BE312" s="885"/>
      <c r="BF312" s="885"/>
      <c r="BG312" s="885"/>
      <c r="BH312" s="885"/>
      <c r="BI312" s="885"/>
      <c r="BJ312" s="885"/>
    </row>
    <row r="313" spans="5:62" s="883" customFormat="1" x14ac:dyDescent="0.35">
      <c r="E313" s="885"/>
      <c r="F313" s="885"/>
      <c r="G313" s="885"/>
      <c r="H313" s="885"/>
      <c r="I313" s="885"/>
      <c r="J313" s="885"/>
      <c r="K313" s="885"/>
      <c r="L313" s="885"/>
      <c r="M313" s="885"/>
      <c r="N313" s="885"/>
      <c r="O313" s="885"/>
      <c r="P313" s="885"/>
      <c r="Q313" s="885"/>
      <c r="R313" s="885"/>
      <c r="S313" s="885"/>
      <c r="T313" s="885"/>
      <c r="U313" s="885"/>
      <c r="V313" s="885"/>
      <c r="W313" s="885"/>
      <c r="X313" s="885"/>
      <c r="Y313" s="885"/>
      <c r="Z313" s="885"/>
      <c r="AA313" s="885"/>
      <c r="AB313" s="885"/>
      <c r="AC313" s="885"/>
      <c r="AD313" s="885"/>
      <c r="AE313" s="885"/>
      <c r="AF313" s="885"/>
      <c r="AG313" s="885"/>
      <c r="AH313" s="885"/>
      <c r="AI313" s="885"/>
      <c r="AM313" s="886"/>
      <c r="AO313" s="885"/>
      <c r="AP313" s="885"/>
      <c r="AQ313" s="885"/>
      <c r="AV313" s="885"/>
      <c r="AW313" s="885"/>
      <c r="AX313" s="885"/>
      <c r="AY313" s="885"/>
      <c r="AZ313" s="885"/>
      <c r="BA313" s="885"/>
      <c r="BB313" s="885"/>
      <c r="BC313" s="885"/>
      <c r="BD313" s="885"/>
      <c r="BE313" s="885"/>
      <c r="BF313" s="885"/>
      <c r="BG313" s="885"/>
      <c r="BH313" s="885"/>
      <c r="BI313" s="885"/>
      <c r="BJ313" s="885"/>
    </row>
    <row r="314" spans="5:62" x14ac:dyDescent="0.35"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  <c r="AB314" s="755"/>
      <c r="AC314" s="755"/>
      <c r="AD314" s="755"/>
      <c r="AE314" s="755"/>
      <c r="AF314" s="755"/>
      <c r="AG314" s="755"/>
      <c r="AH314" s="755"/>
      <c r="AI314" s="755"/>
      <c r="AO314" s="755"/>
      <c r="AP314" s="755"/>
      <c r="AQ314" s="755"/>
      <c r="AW314" s="755"/>
      <c r="AX314" s="755"/>
      <c r="AY314" s="755"/>
      <c r="AZ314" s="755"/>
      <c r="BA314" s="755"/>
      <c r="BB314" s="755"/>
      <c r="BC314" s="755"/>
      <c r="BD314" s="755"/>
      <c r="BE314" s="755"/>
      <c r="BF314" s="755"/>
      <c r="BG314" s="755"/>
      <c r="BH314" s="755"/>
      <c r="BI314" s="755"/>
      <c r="BJ314" s="755"/>
    </row>
    <row r="315" spans="5:62" x14ac:dyDescent="0.35"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  <c r="AB315" s="755"/>
      <c r="AC315" s="755"/>
      <c r="AD315" s="755"/>
      <c r="AE315" s="755"/>
      <c r="AF315" s="755"/>
      <c r="AG315" s="755"/>
      <c r="AH315" s="755"/>
      <c r="AI315" s="755"/>
      <c r="AO315" s="755"/>
      <c r="AP315" s="755"/>
      <c r="AQ315" s="755"/>
      <c r="AW315" s="755"/>
      <c r="AX315" s="755"/>
      <c r="AY315" s="755"/>
      <c r="AZ315" s="755"/>
      <c r="BA315" s="755"/>
      <c r="BB315" s="755"/>
      <c r="BC315" s="755"/>
      <c r="BD315" s="755"/>
      <c r="BE315" s="755"/>
      <c r="BF315" s="755"/>
      <c r="BG315" s="755"/>
      <c r="BH315" s="755"/>
      <c r="BI315" s="755"/>
      <c r="BJ315" s="755"/>
    </row>
    <row r="316" spans="5:62" x14ac:dyDescent="0.35">
      <c r="F316" s="755"/>
      <c r="G316" s="755"/>
      <c r="H316" s="755"/>
      <c r="I316" s="755"/>
      <c r="J316" s="755"/>
      <c r="K316" s="755"/>
      <c r="L316" s="755"/>
      <c r="M316" s="755"/>
      <c r="N316" s="755"/>
      <c r="O316" s="755"/>
      <c r="P316" s="755"/>
      <c r="Q316" s="755"/>
      <c r="R316" s="755"/>
      <c r="S316" s="755"/>
      <c r="T316" s="755"/>
      <c r="U316" s="755"/>
      <c r="V316" s="755"/>
      <c r="W316" s="755"/>
      <c r="X316" s="755"/>
      <c r="Y316" s="755"/>
      <c r="Z316" s="755"/>
      <c r="AA316" s="755"/>
      <c r="AB316" s="755"/>
      <c r="AC316" s="755"/>
      <c r="AD316" s="755"/>
      <c r="AE316" s="755"/>
      <c r="AF316" s="755"/>
      <c r="AG316" s="755"/>
      <c r="AH316" s="755"/>
      <c r="AI316" s="755"/>
      <c r="AO316" s="755"/>
      <c r="AP316" s="755"/>
      <c r="AQ316" s="755"/>
      <c r="AW316" s="755"/>
      <c r="AX316" s="755"/>
      <c r="AY316" s="755"/>
      <c r="AZ316" s="755"/>
      <c r="BA316" s="755"/>
      <c r="BB316" s="755"/>
      <c r="BC316" s="755"/>
      <c r="BD316" s="755"/>
      <c r="BE316" s="755"/>
      <c r="BF316" s="755"/>
      <c r="BG316" s="755"/>
      <c r="BH316" s="755"/>
      <c r="BI316" s="755"/>
      <c r="BJ316" s="755"/>
    </row>
    <row r="317" spans="5:62" x14ac:dyDescent="0.35">
      <c r="F317" s="755"/>
      <c r="G317" s="755"/>
      <c r="H317" s="755"/>
      <c r="I317" s="755"/>
      <c r="J317" s="755"/>
      <c r="K317" s="755"/>
      <c r="L317" s="755"/>
      <c r="M317" s="755"/>
      <c r="N317" s="755"/>
      <c r="O317" s="755"/>
      <c r="P317" s="755"/>
      <c r="Q317" s="755"/>
      <c r="R317" s="755"/>
      <c r="S317" s="755"/>
      <c r="T317" s="755"/>
      <c r="U317" s="755"/>
      <c r="V317" s="755"/>
      <c r="W317" s="755"/>
      <c r="X317" s="755"/>
      <c r="Y317" s="755"/>
      <c r="Z317" s="755"/>
      <c r="AA317" s="755"/>
      <c r="AB317" s="755"/>
      <c r="AC317" s="755"/>
      <c r="AD317" s="755"/>
      <c r="AE317" s="755"/>
      <c r="AF317" s="755"/>
      <c r="AG317" s="755"/>
      <c r="AH317" s="755"/>
      <c r="AI317" s="755"/>
      <c r="AO317" s="755"/>
      <c r="AP317" s="755"/>
      <c r="AQ317" s="755"/>
      <c r="AW317" s="755"/>
      <c r="AX317" s="755"/>
      <c r="AY317" s="755"/>
      <c r="AZ317" s="755"/>
      <c r="BA317" s="755"/>
      <c r="BB317" s="755"/>
      <c r="BC317" s="755"/>
      <c r="BD317" s="755"/>
      <c r="BE317" s="755"/>
      <c r="BF317" s="755"/>
      <c r="BG317" s="755"/>
      <c r="BH317" s="755"/>
      <c r="BI317" s="755"/>
      <c r="BJ317" s="755"/>
    </row>
    <row r="318" spans="5:62" x14ac:dyDescent="0.35">
      <c r="F318" s="755"/>
      <c r="G318" s="755"/>
      <c r="H318" s="755"/>
      <c r="I318" s="755"/>
      <c r="J318" s="755"/>
      <c r="K318" s="755"/>
      <c r="L318" s="755"/>
      <c r="M318" s="755"/>
      <c r="N318" s="755"/>
      <c r="O318" s="755"/>
      <c r="P318" s="755"/>
      <c r="Q318" s="755"/>
      <c r="R318" s="755"/>
      <c r="S318" s="755"/>
      <c r="T318" s="755"/>
      <c r="U318" s="755"/>
      <c r="V318" s="755"/>
      <c r="W318" s="755"/>
      <c r="X318" s="755"/>
      <c r="Y318" s="755"/>
      <c r="Z318" s="755"/>
      <c r="AA318" s="755"/>
      <c r="AB318" s="755"/>
      <c r="AC318" s="755"/>
      <c r="AD318" s="755"/>
      <c r="AE318" s="755"/>
      <c r="AF318" s="755"/>
      <c r="AG318" s="755"/>
      <c r="AH318" s="755"/>
      <c r="AI318" s="755"/>
      <c r="AO318" s="755"/>
      <c r="AP318" s="755"/>
      <c r="AQ318" s="755"/>
      <c r="AW318" s="755"/>
      <c r="AX318" s="755"/>
      <c r="AY318" s="755"/>
      <c r="AZ318" s="755"/>
      <c r="BA318" s="755"/>
      <c r="BB318" s="755"/>
      <c r="BC318" s="755"/>
      <c r="BD318" s="755"/>
      <c r="BE318" s="755"/>
      <c r="BF318" s="755"/>
      <c r="BG318" s="755"/>
      <c r="BH318" s="755"/>
      <c r="BI318" s="755"/>
      <c r="BJ318" s="755"/>
    </row>
    <row r="319" spans="5:62" x14ac:dyDescent="0.35">
      <c r="F319" s="755"/>
      <c r="G319" s="755"/>
      <c r="H319" s="755"/>
      <c r="I319" s="755"/>
      <c r="J319" s="755"/>
      <c r="K319" s="755"/>
      <c r="L319" s="755"/>
      <c r="M319" s="755"/>
      <c r="N319" s="755"/>
      <c r="O319" s="755"/>
      <c r="P319" s="755"/>
      <c r="Q319" s="755"/>
      <c r="R319" s="755"/>
      <c r="S319" s="755"/>
      <c r="T319" s="755"/>
      <c r="U319" s="755"/>
      <c r="V319" s="755"/>
      <c r="W319" s="755"/>
      <c r="X319" s="755"/>
      <c r="Y319" s="755"/>
      <c r="Z319" s="755"/>
      <c r="AA319" s="755"/>
      <c r="AB319" s="755"/>
      <c r="AC319" s="755"/>
      <c r="AD319" s="755"/>
      <c r="AE319" s="755"/>
      <c r="AF319" s="755"/>
      <c r="AG319" s="755"/>
      <c r="AH319" s="755"/>
      <c r="AI319" s="755"/>
      <c r="AO319" s="755"/>
      <c r="AP319" s="755"/>
      <c r="AQ319" s="755"/>
      <c r="AW319" s="755"/>
      <c r="AX319" s="755"/>
      <c r="AY319" s="755"/>
      <c r="AZ319" s="755"/>
      <c r="BA319" s="755"/>
      <c r="BC319" s="755"/>
      <c r="BD319" s="755"/>
      <c r="BE319" s="755"/>
      <c r="BF319" s="755"/>
      <c r="BG319" s="755"/>
      <c r="BH319" s="755"/>
      <c r="BI319" s="755"/>
      <c r="BJ319" s="755"/>
    </row>
    <row r="320" spans="5:62" x14ac:dyDescent="0.35">
      <c r="F320" s="755"/>
      <c r="G320" s="755"/>
      <c r="H320" s="755"/>
      <c r="I320" s="755"/>
      <c r="J320" s="755"/>
      <c r="K320" s="755"/>
      <c r="L320" s="755"/>
      <c r="M320" s="755"/>
      <c r="N320" s="755"/>
      <c r="O320" s="755"/>
      <c r="P320" s="755"/>
      <c r="Q320" s="755"/>
      <c r="R320" s="755"/>
      <c r="S320" s="755"/>
      <c r="T320" s="755"/>
      <c r="U320" s="755"/>
      <c r="V320" s="755"/>
      <c r="W320" s="755"/>
      <c r="X320" s="755"/>
      <c r="Y320" s="755"/>
      <c r="Z320" s="755"/>
      <c r="AA320" s="755"/>
      <c r="AB320" s="755"/>
      <c r="AC320" s="755"/>
      <c r="AD320" s="755"/>
      <c r="AE320" s="755"/>
      <c r="AF320" s="755"/>
      <c r="AG320" s="755"/>
      <c r="AH320" s="755"/>
      <c r="AI320" s="755"/>
    </row>
    <row r="321" spans="6:35" x14ac:dyDescent="0.35">
      <c r="F321" s="755"/>
      <c r="G321" s="755"/>
      <c r="H321" s="755"/>
      <c r="I321" s="755"/>
      <c r="J321" s="755"/>
      <c r="K321" s="755"/>
      <c r="L321" s="755"/>
      <c r="M321" s="755"/>
      <c r="N321" s="755"/>
      <c r="O321" s="755"/>
      <c r="P321" s="755"/>
      <c r="Q321" s="755"/>
      <c r="R321" s="755"/>
      <c r="S321" s="755"/>
      <c r="T321" s="755"/>
      <c r="U321" s="755"/>
      <c r="V321" s="755"/>
      <c r="W321" s="755"/>
      <c r="X321" s="755"/>
      <c r="Y321" s="755"/>
      <c r="Z321" s="755"/>
      <c r="AA321" s="755"/>
      <c r="AB321" s="755"/>
      <c r="AC321" s="755"/>
      <c r="AD321" s="755"/>
      <c r="AE321" s="755"/>
      <c r="AF321" s="755"/>
      <c r="AG321" s="755"/>
      <c r="AH321" s="755"/>
      <c r="AI321" s="755"/>
    </row>
  </sheetData>
  <mergeCells count="4">
    <mergeCell ref="F6:S6"/>
    <mergeCell ref="T6:AG6"/>
    <mergeCell ref="AO6:AQ6"/>
    <mergeCell ref="AW6:BJ6"/>
  </mergeCells>
  <pageMargins left="0.70866141732283472" right="0.70866141732283472" top="0.74803149606299213" bottom="0.74803149606299213" header="0.31496062992125984" footer="0.31496062992125984"/>
  <pageSetup scale="5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25102-BE0F-4A46-92C2-94AB1F49B14E}">
  <sheetPr>
    <pageSetUpPr fitToPage="1"/>
  </sheetPr>
  <dimension ref="A1:AL206"/>
  <sheetViews>
    <sheetView view="pageBreakPreview" zoomScaleNormal="100" zoomScaleSheetLayoutView="100" workbookViewId="0">
      <selection activeCell="U26" sqref="U26"/>
    </sheetView>
  </sheetViews>
  <sheetFormatPr defaultColWidth="8.61328125" defaultRowHeight="12.45" x14ac:dyDescent="0.3"/>
  <cols>
    <col min="1" max="2" width="0.61328125" style="535" customWidth="1"/>
    <col min="3" max="3" width="2.61328125" style="535" customWidth="1"/>
    <col min="4" max="4" width="37.07421875" style="535" customWidth="1"/>
    <col min="5" max="5" width="3" style="535" customWidth="1"/>
    <col min="6" max="7" width="16.61328125" style="535" customWidth="1"/>
    <col min="8" max="19" width="13.61328125" style="535" hidden="1" customWidth="1"/>
    <col min="20" max="21" width="16.61328125" style="535" customWidth="1"/>
    <col min="22" max="33" width="13.61328125" style="535" hidden="1" customWidth="1"/>
    <col min="34" max="34" width="2" style="535" customWidth="1"/>
    <col min="35" max="35" width="1.61328125" style="535" customWidth="1"/>
    <col min="36" max="36" width="19.61328125" style="535" customWidth="1"/>
    <col min="37" max="37" width="11" style="535" customWidth="1"/>
    <col min="38" max="38" width="12.61328125" style="535" customWidth="1"/>
    <col min="39" max="16384" width="8.61328125" style="535"/>
  </cols>
  <sheetData>
    <row r="1" spans="3:37" ht="15.45" x14ac:dyDescent="0.4">
      <c r="C1" s="533" t="s">
        <v>540</v>
      </c>
      <c r="D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AG1" s="534"/>
    </row>
    <row r="2" spans="3:37" ht="13.3" thickBot="1" x14ac:dyDescent="0.4">
      <c r="C2" s="172"/>
      <c r="D2" s="536"/>
      <c r="E2" s="537"/>
      <c r="F2" s="706" t="s">
        <v>1</v>
      </c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5"/>
      <c r="T2" s="706" t="s">
        <v>2</v>
      </c>
      <c r="U2" s="744"/>
      <c r="V2" s="744"/>
      <c r="W2" s="744"/>
      <c r="X2" s="744"/>
      <c r="Y2" s="744"/>
      <c r="Z2" s="744"/>
      <c r="AA2" s="744"/>
      <c r="AB2" s="744"/>
      <c r="AC2" s="744"/>
      <c r="AD2" s="744"/>
      <c r="AE2" s="744"/>
      <c r="AF2" s="744"/>
      <c r="AG2" s="745"/>
      <c r="AH2" s="538"/>
    </row>
    <row r="3" spans="3:37" ht="12.75" customHeight="1" x14ac:dyDescent="0.35">
      <c r="C3" s="175"/>
      <c r="D3" s="167"/>
      <c r="E3" s="178"/>
      <c r="F3" s="539" t="s">
        <v>3</v>
      </c>
      <c r="G3" s="179" t="s">
        <v>4</v>
      </c>
      <c r="H3" s="191" t="s">
        <v>5</v>
      </c>
      <c r="I3" s="179" t="s">
        <v>6</v>
      </c>
      <c r="J3" s="191" t="s">
        <v>7</v>
      </c>
      <c r="K3" s="179" t="s">
        <v>8</v>
      </c>
      <c r="L3" s="191" t="s">
        <v>9</v>
      </c>
      <c r="M3" s="179" t="s">
        <v>10</v>
      </c>
      <c r="N3" s="191" t="s">
        <v>11</v>
      </c>
      <c r="O3" s="179" t="s">
        <v>12</v>
      </c>
      <c r="P3" s="191" t="s">
        <v>13</v>
      </c>
      <c r="Q3" s="179" t="s">
        <v>14</v>
      </c>
      <c r="R3" s="191" t="s">
        <v>15</v>
      </c>
      <c r="S3" s="191" t="s">
        <v>16</v>
      </c>
      <c r="T3" s="179" t="s">
        <v>17</v>
      </c>
      <c r="U3" s="179" t="s">
        <v>4</v>
      </c>
      <c r="V3" s="193" t="s">
        <v>5</v>
      </c>
      <c r="W3" s="179" t="s">
        <v>6</v>
      </c>
      <c r="X3" s="178" t="s">
        <v>7</v>
      </c>
      <c r="Y3" s="179" t="s">
        <v>8</v>
      </c>
      <c r="Z3" s="178" t="s">
        <v>9</v>
      </c>
      <c r="AA3" s="179" t="s">
        <v>10</v>
      </c>
      <c r="AB3" s="178" t="s">
        <v>11</v>
      </c>
      <c r="AC3" s="179" t="s">
        <v>12</v>
      </c>
      <c r="AD3" s="178" t="s">
        <v>13</v>
      </c>
      <c r="AE3" s="179" t="s">
        <v>14</v>
      </c>
      <c r="AF3" s="178" t="s">
        <v>283</v>
      </c>
      <c r="AG3" s="191" t="s">
        <v>16</v>
      </c>
      <c r="AH3" s="538"/>
      <c r="AJ3" s="746"/>
    </row>
    <row r="4" spans="3:37" ht="12.75" customHeight="1" thickBot="1" x14ac:dyDescent="0.4">
      <c r="C4" s="182" t="s">
        <v>19</v>
      </c>
      <c r="D4" s="540"/>
      <c r="E4" s="186"/>
      <c r="F4" s="541" t="s">
        <v>284</v>
      </c>
      <c r="G4" s="187"/>
      <c r="H4" s="77"/>
      <c r="I4" s="187"/>
      <c r="J4" s="77"/>
      <c r="K4" s="187"/>
      <c r="L4" s="77"/>
      <c r="M4" s="187"/>
      <c r="N4" s="77"/>
      <c r="O4" s="187"/>
      <c r="P4" s="77"/>
      <c r="Q4" s="187"/>
      <c r="R4" s="77"/>
      <c r="S4" s="77"/>
      <c r="T4" s="187" t="s">
        <v>21</v>
      </c>
      <c r="U4" s="187"/>
      <c r="V4" s="184"/>
      <c r="W4" s="187"/>
      <c r="X4" s="186"/>
      <c r="Y4" s="187"/>
      <c r="Z4" s="186"/>
      <c r="AA4" s="187"/>
      <c r="AB4" s="186"/>
      <c r="AC4" s="187"/>
      <c r="AD4" s="186"/>
      <c r="AE4" s="187"/>
      <c r="AF4" s="186"/>
      <c r="AG4" s="77"/>
      <c r="AH4" s="538"/>
      <c r="AJ4" s="747"/>
    </row>
    <row r="5" spans="3:37" ht="13.4" customHeight="1" x14ac:dyDescent="0.35">
      <c r="C5" s="175"/>
      <c r="D5" s="174"/>
      <c r="E5" s="178"/>
      <c r="F5" s="194"/>
      <c r="G5" s="194"/>
      <c r="H5" s="176"/>
      <c r="I5" s="194"/>
      <c r="J5" s="178"/>
      <c r="K5" s="542"/>
      <c r="L5" s="543"/>
      <c r="M5" s="194"/>
      <c r="N5" s="178"/>
      <c r="O5" s="194"/>
      <c r="P5" s="178"/>
      <c r="Q5" s="194"/>
      <c r="R5" s="178"/>
      <c r="S5" s="96"/>
      <c r="T5" s="194"/>
      <c r="U5" s="194"/>
      <c r="V5" s="176"/>
      <c r="W5" s="194"/>
      <c r="X5" s="178"/>
      <c r="Y5" s="194"/>
      <c r="Z5" s="178"/>
      <c r="AA5" s="194"/>
      <c r="AB5" s="178"/>
      <c r="AC5" s="194"/>
      <c r="AD5" s="178"/>
      <c r="AE5" s="194"/>
      <c r="AF5" s="178"/>
      <c r="AG5" s="96"/>
      <c r="AH5" s="538"/>
      <c r="AJ5" s="544"/>
    </row>
    <row r="6" spans="3:37" ht="12.9" x14ac:dyDescent="0.35">
      <c r="C6" s="175" t="s">
        <v>541</v>
      </c>
      <c r="D6" s="167"/>
      <c r="E6" s="545"/>
      <c r="F6" s="96">
        <f>SUM(F7:F41)</f>
        <v>0</v>
      </c>
      <c r="G6" s="96">
        <f t="shared" ref="G6:R6" si="0">SUM(G7:G40)</f>
        <v>2225757.7560200002</v>
      </c>
      <c r="H6" s="96">
        <f t="shared" si="0"/>
        <v>0</v>
      </c>
      <c r="I6" s="96">
        <f t="shared" si="0"/>
        <v>0</v>
      </c>
      <c r="J6" s="96">
        <f>SUM(J7:J41)</f>
        <v>0</v>
      </c>
      <c r="K6" s="96">
        <f>SUM(K7:K41)</f>
        <v>0</v>
      </c>
      <c r="L6" s="96">
        <f>SUM(L7:L41)</f>
        <v>0</v>
      </c>
      <c r="M6" s="96">
        <f>SUM(M7:M41)</f>
        <v>0</v>
      </c>
      <c r="N6" s="96">
        <f t="shared" si="0"/>
        <v>0</v>
      </c>
      <c r="O6" s="96">
        <f t="shared" si="0"/>
        <v>0</v>
      </c>
      <c r="P6" s="96">
        <f t="shared" si="0"/>
        <v>0</v>
      </c>
      <c r="Q6" s="96">
        <f t="shared" si="0"/>
        <v>0</v>
      </c>
      <c r="R6" s="96">
        <f t="shared" si="0"/>
        <v>0</v>
      </c>
      <c r="S6" s="96">
        <f>SUM(S7:S41)</f>
        <v>2225757.7560200002</v>
      </c>
      <c r="T6" s="96">
        <f t="shared" ref="T6:AG6" si="1">SUM(T7:T41)</f>
        <v>13885301.301510001</v>
      </c>
      <c r="U6" s="96">
        <f t="shared" si="1"/>
        <v>181885.44645000002</v>
      </c>
      <c r="V6" s="96">
        <f t="shared" si="1"/>
        <v>102230.18577</v>
      </c>
      <c r="W6" s="96">
        <f t="shared" si="1"/>
        <v>354651.55720000004</v>
      </c>
      <c r="X6" s="96">
        <f t="shared" si="1"/>
        <v>578974.09872999997</v>
      </c>
      <c r="Y6" s="96">
        <f t="shared" si="1"/>
        <v>398002.43443000002</v>
      </c>
      <c r="Z6" s="96">
        <f t="shared" si="1"/>
        <v>319364.88258999999</v>
      </c>
      <c r="AA6" s="96">
        <f t="shared" si="1"/>
        <v>1417727.7642900001</v>
      </c>
      <c r="AB6" s="96">
        <f t="shared" si="1"/>
        <v>954156.89550999994</v>
      </c>
      <c r="AC6" s="96">
        <f t="shared" si="1"/>
        <v>671234.02321000001</v>
      </c>
      <c r="AD6" s="96">
        <f t="shared" si="1"/>
        <v>1666624.8492399999</v>
      </c>
      <c r="AE6" s="96">
        <f t="shared" si="1"/>
        <v>4071450.9066900001</v>
      </c>
      <c r="AF6" s="96">
        <f t="shared" si="1"/>
        <v>3168998.2574</v>
      </c>
      <c r="AG6" s="96">
        <f t="shared" si="1"/>
        <v>181885.44645000002</v>
      </c>
      <c r="AH6" s="546"/>
      <c r="AJ6" s="544"/>
      <c r="AK6" s="547"/>
    </row>
    <row r="7" spans="3:37" ht="15.75" hidden="1" customHeight="1" x14ac:dyDescent="0.35">
      <c r="C7" s="175"/>
      <c r="D7" s="169" t="s">
        <v>542</v>
      </c>
      <c r="E7" s="548"/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549">
        <f>SUM(G7:R7)</f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G7" s="549">
        <f t="shared" ref="AG7:AG17" si="2">SUM(U7:U7)</f>
        <v>0</v>
      </c>
      <c r="AH7" s="550"/>
      <c r="AJ7" s="547"/>
      <c r="AK7" s="547"/>
    </row>
    <row r="8" spans="3:37" ht="15.75" hidden="1" customHeight="1" x14ac:dyDescent="0.35">
      <c r="C8" s="175"/>
      <c r="D8" s="169" t="s">
        <v>543</v>
      </c>
      <c r="E8" s="548"/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549">
        <f t="shared" ref="S8:S41" si="3">SUM(G8:R8)</f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G8" s="549">
        <f t="shared" si="2"/>
        <v>0</v>
      </c>
      <c r="AH8" s="550"/>
      <c r="AJ8" s="547"/>
      <c r="AK8" s="547"/>
    </row>
    <row r="9" spans="3:37" ht="15.75" hidden="1" customHeight="1" x14ac:dyDescent="0.35">
      <c r="C9" s="175"/>
      <c r="D9" s="169" t="s">
        <v>544</v>
      </c>
      <c r="E9" s="548"/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549">
        <f t="shared" si="3"/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549">
        <f t="shared" si="2"/>
        <v>0</v>
      </c>
      <c r="AH9" s="550"/>
      <c r="AJ9" s="547"/>
      <c r="AK9" s="547"/>
    </row>
    <row r="10" spans="3:37" ht="15.75" hidden="1" customHeight="1" x14ac:dyDescent="0.35">
      <c r="C10" s="175"/>
      <c r="D10" s="169" t="s">
        <v>545</v>
      </c>
      <c r="E10" s="204"/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549">
        <f>SUM(G10:R10)</f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G10" s="549">
        <f t="shared" si="2"/>
        <v>0</v>
      </c>
      <c r="AH10" s="550"/>
      <c r="AJ10" s="547"/>
      <c r="AK10" s="547"/>
    </row>
    <row r="11" spans="3:37" ht="12.9" hidden="1" x14ac:dyDescent="0.35">
      <c r="C11" s="175"/>
      <c r="D11" s="169" t="s">
        <v>546</v>
      </c>
      <c r="E11" s="548"/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549">
        <f>SUM(G11:R11)</f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G11" s="549">
        <f t="shared" si="2"/>
        <v>0</v>
      </c>
      <c r="AH11" s="550"/>
      <c r="AJ11" s="547"/>
      <c r="AK11" s="547"/>
    </row>
    <row r="12" spans="3:37" ht="15.75" hidden="1" customHeight="1" x14ac:dyDescent="0.35">
      <c r="C12" s="175"/>
      <c r="D12" s="169" t="s">
        <v>547</v>
      </c>
      <c r="E12" s="548"/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549">
        <f t="shared" si="3"/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549">
        <f t="shared" si="2"/>
        <v>0</v>
      </c>
      <c r="AH12" s="550"/>
      <c r="AJ12" s="547"/>
      <c r="AK12" s="547"/>
    </row>
    <row r="13" spans="3:37" ht="15.75" hidden="1" customHeight="1" x14ac:dyDescent="0.35">
      <c r="C13" s="175"/>
      <c r="D13" s="169" t="s">
        <v>548</v>
      </c>
      <c r="E13" s="548"/>
      <c r="F13" s="35">
        <v>0</v>
      </c>
      <c r="G13" s="549">
        <v>0</v>
      </c>
      <c r="H13" s="549">
        <v>0</v>
      </c>
      <c r="I13" s="549">
        <v>0</v>
      </c>
      <c r="J13" s="549">
        <v>0</v>
      </c>
      <c r="K13" s="549">
        <v>0</v>
      </c>
      <c r="L13" s="549">
        <v>0</v>
      </c>
      <c r="M13" s="549">
        <v>0</v>
      </c>
      <c r="N13" s="549">
        <v>0</v>
      </c>
      <c r="O13" s="549">
        <v>0</v>
      </c>
      <c r="P13" s="549">
        <v>0</v>
      </c>
      <c r="Q13" s="549">
        <v>0</v>
      </c>
      <c r="R13" s="549">
        <v>0</v>
      </c>
      <c r="S13" s="549">
        <f t="shared" si="3"/>
        <v>0</v>
      </c>
      <c r="T13" s="35">
        <v>0</v>
      </c>
      <c r="U13" s="549">
        <v>0</v>
      </c>
      <c r="V13" s="549">
        <v>0</v>
      </c>
      <c r="W13" s="549">
        <v>0</v>
      </c>
      <c r="X13" s="549">
        <v>0</v>
      </c>
      <c r="Y13" s="549">
        <v>0</v>
      </c>
      <c r="Z13" s="549">
        <v>0</v>
      </c>
      <c r="AA13" s="549">
        <v>0</v>
      </c>
      <c r="AB13" s="549">
        <v>0</v>
      </c>
      <c r="AC13" s="549">
        <v>0</v>
      </c>
      <c r="AD13" s="549">
        <v>0</v>
      </c>
      <c r="AE13" s="549">
        <v>0</v>
      </c>
      <c r="AF13" s="549">
        <v>0</v>
      </c>
      <c r="AG13" s="549">
        <f t="shared" si="2"/>
        <v>0</v>
      </c>
      <c r="AH13" s="550"/>
      <c r="AJ13" s="547"/>
      <c r="AK13" s="547"/>
    </row>
    <row r="14" spans="3:37" ht="15.75" hidden="1" customHeight="1" x14ac:dyDescent="0.35">
      <c r="C14" s="175"/>
      <c r="D14" s="169" t="s">
        <v>549</v>
      </c>
      <c r="E14" s="548"/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549">
        <f t="shared" si="3"/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549">
        <f t="shared" si="2"/>
        <v>0</v>
      </c>
      <c r="AH14" s="550"/>
      <c r="AJ14" s="547"/>
      <c r="AK14" s="547"/>
    </row>
    <row r="15" spans="3:37" ht="15.75" hidden="1" customHeight="1" x14ac:dyDescent="0.35">
      <c r="C15" s="175"/>
      <c r="D15" s="169" t="s">
        <v>550</v>
      </c>
      <c r="E15" s="548"/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549">
        <f t="shared" si="3"/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549">
        <f t="shared" si="2"/>
        <v>0</v>
      </c>
      <c r="AH15" s="550"/>
      <c r="AJ15" s="547"/>
      <c r="AK15" s="547"/>
    </row>
    <row r="16" spans="3:37" ht="15.75" hidden="1" customHeight="1" x14ac:dyDescent="0.35">
      <c r="C16" s="175"/>
      <c r="D16" s="169" t="s">
        <v>551</v>
      </c>
      <c r="E16" s="548"/>
      <c r="F16" s="35">
        <v>0</v>
      </c>
      <c r="G16" s="549">
        <v>0</v>
      </c>
      <c r="H16" s="549">
        <v>0</v>
      </c>
      <c r="I16" s="549">
        <v>0</v>
      </c>
      <c r="J16" s="549">
        <v>0</v>
      </c>
      <c r="K16" s="549">
        <v>0</v>
      </c>
      <c r="L16" s="549">
        <v>0</v>
      </c>
      <c r="M16" s="549">
        <v>0</v>
      </c>
      <c r="N16" s="549">
        <v>0</v>
      </c>
      <c r="O16" s="549">
        <v>0</v>
      </c>
      <c r="P16" s="549">
        <v>0</v>
      </c>
      <c r="Q16" s="549">
        <v>0</v>
      </c>
      <c r="R16" s="549">
        <v>0</v>
      </c>
      <c r="S16" s="549">
        <f t="shared" si="3"/>
        <v>0</v>
      </c>
      <c r="T16" s="35">
        <v>0</v>
      </c>
      <c r="U16" s="549">
        <v>0</v>
      </c>
      <c r="V16" s="549">
        <v>0</v>
      </c>
      <c r="W16" s="549">
        <v>0</v>
      </c>
      <c r="X16" s="549">
        <v>0</v>
      </c>
      <c r="Y16" s="549">
        <v>0</v>
      </c>
      <c r="Z16" s="549">
        <v>0</v>
      </c>
      <c r="AA16" s="549">
        <v>0</v>
      </c>
      <c r="AB16" s="549">
        <v>0</v>
      </c>
      <c r="AC16" s="549">
        <v>0</v>
      </c>
      <c r="AD16" s="549">
        <v>0</v>
      </c>
      <c r="AE16" s="549">
        <v>0</v>
      </c>
      <c r="AF16" s="549">
        <v>0</v>
      </c>
      <c r="AG16" s="549">
        <f t="shared" si="2"/>
        <v>0</v>
      </c>
      <c r="AH16" s="550"/>
      <c r="AJ16" s="547"/>
      <c r="AK16" s="547"/>
    </row>
    <row r="17" spans="3:37" ht="15.75" hidden="1" customHeight="1" x14ac:dyDescent="0.35">
      <c r="C17" s="175"/>
      <c r="D17" s="169" t="s">
        <v>552</v>
      </c>
      <c r="E17" s="548"/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549">
        <f t="shared" si="3"/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549">
        <f t="shared" si="2"/>
        <v>0</v>
      </c>
      <c r="AH17" s="550"/>
      <c r="AJ17" s="547"/>
      <c r="AK17" s="547"/>
    </row>
    <row r="18" spans="3:37" ht="12.9" x14ac:dyDescent="0.35">
      <c r="C18" s="175"/>
      <c r="D18" s="169" t="s">
        <v>553</v>
      </c>
      <c r="E18" s="548"/>
      <c r="F18" s="551">
        <v>0</v>
      </c>
      <c r="G18" s="551">
        <v>968.64608999999996</v>
      </c>
      <c r="H18" s="551">
        <v>0</v>
      </c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f>SUM(G18:R18)</f>
        <v>968.64608999999996</v>
      </c>
      <c r="T18" s="551">
        <v>8512.0299500000001</v>
      </c>
      <c r="U18" s="551">
        <v>916.30444999999997</v>
      </c>
      <c r="V18" s="551">
        <v>727.85870999999997</v>
      </c>
      <c r="W18" s="551">
        <v>609.42484000000002</v>
      </c>
      <c r="X18" s="551">
        <v>935.03327000000002</v>
      </c>
      <c r="Y18" s="551">
        <v>747.58240999999998</v>
      </c>
      <c r="Z18" s="551">
        <v>311.77785999999998</v>
      </c>
      <c r="AA18" s="551">
        <v>653.01579000000004</v>
      </c>
      <c r="AB18" s="551">
        <v>681.65231000000006</v>
      </c>
      <c r="AC18" s="551">
        <v>654.11761999999999</v>
      </c>
      <c r="AD18" s="551">
        <v>496.32429999999999</v>
      </c>
      <c r="AE18" s="551">
        <v>724.81615999999997</v>
      </c>
      <c r="AF18" s="551">
        <v>1054.1222299999999</v>
      </c>
      <c r="AG18" s="549">
        <f>U18</f>
        <v>916.30444999999997</v>
      </c>
      <c r="AH18" s="550"/>
      <c r="AJ18" s="547"/>
      <c r="AK18" s="547"/>
    </row>
    <row r="19" spans="3:37" ht="12.75" hidden="1" customHeight="1" x14ac:dyDescent="0.35">
      <c r="C19" s="175"/>
      <c r="D19" s="169" t="s">
        <v>554</v>
      </c>
      <c r="E19" s="548"/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51">
        <v>0</v>
      </c>
      <c r="M19" s="551"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f t="shared" si="3"/>
        <v>0</v>
      </c>
      <c r="T19" s="551">
        <v>0</v>
      </c>
      <c r="U19" s="551"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51">
        <v>0</v>
      </c>
      <c r="AC19" s="551">
        <v>0</v>
      </c>
      <c r="AD19" s="551">
        <v>0</v>
      </c>
      <c r="AE19" s="551">
        <v>0</v>
      </c>
      <c r="AF19" s="551">
        <v>0</v>
      </c>
      <c r="AG19" s="549">
        <f t="shared" ref="AG19:AG20" si="4">SUM(U19:AF19)</f>
        <v>0</v>
      </c>
      <c r="AH19" s="550"/>
      <c r="AJ19" s="547"/>
      <c r="AK19" s="547"/>
    </row>
    <row r="20" spans="3:37" ht="12.75" hidden="1" customHeight="1" x14ac:dyDescent="0.35">
      <c r="C20" s="175"/>
      <c r="D20" s="169" t="s">
        <v>555</v>
      </c>
      <c r="E20" s="548"/>
      <c r="F20" s="551">
        <v>0</v>
      </c>
      <c r="G20" s="551">
        <v>0</v>
      </c>
      <c r="H20" s="551">
        <v>0</v>
      </c>
      <c r="I20" s="551">
        <v>0</v>
      </c>
      <c r="J20" s="551">
        <v>0</v>
      </c>
      <c r="K20" s="551">
        <v>0</v>
      </c>
      <c r="L20" s="551">
        <v>0</v>
      </c>
      <c r="M20" s="551">
        <v>0</v>
      </c>
      <c r="N20" s="551">
        <v>0</v>
      </c>
      <c r="O20" s="551">
        <v>0</v>
      </c>
      <c r="P20" s="551">
        <v>0</v>
      </c>
      <c r="Q20" s="551">
        <v>0</v>
      </c>
      <c r="R20" s="551">
        <v>0</v>
      </c>
      <c r="S20" s="551">
        <f t="shared" si="3"/>
        <v>0</v>
      </c>
      <c r="T20" s="551">
        <v>0</v>
      </c>
      <c r="U20" s="551">
        <v>0</v>
      </c>
      <c r="V20" s="551">
        <v>0</v>
      </c>
      <c r="W20" s="551">
        <v>0</v>
      </c>
      <c r="X20" s="551">
        <v>0</v>
      </c>
      <c r="Y20" s="551">
        <v>0</v>
      </c>
      <c r="Z20" s="551">
        <v>0</v>
      </c>
      <c r="AA20" s="551">
        <v>0</v>
      </c>
      <c r="AB20" s="551">
        <v>0</v>
      </c>
      <c r="AC20" s="551">
        <v>0</v>
      </c>
      <c r="AD20" s="551">
        <v>0</v>
      </c>
      <c r="AE20" s="551">
        <v>0</v>
      </c>
      <c r="AF20" s="551">
        <v>0</v>
      </c>
      <c r="AG20" s="549">
        <f t="shared" si="4"/>
        <v>0</v>
      </c>
      <c r="AH20" s="550"/>
      <c r="AJ20" s="547"/>
      <c r="AK20" s="547"/>
    </row>
    <row r="21" spans="3:37" ht="12.75" customHeight="1" x14ac:dyDescent="0.35">
      <c r="C21" s="175"/>
      <c r="D21" s="169" t="s">
        <v>556</v>
      </c>
      <c r="E21" s="204"/>
      <c r="F21" s="551">
        <v>0</v>
      </c>
      <c r="G21" s="551">
        <v>989445.87564999994</v>
      </c>
      <c r="H21" s="551">
        <v>0</v>
      </c>
      <c r="I21" s="551">
        <v>0</v>
      </c>
      <c r="J21" s="551">
        <v>0</v>
      </c>
      <c r="K21" s="551">
        <v>0</v>
      </c>
      <c r="L21" s="551">
        <v>0</v>
      </c>
      <c r="M21" s="551">
        <v>0</v>
      </c>
      <c r="N21" s="551">
        <v>0</v>
      </c>
      <c r="O21" s="551">
        <v>0</v>
      </c>
      <c r="P21" s="551">
        <v>0</v>
      </c>
      <c r="Q21" s="551">
        <v>0</v>
      </c>
      <c r="R21" s="551">
        <v>0</v>
      </c>
      <c r="S21" s="551">
        <f>SUM(G21:R21)</f>
        <v>989445.87564999994</v>
      </c>
      <c r="T21" s="551">
        <v>4106704.8681999999</v>
      </c>
      <c r="U21" s="551">
        <v>0</v>
      </c>
      <c r="V21" s="551">
        <v>8165.7755999999999</v>
      </c>
      <c r="W21" s="551">
        <v>110825.07386</v>
      </c>
      <c r="X21" s="551">
        <v>93591.703099999999</v>
      </c>
      <c r="Y21" s="551">
        <v>197237.23548</v>
      </c>
      <c r="Z21" s="551">
        <v>256610.15596</v>
      </c>
      <c r="AA21" s="551">
        <v>674545.62840000005</v>
      </c>
      <c r="AB21" s="551">
        <v>409843.37676000001</v>
      </c>
      <c r="AC21" s="551">
        <v>140691.29697</v>
      </c>
      <c r="AD21" s="551">
        <v>514194.81053999998</v>
      </c>
      <c r="AE21" s="551">
        <v>614771.13220999995</v>
      </c>
      <c r="AF21" s="551">
        <v>1086228.6793200001</v>
      </c>
      <c r="AG21" s="549">
        <f t="shared" ref="AG21:AG41" si="5">U21</f>
        <v>0</v>
      </c>
      <c r="AH21" s="550"/>
      <c r="AJ21" s="547"/>
      <c r="AK21" s="547"/>
    </row>
    <row r="22" spans="3:37" ht="12.9" x14ac:dyDescent="0.35">
      <c r="C22" s="175"/>
      <c r="D22" s="169" t="s">
        <v>557</v>
      </c>
      <c r="E22" s="545"/>
      <c r="F22" s="551">
        <v>0</v>
      </c>
      <c r="G22" s="551">
        <v>1235343.23428</v>
      </c>
      <c r="H22" s="551">
        <v>0</v>
      </c>
      <c r="I22" s="551">
        <v>0</v>
      </c>
      <c r="J22" s="551">
        <v>0</v>
      </c>
      <c r="K22" s="551">
        <v>0</v>
      </c>
      <c r="L22" s="551">
        <v>0</v>
      </c>
      <c r="M22" s="551">
        <v>0</v>
      </c>
      <c r="N22" s="551">
        <v>0</v>
      </c>
      <c r="O22" s="551">
        <v>0</v>
      </c>
      <c r="P22" s="551">
        <v>0</v>
      </c>
      <c r="Q22" s="551">
        <v>0</v>
      </c>
      <c r="R22" s="551">
        <v>0</v>
      </c>
      <c r="S22" s="551">
        <f>SUM(G22:R22)</f>
        <v>1235343.23428</v>
      </c>
      <c r="T22" s="551">
        <v>9586360.6757200006</v>
      </c>
      <c r="U22" s="551">
        <v>15854.7943</v>
      </c>
      <c r="V22" s="551">
        <v>77967.804180000006</v>
      </c>
      <c r="W22" s="551">
        <v>243080.14379999999</v>
      </c>
      <c r="X22" s="551">
        <v>482093.74180000002</v>
      </c>
      <c r="Y22" s="551">
        <v>255892.15972</v>
      </c>
      <c r="Z22" s="551">
        <v>62373.969779999999</v>
      </c>
      <c r="AA22" s="551">
        <v>685984.08151000005</v>
      </c>
      <c r="AB22" s="551">
        <v>543631.86644000001</v>
      </c>
      <c r="AC22" s="551">
        <v>529888.60861999996</v>
      </c>
      <c r="AD22" s="551">
        <v>1151933.7143999999</v>
      </c>
      <c r="AE22" s="551">
        <v>3455954.9583200002</v>
      </c>
      <c r="AF22" s="551">
        <v>2081704.8328499999</v>
      </c>
      <c r="AG22" s="549">
        <f t="shared" si="5"/>
        <v>15854.7943</v>
      </c>
      <c r="AH22" s="550"/>
      <c r="AJ22" s="547"/>
      <c r="AK22" s="547"/>
    </row>
    <row r="23" spans="3:37" ht="12.75" hidden="1" customHeight="1" x14ac:dyDescent="0.35">
      <c r="C23" s="175"/>
      <c r="D23" s="169" t="s">
        <v>558</v>
      </c>
      <c r="E23" s="548"/>
      <c r="F23" s="551">
        <v>0</v>
      </c>
      <c r="G23" s="551">
        <v>0</v>
      </c>
      <c r="H23" s="551">
        <v>0</v>
      </c>
      <c r="I23" s="551">
        <v>0</v>
      </c>
      <c r="J23" s="551">
        <v>0</v>
      </c>
      <c r="K23" s="551">
        <v>0</v>
      </c>
      <c r="L23" s="551">
        <v>0</v>
      </c>
      <c r="M23" s="551">
        <v>0</v>
      </c>
      <c r="N23" s="551">
        <v>0</v>
      </c>
      <c r="O23" s="551">
        <v>0</v>
      </c>
      <c r="P23" s="551">
        <v>0</v>
      </c>
      <c r="Q23" s="551">
        <v>0</v>
      </c>
      <c r="R23" s="551">
        <v>0</v>
      </c>
      <c r="S23" s="551">
        <f t="shared" si="3"/>
        <v>0</v>
      </c>
      <c r="T23" s="551">
        <v>0</v>
      </c>
      <c r="U23" s="551">
        <v>0</v>
      </c>
      <c r="V23" s="551">
        <v>0</v>
      </c>
      <c r="W23" s="551">
        <v>0</v>
      </c>
      <c r="X23" s="551">
        <v>0</v>
      </c>
      <c r="Y23" s="551">
        <v>0</v>
      </c>
      <c r="Z23" s="551">
        <v>0</v>
      </c>
      <c r="AA23" s="551">
        <v>0</v>
      </c>
      <c r="AB23" s="551">
        <v>0</v>
      </c>
      <c r="AC23" s="551">
        <v>0</v>
      </c>
      <c r="AD23" s="551">
        <v>0</v>
      </c>
      <c r="AE23" s="551">
        <v>0</v>
      </c>
      <c r="AF23" s="551">
        <v>0</v>
      </c>
      <c r="AG23" s="549">
        <f t="shared" si="5"/>
        <v>0</v>
      </c>
      <c r="AH23" s="550"/>
      <c r="AJ23" s="547"/>
      <c r="AK23" s="547"/>
    </row>
    <row r="24" spans="3:37" ht="12.75" hidden="1" customHeight="1" x14ac:dyDescent="0.35">
      <c r="C24" s="175"/>
      <c r="D24" s="169" t="s">
        <v>559</v>
      </c>
      <c r="E24" s="548"/>
      <c r="F24" s="551">
        <v>0</v>
      </c>
      <c r="G24" s="551">
        <v>0</v>
      </c>
      <c r="H24" s="551">
        <v>0</v>
      </c>
      <c r="I24" s="551">
        <v>0</v>
      </c>
      <c r="J24" s="551">
        <v>0</v>
      </c>
      <c r="K24" s="551">
        <v>0</v>
      </c>
      <c r="L24" s="551">
        <v>0</v>
      </c>
      <c r="M24" s="551">
        <v>0</v>
      </c>
      <c r="N24" s="551">
        <v>0</v>
      </c>
      <c r="O24" s="551">
        <v>0</v>
      </c>
      <c r="P24" s="551">
        <v>0</v>
      </c>
      <c r="Q24" s="551">
        <v>0</v>
      </c>
      <c r="R24" s="551">
        <v>0</v>
      </c>
      <c r="S24" s="551">
        <f t="shared" si="3"/>
        <v>0</v>
      </c>
      <c r="T24" s="551">
        <v>0</v>
      </c>
      <c r="U24" s="551">
        <v>0</v>
      </c>
      <c r="V24" s="551">
        <v>0</v>
      </c>
      <c r="W24" s="551">
        <v>0</v>
      </c>
      <c r="X24" s="551">
        <v>0</v>
      </c>
      <c r="Y24" s="551">
        <v>0</v>
      </c>
      <c r="Z24" s="551">
        <v>0</v>
      </c>
      <c r="AA24" s="551">
        <v>0</v>
      </c>
      <c r="AB24" s="551">
        <v>0</v>
      </c>
      <c r="AC24" s="551">
        <v>0</v>
      </c>
      <c r="AD24" s="551">
        <v>0</v>
      </c>
      <c r="AE24" s="551">
        <v>0</v>
      </c>
      <c r="AF24" s="551">
        <v>0</v>
      </c>
      <c r="AG24" s="549">
        <f t="shared" si="5"/>
        <v>0</v>
      </c>
      <c r="AH24" s="550"/>
      <c r="AJ24" s="547"/>
      <c r="AK24" s="547"/>
    </row>
    <row r="25" spans="3:37" ht="12.75" hidden="1" customHeight="1" x14ac:dyDescent="0.35">
      <c r="C25" s="175"/>
      <c r="D25" s="169" t="s">
        <v>560</v>
      </c>
      <c r="E25" s="548"/>
      <c r="F25" s="551">
        <v>0</v>
      </c>
      <c r="G25" s="551">
        <v>0</v>
      </c>
      <c r="H25" s="551">
        <v>0</v>
      </c>
      <c r="I25" s="551">
        <v>0</v>
      </c>
      <c r="J25" s="551">
        <v>0</v>
      </c>
      <c r="K25" s="551">
        <v>0</v>
      </c>
      <c r="L25" s="551">
        <v>0</v>
      </c>
      <c r="M25" s="551">
        <v>0</v>
      </c>
      <c r="N25" s="551">
        <v>0</v>
      </c>
      <c r="O25" s="551">
        <v>0</v>
      </c>
      <c r="P25" s="551">
        <v>0</v>
      </c>
      <c r="Q25" s="551">
        <v>0</v>
      </c>
      <c r="R25" s="551">
        <v>0</v>
      </c>
      <c r="S25" s="551">
        <f t="shared" si="3"/>
        <v>0</v>
      </c>
      <c r="T25" s="551">
        <v>0</v>
      </c>
      <c r="U25" s="551">
        <v>0</v>
      </c>
      <c r="V25" s="551">
        <v>0</v>
      </c>
      <c r="W25" s="551">
        <v>0</v>
      </c>
      <c r="X25" s="551">
        <v>0</v>
      </c>
      <c r="Y25" s="551">
        <v>0</v>
      </c>
      <c r="Z25" s="551">
        <v>0</v>
      </c>
      <c r="AA25" s="551">
        <v>0</v>
      </c>
      <c r="AB25" s="551">
        <v>0</v>
      </c>
      <c r="AC25" s="551">
        <v>0</v>
      </c>
      <c r="AD25" s="551">
        <v>0</v>
      </c>
      <c r="AE25" s="551">
        <v>0</v>
      </c>
      <c r="AF25" s="551">
        <v>0</v>
      </c>
      <c r="AG25" s="549">
        <f t="shared" si="5"/>
        <v>0</v>
      </c>
      <c r="AH25" s="550"/>
      <c r="AJ25" s="547"/>
      <c r="AK25" s="547"/>
    </row>
    <row r="26" spans="3:37" ht="12.9" x14ac:dyDescent="0.35">
      <c r="C26" s="175"/>
      <c r="D26" s="169" t="s">
        <v>561</v>
      </c>
      <c r="E26" s="548"/>
      <c r="F26" s="551">
        <v>0</v>
      </c>
      <c r="G26" s="551">
        <v>0</v>
      </c>
      <c r="H26" s="551">
        <v>0</v>
      </c>
      <c r="I26" s="551">
        <v>0</v>
      </c>
      <c r="J26" s="551">
        <v>0</v>
      </c>
      <c r="K26" s="551">
        <v>0</v>
      </c>
      <c r="L26" s="551">
        <v>0</v>
      </c>
      <c r="M26" s="551">
        <v>0</v>
      </c>
      <c r="N26" s="551">
        <v>0</v>
      </c>
      <c r="O26" s="551">
        <v>0</v>
      </c>
      <c r="P26" s="551">
        <v>0</v>
      </c>
      <c r="Q26" s="551">
        <v>0</v>
      </c>
      <c r="R26" s="551">
        <v>0</v>
      </c>
      <c r="S26" s="551">
        <f>SUM(G26:R26)</f>
        <v>0</v>
      </c>
      <c r="T26" s="551">
        <v>181535.63559000002</v>
      </c>
      <c r="U26" s="551">
        <v>165114.34770000001</v>
      </c>
      <c r="V26" s="551">
        <v>15368.74728</v>
      </c>
      <c r="W26" s="551">
        <v>136.91470000000001</v>
      </c>
      <c r="X26" s="551">
        <v>165.49796000000001</v>
      </c>
      <c r="Y26" s="551">
        <v>670.45681999999999</v>
      </c>
      <c r="Z26" s="551">
        <v>68.978989999999996</v>
      </c>
      <c r="AA26" s="551">
        <v>0</v>
      </c>
      <c r="AB26" s="551">
        <v>0</v>
      </c>
      <c r="AC26" s="551">
        <v>0</v>
      </c>
      <c r="AD26" s="551">
        <v>0</v>
      </c>
      <c r="AE26" s="551">
        <v>0</v>
      </c>
      <c r="AF26" s="551">
        <v>10.69214</v>
      </c>
      <c r="AG26" s="549">
        <f t="shared" si="5"/>
        <v>165114.34770000001</v>
      </c>
      <c r="AH26" s="550"/>
      <c r="AJ26" s="547"/>
      <c r="AK26" s="547"/>
    </row>
    <row r="27" spans="3:37" ht="12.75" hidden="1" customHeight="1" x14ac:dyDescent="0.35">
      <c r="C27" s="175"/>
      <c r="D27" s="169" t="s">
        <v>562</v>
      </c>
      <c r="E27" s="548"/>
      <c r="F27" s="551">
        <v>0</v>
      </c>
      <c r="G27" s="551">
        <v>0</v>
      </c>
      <c r="H27" s="551">
        <v>0</v>
      </c>
      <c r="I27" s="551">
        <v>0</v>
      </c>
      <c r="J27" s="551">
        <v>0</v>
      </c>
      <c r="K27" s="551">
        <v>0</v>
      </c>
      <c r="L27" s="551">
        <v>0</v>
      </c>
      <c r="M27" s="551">
        <v>0</v>
      </c>
      <c r="N27" s="551">
        <v>0</v>
      </c>
      <c r="O27" s="551">
        <v>0</v>
      </c>
      <c r="P27" s="551">
        <v>0</v>
      </c>
      <c r="Q27" s="551">
        <v>0</v>
      </c>
      <c r="R27" s="551">
        <v>0</v>
      </c>
      <c r="S27" s="549">
        <f t="shared" si="3"/>
        <v>0</v>
      </c>
      <c r="T27" s="551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549">
        <f t="shared" si="5"/>
        <v>0</v>
      </c>
      <c r="AH27" s="550"/>
      <c r="AJ27" s="547"/>
      <c r="AK27" s="547"/>
    </row>
    <row r="28" spans="3:37" ht="12.75" hidden="1" customHeight="1" x14ac:dyDescent="0.35">
      <c r="C28" s="175"/>
      <c r="D28" s="169" t="s">
        <v>563</v>
      </c>
      <c r="E28" s="204" t="s">
        <v>46</v>
      </c>
      <c r="F28" s="551">
        <v>0</v>
      </c>
      <c r="G28" s="551">
        <v>0</v>
      </c>
      <c r="H28" s="551">
        <v>0</v>
      </c>
      <c r="I28" s="551">
        <v>0</v>
      </c>
      <c r="J28" s="551">
        <v>0</v>
      </c>
      <c r="K28" s="551">
        <v>0</v>
      </c>
      <c r="L28" s="551">
        <v>0</v>
      </c>
      <c r="M28" s="551">
        <v>0</v>
      </c>
      <c r="N28" s="551">
        <v>0</v>
      </c>
      <c r="O28" s="551">
        <v>0</v>
      </c>
      <c r="P28" s="551">
        <v>0</v>
      </c>
      <c r="Q28" s="551">
        <v>0</v>
      </c>
      <c r="R28" s="551">
        <v>0</v>
      </c>
      <c r="S28" s="549">
        <f t="shared" si="3"/>
        <v>0</v>
      </c>
      <c r="T28" s="551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549">
        <f t="shared" si="5"/>
        <v>0</v>
      </c>
      <c r="AH28" s="550"/>
      <c r="AJ28" s="547"/>
      <c r="AK28" s="547"/>
    </row>
    <row r="29" spans="3:37" ht="12.75" hidden="1" customHeight="1" x14ac:dyDescent="0.35">
      <c r="C29" s="175"/>
      <c r="D29" s="169" t="s">
        <v>564</v>
      </c>
      <c r="E29" s="548"/>
      <c r="F29" s="551">
        <v>0</v>
      </c>
      <c r="G29" s="551">
        <v>0</v>
      </c>
      <c r="H29" s="551">
        <v>0</v>
      </c>
      <c r="I29" s="551">
        <v>0</v>
      </c>
      <c r="J29" s="551">
        <v>0</v>
      </c>
      <c r="K29" s="551">
        <v>0</v>
      </c>
      <c r="L29" s="551">
        <v>0</v>
      </c>
      <c r="M29" s="551">
        <v>0</v>
      </c>
      <c r="N29" s="551">
        <v>0</v>
      </c>
      <c r="O29" s="551">
        <v>0</v>
      </c>
      <c r="P29" s="551">
        <v>0</v>
      </c>
      <c r="Q29" s="551">
        <v>0</v>
      </c>
      <c r="R29" s="551">
        <v>0</v>
      </c>
      <c r="S29" s="549">
        <f>SUM(G29:R29)</f>
        <v>0</v>
      </c>
      <c r="T29" s="551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549">
        <f t="shared" si="5"/>
        <v>0</v>
      </c>
      <c r="AH29" s="550"/>
      <c r="AJ29" s="547"/>
      <c r="AK29" s="547"/>
    </row>
    <row r="30" spans="3:37" ht="12.75" hidden="1" customHeight="1" x14ac:dyDescent="0.35">
      <c r="C30" s="175"/>
      <c r="D30" s="169" t="s">
        <v>565</v>
      </c>
      <c r="E30" s="548"/>
      <c r="F30" s="551">
        <v>0</v>
      </c>
      <c r="G30" s="551">
        <v>0</v>
      </c>
      <c r="H30" s="551">
        <v>0</v>
      </c>
      <c r="I30" s="551">
        <v>0</v>
      </c>
      <c r="J30" s="551">
        <v>0</v>
      </c>
      <c r="K30" s="551">
        <v>0</v>
      </c>
      <c r="L30" s="551">
        <v>0</v>
      </c>
      <c r="M30" s="551">
        <v>0</v>
      </c>
      <c r="N30" s="551">
        <v>0</v>
      </c>
      <c r="O30" s="551">
        <v>0</v>
      </c>
      <c r="P30" s="551">
        <v>0</v>
      </c>
      <c r="Q30" s="551">
        <v>0</v>
      </c>
      <c r="R30" s="551">
        <v>0</v>
      </c>
      <c r="S30" s="549">
        <f t="shared" si="3"/>
        <v>0</v>
      </c>
      <c r="T30" s="551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549">
        <f t="shared" si="5"/>
        <v>0</v>
      </c>
      <c r="AH30" s="550"/>
      <c r="AJ30" s="547"/>
      <c r="AK30" s="547"/>
    </row>
    <row r="31" spans="3:37" ht="12.75" hidden="1" customHeight="1" x14ac:dyDescent="0.35">
      <c r="C31" s="175"/>
      <c r="D31" s="169" t="s">
        <v>566</v>
      </c>
      <c r="E31" s="548"/>
      <c r="F31" s="551">
        <v>0</v>
      </c>
      <c r="G31" s="551">
        <v>0</v>
      </c>
      <c r="H31" s="551">
        <v>0</v>
      </c>
      <c r="I31" s="551">
        <v>0</v>
      </c>
      <c r="J31" s="551">
        <v>0</v>
      </c>
      <c r="K31" s="551">
        <v>0</v>
      </c>
      <c r="L31" s="551">
        <v>0</v>
      </c>
      <c r="M31" s="551">
        <v>0</v>
      </c>
      <c r="N31" s="551">
        <v>0</v>
      </c>
      <c r="O31" s="551">
        <v>0</v>
      </c>
      <c r="P31" s="551">
        <v>0</v>
      </c>
      <c r="Q31" s="551">
        <v>0</v>
      </c>
      <c r="R31" s="551">
        <v>0</v>
      </c>
      <c r="S31" s="549">
        <f t="shared" si="3"/>
        <v>0</v>
      </c>
      <c r="T31" s="551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549">
        <f t="shared" si="5"/>
        <v>0</v>
      </c>
      <c r="AH31" s="550"/>
      <c r="AJ31" s="547"/>
      <c r="AK31" s="547"/>
    </row>
    <row r="32" spans="3:37" ht="12.75" hidden="1" customHeight="1" x14ac:dyDescent="0.35">
      <c r="C32" s="175"/>
      <c r="D32" s="169" t="s">
        <v>567</v>
      </c>
      <c r="E32" s="548"/>
      <c r="F32" s="551">
        <v>0</v>
      </c>
      <c r="G32" s="551">
        <v>0</v>
      </c>
      <c r="H32" s="551">
        <v>0</v>
      </c>
      <c r="I32" s="551">
        <v>0</v>
      </c>
      <c r="J32" s="551">
        <v>0</v>
      </c>
      <c r="K32" s="551">
        <v>0</v>
      </c>
      <c r="L32" s="551">
        <v>0</v>
      </c>
      <c r="M32" s="551">
        <v>0</v>
      </c>
      <c r="N32" s="551">
        <v>0</v>
      </c>
      <c r="O32" s="551">
        <v>0</v>
      </c>
      <c r="P32" s="551">
        <v>0</v>
      </c>
      <c r="Q32" s="551">
        <v>0</v>
      </c>
      <c r="R32" s="551">
        <v>0</v>
      </c>
      <c r="S32" s="549">
        <f t="shared" si="3"/>
        <v>0</v>
      </c>
      <c r="T32" s="551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549">
        <f t="shared" si="5"/>
        <v>0</v>
      </c>
      <c r="AH32" s="550"/>
      <c r="AJ32" s="547"/>
      <c r="AK32" s="547"/>
    </row>
    <row r="33" spans="3:38" ht="12.75" hidden="1" customHeight="1" x14ac:dyDescent="0.35">
      <c r="C33" s="175"/>
      <c r="D33" s="169" t="s">
        <v>567</v>
      </c>
      <c r="E33" s="548"/>
      <c r="F33" s="551">
        <v>0</v>
      </c>
      <c r="G33" s="551">
        <v>0</v>
      </c>
      <c r="H33" s="551">
        <v>0</v>
      </c>
      <c r="I33" s="551">
        <v>0</v>
      </c>
      <c r="J33" s="551">
        <v>0</v>
      </c>
      <c r="K33" s="551">
        <v>0</v>
      </c>
      <c r="L33" s="551">
        <v>0</v>
      </c>
      <c r="M33" s="551">
        <v>0</v>
      </c>
      <c r="N33" s="551">
        <v>0</v>
      </c>
      <c r="O33" s="551">
        <v>0</v>
      </c>
      <c r="P33" s="551">
        <v>0</v>
      </c>
      <c r="Q33" s="551">
        <v>0</v>
      </c>
      <c r="R33" s="551">
        <v>0</v>
      </c>
      <c r="S33" s="549">
        <f t="shared" si="3"/>
        <v>0</v>
      </c>
      <c r="T33" s="551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549">
        <f t="shared" si="5"/>
        <v>0</v>
      </c>
      <c r="AH33" s="550"/>
      <c r="AJ33" s="547"/>
      <c r="AK33" s="547"/>
    </row>
    <row r="34" spans="3:38" ht="15" hidden="1" customHeight="1" x14ac:dyDescent="0.35">
      <c r="C34" s="175"/>
      <c r="D34" s="169" t="s">
        <v>568</v>
      </c>
      <c r="E34" s="548"/>
      <c r="F34" s="551">
        <v>0</v>
      </c>
      <c r="G34" s="551">
        <v>0</v>
      </c>
      <c r="H34" s="551">
        <v>0</v>
      </c>
      <c r="I34" s="551">
        <v>0</v>
      </c>
      <c r="J34" s="551">
        <v>0</v>
      </c>
      <c r="K34" s="551">
        <v>0</v>
      </c>
      <c r="L34" s="551">
        <v>0</v>
      </c>
      <c r="M34" s="551">
        <v>0</v>
      </c>
      <c r="N34" s="551">
        <v>0</v>
      </c>
      <c r="O34" s="551">
        <v>0</v>
      </c>
      <c r="P34" s="551">
        <v>0</v>
      </c>
      <c r="Q34" s="551">
        <v>0</v>
      </c>
      <c r="R34" s="551">
        <v>0</v>
      </c>
      <c r="S34" s="549">
        <f t="shared" si="3"/>
        <v>0</v>
      </c>
      <c r="T34" s="551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549">
        <f t="shared" si="5"/>
        <v>0</v>
      </c>
      <c r="AH34" s="550"/>
      <c r="AJ34" s="547"/>
      <c r="AK34" s="547"/>
    </row>
    <row r="35" spans="3:38" ht="12.75" customHeight="1" x14ac:dyDescent="0.35">
      <c r="C35" s="175"/>
      <c r="D35" s="169" t="s">
        <v>569</v>
      </c>
      <c r="E35" s="548"/>
      <c r="F35" s="551">
        <v>0</v>
      </c>
      <c r="G35" s="551">
        <v>0</v>
      </c>
      <c r="H35" s="551">
        <v>0</v>
      </c>
      <c r="I35" s="551">
        <v>0</v>
      </c>
      <c r="J35" s="551">
        <v>0</v>
      </c>
      <c r="K35" s="551">
        <v>0</v>
      </c>
      <c r="L35" s="551">
        <v>0</v>
      </c>
      <c r="M35" s="551">
        <v>0</v>
      </c>
      <c r="N35" s="551">
        <v>0</v>
      </c>
      <c r="O35" s="551">
        <v>0</v>
      </c>
      <c r="P35" s="551">
        <v>0</v>
      </c>
      <c r="Q35" s="551">
        <v>0</v>
      </c>
      <c r="R35" s="551">
        <v>0</v>
      </c>
      <c r="S35" s="549">
        <f t="shared" si="3"/>
        <v>0</v>
      </c>
      <c r="T35" s="551">
        <v>2188.1226000000001</v>
      </c>
      <c r="U35" s="35">
        <v>0</v>
      </c>
      <c r="V35" s="35">
        <v>0</v>
      </c>
      <c r="W35" s="35">
        <v>0</v>
      </c>
      <c r="X35" s="35">
        <v>2188.1226000000001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549">
        <f t="shared" si="5"/>
        <v>0</v>
      </c>
      <c r="AH35" s="550"/>
      <c r="AJ35" s="547"/>
      <c r="AK35" s="547"/>
    </row>
    <row r="36" spans="3:38" ht="12.9" hidden="1" x14ac:dyDescent="0.35">
      <c r="C36" s="175"/>
      <c r="D36" s="169" t="s">
        <v>570</v>
      </c>
      <c r="E36" s="548"/>
      <c r="F36" s="551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549">
        <f t="shared" si="3"/>
        <v>0</v>
      </c>
      <c r="T36" s="551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549">
        <f t="shared" si="5"/>
        <v>0</v>
      </c>
      <c r="AH36" s="550"/>
      <c r="AJ36" s="547"/>
      <c r="AK36" s="547"/>
    </row>
    <row r="37" spans="3:38" ht="12.9" hidden="1" x14ac:dyDescent="0.35">
      <c r="C37" s="175"/>
      <c r="D37" s="169" t="s">
        <v>571</v>
      </c>
      <c r="E37" s="548"/>
      <c r="F37" s="551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549">
        <f t="shared" si="3"/>
        <v>0</v>
      </c>
      <c r="T37" s="551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549">
        <f t="shared" si="5"/>
        <v>0</v>
      </c>
      <c r="AH37" s="550"/>
      <c r="AJ37" s="547"/>
      <c r="AK37" s="547"/>
    </row>
    <row r="38" spans="3:38" ht="12.9" hidden="1" x14ac:dyDescent="0.35">
      <c r="C38" s="175"/>
      <c r="D38" s="169" t="s">
        <v>572</v>
      </c>
      <c r="E38" s="548"/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549">
        <f t="shared" si="3"/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549">
        <f t="shared" si="5"/>
        <v>0</v>
      </c>
      <c r="AH38" s="550"/>
      <c r="AJ38" s="547"/>
      <c r="AK38" s="547"/>
    </row>
    <row r="39" spans="3:38" ht="12.9" hidden="1" x14ac:dyDescent="0.35">
      <c r="C39" s="175"/>
      <c r="D39" s="169" t="s">
        <v>573</v>
      </c>
      <c r="E39" s="548"/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549">
        <f t="shared" si="3"/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549">
        <f t="shared" si="5"/>
        <v>0</v>
      </c>
      <c r="AH39" s="550"/>
      <c r="AJ39" s="547"/>
      <c r="AK39" s="547"/>
    </row>
    <row r="40" spans="3:38" ht="12.9" hidden="1" x14ac:dyDescent="0.35">
      <c r="C40" s="175"/>
      <c r="D40" s="169" t="s">
        <v>574</v>
      </c>
      <c r="E40" s="548"/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549">
        <f t="shared" si="3"/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549">
        <f t="shared" si="5"/>
        <v>0</v>
      </c>
      <c r="AH40" s="550"/>
      <c r="AJ40" s="547"/>
      <c r="AK40" s="547"/>
    </row>
    <row r="41" spans="3:38" ht="12.9" x14ac:dyDescent="0.35">
      <c r="C41" s="175"/>
      <c r="D41" s="169" t="s">
        <v>575</v>
      </c>
      <c r="E41" s="552"/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549">
        <f t="shared" si="3"/>
        <v>0</v>
      </c>
      <c r="T41" s="35">
        <v>-3.0550000000298061E-2</v>
      </c>
      <c r="U41" s="35">
        <v>0</v>
      </c>
      <c r="V41" s="35">
        <v>0</v>
      </c>
      <c r="W41" s="35">
        <v>0</v>
      </c>
      <c r="X41" s="35">
        <v>0</v>
      </c>
      <c r="Y41" s="35">
        <v>-56545</v>
      </c>
      <c r="Z41" s="35">
        <v>0</v>
      </c>
      <c r="AA41" s="35">
        <v>56545.038589999996</v>
      </c>
      <c r="AB41" s="35">
        <v>0</v>
      </c>
      <c r="AC41" s="35">
        <v>0</v>
      </c>
      <c r="AD41" s="35">
        <v>0</v>
      </c>
      <c r="AE41" s="35">
        <v>0</v>
      </c>
      <c r="AF41" s="35">
        <v>-6.9139999996773005E-2</v>
      </c>
      <c r="AG41" s="549">
        <f t="shared" si="5"/>
        <v>0</v>
      </c>
      <c r="AH41" s="550"/>
      <c r="AJ41" s="547"/>
      <c r="AK41" s="547"/>
    </row>
    <row r="42" spans="3:38" ht="12.75" customHeight="1" x14ac:dyDescent="0.35">
      <c r="C42" s="175"/>
      <c r="D42" s="169"/>
      <c r="E42" s="204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549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549"/>
      <c r="AH42" s="550"/>
      <c r="AJ42" s="547"/>
      <c r="AK42" s="547"/>
    </row>
    <row r="43" spans="3:38" ht="12.9" x14ac:dyDescent="0.35">
      <c r="C43" s="175" t="s">
        <v>576</v>
      </c>
      <c r="D43" s="167"/>
      <c r="E43" s="545"/>
      <c r="F43" s="96">
        <f t="shared" ref="F43:AG43" si="6">SUM(F44:F52)</f>
        <v>-1485000</v>
      </c>
      <c r="G43" s="96">
        <f t="shared" si="6"/>
        <v>-1472549.8109200001</v>
      </c>
      <c r="H43" s="96">
        <f t="shared" si="6"/>
        <v>0</v>
      </c>
      <c r="I43" s="96">
        <f t="shared" si="6"/>
        <v>0</v>
      </c>
      <c r="J43" s="96">
        <f>SUM(J44:J52)</f>
        <v>0</v>
      </c>
      <c r="K43" s="96">
        <f t="shared" si="6"/>
        <v>0</v>
      </c>
      <c r="L43" s="96">
        <f t="shared" si="6"/>
        <v>0</v>
      </c>
      <c r="M43" s="96">
        <f t="shared" si="6"/>
        <v>0</v>
      </c>
      <c r="N43" s="96">
        <f>SUM(N44:N52)</f>
        <v>0</v>
      </c>
      <c r="O43" s="96">
        <f t="shared" si="6"/>
        <v>0</v>
      </c>
      <c r="P43" s="96">
        <f t="shared" si="6"/>
        <v>0</v>
      </c>
      <c r="Q43" s="96">
        <f t="shared" si="6"/>
        <v>0</v>
      </c>
      <c r="R43" s="96">
        <f t="shared" si="6"/>
        <v>0</v>
      </c>
      <c r="S43" s="96">
        <f>SUM(S44:S52)</f>
        <v>-1472549.8109200001</v>
      </c>
      <c r="T43" s="96">
        <f t="shared" si="6"/>
        <v>-8532552.6078699995</v>
      </c>
      <c r="U43" s="96">
        <f t="shared" si="6"/>
        <v>-44209.11954</v>
      </c>
      <c r="V43" s="96">
        <f t="shared" si="6"/>
        <v>-128913.68895</v>
      </c>
      <c r="W43" s="96">
        <f t="shared" si="6"/>
        <v>-262695.97736000002</v>
      </c>
      <c r="X43" s="96">
        <f t="shared" si="6"/>
        <v>-497936.39250000002</v>
      </c>
      <c r="Y43" s="96">
        <f t="shared" si="6"/>
        <v>-1143022.2768399999</v>
      </c>
      <c r="Z43" s="96">
        <f t="shared" si="6"/>
        <v>-2165634.9819</v>
      </c>
      <c r="AA43" s="96">
        <f t="shared" si="6"/>
        <v>-618390.81498999998</v>
      </c>
      <c r="AB43" s="96">
        <f t="shared" si="6"/>
        <v>-1313574.2400499999</v>
      </c>
      <c r="AC43" s="96">
        <f t="shared" si="6"/>
        <v>-90624.418290000001</v>
      </c>
      <c r="AD43" s="96">
        <f t="shared" si="6"/>
        <v>-275448.03681000002</v>
      </c>
      <c r="AE43" s="96">
        <f t="shared" si="6"/>
        <v>-1024382.84629</v>
      </c>
      <c r="AF43" s="96">
        <f t="shared" si="6"/>
        <v>-967719.81435</v>
      </c>
      <c r="AG43" s="96">
        <f t="shared" si="6"/>
        <v>-44209.11954</v>
      </c>
      <c r="AH43" s="550"/>
      <c r="AJ43" s="544"/>
      <c r="AK43" s="544"/>
    </row>
    <row r="44" spans="3:38" ht="12.9" hidden="1" x14ac:dyDescent="0.35">
      <c r="C44" s="553"/>
      <c r="D44" s="169" t="s">
        <v>577</v>
      </c>
      <c r="E44" s="548"/>
      <c r="F44" s="35">
        <v>0</v>
      </c>
      <c r="G44" s="549">
        <v>0</v>
      </c>
      <c r="H44" s="549">
        <v>0</v>
      </c>
      <c r="I44" s="549">
        <v>0</v>
      </c>
      <c r="J44" s="549">
        <v>0</v>
      </c>
      <c r="K44" s="549">
        <v>0</v>
      </c>
      <c r="L44" s="549">
        <v>0</v>
      </c>
      <c r="M44" s="549">
        <v>0</v>
      </c>
      <c r="N44" s="549">
        <v>0</v>
      </c>
      <c r="O44" s="549">
        <v>0</v>
      </c>
      <c r="P44" s="549">
        <v>0</v>
      </c>
      <c r="Q44" s="549">
        <v>0</v>
      </c>
      <c r="R44" s="549">
        <v>0</v>
      </c>
      <c r="S44" s="549">
        <f t="shared" ref="S44:S51" si="7">SUM(G44:R44)</f>
        <v>0</v>
      </c>
      <c r="T44" s="35">
        <v>0</v>
      </c>
      <c r="U44" s="549">
        <v>0</v>
      </c>
      <c r="V44" s="549">
        <v>0</v>
      </c>
      <c r="W44" s="549">
        <v>0</v>
      </c>
      <c r="X44" s="549">
        <v>0</v>
      </c>
      <c r="Y44" s="549">
        <v>0</v>
      </c>
      <c r="Z44" s="549">
        <v>0</v>
      </c>
      <c r="AA44" s="549">
        <v>0</v>
      </c>
      <c r="AB44" s="549">
        <v>0</v>
      </c>
      <c r="AC44" s="549">
        <v>0</v>
      </c>
      <c r="AD44" s="549">
        <v>0</v>
      </c>
      <c r="AE44" s="549">
        <v>0</v>
      </c>
      <c r="AF44" s="549">
        <v>0</v>
      </c>
      <c r="AG44" s="549">
        <f>SUM(U44:AF44)</f>
        <v>0</v>
      </c>
      <c r="AH44" s="546"/>
      <c r="AJ44" s="547"/>
      <c r="AK44" s="544"/>
    </row>
    <row r="45" spans="3:38" ht="12.9" x14ac:dyDescent="0.35">
      <c r="C45" s="553"/>
      <c r="D45" s="169" t="s">
        <v>578</v>
      </c>
      <c r="E45" s="548"/>
      <c r="F45" s="551">
        <v>0</v>
      </c>
      <c r="G45" s="549">
        <v>0</v>
      </c>
      <c r="H45" s="549">
        <v>0</v>
      </c>
      <c r="I45" s="549">
        <v>0</v>
      </c>
      <c r="J45" s="549">
        <v>0</v>
      </c>
      <c r="K45" s="549">
        <v>0</v>
      </c>
      <c r="L45" s="549">
        <v>0</v>
      </c>
      <c r="M45" s="549">
        <v>0</v>
      </c>
      <c r="N45" s="549">
        <v>0</v>
      </c>
      <c r="O45" s="549">
        <v>0</v>
      </c>
      <c r="P45" s="549">
        <v>0</v>
      </c>
      <c r="Q45" s="549">
        <v>0</v>
      </c>
      <c r="R45" s="549">
        <v>0</v>
      </c>
      <c r="S45" s="549">
        <f t="shared" si="7"/>
        <v>0</v>
      </c>
      <c r="T45" s="551">
        <v>-2403744.6980699999</v>
      </c>
      <c r="U45" s="549">
        <v>0</v>
      </c>
      <c r="V45" s="549">
        <v>0</v>
      </c>
      <c r="W45" s="549">
        <v>0</v>
      </c>
      <c r="X45" s="549">
        <v>-56245</v>
      </c>
      <c r="Y45" s="549">
        <v>-851459</v>
      </c>
      <c r="Z45" s="549">
        <v>0</v>
      </c>
      <c r="AA45" s="549">
        <v>0</v>
      </c>
      <c r="AB45" s="549">
        <v>-788659.58836000005</v>
      </c>
      <c r="AC45" s="549">
        <v>0</v>
      </c>
      <c r="AD45" s="549">
        <v>0</v>
      </c>
      <c r="AE45" s="549">
        <v>-707381.10970999999</v>
      </c>
      <c r="AF45" s="549">
        <v>0</v>
      </c>
      <c r="AG45" s="549">
        <f t="shared" ref="AG45:AG52" si="8">U45</f>
        <v>0</v>
      </c>
      <c r="AH45" s="546"/>
      <c r="AJ45" s="547"/>
      <c r="AK45" s="544"/>
    </row>
    <row r="46" spans="3:38" ht="12.9" x14ac:dyDescent="0.35">
      <c r="C46" s="553"/>
      <c r="D46" s="169" t="s">
        <v>579</v>
      </c>
      <c r="E46" s="552"/>
      <c r="F46" s="551">
        <v>0</v>
      </c>
      <c r="G46" s="549">
        <v>0</v>
      </c>
      <c r="H46" s="549">
        <v>0</v>
      </c>
      <c r="I46" s="549">
        <v>0</v>
      </c>
      <c r="J46" s="549">
        <v>0</v>
      </c>
      <c r="K46" s="549">
        <v>0</v>
      </c>
      <c r="L46" s="549">
        <v>0</v>
      </c>
      <c r="M46" s="549">
        <v>0</v>
      </c>
      <c r="N46" s="549">
        <v>0</v>
      </c>
      <c r="O46" s="549">
        <v>0</v>
      </c>
      <c r="P46" s="549">
        <v>0</v>
      </c>
      <c r="Q46" s="549">
        <v>0</v>
      </c>
      <c r="R46" s="549">
        <v>0</v>
      </c>
      <c r="S46" s="549">
        <f>SUM(G46:R46)</f>
        <v>0</v>
      </c>
      <c r="T46" s="551">
        <v>0</v>
      </c>
      <c r="U46" s="549">
        <v>0</v>
      </c>
      <c r="V46" s="549">
        <v>0</v>
      </c>
      <c r="W46" s="549">
        <v>0</v>
      </c>
      <c r="X46" s="549">
        <v>0</v>
      </c>
      <c r="Y46" s="549">
        <v>0</v>
      </c>
      <c r="Z46" s="549">
        <v>0</v>
      </c>
      <c r="AA46" s="549">
        <v>0</v>
      </c>
      <c r="AB46" s="549">
        <v>0</v>
      </c>
      <c r="AC46" s="549">
        <v>0</v>
      </c>
      <c r="AD46" s="549">
        <v>0</v>
      </c>
      <c r="AE46" s="549">
        <v>0</v>
      </c>
      <c r="AF46" s="549">
        <v>0</v>
      </c>
      <c r="AG46" s="549">
        <f t="shared" si="8"/>
        <v>0</v>
      </c>
      <c r="AH46" s="546"/>
      <c r="AJ46" s="547"/>
      <c r="AK46" s="544"/>
      <c r="AL46" s="547"/>
    </row>
    <row r="47" spans="3:38" ht="12.75" customHeight="1" x14ac:dyDescent="0.35">
      <c r="C47" s="553"/>
      <c r="D47" s="169" t="s">
        <v>580</v>
      </c>
      <c r="E47" s="548"/>
      <c r="F47" s="551">
        <v>-1485000</v>
      </c>
      <c r="G47" s="549">
        <v>-1386521.6204200001</v>
      </c>
      <c r="H47" s="549">
        <v>0</v>
      </c>
      <c r="I47" s="549">
        <v>0</v>
      </c>
      <c r="J47" s="549">
        <v>0</v>
      </c>
      <c r="K47" s="549">
        <v>0</v>
      </c>
      <c r="L47" s="549">
        <v>0</v>
      </c>
      <c r="M47" s="549">
        <v>0</v>
      </c>
      <c r="N47" s="549">
        <v>0</v>
      </c>
      <c r="O47" s="549">
        <v>0</v>
      </c>
      <c r="P47" s="549">
        <v>0</v>
      </c>
      <c r="Q47" s="549">
        <v>0</v>
      </c>
      <c r="R47" s="549">
        <v>0</v>
      </c>
      <c r="S47" s="549">
        <f>SUM(G47:R47)</f>
        <v>-1386521.6204200001</v>
      </c>
      <c r="T47" s="551">
        <v>-4202602.3858999992</v>
      </c>
      <c r="U47" s="549">
        <v>-429.30604</v>
      </c>
      <c r="V47" s="549">
        <v>-25816.40825</v>
      </c>
      <c r="W47" s="549">
        <v>-20920.48486</v>
      </c>
      <c r="X47" s="549">
        <v>-249187.4595</v>
      </c>
      <c r="Y47" s="549">
        <v>-49030.308140000001</v>
      </c>
      <c r="Z47" s="549">
        <v>-1939757.8918999999</v>
      </c>
      <c r="AA47" s="549">
        <v>-373610.92569</v>
      </c>
      <c r="AB47" s="549">
        <v>-387979.55048999999</v>
      </c>
      <c r="AC47" s="549">
        <v>5912.4070099999999</v>
      </c>
      <c r="AD47" s="549">
        <v>-108909.57031</v>
      </c>
      <c r="AE47" s="549">
        <v>-177186.91037999999</v>
      </c>
      <c r="AF47" s="549">
        <v>-875685.97734999994</v>
      </c>
      <c r="AG47" s="549">
        <f t="shared" si="8"/>
        <v>-429.30604</v>
      </c>
      <c r="AH47" s="546"/>
      <c r="AJ47" s="547"/>
      <c r="AK47" s="544"/>
      <c r="AL47" s="547"/>
    </row>
    <row r="48" spans="3:38" ht="12.9" x14ac:dyDescent="0.35">
      <c r="C48" s="553"/>
      <c r="D48" s="169" t="s">
        <v>581</v>
      </c>
      <c r="E48" s="548"/>
      <c r="F48" s="551">
        <v>0</v>
      </c>
      <c r="G48" s="549">
        <v>-85873.656499999997</v>
      </c>
      <c r="H48" s="549">
        <v>0</v>
      </c>
      <c r="I48" s="549">
        <v>0</v>
      </c>
      <c r="J48" s="549">
        <v>0</v>
      </c>
      <c r="K48" s="549">
        <v>0</v>
      </c>
      <c r="L48" s="549">
        <v>0</v>
      </c>
      <c r="M48" s="549">
        <v>0</v>
      </c>
      <c r="N48" s="549">
        <v>0</v>
      </c>
      <c r="O48" s="549">
        <v>0</v>
      </c>
      <c r="P48" s="549">
        <v>0</v>
      </c>
      <c r="Q48" s="549">
        <v>0</v>
      </c>
      <c r="R48" s="549">
        <v>0</v>
      </c>
      <c r="S48" s="549">
        <f>SUM(G48:R48)</f>
        <v>-85873.656499999997</v>
      </c>
      <c r="T48" s="551">
        <v>-1868294.997</v>
      </c>
      <c r="U48" s="549">
        <v>-43680.838499999998</v>
      </c>
      <c r="V48" s="549">
        <v>-102970.71249999999</v>
      </c>
      <c r="W48" s="549">
        <v>-241592.82</v>
      </c>
      <c r="X48" s="549">
        <v>-192388.701</v>
      </c>
      <c r="Y48" s="549">
        <v>-185936.726</v>
      </c>
      <c r="Z48" s="549">
        <v>-225827.2745</v>
      </c>
      <c r="AA48" s="549">
        <v>-244702.269</v>
      </c>
      <c r="AB48" s="549">
        <v>-136678.33199999999</v>
      </c>
      <c r="AC48" s="549">
        <v>-96473.877500000002</v>
      </c>
      <c r="AD48" s="549">
        <v>-166457.08600000001</v>
      </c>
      <c r="AE48" s="549">
        <v>-139664.35999999999</v>
      </c>
      <c r="AF48" s="549">
        <v>-91922</v>
      </c>
      <c r="AG48" s="549">
        <f t="shared" si="8"/>
        <v>-43680.838499999998</v>
      </c>
      <c r="AH48" s="546"/>
      <c r="AJ48" s="547"/>
      <c r="AK48" s="544"/>
      <c r="AL48" s="547"/>
    </row>
    <row r="49" spans="1:38" ht="12.9" hidden="1" x14ac:dyDescent="0.35">
      <c r="C49" s="553"/>
      <c r="D49" s="169" t="s">
        <v>582</v>
      </c>
      <c r="E49" s="548"/>
      <c r="F49" s="551">
        <v>0</v>
      </c>
      <c r="G49" s="549">
        <v>0</v>
      </c>
      <c r="H49" s="549">
        <v>0</v>
      </c>
      <c r="I49" s="549">
        <v>0</v>
      </c>
      <c r="J49" s="549">
        <v>0</v>
      </c>
      <c r="K49" s="549">
        <v>0</v>
      </c>
      <c r="L49" s="549">
        <v>0</v>
      </c>
      <c r="M49" s="549">
        <v>0</v>
      </c>
      <c r="N49" s="549">
        <v>0</v>
      </c>
      <c r="O49" s="549">
        <v>0</v>
      </c>
      <c r="P49" s="549">
        <v>0</v>
      </c>
      <c r="Q49" s="549">
        <v>0</v>
      </c>
      <c r="R49" s="549">
        <v>0</v>
      </c>
      <c r="S49" s="549">
        <f t="shared" si="7"/>
        <v>0</v>
      </c>
      <c r="T49" s="551">
        <v>0</v>
      </c>
      <c r="U49" s="549">
        <v>0</v>
      </c>
      <c r="V49" s="549">
        <v>0</v>
      </c>
      <c r="W49" s="549">
        <v>0</v>
      </c>
      <c r="X49" s="549">
        <v>0</v>
      </c>
      <c r="Y49" s="549">
        <v>0</v>
      </c>
      <c r="Z49" s="549">
        <v>0</v>
      </c>
      <c r="AA49" s="549">
        <v>0</v>
      </c>
      <c r="AB49" s="549">
        <v>0</v>
      </c>
      <c r="AC49" s="549">
        <v>0</v>
      </c>
      <c r="AD49" s="549">
        <v>0</v>
      </c>
      <c r="AE49" s="549">
        <v>0</v>
      </c>
      <c r="AF49" s="549">
        <v>0</v>
      </c>
      <c r="AG49" s="549">
        <f t="shared" si="8"/>
        <v>0</v>
      </c>
      <c r="AH49" s="546"/>
      <c r="AJ49" s="547"/>
      <c r="AK49" s="544"/>
      <c r="AL49" s="547"/>
    </row>
    <row r="50" spans="1:38" ht="12.9" hidden="1" x14ac:dyDescent="0.35">
      <c r="C50" s="553"/>
      <c r="D50" s="169" t="s">
        <v>583</v>
      </c>
      <c r="E50" s="548"/>
      <c r="F50" s="551">
        <v>0</v>
      </c>
      <c r="G50" s="549">
        <v>0</v>
      </c>
      <c r="H50" s="549">
        <v>0</v>
      </c>
      <c r="I50" s="549">
        <v>0</v>
      </c>
      <c r="J50" s="549">
        <v>0</v>
      </c>
      <c r="K50" s="549">
        <v>0</v>
      </c>
      <c r="L50" s="549">
        <v>0</v>
      </c>
      <c r="M50" s="549">
        <v>0</v>
      </c>
      <c r="N50" s="549">
        <v>0</v>
      </c>
      <c r="O50" s="549">
        <v>0</v>
      </c>
      <c r="P50" s="549">
        <v>0</v>
      </c>
      <c r="Q50" s="549">
        <v>0</v>
      </c>
      <c r="R50" s="549">
        <v>0</v>
      </c>
      <c r="S50" s="549">
        <f t="shared" si="7"/>
        <v>0</v>
      </c>
      <c r="T50" s="551">
        <v>0</v>
      </c>
      <c r="U50" s="549">
        <v>0</v>
      </c>
      <c r="V50" s="549">
        <v>0</v>
      </c>
      <c r="W50" s="549">
        <v>0</v>
      </c>
      <c r="X50" s="549">
        <v>0</v>
      </c>
      <c r="Y50" s="549">
        <v>0</v>
      </c>
      <c r="Z50" s="549">
        <v>0</v>
      </c>
      <c r="AA50" s="549">
        <v>0</v>
      </c>
      <c r="AB50" s="549">
        <v>0</v>
      </c>
      <c r="AC50" s="549">
        <v>0</v>
      </c>
      <c r="AD50" s="549">
        <v>0</v>
      </c>
      <c r="AE50" s="549">
        <v>0</v>
      </c>
      <c r="AF50" s="549">
        <v>0</v>
      </c>
      <c r="AG50" s="549">
        <f t="shared" si="8"/>
        <v>0</v>
      </c>
      <c r="AH50" s="546"/>
      <c r="AJ50" s="547"/>
      <c r="AK50" s="544"/>
      <c r="AL50" s="547"/>
    </row>
    <row r="51" spans="1:38" ht="12.75" customHeight="1" x14ac:dyDescent="0.35">
      <c r="C51" s="553"/>
      <c r="D51" s="169" t="s">
        <v>584</v>
      </c>
      <c r="E51" s="204"/>
      <c r="F51" s="35">
        <v>0</v>
      </c>
      <c r="G51" s="549">
        <v>0</v>
      </c>
      <c r="H51" s="549">
        <v>0</v>
      </c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f t="shared" si="7"/>
        <v>0</v>
      </c>
      <c r="T51" s="35">
        <v>-56545</v>
      </c>
      <c r="U51" s="549">
        <v>0</v>
      </c>
      <c r="V51" s="549">
        <v>0</v>
      </c>
      <c r="W51" s="549">
        <v>0</v>
      </c>
      <c r="X51" s="549">
        <v>0</v>
      </c>
      <c r="Y51" s="549">
        <v>-56545</v>
      </c>
      <c r="Z51" s="549">
        <v>0</v>
      </c>
      <c r="AA51" s="549">
        <v>0</v>
      </c>
      <c r="AB51" s="549">
        <v>0</v>
      </c>
      <c r="AC51" s="549">
        <v>0</v>
      </c>
      <c r="AD51" s="549">
        <v>0</v>
      </c>
      <c r="AE51" s="549">
        <v>0</v>
      </c>
      <c r="AF51" s="549">
        <v>0</v>
      </c>
      <c r="AG51" s="549">
        <f t="shared" si="8"/>
        <v>0</v>
      </c>
      <c r="AH51" s="546"/>
      <c r="AJ51" s="547"/>
      <c r="AK51" s="544"/>
      <c r="AL51" s="547"/>
    </row>
    <row r="52" spans="1:38" ht="12.75" customHeight="1" x14ac:dyDescent="0.35">
      <c r="C52" s="553"/>
      <c r="D52" s="169" t="s">
        <v>585</v>
      </c>
      <c r="E52" s="204"/>
      <c r="F52" s="35">
        <v>0</v>
      </c>
      <c r="G52" s="549">
        <v>-154.53399999999999</v>
      </c>
      <c r="H52" s="549">
        <v>0</v>
      </c>
      <c r="I52" s="549">
        <v>0</v>
      </c>
      <c r="J52" s="549">
        <v>0</v>
      </c>
      <c r="K52" s="549">
        <v>0</v>
      </c>
      <c r="L52" s="549">
        <v>0</v>
      </c>
      <c r="M52" s="549">
        <v>0</v>
      </c>
      <c r="N52" s="549">
        <v>0</v>
      </c>
      <c r="O52" s="549">
        <v>0</v>
      </c>
      <c r="P52" s="549">
        <v>0</v>
      </c>
      <c r="Q52" s="549">
        <v>0</v>
      </c>
      <c r="R52" s="549">
        <v>0</v>
      </c>
      <c r="S52" s="549">
        <f>SUM(G52:R52)</f>
        <v>-154.53399999999999</v>
      </c>
      <c r="T52" s="35">
        <v>-1365.5269000000003</v>
      </c>
      <c r="U52" s="549">
        <v>-98.974999999999994</v>
      </c>
      <c r="V52" s="549">
        <v>-126.5682</v>
      </c>
      <c r="W52" s="549">
        <v>-182.67250000000001</v>
      </c>
      <c r="X52" s="549">
        <v>-115.232</v>
      </c>
      <c r="Y52" s="549">
        <v>-51.242699999999999</v>
      </c>
      <c r="Z52" s="549">
        <v>-49.8155</v>
      </c>
      <c r="AA52" s="549">
        <v>-77.6203</v>
      </c>
      <c r="AB52" s="549">
        <v>-256.76920000000001</v>
      </c>
      <c r="AC52" s="549">
        <v>-62.947800000000001</v>
      </c>
      <c r="AD52" s="549">
        <v>-81.380499999999998</v>
      </c>
      <c r="AE52" s="549">
        <v>-150.46619999999999</v>
      </c>
      <c r="AF52" s="549">
        <v>-111.837</v>
      </c>
      <c r="AG52" s="549">
        <f t="shared" si="8"/>
        <v>-98.974999999999994</v>
      </c>
      <c r="AH52" s="546"/>
      <c r="AJ52" s="547"/>
      <c r="AK52" s="544"/>
      <c r="AL52" s="547"/>
    </row>
    <row r="53" spans="1:38" ht="12.75" customHeight="1" x14ac:dyDescent="0.35">
      <c r="C53" s="554"/>
      <c r="D53" s="555"/>
      <c r="E53" s="556"/>
      <c r="F53" s="557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7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9"/>
      <c r="AH53" s="546"/>
      <c r="AJ53" s="547"/>
      <c r="AK53" s="547"/>
    </row>
    <row r="54" spans="1:38" ht="12.75" hidden="1" customHeight="1" x14ac:dyDescent="0.35">
      <c r="C54" s="267" t="s">
        <v>586</v>
      </c>
      <c r="D54" s="555"/>
      <c r="E54" s="560"/>
      <c r="F54" s="561">
        <v>0</v>
      </c>
      <c r="G54" s="558">
        <v>0</v>
      </c>
      <c r="H54" s="558">
        <v>0</v>
      </c>
      <c r="I54" s="558">
        <v>0</v>
      </c>
      <c r="J54" s="558">
        <v>0</v>
      </c>
      <c r="K54" s="558">
        <v>0</v>
      </c>
      <c r="L54" s="558">
        <v>0</v>
      </c>
      <c r="M54" s="558">
        <v>0</v>
      </c>
      <c r="N54" s="558">
        <v>0</v>
      </c>
      <c r="O54" s="558">
        <v>0</v>
      </c>
      <c r="P54" s="558">
        <v>0</v>
      </c>
      <c r="Q54" s="558">
        <v>0</v>
      </c>
      <c r="R54" s="558">
        <v>0</v>
      </c>
      <c r="S54" s="558">
        <f>SUM(G54:R54)</f>
        <v>0</v>
      </c>
      <c r="T54" s="557">
        <v>0</v>
      </c>
      <c r="U54" s="558">
        <v>0</v>
      </c>
      <c r="V54" s="558">
        <v>0</v>
      </c>
      <c r="W54" s="558">
        <v>0</v>
      </c>
      <c r="X54" s="558">
        <v>0</v>
      </c>
      <c r="Y54" s="558">
        <v>0</v>
      </c>
      <c r="Z54" s="558">
        <v>0</v>
      </c>
      <c r="AA54" s="558">
        <v>0</v>
      </c>
      <c r="AB54" s="558">
        <v>0</v>
      </c>
      <c r="AC54" s="558">
        <v>0</v>
      </c>
      <c r="AD54" s="558">
        <v>0</v>
      </c>
      <c r="AE54" s="558">
        <v>0</v>
      </c>
      <c r="AF54" s="558">
        <v>0</v>
      </c>
      <c r="AG54" s="559">
        <f>SUM(U54:V54)</f>
        <v>0</v>
      </c>
      <c r="AH54" s="546"/>
      <c r="AJ54" s="562"/>
      <c r="AK54" s="547"/>
    </row>
    <row r="55" spans="1:38" s="562" customFormat="1" ht="15" customHeight="1" x14ac:dyDescent="0.35">
      <c r="A55" s="535"/>
      <c r="B55" s="535"/>
      <c r="C55" s="241" t="s">
        <v>587</v>
      </c>
      <c r="D55" s="241"/>
      <c r="E55" s="178"/>
      <c r="F55" s="80"/>
      <c r="G55" s="80"/>
      <c r="H55" s="80"/>
      <c r="I55" s="80"/>
      <c r="J55" s="80"/>
      <c r="K55" s="80"/>
      <c r="L55" s="80"/>
      <c r="M55" s="563"/>
      <c r="N55" s="563"/>
      <c r="O55" s="563"/>
      <c r="P55" s="563"/>
      <c r="Q55" s="563"/>
      <c r="R55" s="563"/>
      <c r="S55" s="563"/>
      <c r="T55" s="80"/>
      <c r="U55" s="80"/>
      <c r="V55" s="80"/>
      <c r="W55" s="80"/>
      <c r="X55" s="80"/>
      <c r="Y55" s="80"/>
      <c r="Z55" s="80"/>
      <c r="AA55" s="563"/>
      <c r="AB55" s="563"/>
      <c r="AC55" s="563"/>
      <c r="AD55" s="563"/>
      <c r="AE55" s="563"/>
      <c r="AF55" s="563"/>
      <c r="AG55" s="563"/>
      <c r="AH55" s="564"/>
      <c r="AJ55" s="547"/>
    </row>
    <row r="56" spans="1:38" ht="12.9" hidden="1" x14ac:dyDescent="0.35">
      <c r="C56" s="241" t="s">
        <v>588</v>
      </c>
      <c r="D56" s="241"/>
      <c r="E56" s="204"/>
      <c r="F56" s="169"/>
      <c r="G56" s="169"/>
      <c r="H56" s="1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564"/>
      <c r="AJ56" s="547"/>
      <c r="AL56" s="547"/>
    </row>
    <row r="57" spans="1:38" ht="12.55" hidden="1" customHeight="1" x14ac:dyDescent="0.35">
      <c r="C57" s="241" t="s">
        <v>589</v>
      </c>
      <c r="D57" s="241"/>
      <c r="E57" s="204"/>
      <c r="F57" s="169"/>
      <c r="G57" s="169"/>
      <c r="H57" s="1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565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564"/>
      <c r="AL57" s="547"/>
    </row>
    <row r="58" spans="1:38" ht="12.9" hidden="1" x14ac:dyDescent="0.35">
      <c r="C58" s="241" t="s">
        <v>590</v>
      </c>
      <c r="D58" s="241"/>
      <c r="E58" s="204"/>
      <c r="F58" s="169"/>
      <c r="G58" s="169"/>
      <c r="H58" s="1"/>
      <c r="I58" s="566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"/>
      <c r="AL58" s="544"/>
    </row>
    <row r="59" spans="1:38" ht="12.75" hidden="1" customHeight="1" x14ac:dyDescent="0.3">
      <c r="C59" s="535" t="s">
        <v>591</v>
      </c>
      <c r="H59" s="547"/>
    </row>
    <row r="60" spans="1:38" ht="12.75" hidden="1" customHeight="1" x14ac:dyDescent="0.3">
      <c r="C60" s="535" t="s">
        <v>592</v>
      </c>
      <c r="H60" s="547"/>
    </row>
    <row r="61" spans="1:38" ht="12.75" hidden="1" customHeight="1" x14ac:dyDescent="0.3">
      <c r="C61" s="535" t="s">
        <v>593</v>
      </c>
      <c r="H61" s="547"/>
    </row>
    <row r="62" spans="1:38" ht="12.75" hidden="1" customHeight="1" x14ac:dyDescent="0.3">
      <c r="C62" s="535" t="s">
        <v>594</v>
      </c>
      <c r="H62" s="547"/>
    </row>
    <row r="63" spans="1:38" ht="12.75" hidden="1" customHeight="1" x14ac:dyDescent="0.3">
      <c r="C63" s="535" t="s">
        <v>595</v>
      </c>
    </row>
    <row r="64" spans="1:38" ht="12.75" hidden="1" customHeight="1" x14ac:dyDescent="0.3">
      <c r="C64" s="535" t="s">
        <v>596</v>
      </c>
    </row>
    <row r="65" spans="3:36" ht="12.75" hidden="1" customHeight="1" x14ac:dyDescent="0.3">
      <c r="C65" s="535" t="s">
        <v>597</v>
      </c>
    </row>
    <row r="66" spans="3:36" ht="12.9" x14ac:dyDescent="0.35">
      <c r="D66" s="567"/>
      <c r="M66" s="547"/>
      <c r="AH66" s="564"/>
    </row>
    <row r="67" spans="3:36" x14ac:dyDescent="0.3">
      <c r="T67" s="547"/>
      <c r="AH67" s="564"/>
    </row>
    <row r="68" spans="3:36" x14ac:dyDescent="0.3">
      <c r="C68" s="568"/>
      <c r="D68" s="568"/>
      <c r="E68" s="569"/>
      <c r="F68" s="569"/>
    </row>
    <row r="69" spans="3:36" x14ac:dyDescent="0.3">
      <c r="F69" s="547"/>
    </row>
    <row r="70" spans="3:36" x14ac:dyDescent="0.3">
      <c r="T70" s="570"/>
    </row>
    <row r="71" spans="3:36" x14ac:dyDescent="0.3">
      <c r="T71" s="570"/>
    </row>
    <row r="72" spans="3:36" x14ac:dyDescent="0.3">
      <c r="T72" s="570"/>
    </row>
    <row r="73" spans="3:36" x14ac:dyDescent="0.3">
      <c r="T73" s="570"/>
    </row>
    <row r="74" spans="3:36" x14ac:dyDescent="0.3">
      <c r="T74" s="570"/>
    </row>
    <row r="75" spans="3:36" x14ac:dyDescent="0.3">
      <c r="T75" s="570"/>
      <c r="AJ75" s="570"/>
    </row>
    <row r="76" spans="3:36" s="570" customFormat="1" ht="12.9" x14ac:dyDescent="0.35">
      <c r="C76" s="241"/>
      <c r="G76" s="571"/>
      <c r="H76" s="571"/>
      <c r="I76" s="571"/>
      <c r="J76" s="571"/>
      <c r="K76" s="572"/>
      <c r="L76" s="571"/>
      <c r="M76" s="571"/>
      <c r="N76" s="573"/>
      <c r="O76" s="571"/>
      <c r="P76" s="571"/>
      <c r="Q76" s="571"/>
      <c r="R76" s="571"/>
      <c r="S76" s="574"/>
    </row>
    <row r="77" spans="3:36" s="570" customFormat="1" x14ac:dyDescent="0.3">
      <c r="G77" s="571"/>
      <c r="H77" s="571"/>
      <c r="I77" s="571"/>
      <c r="J77" s="571"/>
      <c r="K77" s="571"/>
      <c r="L77" s="571"/>
      <c r="M77" s="571"/>
      <c r="N77" s="571"/>
      <c r="O77" s="571"/>
      <c r="P77" s="571"/>
      <c r="Q77" s="572"/>
      <c r="R77" s="571"/>
      <c r="S77" s="574"/>
      <c r="T77" s="571"/>
    </row>
    <row r="78" spans="3:36" s="570" customFormat="1" x14ac:dyDescent="0.3">
      <c r="S78" s="574"/>
    </row>
    <row r="79" spans="3:36" s="570" customFormat="1" x14ac:dyDescent="0.3">
      <c r="F79" s="535"/>
      <c r="G79" s="571"/>
      <c r="H79" s="571"/>
      <c r="I79" s="571"/>
      <c r="J79" s="571"/>
      <c r="K79" s="571"/>
      <c r="L79" s="571"/>
      <c r="M79" s="571"/>
      <c r="N79" s="571"/>
      <c r="O79" s="571"/>
      <c r="S79" s="575"/>
      <c r="AJ79" s="535"/>
    </row>
    <row r="80" spans="3:36" ht="15.75" customHeight="1" x14ac:dyDescent="0.3">
      <c r="G80" s="571"/>
      <c r="H80" s="571"/>
      <c r="I80" s="571"/>
      <c r="J80" s="571"/>
      <c r="K80" s="571"/>
      <c r="L80" s="571"/>
      <c r="M80" s="571"/>
      <c r="N80" s="571"/>
      <c r="O80" s="571"/>
      <c r="R80" s="576"/>
      <c r="S80" s="574"/>
      <c r="T80" s="570"/>
    </row>
    <row r="81" spans="7:20" x14ac:dyDescent="0.3">
      <c r="R81" s="576"/>
      <c r="S81" s="574"/>
      <c r="T81" s="570"/>
    </row>
    <row r="82" spans="7:20" x14ac:dyDescent="0.3">
      <c r="G82" s="547"/>
      <c r="H82" s="547"/>
      <c r="I82" s="547"/>
      <c r="J82" s="547"/>
      <c r="K82" s="547"/>
      <c r="L82" s="547"/>
      <c r="M82" s="547"/>
      <c r="N82" s="547"/>
      <c r="O82" s="547"/>
      <c r="S82" s="574"/>
      <c r="T82" s="570"/>
    </row>
    <row r="83" spans="7:20" x14ac:dyDescent="0.3"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74"/>
      <c r="T83" s="570"/>
    </row>
    <row r="84" spans="7:20" x14ac:dyDescent="0.3">
      <c r="G84" s="547"/>
      <c r="H84" s="547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7"/>
      <c r="T84" s="570"/>
    </row>
    <row r="85" spans="7:20" x14ac:dyDescent="0.3"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70"/>
    </row>
    <row r="86" spans="7:20" x14ac:dyDescent="0.3">
      <c r="G86" s="547"/>
      <c r="H86" s="547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7"/>
      <c r="T86" s="570"/>
    </row>
    <row r="87" spans="7:20" x14ac:dyDescent="0.3">
      <c r="G87" s="547"/>
      <c r="H87" s="547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7"/>
      <c r="T87" s="570"/>
    </row>
    <row r="88" spans="7:20" x14ac:dyDescent="0.3"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70"/>
    </row>
    <row r="89" spans="7:20" x14ac:dyDescent="0.3"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7"/>
      <c r="T89" s="570"/>
    </row>
    <row r="90" spans="7:20" x14ac:dyDescent="0.3">
      <c r="G90" s="547"/>
      <c r="H90" s="547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47"/>
      <c r="T90" s="570"/>
    </row>
    <row r="91" spans="7:20" x14ac:dyDescent="0.3"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70"/>
    </row>
    <row r="92" spans="7:20" x14ac:dyDescent="0.3"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70"/>
    </row>
    <row r="93" spans="7:20" x14ac:dyDescent="0.3"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70"/>
    </row>
    <row r="94" spans="7:20" x14ac:dyDescent="0.3"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70"/>
    </row>
    <row r="95" spans="7:20" x14ac:dyDescent="0.3"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</row>
    <row r="96" spans="7:20" x14ac:dyDescent="0.3"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</row>
    <row r="97" spans="7:19" x14ac:dyDescent="0.3">
      <c r="G97" s="547"/>
      <c r="H97" s="547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7"/>
    </row>
    <row r="98" spans="7:19" x14ac:dyDescent="0.3"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7"/>
    </row>
    <row r="99" spans="7:19" x14ac:dyDescent="0.3"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</row>
    <row r="100" spans="7:19" x14ac:dyDescent="0.3"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</row>
    <row r="101" spans="7:19" x14ac:dyDescent="0.3"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</row>
    <row r="102" spans="7:19" x14ac:dyDescent="0.3"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</row>
    <row r="103" spans="7:19" x14ac:dyDescent="0.3"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</row>
    <row r="104" spans="7:19" x14ac:dyDescent="0.3">
      <c r="G104" s="547"/>
      <c r="H104" s="547"/>
      <c r="I104" s="547"/>
      <c r="J104" s="547"/>
      <c r="K104" s="547"/>
      <c r="L104" s="547"/>
      <c r="M104" s="547"/>
      <c r="N104" s="547"/>
      <c r="O104" s="547"/>
      <c r="P104" s="547"/>
      <c r="Q104" s="547"/>
      <c r="R104" s="547"/>
      <c r="S104" s="547"/>
    </row>
    <row r="105" spans="7:19" x14ac:dyDescent="0.3"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</row>
    <row r="106" spans="7:19" x14ac:dyDescent="0.3"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</row>
    <row r="107" spans="7:19" x14ac:dyDescent="0.3">
      <c r="G107" s="547"/>
      <c r="H107" s="547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7"/>
    </row>
    <row r="108" spans="7:19" x14ac:dyDescent="0.3"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</row>
    <row r="109" spans="7:19" x14ac:dyDescent="0.3"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</row>
    <row r="110" spans="7:19" x14ac:dyDescent="0.3"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47"/>
    </row>
    <row r="111" spans="7:19" x14ac:dyDescent="0.3"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7"/>
    </row>
    <row r="112" spans="7:19" x14ac:dyDescent="0.3">
      <c r="G112" s="547"/>
      <c r="H112" s="547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7"/>
    </row>
    <row r="113" spans="7:19" x14ac:dyDescent="0.3">
      <c r="G113" s="547"/>
      <c r="H113" s="547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7"/>
    </row>
    <row r="114" spans="7:19" x14ac:dyDescent="0.3">
      <c r="G114" s="547"/>
      <c r="H114" s="547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47"/>
    </row>
    <row r="115" spans="7:19" x14ac:dyDescent="0.3">
      <c r="G115" s="547"/>
      <c r="H115" s="547"/>
      <c r="I115" s="547"/>
      <c r="J115" s="547"/>
      <c r="K115" s="547"/>
      <c r="L115" s="547"/>
      <c r="M115" s="547"/>
      <c r="N115" s="547"/>
      <c r="O115" s="547"/>
      <c r="P115" s="547"/>
      <c r="Q115" s="547"/>
      <c r="R115" s="547"/>
      <c r="S115" s="547"/>
    </row>
    <row r="116" spans="7:19" x14ac:dyDescent="0.3">
      <c r="G116" s="547"/>
      <c r="H116" s="547"/>
      <c r="I116" s="547"/>
      <c r="J116" s="547"/>
      <c r="K116" s="547"/>
      <c r="L116" s="547"/>
      <c r="M116" s="547"/>
      <c r="N116" s="547"/>
      <c r="O116" s="547"/>
      <c r="P116" s="547"/>
      <c r="Q116" s="547"/>
      <c r="R116" s="547"/>
      <c r="S116" s="547"/>
    </row>
    <row r="117" spans="7:19" x14ac:dyDescent="0.3">
      <c r="G117" s="547"/>
      <c r="H117" s="547"/>
      <c r="I117" s="547"/>
      <c r="J117" s="547"/>
      <c r="K117" s="547"/>
      <c r="L117" s="547"/>
      <c r="M117" s="547"/>
      <c r="N117" s="547"/>
      <c r="O117" s="547"/>
      <c r="P117" s="547"/>
      <c r="Q117" s="547"/>
      <c r="R117" s="547"/>
      <c r="S117" s="547"/>
    </row>
    <row r="118" spans="7:19" x14ac:dyDescent="0.3"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</row>
    <row r="119" spans="7:19" x14ac:dyDescent="0.3">
      <c r="G119" s="547"/>
      <c r="H119" s="547"/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</row>
    <row r="120" spans="7:19" x14ac:dyDescent="0.3"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</row>
    <row r="121" spans="7:19" x14ac:dyDescent="0.3"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</row>
    <row r="122" spans="7:19" x14ac:dyDescent="0.3"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</row>
    <row r="123" spans="7:19" x14ac:dyDescent="0.3">
      <c r="G123" s="547"/>
      <c r="H123" s="547"/>
      <c r="I123" s="547"/>
      <c r="J123" s="547"/>
      <c r="K123" s="547"/>
      <c r="L123" s="547"/>
      <c r="M123" s="547"/>
      <c r="N123" s="547"/>
      <c r="O123" s="547"/>
      <c r="P123" s="547"/>
      <c r="Q123" s="547"/>
      <c r="R123" s="547"/>
      <c r="S123" s="547"/>
    </row>
    <row r="124" spans="7:19" x14ac:dyDescent="0.3">
      <c r="G124" s="547"/>
      <c r="H124" s="547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7"/>
    </row>
    <row r="125" spans="7:19" x14ac:dyDescent="0.3"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</row>
    <row r="126" spans="7:19" x14ac:dyDescent="0.3"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</row>
    <row r="127" spans="7:19" x14ac:dyDescent="0.3"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</row>
    <row r="128" spans="7:19" x14ac:dyDescent="0.3"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</row>
    <row r="129" spans="7:19" x14ac:dyDescent="0.3"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</row>
    <row r="130" spans="7:19" x14ac:dyDescent="0.3">
      <c r="S130" s="547"/>
    </row>
    <row r="131" spans="7:19" x14ac:dyDescent="0.3">
      <c r="S131" s="547"/>
    </row>
    <row r="132" spans="7:19" x14ac:dyDescent="0.3">
      <c r="S132" s="547"/>
    </row>
    <row r="133" spans="7:19" x14ac:dyDescent="0.3">
      <c r="S133" s="547"/>
    </row>
    <row r="134" spans="7:19" x14ac:dyDescent="0.3">
      <c r="S134" s="547"/>
    </row>
    <row r="135" spans="7:19" x14ac:dyDescent="0.3">
      <c r="S135" s="547"/>
    </row>
    <row r="136" spans="7:19" x14ac:dyDescent="0.3">
      <c r="S136" s="547"/>
    </row>
    <row r="137" spans="7:19" x14ac:dyDescent="0.3">
      <c r="S137" s="547"/>
    </row>
    <row r="138" spans="7:19" x14ac:dyDescent="0.3">
      <c r="S138" s="547"/>
    </row>
    <row r="139" spans="7:19" x14ac:dyDescent="0.3">
      <c r="S139" s="547"/>
    </row>
    <row r="140" spans="7:19" x14ac:dyDescent="0.3">
      <c r="S140" s="547"/>
    </row>
    <row r="141" spans="7:19" x14ac:dyDescent="0.3">
      <c r="S141" s="547"/>
    </row>
    <row r="142" spans="7:19" x14ac:dyDescent="0.3">
      <c r="S142" s="547"/>
    </row>
    <row r="143" spans="7:19" x14ac:dyDescent="0.3">
      <c r="S143" s="547"/>
    </row>
    <row r="144" spans="7:19" x14ac:dyDescent="0.3">
      <c r="S144" s="547"/>
    </row>
    <row r="145" spans="19:19" x14ac:dyDescent="0.3">
      <c r="S145" s="547"/>
    </row>
    <row r="146" spans="19:19" x14ac:dyDescent="0.3">
      <c r="S146" s="547"/>
    </row>
    <row r="147" spans="19:19" x14ac:dyDescent="0.3">
      <c r="S147" s="547"/>
    </row>
    <row r="148" spans="19:19" x14ac:dyDescent="0.3">
      <c r="S148" s="547"/>
    </row>
    <row r="149" spans="19:19" x14ac:dyDescent="0.3">
      <c r="S149" s="547"/>
    </row>
    <row r="150" spans="19:19" x14ac:dyDescent="0.3">
      <c r="S150" s="547"/>
    </row>
    <row r="151" spans="19:19" x14ac:dyDescent="0.3">
      <c r="S151" s="547"/>
    </row>
    <row r="152" spans="19:19" x14ac:dyDescent="0.3">
      <c r="S152" s="547"/>
    </row>
    <row r="153" spans="19:19" x14ac:dyDescent="0.3">
      <c r="S153" s="547"/>
    </row>
    <row r="154" spans="19:19" x14ac:dyDescent="0.3">
      <c r="S154" s="547"/>
    </row>
    <row r="155" spans="19:19" x14ac:dyDescent="0.3">
      <c r="S155" s="547"/>
    </row>
    <row r="156" spans="19:19" x14ac:dyDescent="0.3">
      <c r="S156" s="547"/>
    </row>
    <row r="157" spans="19:19" x14ac:dyDescent="0.3">
      <c r="S157" s="547"/>
    </row>
    <row r="158" spans="19:19" x14ac:dyDescent="0.3">
      <c r="S158" s="547"/>
    </row>
    <row r="159" spans="19:19" x14ac:dyDescent="0.3">
      <c r="S159" s="547"/>
    </row>
    <row r="160" spans="19:19" x14ac:dyDescent="0.3">
      <c r="S160" s="547"/>
    </row>
    <row r="161" spans="19:19" x14ac:dyDescent="0.3">
      <c r="S161" s="547"/>
    </row>
    <row r="162" spans="19:19" x14ac:dyDescent="0.3">
      <c r="S162" s="547"/>
    </row>
    <row r="163" spans="19:19" x14ac:dyDescent="0.3">
      <c r="S163" s="547"/>
    </row>
    <row r="164" spans="19:19" x14ac:dyDescent="0.3">
      <c r="S164" s="547"/>
    </row>
    <row r="165" spans="19:19" x14ac:dyDescent="0.3">
      <c r="S165" s="547"/>
    </row>
    <row r="166" spans="19:19" x14ac:dyDescent="0.3">
      <c r="S166" s="547"/>
    </row>
    <row r="167" spans="19:19" x14ac:dyDescent="0.3">
      <c r="S167" s="547"/>
    </row>
    <row r="168" spans="19:19" x14ac:dyDescent="0.3">
      <c r="S168" s="547"/>
    </row>
    <row r="169" spans="19:19" x14ac:dyDescent="0.3">
      <c r="S169" s="547"/>
    </row>
    <row r="170" spans="19:19" x14ac:dyDescent="0.3">
      <c r="S170" s="547"/>
    </row>
    <row r="171" spans="19:19" x14ac:dyDescent="0.3">
      <c r="S171" s="547"/>
    </row>
    <row r="172" spans="19:19" x14ac:dyDescent="0.3">
      <c r="S172" s="547"/>
    </row>
    <row r="173" spans="19:19" x14ac:dyDescent="0.3">
      <c r="S173" s="547"/>
    </row>
    <row r="174" spans="19:19" x14ac:dyDescent="0.3">
      <c r="S174" s="547"/>
    </row>
    <row r="175" spans="19:19" x14ac:dyDescent="0.3">
      <c r="S175" s="547"/>
    </row>
    <row r="176" spans="19:19" x14ac:dyDescent="0.3">
      <c r="S176" s="547"/>
    </row>
    <row r="177" spans="19:19" x14ac:dyDescent="0.3">
      <c r="S177" s="547"/>
    </row>
    <row r="178" spans="19:19" x14ac:dyDescent="0.3">
      <c r="S178" s="547"/>
    </row>
    <row r="179" spans="19:19" x14ac:dyDescent="0.3">
      <c r="S179" s="547"/>
    </row>
    <row r="180" spans="19:19" x14ac:dyDescent="0.3">
      <c r="S180" s="547"/>
    </row>
    <row r="181" spans="19:19" x14ac:dyDescent="0.3">
      <c r="S181" s="547"/>
    </row>
    <row r="182" spans="19:19" x14ac:dyDescent="0.3">
      <c r="S182" s="547"/>
    </row>
    <row r="183" spans="19:19" x14ac:dyDescent="0.3">
      <c r="S183" s="547"/>
    </row>
    <row r="184" spans="19:19" x14ac:dyDescent="0.3">
      <c r="S184" s="547"/>
    </row>
    <row r="185" spans="19:19" x14ac:dyDescent="0.3">
      <c r="S185" s="547"/>
    </row>
    <row r="186" spans="19:19" x14ac:dyDescent="0.3">
      <c r="S186" s="547"/>
    </row>
    <row r="187" spans="19:19" x14ac:dyDescent="0.3">
      <c r="S187" s="547"/>
    </row>
    <row r="188" spans="19:19" x14ac:dyDescent="0.3">
      <c r="S188" s="547"/>
    </row>
    <row r="189" spans="19:19" x14ac:dyDescent="0.3">
      <c r="S189" s="547"/>
    </row>
    <row r="190" spans="19:19" x14ac:dyDescent="0.3">
      <c r="S190" s="547"/>
    </row>
    <row r="191" spans="19:19" x14ac:dyDescent="0.3">
      <c r="S191" s="547"/>
    </row>
    <row r="192" spans="19:19" x14ac:dyDescent="0.3">
      <c r="S192" s="547"/>
    </row>
    <row r="193" spans="19:19" x14ac:dyDescent="0.3">
      <c r="S193" s="547"/>
    </row>
    <row r="194" spans="19:19" x14ac:dyDescent="0.3">
      <c r="S194" s="547"/>
    </row>
    <row r="195" spans="19:19" x14ac:dyDescent="0.3">
      <c r="S195" s="547"/>
    </row>
    <row r="196" spans="19:19" x14ac:dyDescent="0.3">
      <c r="S196" s="547"/>
    </row>
    <row r="197" spans="19:19" x14ac:dyDescent="0.3">
      <c r="S197" s="547"/>
    </row>
    <row r="198" spans="19:19" x14ac:dyDescent="0.3">
      <c r="S198" s="547"/>
    </row>
    <row r="199" spans="19:19" x14ac:dyDescent="0.3">
      <c r="S199" s="547"/>
    </row>
    <row r="200" spans="19:19" x14ac:dyDescent="0.3">
      <c r="S200" s="547"/>
    </row>
    <row r="201" spans="19:19" x14ac:dyDescent="0.3">
      <c r="S201" s="547"/>
    </row>
    <row r="202" spans="19:19" x14ac:dyDescent="0.3">
      <c r="S202" s="547"/>
    </row>
    <row r="203" spans="19:19" x14ac:dyDescent="0.3">
      <c r="S203" s="547"/>
    </row>
    <row r="204" spans="19:19" x14ac:dyDescent="0.3">
      <c r="S204" s="547"/>
    </row>
    <row r="205" spans="19:19" x14ac:dyDescent="0.3">
      <c r="S205" s="547"/>
    </row>
    <row r="206" spans="19:19" x14ac:dyDescent="0.3">
      <c r="S206" s="547"/>
    </row>
  </sheetData>
  <mergeCells count="3">
    <mergeCell ref="F2:S2"/>
    <mergeCell ref="T2:AG2"/>
    <mergeCell ref="AJ3:AJ4"/>
  </mergeCells>
  <pageMargins left="0.70866141732283472" right="0.70866141732283472" top="0.74803149606299213" bottom="0.74803149606299213" header="0.31496062992125984" footer="0.31496062992125984"/>
  <pageSetup orientation="landscape" r:id="rId1"/>
  <colBreaks count="1" manualBreakCount="1">
    <brk id="3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B192-00CD-4FC1-A585-6FD5FC7B3677}">
  <sheetPr>
    <pageSetUpPr fitToPage="1"/>
  </sheetPr>
  <dimension ref="A1:BQ567"/>
  <sheetViews>
    <sheetView view="pageBreakPreview" topLeftCell="A65" zoomScale="110" zoomScaleNormal="100" zoomScaleSheetLayoutView="110" workbookViewId="0">
      <selection activeCell="V160" sqref="V160"/>
    </sheetView>
  </sheetViews>
  <sheetFormatPr defaultColWidth="9.3046875" defaultRowHeight="12.9" x14ac:dyDescent="0.35"/>
  <cols>
    <col min="1" max="4" width="0.69140625" style="1" customWidth="1"/>
    <col min="5" max="5" width="49.3828125" style="1" customWidth="1"/>
    <col min="6" max="6" width="3.3046875" style="1" customWidth="1"/>
    <col min="7" max="7" width="4.3046875" style="1" customWidth="1"/>
    <col min="8" max="9" width="14.69140625" style="1" customWidth="1"/>
    <col min="10" max="16" width="12" style="1" hidden="1" customWidth="1"/>
    <col min="17" max="21" width="12.53515625" style="1" hidden="1" customWidth="1"/>
    <col min="22" max="22" width="14.69140625" style="7" customWidth="1"/>
    <col min="23" max="23" width="14.69140625" style="1" customWidth="1"/>
    <col min="24" max="24" width="17.15234375" style="1" hidden="1" customWidth="1"/>
    <col min="25" max="25" width="13.3828125" style="1" hidden="1" customWidth="1"/>
    <col min="26" max="27" width="11.3046875" style="1" hidden="1" customWidth="1"/>
    <col min="28" max="30" width="12" style="1" hidden="1" customWidth="1"/>
    <col min="31" max="31" width="12.15234375" style="1" hidden="1" customWidth="1"/>
    <col min="32" max="35" width="12.53515625" style="1" hidden="1" customWidth="1"/>
    <col min="36" max="36" width="7.3828125" style="1" customWidth="1"/>
    <col min="37" max="37" width="13.69140625" style="1" hidden="1" customWidth="1"/>
    <col min="38" max="43" width="13.69140625" style="1" customWidth="1"/>
    <col min="44" max="44" width="9.53515625" style="1" customWidth="1"/>
    <col min="45" max="45" width="12.53515625" style="1" bestFit="1" customWidth="1"/>
    <col min="46" max="16384" width="9.3046875" style="1"/>
  </cols>
  <sheetData>
    <row r="1" spans="1:37" ht="12.75" customHeight="1" x14ac:dyDescent="0.35">
      <c r="V1" s="1"/>
    </row>
    <row r="2" spans="1:37" ht="12.75" customHeight="1" x14ac:dyDescent="0.35">
      <c r="A2" s="2" t="s">
        <v>0</v>
      </c>
      <c r="B2" s="2"/>
      <c r="C2" s="2"/>
      <c r="D2" s="3"/>
      <c r="F2" s="2"/>
      <c r="G2" s="3"/>
      <c r="U2" s="3"/>
      <c r="V2" s="1"/>
    </row>
    <row r="3" spans="1:37" ht="12.75" customHeight="1" x14ac:dyDescent="0.35">
      <c r="A3" s="4"/>
      <c r="B3" s="5"/>
      <c r="C3" s="5"/>
      <c r="D3" s="5"/>
      <c r="E3" s="5"/>
      <c r="F3" s="5"/>
      <c r="G3" s="6"/>
      <c r="H3" s="713" t="s">
        <v>1</v>
      </c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6" t="s">
        <v>2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4"/>
      <c r="AI3" s="715"/>
      <c r="AJ3" s="7"/>
    </row>
    <row r="4" spans="1:37" ht="12.75" customHeight="1" x14ac:dyDescent="0.35">
      <c r="A4" s="7"/>
      <c r="C4" s="8"/>
      <c r="E4" s="8"/>
      <c r="F4" s="8"/>
      <c r="G4" s="9"/>
      <c r="H4" s="10" t="s">
        <v>3</v>
      </c>
      <c r="I4" s="11" t="s">
        <v>4</v>
      </c>
      <c r="J4" s="11" t="s">
        <v>5</v>
      </c>
      <c r="K4" s="11" t="s">
        <v>6</v>
      </c>
      <c r="L4" s="11" t="s">
        <v>7</v>
      </c>
      <c r="M4" s="11" t="s">
        <v>8</v>
      </c>
      <c r="N4" s="11" t="s">
        <v>9</v>
      </c>
      <c r="O4" s="11" t="s">
        <v>10</v>
      </c>
      <c r="P4" s="11" t="s">
        <v>11</v>
      </c>
      <c r="Q4" s="11" t="s">
        <v>12</v>
      </c>
      <c r="R4" s="11" t="s">
        <v>13</v>
      </c>
      <c r="S4" s="11" t="s">
        <v>14</v>
      </c>
      <c r="T4" s="11" t="s">
        <v>15</v>
      </c>
      <c r="U4" s="12" t="s">
        <v>16</v>
      </c>
      <c r="V4" s="13" t="s">
        <v>17</v>
      </c>
      <c r="W4" s="11" t="s">
        <v>4</v>
      </c>
      <c r="X4" s="11" t="s">
        <v>5</v>
      </c>
      <c r="Y4" s="11" t="s">
        <v>6</v>
      </c>
      <c r="Z4" s="11" t="s">
        <v>7</v>
      </c>
      <c r="AA4" s="11" t="s">
        <v>8</v>
      </c>
      <c r="AB4" s="11" t="s">
        <v>9</v>
      </c>
      <c r="AC4" s="11" t="s">
        <v>10</v>
      </c>
      <c r="AD4" s="11" t="s">
        <v>11</v>
      </c>
      <c r="AE4" s="11" t="s">
        <v>12</v>
      </c>
      <c r="AF4" s="11" t="s">
        <v>13</v>
      </c>
      <c r="AG4" s="11" t="s">
        <v>14</v>
      </c>
      <c r="AH4" s="11" t="s">
        <v>18</v>
      </c>
      <c r="AI4" s="12" t="s">
        <v>16</v>
      </c>
      <c r="AJ4" s="7"/>
    </row>
    <row r="5" spans="1:37" ht="12.75" customHeight="1" x14ac:dyDescent="0.35">
      <c r="A5" s="14" t="s">
        <v>19</v>
      </c>
      <c r="B5" s="15"/>
      <c r="C5" s="15"/>
      <c r="D5" s="15"/>
      <c r="E5" s="15"/>
      <c r="F5" s="15"/>
      <c r="G5" s="16"/>
      <c r="H5" s="17" t="s">
        <v>20</v>
      </c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9"/>
      <c r="V5" s="20" t="s">
        <v>21</v>
      </c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9"/>
      <c r="AJ5" s="7"/>
    </row>
    <row r="6" spans="1:37" s="23" customFormat="1" ht="12.75" customHeight="1" x14ac:dyDescent="0.35">
      <c r="A6" s="21"/>
      <c r="B6" s="8" t="s">
        <v>22</v>
      </c>
      <c r="C6" s="22"/>
      <c r="E6" s="22"/>
      <c r="F6" s="24"/>
      <c r="G6" s="25"/>
      <c r="H6" s="26">
        <f>+H7+H14+H15+H16+H17+H20+H21+H18</f>
        <v>1264312809.2679996</v>
      </c>
      <c r="I6" s="26">
        <f t="shared" ref="I6:T6" si="0">+I7+I14+I15+I16+I17+I20+I21+I18</f>
        <v>82884429.857529998</v>
      </c>
      <c r="J6" s="26">
        <f>+J7+J14+J15+J16+J17+J20+J21+J18</f>
        <v>0</v>
      </c>
      <c r="K6" s="26">
        <f>+K7+K14+K15+K16+K17+K20+K21+K18</f>
        <v>0</v>
      </c>
      <c r="L6" s="26">
        <f t="shared" si="0"/>
        <v>0</v>
      </c>
      <c r="M6" s="26">
        <f t="shared" si="0"/>
        <v>0</v>
      </c>
      <c r="N6" s="26">
        <f t="shared" si="0"/>
        <v>0</v>
      </c>
      <c r="O6" s="26">
        <f t="shared" si="0"/>
        <v>0</v>
      </c>
      <c r="P6" s="26">
        <f>+P7+P14+P15+P16+P17+P20+P21+P18</f>
        <v>0</v>
      </c>
      <c r="Q6" s="26">
        <f>+Q7+Q14+Q15+Q16+Q17+Q20+Q21+Q18</f>
        <v>0</v>
      </c>
      <c r="R6" s="26">
        <f t="shared" si="0"/>
        <v>0</v>
      </c>
      <c r="S6" s="26">
        <f t="shared" si="0"/>
        <v>0</v>
      </c>
      <c r="T6" s="26">
        <f t="shared" si="0"/>
        <v>0</v>
      </c>
      <c r="U6" s="27">
        <f>+U7+U14+U15+U16+U17+U20+U21+U18</f>
        <v>82884429.857529998</v>
      </c>
      <c r="V6" s="28">
        <f>+V7+V14+V15+V16+V17+V20+V21+V18+2</f>
        <v>1190241490.4979601</v>
      </c>
      <c r="W6" s="26">
        <f t="shared" ref="W6" si="1">+W7+W14+W15+W16+W17+W20+W21+W18</f>
        <v>72181656.298990011</v>
      </c>
      <c r="X6" s="26">
        <f>+X7+X14+X15+X16+X17+X20+X21+X18</f>
        <v>70069801.219190016</v>
      </c>
      <c r="Y6" s="26">
        <f>+Y7+Y14+Y15+Y16+Y17+Y20+Y21+Y18</f>
        <v>143582175.64360002</v>
      </c>
      <c r="Z6" s="26">
        <f t="shared" ref="Z6:AC6" si="2">+Z7+Z14+Z15+Z16+Z17+Z20+Z21+Z18</f>
        <v>52938732.272479996</v>
      </c>
      <c r="AA6" s="26">
        <f t="shared" si="2"/>
        <v>112281915.58622999</v>
      </c>
      <c r="AB6" s="26">
        <f t="shared" si="2"/>
        <v>98029769.628689989</v>
      </c>
      <c r="AC6" s="26">
        <f t="shared" si="2"/>
        <v>69368751.387590006</v>
      </c>
      <c r="AD6" s="26">
        <f>+AD7+AD14+AD15+AD16+AD17+AD20+AD21+AD18</f>
        <v>70901879.035290003</v>
      </c>
      <c r="AE6" s="26">
        <f>+AE7+AE14+AE15+AE16+AE17+AE20+AE21+AE18</f>
        <v>160663622.92180994</v>
      </c>
      <c r="AF6" s="26">
        <f t="shared" ref="AF6:AH6" si="3">+AF7+AF14+AF15+AF16+AF17+AF20+AF21+AF18</f>
        <v>74725868.859980002</v>
      </c>
      <c r="AG6" s="26">
        <f t="shared" si="3"/>
        <v>148838230.86505997</v>
      </c>
      <c r="AH6" s="26">
        <f t="shared" si="3"/>
        <v>116659084.77904995</v>
      </c>
      <c r="AI6" s="26">
        <f>+AI7+AI14+AI15+AI16+AI17+AI20+AI21+AI18</f>
        <v>72181656.298990011</v>
      </c>
      <c r="AJ6" s="29"/>
      <c r="AK6" s="23">
        <f>V6-AI6</f>
        <v>1118059834.1989701</v>
      </c>
    </row>
    <row r="7" spans="1:37" ht="12.75" customHeight="1" x14ac:dyDescent="0.35">
      <c r="A7" s="7"/>
      <c r="C7" s="1" t="s">
        <v>23</v>
      </c>
      <c r="F7" s="8"/>
      <c r="G7" s="9"/>
      <c r="H7" s="30">
        <f>(+H8+H9+H10+H11+H12)</f>
        <v>844820363.28999996</v>
      </c>
      <c r="I7" s="30">
        <f t="shared" ref="I7:T7" si="4">(+I8+I9+I10+I11+I12)</f>
        <v>73940591.994279996</v>
      </c>
      <c r="J7" s="30">
        <f t="shared" si="4"/>
        <v>0</v>
      </c>
      <c r="K7" s="30">
        <f t="shared" si="4"/>
        <v>0</v>
      </c>
      <c r="L7" s="30">
        <f t="shared" si="4"/>
        <v>0</v>
      </c>
      <c r="M7" s="30">
        <f t="shared" si="4"/>
        <v>0</v>
      </c>
      <c r="N7" s="30">
        <f t="shared" si="4"/>
        <v>0</v>
      </c>
      <c r="O7" s="30">
        <f t="shared" si="4"/>
        <v>0</v>
      </c>
      <c r="P7" s="30">
        <f>(+P8+P9+P10+P11+P12)</f>
        <v>0</v>
      </c>
      <c r="Q7" s="30">
        <f>(+Q8+Q9+Q10+Q11+Q12)</f>
        <v>0</v>
      </c>
      <c r="R7" s="30">
        <f t="shared" si="4"/>
        <v>0</v>
      </c>
      <c r="S7" s="30">
        <f t="shared" si="4"/>
        <v>0</v>
      </c>
      <c r="T7" s="30">
        <f t="shared" si="4"/>
        <v>0</v>
      </c>
      <c r="U7" s="31">
        <f>(+U8+U9+U10+U11+U12)</f>
        <v>73940591.994279996</v>
      </c>
      <c r="V7" s="32">
        <v>790619213.06724977</v>
      </c>
      <c r="W7" s="30">
        <f t="shared" ref="W7:AC7" si="5">(+W8+W9+W10+W11+W12)</f>
        <v>67157481.569860011</v>
      </c>
      <c r="X7" s="30">
        <f t="shared" si="5"/>
        <v>60767545.229309998</v>
      </c>
      <c r="Y7" s="30">
        <f t="shared" si="5"/>
        <v>59268764.124530002</v>
      </c>
      <c r="Z7" s="30">
        <f t="shared" si="5"/>
        <v>45122583.283529997</v>
      </c>
      <c r="AA7" s="30">
        <f t="shared" si="5"/>
        <v>69061051.23199001</v>
      </c>
      <c r="AB7" s="30">
        <f t="shared" si="5"/>
        <v>62335234.399739996</v>
      </c>
      <c r="AC7" s="30">
        <f t="shared" si="5"/>
        <v>61521276.105849996</v>
      </c>
      <c r="AD7" s="30">
        <f>(+AD8+AD9+AD10+AD11+AD12)</f>
        <v>65104503.041820012</v>
      </c>
      <c r="AE7" s="30">
        <f>(+AE8+AE9+AE10+AE11+AE12)</f>
        <v>68913019.168359965</v>
      </c>
      <c r="AF7" s="30">
        <f t="shared" ref="AF7:AH7" si="6">(+AF8+AF9+AF10+AF11+AF12)</f>
        <v>69640778.648570001</v>
      </c>
      <c r="AG7" s="30">
        <f t="shared" si="6"/>
        <v>86553217.602079988</v>
      </c>
      <c r="AH7" s="30">
        <f t="shared" si="6"/>
        <v>75173758.661609977</v>
      </c>
      <c r="AI7" s="30">
        <f>(+AI8+AI9+AI10+AI11+AI12)</f>
        <v>67157481.569860011</v>
      </c>
      <c r="AJ7" s="7"/>
      <c r="AK7" s="23">
        <f t="shared" ref="AK7:AK70" si="7">V7-AI7</f>
        <v>723461731.49738979</v>
      </c>
    </row>
    <row r="8" spans="1:37" ht="12.75" customHeight="1" x14ac:dyDescent="0.35">
      <c r="A8" s="7"/>
      <c r="B8" s="8"/>
      <c r="E8" s="33" t="s">
        <v>24</v>
      </c>
      <c r="F8" s="33"/>
      <c r="G8" s="34"/>
      <c r="H8" s="35">
        <v>81265658.898000002</v>
      </c>
      <c r="I8" s="35">
        <v>1801950.5704399999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1">
        <f>SUM(I8:T8)</f>
        <v>1801950.5704399999</v>
      </c>
      <c r="V8" s="32">
        <v>74723465.060790002</v>
      </c>
      <c r="W8" s="30">
        <v>1421444.1790700001</v>
      </c>
      <c r="X8" s="35">
        <f>1469373.28519-1421444+1424368</f>
        <v>1472297.28519</v>
      </c>
      <c r="Y8" s="35">
        <f>1509968.29038-2893741+2898834</f>
        <v>1515061.2903799999</v>
      </c>
      <c r="Z8" s="35">
        <f>1759912.55661-4408803+4418238</f>
        <v>1769347.5566100003</v>
      </c>
      <c r="AA8" s="35">
        <f>17297766.83844-6178150+6190444</f>
        <v>17310060.838440001</v>
      </c>
      <c r="AB8" s="35">
        <f>3805282.2844-23488211+23494497</f>
        <v>3811568.2844000012</v>
      </c>
      <c r="AC8" s="35">
        <f>4165875.96697-27299779+27311990</f>
        <v>4178086.9669700004</v>
      </c>
      <c r="AD8" s="35">
        <f>3326085.77697-31477866+31553100</f>
        <v>3401319.7769699991</v>
      </c>
      <c r="AE8" s="35">
        <f>2556308.18855-34879186+34508671</f>
        <v>2185793.1885499991</v>
      </c>
      <c r="AF8" s="35">
        <f>2888688.18753-37064979+37642923</f>
        <v>3466632.1875300035</v>
      </c>
      <c r="AG8" s="35">
        <f>30591480.1786-40531612+40343562</f>
        <v>30403430.178599998</v>
      </c>
      <c r="AH8" s="35">
        <f>3739392.32808-70935042+70984073</f>
        <v>3788423.3280799985</v>
      </c>
      <c r="AI8" s="31">
        <f>SUM(W8)</f>
        <v>1421444.1790700001</v>
      </c>
      <c r="AJ8" s="7"/>
      <c r="AK8" s="23">
        <f t="shared" si="7"/>
        <v>73302020.881720006</v>
      </c>
    </row>
    <row r="9" spans="1:37" ht="12.75" customHeight="1" x14ac:dyDescent="0.35">
      <c r="A9" s="7"/>
      <c r="B9" s="8"/>
      <c r="E9" s="1" t="s">
        <v>25</v>
      </c>
      <c r="F9" s="8"/>
      <c r="G9" s="30"/>
      <c r="H9" s="35">
        <v>818928398.26600003</v>
      </c>
      <c r="I9" s="35">
        <v>73167763.903160006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1">
        <f>SUM(I9:T9)</f>
        <v>73167763.903160006</v>
      </c>
      <c r="V9" s="32">
        <v>767118354.00563979</v>
      </c>
      <c r="W9" s="30">
        <v>67193803.692139998</v>
      </c>
      <c r="X9" s="35">
        <f>60671240.48733-67193804+67193804</f>
        <v>60671240.487329997</v>
      </c>
      <c r="Y9" s="35">
        <f>58832225.24042-127865044+127865044</f>
        <v>58832225.240419999</v>
      </c>
      <c r="Z9" s="35">
        <f>62099419.67183-186697269+186697269</f>
        <v>62099419.671829998</v>
      </c>
      <c r="AA9" s="35">
        <f>59086890.88328-248796689+248796689</f>
        <v>59086890.883280009</v>
      </c>
      <c r="AB9" s="35">
        <f>63078429.42764-307883580+307883580</f>
        <v>63078429.427639991</v>
      </c>
      <c r="AC9" s="35">
        <f>63230379.70281-370962009+370962009</f>
        <v>63230379.702809989</v>
      </c>
      <c r="AD9" s="35">
        <f>64906534.08257-434192389+434192389</f>
        <v>64906534.082570016</v>
      </c>
      <c r="AE9" s="35">
        <f>68577625.59492-499098923+499098923</f>
        <v>68577625.59491998</v>
      </c>
      <c r="AF9" s="35">
        <f>68493488.95605-567676549+567676549</f>
        <v>68493488.956049979</v>
      </c>
      <c r="AG9" s="35">
        <f>57976630.43547-636170038+636170038</f>
        <v>57976630.435469985</v>
      </c>
      <c r="AH9" s="35">
        <f>72971685.83118-694146668+694146668</f>
        <v>72971685.831179976</v>
      </c>
      <c r="AI9" s="31">
        <f t="shared" ref="AI9:AI17" si="8">SUM(W9)</f>
        <v>67193803.692139998</v>
      </c>
      <c r="AJ9" s="7"/>
      <c r="AK9" s="23">
        <f t="shared" si="7"/>
        <v>699924550.31349981</v>
      </c>
    </row>
    <row r="10" spans="1:37" ht="12.75" customHeight="1" x14ac:dyDescent="0.4">
      <c r="A10" s="7"/>
      <c r="B10" s="8"/>
      <c r="E10" s="1" t="s">
        <v>26</v>
      </c>
      <c r="F10"/>
      <c r="G10" s="36"/>
      <c r="H10" s="35">
        <v>-4581983.5889999997</v>
      </c>
      <c r="I10" s="35">
        <v>-213102.88228999998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1">
        <f>SUM(I10:T10)</f>
        <v>-213102.88228999998</v>
      </c>
      <c r="V10" s="32">
        <v>-4288017.2118500005</v>
      </c>
      <c r="W10" s="30">
        <v>-276639.51257000002</v>
      </c>
      <c r="X10" s="35">
        <f>-332790.65215+276640-276640</f>
        <v>-332790.65214999998</v>
      </c>
      <c r="Y10" s="35">
        <f>-348676.21638+609430-609430</f>
        <v>-348676.21638</v>
      </c>
      <c r="Z10" s="35">
        <f>-340432.20914+958106-958106</f>
        <v>-340432.20913999993</v>
      </c>
      <c r="AA10" s="35">
        <f>-355728.02868+1298539-1298539</f>
        <v>-355728.02867999999</v>
      </c>
      <c r="AB10" s="35">
        <f>-384828.96715+1654267-1654267</f>
        <v>-384828.96714999992</v>
      </c>
      <c r="AC10" s="35">
        <f>-197505.9759+2039096-2039096</f>
        <v>-197505.97589999996</v>
      </c>
      <c r="AD10" s="35">
        <f>-399744.1302+2236602-2236602</f>
        <v>-399744.13020000001</v>
      </c>
      <c r="AE10" s="35">
        <f>-401937.03843-2636346+2636346</f>
        <v>-401937.03843000019</v>
      </c>
      <c r="AF10" s="35">
        <f>-350714.35955+3038283-3038283</f>
        <v>-350714.35955000017</v>
      </c>
      <c r="AG10" s="35">
        <f>-452440.57128+3388997-3388997</f>
        <v>-452440.5712799998</v>
      </c>
      <c r="AH10" s="35">
        <f>-446579.55042+3841438-3841438</f>
        <v>-446579.55042000022</v>
      </c>
      <c r="AI10" s="31">
        <f t="shared" si="8"/>
        <v>-276639.51257000002</v>
      </c>
      <c r="AJ10" s="7"/>
      <c r="AK10" s="23">
        <f t="shared" si="7"/>
        <v>-4011377.6992800003</v>
      </c>
    </row>
    <row r="11" spans="1:37" ht="12.75" customHeight="1" x14ac:dyDescent="0.35">
      <c r="A11" s="7"/>
      <c r="B11" s="8"/>
      <c r="E11" s="1" t="s">
        <v>27</v>
      </c>
      <c r="F11" s="8"/>
      <c r="G11" s="30"/>
      <c r="H11" s="35">
        <v>-912140.41899999999</v>
      </c>
      <c r="I11" s="35">
        <v>-59057.542959999999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1">
        <f>SUM(I11:T11)</f>
        <v>-59057.542959999999</v>
      </c>
      <c r="V11" s="32">
        <v>-853620.21498999989</v>
      </c>
      <c r="W11" s="30">
        <v>-32076.896940000002</v>
      </c>
      <c r="X11" s="35">
        <f>-118863.51622+32077-32077</f>
        <v>-118863.51622</v>
      </c>
      <c r="Y11" s="35">
        <f>-71452.98731+150940-150940</f>
        <v>-71452.987309999997</v>
      </c>
      <c r="Z11" s="35">
        <f>-38276.21205+222393-222393</f>
        <v>-38276.212050000002</v>
      </c>
      <c r="AA11" s="35">
        <f>-52977.54515+260670-260670</f>
        <v>-52977.545149999991</v>
      </c>
      <c r="AB11" s="35">
        <f>-39438.8683+313647-313647</f>
        <v>-39438.868299999973</v>
      </c>
      <c r="AC11" s="35">
        <f>-270182.61632+353086-353086</f>
        <v>-270182.61631999997</v>
      </c>
      <c r="AD11" s="35">
        <f>-100017.51532+623269-623269</f>
        <v>-100017.51532000001</v>
      </c>
      <c r="AE11" s="35">
        <f>-65952.47183-723286+723286</f>
        <v>-65952.471829999937</v>
      </c>
      <c r="AF11" s="35">
        <f>-27753.88899+789239-789239</f>
        <v>-27753.888990000007</v>
      </c>
      <c r="AG11" s="35">
        <f>-18815.83472+816993-816993</f>
        <v>-18815.834720000043</v>
      </c>
      <c r="AH11" s="35">
        <f>-17811.86184+835808-835808</f>
        <v>-17811.861840000027</v>
      </c>
      <c r="AI11" s="31">
        <f t="shared" si="8"/>
        <v>-32076.896940000002</v>
      </c>
      <c r="AJ11" s="7"/>
      <c r="AK11" s="23">
        <f t="shared" si="7"/>
        <v>-821543.31804999989</v>
      </c>
    </row>
    <row r="12" spans="1:37" ht="12.75" customHeight="1" x14ac:dyDescent="0.35">
      <c r="A12" s="7"/>
      <c r="B12" s="8"/>
      <c r="E12" s="1" t="s">
        <v>28</v>
      </c>
      <c r="F12" s="8"/>
      <c r="G12" s="30"/>
      <c r="H12" s="35">
        <v>-49879569.865999997</v>
      </c>
      <c r="I12" s="35">
        <v>-756962.05407000007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1">
        <f>SUM(I12:T12)</f>
        <v>-756962.05407000007</v>
      </c>
      <c r="V12" s="32">
        <v>-46080968.572339997</v>
      </c>
      <c r="W12" s="30">
        <v>-1149049.8918399999</v>
      </c>
      <c r="X12" s="35">
        <f>-924338.37484+1149050-1149050</f>
        <v>-924338.37483999995</v>
      </c>
      <c r="Y12" s="35">
        <f>-658393.20258+2073388-2073388</f>
        <v>-658393.20258000004</v>
      </c>
      <c r="Z12" s="35">
        <f>-18367475.52372+2731781-2731781</f>
        <v>-18367475.52372</v>
      </c>
      <c r="AA12" s="35">
        <f>-6927194.9159+21099257-21099257</f>
        <v>-6927194.9158999994</v>
      </c>
      <c r="AB12" s="35">
        <f>-4130495.47685+28026452-28026452</f>
        <v>-4130495.4768499993</v>
      </c>
      <c r="AC12" s="35">
        <f>-5419501.97171+32156947-32156947</f>
        <v>-5419501.9717100002</v>
      </c>
      <c r="AD12" s="35">
        <f>-2703589.1722+37576449-37576449</f>
        <v>-2703589.1722000018</v>
      </c>
      <c r="AE12" s="35">
        <f>-1382510.10485-40280038+40280038</f>
        <v>-1382510.1048500016</v>
      </c>
      <c r="AF12" s="35">
        <f>-1940874.24647+41662549-41662549</f>
        <v>-1940874.2464699969</v>
      </c>
      <c r="AG12" s="35">
        <f>-1355586.60599+43603423-43603423</f>
        <v>-1355586.6059900001</v>
      </c>
      <c r="AH12" s="35">
        <f>-1121959.08539+44959009-44959009</f>
        <v>-1121959.0853900015</v>
      </c>
      <c r="AI12" s="31">
        <f t="shared" si="8"/>
        <v>-1149049.8918399999</v>
      </c>
      <c r="AJ12" s="7"/>
      <c r="AK12" s="23">
        <f t="shared" si="7"/>
        <v>-44931918.680499993</v>
      </c>
    </row>
    <row r="13" spans="1:37" ht="12.75" customHeight="1" x14ac:dyDescent="0.35">
      <c r="A13" s="7"/>
      <c r="C13" s="33" t="s">
        <v>29</v>
      </c>
      <c r="D13" s="33"/>
      <c r="E13" s="33"/>
      <c r="F13" s="33"/>
      <c r="G13" s="34"/>
      <c r="H13" s="35"/>
      <c r="I13" s="35"/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1"/>
      <c r="V13" s="32"/>
      <c r="W13" s="30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1"/>
      <c r="AJ13" s="7"/>
      <c r="AK13" s="23">
        <f t="shared" si="7"/>
        <v>0</v>
      </c>
    </row>
    <row r="14" spans="1:37" ht="12.75" customHeight="1" x14ac:dyDescent="0.35">
      <c r="A14" s="7"/>
      <c r="E14" s="1" t="s">
        <v>30</v>
      </c>
      <c r="G14" s="30"/>
      <c r="H14" s="35">
        <v>364261554.73299992</v>
      </c>
      <c r="I14" s="35">
        <v>1947401.0430900007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f>SUM(I14:T14)</f>
        <v>1947401.0430900007</v>
      </c>
      <c r="V14" s="32">
        <v>345432053.83612001</v>
      </c>
      <c r="W14" s="30">
        <v>922841.05268999981</v>
      </c>
      <c r="X14" s="35">
        <f>2413168.7522-922841+934607</f>
        <v>2424934.7522</v>
      </c>
      <c r="Y14" s="35">
        <f>81359037.51756-3347776+3356241</f>
        <v>81367502.517560005</v>
      </c>
      <c r="Z14" s="35">
        <f>2435174.09669-84715278+84729916</f>
        <v>2449812.0966899991</v>
      </c>
      <c r="AA14" s="35">
        <f>39720113.7439-87165090+87180937</f>
        <v>39735960.743900001</v>
      </c>
      <c r="AB14" s="35">
        <f>32377050.78326-126901051+126931867</f>
        <v>32407866.783260003</v>
      </c>
      <c r="AC14" s="35">
        <f>1435413.3246-159308918+159349056</f>
        <v>1475551.3246000111</v>
      </c>
      <c r="AD14" s="35">
        <f>1234807.24059-160784469+160839774</f>
        <v>1290112.2405900061</v>
      </c>
      <c r="AE14" s="35">
        <f>88235456.71648-162074582+162480151</f>
        <v>88641025.716480002</v>
      </c>
      <c r="AF14" s="35">
        <f>1892481.32174-250715607+250176090</f>
        <v>1352964.3217400014</v>
      </c>
      <c r="AG14" s="35">
        <f>57775140.11886-252068572+252329050</f>
        <v>58035618.118860006</v>
      </c>
      <c r="AH14" s="35">
        <f>35194026.16755-310104190+310238028</f>
        <v>35327864.167549968</v>
      </c>
      <c r="AI14" s="31">
        <f t="shared" si="8"/>
        <v>922841.05268999981</v>
      </c>
      <c r="AJ14" s="7"/>
      <c r="AK14" s="23">
        <f t="shared" si="7"/>
        <v>344509212.78342998</v>
      </c>
    </row>
    <row r="15" spans="1:37" ht="12.75" customHeight="1" x14ac:dyDescent="0.35">
      <c r="A15" s="7"/>
      <c r="E15" s="37" t="s">
        <v>31</v>
      </c>
      <c r="F15" s="37"/>
      <c r="G15" s="38"/>
      <c r="H15" s="35">
        <v>7982.3980000000001</v>
      </c>
      <c r="I15" s="35">
        <v>1518.3679500000001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f>SUM(I15:T15)</f>
        <v>1518.3679500000001</v>
      </c>
      <c r="V15" s="32">
        <v>7982.3979799999997</v>
      </c>
      <c r="W15" s="30">
        <v>346.61988000000002</v>
      </c>
      <c r="X15" s="35">
        <v>385.23197999999996</v>
      </c>
      <c r="Y15" s="35">
        <v>292.59320000000002</v>
      </c>
      <c r="Z15" s="35">
        <v>682.78418000000011</v>
      </c>
      <c r="AA15" s="35">
        <v>1404.65969</v>
      </c>
      <c r="AB15" s="35">
        <v>275.13152000000002</v>
      </c>
      <c r="AC15" s="35">
        <v>1455.76421</v>
      </c>
      <c r="AD15" s="35">
        <v>702.53652</v>
      </c>
      <c r="AE15" s="35">
        <v>743.14078000000006</v>
      </c>
      <c r="AF15" s="35">
        <v>783.35916000000009</v>
      </c>
      <c r="AG15" s="35">
        <v>823.58093000000008</v>
      </c>
      <c r="AH15" s="35">
        <v>86.995929999999987</v>
      </c>
      <c r="AI15" s="31">
        <f t="shared" si="8"/>
        <v>346.61988000000002</v>
      </c>
      <c r="AJ15" s="7"/>
      <c r="AK15" s="23">
        <f t="shared" si="7"/>
        <v>7635.7780999999995</v>
      </c>
    </row>
    <row r="16" spans="1:37" ht="12.75" customHeight="1" x14ac:dyDescent="0.35">
      <c r="A16" s="7"/>
      <c r="E16" s="37" t="s">
        <v>32</v>
      </c>
      <c r="F16" s="37"/>
      <c r="G16" s="38"/>
      <c r="H16" s="35">
        <v>45579662.502999999</v>
      </c>
      <c r="I16" s="35">
        <v>6281020.3044699999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f>SUM(I16:T16)</f>
        <v>6281020.3044699999</v>
      </c>
      <c r="V16" s="32">
        <v>45876461.887510002</v>
      </c>
      <c r="W16" s="30">
        <v>3531908.4697600002</v>
      </c>
      <c r="X16" s="35">
        <v>6402461.4584900001</v>
      </c>
      <c r="Y16" s="35">
        <v>2344734.8434200003</v>
      </c>
      <c r="Z16" s="35">
        <v>4555811.2525300002</v>
      </c>
      <c r="AA16" s="35">
        <v>2845315.1585599999</v>
      </c>
      <c r="AB16" s="35">
        <v>2605363.1283</v>
      </c>
      <c r="AC16" s="35">
        <v>5635997.0822999999</v>
      </c>
      <c r="AD16" s="35">
        <v>3993392.9338200004</v>
      </c>
      <c r="AE16" s="35">
        <v>2446524.7374</v>
      </c>
      <c r="AF16" s="35">
        <v>3015350.8604699997</v>
      </c>
      <c r="AG16" s="35">
        <v>3480223.6338400003</v>
      </c>
      <c r="AH16" s="35">
        <v>5019378.3286199998</v>
      </c>
      <c r="AI16" s="31">
        <f t="shared" si="8"/>
        <v>3531908.4697600002</v>
      </c>
      <c r="AJ16" s="7"/>
      <c r="AK16" s="23">
        <f t="shared" si="7"/>
        <v>42344553.417750001</v>
      </c>
    </row>
    <row r="17" spans="1:37" ht="12.75" customHeight="1" x14ac:dyDescent="0.35">
      <c r="A17" s="7"/>
      <c r="E17" s="39" t="s">
        <v>33</v>
      </c>
      <c r="F17" s="39"/>
      <c r="G17" s="39"/>
      <c r="H17" s="35">
        <v>1150903.8689999999</v>
      </c>
      <c r="I17" s="35">
        <v>91031.795290000009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f>SUM(I17:T17)</f>
        <v>91031.795290000009</v>
      </c>
      <c r="V17" s="32">
        <v>1063926.96774</v>
      </c>
      <c r="W17" s="30">
        <v>97662.096030000001</v>
      </c>
      <c r="X17" s="35">
        <v>55364.393240000005</v>
      </c>
      <c r="Y17" s="35">
        <v>47608.397340000003</v>
      </c>
      <c r="Z17" s="35">
        <v>160323.79328000001</v>
      </c>
      <c r="AA17" s="35">
        <v>60963.040049999996</v>
      </c>
      <c r="AB17" s="35">
        <v>102658.58710999999</v>
      </c>
      <c r="AC17" s="35">
        <v>110088.25117</v>
      </c>
      <c r="AD17" s="35">
        <v>103982.94747</v>
      </c>
      <c r="AE17" s="35">
        <v>71322.290370000002</v>
      </c>
      <c r="AF17" s="35">
        <v>117721.25848</v>
      </c>
      <c r="AG17" s="35">
        <v>61899.987049999996</v>
      </c>
      <c r="AH17" s="35">
        <v>74331.926149999999</v>
      </c>
      <c r="AI17" s="31">
        <f t="shared" si="8"/>
        <v>97662.096030000001</v>
      </c>
      <c r="AJ17" s="7"/>
      <c r="AK17" s="23">
        <f t="shared" si="7"/>
        <v>966264.87170999998</v>
      </c>
    </row>
    <row r="18" spans="1:37" ht="12.75" hidden="1" customHeight="1" x14ac:dyDescent="0.35">
      <c r="A18" s="7"/>
      <c r="E18" s="37" t="s">
        <v>34</v>
      </c>
      <c r="F18" s="37"/>
      <c r="G18" s="38"/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1">
        <f>SUM(I18:T18)</f>
        <v>0</v>
      </c>
      <c r="V18" s="32">
        <v>0</v>
      </c>
      <c r="W18" s="30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1">
        <f>SUM(W18:AB18)</f>
        <v>0</v>
      </c>
      <c r="AJ18" s="7"/>
      <c r="AK18" s="23">
        <f t="shared" si="7"/>
        <v>0</v>
      </c>
    </row>
    <row r="19" spans="1:37" x14ac:dyDescent="0.35">
      <c r="A19" s="7"/>
      <c r="C19" s="1" t="s">
        <v>35</v>
      </c>
      <c r="F19" s="40"/>
      <c r="G19" s="41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1"/>
      <c r="V19" s="32"/>
      <c r="W19" s="30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1"/>
      <c r="AJ19" s="7"/>
      <c r="AK19" s="23">
        <f t="shared" si="7"/>
        <v>0</v>
      </c>
    </row>
    <row r="20" spans="1:37" ht="12.75" customHeight="1" x14ac:dyDescent="0.35">
      <c r="A20" s="7"/>
      <c r="E20" s="33" t="s">
        <v>36</v>
      </c>
      <c r="F20" s="33"/>
      <c r="G20" s="34"/>
      <c r="H20" s="35">
        <v>8492342.4749999996</v>
      </c>
      <c r="I20" s="35">
        <v>622866.35245000001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1">
        <f>SUM(I20:T20)</f>
        <v>622866.35245000001</v>
      </c>
      <c r="V20" s="32">
        <v>7241850.34136</v>
      </c>
      <c r="W20" s="30">
        <v>471416.49076999997</v>
      </c>
      <c r="X20" s="35">
        <f>433799.15397-471416+456727</f>
        <v>419110.15396999998</v>
      </c>
      <c r="Y20" s="35">
        <f>566833.16755-890527+876967</f>
        <v>553273.16755000001</v>
      </c>
      <c r="Z20" s="35">
        <f>673591.06227-1443800+1419728</f>
        <v>649519.06226999999</v>
      </c>
      <c r="AA20" s="35">
        <f>605360.75204-2093319+2065179</f>
        <v>577220.75204000017</v>
      </c>
      <c r="AB20" s="35">
        <f>615473.59876-2670540+2633438</f>
        <v>578371.59875999996</v>
      </c>
      <c r="AC20" s="35">
        <f>676732.85946-3248911+3196561</f>
        <v>624382.85945999995</v>
      </c>
      <c r="AD20" s="35">
        <f>539723.33507-3873294+3742756</f>
        <v>409185.33507000003</v>
      </c>
      <c r="AE20" s="35">
        <f>626041.86842-4282479+4247425</f>
        <v>590987.86842000019</v>
      </c>
      <c r="AF20" s="35">
        <f>636698.41156-4873467+4835039</f>
        <v>598270.41155999992</v>
      </c>
      <c r="AG20" s="35">
        <f>778877.9423-5471738+5399308</f>
        <v>706447.94230000023</v>
      </c>
      <c r="AH20" s="35">
        <f>1246532.69919-6178186+5995318</f>
        <v>1063664.6991900001</v>
      </c>
      <c r="AI20" s="31">
        <f t="shared" ref="AI20" si="9">SUM(W20)</f>
        <v>471416.49076999997</v>
      </c>
      <c r="AJ20" s="7"/>
      <c r="AK20" s="23">
        <f t="shared" si="7"/>
        <v>6770433.8505899999</v>
      </c>
    </row>
    <row r="21" spans="1:37" ht="12.75" hidden="1" customHeight="1" x14ac:dyDescent="0.35">
      <c r="A21" s="7"/>
      <c r="E21" s="37" t="s">
        <v>37</v>
      </c>
      <c r="F21" s="37"/>
      <c r="G21" s="38"/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1">
        <f>SUM(I21:T21)</f>
        <v>0</v>
      </c>
      <c r="V21" s="32">
        <v>0</v>
      </c>
      <c r="W21" s="30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1">
        <f>SUM(W21:AB21)</f>
        <v>0</v>
      </c>
      <c r="AJ21" s="7"/>
      <c r="AK21" s="23">
        <f t="shared" si="7"/>
        <v>0</v>
      </c>
    </row>
    <row r="22" spans="1:37" s="23" customFormat="1" ht="12.75" customHeight="1" x14ac:dyDescent="0.35">
      <c r="A22" s="29"/>
      <c r="B22" s="8" t="s">
        <v>38</v>
      </c>
      <c r="C22" s="22"/>
      <c r="E22" s="42"/>
      <c r="F22" s="42"/>
      <c r="G22" s="41"/>
      <c r="H22" s="43">
        <f>H23</f>
        <v>27657285.34</v>
      </c>
      <c r="I22" s="43">
        <f>I23</f>
        <v>2253787.4222900001</v>
      </c>
      <c r="J22" s="43">
        <f t="shared" ref="J22:T22" si="10">J23</f>
        <v>0</v>
      </c>
      <c r="K22" s="43">
        <f t="shared" si="10"/>
        <v>0</v>
      </c>
      <c r="L22" s="43">
        <f t="shared" si="10"/>
        <v>0</v>
      </c>
      <c r="M22" s="43">
        <f t="shared" si="10"/>
        <v>0</v>
      </c>
      <c r="N22" s="43">
        <f t="shared" si="10"/>
        <v>0</v>
      </c>
      <c r="O22" s="43">
        <f t="shared" si="10"/>
        <v>0</v>
      </c>
      <c r="P22" s="43">
        <f t="shared" si="10"/>
        <v>0</v>
      </c>
      <c r="Q22" s="43">
        <f t="shared" si="10"/>
        <v>0</v>
      </c>
      <c r="R22" s="43">
        <f t="shared" si="10"/>
        <v>0</v>
      </c>
      <c r="S22" s="43">
        <f t="shared" si="10"/>
        <v>0</v>
      </c>
      <c r="T22" s="43">
        <f t="shared" si="10"/>
        <v>0</v>
      </c>
      <c r="U22" s="44">
        <f>U23</f>
        <v>2253787.4222900001</v>
      </c>
      <c r="V22" s="45">
        <f>V23</f>
        <v>25977693.143720001</v>
      </c>
      <c r="W22" s="43">
        <f>W23</f>
        <v>2129295.4993099999</v>
      </c>
      <c r="X22" s="43">
        <f t="shared" ref="X22:AH22" si="11">X23</f>
        <v>2087941.68093</v>
      </c>
      <c r="Y22" s="43">
        <f t="shared" si="11"/>
        <v>2051863.8560599999</v>
      </c>
      <c r="Z22" s="43">
        <f t="shared" si="11"/>
        <v>2102991.3665399998</v>
      </c>
      <c r="AA22" s="43">
        <f t="shared" si="11"/>
        <v>2056929.1834500001</v>
      </c>
      <c r="AB22" s="43">
        <f t="shared" si="11"/>
        <v>2049458.0983599999</v>
      </c>
      <c r="AC22" s="43">
        <f t="shared" si="11"/>
        <v>2149659.6006799997</v>
      </c>
      <c r="AD22" s="43">
        <f t="shared" si="11"/>
        <v>2176932.2334699999</v>
      </c>
      <c r="AE22" s="43">
        <f t="shared" si="11"/>
        <v>2376137.1373999999</v>
      </c>
      <c r="AF22" s="43">
        <f t="shared" si="11"/>
        <v>2374081.1753699998</v>
      </c>
      <c r="AG22" s="43">
        <f t="shared" si="11"/>
        <v>2036959.4132999999</v>
      </c>
      <c r="AH22" s="43">
        <f t="shared" si="11"/>
        <v>2385443.89885</v>
      </c>
      <c r="AI22" s="43">
        <f>AI23</f>
        <v>2129295.4993099999</v>
      </c>
      <c r="AJ22" s="29"/>
      <c r="AK22" s="23">
        <f t="shared" si="7"/>
        <v>23848397.644409999</v>
      </c>
    </row>
    <row r="23" spans="1:37" ht="12.75" customHeight="1" x14ac:dyDescent="0.35">
      <c r="A23" s="7"/>
      <c r="C23" s="39" t="s">
        <v>39</v>
      </c>
      <c r="F23" s="46"/>
      <c r="G23" s="41"/>
      <c r="H23" s="35">
        <v>27657285.34</v>
      </c>
      <c r="I23" s="35">
        <v>2253787.4222900001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47">
        <f>SUM(I23:T23)</f>
        <v>2253787.4222900001</v>
      </c>
      <c r="V23" s="32">
        <v>25977693.143720001</v>
      </c>
      <c r="W23" s="30">
        <v>2129295.4993099999</v>
      </c>
      <c r="X23" s="35">
        <v>2087941.68093</v>
      </c>
      <c r="Y23" s="35">
        <v>2051863.8560599999</v>
      </c>
      <c r="Z23" s="35">
        <v>2102991.3665399998</v>
      </c>
      <c r="AA23" s="35">
        <v>2056929.1834500001</v>
      </c>
      <c r="AB23" s="35">
        <v>2049458.0983599999</v>
      </c>
      <c r="AC23" s="35">
        <v>2149659.6006799997</v>
      </c>
      <c r="AD23" s="35">
        <v>2176932.2334699999</v>
      </c>
      <c r="AE23" s="35">
        <v>2376137.1373999999</v>
      </c>
      <c r="AF23" s="35">
        <v>2374081.1753699998</v>
      </c>
      <c r="AG23" s="35">
        <v>2036959.4132999999</v>
      </c>
      <c r="AH23" s="35">
        <v>2385443.89885</v>
      </c>
      <c r="AI23" s="31">
        <f t="shared" ref="AI23" si="12">SUM(W23)</f>
        <v>2129295.4993099999</v>
      </c>
      <c r="AJ23" s="7"/>
      <c r="AK23" s="23">
        <f t="shared" si="7"/>
        <v>23848397.644409999</v>
      </c>
    </row>
    <row r="24" spans="1:37" s="23" customFormat="1" ht="12.75" customHeight="1" x14ac:dyDescent="0.35">
      <c r="A24" s="29"/>
      <c r="B24" s="8" t="s">
        <v>40</v>
      </c>
      <c r="C24" s="22"/>
      <c r="E24" s="42"/>
      <c r="F24" s="42"/>
      <c r="G24" s="41"/>
      <c r="H24" s="43">
        <f>SUM(H25:H30)</f>
        <v>27395529.291000001</v>
      </c>
      <c r="I24" s="43">
        <f>SUM(I25:I30)</f>
        <v>2615464.3428199999</v>
      </c>
      <c r="J24" s="43">
        <f t="shared" ref="J24:AI24" si="13">SUM(J25:J30)</f>
        <v>0</v>
      </c>
      <c r="K24" s="43">
        <f t="shared" si="13"/>
        <v>0</v>
      </c>
      <c r="L24" s="43">
        <f t="shared" si="13"/>
        <v>0</v>
      </c>
      <c r="M24" s="43">
        <f t="shared" si="13"/>
        <v>0</v>
      </c>
      <c r="N24" s="43">
        <f t="shared" si="13"/>
        <v>0</v>
      </c>
      <c r="O24" s="43">
        <f t="shared" si="13"/>
        <v>0</v>
      </c>
      <c r="P24" s="43">
        <f t="shared" si="13"/>
        <v>0</v>
      </c>
      <c r="Q24" s="43">
        <f t="shared" si="13"/>
        <v>0</v>
      </c>
      <c r="R24" s="43">
        <f t="shared" si="13"/>
        <v>0</v>
      </c>
      <c r="S24" s="43">
        <f t="shared" si="13"/>
        <v>0</v>
      </c>
      <c r="T24" s="43">
        <f t="shared" si="13"/>
        <v>0</v>
      </c>
      <c r="U24" s="48">
        <f>SUM(U25:U30)</f>
        <v>2615464.3428199999</v>
      </c>
      <c r="V24" s="45">
        <f>SUM(V25:V30)</f>
        <v>26345075.653160006</v>
      </c>
      <c r="W24" s="43">
        <f t="shared" ref="W24:AH24" si="14">SUM(W25:W30)</f>
        <v>1963094.95169</v>
      </c>
      <c r="X24" s="43">
        <f t="shared" si="14"/>
        <v>2377507.2949299999</v>
      </c>
      <c r="Y24" s="43">
        <f t="shared" si="14"/>
        <v>1815009.8126700001</v>
      </c>
      <c r="Z24" s="43">
        <f t="shared" si="14"/>
        <v>2411329.6732200002</v>
      </c>
      <c r="AA24" s="43">
        <f t="shared" si="14"/>
        <v>2077443.6966599999</v>
      </c>
      <c r="AB24" s="43">
        <f t="shared" si="14"/>
        <v>1936239.6480899998</v>
      </c>
      <c r="AC24" s="43">
        <f t="shared" si="14"/>
        <v>2352820.4626900004</v>
      </c>
      <c r="AD24" s="43">
        <f t="shared" si="14"/>
        <v>2565778.6112500001</v>
      </c>
      <c r="AE24" s="43">
        <f t="shared" si="14"/>
        <v>1787393.8296500002</v>
      </c>
      <c r="AF24" s="43">
        <f t="shared" si="14"/>
        <v>1956472.1325699999</v>
      </c>
      <c r="AG24" s="43">
        <f t="shared" si="14"/>
        <v>2274516.4610299999</v>
      </c>
      <c r="AH24" s="43">
        <f t="shared" si="14"/>
        <v>2827469.07871</v>
      </c>
      <c r="AI24" s="43">
        <f t="shared" si="13"/>
        <v>1963094.95169</v>
      </c>
      <c r="AJ24" s="29"/>
      <c r="AK24" s="23">
        <f t="shared" si="7"/>
        <v>24381980.701470006</v>
      </c>
    </row>
    <row r="25" spans="1:37" s="23" customFormat="1" ht="12.75" customHeight="1" x14ac:dyDescent="0.35">
      <c r="A25" s="29"/>
      <c r="B25" s="8"/>
      <c r="C25" s="33" t="s">
        <v>41</v>
      </c>
      <c r="D25" s="33"/>
      <c r="E25" s="33"/>
      <c r="F25" s="33"/>
      <c r="G25" s="34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1"/>
      <c r="V25" s="32"/>
      <c r="W25" s="30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1"/>
      <c r="AJ25" s="29"/>
      <c r="AK25" s="23">
        <f t="shared" si="7"/>
        <v>0</v>
      </c>
    </row>
    <row r="26" spans="1:37" ht="12.75" customHeight="1" x14ac:dyDescent="0.35">
      <c r="A26" s="7"/>
      <c r="E26" s="39" t="s">
        <v>42</v>
      </c>
      <c r="F26" s="39"/>
      <c r="G26" s="41"/>
      <c r="H26" s="35">
        <v>1214458.392</v>
      </c>
      <c r="I26" s="35">
        <v>167331.24755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f>SUM(I26:T26)</f>
        <v>167331.24755</v>
      </c>
      <c r="V26" s="32">
        <v>1368521.0048200001</v>
      </c>
      <c r="W26" s="30">
        <v>95914.341150000007</v>
      </c>
      <c r="X26" s="35">
        <v>65234.849649999996</v>
      </c>
      <c r="Y26" s="35">
        <v>73430.558109999998</v>
      </c>
      <c r="Z26" s="35">
        <v>75213.98612999999</v>
      </c>
      <c r="AA26" s="35">
        <v>55626.454669999999</v>
      </c>
      <c r="AB26" s="35">
        <v>46173.286369999994</v>
      </c>
      <c r="AC26" s="35">
        <v>89446.835489999998</v>
      </c>
      <c r="AD26" s="35">
        <v>79332.071299999996</v>
      </c>
      <c r="AE26" s="35">
        <v>99037.868569999991</v>
      </c>
      <c r="AF26" s="35">
        <v>133669.07128</v>
      </c>
      <c r="AG26" s="35">
        <v>91642.417950000003</v>
      </c>
      <c r="AH26" s="35">
        <v>463799.26415</v>
      </c>
      <c r="AI26" s="31">
        <f t="shared" ref="AI26:AI27" si="15">SUM(W26)</f>
        <v>95914.341150000007</v>
      </c>
      <c r="AJ26" s="7"/>
      <c r="AK26" s="23">
        <f t="shared" si="7"/>
        <v>1272606.6636700002</v>
      </c>
    </row>
    <row r="27" spans="1:37" ht="12.75" customHeight="1" x14ac:dyDescent="0.35">
      <c r="A27" s="7"/>
      <c r="E27" s="39" t="s">
        <v>43</v>
      </c>
      <c r="F27" s="39"/>
      <c r="G27" s="41"/>
      <c r="H27" s="35">
        <v>5023459.1550000003</v>
      </c>
      <c r="I27" s="35">
        <v>378472.02062999998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f>SUM(I27:T27)</f>
        <v>378472.02062999998</v>
      </c>
      <c r="V27" s="32">
        <v>4634544.8349099997</v>
      </c>
      <c r="W27" s="30">
        <v>333651.93462999997</v>
      </c>
      <c r="X27" s="35">
        <v>557433.48608000006</v>
      </c>
      <c r="Y27" s="35">
        <v>228985.51343000002</v>
      </c>
      <c r="Z27" s="35">
        <v>378790.14286999998</v>
      </c>
      <c r="AA27" s="35">
        <v>401561.84612</v>
      </c>
      <c r="AB27" s="35">
        <v>335167.20863999997</v>
      </c>
      <c r="AC27" s="35">
        <v>374400.04343000002</v>
      </c>
      <c r="AD27" s="35">
        <v>453188.93416</v>
      </c>
      <c r="AE27" s="35">
        <v>428264.22865</v>
      </c>
      <c r="AF27" s="35">
        <v>351370.68582000001</v>
      </c>
      <c r="AG27" s="35">
        <v>364261.80215</v>
      </c>
      <c r="AH27" s="35">
        <v>427469.00893000001</v>
      </c>
      <c r="AI27" s="31">
        <f t="shared" si="15"/>
        <v>333651.93462999997</v>
      </c>
      <c r="AJ27" s="7"/>
      <c r="AK27" s="23">
        <f t="shared" si="7"/>
        <v>4300892.9002799997</v>
      </c>
    </row>
    <row r="28" spans="1:37" ht="13.4" customHeight="1" x14ac:dyDescent="0.35">
      <c r="A28" s="7"/>
      <c r="C28" s="33" t="s">
        <v>44</v>
      </c>
      <c r="D28" s="33"/>
      <c r="E28" s="33"/>
      <c r="F28" s="33"/>
      <c r="G28" s="34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1"/>
      <c r="V28" s="32"/>
      <c r="W28" s="30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1"/>
      <c r="AJ28" s="7"/>
      <c r="AK28" s="23">
        <f t="shared" si="7"/>
        <v>0</v>
      </c>
    </row>
    <row r="29" spans="1:37" ht="12.75" customHeight="1" x14ac:dyDescent="0.35">
      <c r="A29" s="7"/>
      <c r="E29" s="39" t="s">
        <v>45</v>
      </c>
      <c r="F29" s="39"/>
      <c r="G29" s="41" t="s">
        <v>46</v>
      </c>
      <c r="H29" s="35">
        <v>7675311.9170000004</v>
      </c>
      <c r="I29" s="35">
        <v>862175.19461999997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f>SUM(I29:T29)</f>
        <v>862175.19461999997</v>
      </c>
      <c r="V29" s="32">
        <v>7551539.38387</v>
      </c>
      <c r="W29" s="30">
        <v>516160.89184</v>
      </c>
      <c r="X29" s="35">
        <v>557568.86150999996</v>
      </c>
      <c r="Y29" s="35">
        <v>459742.15544</v>
      </c>
      <c r="Z29" s="35">
        <v>811230.22807000007</v>
      </c>
      <c r="AA29" s="35">
        <v>605603.93515000003</v>
      </c>
      <c r="AB29" s="35">
        <v>552084.32149999996</v>
      </c>
      <c r="AC29" s="35">
        <v>746555.38036000007</v>
      </c>
      <c r="AD29" s="35">
        <v>862213.27711999998</v>
      </c>
      <c r="AE29" s="35">
        <v>586489.96107000008</v>
      </c>
      <c r="AF29" s="35">
        <v>537567.18432</v>
      </c>
      <c r="AG29" s="35">
        <v>673465.88038999995</v>
      </c>
      <c r="AH29" s="35">
        <v>642857.30709999998</v>
      </c>
      <c r="AI29" s="31">
        <f t="shared" ref="AI29:AI30" si="16">SUM(W29)</f>
        <v>516160.89184</v>
      </c>
      <c r="AJ29" s="7"/>
      <c r="AK29" s="23">
        <f t="shared" si="7"/>
        <v>7035378.4920300003</v>
      </c>
    </row>
    <row r="30" spans="1:37" ht="12.75" customHeight="1" x14ac:dyDescent="0.35">
      <c r="A30" s="7"/>
      <c r="E30" s="39" t="s">
        <v>47</v>
      </c>
      <c r="F30" s="39"/>
      <c r="G30" s="41"/>
      <c r="H30" s="35">
        <v>13482299.827</v>
      </c>
      <c r="I30" s="35">
        <v>1207485.88002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f>SUM(I30:T30)</f>
        <v>1207485.88002</v>
      </c>
      <c r="V30" s="32">
        <v>12790470.429560004</v>
      </c>
      <c r="W30" s="30">
        <v>1017367.7840700001</v>
      </c>
      <c r="X30" s="35">
        <v>1197270.09769</v>
      </c>
      <c r="Y30" s="35">
        <v>1052851.5856900001</v>
      </c>
      <c r="Z30" s="35">
        <v>1146095.3161500001</v>
      </c>
      <c r="AA30" s="35">
        <v>1014651.46072</v>
      </c>
      <c r="AB30" s="35">
        <v>1002814.83158</v>
      </c>
      <c r="AC30" s="35">
        <v>1142418.2034100001</v>
      </c>
      <c r="AD30" s="35">
        <v>1171044.3286700002</v>
      </c>
      <c r="AE30" s="35">
        <v>673601.77136000001</v>
      </c>
      <c r="AF30" s="35">
        <v>933865.19114999997</v>
      </c>
      <c r="AG30" s="35">
        <v>1145146.36054</v>
      </c>
      <c r="AH30" s="35">
        <v>1293343.49853</v>
      </c>
      <c r="AI30" s="31">
        <f t="shared" si="16"/>
        <v>1017367.7840700001</v>
      </c>
      <c r="AJ30" s="7"/>
      <c r="AK30" s="23">
        <f t="shared" si="7"/>
        <v>11773102.645490004</v>
      </c>
    </row>
    <row r="31" spans="1:37" ht="12.75" customHeight="1" x14ac:dyDescent="0.35">
      <c r="A31" s="7"/>
      <c r="B31" s="8" t="s">
        <v>48</v>
      </c>
      <c r="C31" s="22"/>
      <c r="E31" s="39"/>
      <c r="F31" s="39"/>
      <c r="G31" s="41"/>
      <c r="H31" s="43">
        <f>H32+H63+H36+H48+H47+H49+H55+H56+H57+H58+H59+H60+H61+H62+H65</f>
        <v>718632877.09600019</v>
      </c>
      <c r="I31" s="43">
        <f t="shared" ref="I31:AI31" si="17">I32+I63+I36+I48+I47+I49+I55+I56+I57+I58+I59+I60+I61+I62+I65</f>
        <v>43203787.660300009</v>
      </c>
      <c r="J31" s="43">
        <f t="shared" si="17"/>
        <v>0</v>
      </c>
      <c r="K31" s="43">
        <f t="shared" si="17"/>
        <v>0</v>
      </c>
      <c r="L31" s="43">
        <f t="shared" si="17"/>
        <v>0</v>
      </c>
      <c r="M31" s="43">
        <f t="shared" si="17"/>
        <v>0</v>
      </c>
      <c r="N31" s="43">
        <f t="shared" si="17"/>
        <v>0</v>
      </c>
      <c r="O31" s="43">
        <f t="shared" si="17"/>
        <v>0</v>
      </c>
      <c r="P31" s="43">
        <f t="shared" si="17"/>
        <v>0</v>
      </c>
      <c r="Q31" s="43">
        <f t="shared" si="17"/>
        <v>0</v>
      </c>
      <c r="R31" s="43">
        <f t="shared" si="17"/>
        <v>0</v>
      </c>
      <c r="S31" s="43">
        <f t="shared" si="17"/>
        <v>0</v>
      </c>
      <c r="T31" s="43">
        <f t="shared" si="17"/>
        <v>0</v>
      </c>
      <c r="U31" s="48">
        <f t="shared" si="17"/>
        <v>43203787.660300009</v>
      </c>
      <c r="V31" s="45">
        <f t="shared" si="17"/>
        <v>683567007.8111999</v>
      </c>
      <c r="W31" s="43">
        <f t="shared" si="17"/>
        <v>41714950.057339989</v>
      </c>
      <c r="X31" s="43">
        <f t="shared" si="17"/>
        <v>53978499.656800009</v>
      </c>
      <c r="Y31" s="43">
        <f t="shared" si="17"/>
        <v>52770353.200390011</v>
      </c>
      <c r="Z31" s="43">
        <f t="shared" si="17"/>
        <v>56460431.55751998</v>
      </c>
      <c r="AA31" s="43">
        <f t="shared" si="17"/>
        <v>53049583.285560012</v>
      </c>
      <c r="AB31" s="43">
        <f t="shared" si="17"/>
        <v>56097687.607789993</v>
      </c>
      <c r="AC31" s="43">
        <f t="shared" si="17"/>
        <v>54560910.92977</v>
      </c>
      <c r="AD31" s="43">
        <f t="shared" si="17"/>
        <v>58417087.338179983</v>
      </c>
      <c r="AE31" s="43">
        <f t="shared" si="17"/>
        <v>55837879.080120005</v>
      </c>
      <c r="AF31" s="43">
        <f t="shared" si="17"/>
        <v>70165593.788690016</v>
      </c>
      <c r="AG31" s="43">
        <f t="shared" si="17"/>
        <v>54933392.058159992</v>
      </c>
      <c r="AH31" s="43">
        <f t="shared" si="17"/>
        <v>75580639.250879958</v>
      </c>
      <c r="AI31" s="48">
        <f t="shared" si="17"/>
        <v>41714950.057339989</v>
      </c>
      <c r="AJ31" s="44"/>
      <c r="AK31" s="23">
        <f t="shared" si="7"/>
        <v>641852057.75385988</v>
      </c>
    </row>
    <row r="32" spans="1:37" s="23" customFormat="1" ht="12.75" customHeight="1" x14ac:dyDescent="0.35">
      <c r="A32" s="29"/>
      <c r="B32" s="1"/>
      <c r="C32" s="39" t="s">
        <v>49</v>
      </c>
      <c r="D32" s="1"/>
      <c r="E32" s="1"/>
      <c r="F32" s="50"/>
      <c r="G32" s="41"/>
      <c r="H32" s="35">
        <f>+H33+H34+H35</f>
        <v>521363288.40600002</v>
      </c>
      <c r="I32" s="35">
        <f>+I33+I34+I35</f>
        <v>32371648.850219999</v>
      </c>
      <c r="J32" s="35">
        <f t="shared" ref="J32:T32" si="18">+J33+J34+J35</f>
        <v>0</v>
      </c>
      <c r="K32" s="35">
        <f t="shared" si="18"/>
        <v>0</v>
      </c>
      <c r="L32" s="35">
        <f>+L33+L34+L35</f>
        <v>0</v>
      </c>
      <c r="M32" s="35">
        <f t="shared" si="18"/>
        <v>0</v>
      </c>
      <c r="N32" s="35">
        <f t="shared" si="18"/>
        <v>0</v>
      </c>
      <c r="O32" s="35">
        <f t="shared" si="18"/>
        <v>0</v>
      </c>
      <c r="P32" s="35">
        <f t="shared" si="18"/>
        <v>0</v>
      </c>
      <c r="Q32" s="35">
        <f t="shared" si="18"/>
        <v>0</v>
      </c>
      <c r="R32" s="35">
        <f t="shared" si="18"/>
        <v>0</v>
      </c>
      <c r="S32" s="35">
        <f t="shared" si="18"/>
        <v>0</v>
      </c>
      <c r="T32" s="35">
        <f t="shared" si="18"/>
        <v>0</v>
      </c>
      <c r="U32" s="31">
        <f>+U33+U34+U35</f>
        <v>32371648.850219999</v>
      </c>
      <c r="V32" s="32">
        <v>500586607.20996994</v>
      </c>
      <c r="W32" s="30">
        <f>+W33+W34+W35</f>
        <v>27117104.015879992</v>
      </c>
      <c r="X32" s="35">
        <f t="shared" ref="X32:Y32" si="19">+X33+X34+X35</f>
        <v>40009898.32213001</v>
      </c>
      <c r="Y32" s="35">
        <f t="shared" si="19"/>
        <v>39106958.435810007</v>
      </c>
      <c r="Z32" s="35">
        <f>+Z33+Z34+Z35</f>
        <v>39737601.407909989</v>
      </c>
      <c r="AA32" s="35">
        <f t="shared" ref="AA32:AH32" si="20">+AA33+AA34+AA35</f>
        <v>40560072.737540007</v>
      </c>
      <c r="AB32" s="35">
        <f t="shared" si="20"/>
        <v>42477119.380989999</v>
      </c>
      <c r="AC32" s="35">
        <f t="shared" si="20"/>
        <v>37958894.384419993</v>
      </c>
      <c r="AD32" s="35">
        <f t="shared" si="20"/>
        <v>44265381.722579993</v>
      </c>
      <c r="AE32" s="35">
        <f t="shared" si="20"/>
        <v>40398474.955820002</v>
      </c>
      <c r="AF32" s="35">
        <f t="shared" si="20"/>
        <v>50613275.338160001</v>
      </c>
      <c r="AG32" s="35">
        <f t="shared" si="20"/>
        <v>39215764.526759997</v>
      </c>
      <c r="AH32" s="35">
        <f t="shared" si="20"/>
        <v>59126061.981969997</v>
      </c>
      <c r="AI32" s="35">
        <f>+AI33+AI34+AI35</f>
        <v>27117104.015879992</v>
      </c>
      <c r="AJ32" s="29"/>
      <c r="AK32" s="23">
        <f t="shared" si="7"/>
        <v>473469503.19408995</v>
      </c>
    </row>
    <row r="33" spans="1:37" s="23" customFormat="1" ht="12.75" customHeight="1" x14ac:dyDescent="0.35">
      <c r="A33" s="29"/>
      <c r="C33" s="51"/>
      <c r="D33" s="1"/>
      <c r="E33" s="52" t="s">
        <v>50</v>
      </c>
      <c r="F33" s="50"/>
      <c r="G33" s="41"/>
      <c r="H33" s="35">
        <v>631175916.17700005</v>
      </c>
      <c r="I33" s="35">
        <v>54219617.713760003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1">
        <f>SUM(I33:T33)</f>
        <v>54219617.713760003</v>
      </c>
      <c r="V33" s="32">
        <v>603957913.78427994</v>
      </c>
      <c r="W33" s="30">
        <v>46576252.442419998</v>
      </c>
      <c r="X33" s="35">
        <v>47790760.766149998</v>
      </c>
      <c r="Y33" s="35">
        <v>47924340.94184</v>
      </c>
      <c r="Z33" s="35">
        <v>49216257.806369998</v>
      </c>
      <c r="AA33" s="35">
        <v>50509595.716669999</v>
      </c>
      <c r="AB33" s="35">
        <v>50708333.838479996</v>
      </c>
      <c r="AC33" s="35">
        <v>49879798.618999995</v>
      </c>
      <c r="AD33" s="35">
        <v>52719198.83478</v>
      </c>
      <c r="AE33" s="35">
        <v>52109530.863299996</v>
      </c>
      <c r="AF33" s="35">
        <v>57158644.309129998</v>
      </c>
      <c r="AG33" s="35">
        <v>49231777.125699997</v>
      </c>
      <c r="AH33" s="35">
        <v>50133422.520440005</v>
      </c>
      <c r="AI33" s="31">
        <f t="shared" ref="AI33:AI49" si="21">SUM(W33)</f>
        <v>46576252.442419998</v>
      </c>
      <c r="AJ33" s="29"/>
      <c r="AK33" s="23">
        <f t="shared" si="7"/>
        <v>557381661.34185994</v>
      </c>
    </row>
    <row r="34" spans="1:37" s="23" customFormat="1" ht="12.75" customHeight="1" x14ac:dyDescent="0.35">
      <c r="A34" s="29"/>
      <c r="C34" s="51"/>
      <c r="D34" s="1"/>
      <c r="E34" s="52" t="s">
        <v>51</v>
      </c>
      <c r="F34" s="50"/>
      <c r="G34" s="41"/>
      <c r="H34" s="35">
        <v>285976465.34399998</v>
      </c>
      <c r="I34" s="35">
        <v>6871190.4906599997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1">
        <f>SUM(I34:T34)</f>
        <v>6871190.4906599997</v>
      </c>
      <c r="V34" s="32">
        <v>267727295.12834001</v>
      </c>
      <c r="W34" s="30">
        <v>7086159.5102899997</v>
      </c>
      <c r="X34" s="35">
        <v>21376684.19703</v>
      </c>
      <c r="Y34" s="35">
        <v>22109849.239750002</v>
      </c>
      <c r="Z34" s="35">
        <v>22086839.830279998</v>
      </c>
      <c r="AA34" s="35">
        <v>23065805.24811</v>
      </c>
      <c r="AB34" s="35">
        <v>24483366.70349</v>
      </c>
      <c r="AC34" s="35">
        <v>25096352.884659998</v>
      </c>
      <c r="AD34" s="35">
        <v>23135144.791959997</v>
      </c>
      <c r="AE34" s="35">
        <v>21534255.301509999</v>
      </c>
      <c r="AF34" s="35">
        <v>20072942.041509997</v>
      </c>
      <c r="AG34" s="35">
        <v>21628785.383269999</v>
      </c>
      <c r="AH34" s="35">
        <v>36051109.996480003</v>
      </c>
      <c r="AI34" s="31">
        <f t="shared" si="21"/>
        <v>7086159.5102899997</v>
      </c>
      <c r="AJ34" s="29"/>
      <c r="AK34" s="23">
        <f t="shared" si="7"/>
        <v>260641135.61805001</v>
      </c>
    </row>
    <row r="35" spans="1:37" s="23" customFormat="1" ht="12.75" customHeight="1" x14ac:dyDescent="0.35">
      <c r="A35" s="29"/>
      <c r="C35" s="51"/>
      <c r="D35" s="1"/>
      <c r="E35" s="52" t="s">
        <v>52</v>
      </c>
      <c r="F35" s="50"/>
      <c r="G35" s="53"/>
      <c r="H35" s="35">
        <v>-395789093.11500001</v>
      </c>
      <c r="I35" s="35">
        <v>-28719159.354200002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1">
        <f>SUM(I35:T35)</f>
        <v>-28719159.354200002</v>
      </c>
      <c r="V35" s="32">
        <v>-371098601.70265001</v>
      </c>
      <c r="W35" s="30">
        <v>-26545307.936830003</v>
      </c>
      <c r="X35" s="35">
        <v>-29157546.64105</v>
      </c>
      <c r="Y35" s="35">
        <v>-30927231.745779999</v>
      </c>
      <c r="Z35" s="35">
        <v>-31565496.228740003</v>
      </c>
      <c r="AA35" s="35">
        <v>-33015328.22724</v>
      </c>
      <c r="AB35" s="35">
        <v>-32714581.160980001</v>
      </c>
      <c r="AC35" s="35">
        <v>-37017257.119240001</v>
      </c>
      <c r="AD35" s="35">
        <v>-31588961.90416</v>
      </c>
      <c r="AE35" s="35">
        <v>-33245311.20899</v>
      </c>
      <c r="AF35" s="35">
        <v>-26618311.012479998</v>
      </c>
      <c r="AG35" s="35">
        <v>-31644797.982209999</v>
      </c>
      <c r="AH35" s="35">
        <v>-27058470.534949999</v>
      </c>
      <c r="AI35" s="31">
        <f t="shared" si="21"/>
        <v>-26545307.936830003</v>
      </c>
      <c r="AJ35" s="29"/>
      <c r="AK35" s="23">
        <f t="shared" si="7"/>
        <v>-344553293.76582003</v>
      </c>
    </row>
    <row r="36" spans="1:37" x14ac:dyDescent="0.35">
      <c r="A36" s="7"/>
      <c r="C36" s="1" t="s">
        <v>53</v>
      </c>
      <c r="E36" s="39"/>
      <c r="F36" s="39"/>
      <c r="G36" s="41"/>
      <c r="H36" s="54">
        <f>SUM(H37:H46)</f>
        <v>65537728.608000003</v>
      </c>
      <c r="I36" s="54">
        <f>SUM(I37:I46)</f>
        <v>4075370.0970600001</v>
      </c>
      <c r="J36" s="54">
        <f>SUM(J37:J46)</f>
        <v>0</v>
      </c>
      <c r="K36" s="54">
        <f t="shared" ref="K36:T36" si="22">SUM(K37:K46)</f>
        <v>0</v>
      </c>
      <c r="L36" s="54">
        <f t="shared" si="22"/>
        <v>0</v>
      </c>
      <c r="M36" s="54">
        <f t="shared" si="22"/>
        <v>0</v>
      </c>
      <c r="N36" s="54">
        <f t="shared" si="22"/>
        <v>0</v>
      </c>
      <c r="O36" s="54">
        <f t="shared" si="22"/>
        <v>0</v>
      </c>
      <c r="P36" s="54">
        <f t="shared" si="22"/>
        <v>0</v>
      </c>
      <c r="Q36" s="54">
        <f t="shared" si="22"/>
        <v>0</v>
      </c>
      <c r="R36" s="54">
        <f t="shared" si="22"/>
        <v>0</v>
      </c>
      <c r="S36" s="54">
        <f t="shared" si="22"/>
        <v>0</v>
      </c>
      <c r="T36" s="54">
        <f t="shared" si="22"/>
        <v>0</v>
      </c>
      <c r="U36" s="55">
        <f>SUM(I36:T36)</f>
        <v>4075370.0970600001</v>
      </c>
      <c r="V36" s="32">
        <v>61737276.683899999</v>
      </c>
      <c r="W36" s="56">
        <f>SUM(W37:W46)</f>
        <v>3991463.0462100003</v>
      </c>
      <c r="X36" s="54">
        <f>SUM(X37:X46)</f>
        <v>4136848.2140599997</v>
      </c>
      <c r="Y36" s="54">
        <f t="shared" ref="Y36:AH36" si="23">SUM(Y37:Y46)</f>
        <v>4347494.8028299995</v>
      </c>
      <c r="Z36" s="54">
        <f t="shared" si="23"/>
        <v>4724270.6858799998</v>
      </c>
      <c r="AA36" s="54">
        <f t="shared" si="23"/>
        <v>3071580.6878500003</v>
      </c>
      <c r="AB36" s="54">
        <f t="shared" si="23"/>
        <v>4339357.90833</v>
      </c>
      <c r="AC36" s="54">
        <f t="shared" si="23"/>
        <v>4978498.3149800003</v>
      </c>
      <c r="AD36" s="54">
        <f t="shared" si="23"/>
        <v>5384355.01272</v>
      </c>
      <c r="AE36" s="54">
        <f t="shared" si="23"/>
        <v>5472960.8234300008</v>
      </c>
      <c r="AF36" s="54">
        <f t="shared" si="23"/>
        <v>8072134.4598700004</v>
      </c>
      <c r="AG36" s="54">
        <f t="shared" si="23"/>
        <v>6217685.4088099999</v>
      </c>
      <c r="AH36" s="54">
        <f t="shared" si="23"/>
        <v>7000627.3189299991</v>
      </c>
      <c r="AI36" s="31">
        <f t="shared" si="21"/>
        <v>3991463.0462100003</v>
      </c>
      <c r="AJ36" s="7"/>
      <c r="AK36" s="23">
        <f t="shared" si="7"/>
        <v>57745813.63769</v>
      </c>
    </row>
    <row r="37" spans="1:37" ht="12.75" customHeight="1" x14ac:dyDescent="0.35">
      <c r="A37" s="7"/>
      <c r="E37" s="39" t="s">
        <v>54</v>
      </c>
      <c r="F37" s="39"/>
      <c r="G37" s="41"/>
      <c r="H37" s="35">
        <v>27399372.572000001</v>
      </c>
      <c r="I37" s="35">
        <v>1201384.0344400001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1">
        <f t="shared" ref="U37:U49" si="24">SUM(I37:T37)</f>
        <v>1201384.0344400001</v>
      </c>
      <c r="V37" s="32">
        <v>27429320.364899997</v>
      </c>
      <c r="W37" s="30">
        <v>1057756.69151</v>
      </c>
      <c r="X37" s="35">
        <v>2095518.8590499999</v>
      </c>
      <c r="Y37" s="35">
        <v>2119275.6263199998</v>
      </c>
      <c r="Z37" s="35">
        <v>1969914.8244100001</v>
      </c>
      <c r="AA37" s="35">
        <v>2148761.2260199999</v>
      </c>
      <c r="AB37" s="35">
        <v>2180840.0312100002</v>
      </c>
      <c r="AC37" s="35">
        <v>2357041.72596</v>
      </c>
      <c r="AD37" s="35">
        <v>2434047.1157399998</v>
      </c>
      <c r="AE37" s="35">
        <v>2444436.4733000002</v>
      </c>
      <c r="AF37" s="35">
        <v>2544951.2031399999</v>
      </c>
      <c r="AG37" s="35">
        <v>2551728.0884099999</v>
      </c>
      <c r="AH37" s="35">
        <v>3525048.4998300001</v>
      </c>
      <c r="AI37" s="31">
        <f t="shared" si="21"/>
        <v>1057756.69151</v>
      </c>
      <c r="AJ37" s="7"/>
      <c r="AK37" s="23">
        <f t="shared" si="7"/>
        <v>26371563.673389997</v>
      </c>
    </row>
    <row r="38" spans="1:37" ht="12.75" customHeight="1" x14ac:dyDescent="0.35">
      <c r="A38" s="7"/>
      <c r="E38" s="39" t="s">
        <v>55</v>
      </c>
      <c r="F38" s="39"/>
      <c r="G38" s="41"/>
      <c r="H38" s="35">
        <v>8505.027</v>
      </c>
      <c r="I38" s="35">
        <v>351.04103000000003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1">
        <f t="shared" si="24"/>
        <v>351.04103000000003</v>
      </c>
      <c r="V38" s="32">
        <v>3666.8838500000002</v>
      </c>
      <c r="W38" s="30">
        <v>237.20928000000001</v>
      </c>
      <c r="X38" s="35">
        <v>244.35925</v>
      </c>
      <c r="Y38" s="35">
        <v>320.86703</v>
      </c>
      <c r="Z38" s="35">
        <v>369.55324000000002</v>
      </c>
      <c r="AA38" s="35">
        <v>451.17326000000003</v>
      </c>
      <c r="AB38" s="35">
        <v>379.77823999999998</v>
      </c>
      <c r="AC38" s="35">
        <v>375.59639000000004</v>
      </c>
      <c r="AD38" s="35">
        <v>312.28976</v>
      </c>
      <c r="AE38" s="35">
        <v>228.40602999999999</v>
      </c>
      <c r="AF38" s="35">
        <v>336.30435</v>
      </c>
      <c r="AG38" s="35">
        <v>122.06821000000001</v>
      </c>
      <c r="AH38" s="35">
        <v>289.27881000000002</v>
      </c>
      <c r="AI38" s="31">
        <f t="shared" si="21"/>
        <v>237.20928000000001</v>
      </c>
      <c r="AJ38" s="7"/>
      <c r="AK38" s="23">
        <f t="shared" si="7"/>
        <v>3429.6745700000001</v>
      </c>
    </row>
    <row r="39" spans="1:37" s="23" customFormat="1" ht="12.75" customHeight="1" x14ac:dyDescent="0.35">
      <c r="A39" s="29"/>
      <c r="B39" s="1"/>
      <c r="C39" s="1"/>
      <c r="E39" s="39" t="s">
        <v>56</v>
      </c>
      <c r="F39" s="39"/>
      <c r="G39" s="41"/>
      <c r="H39" s="35">
        <v>8390897.5280000009</v>
      </c>
      <c r="I39" s="35">
        <v>618570.08625000005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1">
        <f t="shared" si="24"/>
        <v>618570.08625000005</v>
      </c>
      <c r="V39" s="32">
        <v>7690412.1580499997</v>
      </c>
      <c r="W39" s="30">
        <v>539636.98509000009</v>
      </c>
      <c r="X39" s="35">
        <v>502671.21089999995</v>
      </c>
      <c r="Y39" s="35">
        <v>592002.68655999994</v>
      </c>
      <c r="Z39" s="35">
        <v>562265.05167999992</v>
      </c>
      <c r="AA39" s="35">
        <v>34710.414939999995</v>
      </c>
      <c r="AB39" s="35">
        <v>591749.58152000001</v>
      </c>
      <c r="AC39" s="35">
        <v>644780.71969000006</v>
      </c>
      <c r="AD39" s="35">
        <v>708762.66310000001</v>
      </c>
      <c r="AE39" s="35">
        <v>767291.80541999999</v>
      </c>
      <c r="AF39" s="35">
        <v>829429.58672999998</v>
      </c>
      <c r="AG39" s="35">
        <v>1312207.57378</v>
      </c>
      <c r="AH39" s="35">
        <v>604903.87864000001</v>
      </c>
      <c r="AI39" s="31">
        <f t="shared" si="21"/>
        <v>539636.98509000009</v>
      </c>
      <c r="AJ39" s="29"/>
      <c r="AK39" s="23">
        <f t="shared" si="7"/>
        <v>7150775.1729600001</v>
      </c>
    </row>
    <row r="40" spans="1:37" ht="12.75" customHeight="1" x14ac:dyDescent="0.35">
      <c r="A40" s="7"/>
      <c r="E40" s="39" t="s">
        <v>57</v>
      </c>
      <c r="F40" s="39"/>
      <c r="G40" s="41"/>
      <c r="H40" s="35">
        <v>15868800.619999999</v>
      </c>
      <c r="I40" s="35">
        <v>1193593.1658299998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1">
        <f t="shared" si="24"/>
        <v>1193593.1658299998</v>
      </c>
      <c r="V40" s="32">
        <v>14403848.789599998</v>
      </c>
      <c r="W40" s="30">
        <v>1308342.0079000001</v>
      </c>
      <c r="X40" s="35">
        <v>1176485.0970399999</v>
      </c>
      <c r="Y40" s="35">
        <v>1208626.32742</v>
      </c>
      <c r="Z40" s="35">
        <v>978718.90313999995</v>
      </c>
      <c r="AA40" s="35">
        <v>394294.52480999997</v>
      </c>
      <c r="AB40" s="35">
        <v>939932.07978999999</v>
      </c>
      <c r="AC40" s="35">
        <v>711995.24529999995</v>
      </c>
      <c r="AD40" s="35">
        <v>1469081.8474000001</v>
      </c>
      <c r="AE40" s="35">
        <v>1475937.15081</v>
      </c>
      <c r="AF40" s="35">
        <v>1511557.2971199998</v>
      </c>
      <c r="AG40" s="35">
        <v>1627709.66769</v>
      </c>
      <c r="AH40" s="35">
        <v>1601168.64118</v>
      </c>
      <c r="AI40" s="31">
        <f t="shared" si="21"/>
        <v>1308342.0079000001</v>
      </c>
      <c r="AJ40" s="7"/>
      <c r="AK40" s="23">
        <f t="shared" si="7"/>
        <v>13095506.781699998</v>
      </c>
    </row>
    <row r="41" spans="1:37" ht="12.75" customHeight="1" x14ac:dyDescent="0.35">
      <c r="A41" s="7"/>
      <c r="E41" s="37" t="s">
        <v>58</v>
      </c>
      <c r="F41" s="37"/>
      <c r="G41" s="38"/>
      <c r="H41" s="35">
        <v>9887152.0189999994</v>
      </c>
      <c r="I41" s="35">
        <v>956521.47253999999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1">
        <f t="shared" si="24"/>
        <v>956521.47253999999</v>
      </c>
      <c r="V41" s="32">
        <v>8612379.1842599995</v>
      </c>
      <c r="W41" s="30">
        <v>970310.61654999992</v>
      </c>
      <c r="X41" s="35">
        <v>267227.10746000003</v>
      </c>
      <c r="Y41" s="35">
        <v>360858.26286999998</v>
      </c>
      <c r="Z41" s="35">
        <v>372821.83355000004</v>
      </c>
      <c r="AA41" s="35">
        <v>422798.08314</v>
      </c>
      <c r="AB41" s="35">
        <v>548215.33325999998</v>
      </c>
      <c r="AC41" s="35">
        <v>658315.89</v>
      </c>
      <c r="AD41" s="35">
        <v>700336.86074999999</v>
      </c>
      <c r="AE41" s="35">
        <v>648725.61210000003</v>
      </c>
      <c r="AF41" s="35">
        <v>2410513.1925100004</v>
      </c>
      <c r="AG41" s="35">
        <v>647294.98973999999</v>
      </c>
      <c r="AH41" s="35">
        <v>604961.40233000007</v>
      </c>
      <c r="AI41" s="31">
        <f t="shared" si="21"/>
        <v>970310.61654999992</v>
      </c>
      <c r="AJ41" s="7"/>
      <c r="AK41" s="23">
        <f t="shared" si="7"/>
        <v>7642068.5677099992</v>
      </c>
    </row>
    <row r="42" spans="1:37" ht="12.75" hidden="1" customHeight="1" x14ac:dyDescent="0.35">
      <c r="A42" s="7"/>
      <c r="E42" s="37" t="s">
        <v>59</v>
      </c>
      <c r="F42" s="37"/>
      <c r="G42" s="38"/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1">
        <f t="shared" si="24"/>
        <v>0</v>
      </c>
      <c r="V42" s="32">
        <v>0</v>
      </c>
      <c r="W42" s="30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1">
        <f t="shared" si="21"/>
        <v>0</v>
      </c>
      <c r="AJ42" s="7"/>
      <c r="AK42" s="23">
        <f t="shared" si="7"/>
        <v>0</v>
      </c>
    </row>
    <row r="43" spans="1:37" ht="12.75" customHeight="1" x14ac:dyDescent="0.35">
      <c r="A43" s="7"/>
      <c r="E43" s="37" t="s">
        <v>60</v>
      </c>
      <c r="F43" s="37"/>
      <c r="G43" s="38"/>
      <c r="H43" s="35">
        <v>0</v>
      </c>
      <c r="I43" s="35">
        <v>49.508919999999996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1">
        <f>SUM(I43:T43)</f>
        <v>49.508919999999996</v>
      </c>
      <c r="V43" s="32">
        <v>1841.4132</v>
      </c>
      <c r="W43" s="30">
        <v>16.8416</v>
      </c>
      <c r="X43" s="35">
        <v>313.56279999999998</v>
      </c>
      <c r="Y43" s="35">
        <v>124.57968</v>
      </c>
      <c r="Z43" s="35">
        <v>145.89839999999998</v>
      </c>
      <c r="AA43" s="35">
        <v>63.574559999999998</v>
      </c>
      <c r="AB43" s="35">
        <v>197.03279999999998</v>
      </c>
      <c r="AC43" s="35">
        <v>182.59560000000002</v>
      </c>
      <c r="AD43" s="35">
        <v>121.95936</v>
      </c>
      <c r="AE43" s="35">
        <v>97.486080000000001</v>
      </c>
      <c r="AF43" s="35">
        <v>327.65447999999998</v>
      </c>
      <c r="AG43" s="35">
        <v>159.47064</v>
      </c>
      <c r="AH43" s="35">
        <v>90.757199999999997</v>
      </c>
      <c r="AI43" s="31">
        <f t="shared" si="21"/>
        <v>16.8416</v>
      </c>
      <c r="AJ43" s="7"/>
      <c r="AK43" s="23">
        <f t="shared" si="7"/>
        <v>1824.5716</v>
      </c>
    </row>
    <row r="44" spans="1:37" ht="12.75" customHeight="1" x14ac:dyDescent="0.35">
      <c r="A44" s="7"/>
      <c r="E44" s="39" t="s">
        <v>61</v>
      </c>
      <c r="F44" s="51"/>
      <c r="G44" s="41"/>
      <c r="H44" s="35">
        <v>465151.05300000001</v>
      </c>
      <c r="I44" s="35">
        <v>64037.650119999998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1">
        <f t="shared" si="24"/>
        <v>64037.650119999998</v>
      </c>
      <c r="V44" s="32">
        <v>504910.84605999995</v>
      </c>
      <c r="W44" s="30">
        <v>56180.774340000004</v>
      </c>
      <c r="X44" s="35">
        <v>56374.46731</v>
      </c>
      <c r="Y44" s="35">
        <v>29659.61953</v>
      </c>
      <c r="Z44" s="35">
        <v>36836.808990000005</v>
      </c>
      <c r="AA44" s="35">
        <v>33270.079989999998</v>
      </c>
      <c r="AB44" s="35">
        <v>42793.323899999996</v>
      </c>
      <c r="AC44" s="35">
        <v>36990.74667</v>
      </c>
      <c r="AD44" s="35">
        <v>37450.534350000002</v>
      </c>
      <c r="AE44" s="35">
        <v>48355.15971</v>
      </c>
      <c r="AF44" s="35">
        <v>53932.026469999997</v>
      </c>
      <c r="AG44" s="35">
        <v>36292.58726</v>
      </c>
      <c r="AH44" s="35">
        <v>36774.717539999998</v>
      </c>
      <c r="AI44" s="31">
        <f t="shared" si="21"/>
        <v>56180.774340000004</v>
      </c>
      <c r="AJ44" s="7"/>
      <c r="AK44" s="23">
        <f t="shared" si="7"/>
        <v>448730.07171999995</v>
      </c>
    </row>
    <row r="45" spans="1:37" ht="12.75" customHeight="1" x14ac:dyDescent="0.35">
      <c r="A45" s="7"/>
      <c r="E45" s="39" t="s">
        <v>62</v>
      </c>
      <c r="F45" s="51"/>
      <c r="G45" s="41" t="s">
        <v>63</v>
      </c>
      <c r="H45" s="35">
        <v>746534.39899999998</v>
      </c>
      <c r="I45" s="35">
        <v>40845.585310000002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1">
        <f t="shared" si="24"/>
        <v>40845.585310000002</v>
      </c>
      <c r="V45" s="32">
        <v>452634.76110000006</v>
      </c>
      <c r="W45" s="30">
        <v>50110.96357</v>
      </c>
      <c r="X45" s="35">
        <v>38013.55025</v>
      </c>
      <c r="Y45" s="35">
        <v>36626.833420000003</v>
      </c>
      <c r="Z45" s="35">
        <v>37981.588590000007</v>
      </c>
      <c r="AA45" s="35">
        <v>37231.611130000005</v>
      </c>
      <c r="AB45" s="35">
        <v>35250.747609999999</v>
      </c>
      <c r="AC45" s="35">
        <v>32827.650869999998</v>
      </c>
      <c r="AD45" s="35">
        <v>34241.742259999999</v>
      </c>
      <c r="AE45" s="35">
        <v>39661.453500000003</v>
      </c>
      <c r="AF45" s="35">
        <v>35924.043720000001</v>
      </c>
      <c r="AG45" s="35">
        <v>42170.963080000001</v>
      </c>
      <c r="AH45" s="35">
        <v>32593.613100000002</v>
      </c>
      <c r="AI45" s="31">
        <f t="shared" si="21"/>
        <v>50110.96357</v>
      </c>
      <c r="AJ45" s="7"/>
      <c r="AK45" s="23">
        <f t="shared" si="7"/>
        <v>402523.79753000004</v>
      </c>
    </row>
    <row r="46" spans="1:37" ht="12.75" customHeight="1" x14ac:dyDescent="0.35">
      <c r="A46" s="7"/>
      <c r="E46" s="33" t="s">
        <v>64</v>
      </c>
      <c r="F46" s="33"/>
      <c r="G46" s="41" t="s">
        <v>65</v>
      </c>
      <c r="H46" s="35">
        <v>2771315.39</v>
      </c>
      <c r="I46" s="35">
        <v>17.552619999999997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55">
        <f t="shared" si="24"/>
        <v>17.552619999999997</v>
      </c>
      <c r="V46" s="32">
        <v>2638262.2828799998</v>
      </c>
      <c r="W46" s="30">
        <v>8870.9563699999999</v>
      </c>
      <c r="X46" s="35">
        <v>0</v>
      </c>
      <c r="Y46" s="35">
        <v>0</v>
      </c>
      <c r="Z46" s="35">
        <v>765216.22387999995</v>
      </c>
      <c r="AA46" s="35">
        <v>0</v>
      </c>
      <c r="AB46" s="35">
        <v>0</v>
      </c>
      <c r="AC46" s="35">
        <v>535988.14450000005</v>
      </c>
      <c r="AD46" s="35">
        <v>0</v>
      </c>
      <c r="AE46" s="35">
        <v>48227.276479999993</v>
      </c>
      <c r="AF46" s="35">
        <v>685163.15135000006</v>
      </c>
      <c r="AG46" s="35">
        <v>0</v>
      </c>
      <c r="AH46" s="35">
        <v>594796.53029999998</v>
      </c>
      <c r="AI46" s="31">
        <f t="shared" si="21"/>
        <v>8870.9563699999999</v>
      </c>
      <c r="AJ46" s="7"/>
      <c r="AK46" s="23">
        <f t="shared" si="7"/>
        <v>2629391.32651</v>
      </c>
    </row>
    <row r="47" spans="1:37" ht="12.75" customHeight="1" x14ac:dyDescent="0.35">
      <c r="A47" s="7"/>
      <c r="C47" s="1" t="s">
        <v>66</v>
      </c>
      <c r="F47" s="51"/>
      <c r="G47" s="41"/>
      <c r="H47" s="35">
        <v>2476153.8659999999</v>
      </c>
      <c r="I47" s="35">
        <v>244223.75099999999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1">
        <f>SUM(I47:T47)</f>
        <v>244223.75099999999</v>
      </c>
      <c r="V47" s="32">
        <v>2347072.5676500001</v>
      </c>
      <c r="W47" s="30">
        <v>216642.09917</v>
      </c>
      <c r="X47" s="35">
        <v>167270.76141000001</v>
      </c>
      <c r="Y47" s="35">
        <v>155329.19646000001</v>
      </c>
      <c r="Z47" s="35">
        <v>154570.80413999999</v>
      </c>
      <c r="AA47" s="35">
        <v>157409.62975999998</v>
      </c>
      <c r="AB47" s="35">
        <v>174607.09125</v>
      </c>
      <c r="AC47" s="35">
        <v>226809.88296000002</v>
      </c>
      <c r="AD47" s="35">
        <v>245415.81386000002</v>
      </c>
      <c r="AE47" s="35">
        <v>226800.13725999999</v>
      </c>
      <c r="AF47" s="35">
        <v>226256.99299999999</v>
      </c>
      <c r="AG47" s="35">
        <v>183553.45731999999</v>
      </c>
      <c r="AH47" s="35">
        <v>212406.70105999999</v>
      </c>
      <c r="AI47" s="31">
        <f t="shared" si="21"/>
        <v>216642.09917</v>
      </c>
      <c r="AJ47" s="7"/>
      <c r="AK47" s="23">
        <f t="shared" si="7"/>
        <v>2130430.4684800003</v>
      </c>
    </row>
    <row r="48" spans="1:37" ht="12.75" customHeight="1" x14ac:dyDescent="0.35">
      <c r="A48" s="7"/>
      <c r="C48" s="1" t="s">
        <v>67</v>
      </c>
      <c r="F48" s="51"/>
      <c r="G48" s="41"/>
      <c r="H48" s="35">
        <v>8097335.2450000001</v>
      </c>
      <c r="I48" s="35">
        <v>2063913.1085699999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1">
        <f t="shared" si="24"/>
        <v>2063913.1085699999</v>
      </c>
      <c r="V48" s="32">
        <v>7998434.5243699998</v>
      </c>
      <c r="W48" s="30">
        <v>1758126.2206900001</v>
      </c>
      <c r="X48" s="35">
        <v>2719.67299</v>
      </c>
      <c r="Y48" s="35">
        <v>543.89990999999998</v>
      </c>
      <c r="Z48" s="35">
        <v>1905311.94257</v>
      </c>
      <c r="AA48" s="35">
        <v>1314.5163700000001</v>
      </c>
      <c r="AB48" s="35">
        <v>966.40675999999996</v>
      </c>
      <c r="AC48" s="35">
        <v>2175897.65717</v>
      </c>
      <c r="AD48" s="35">
        <v>1061.06736</v>
      </c>
      <c r="AE48" s="35">
        <v>16494.784650000001</v>
      </c>
      <c r="AF48" s="35">
        <v>2018207.54204</v>
      </c>
      <c r="AG48" s="35">
        <v>1075.7274299999999</v>
      </c>
      <c r="AH48" s="35">
        <v>116715.08643000001</v>
      </c>
      <c r="AI48" s="31">
        <f t="shared" si="21"/>
        <v>1758126.2206900001</v>
      </c>
      <c r="AJ48" s="7"/>
      <c r="AK48" s="23">
        <f t="shared" si="7"/>
        <v>6240308.3036799999</v>
      </c>
    </row>
    <row r="49" spans="1:37" ht="12.75" customHeight="1" x14ac:dyDescent="0.35">
      <c r="A49" s="7"/>
      <c r="C49" s="1" t="s">
        <v>68</v>
      </c>
      <c r="F49" s="51"/>
      <c r="G49" s="41"/>
      <c r="H49" s="35">
        <v>104871804.83399999</v>
      </c>
      <c r="I49" s="35">
        <v>3525862.0483299997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1">
        <f t="shared" si="24"/>
        <v>3525862.0483299997</v>
      </c>
      <c r="V49" s="32">
        <v>95205717.259990007</v>
      </c>
      <c r="W49" s="30">
        <v>7630315.3501499994</v>
      </c>
      <c r="X49" s="35">
        <v>8723562.2053299993</v>
      </c>
      <c r="Y49" s="35">
        <v>7996821.6186099993</v>
      </c>
      <c r="Z49" s="35">
        <v>6895355.8931100005</v>
      </c>
      <c r="AA49" s="35">
        <v>8112548.9926400017</v>
      </c>
      <c r="AB49" s="35">
        <v>7884461.5709799994</v>
      </c>
      <c r="AC49" s="35">
        <v>7918424.9396900004</v>
      </c>
      <c r="AD49" s="35">
        <v>7476760.8335100003</v>
      </c>
      <c r="AE49" s="35">
        <v>8346739.3769899998</v>
      </c>
      <c r="AF49" s="35">
        <v>8071904.1618799996</v>
      </c>
      <c r="AG49" s="35">
        <v>8314502.1759999981</v>
      </c>
      <c r="AH49" s="35">
        <v>7834320.1411000006</v>
      </c>
      <c r="AI49" s="31">
        <f t="shared" si="21"/>
        <v>7630315.3501499994</v>
      </c>
      <c r="AJ49" s="7"/>
      <c r="AK49" s="23">
        <f t="shared" si="7"/>
        <v>87575401.909840003</v>
      </c>
    </row>
    <row r="50" spans="1:37" ht="12.75" customHeight="1" x14ac:dyDescent="0.35">
      <c r="A50" s="7"/>
      <c r="E50" s="57" t="s">
        <v>69</v>
      </c>
      <c r="F50" s="51"/>
      <c r="G50" s="4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1"/>
      <c r="V50" s="58"/>
      <c r="W50" s="30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1"/>
      <c r="AJ50" s="7"/>
      <c r="AK50" s="23">
        <f t="shared" si="7"/>
        <v>0</v>
      </c>
    </row>
    <row r="51" spans="1:37" s="23" customFormat="1" ht="12.75" customHeight="1" x14ac:dyDescent="0.35">
      <c r="A51" s="29"/>
      <c r="E51" s="23" t="s">
        <v>70</v>
      </c>
      <c r="F51" s="51"/>
      <c r="G51" s="41"/>
      <c r="H51" s="59">
        <f>SUM(H52:H53)</f>
        <v>4234732.2650000006</v>
      </c>
      <c r="I51" s="59">
        <f t="shared" ref="I51:T51" si="25">SUM(I52:I53)</f>
        <v>593011.59169999999</v>
      </c>
      <c r="J51" s="59">
        <f t="shared" si="25"/>
        <v>0</v>
      </c>
      <c r="K51" s="59">
        <f t="shared" si="25"/>
        <v>0</v>
      </c>
      <c r="L51" s="59">
        <f t="shared" si="25"/>
        <v>0</v>
      </c>
      <c r="M51" s="59">
        <f t="shared" si="25"/>
        <v>0</v>
      </c>
      <c r="N51" s="59">
        <f t="shared" si="25"/>
        <v>0</v>
      </c>
      <c r="O51" s="59">
        <f t="shared" si="25"/>
        <v>0</v>
      </c>
      <c r="P51" s="59">
        <f t="shared" si="25"/>
        <v>0</v>
      </c>
      <c r="Q51" s="59">
        <f>SUM(Q52:Q53)</f>
        <v>0</v>
      </c>
      <c r="R51" s="59">
        <f t="shared" si="25"/>
        <v>0</v>
      </c>
      <c r="S51" s="59">
        <f t="shared" si="25"/>
        <v>0</v>
      </c>
      <c r="T51" s="59">
        <f t="shared" si="25"/>
        <v>0</v>
      </c>
      <c r="U51" s="60">
        <f>SUM(U52:U53)</f>
        <v>593011.59169999999</v>
      </c>
      <c r="V51" s="58">
        <v>3905352.6790699996</v>
      </c>
      <c r="W51" s="9">
        <f t="shared" ref="W51:AD51" si="26">SUM(W52:W53)</f>
        <v>277602.36747</v>
      </c>
      <c r="X51" s="59">
        <f t="shared" si="26"/>
        <v>327122.13225000002</v>
      </c>
      <c r="Y51" s="59">
        <f t="shared" si="26"/>
        <v>326396.41353999998</v>
      </c>
      <c r="Z51" s="59">
        <f t="shared" si="26"/>
        <v>278718.27130000002</v>
      </c>
      <c r="AA51" s="59">
        <f t="shared" si="26"/>
        <v>325448.34487000003</v>
      </c>
      <c r="AB51" s="59">
        <f t="shared" si="26"/>
        <v>310368.43406</v>
      </c>
      <c r="AC51" s="59">
        <f t="shared" si="26"/>
        <v>318718.88903000002</v>
      </c>
      <c r="AD51" s="59">
        <f t="shared" si="26"/>
        <v>296839.27228999999</v>
      </c>
      <c r="AE51" s="59">
        <f>SUM(AE52:AE53)</f>
        <v>332543.06252000004</v>
      </c>
      <c r="AF51" s="59">
        <f t="shared" ref="AF51:AH51" si="27">SUM(AF52:AF53)</f>
        <v>318730.10514999996</v>
      </c>
      <c r="AG51" s="59">
        <f t="shared" si="27"/>
        <v>345168.91547999997</v>
      </c>
      <c r="AH51" s="59">
        <f t="shared" si="27"/>
        <v>447696.47110999998</v>
      </c>
      <c r="AI51" s="9">
        <f>SUM(W51:AH51)</f>
        <v>3905352.6790700001</v>
      </c>
      <c r="AJ51" s="29"/>
      <c r="AK51" s="23">
        <f t="shared" si="7"/>
        <v>0</v>
      </c>
    </row>
    <row r="52" spans="1:37" s="23" customFormat="1" ht="12.75" customHeight="1" x14ac:dyDescent="0.35">
      <c r="A52" s="29"/>
      <c r="E52" s="61" t="s">
        <v>71</v>
      </c>
      <c r="F52" s="51"/>
      <c r="G52" s="41"/>
      <c r="H52" s="59">
        <v>1600000</v>
      </c>
      <c r="I52" s="59">
        <v>430815.83837000001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60">
        <f>SUM(I52:T52)</f>
        <v>430815.83837000001</v>
      </c>
      <c r="V52" s="58">
        <v>1598913.9198200002</v>
      </c>
      <c r="W52" s="9">
        <v>182529.30949000001</v>
      </c>
      <c r="X52" s="59">
        <v>136504.40965000002</v>
      </c>
      <c r="Y52" s="59">
        <v>126298.66884999999</v>
      </c>
      <c r="Z52" s="59">
        <v>136324.04243999999</v>
      </c>
      <c r="AA52" s="59">
        <v>128744.32359</v>
      </c>
      <c r="AB52" s="59">
        <v>121217.23697</v>
      </c>
      <c r="AC52" s="59">
        <v>109117.92346999999</v>
      </c>
      <c r="AD52" s="59">
        <v>118663.65545999999</v>
      </c>
      <c r="AE52" s="59">
        <v>143065.24997</v>
      </c>
      <c r="AF52" s="59">
        <v>130798.94395999999</v>
      </c>
      <c r="AG52" s="59">
        <v>148616.04699999999</v>
      </c>
      <c r="AH52" s="59">
        <v>117034.10897</v>
      </c>
      <c r="AI52" s="60">
        <f t="shared" ref="AI52:AI53" si="28">SUM(W52)</f>
        <v>182529.30949000001</v>
      </c>
      <c r="AJ52" s="29"/>
      <c r="AK52" s="23">
        <f t="shared" si="7"/>
        <v>1416384.6103300001</v>
      </c>
    </row>
    <row r="53" spans="1:37" s="23" customFormat="1" ht="12.75" customHeight="1" x14ac:dyDescent="0.35">
      <c r="A53" s="29"/>
      <c r="E53" s="61" t="s">
        <v>72</v>
      </c>
      <c r="F53" s="51"/>
      <c r="G53" s="41"/>
      <c r="H53" s="62">
        <v>2634732.2650000001</v>
      </c>
      <c r="I53" s="62">
        <v>162195.75333000001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3">
        <f>SUM(I53:T53)</f>
        <v>162195.75333000001</v>
      </c>
      <c r="V53" s="58">
        <v>2306438.7592499997</v>
      </c>
      <c r="W53" s="64">
        <v>95073.057979999998</v>
      </c>
      <c r="X53" s="62">
        <v>190617.72260000001</v>
      </c>
      <c r="Y53" s="62">
        <v>200097.74468999999</v>
      </c>
      <c r="Z53" s="62">
        <v>142394.22886</v>
      </c>
      <c r="AA53" s="62">
        <v>196704.02128000002</v>
      </c>
      <c r="AB53" s="62">
        <v>189151.19709</v>
      </c>
      <c r="AC53" s="62">
        <v>209600.96556000001</v>
      </c>
      <c r="AD53" s="62">
        <v>178175.61683000001</v>
      </c>
      <c r="AE53" s="62">
        <v>189477.81255</v>
      </c>
      <c r="AF53" s="62">
        <v>187931.16118999998</v>
      </c>
      <c r="AG53" s="62">
        <v>196552.86847999998</v>
      </c>
      <c r="AH53" s="62">
        <v>330662.36213999998</v>
      </c>
      <c r="AI53" s="60">
        <f t="shared" si="28"/>
        <v>95073.057979999998</v>
      </c>
      <c r="AJ53" s="29"/>
      <c r="AK53" s="23">
        <f t="shared" si="7"/>
        <v>2211365.7012699996</v>
      </c>
    </row>
    <row r="54" spans="1:37" ht="12.75" customHeight="1" x14ac:dyDescent="0.35">
      <c r="A54" s="7"/>
      <c r="C54" s="33" t="s">
        <v>73</v>
      </c>
      <c r="D54" s="33"/>
      <c r="E54" s="33"/>
      <c r="F54" s="33"/>
      <c r="G54" s="34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1"/>
      <c r="V54" s="32"/>
      <c r="W54" s="30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1"/>
      <c r="AJ54" s="7"/>
      <c r="AK54" s="23">
        <f t="shared" si="7"/>
        <v>0</v>
      </c>
    </row>
    <row r="55" spans="1:37" ht="12.75" customHeight="1" x14ac:dyDescent="0.35">
      <c r="A55" s="7"/>
      <c r="E55" s="39" t="s">
        <v>74</v>
      </c>
      <c r="F55" s="39"/>
      <c r="G55" s="41"/>
      <c r="H55" s="35">
        <v>1143701.4140000001</v>
      </c>
      <c r="I55" s="35">
        <v>100272.75248000001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1">
        <f>SUM(I55:T55)</f>
        <v>100272.75248000001</v>
      </c>
      <c r="V55" s="32">
        <v>1097180.5628200001</v>
      </c>
      <c r="W55" s="30">
        <v>91880.188399999999</v>
      </c>
      <c r="X55" s="35">
        <v>91587.412580000004</v>
      </c>
      <c r="Y55" s="35">
        <v>81996.123769999991</v>
      </c>
      <c r="Z55" s="35">
        <v>79968.013019999999</v>
      </c>
      <c r="AA55" s="35">
        <v>81015.641000000003</v>
      </c>
      <c r="AB55" s="35">
        <v>96485.694589999999</v>
      </c>
      <c r="AC55" s="35">
        <v>88006.215379999994</v>
      </c>
      <c r="AD55" s="35">
        <v>95515.296620000008</v>
      </c>
      <c r="AE55" s="35">
        <v>96055.86159</v>
      </c>
      <c r="AF55" s="35">
        <v>111795.03045000001</v>
      </c>
      <c r="AG55" s="35">
        <v>98858.07865000001</v>
      </c>
      <c r="AH55" s="35">
        <v>84017.006769999993</v>
      </c>
      <c r="AI55" s="31">
        <f t="shared" ref="AI55:AI63" si="29">SUM(W55)</f>
        <v>91880.188399999999</v>
      </c>
      <c r="AJ55" s="7"/>
      <c r="AK55" s="23">
        <f t="shared" si="7"/>
        <v>1005300.3744200001</v>
      </c>
    </row>
    <row r="56" spans="1:37" ht="12.75" customHeight="1" x14ac:dyDescent="0.35">
      <c r="A56" s="7"/>
      <c r="E56" s="39" t="s">
        <v>75</v>
      </c>
      <c r="F56" s="39"/>
      <c r="G56" s="41"/>
      <c r="H56" s="35">
        <v>707475.20700000005</v>
      </c>
      <c r="I56" s="35">
        <v>3904.2619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55">
        <f t="shared" ref="U56:U62" si="30">SUM(I56:T56)</f>
        <v>3904.2619</v>
      </c>
      <c r="V56" s="32">
        <v>634701.94498000003</v>
      </c>
      <c r="W56" s="30">
        <v>860.63316000000009</v>
      </c>
      <c r="X56" s="35">
        <v>899.00896</v>
      </c>
      <c r="Y56" s="35">
        <v>163713.26784000001</v>
      </c>
      <c r="Z56" s="35">
        <v>1298.45868</v>
      </c>
      <c r="AA56" s="35">
        <v>1209.7630100000001</v>
      </c>
      <c r="AB56" s="35">
        <v>165486.81140000001</v>
      </c>
      <c r="AC56" s="35">
        <v>1265.3827200000001</v>
      </c>
      <c r="AD56" s="35">
        <v>1374.682</v>
      </c>
      <c r="AE56" s="35">
        <v>197966.24463999999</v>
      </c>
      <c r="AF56" s="35">
        <v>812.17707999999993</v>
      </c>
      <c r="AG56" s="35">
        <v>1083.0995500000001</v>
      </c>
      <c r="AH56" s="35">
        <v>98732.415939999992</v>
      </c>
      <c r="AI56" s="31">
        <f t="shared" si="29"/>
        <v>860.63316000000009</v>
      </c>
      <c r="AJ56" s="7"/>
      <c r="AK56" s="23">
        <f t="shared" si="7"/>
        <v>633841.31182000006</v>
      </c>
    </row>
    <row r="57" spans="1:37" ht="12.75" customHeight="1" x14ac:dyDescent="0.35">
      <c r="A57" s="7"/>
      <c r="E57" s="39" t="s">
        <v>76</v>
      </c>
      <c r="F57" s="39"/>
      <c r="G57" s="41"/>
      <c r="H57" s="35">
        <v>7489172.0839999998</v>
      </c>
      <c r="I57" s="35">
        <v>551328.47540999996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55">
        <f t="shared" si="30"/>
        <v>551328.47540999996</v>
      </c>
      <c r="V57" s="32">
        <v>7171537.7688100003</v>
      </c>
      <c r="W57" s="30">
        <v>631808.17080999992</v>
      </c>
      <c r="X57" s="35">
        <v>595599.9865</v>
      </c>
      <c r="Y57" s="35">
        <v>644387.67076999997</v>
      </c>
      <c r="Z57" s="35">
        <v>649915.31096999999</v>
      </c>
      <c r="AA57" s="35">
        <v>669440.14782000007</v>
      </c>
      <c r="AB57" s="35">
        <v>645856.59586999996</v>
      </c>
      <c r="AC57" s="35">
        <v>592835.41428999999</v>
      </c>
      <c r="AD57" s="35">
        <v>600877.13882000011</v>
      </c>
      <c r="AE57" s="35">
        <v>566024.86048000003</v>
      </c>
      <c r="AF57" s="35">
        <v>516689.02447</v>
      </c>
      <c r="AG57" s="35">
        <v>546082.68576999998</v>
      </c>
      <c r="AH57" s="35">
        <v>512020.76224000001</v>
      </c>
      <c r="AI57" s="31">
        <f t="shared" si="29"/>
        <v>631808.17080999992</v>
      </c>
      <c r="AJ57" s="7"/>
      <c r="AK57" s="23">
        <f t="shared" si="7"/>
        <v>6539729.5980000002</v>
      </c>
    </row>
    <row r="58" spans="1:37" ht="12.75" customHeight="1" x14ac:dyDescent="0.35">
      <c r="A58" s="7"/>
      <c r="E58" s="39" t="s">
        <v>77</v>
      </c>
      <c r="F58" s="39"/>
      <c r="G58" s="30"/>
      <c r="H58" s="35">
        <v>7843.37</v>
      </c>
      <c r="I58" s="35">
        <v>92.32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55">
        <f t="shared" si="30"/>
        <v>92.32</v>
      </c>
      <c r="V58" s="32">
        <v>8194.6006099999995</v>
      </c>
      <c r="W58" s="30">
        <v>86.5</v>
      </c>
      <c r="X58" s="35">
        <v>537.38</v>
      </c>
      <c r="Y58" s="35">
        <v>766.02</v>
      </c>
      <c r="Z58" s="35">
        <v>641.6</v>
      </c>
      <c r="AA58" s="35">
        <v>525.62</v>
      </c>
      <c r="AB58" s="35">
        <v>583.85001</v>
      </c>
      <c r="AC58" s="35">
        <v>835</v>
      </c>
      <c r="AD58" s="35">
        <v>556.99122999999997</v>
      </c>
      <c r="AE58" s="35">
        <v>728.22877000000005</v>
      </c>
      <c r="AF58" s="35">
        <v>735.62</v>
      </c>
      <c r="AG58" s="35">
        <v>1031.9906000000001</v>
      </c>
      <c r="AH58" s="35">
        <v>1165.8</v>
      </c>
      <c r="AI58" s="31">
        <f t="shared" si="29"/>
        <v>86.5</v>
      </c>
      <c r="AJ58" s="7"/>
      <c r="AK58" s="23">
        <f t="shared" si="7"/>
        <v>8108.1006099999995</v>
      </c>
    </row>
    <row r="59" spans="1:37" ht="12.75" customHeight="1" x14ac:dyDescent="0.35">
      <c r="A59" s="7"/>
      <c r="E59" s="37" t="s">
        <v>78</v>
      </c>
      <c r="F59" s="37"/>
      <c r="G59" s="30"/>
      <c r="H59" s="35">
        <v>3621139.696</v>
      </c>
      <c r="I59" s="35">
        <v>202139.38208000001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55">
        <f t="shared" si="30"/>
        <v>202139.38208000001</v>
      </c>
      <c r="V59" s="32">
        <v>3780234.2165099997</v>
      </c>
      <c r="W59" s="30">
        <v>200122.27101</v>
      </c>
      <c r="X59" s="35">
        <v>201513.94709999999</v>
      </c>
      <c r="Y59" s="35">
        <v>220870.04833000002</v>
      </c>
      <c r="Z59" s="35">
        <v>379911.26060000004</v>
      </c>
      <c r="AA59" s="35">
        <v>256372.38447999998</v>
      </c>
      <c r="AB59" s="35">
        <v>247123.06371000002</v>
      </c>
      <c r="AC59" s="35">
        <v>483916.58214999997</v>
      </c>
      <c r="AD59" s="35">
        <v>288301.38517999998</v>
      </c>
      <c r="AE59" s="35">
        <v>283088.86038999999</v>
      </c>
      <c r="AF59" s="35">
        <v>445783.23956999998</v>
      </c>
      <c r="AG59" s="35">
        <v>288642.86843999999</v>
      </c>
      <c r="AH59" s="35">
        <v>484588.30554999999</v>
      </c>
      <c r="AI59" s="31">
        <f t="shared" si="29"/>
        <v>200122.27101</v>
      </c>
      <c r="AJ59" s="7"/>
      <c r="AK59" s="23">
        <f t="shared" si="7"/>
        <v>3580111.9454999999</v>
      </c>
    </row>
    <row r="60" spans="1:37" ht="12.75" customHeight="1" x14ac:dyDescent="0.35">
      <c r="A60" s="7"/>
      <c r="E60" s="39" t="s">
        <v>79</v>
      </c>
      <c r="G60" s="30"/>
      <c r="H60" s="35">
        <v>792105.68500000006</v>
      </c>
      <c r="I60" s="35">
        <v>64656.846520000006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55">
        <f t="shared" si="30"/>
        <v>64656.846520000006</v>
      </c>
      <c r="V60" s="32">
        <v>792178.40182000003</v>
      </c>
      <c r="W60" s="30">
        <v>65574.244749999998</v>
      </c>
      <c r="X60" s="35">
        <v>43394.864869999998</v>
      </c>
      <c r="Y60" s="35">
        <v>49900.395870000008</v>
      </c>
      <c r="Z60" s="35">
        <v>88451.388279999999</v>
      </c>
      <c r="AA60" s="35">
        <v>49370.312939999996</v>
      </c>
      <c r="AB60" s="35">
        <v>44294.161950000002</v>
      </c>
      <c r="AC60" s="35">
        <v>100250.03196000001</v>
      </c>
      <c r="AD60" s="35">
        <v>54239.064879999998</v>
      </c>
      <c r="AE60" s="35">
        <v>66698.240339999989</v>
      </c>
      <c r="AF60" s="35">
        <v>83213.842599999989</v>
      </c>
      <c r="AG60" s="35">
        <v>54302.797830000003</v>
      </c>
      <c r="AH60" s="35">
        <v>92489.05554999999</v>
      </c>
      <c r="AI60" s="31">
        <f t="shared" si="29"/>
        <v>65574.244749999998</v>
      </c>
      <c r="AJ60" s="7"/>
      <c r="AK60" s="23">
        <f t="shared" si="7"/>
        <v>726604.15707000007</v>
      </c>
    </row>
    <row r="61" spans="1:37" ht="12.75" customHeight="1" x14ac:dyDescent="0.35">
      <c r="A61" s="7"/>
      <c r="E61" s="39" t="s">
        <v>80</v>
      </c>
      <c r="F61" s="39"/>
      <c r="G61" s="30"/>
      <c r="H61" s="54">
        <v>7946.3069999999998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5">
        <f>SUM(I61:T61)</f>
        <v>0</v>
      </c>
      <c r="V61" s="32">
        <v>7827.0713499999993</v>
      </c>
      <c r="W61" s="56">
        <v>7282.8112999999994</v>
      </c>
      <c r="X61" s="54">
        <v>0</v>
      </c>
      <c r="Y61" s="54">
        <v>0</v>
      </c>
      <c r="Z61" s="54">
        <v>0</v>
      </c>
      <c r="AA61" s="54">
        <v>544.26005000000009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31">
        <f t="shared" si="29"/>
        <v>7282.8112999999994</v>
      </c>
      <c r="AJ61" s="7"/>
      <c r="AK61" s="23">
        <f t="shared" si="7"/>
        <v>544.26004999999986</v>
      </c>
    </row>
    <row r="62" spans="1:37" ht="12.75" customHeight="1" x14ac:dyDescent="0.35">
      <c r="A62" s="7"/>
      <c r="E62" s="39" t="s">
        <v>81</v>
      </c>
      <c r="F62" s="39"/>
      <c r="G62" s="30"/>
      <c r="H62" s="54">
        <v>2233676.4270000001</v>
      </c>
      <c r="I62" s="54">
        <v>200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5">
        <f t="shared" si="30"/>
        <v>200</v>
      </c>
      <c r="V62" s="32">
        <v>1911845.4014399999</v>
      </c>
      <c r="W62" s="56">
        <v>3520.2894900000001</v>
      </c>
      <c r="X62" s="54">
        <v>480.45188999999999</v>
      </c>
      <c r="Y62" s="54">
        <v>1413.5796499999999</v>
      </c>
      <c r="Z62" s="54">
        <v>1842447.9585499999</v>
      </c>
      <c r="AA62" s="54">
        <v>21868.16906</v>
      </c>
      <c r="AB62" s="54">
        <v>13792.685320000001</v>
      </c>
      <c r="AC62" s="54">
        <v>4038.8668499999999</v>
      </c>
      <c r="AD62" s="54">
        <v>3153.4293399999997</v>
      </c>
      <c r="AE62" s="54">
        <v>2140.6123600000001</v>
      </c>
      <c r="AF62" s="54">
        <v>2298.9812900000002</v>
      </c>
      <c r="AG62" s="54">
        <v>4864.7156299999997</v>
      </c>
      <c r="AH62" s="54">
        <v>11825.66201</v>
      </c>
      <c r="AI62" s="31">
        <f t="shared" si="29"/>
        <v>3520.2894900000001</v>
      </c>
      <c r="AJ62" s="7"/>
      <c r="AK62" s="23">
        <f t="shared" si="7"/>
        <v>1908325.1119499998</v>
      </c>
    </row>
    <row r="63" spans="1:37" s="23" customFormat="1" ht="12.75" customHeight="1" x14ac:dyDescent="0.35">
      <c r="A63" s="29"/>
      <c r="B63" s="1"/>
      <c r="D63" s="39"/>
      <c r="E63" s="39" t="s">
        <v>82</v>
      </c>
      <c r="F63" s="39"/>
      <c r="G63" s="41"/>
      <c r="H63" s="35">
        <v>12872.097</v>
      </c>
      <c r="I63" s="35">
        <v>175.76673000000002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1">
        <f>SUM(I63:T63)</f>
        <v>175.76673000000002</v>
      </c>
      <c r="V63" s="65">
        <v>12658.252349999999</v>
      </c>
      <c r="W63" s="30">
        <v>106.98813</v>
      </c>
      <c r="X63" s="35">
        <v>92.465190000000007</v>
      </c>
      <c r="Y63" s="35">
        <v>39.210769999999997</v>
      </c>
      <c r="Z63" s="35">
        <v>75.183070000000001</v>
      </c>
      <c r="AA63" s="35">
        <v>3839.7235299999998</v>
      </c>
      <c r="AB63" s="35">
        <v>1679.77583</v>
      </c>
      <c r="AC63" s="35">
        <v>141.23057999999997</v>
      </c>
      <c r="AD63" s="35">
        <v>94.900080000000003</v>
      </c>
      <c r="AE63" s="35">
        <v>671.71112000000005</v>
      </c>
      <c r="AF63" s="35">
        <v>412.99809000000005</v>
      </c>
      <c r="AG63" s="35">
        <v>4828.8004299999993</v>
      </c>
      <c r="AH63" s="35">
        <v>675.26553000000001</v>
      </c>
      <c r="AI63" s="31">
        <f t="shared" si="29"/>
        <v>106.98813</v>
      </c>
      <c r="AJ63" s="29"/>
      <c r="AK63" s="23">
        <f t="shared" si="7"/>
        <v>12551.264219999999</v>
      </c>
    </row>
    <row r="64" spans="1:37" ht="12.75" customHeight="1" x14ac:dyDescent="0.35">
      <c r="A64" s="7"/>
      <c r="C64" s="1" t="s">
        <v>35</v>
      </c>
      <c r="E64" s="39"/>
      <c r="F64" s="39"/>
      <c r="G64" s="30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1"/>
      <c r="V64" s="32"/>
      <c r="W64" s="30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1"/>
      <c r="AJ64" s="7"/>
      <c r="AK64" s="23">
        <f t="shared" si="7"/>
        <v>0</v>
      </c>
    </row>
    <row r="65" spans="1:37" ht="12.75" customHeight="1" x14ac:dyDescent="0.35">
      <c r="A65" s="7"/>
      <c r="E65" s="39" t="s">
        <v>83</v>
      </c>
      <c r="F65" s="39"/>
      <c r="G65" s="30"/>
      <c r="H65" s="35">
        <v>270633.84999999998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1">
        <f>SUM(I65:T65)</f>
        <v>0</v>
      </c>
      <c r="V65" s="32">
        <v>275541.34463000001</v>
      </c>
      <c r="W65" s="30">
        <v>57.228190000000005</v>
      </c>
      <c r="X65" s="35">
        <v>4094.9637900000002</v>
      </c>
      <c r="Y65" s="35">
        <v>118.92977</v>
      </c>
      <c r="Z65" s="35">
        <v>611.65074000000004</v>
      </c>
      <c r="AA65" s="35">
        <v>62470.699509999999</v>
      </c>
      <c r="AB65" s="35">
        <v>5872.6107999999995</v>
      </c>
      <c r="AC65" s="35">
        <v>31097.026620000001</v>
      </c>
      <c r="AD65" s="35">
        <v>0</v>
      </c>
      <c r="AE65" s="35">
        <v>163034.38227999999</v>
      </c>
      <c r="AF65" s="35">
        <v>2074.3801899999999</v>
      </c>
      <c r="AG65" s="35">
        <v>1115.7249399999998</v>
      </c>
      <c r="AH65" s="35">
        <v>4993.7478000000001</v>
      </c>
      <c r="AI65" s="31">
        <f t="shared" ref="AI65" si="31">SUM(W65)</f>
        <v>57.228190000000005</v>
      </c>
      <c r="AJ65" s="7"/>
      <c r="AK65" s="23">
        <f t="shared" si="7"/>
        <v>275484.11644000001</v>
      </c>
    </row>
    <row r="66" spans="1:37" s="23" customFormat="1" ht="13.5" customHeight="1" x14ac:dyDescent="0.35">
      <c r="A66" s="66"/>
      <c r="B66" s="8" t="s">
        <v>84</v>
      </c>
      <c r="C66" s="22"/>
      <c r="E66" s="42"/>
      <c r="F66" s="42"/>
      <c r="G66" s="41"/>
      <c r="H66" s="43">
        <f>SUM(H68:H74)</f>
        <v>88963101.881999999</v>
      </c>
      <c r="I66" s="43">
        <f t="shared" ref="I66:T66" si="32">SUM(I68:I74)</f>
        <v>2601718.9531099997</v>
      </c>
      <c r="J66" s="43">
        <f>SUM(J68:J74)</f>
        <v>0</v>
      </c>
      <c r="K66" s="43">
        <f t="shared" si="32"/>
        <v>0</v>
      </c>
      <c r="L66" s="43">
        <f t="shared" si="32"/>
        <v>0</v>
      </c>
      <c r="M66" s="43">
        <f t="shared" si="32"/>
        <v>0</v>
      </c>
      <c r="N66" s="43">
        <f t="shared" si="32"/>
        <v>0</v>
      </c>
      <c r="O66" s="43">
        <f t="shared" si="32"/>
        <v>0</v>
      </c>
      <c r="P66" s="43">
        <f t="shared" si="32"/>
        <v>0</v>
      </c>
      <c r="Q66" s="43">
        <f t="shared" si="32"/>
        <v>0</v>
      </c>
      <c r="R66" s="43">
        <f t="shared" si="32"/>
        <v>0</v>
      </c>
      <c r="S66" s="43">
        <f t="shared" si="32"/>
        <v>0</v>
      </c>
      <c r="T66" s="43">
        <f t="shared" si="32"/>
        <v>0</v>
      </c>
      <c r="U66" s="44">
        <f>SUM(U68:U74)</f>
        <v>2601718.9531099997</v>
      </c>
      <c r="V66" s="45">
        <f>SUM(V68:V74)</f>
        <v>84259985.868420005</v>
      </c>
      <c r="W66" s="43">
        <f t="shared" ref="W66" si="33">SUM(W68:W74)</f>
        <v>3346580.4558700002</v>
      </c>
      <c r="X66" s="43">
        <f>SUM(X68:X74)</f>
        <v>5983118.9368400006</v>
      </c>
      <c r="Y66" s="43">
        <f t="shared" ref="Y66:AH66" si="34">SUM(Y68:Y74)</f>
        <v>6578886.1801099991</v>
      </c>
      <c r="Z66" s="43">
        <f t="shared" si="34"/>
        <v>7058148.0851700008</v>
      </c>
      <c r="AA66" s="43">
        <f t="shared" si="34"/>
        <v>6518644.5840400001</v>
      </c>
      <c r="AB66" s="43">
        <f t="shared" si="34"/>
        <v>7032175.5260100001</v>
      </c>
      <c r="AC66" s="43">
        <f t="shared" si="34"/>
        <v>8669931.0858699996</v>
      </c>
      <c r="AD66" s="43">
        <f t="shared" si="34"/>
        <v>6990087.5466700001</v>
      </c>
      <c r="AE66" s="43">
        <f t="shared" si="34"/>
        <v>7017016.254089999</v>
      </c>
      <c r="AF66" s="43">
        <f t="shared" si="34"/>
        <v>6304343.9997300012</v>
      </c>
      <c r="AG66" s="43">
        <f t="shared" si="34"/>
        <v>6748019.6640400011</v>
      </c>
      <c r="AH66" s="43">
        <f t="shared" si="34"/>
        <v>12013033.549979998</v>
      </c>
      <c r="AI66" s="43">
        <f>SUM(AI68:AI74)</f>
        <v>3346580.4558700002</v>
      </c>
      <c r="AJ66" s="29"/>
      <c r="AK66" s="23">
        <f t="shared" si="7"/>
        <v>80913405.412550002</v>
      </c>
    </row>
    <row r="67" spans="1:37" s="23" customFormat="1" ht="12.75" customHeight="1" x14ac:dyDescent="0.35">
      <c r="A67" s="66"/>
      <c r="B67" s="8"/>
      <c r="C67" s="1" t="s">
        <v>85</v>
      </c>
      <c r="E67" s="42"/>
      <c r="F67" s="42"/>
      <c r="G67" s="4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1"/>
      <c r="V67" s="32"/>
      <c r="W67" s="30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1"/>
      <c r="AJ67" s="29"/>
      <c r="AK67" s="23">
        <f t="shared" si="7"/>
        <v>0</v>
      </c>
    </row>
    <row r="68" spans="1:37" s="23" customFormat="1" ht="12.75" customHeight="1" x14ac:dyDescent="0.35">
      <c r="A68" s="66"/>
      <c r="B68" s="1"/>
      <c r="E68" s="1" t="s">
        <v>86</v>
      </c>
      <c r="F68" s="39"/>
      <c r="G68" s="41"/>
      <c r="H68" s="35">
        <v>75719762.152999997</v>
      </c>
      <c r="I68" s="35">
        <v>2081855.6004900001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1">
        <f>SUM(I68:T68)</f>
        <v>2081855.6004900001</v>
      </c>
      <c r="V68" s="32">
        <v>71990992.810179994</v>
      </c>
      <c r="W68" s="30">
        <v>2860229.9446900003</v>
      </c>
      <c r="X68" s="35">
        <v>5212048.3818800002</v>
      </c>
      <c r="Y68" s="35">
        <v>5391581.1670999993</v>
      </c>
      <c r="Z68" s="35">
        <v>6110298.1308900006</v>
      </c>
      <c r="AA68" s="35">
        <v>5572802.6071600001</v>
      </c>
      <c r="AB68" s="35">
        <v>5949542.8010800006</v>
      </c>
      <c r="AC68" s="35">
        <v>7194836.0959799998</v>
      </c>
      <c r="AD68" s="35">
        <v>5973400.82577</v>
      </c>
      <c r="AE68" s="35">
        <v>5850706.0432900004</v>
      </c>
      <c r="AF68" s="35">
        <v>5687539.77214</v>
      </c>
      <c r="AG68" s="35">
        <v>5926387.7206899999</v>
      </c>
      <c r="AH68" s="35">
        <v>10261619.31951</v>
      </c>
      <c r="AI68" s="31">
        <f t="shared" ref="AI68:AI70" si="35">SUM(W68)</f>
        <v>2860229.9446900003</v>
      </c>
      <c r="AJ68" s="29"/>
      <c r="AK68" s="23">
        <f t="shared" si="7"/>
        <v>69130762.86548999</v>
      </c>
    </row>
    <row r="69" spans="1:37" ht="12.75" customHeight="1" x14ac:dyDescent="0.35">
      <c r="A69" s="7"/>
      <c r="E69" s="1" t="s">
        <v>87</v>
      </c>
      <c r="F69" s="39"/>
      <c r="G69" s="53"/>
      <c r="H69" s="35">
        <v>10036204.269000001</v>
      </c>
      <c r="I69" s="35">
        <v>114707.11416999999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55">
        <f>SUM(I69:T69)</f>
        <v>114707.11416999999</v>
      </c>
      <c r="V69" s="32">
        <v>9544385.8040499985</v>
      </c>
      <c r="W69" s="30">
        <v>109611.61737000001</v>
      </c>
      <c r="X69" s="35">
        <v>566472.84065999999</v>
      </c>
      <c r="Y69" s="35">
        <v>749250.88131999993</v>
      </c>
      <c r="Z69" s="35">
        <v>675238.89104999998</v>
      </c>
      <c r="AA69" s="35">
        <v>788437.78769000003</v>
      </c>
      <c r="AB69" s="35">
        <v>831285.18717000005</v>
      </c>
      <c r="AC69" s="35">
        <v>1079807.4309999999</v>
      </c>
      <c r="AD69" s="35">
        <v>1038365.21682</v>
      </c>
      <c r="AE69" s="35">
        <v>1007952.7289899999</v>
      </c>
      <c r="AF69" s="35">
        <v>609055.15636999998</v>
      </c>
      <c r="AG69" s="35">
        <v>808355.0364000001</v>
      </c>
      <c r="AH69" s="35">
        <v>1280553.0292100001</v>
      </c>
      <c r="AI69" s="31">
        <f t="shared" si="35"/>
        <v>109611.61737000001</v>
      </c>
      <c r="AJ69" s="7"/>
      <c r="AK69" s="23">
        <f t="shared" si="7"/>
        <v>9434774.1866799984</v>
      </c>
    </row>
    <row r="70" spans="1:37" ht="12.75" customHeight="1" x14ac:dyDescent="0.35">
      <c r="A70" s="7"/>
      <c r="C70" s="1" t="s">
        <v>88</v>
      </c>
      <c r="G70" s="53"/>
      <c r="H70" s="35">
        <v>163252.81</v>
      </c>
      <c r="I70" s="35">
        <v>3425.1573900000003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55">
        <f>SUM(I70:T70)</f>
        <v>3425.1573900000003</v>
      </c>
      <c r="V70" s="32">
        <v>162824.82115999999</v>
      </c>
      <c r="W70" s="30">
        <v>788.39953000000003</v>
      </c>
      <c r="X70" s="35">
        <v>14451.953539999999</v>
      </c>
      <c r="Y70" s="35">
        <v>10086.80011</v>
      </c>
      <c r="Z70" s="35">
        <v>12548.126839999999</v>
      </c>
      <c r="AA70" s="35">
        <v>15421.872619999998</v>
      </c>
      <c r="AB70" s="35">
        <v>17128.504129999998</v>
      </c>
      <c r="AC70" s="35">
        <v>15246.103070000001</v>
      </c>
      <c r="AD70" s="35">
        <v>12808.58915</v>
      </c>
      <c r="AE70" s="35">
        <v>14255.240730000001</v>
      </c>
      <c r="AF70" s="35">
        <v>15046.738800000001</v>
      </c>
      <c r="AG70" s="35">
        <v>9472.1768499999998</v>
      </c>
      <c r="AH70" s="35">
        <v>25570.315790000001</v>
      </c>
      <c r="AI70" s="31">
        <f t="shared" si="35"/>
        <v>788.39953000000003</v>
      </c>
      <c r="AJ70" s="7"/>
      <c r="AK70" s="23">
        <f t="shared" si="7"/>
        <v>162036.42163</v>
      </c>
    </row>
    <row r="71" spans="1:37" s="23" customFormat="1" ht="12.75" customHeight="1" x14ac:dyDescent="0.35">
      <c r="A71" s="66"/>
      <c r="B71" s="1"/>
      <c r="C71" s="1" t="s">
        <v>35</v>
      </c>
      <c r="E71" s="1"/>
      <c r="F71" s="39"/>
      <c r="G71" s="4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1"/>
      <c r="V71" s="32"/>
      <c r="W71" s="30"/>
      <c r="X71" s="35"/>
      <c r="Y71" s="35">
        <v>0</v>
      </c>
      <c r="Z71" s="35"/>
      <c r="AA71" s="35"/>
      <c r="AB71" s="35"/>
      <c r="AC71" s="35"/>
      <c r="AD71" s="35"/>
      <c r="AE71" s="35"/>
      <c r="AF71" s="35"/>
      <c r="AG71" s="35"/>
      <c r="AH71" s="35"/>
      <c r="AI71" s="31"/>
      <c r="AJ71" s="29"/>
      <c r="AK71" s="23">
        <f t="shared" ref="AK71:AK135" si="36">V71-AI71</f>
        <v>0</v>
      </c>
    </row>
    <row r="72" spans="1:37" ht="12.75" customHeight="1" x14ac:dyDescent="0.35">
      <c r="A72" s="7"/>
      <c r="E72" s="1" t="s">
        <v>89</v>
      </c>
      <c r="G72" s="41"/>
      <c r="H72" s="35">
        <v>2576389.676</v>
      </c>
      <c r="I72" s="35">
        <v>368926.75576000003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1">
        <f>SUM(I72:T72)</f>
        <v>368926.75576000003</v>
      </c>
      <c r="V72" s="32">
        <v>2188121.61516</v>
      </c>
      <c r="W72" s="30">
        <v>344024.92326999997</v>
      </c>
      <c r="X72" s="35">
        <v>157992.66449999998</v>
      </c>
      <c r="Y72" s="35">
        <v>400510.50043999997</v>
      </c>
      <c r="Z72" s="35">
        <v>232909.90491000001</v>
      </c>
      <c r="AA72" s="35">
        <v>111968.28767999999</v>
      </c>
      <c r="AB72" s="35">
        <v>182469.88400000002</v>
      </c>
      <c r="AC72" s="35">
        <v>348470.09259999997</v>
      </c>
      <c r="AD72" s="35">
        <v>-57790.09657999999</v>
      </c>
      <c r="AE72" s="35">
        <v>124204.80223</v>
      </c>
      <c r="AF72" s="35">
        <v>-32986.048009999999</v>
      </c>
      <c r="AG72" s="35">
        <v>-21089.566449999998</v>
      </c>
      <c r="AH72" s="35">
        <v>397436.26656999998</v>
      </c>
      <c r="AI72" s="31">
        <f t="shared" ref="AI72:AI74" si="37">SUM(W72)</f>
        <v>344024.92326999997</v>
      </c>
      <c r="AJ72" s="7"/>
      <c r="AK72" s="23">
        <f t="shared" si="36"/>
        <v>1844096.6918900001</v>
      </c>
    </row>
    <row r="73" spans="1:37" ht="12.75" customHeight="1" x14ac:dyDescent="0.35">
      <c r="A73" s="7"/>
      <c r="E73" s="1" t="s">
        <v>90</v>
      </c>
      <c r="F73" s="39"/>
      <c r="G73" s="41"/>
      <c r="H73" s="35">
        <v>69726.31</v>
      </c>
      <c r="I73" s="35">
        <v>2878.4159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55">
        <f>SUM(I73:T73)</f>
        <v>2878.4159</v>
      </c>
      <c r="V73" s="32">
        <v>63411.249759999999</v>
      </c>
      <c r="W73" s="30">
        <v>1433.50126</v>
      </c>
      <c r="X73" s="35">
        <v>202.47082</v>
      </c>
      <c r="Y73" s="35">
        <v>106.61494999999999</v>
      </c>
      <c r="Z73" s="35">
        <v>2595.9322299999999</v>
      </c>
      <c r="AA73" s="35">
        <v>6736.15373</v>
      </c>
      <c r="AB73" s="35">
        <v>22649.480449999999</v>
      </c>
      <c r="AC73" s="35">
        <v>1090.8720499999999</v>
      </c>
      <c r="AD73" s="35">
        <v>162.20358999999999</v>
      </c>
      <c r="AE73" s="35">
        <v>0</v>
      </c>
      <c r="AF73" s="35">
        <v>10541.60799</v>
      </c>
      <c r="AG73" s="35">
        <v>1847.4584600000001</v>
      </c>
      <c r="AH73" s="35">
        <v>16044.954230000001</v>
      </c>
      <c r="AI73" s="31">
        <f t="shared" si="37"/>
        <v>1433.50126</v>
      </c>
      <c r="AJ73" s="7"/>
      <c r="AK73" s="23">
        <f t="shared" si="36"/>
        <v>61977.748500000002</v>
      </c>
    </row>
    <row r="74" spans="1:37" s="23" customFormat="1" ht="12.75" customHeight="1" x14ac:dyDescent="0.35">
      <c r="A74" s="66"/>
      <c r="B74" s="1"/>
      <c r="E74" s="1" t="s">
        <v>91</v>
      </c>
      <c r="F74" s="39"/>
      <c r="G74" s="41"/>
      <c r="H74" s="35">
        <v>397766.66399999999</v>
      </c>
      <c r="I74" s="35">
        <v>29925.909399999997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55">
        <f>SUM(I74:T74)</f>
        <v>29925.909399999997</v>
      </c>
      <c r="V74" s="32">
        <v>310249.56810999999</v>
      </c>
      <c r="W74" s="30">
        <v>30492.069749999999</v>
      </c>
      <c r="X74" s="35">
        <v>31950.62544</v>
      </c>
      <c r="Y74" s="35">
        <v>27350.216190000003</v>
      </c>
      <c r="Z74" s="35">
        <v>24557.099249999999</v>
      </c>
      <c r="AA74" s="35">
        <v>23277.87516</v>
      </c>
      <c r="AB74" s="35">
        <v>29099.669180000001</v>
      </c>
      <c r="AC74" s="35">
        <v>30480.491170000001</v>
      </c>
      <c r="AD74" s="35">
        <v>23140.807920000003</v>
      </c>
      <c r="AE74" s="35">
        <v>19897.438850000002</v>
      </c>
      <c r="AF74" s="35">
        <v>15146.772439999999</v>
      </c>
      <c r="AG74" s="35">
        <v>23046.838090000001</v>
      </c>
      <c r="AH74" s="35">
        <v>31809.664670000002</v>
      </c>
      <c r="AI74" s="31">
        <f t="shared" si="37"/>
        <v>30492.069749999999</v>
      </c>
      <c r="AJ74" s="29"/>
      <c r="AK74" s="23">
        <f t="shared" si="36"/>
        <v>279757.49835999997</v>
      </c>
    </row>
    <row r="75" spans="1:37" s="23" customFormat="1" ht="12.65" customHeight="1" x14ac:dyDescent="0.35">
      <c r="A75" s="29"/>
      <c r="B75" s="8" t="s">
        <v>92</v>
      </c>
      <c r="G75" s="41"/>
      <c r="H75" s="43">
        <f>H76</f>
        <v>0</v>
      </c>
      <c r="I75" s="43">
        <f t="shared" ref="I75:T75" si="38">I76</f>
        <v>0</v>
      </c>
      <c r="J75" s="43">
        <f>J76</f>
        <v>0</v>
      </c>
      <c r="K75" s="43">
        <f t="shared" si="38"/>
        <v>0</v>
      </c>
      <c r="L75" s="43">
        <f t="shared" si="38"/>
        <v>0</v>
      </c>
      <c r="M75" s="43">
        <f t="shared" si="38"/>
        <v>0</v>
      </c>
      <c r="N75" s="43">
        <f t="shared" si="38"/>
        <v>0</v>
      </c>
      <c r="O75" s="43">
        <f t="shared" si="38"/>
        <v>0</v>
      </c>
      <c r="P75" s="43">
        <f t="shared" si="38"/>
        <v>0</v>
      </c>
      <c r="Q75" s="43">
        <f>Q76</f>
        <v>0</v>
      </c>
      <c r="R75" s="43">
        <f t="shared" si="38"/>
        <v>0</v>
      </c>
      <c r="S75" s="43">
        <f t="shared" si="38"/>
        <v>0</v>
      </c>
      <c r="T75" s="43">
        <f t="shared" si="38"/>
        <v>0</v>
      </c>
      <c r="U75" s="44">
        <f>U76</f>
        <v>0</v>
      </c>
      <c r="V75" s="67">
        <v>0</v>
      </c>
      <c r="W75" s="43">
        <f t="shared" ref="W75:AH75" si="39">W76</f>
        <v>0</v>
      </c>
      <c r="X75" s="43">
        <f>X76</f>
        <v>0</v>
      </c>
      <c r="Y75" s="43">
        <f t="shared" si="39"/>
        <v>0</v>
      </c>
      <c r="Z75" s="43">
        <f t="shared" si="39"/>
        <v>0</v>
      </c>
      <c r="AA75" s="43">
        <f t="shared" si="39"/>
        <v>0.83328000000000002</v>
      </c>
      <c r="AB75" s="43">
        <f t="shared" si="39"/>
        <v>-0.83328000000000002</v>
      </c>
      <c r="AC75" s="43">
        <f t="shared" si="39"/>
        <v>0</v>
      </c>
      <c r="AD75" s="43">
        <f t="shared" si="39"/>
        <v>0</v>
      </c>
      <c r="AE75" s="43">
        <f>AE76</f>
        <v>0</v>
      </c>
      <c r="AF75" s="43">
        <f t="shared" si="39"/>
        <v>0</v>
      </c>
      <c r="AG75" s="43">
        <f t="shared" si="39"/>
        <v>0</v>
      </c>
      <c r="AH75" s="43">
        <f t="shared" si="39"/>
        <v>0</v>
      </c>
      <c r="AI75" s="44">
        <f>AI76</f>
        <v>0</v>
      </c>
      <c r="AJ75" s="29"/>
      <c r="AK75" s="23">
        <f t="shared" si="36"/>
        <v>0</v>
      </c>
    </row>
    <row r="76" spans="1:37" ht="12.75" customHeight="1" x14ac:dyDescent="0.35">
      <c r="A76" s="7"/>
      <c r="C76" s="1" t="s">
        <v>93</v>
      </c>
      <c r="G76" s="41"/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1">
        <f>SUM(I76:T76)</f>
        <v>0</v>
      </c>
      <c r="V76" s="32">
        <v>0</v>
      </c>
      <c r="W76" s="30">
        <v>0</v>
      </c>
      <c r="X76" s="35">
        <v>0</v>
      </c>
      <c r="Y76" s="35">
        <v>0</v>
      </c>
      <c r="Z76" s="35">
        <v>0</v>
      </c>
      <c r="AA76" s="35">
        <v>0.83328000000000002</v>
      </c>
      <c r="AB76" s="35">
        <v>-0.83328000000000002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1">
        <f t="shared" ref="AI76:AI77" si="40">SUM(W76)</f>
        <v>0</v>
      </c>
      <c r="AJ76" s="7"/>
      <c r="AK76" s="23">
        <f t="shared" si="36"/>
        <v>0</v>
      </c>
    </row>
    <row r="77" spans="1:37" s="8" customFormat="1" ht="12.75" customHeight="1" x14ac:dyDescent="0.35">
      <c r="A77" s="68"/>
      <c r="B77" s="8" t="s">
        <v>94</v>
      </c>
      <c r="G77" s="41" t="s">
        <v>95</v>
      </c>
      <c r="H77" s="69">
        <v>0</v>
      </c>
      <c r="I77" s="69">
        <v>94.864320000000006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69">
        <v>0</v>
      </c>
      <c r="U77" s="70">
        <f>SUM(I77:T77)</f>
        <v>94.864320000000006</v>
      </c>
      <c r="V77" s="71">
        <v>-50845.517739999996</v>
      </c>
      <c r="W77" s="72">
        <v>-453.20653999999996</v>
      </c>
      <c r="X77" s="69">
        <f>-683.71586+453-453</f>
        <v>-683.71586000000002</v>
      </c>
      <c r="Y77" s="69">
        <f>-534.82234+1137-1137</f>
        <v>-534.82234000000005</v>
      </c>
      <c r="Z77" s="69">
        <f>-3834.58329+1672-1672</f>
        <v>-3834.58329</v>
      </c>
      <c r="AA77" s="69">
        <f>-790.28738+5506-5507</f>
        <v>-791.28737999999976</v>
      </c>
      <c r="AB77" s="69">
        <f>-1113.54093+6298-6297</f>
        <v>-1112.5409300000001</v>
      </c>
      <c r="AC77" s="69">
        <f>-19324.07357+7410-7410</f>
        <v>-19324.07357</v>
      </c>
      <c r="AD77" s="69">
        <f>-13132.80739+26734-26734</f>
        <v>-13132.80739</v>
      </c>
      <c r="AE77" s="69">
        <v>-3232.1685400000001</v>
      </c>
      <c r="AF77" s="69">
        <f>-479.20172+43099-43099</f>
        <v>-479.20171999999729</v>
      </c>
      <c r="AG77" s="69">
        <f>-1498.11227+43578-43578</f>
        <v>-1498.1122699999978</v>
      </c>
      <c r="AH77" s="69">
        <f>-5768.99791+45077-45077</f>
        <v>-5768.9979099999982</v>
      </c>
      <c r="AI77" s="70">
        <f t="shared" si="40"/>
        <v>-453.20653999999996</v>
      </c>
      <c r="AJ77" s="68"/>
      <c r="AK77" s="23">
        <f t="shared" si="36"/>
        <v>-50392.311199999996</v>
      </c>
    </row>
    <row r="78" spans="1:37" ht="12.75" customHeight="1" x14ac:dyDescent="0.35">
      <c r="A78" s="73"/>
      <c r="B78" s="74" t="s">
        <v>96</v>
      </c>
      <c r="C78" s="75"/>
      <c r="D78" s="75"/>
      <c r="E78" s="75"/>
      <c r="F78" s="75"/>
      <c r="G78" s="76"/>
      <c r="H78" s="49">
        <f>H6+H22+H24+H31+H66+H75+H77</f>
        <v>2126961602.8769996</v>
      </c>
      <c r="I78" s="43">
        <f>I6+I22+I24+I31+I66+I75+I77</f>
        <v>133559283.10036999</v>
      </c>
      <c r="J78" s="43">
        <f t="shared" ref="J78:T78" si="41">J6+J22+J24+J31+J66+J75+J77</f>
        <v>0</v>
      </c>
      <c r="K78" s="43">
        <f t="shared" si="41"/>
        <v>0</v>
      </c>
      <c r="L78" s="43">
        <f t="shared" si="41"/>
        <v>0</v>
      </c>
      <c r="M78" s="43">
        <f t="shared" si="41"/>
        <v>0</v>
      </c>
      <c r="N78" s="43">
        <f t="shared" si="41"/>
        <v>0</v>
      </c>
      <c r="O78" s="43">
        <f t="shared" si="41"/>
        <v>0</v>
      </c>
      <c r="P78" s="43">
        <f t="shared" si="41"/>
        <v>0</v>
      </c>
      <c r="Q78" s="43">
        <f t="shared" si="41"/>
        <v>0</v>
      </c>
      <c r="R78" s="43">
        <f t="shared" si="41"/>
        <v>0</v>
      </c>
      <c r="S78" s="43">
        <f t="shared" si="41"/>
        <v>0</v>
      </c>
      <c r="T78" s="43">
        <f t="shared" si="41"/>
        <v>0</v>
      </c>
      <c r="U78" s="44">
        <f>U6+U22+U24+U31+U66+U75+U77</f>
        <v>133559283.10036999</v>
      </c>
      <c r="V78" s="45">
        <f>V6+V22+V24+V31+V66+V75+V77</f>
        <v>2010340407.4567201</v>
      </c>
      <c r="W78" s="43">
        <f>W6+W22+W24+W31+W66+W75+W77+1</f>
        <v>121335125.05666001</v>
      </c>
      <c r="X78" s="43">
        <f t="shared" ref="X78:AH78" si="42">X6+X22+X24+X31+X66+X75+X77</f>
        <v>134496185.07283002</v>
      </c>
      <c r="Y78" s="43">
        <f t="shared" si="42"/>
        <v>206797753.87049001</v>
      </c>
      <c r="Z78" s="43">
        <f t="shared" si="42"/>
        <v>120967798.37163998</v>
      </c>
      <c r="AA78" s="43">
        <f t="shared" si="42"/>
        <v>175983725.88183999</v>
      </c>
      <c r="AB78" s="43">
        <f t="shared" si="42"/>
        <v>165144217.13473001</v>
      </c>
      <c r="AC78" s="43">
        <f t="shared" si="42"/>
        <v>137082749.39302999</v>
      </c>
      <c r="AD78" s="43">
        <f t="shared" si="42"/>
        <v>141038631.95746997</v>
      </c>
      <c r="AE78" s="43">
        <f t="shared" si="42"/>
        <v>227678817.05452996</v>
      </c>
      <c r="AF78" s="43">
        <f t="shared" si="42"/>
        <v>155525880.75462002</v>
      </c>
      <c r="AG78" s="43">
        <f t="shared" si="42"/>
        <v>214829620.34931996</v>
      </c>
      <c r="AH78" s="43">
        <f t="shared" si="42"/>
        <v>209459901.55955991</v>
      </c>
      <c r="AI78" s="43">
        <f>AI6+AI22+AI24+AI31+AI66+AI75+AI77+1</f>
        <v>121335125.05666001</v>
      </c>
      <c r="AJ78" s="7"/>
      <c r="AK78" s="23">
        <f>V78-AI78</f>
        <v>1889005282.4000602</v>
      </c>
    </row>
    <row r="79" spans="1:37" ht="12.75" customHeight="1" x14ac:dyDescent="0.35">
      <c r="A79" s="7"/>
      <c r="B79" s="8" t="s">
        <v>97</v>
      </c>
      <c r="E79" s="39"/>
      <c r="F79" s="39"/>
      <c r="G79" s="41" t="s">
        <v>98</v>
      </c>
      <c r="H79" s="77">
        <v>-78407695</v>
      </c>
      <c r="I79" s="77">
        <v>-19601924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8">
        <f>SUM(I79:T79)</f>
        <v>-19601924</v>
      </c>
      <c r="V79" s="79">
        <v>-73552115</v>
      </c>
      <c r="W79" s="16">
        <v>-18388029</v>
      </c>
      <c r="X79" s="77">
        <v>0</v>
      </c>
      <c r="Y79" s="77">
        <v>0</v>
      </c>
      <c r="Z79" s="77">
        <v>-18388029</v>
      </c>
      <c r="AA79" s="77">
        <v>0</v>
      </c>
      <c r="AB79" s="77">
        <v>0</v>
      </c>
      <c r="AC79" s="77">
        <v>-18388029</v>
      </c>
      <c r="AD79" s="77">
        <v>0</v>
      </c>
      <c r="AE79" s="77">
        <v>0</v>
      </c>
      <c r="AF79" s="77">
        <v>-18388028</v>
      </c>
      <c r="AG79" s="77">
        <v>0</v>
      </c>
      <c r="AH79" s="77">
        <v>0</v>
      </c>
      <c r="AI79" s="80">
        <f t="shared" ref="AI79" si="43">SUM(W79)</f>
        <v>-18388029</v>
      </c>
      <c r="AJ79" s="7"/>
      <c r="AK79" s="23">
        <f t="shared" si="36"/>
        <v>-55164086</v>
      </c>
    </row>
    <row r="80" spans="1:37" ht="12.75" customHeight="1" x14ac:dyDescent="0.35">
      <c r="A80" s="81"/>
      <c r="B80" s="82" t="s">
        <v>99</v>
      </c>
      <c r="C80" s="83"/>
      <c r="D80" s="83"/>
      <c r="E80" s="84"/>
      <c r="F80" s="84"/>
      <c r="G80" s="85"/>
      <c r="H80" s="86">
        <f>H78+H79</f>
        <v>2048553907.8769996</v>
      </c>
      <c r="I80" s="86">
        <f>I78+I79</f>
        <v>113957359.10036999</v>
      </c>
      <c r="J80" s="86">
        <f t="shared" ref="J80:U80" si="44">J78+J79</f>
        <v>0</v>
      </c>
      <c r="K80" s="86">
        <f t="shared" si="44"/>
        <v>0</v>
      </c>
      <c r="L80" s="86">
        <f t="shared" si="44"/>
        <v>0</v>
      </c>
      <c r="M80" s="86">
        <f t="shared" si="44"/>
        <v>0</v>
      </c>
      <c r="N80" s="86">
        <f t="shared" si="44"/>
        <v>0</v>
      </c>
      <c r="O80" s="86">
        <f t="shared" si="44"/>
        <v>0</v>
      </c>
      <c r="P80" s="86">
        <f t="shared" si="44"/>
        <v>0</v>
      </c>
      <c r="Q80" s="86">
        <f t="shared" si="44"/>
        <v>0</v>
      </c>
      <c r="R80" s="86">
        <f t="shared" si="44"/>
        <v>0</v>
      </c>
      <c r="S80" s="86">
        <f t="shared" si="44"/>
        <v>0</v>
      </c>
      <c r="T80" s="86">
        <f t="shared" si="44"/>
        <v>0</v>
      </c>
      <c r="U80" s="87">
        <f t="shared" si="44"/>
        <v>113957359.10036999</v>
      </c>
      <c r="V80" s="88">
        <v>1936788292.4567201</v>
      </c>
      <c r="W80" s="89">
        <f t="shared" ref="W80:AH80" si="45">W78+W79</f>
        <v>102947096.05666001</v>
      </c>
      <c r="X80" s="86">
        <f t="shared" si="45"/>
        <v>134496185.07283002</v>
      </c>
      <c r="Y80" s="86">
        <f t="shared" si="45"/>
        <v>206797753.87049001</v>
      </c>
      <c r="Z80" s="86">
        <f t="shared" si="45"/>
        <v>102579769.37163998</v>
      </c>
      <c r="AA80" s="86">
        <f t="shared" si="45"/>
        <v>175983725.88183999</v>
      </c>
      <c r="AB80" s="86">
        <f t="shared" si="45"/>
        <v>165144217.13473001</v>
      </c>
      <c r="AC80" s="86">
        <f t="shared" si="45"/>
        <v>118694720.39302999</v>
      </c>
      <c r="AD80" s="86">
        <f t="shared" si="45"/>
        <v>141038631.95746997</v>
      </c>
      <c r="AE80" s="86">
        <f t="shared" si="45"/>
        <v>227678817.05452996</v>
      </c>
      <c r="AF80" s="86">
        <f t="shared" si="45"/>
        <v>137137852.75462002</v>
      </c>
      <c r="AG80" s="86">
        <f t="shared" si="45"/>
        <v>214829620.34931996</v>
      </c>
      <c r="AH80" s="86">
        <f t="shared" si="45"/>
        <v>209459901.55955991</v>
      </c>
      <c r="AI80" s="89">
        <f>AI78+AI79</f>
        <v>102947096.05666001</v>
      </c>
      <c r="AJ80" s="7"/>
      <c r="AK80" s="23">
        <f t="shared" si="36"/>
        <v>1833841196.4000602</v>
      </c>
    </row>
    <row r="81" spans="1:38" ht="12.75" hidden="1" customHeight="1" x14ac:dyDescent="0.35">
      <c r="A81" s="7"/>
      <c r="B81" s="8"/>
      <c r="E81" s="39"/>
      <c r="F81" s="39"/>
      <c r="G81" s="41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5"/>
      <c r="W81" s="43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4"/>
      <c r="AJ81" s="7"/>
      <c r="AK81" s="23">
        <f t="shared" si="36"/>
        <v>0</v>
      </c>
    </row>
    <row r="82" spans="1:38" ht="12.75" hidden="1" customHeight="1" x14ac:dyDescent="0.35">
      <c r="A82" s="90"/>
      <c r="B82" s="3"/>
      <c r="C82" s="3"/>
      <c r="D82" s="3"/>
      <c r="E82" s="3"/>
      <c r="F82" s="3"/>
      <c r="G82" s="91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65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5"/>
      <c r="AJ82" s="7"/>
      <c r="AK82" s="23">
        <f t="shared" si="36"/>
        <v>0</v>
      </c>
    </row>
    <row r="83" spans="1:38" ht="12.75" customHeight="1" x14ac:dyDescent="0.35">
      <c r="A83" s="7"/>
      <c r="B83" s="8" t="s">
        <v>100</v>
      </c>
      <c r="C83" s="8"/>
      <c r="E83" s="39"/>
      <c r="F83" s="39"/>
      <c r="G83" s="41"/>
      <c r="H83" s="92">
        <f>SUM(H84:H104)-H102-H95-H96</f>
        <v>33449192.30619996</v>
      </c>
      <c r="I83" s="92">
        <f>SUM(I84:I104)-I102-I95-I96</f>
        <v>3589733.7684300002</v>
      </c>
      <c r="J83" s="92">
        <f t="shared" ref="J83:AI83" si="46">SUM(J84:J104)-J102-J95-J96</f>
        <v>0</v>
      </c>
      <c r="K83" s="92">
        <f t="shared" si="46"/>
        <v>0</v>
      </c>
      <c r="L83" s="92">
        <f t="shared" si="46"/>
        <v>0</v>
      </c>
      <c r="M83" s="92">
        <f t="shared" si="46"/>
        <v>0</v>
      </c>
      <c r="N83" s="92">
        <f t="shared" si="46"/>
        <v>0</v>
      </c>
      <c r="O83" s="92">
        <f t="shared" si="46"/>
        <v>0</v>
      </c>
      <c r="P83" s="92">
        <f t="shared" si="46"/>
        <v>0</v>
      </c>
      <c r="Q83" s="92">
        <f t="shared" si="46"/>
        <v>0</v>
      </c>
      <c r="R83" s="92">
        <f t="shared" si="46"/>
        <v>0</v>
      </c>
      <c r="S83" s="92">
        <f t="shared" si="46"/>
        <v>0</v>
      </c>
      <c r="T83" s="92">
        <f t="shared" si="46"/>
        <v>0</v>
      </c>
      <c r="U83" s="27">
        <f>SUM(U84:U104)-U102-U95-U96</f>
        <v>3589733.7684300002</v>
      </c>
      <c r="V83" s="28">
        <f>SUM(V84:V104)-V102-V95-V96</f>
        <v>82553250.170850009</v>
      </c>
      <c r="W83" s="26">
        <f t="shared" ref="W83:AH83" si="47">SUM(W84:W104)-W102-W95-W96</f>
        <v>1525132.5184500001</v>
      </c>
      <c r="X83" s="92">
        <f t="shared" si="47"/>
        <v>2461213.8394599995</v>
      </c>
      <c r="Y83" s="92">
        <f t="shared" si="47"/>
        <v>5888904.8009900004</v>
      </c>
      <c r="Z83" s="92">
        <f t="shared" si="47"/>
        <v>8051725.85941</v>
      </c>
      <c r="AA83" s="92">
        <f t="shared" si="47"/>
        <v>1374670.0105599998</v>
      </c>
      <c r="AB83" s="92">
        <f t="shared" si="47"/>
        <v>1741395.7144299999</v>
      </c>
      <c r="AC83" s="92">
        <f t="shared" si="47"/>
        <v>2515782.99872</v>
      </c>
      <c r="AD83" s="92">
        <f t="shared" si="47"/>
        <v>3120210.6193200005</v>
      </c>
      <c r="AE83" s="92">
        <f t="shared" si="47"/>
        <v>36139874.441139996</v>
      </c>
      <c r="AF83" s="92">
        <f t="shared" si="47"/>
        <v>3000101.7356099999</v>
      </c>
      <c r="AG83" s="92">
        <f t="shared" si="47"/>
        <v>6994789.6260000011</v>
      </c>
      <c r="AH83" s="92">
        <f t="shared" si="47"/>
        <v>9739380.2210999988</v>
      </c>
      <c r="AI83" s="92">
        <f t="shared" si="46"/>
        <v>1525132.5184500001</v>
      </c>
      <c r="AJ83" s="7"/>
      <c r="AK83" s="23">
        <f>V83-AI83</f>
        <v>81028117.652400002</v>
      </c>
    </row>
    <row r="84" spans="1:38" ht="12.75" customHeight="1" x14ac:dyDescent="0.35">
      <c r="A84" s="7"/>
      <c r="C84" s="93" t="s">
        <v>101</v>
      </c>
      <c r="D84" s="93"/>
      <c r="E84" s="93"/>
      <c r="F84" s="93"/>
      <c r="G84" s="4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2"/>
      <c r="W84" s="30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1"/>
      <c r="AJ84" s="7"/>
      <c r="AK84" s="23">
        <f t="shared" si="36"/>
        <v>0</v>
      </c>
    </row>
    <row r="85" spans="1:38" ht="12.75" customHeight="1" x14ac:dyDescent="0.35">
      <c r="A85" s="7"/>
      <c r="E85" s="1" t="s">
        <v>102</v>
      </c>
      <c r="F85" s="39"/>
      <c r="G85" s="41" t="s">
        <v>103</v>
      </c>
      <c r="H85" s="35">
        <v>158721</v>
      </c>
      <c r="I85" s="35">
        <v>10950.061900000001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f>SUM(I85:T85)</f>
        <v>10950.061900000001</v>
      </c>
      <c r="V85" s="32">
        <v>133821.39469000002</v>
      </c>
      <c r="W85" s="30">
        <v>10788.478499999999</v>
      </c>
      <c r="X85" s="35">
        <v>13120.350470000001</v>
      </c>
      <c r="Y85" s="35">
        <v>11156.172990000001</v>
      </c>
      <c r="Z85" s="35">
        <v>10852.386199999999</v>
      </c>
      <c r="AA85" s="35">
        <v>11021.607749999997</v>
      </c>
      <c r="AB85" s="35">
        <v>11253.5448</v>
      </c>
      <c r="AC85" s="35">
        <v>10800.195979999999</v>
      </c>
      <c r="AD85" s="35">
        <v>10935.211820000002</v>
      </c>
      <c r="AE85" s="35">
        <v>10903.6909</v>
      </c>
      <c r="AF85" s="35">
        <v>10985.87772</v>
      </c>
      <c r="AG85" s="35">
        <v>10892.087179999999</v>
      </c>
      <c r="AH85" s="35">
        <v>11108.087320000001</v>
      </c>
      <c r="AI85" s="31">
        <f>SUM(W85)</f>
        <v>10788.478499999999</v>
      </c>
      <c r="AJ85" s="7"/>
      <c r="AK85" s="23">
        <f t="shared" si="36"/>
        <v>123032.91619000002</v>
      </c>
    </row>
    <row r="86" spans="1:38" ht="12.75" customHeight="1" x14ac:dyDescent="0.35">
      <c r="A86" s="7"/>
      <c r="B86" s="8"/>
      <c r="E86" s="33" t="s">
        <v>104</v>
      </c>
      <c r="F86" s="39"/>
      <c r="G86" s="41"/>
      <c r="H86" s="35">
        <v>8150</v>
      </c>
      <c r="I86" s="35">
        <v>176.5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f>SUM(I86:T86)</f>
        <v>176.5</v>
      </c>
      <c r="V86" s="32">
        <v>7407.1869999999999</v>
      </c>
      <c r="W86" s="30">
        <v>460</v>
      </c>
      <c r="X86" s="35">
        <v>0</v>
      </c>
      <c r="Y86" s="35">
        <v>158.5</v>
      </c>
      <c r="Z86" s="35">
        <v>547</v>
      </c>
      <c r="AA86" s="35">
        <v>582.35</v>
      </c>
      <c r="AB86" s="35">
        <v>1035.5</v>
      </c>
      <c r="AC86" s="35">
        <v>991.5</v>
      </c>
      <c r="AD86" s="35">
        <v>1112.25</v>
      </c>
      <c r="AE86" s="35">
        <v>0</v>
      </c>
      <c r="AF86" s="35">
        <v>0</v>
      </c>
      <c r="AG86" s="35">
        <v>969</v>
      </c>
      <c r="AH86" s="35">
        <v>1551.087</v>
      </c>
      <c r="AI86" s="31">
        <f t="shared" ref="AI86:AI93" si="48">SUM(W86)</f>
        <v>460</v>
      </c>
      <c r="AJ86" s="7"/>
      <c r="AK86" s="23">
        <f t="shared" si="36"/>
        <v>6947.1869999999999</v>
      </c>
    </row>
    <row r="87" spans="1:38" ht="12.75" customHeight="1" x14ac:dyDescent="0.35">
      <c r="A87" s="7"/>
      <c r="E87" s="1" t="s">
        <v>105</v>
      </c>
      <c r="G87" s="9"/>
      <c r="H87" s="35">
        <v>2438690</v>
      </c>
      <c r="I87" s="35">
        <v>92130.43541999998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f t="shared" ref="U87:U100" si="49">SUM(I87:T87)</f>
        <v>92130.43541999998</v>
      </c>
      <c r="V87" s="32">
        <v>2011732.9759800003</v>
      </c>
      <c r="W87" s="30">
        <v>39424.772519999999</v>
      </c>
      <c r="X87" s="35">
        <v>79214.151530000003</v>
      </c>
      <c r="Y87" s="35">
        <v>79674.493149999995</v>
      </c>
      <c r="Z87" s="35">
        <v>265978.19886999996</v>
      </c>
      <c r="AA87" s="35">
        <v>156143.98586000002</v>
      </c>
      <c r="AB87" s="35">
        <v>177823.66941</v>
      </c>
      <c r="AC87" s="35">
        <v>253625.23999000006</v>
      </c>
      <c r="AD87" s="35">
        <v>260948.25086999999</v>
      </c>
      <c r="AE87" s="35">
        <v>148142.51151000001</v>
      </c>
      <c r="AF87" s="35">
        <v>219352.71323000002</v>
      </c>
      <c r="AG87" s="35">
        <v>130431.04286000002</v>
      </c>
      <c r="AH87" s="35">
        <v>200971.81317999997</v>
      </c>
      <c r="AI87" s="31">
        <f t="shared" si="48"/>
        <v>39424.772519999999</v>
      </c>
      <c r="AJ87" s="7"/>
      <c r="AK87" s="23">
        <f t="shared" si="36"/>
        <v>1972308.2034600005</v>
      </c>
    </row>
    <row r="88" spans="1:38" ht="12.75" customHeight="1" x14ac:dyDescent="0.35">
      <c r="A88" s="7"/>
      <c r="B88" s="8"/>
      <c r="E88" s="1" t="s">
        <v>106</v>
      </c>
      <c r="G88" s="9"/>
      <c r="H88" s="35">
        <v>1212429</v>
      </c>
      <c r="I88" s="35">
        <v>93420.349829999977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f t="shared" si="49"/>
        <v>93420.349829999977</v>
      </c>
      <c r="V88" s="32">
        <v>1702367.6194800003</v>
      </c>
      <c r="W88" s="30">
        <v>87760.990250000003</v>
      </c>
      <c r="X88" s="35">
        <v>129947.10553999999</v>
      </c>
      <c r="Y88" s="35">
        <v>113080.52840000004</v>
      </c>
      <c r="Z88" s="35">
        <v>104256.82687999999</v>
      </c>
      <c r="AA88" s="35">
        <v>106533.29708000002</v>
      </c>
      <c r="AB88" s="35">
        <v>215143.60544000001</v>
      </c>
      <c r="AC88" s="35">
        <v>-133123.49580999991</v>
      </c>
      <c r="AD88" s="35">
        <v>364910.29568999994</v>
      </c>
      <c r="AE88" s="35">
        <v>95638.483560000008</v>
      </c>
      <c r="AF88" s="35">
        <v>289399.77671000001</v>
      </c>
      <c r="AG88" s="35">
        <v>63934.813750000001</v>
      </c>
      <c r="AH88" s="35">
        <v>264878.21739000006</v>
      </c>
      <c r="AI88" s="31">
        <f t="shared" si="48"/>
        <v>87760.990250000003</v>
      </c>
      <c r="AJ88" s="7"/>
      <c r="AK88" s="23">
        <f t="shared" si="36"/>
        <v>1614606.6292300003</v>
      </c>
    </row>
    <row r="89" spans="1:38" ht="12.75" customHeight="1" x14ac:dyDescent="0.35">
      <c r="A89" s="7"/>
      <c r="E89" s="37" t="s">
        <v>107</v>
      </c>
      <c r="F89" s="37"/>
      <c r="G89" s="38"/>
      <c r="H89" s="35">
        <v>9226</v>
      </c>
      <c r="I89" s="35">
        <v>869.59434999999996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f t="shared" si="49"/>
        <v>869.59434999999996</v>
      </c>
      <c r="V89" s="32">
        <v>12374.531269999999</v>
      </c>
      <c r="W89" s="30">
        <v>1011.05637</v>
      </c>
      <c r="X89" s="35">
        <v>775.87315999999998</v>
      </c>
      <c r="Y89" s="35">
        <v>892.62247000000013</v>
      </c>
      <c r="Z89" s="35">
        <v>667.95276999999999</v>
      </c>
      <c r="AA89" s="35">
        <v>793.15246000000013</v>
      </c>
      <c r="AB89" s="35">
        <v>1617.6921</v>
      </c>
      <c r="AC89" s="35">
        <v>-3550.0180500000001</v>
      </c>
      <c r="AD89" s="35">
        <v>6731.8232900000003</v>
      </c>
      <c r="AE89" s="35">
        <v>1586.3789999999999</v>
      </c>
      <c r="AF89" s="35">
        <v>296.76956999999993</v>
      </c>
      <c r="AG89" s="35">
        <v>1692.7038799999998</v>
      </c>
      <c r="AH89" s="35">
        <v>-142.67074999999997</v>
      </c>
      <c r="AI89" s="31">
        <f t="shared" si="48"/>
        <v>1011.05637</v>
      </c>
      <c r="AJ89" s="7"/>
      <c r="AK89" s="23">
        <f t="shared" si="36"/>
        <v>11363.474899999999</v>
      </c>
    </row>
    <row r="90" spans="1:38" s="8" customFormat="1" ht="12.75" customHeight="1" x14ac:dyDescent="0.35">
      <c r="A90" s="68"/>
      <c r="D90" s="8" t="s">
        <v>108</v>
      </c>
      <c r="E90" s="94"/>
      <c r="F90" s="94"/>
      <c r="G90" s="95"/>
      <c r="H90" s="96">
        <v>0</v>
      </c>
      <c r="I90" s="96">
        <v>0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>
        <f t="shared" si="49"/>
        <v>0</v>
      </c>
      <c r="V90" s="67">
        <v>-1760</v>
      </c>
      <c r="W90" s="97">
        <v>0</v>
      </c>
      <c r="X90" s="96"/>
      <c r="Y90" s="96"/>
      <c r="Z90" s="96"/>
      <c r="AA90" s="96"/>
      <c r="AB90" s="96"/>
      <c r="AC90" s="96">
        <v>-880</v>
      </c>
      <c r="AD90" s="96">
        <v>0</v>
      </c>
      <c r="AE90" s="96">
        <v>0</v>
      </c>
      <c r="AF90" s="96">
        <v>0</v>
      </c>
      <c r="AG90" s="96">
        <v>0</v>
      </c>
      <c r="AH90" s="96">
        <v>-880</v>
      </c>
      <c r="AI90" s="80">
        <f t="shared" si="48"/>
        <v>0</v>
      </c>
      <c r="AJ90" s="68"/>
      <c r="AK90" s="23">
        <f t="shared" si="36"/>
        <v>-1760</v>
      </c>
    </row>
    <row r="91" spans="1:38" s="8" customFormat="1" ht="12.75" customHeight="1" x14ac:dyDescent="0.35">
      <c r="A91" s="68"/>
      <c r="C91" s="8" t="s">
        <v>109</v>
      </c>
      <c r="F91" s="50"/>
      <c r="G91" s="98"/>
      <c r="H91" s="96">
        <v>720320</v>
      </c>
      <c r="I91" s="96">
        <v>30.945970000000003</v>
      </c>
      <c r="J91" s="96">
        <v>0</v>
      </c>
      <c r="K91" s="96">
        <v>0</v>
      </c>
      <c r="L91" s="96">
        <v>0</v>
      </c>
      <c r="M91" s="96">
        <v>0</v>
      </c>
      <c r="N91" s="96">
        <v>0</v>
      </c>
      <c r="O91" s="96">
        <v>0</v>
      </c>
      <c r="P91" s="96">
        <v>0</v>
      </c>
      <c r="Q91" s="96">
        <v>0</v>
      </c>
      <c r="R91" s="96">
        <v>0</v>
      </c>
      <c r="S91" s="96">
        <v>0</v>
      </c>
      <c r="T91" s="96">
        <v>0</v>
      </c>
      <c r="U91" s="96">
        <f>SUM(I91:T91)</f>
        <v>30.945970000000003</v>
      </c>
      <c r="V91" s="45">
        <v>1817267.2302699999</v>
      </c>
      <c r="W91" s="97">
        <v>173322.03956</v>
      </c>
      <c r="X91" s="96">
        <v>239762.66275999998</v>
      </c>
      <c r="Y91" s="96">
        <v>1626.3428000000001</v>
      </c>
      <c r="Z91" s="96">
        <v>156244.83656</v>
      </c>
      <c r="AA91" s="96">
        <v>0</v>
      </c>
      <c r="AB91" s="96">
        <v>84954.818010000003</v>
      </c>
      <c r="AC91" s="96">
        <v>50972.381660000006</v>
      </c>
      <c r="AD91" s="96">
        <v>4.0231599999999998</v>
      </c>
      <c r="AE91" s="96">
        <v>100163.69147000001</v>
      </c>
      <c r="AF91" s="96">
        <v>9.4456200000000017</v>
      </c>
      <c r="AG91" s="96">
        <v>983269.76315000001</v>
      </c>
      <c r="AH91" s="96">
        <v>26937.225520000004</v>
      </c>
      <c r="AI91" s="80">
        <f t="shared" si="48"/>
        <v>173322.03956</v>
      </c>
      <c r="AJ91" s="68"/>
      <c r="AK91" s="23">
        <f t="shared" si="36"/>
        <v>1643945.19071</v>
      </c>
      <c r="AL91" s="1"/>
    </row>
    <row r="92" spans="1:38" s="8" customFormat="1" ht="12.75" customHeight="1" x14ac:dyDescent="0.35">
      <c r="A92" s="68"/>
      <c r="C92" s="8" t="s">
        <v>110</v>
      </c>
      <c r="F92" s="50"/>
      <c r="G92" s="53" t="s">
        <v>111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f>SUM(I92:T92)</f>
        <v>0</v>
      </c>
      <c r="V92" s="45">
        <v>25000000</v>
      </c>
      <c r="W92" s="97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25000000</v>
      </c>
      <c r="AF92" s="96">
        <v>0</v>
      </c>
      <c r="AG92" s="96">
        <v>0</v>
      </c>
      <c r="AH92" s="96">
        <v>0</v>
      </c>
      <c r="AI92" s="80">
        <f t="shared" si="48"/>
        <v>0</v>
      </c>
      <c r="AJ92" s="68"/>
      <c r="AK92" s="23">
        <f t="shared" si="36"/>
        <v>25000000</v>
      </c>
      <c r="AL92" s="1"/>
    </row>
    <row r="93" spans="1:38" s="8" customFormat="1" ht="12" customHeight="1" x14ac:dyDescent="0.35">
      <c r="A93" s="68"/>
      <c r="C93" s="8" t="s">
        <v>112</v>
      </c>
      <c r="G93" s="97"/>
      <c r="H93" s="96">
        <v>438230</v>
      </c>
      <c r="I93" s="96">
        <v>32789.568330000002</v>
      </c>
      <c r="J93" s="96">
        <v>0</v>
      </c>
      <c r="K93" s="96">
        <v>0</v>
      </c>
      <c r="L93" s="96">
        <v>0</v>
      </c>
      <c r="M93" s="96">
        <v>0</v>
      </c>
      <c r="N93" s="96">
        <v>0</v>
      </c>
      <c r="O93" s="96">
        <v>0</v>
      </c>
      <c r="P93" s="96">
        <v>0</v>
      </c>
      <c r="Q93" s="96">
        <v>0</v>
      </c>
      <c r="R93" s="96">
        <v>0</v>
      </c>
      <c r="S93" s="96">
        <v>0</v>
      </c>
      <c r="T93" s="96">
        <v>0</v>
      </c>
      <c r="U93" s="96">
        <f>SUM(I93:T93)</f>
        <v>32789.568330000002</v>
      </c>
      <c r="V93" s="67">
        <v>542278.38954</v>
      </c>
      <c r="W93" s="97">
        <v>18183.467909999999</v>
      </c>
      <c r="X93" s="96">
        <v>68236.403250000003</v>
      </c>
      <c r="Y93" s="96">
        <v>37038.756260000002</v>
      </c>
      <c r="Z93" s="96">
        <v>126011.68670000001</v>
      </c>
      <c r="AA93" s="96">
        <v>34952.200989999998</v>
      </c>
      <c r="AB93" s="96">
        <v>19311.124690000001</v>
      </c>
      <c r="AC93" s="96">
        <v>-16155.999650000005</v>
      </c>
      <c r="AD93" s="96">
        <v>76979.440070000011</v>
      </c>
      <c r="AE93" s="96">
        <v>17302.567169999998</v>
      </c>
      <c r="AF93" s="96">
        <v>17593.554490000002</v>
      </c>
      <c r="AG93" s="96">
        <v>50301.972670000003</v>
      </c>
      <c r="AH93" s="96">
        <v>92482.77205</v>
      </c>
      <c r="AI93" s="80">
        <f t="shared" si="48"/>
        <v>18183.467909999999</v>
      </c>
      <c r="AJ93" s="68"/>
      <c r="AK93" s="23">
        <f t="shared" si="36"/>
        <v>524094.92163</v>
      </c>
      <c r="AL93" s="1"/>
    </row>
    <row r="94" spans="1:38" s="8" customFormat="1" ht="12" customHeight="1" x14ac:dyDescent="0.35">
      <c r="A94" s="68"/>
      <c r="E94" s="51" t="s">
        <v>113</v>
      </c>
      <c r="G94" s="97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67"/>
      <c r="W94" s="97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80"/>
      <c r="AJ94" s="68"/>
      <c r="AK94" s="23">
        <f t="shared" si="36"/>
        <v>0</v>
      </c>
      <c r="AL94" s="1"/>
    </row>
    <row r="95" spans="1:38" s="8" customFormat="1" ht="12" customHeight="1" x14ac:dyDescent="0.35">
      <c r="A95" s="68"/>
      <c r="E95" s="57" t="s">
        <v>114</v>
      </c>
      <c r="G95" s="97"/>
      <c r="H95" s="35">
        <f>SUM(H96)</f>
        <v>85396</v>
      </c>
      <c r="I95" s="35">
        <f t="shared" ref="I95:AI95" si="50">SUM(I96)</f>
        <v>0</v>
      </c>
      <c r="J95" s="35">
        <f t="shared" si="50"/>
        <v>0</v>
      </c>
      <c r="K95" s="35">
        <f t="shared" si="50"/>
        <v>0</v>
      </c>
      <c r="L95" s="35">
        <f t="shared" si="50"/>
        <v>0</v>
      </c>
      <c r="M95" s="35">
        <f t="shared" si="50"/>
        <v>0</v>
      </c>
      <c r="N95" s="35">
        <f t="shared" si="50"/>
        <v>0</v>
      </c>
      <c r="O95" s="35">
        <f t="shared" si="50"/>
        <v>0</v>
      </c>
      <c r="P95" s="35">
        <f t="shared" si="50"/>
        <v>0</v>
      </c>
      <c r="Q95" s="35">
        <f t="shared" si="50"/>
        <v>0</v>
      </c>
      <c r="R95" s="35">
        <f t="shared" si="50"/>
        <v>0</v>
      </c>
      <c r="S95" s="35">
        <f t="shared" si="50"/>
        <v>0</v>
      </c>
      <c r="T95" s="35">
        <f t="shared" si="50"/>
        <v>0</v>
      </c>
      <c r="U95" s="47">
        <f>SUM(U96)</f>
        <v>0</v>
      </c>
      <c r="V95" s="32">
        <f>SUM(V96)</f>
        <v>138379</v>
      </c>
      <c r="W95" s="30">
        <f t="shared" si="50"/>
        <v>0</v>
      </c>
      <c r="X95" s="35">
        <f t="shared" si="50"/>
        <v>0</v>
      </c>
      <c r="Y95" s="35">
        <f t="shared" si="50"/>
        <v>0</v>
      </c>
      <c r="Z95" s="35">
        <f t="shared" si="50"/>
        <v>79564</v>
      </c>
      <c r="AA95" s="35">
        <f t="shared" si="50"/>
        <v>0</v>
      </c>
      <c r="AB95" s="35">
        <f t="shared" si="50"/>
        <v>0</v>
      </c>
      <c r="AC95" s="35">
        <f t="shared" si="50"/>
        <v>0</v>
      </c>
      <c r="AD95" s="35">
        <f t="shared" si="50"/>
        <v>0</v>
      </c>
      <c r="AE95" s="35">
        <f t="shared" si="50"/>
        <v>0</v>
      </c>
      <c r="AF95" s="35">
        <f t="shared" si="50"/>
        <v>0</v>
      </c>
      <c r="AG95" s="35">
        <f t="shared" si="50"/>
        <v>0</v>
      </c>
      <c r="AH95" s="35">
        <f t="shared" si="50"/>
        <v>58815</v>
      </c>
      <c r="AI95" s="35">
        <f t="shared" si="50"/>
        <v>0</v>
      </c>
      <c r="AJ95" s="68"/>
      <c r="AK95" s="23"/>
      <c r="AL95" s="1"/>
    </row>
    <row r="96" spans="1:38" s="8" customFormat="1" ht="12" customHeight="1" x14ac:dyDescent="0.35">
      <c r="A96" s="68"/>
      <c r="E96" s="99" t="s">
        <v>115</v>
      </c>
      <c r="G96" s="97"/>
      <c r="H96" s="100">
        <v>85396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f>SUM(I96:T96)</f>
        <v>0</v>
      </c>
      <c r="V96" s="58">
        <v>138379</v>
      </c>
      <c r="W96" s="9">
        <v>0</v>
      </c>
      <c r="X96" s="59">
        <v>0</v>
      </c>
      <c r="Y96" s="59">
        <v>0</v>
      </c>
      <c r="Z96" s="59">
        <v>79564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  <c r="AG96" s="59">
        <v>0</v>
      </c>
      <c r="AH96" s="59">
        <v>58815</v>
      </c>
      <c r="AI96" s="60">
        <f t="shared" ref="AI96" si="51">SUM(W96)</f>
        <v>0</v>
      </c>
      <c r="AJ96" s="68"/>
      <c r="AK96" s="23">
        <f t="shared" si="36"/>
        <v>138379</v>
      </c>
      <c r="AL96" s="1"/>
    </row>
    <row r="97" spans="1:45" s="8" customFormat="1" ht="12.75" customHeight="1" x14ac:dyDescent="0.35">
      <c r="A97" s="68"/>
      <c r="C97" s="8" t="s">
        <v>116</v>
      </c>
      <c r="E97" s="50"/>
      <c r="F97" s="50"/>
      <c r="G97" s="101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35"/>
      <c r="V97" s="45"/>
      <c r="W97" s="43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102"/>
      <c r="AJ97" s="68"/>
      <c r="AK97" s="23">
        <f t="shared" si="36"/>
        <v>0</v>
      </c>
      <c r="AL97" s="1"/>
    </row>
    <row r="98" spans="1:45" ht="12.75" customHeight="1" x14ac:dyDescent="0.35">
      <c r="A98" s="7"/>
      <c r="E98" s="39" t="s">
        <v>117</v>
      </c>
      <c r="F98" s="39"/>
      <c r="G98" s="41"/>
      <c r="H98" s="54">
        <v>4024186</v>
      </c>
      <c r="I98" s="54">
        <v>1036730.50208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35">
        <f t="shared" si="49"/>
        <v>1036730.50208</v>
      </c>
      <c r="V98" s="65">
        <v>15670785.300150001</v>
      </c>
      <c r="W98" s="56">
        <v>927056.47273999988</v>
      </c>
      <c r="X98" s="54">
        <v>902826.38169999991</v>
      </c>
      <c r="Y98" s="54">
        <v>1054443.29012</v>
      </c>
      <c r="Z98" s="54">
        <v>1044597.49901</v>
      </c>
      <c r="AA98" s="54">
        <v>1116300.84669</v>
      </c>
      <c r="AB98" s="54">
        <v>751760.52503999998</v>
      </c>
      <c r="AC98" s="54">
        <v>836634.19504999975</v>
      </c>
      <c r="AD98" s="54">
        <v>850433.31876000017</v>
      </c>
      <c r="AE98" s="54">
        <v>1003764.68373</v>
      </c>
      <c r="AF98" s="54">
        <v>725609.56518999999</v>
      </c>
      <c r="AG98" s="54">
        <v>1410493.39423</v>
      </c>
      <c r="AH98" s="54">
        <v>5046865.1278900001</v>
      </c>
      <c r="AI98" s="31">
        <f t="shared" ref="AI98:AI100" si="52">SUM(W98)</f>
        <v>927056.47273999988</v>
      </c>
      <c r="AJ98" s="7"/>
      <c r="AK98" s="23">
        <f t="shared" si="36"/>
        <v>14743728.827410001</v>
      </c>
    </row>
    <row r="99" spans="1:45" ht="12.75" customHeight="1" x14ac:dyDescent="0.35">
      <c r="A99" s="7"/>
      <c r="B99" s="8"/>
      <c r="E99" s="39" t="s">
        <v>118</v>
      </c>
      <c r="F99" s="39"/>
      <c r="G99" s="41"/>
      <c r="H99" s="35">
        <v>212070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f t="shared" si="49"/>
        <v>0</v>
      </c>
      <c r="V99" s="32">
        <v>822006.59639000008</v>
      </c>
      <c r="W99" s="30">
        <v>0</v>
      </c>
      <c r="X99" s="35">
        <v>0</v>
      </c>
      <c r="Y99" s="35">
        <v>0</v>
      </c>
      <c r="Z99" s="35">
        <v>540095.50284000009</v>
      </c>
      <c r="AA99" s="35">
        <v>0</v>
      </c>
      <c r="AB99" s="35" t="s">
        <v>119</v>
      </c>
      <c r="AC99" s="35">
        <v>281911.09354999999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1">
        <f t="shared" si="52"/>
        <v>0</v>
      </c>
      <c r="AJ99" s="7"/>
      <c r="AK99" s="23">
        <f t="shared" si="36"/>
        <v>822006.59639000008</v>
      </c>
    </row>
    <row r="100" spans="1:45" ht="12.65" customHeight="1" x14ac:dyDescent="0.35">
      <c r="A100" s="7"/>
      <c r="E100" s="39" t="s">
        <v>120</v>
      </c>
      <c r="F100" s="39"/>
      <c r="G100" s="41"/>
      <c r="H100" s="35">
        <v>12166277.30619996</v>
      </c>
      <c r="I100" s="35">
        <v>8278.8352900000009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f t="shared" si="49"/>
        <v>8278.8352900000009</v>
      </c>
      <c r="V100" s="32">
        <v>11906423.401860001</v>
      </c>
      <c r="W100" s="30">
        <v>4117.6294699999999</v>
      </c>
      <c r="X100" s="35">
        <v>-4445.2465100000009</v>
      </c>
      <c r="Y100" s="35">
        <v>4157666.0530700004</v>
      </c>
      <c r="Z100" s="35">
        <v>-361019.73942000006</v>
      </c>
      <c r="AA100" s="35">
        <v>-739551.10261000006</v>
      </c>
      <c r="AB100" s="35">
        <v>113318.11199999999</v>
      </c>
      <c r="AC100" s="35">
        <v>-389619.27887000004</v>
      </c>
      <c r="AD100" s="35">
        <v>8249.5565200000001</v>
      </c>
      <c r="AE100" s="35">
        <v>8636674.6713299993</v>
      </c>
      <c r="AF100" s="35">
        <v>9655.8668100000014</v>
      </c>
      <c r="AG100" s="35">
        <v>82711.93263000001</v>
      </c>
      <c r="AH100" s="35">
        <v>388664.94744000002</v>
      </c>
      <c r="AI100" s="31">
        <f t="shared" si="52"/>
        <v>4117.6294699999999</v>
      </c>
      <c r="AJ100" s="7"/>
      <c r="AK100" s="23">
        <f t="shared" si="36"/>
        <v>11902305.772390001</v>
      </c>
    </row>
    <row r="101" spans="1:45" s="23" customFormat="1" ht="12.75" customHeight="1" x14ac:dyDescent="0.35">
      <c r="A101" s="29"/>
      <c r="E101" s="51" t="s">
        <v>113</v>
      </c>
      <c r="F101" s="51"/>
      <c r="G101" s="41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35"/>
      <c r="V101" s="58"/>
      <c r="W101" s="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31"/>
      <c r="AJ101" s="29"/>
      <c r="AK101" s="23">
        <f t="shared" si="36"/>
        <v>0</v>
      </c>
      <c r="AL101" s="1"/>
    </row>
    <row r="102" spans="1:45" s="23" customFormat="1" ht="12.75" customHeight="1" x14ac:dyDescent="0.35">
      <c r="A102" s="29"/>
      <c r="E102" s="23" t="s">
        <v>121</v>
      </c>
      <c r="F102" s="51"/>
      <c r="G102" s="41" t="s">
        <v>122</v>
      </c>
      <c r="H102" s="59">
        <v>12145070.30619996</v>
      </c>
      <c r="I102" s="59">
        <v>6492.5960500000001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f>SUM(I102:T102)</f>
        <v>6492.5960500000001</v>
      </c>
      <c r="V102" s="58">
        <v>11872135.717389999</v>
      </c>
      <c r="W102" s="9">
        <v>2116.7786900000001</v>
      </c>
      <c r="X102" s="59">
        <v>-5827</v>
      </c>
      <c r="Y102" s="59">
        <v>4156257.7761300001</v>
      </c>
      <c r="Z102" s="59">
        <v>-362195.62654000003</v>
      </c>
      <c r="AA102" s="59">
        <v>-743946.46128999989</v>
      </c>
      <c r="AB102" s="59">
        <v>110933.00923000001</v>
      </c>
      <c r="AC102" s="59">
        <v>-393745.47097000002</v>
      </c>
      <c r="AD102" s="59">
        <v>4853.9098899999999</v>
      </c>
      <c r="AE102" s="59">
        <v>8630808.9557399992</v>
      </c>
      <c r="AF102" s="59">
        <v>8109.0523000000003</v>
      </c>
      <c r="AG102" s="59">
        <v>78348.189480000001</v>
      </c>
      <c r="AH102" s="59">
        <v>386422.60472999996</v>
      </c>
      <c r="AI102" s="60">
        <f t="shared" ref="AI102:AI104" si="53">SUM(W102)</f>
        <v>2116.7786900000001</v>
      </c>
      <c r="AJ102" s="29"/>
      <c r="AK102" s="23">
        <f t="shared" si="36"/>
        <v>11870018.9387</v>
      </c>
      <c r="AL102" s="1"/>
    </row>
    <row r="103" spans="1:45" s="8" customFormat="1" ht="12.65" customHeight="1" x14ac:dyDescent="0.35">
      <c r="A103" s="68"/>
      <c r="C103" s="8" t="s">
        <v>123</v>
      </c>
      <c r="E103" s="50"/>
      <c r="F103" s="50"/>
      <c r="G103" s="98"/>
      <c r="H103" s="96">
        <v>131840</v>
      </c>
      <c r="I103" s="96">
        <v>1631.6719800000001</v>
      </c>
      <c r="J103" s="96">
        <v>0</v>
      </c>
      <c r="K103" s="96">
        <v>0</v>
      </c>
      <c r="L103" s="96">
        <v>0</v>
      </c>
      <c r="M103" s="96">
        <v>0</v>
      </c>
      <c r="N103" s="96">
        <v>0</v>
      </c>
      <c r="O103" s="96">
        <v>0</v>
      </c>
      <c r="P103" s="96">
        <v>0</v>
      </c>
      <c r="Q103" s="96">
        <v>0</v>
      </c>
      <c r="R103" s="96">
        <v>0</v>
      </c>
      <c r="S103" s="96">
        <v>0</v>
      </c>
      <c r="T103" s="96">
        <v>0</v>
      </c>
      <c r="U103" s="96">
        <f>SUM(I103:T103)</f>
        <v>1631.6719800000001</v>
      </c>
      <c r="V103" s="67">
        <v>148464.23235000001</v>
      </c>
      <c r="W103" s="97">
        <v>1609.2064600000001</v>
      </c>
      <c r="X103" s="96">
        <v>1335.7569999999998</v>
      </c>
      <c r="Y103" s="96">
        <v>14590.995790000001</v>
      </c>
      <c r="Z103" s="96">
        <v>11996.355589999999</v>
      </c>
      <c r="AA103" s="96">
        <v>27523.160490000006</v>
      </c>
      <c r="AB103" s="96">
        <v>14005.50354</v>
      </c>
      <c r="AC103" s="96">
        <v>-33835.309080000006</v>
      </c>
      <c r="AD103" s="96">
        <v>61814.464440000011</v>
      </c>
      <c r="AE103" s="96">
        <v>29525.732379999998</v>
      </c>
      <c r="AF103" s="96">
        <v>5163.0151999999998</v>
      </c>
      <c r="AG103" s="96">
        <v>8618.4016200000005</v>
      </c>
      <c r="AH103" s="96">
        <v>6116.9489199999998</v>
      </c>
      <c r="AI103" s="80">
        <f t="shared" si="53"/>
        <v>1609.2064600000001</v>
      </c>
      <c r="AJ103" s="68"/>
      <c r="AK103" s="23">
        <f t="shared" si="36"/>
        <v>146855.02589000002</v>
      </c>
      <c r="AL103" s="1"/>
      <c r="AS103" s="46"/>
    </row>
    <row r="104" spans="1:45" s="8" customFormat="1" ht="12" customHeight="1" x14ac:dyDescent="0.35">
      <c r="A104" s="68"/>
      <c r="C104" s="8" t="s">
        <v>124</v>
      </c>
      <c r="G104" s="41" t="s">
        <v>125</v>
      </c>
      <c r="H104" s="97">
        <v>11929053</v>
      </c>
      <c r="I104" s="97">
        <f>SUM(I105:I108)+I122+I123+I126</f>
        <v>2312725.3032800001</v>
      </c>
      <c r="J104" s="97">
        <f t="shared" ref="J104:T104" si="54">SUM(J105:J108)+J122+J123+J126</f>
        <v>0</v>
      </c>
      <c r="K104" s="97">
        <f t="shared" si="54"/>
        <v>0</v>
      </c>
      <c r="L104" s="97">
        <f t="shared" si="54"/>
        <v>0</v>
      </c>
      <c r="M104" s="97">
        <f t="shared" si="54"/>
        <v>0</v>
      </c>
      <c r="N104" s="97">
        <f t="shared" si="54"/>
        <v>0</v>
      </c>
      <c r="O104" s="97">
        <f t="shared" si="54"/>
        <v>0</v>
      </c>
      <c r="P104" s="97">
        <f t="shared" si="54"/>
        <v>0</v>
      </c>
      <c r="Q104" s="97">
        <f t="shared" si="54"/>
        <v>0</v>
      </c>
      <c r="R104" s="97">
        <f t="shared" si="54"/>
        <v>0</v>
      </c>
      <c r="S104" s="97">
        <f t="shared" si="54"/>
        <v>0</v>
      </c>
      <c r="T104" s="97">
        <f t="shared" si="54"/>
        <v>0</v>
      </c>
      <c r="U104" s="103">
        <f>SUM(U105:U108)+U122+U123+U126</f>
        <v>2312725.3032800001</v>
      </c>
      <c r="V104" s="67">
        <f>SUM(V105:V108)+V122+V123+V126</f>
        <v>22780081.311870001</v>
      </c>
      <c r="W104" s="97">
        <f>SUM(W105:W108)+W122+W123+W126</f>
        <v>261398.40467000002</v>
      </c>
      <c r="X104" s="97">
        <f>SUM(X105:X108)+X122+X123+X126</f>
        <v>1030440.40056</v>
      </c>
      <c r="Y104" s="97">
        <f>SUM(Y105:Y108)+Y122+Y123+Y126</f>
        <v>418577.04594000004</v>
      </c>
      <c r="Z104" s="97">
        <f>SUM(Z105:Z108)+Z122+Z123-Z126</f>
        <v>6151497.35341</v>
      </c>
      <c r="AA104" s="97">
        <f>SUM(AA105:AA108)+AA122+AA123-AA126</f>
        <v>660370.51185000001</v>
      </c>
      <c r="AB104" s="97">
        <f>SUM(AB105:AB108)+AB122+AB123</f>
        <v>351171.61939999997</v>
      </c>
      <c r="AC104" s="97">
        <f>SUM(AC105:AC108)+AC122+AC123-AC126</f>
        <v>1658012.4939500003</v>
      </c>
      <c r="AD104" s="97">
        <f>SUM(AD105:AD108)+AD122+AD123-AD126</f>
        <v>1478091.9846999999</v>
      </c>
      <c r="AE104" s="97">
        <f>SUM(AE105:AE108)+AE122+AE123-AE126</f>
        <v>1096172.03009</v>
      </c>
      <c r="AF104" s="97">
        <f>SUM(AF105:AF108)+AF122+AF123+AF126</f>
        <v>1722035.1510699999</v>
      </c>
      <c r="AG104" s="97">
        <f>SUM(AG105:AG108)+AG122+AG123+AG126</f>
        <v>4251474.5140300002</v>
      </c>
      <c r="AH104" s="97">
        <f>SUM(AH105:AH108)+AH122+AH123+AH126</f>
        <v>3700826.6651399997</v>
      </c>
      <c r="AI104" s="80">
        <f t="shared" si="53"/>
        <v>261398.40467000002</v>
      </c>
      <c r="AJ104" s="68"/>
      <c r="AK104" s="23">
        <f t="shared" si="36"/>
        <v>22518682.907200001</v>
      </c>
      <c r="AL104" s="1"/>
    </row>
    <row r="105" spans="1:45" ht="12" hidden="1" customHeight="1" x14ac:dyDescent="0.35">
      <c r="A105" s="7"/>
      <c r="E105" s="1" t="s">
        <v>126</v>
      </c>
      <c r="G105" s="40"/>
      <c r="H105" s="104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f>SUM(I105:T105)</f>
        <v>0</v>
      </c>
      <c r="V105" s="32">
        <v>0</v>
      </c>
      <c r="W105" s="30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1">
        <f>SUM(W105)</f>
        <v>0</v>
      </c>
      <c r="AJ105" s="7"/>
      <c r="AK105" s="23">
        <f t="shared" si="36"/>
        <v>0</v>
      </c>
    </row>
    <row r="106" spans="1:45" ht="12.75" hidden="1" customHeight="1" x14ac:dyDescent="0.35">
      <c r="A106" s="7"/>
      <c r="E106" s="37" t="s">
        <v>127</v>
      </c>
      <c r="F106" s="37"/>
      <c r="G106" s="39"/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04">
        <v>0</v>
      </c>
      <c r="O106" s="104">
        <v>0</v>
      </c>
      <c r="P106" s="104">
        <v>0</v>
      </c>
      <c r="Q106" s="104">
        <v>0</v>
      </c>
      <c r="R106" s="104">
        <v>0</v>
      </c>
      <c r="S106" s="104">
        <v>0</v>
      </c>
      <c r="T106" s="104">
        <v>0</v>
      </c>
      <c r="U106" s="35">
        <f>SUM(I106:T106)</f>
        <v>0</v>
      </c>
      <c r="V106" s="32">
        <v>5.2862499999999999</v>
      </c>
      <c r="W106" s="105">
        <v>0</v>
      </c>
      <c r="X106" s="104">
        <v>0</v>
      </c>
      <c r="Y106" s="104">
        <v>0</v>
      </c>
      <c r="Z106" s="104">
        <v>0</v>
      </c>
      <c r="AA106" s="104">
        <v>0</v>
      </c>
      <c r="AB106" s="104">
        <v>0</v>
      </c>
      <c r="AC106" s="104">
        <v>0</v>
      </c>
      <c r="AD106" s="104">
        <v>0</v>
      </c>
      <c r="AE106" s="104">
        <v>0</v>
      </c>
      <c r="AF106" s="104">
        <v>0</v>
      </c>
      <c r="AG106" s="104">
        <v>5.2862499999999999</v>
      </c>
      <c r="AH106" s="104">
        <v>0</v>
      </c>
      <c r="AI106" s="31">
        <f t="shared" ref="AI106:AI120" si="55">SUM(W106)</f>
        <v>0</v>
      </c>
      <c r="AJ106" s="7"/>
      <c r="AK106" s="23">
        <f t="shared" si="36"/>
        <v>5.2862499999999999</v>
      </c>
    </row>
    <row r="107" spans="1:45" ht="12.65" hidden="1" customHeight="1" x14ac:dyDescent="0.35">
      <c r="A107" s="7"/>
      <c r="E107" s="39" t="s">
        <v>128</v>
      </c>
      <c r="F107" s="37"/>
      <c r="G107" s="39"/>
      <c r="H107" s="104">
        <v>0</v>
      </c>
      <c r="I107" s="104">
        <v>22195.140719999999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35">
        <f>SUM(I107:T107)</f>
        <v>22195.140719999999</v>
      </c>
      <c r="V107" s="32">
        <v>302585.73735000007</v>
      </c>
      <c r="W107" s="105">
        <v>12556.257560000002</v>
      </c>
      <c r="X107" s="104">
        <v>40821.660829999993</v>
      </c>
      <c r="Y107" s="104">
        <v>30632.548060000005</v>
      </c>
      <c r="Z107" s="104">
        <v>36662.944109999997</v>
      </c>
      <c r="AA107" s="104">
        <v>26058.894529999994</v>
      </c>
      <c r="AB107" s="104">
        <v>22073.736809999999</v>
      </c>
      <c r="AC107" s="104">
        <v>-82763.648759999982</v>
      </c>
      <c r="AD107" s="104">
        <v>125238.48733</v>
      </c>
      <c r="AE107" s="104">
        <v>33363.437310000001</v>
      </c>
      <c r="AF107" s="104">
        <v>14385.560379999995</v>
      </c>
      <c r="AG107" s="104">
        <v>21928.403520000007</v>
      </c>
      <c r="AH107" s="104">
        <v>21627.175670000001</v>
      </c>
      <c r="AI107" s="31">
        <f t="shared" si="55"/>
        <v>12556.257560000002</v>
      </c>
      <c r="AJ107" s="7"/>
      <c r="AK107" s="23">
        <f t="shared" si="36"/>
        <v>290029.47979000007</v>
      </c>
    </row>
    <row r="108" spans="1:45" ht="12.75" hidden="1" customHeight="1" x14ac:dyDescent="0.35">
      <c r="A108" s="7"/>
      <c r="E108" s="39" t="s">
        <v>129</v>
      </c>
      <c r="F108" s="37"/>
      <c r="G108" s="39"/>
      <c r="H108" s="104">
        <v>0</v>
      </c>
      <c r="I108" s="104">
        <v>58862.919309999997</v>
      </c>
      <c r="J108" s="104">
        <v>0</v>
      </c>
      <c r="K108" s="104">
        <v>0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0</v>
      </c>
      <c r="R108" s="104">
        <v>0</v>
      </c>
      <c r="S108" s="104">
        <v>0</v>
      </c>
      <c r="T108" s="104">
        <v>0</v>
      </c>
      <c r="U108" s="35">
        <f>SUM(I108:T108)</f>
        <v>58862.919309999997</v>
      </c>
      <c r="V108" s="32">
        <v>1240708.1972199997</v>
      </c>
      <c r="W108" s="105">
        <v>35774.044340000008</v>
      </c>
      <c r="X108" s="104">
        <v>21597.553959999997</v>
      </c>
      <c r="Y108" s="104">
        <v>-38.944180000002959</v>
      </c>
      <c r="Z108" s="104">
        <v>32715.310570000001</v>
      </c>
      <c r="AA108" s="104">
        <v>14278.602779999997</v>
      </c>
      <c r="AB108" s="104">
        <v>9733</v>
      </c>
      <c r="AC108" s="104">
        <v>129685.73999</v>
      </c>
      <c r="AD108" s="104">
        <v>398696.60186</v>
      </c>
      <c r="AE108" s="104">
        <v>36671.419090000003</v>
      </c>
      <c r="AF108" s="104">
        <v>4573.3032599999997</v>
      </c>
      <c r="AG108" s="104">
        <v>80258.545559999999</v>
      </c>
      <c r="AH108" s="104">
        <v>476750.16292999993</v>
      </c>
      <c r="AI108" s="31">
        <f t="shared" si="55"/>
        <v>35774.044340000008</v>
      </c>
      <c r="AJ108" s="7"/>
      <c r="AK108" s="23">
        <f t="shared" si="36"/>
        <v>1204934.1528799997</v>
      </c>
    </row>
    <row r="109" spans="1:45" ht="12.75" hidden="1" customHeight="1" x14ac:dyDescent="0.35">
      <c r="A109" s="7"/>
      <c r="E109" s="37" t="s">
        <v>130</v>
      </c>
      <c r="F109" s="37"/>
      <c r="G109" s="39"/>
      <c r="H109" s="104">
        <v>0</v>
      </c>
      <c r="I109" s="104">
        <v>2.16683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35">
        <f t="shared" ref="U109:U119" si="56">SUM(I109:T109)</f>
        <v>2.16683</v>
      </c>
      <c r="V109" s="32">
        <v>1759.4589300000002</v>
      </c>
      <c r="W109" s="105">
        <v>0</v>
      </c>
      <c r="X109" s="104">
        <v>180.4828</v>
      </c>
      <c r="Y109" s="104">
        <v>67.161509999999993</v>
      </c>
      <c r="Z109" s="104">
        <v>21.079279999999997</v>
      </c>
      <c r="AA109" s="104">
        <v>769.78939000000003</v>
      </c>
      <c r="AB109" s="104">
        <v>92.2059</v>
      </c>
      <c r="AC109" s="104">
        <v>184.61416</v>
      </c>
      <c r="AD109" s="104">
        <v>75.243859999999998</v>
      </c>
      <c r="AE109" s="104">
        <v>49.189720000000001</v>
      </c>
      <c r="AF109" s="104">
        <v>175.90604999999999</v>
      </c>
      <c r="AG109" s="104">
        <v>135.06488000000002</v>
      </c>
      <c r="AH109" s="104">
        <v>8.7213799999999999</v>
      </c>
      <c r="AI109" s="31">
        <f t="shared" si="55"/>
        <v>0</v>
      </c>
      <c r="AJ109" s="7"/>
      <c r="AK109" s="23">
        <f t="shared" si="36"/>
        <v>1759.4589300000002</v>
      </c>
    </row>
    <row r="110" spans="1:45" ht="12.75" hidden="1" customHeight="1" x14ac:dyDescent="0.35">
      <c r="A110" s="7"/>
      <c r="E110" s="37" t="s">
        <v>131</v>
      </c>
      <c r="F110" s="37"/>
      <c r="G110" s="39"/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0</v>
      </c>
      <c r="Q110" s="104">
        <v>0</v>
      </c>
      <c r="R110" s="104">
        <v>0</v>
      </c>
      <c r="S110" s="104">
        <v>0</v>
      </c>
      <c r="T110" s="104">
        <v>0</v>
      </c>
      <c r="U110" s="35">
        <f t="shared" si="56"/>
        <v>0</v>
      </c>
      <c r="V110" s="32">
        <v>96.362269999999995</v>
      </c>
      <c r="W110" s="105">
        <v>0.49941999999999998</v>
      </c>
      <c r="X110" s="104">
        <v>0</v>
      </c>
      <c r="Y110" s="104">
        <v>0</v>
      </c>
      <c r="Z110" s="104">
        <v>0</v>
      </c>
      <c r="AA110" s="104">
        <v>0</v>
      </c>
      <c r="AB110" s="104" t="s">
        <v>119</v>
      </c>
      <c r="AC110" s="104">
        <v>3.5E-4</v>
      </c>
      <c r="AD110" s="104">
        <v>0</v>
      </c>
      <c r="AE110" s="104">
        <v>96.361919999999998</v>
      </c>
      <c r="AF110" s="104">
        <v>0</v>
      </c>
      <c r="AG110" s="104">
        <v>0</v>
      </c>
      <c r="AH110" s="104">
        <v>0</v>
      </c>
      <c r="AI110" s="31">
        <f t="shared" si="55"/>
        <v>0.49941999999999998</v>
      </c>
      <c r="AJ110" s="7"/>
      <c r="AK110" s="23">
        <f t="shared" si="36"/>
        <v>95.862849999999995</v>
      </c>
    </row>
    <row r="111" spans="1:45" ht="12.75" hidden="1" customHeight="1" x14ac:dyDescent="0.35">
      <c r="A111" s="7"/>
      <c r="E111" s="37" t="s">
        <v>132</v>
      </c>
      <c r="F111" s="37"/>
      <c r="G111" s="39"/>
      <c r="H111" s="104">
        <v>0</v>
      </c>
      <c r="I111" s="104">
        <v>1.7172799999999999</v>
      </c>
      <c r="J111" s="104">
        <v>0</v>
      </c>
      <c r="K111" s="104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35">
        <f t="shared" si="56"/>
        <v>1.7172799999999999</v>
      </c>
      <c r="V111" s="32">
        <v>260.10345999999998</v>
      </c>
      <c r="W111" s="105">
        <v>0</v>
      </c>
      <c r="X111" s="104">
        <v>13.728579999999999</v>
      </c>
      <c r="Y111" s="104">
        <v>12.35779</v>
      </c>
      <c r="Z111" s="104">
        <v>56.593089999999997</v>
      </c>
      <c r="AA111" s="104">
        <v>39.191050000000004</v>
      </c>
      <c r="AB111" s="104">
        <v>13.61791</v>
      </c>
      <c r="AC111" s="104">
        <v>28.509310000000003</v>
      </c>
      <c r="AD111" s="104">
        <v>25.762870000000003</v>
      </c>
      <c r="AE111" s="104">
        <v>-4.6823500000000005</v>
      </c>
      <c r="AF111" s="104">
        <v>24.634900000000002</v>
      </c>
      <c r="AG111" s="104">
        <v>42.204810000000002</v>
      </c>
      <c r="AH111" s="104">
        <v>6.0922699999999992</v>
      </c>
      <c r="AI111" s="31">
        <f t="shared" si="55"/>
        <v>0</v>
      </c>
      <c r="AJ111" s="7"/>
      <c r="AK111" s="23">
        <f t="shared" si="36"/>
        <v>260.10345999999998</v>
      </c>
    </row>
    <row r="112" spans="1:45" ht="12.75" hidden="1" customHeight="1" x14ac:dyDescent="0.35">
      <c r="A112" s="7"/>
      <c r="E112" s="37" t="s">
        <v>133</v>
      </c>
      <c r="F112" s="37"/>
      <c r="G112" s="39"/>
      <c r="H112" s="104">
        <v>0</v>
      </c>
      <c r="I112" s="104">
        <v>4.9124999999999996</v>
      </c>
      <c r="J112" s="104">
        <v>0</v>
      </c>
      <c r="K112" s="104">
        <v>0</v>
      </c>
      <c r="L112" s="104">
        <v>0</v>
      </c>
      <c r="M112" s="104">
        <v>0</v>
      </c>
      <c r="N112" s="104">
        <v>0</v>
      </c>
      <c r="O112" s="104">
        <v>0</v>
      </c>
      <c r="P112" s="104">
        <v>0</v>
      </c>
      <c r="Q112" s="104">
        <v>0</v>
      </c>
      <c r="R112" s="104">
        <v>0</v>
      </c>
      <c r="S112" s="104">
        <v>0</v>
      </c>
      <c r="T112" s="104">
        <v>0</v>
      </c>
      <c r="U112" s="35">
        <f t="shared" si="56"/>
        <v>4.9124999999999996</v>
      </c>
      <c r="V112" s="32">
        <v>40.376660000000001</v>
      </c>
      <c r="W112" s="105">
        <v>0</v>
      </c>
      <c r="X112" s="104">
        <v>0</v>
      </c>
      <c r="Y112" s="104">
        <v>2.91466</v>
      </c>
      <c r="Z112" s="104">
        <v>1.65</v>
      </c>
      <c r="AA112" s="104">
        <v>1.698</v>
      </c>
      <c r="AB112" s="104">
        <v>4.242</v>
      </c>
      <c r="AC112" s="104">
        <v>4.0655000000000001</v>
      </c>
      <c r="AD112" s="104">
        <v>4.9725000000000001</v>
      </c>
      <c r="AE112" s="104">
        <v>6.9589999999999996</v>
      </c>
      <c r="AF112" s="104">
        <v>3.93</v>
      </c>
      <c r="AG112" s="104">
        <v>6.0149999999999997</v>
      </c>
      <c r="AH112" s="104">
        <v>3.93</v>
      </c>
      <c r="AI112" s="31">
        <f t="shared" si="55"/>
        <v>0</v>
      </c>
      <c r="AJ112" s="7"/>
      <c r="AK112" s="23">
        <f t="shared" si="36"/>
        <v>40.376660000000001</v>
      </c>
    </row>
    <row r="113" spans="1:38" ht="12.75" hidden="1" customHeight="1" x14ac:dyDescent="0.35">
      <c r="A113" s="7"/>
      <c r="E113" s="37" t="s">
        <v>134</v>
      </c>
      <c r="F113" s="37"/>
      <c r="G113" s="39"/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04">
        <v>0</v>
      </c>
      <c r="O113" s="104">
        <v>0</v>
      </c>
      <c r="P113" s="104">
        <v>0</v>
      </c>
      <c r="Q113" s="104">
        <v>0</v>
      </c>
      <c r="R113" s="104">
        <v>0</v>
      </c>
      <c r="S113" s="104">
        <v>0</v>
      </c>
      <c r="T113" s="104">
        <v>0</v>
      </c>
      <c r="U113" s="35">
        <f t="shared" si="56"/>
        <v>0</v>
      </c>
      <c r="V113" s="32">
        <v>0</v>
      </c>
      <c r="W113" s="105">
        <v>0</v>
      </c>
      <c r="X113" s="104">
        <v>0</v>
      </c>
      <c r="Y113" s="104">
        <v>0</v>
      </c>
      <c r="Z113" s="104">
        <v>0</v>
      </c>
      <c r="AA113" s="104">
        <v>0</v>
      </c>
      <c r="AB113" s="104" t="s">
        <v>119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>
        <v>0</v>
      </c>
      <c r="AI113" s="31">
        <f t="shared" si="55"/>
        <v>0</v>
      </c>
      <c r="AJ113" s="7"/>
      <c r="AK113" s="23">
        <f t="shared" si="36"/>
        <v>0</v>
      </c>
    </row>
    <row r="114" spans="1:38" ht="12.75" hidden="1" customHeight="1" x14ac:dyDescent="0.35">
      <c r="A114" s="7"/>
      <c r="E114" s="37" t="s">
        <v>135</v>
      </c>
      <c r="F114" s="37"/>
      <c r="G114" s="39"/>
      <c r="H114" s="104">
        <v>0</v>
      </c>
      <c r="I114" s="104">
        <v>0</v>
      </c>
      <c r="J114" s="104">
        <v>0</v>
      </c>
      <c r="K114" s="104">
        <v>0</v>
      </c>
      <c r="L114" s="104">
        <v>0</v>
      </c>
      <c r="M114" s="104">
        <v>0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35">
        <f t="shared" si="56"/>
        <v>0</v>
      </c>
      <c r="V114" s="32">
        <v>1585.4830199999999</v>
      </c>
      <c r="W114" s="105">
        <v>0</v>
      </c>
      <c r="X114" s="104">
        <v>0</v>
      </c>
      <c r="Y114" s="104">
        <v>0</v>
      </c>
      <c r="Z114" s="104">
        <v>821.99292000000003</v>
      </c>
      <c r="AA114" s="104">
        <v>0</v>
      </c>
      <c r="AB114" s="104">
        <v>356.23208</v>
      </c>
      <c r="AC114" s="104">
        <v>0</v>
      </c>
      <c r="AD114" s="104">
        <v>6.33507</v>
      </c>
      <c r="AE114" s="104">
        <v>291.02508</v>
      </c>
      <c r="AF114" s="104">
        <v>0</v>
      </c>
      <c r="AG114" s="104">
        <v>0</v>
      </c>
      <c r="AH114" s="104">
        <v>109.89787</v>
      </c>
      <c r="AI114" s="31">
        <f t="shared" si="55"/>
        <v>0</v>
      </c>
      <c r="AJ114" s="7"/>
      <c r="AK114" s="23">
        <f t="shared" si="36"/>
        <v>1585.4830199999999</v>
      </c>
    </row>
    <row r="115" spans="1:38" ht="12.75" hidden="1" customHeight="1" x14ac:dyDescent="0.35">
      <c r="A115" s="7"/>
      <c r="E115" s="37" t="s">
        <v>136</v>
      </c>
      <c r="F115" s="37"/>
      <c r="G115" s="39"/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35">
        <f t="shared" si="56"/>
        <v>0</v>
      </c>
      <c r="V115" s="32">
        <v>0</v>
      </c>
      <c r="W115" s="105">
        <v>0</v>
      </c>
      <c r="X115" s="104">
        <v>0</v>
      </c>
      <c r="Y115" s="104">
        <v>0</v>
      </c>
      <c r="Z115" s="104">
        <v>0</v>
      </c>
      <c r="AA115" s="104">
        <v>0</v>
      </c>
      <c r="AB115" s="104" t="s">
        <v>119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I115" s="31">
        <f t="shared" si="55"/>
        <v>0</v>
      </c>
      <c r="AJ115" s="7"/>
      <c r="AK115" s="23">
        <f t="shared" si="36"/>
        <v>0</v>
      </c>
    </row>
    <row r="116" spans="1:38" ht="12.75" hidden="1" customHeight="1" x14ac:dyDescent="0.35">
      <c r="A116" s="7"/>
      <c r="E116" s="37" t="s">
        <v>137</v>
      </c>
      <c r="F116" s="37"/>
      <c r="G116" s="39"/>
      <c r="H116" s="104">
        <v>0</v>
      </c>
      <c r="I116" s="104">
        <v>57510.283459999991</v>
      </c>
      <c r="J116" s="104">
        <v>0</v>
      </c>
      <c r="K116" s="104">
        <v>0</v>
      </c>
      <c r="L116" s="104">
        <v>0</v>
      </c>
      <c r="M116" s="104">
        <v>0</v>
      </c>
      <c r="N116" s="104">
        <v>0</v>
      </c>
      <c r="O116" s="104">
        <v>0</v>
      </c>
      <c r="P116" s="104">
        <v>0</v>
      </c>
      <c r="Q116" s="104">
        <v>0</v>
      </c>
      <c r="R116" s="104">
        <v>0</v>
      </c>
      <c r="S116" s="104">
        <v>0</v>
      </c>
      <c r="T116" s="104">
        <v>0</v>
      </c>
      <c r="U116" s="35">
        <f t="shared" si="56"/>
        <v>57510.283459999991</v>
      </c>
      <c r="V116" s="32">
        <v>1217455.8011499997</v>
      </c>
      <c r="W116" s="105">
        <v>34257.813690000003</v>
      </c>
      <c r="X116" s="104">
        <v>19666.374199999998</v>
      </c>
      <c r="Y116" s="104">
        <v>-755.07397000000287</v>
      </c>
      <c r="Z116" s="104">
        <v>29950.924790000005</v>
      </c>
      <c r="AA116" s="104">
        <v>12945.288699999997</v>
      </c>
      <c r="AB116" s="104">
        <v>8459.0179100000005</v>
      </c>
      <c r="AC116" s="104">
        <v>131191.43198999998</v>
      </c>
      <c r="AD116" s="104">
        <v>393566.06808</v>
      </c>
      <c r="AE116" s="104">
        <v>35783.121710000007</v>
      </c>
      <c r="AF116" s="104">
        <v>4371.26397</v>
      </c>
      <c r="AG116" s="104">
        <v>76628.938789999956</v>
      </c>
      <c r="AH116" s="104">
        <v>471379.36803999997</v>
      </c>
      <c r="AI116" s="31">
        <f t="shared" si="55"/>
        <v>34257.813690000003</v>
      </c>
      <c r="AJ116" s="7"/>
      <c r="AK116" s="23">
        <f t="shared" si="36"/>
        <v>1183197.9874599997</v>
      </c>
    </row>
    <row r="117" spans="1:38" ht="12.75" hidden="1" customHeight="1" x14ac:dyDescent="0.35">
      <c r="A117" s="7"/>
      <c r="E117" s="37" t="s">
        <v>138</v>
      </c>
      <c r="F117" s="37"/>
      <c r="G117" s="39"/>
      <c r="H117" s="104">
        <v>0</v>
      </c>
      <c r="I117" s="104">
        <v>185.02620000000002</v>
      </c>
      <c r="J117" s="104">
        <v>0</v>
      </c>
      <c r="K117" s="104">
        <v>0</v>
      </c>
      <c r="L117" s="104">
        <v>0</v>
      </c>
      <c r="M117" s="104">
        <v>0</v>
      </c>
      <c r="N117" s="104">
        <v>0</v>
      </c>
      <c r="O117" s="104">
        <v>0</v>
      </c>
      <c r="P117" s="104">
        <v>0</v>
      </c>
      <c r="Q117" s="104">
        <v>0</v>
      </c>
      <c r="R117" s="104">
        <v>0</v>
      </c>
      <c r="S117" s="104">
        <v>0</v>
      </c>
      <c r="T117" s="104">
        <v>0</v>
      </c>
      <c r="U117" s="35">
        <f t="shared" si="56"/>
        <v>185.02620000000002</v>
      </c>
      <c r="V117" s="32">
        <v>1340.6196699999998</v>
      </c>
      <c r="W117" s="105">
        <v>65.703990000000005</v>
      </c>
      <c r="X117" s="104">
        <v>621.44233999999994</v>
      </c>
      <c r="Y117" s="104">
        <v>14.439360000000001</v>
      </c>
      <c r="Z117" s="104">
        <v>13.478489999999999</v>
      </c>
      <c r="AA117" s="104">
        <v>38.038449999999997</v>
      </c>
      <c r="AB117" s="104">
        <v>71.031899999999993</v>
      </c>
      <c r="AC117" s="104">
        <v>-808.59856999999988</v>
      </c>
      <c r="AD117" s="104">
        <v>850.96527999999978</v>
      </c>
      <c r="AE117" s="104">
        <v>106.87</v>
      </c>
      <c r="AF117" s="104">
        <v>143.39981</v>
      </c>
      <c r="AG117" s="104">
        <v>123.84862</v>
      </c>
      <c r="AH117" s="104">
        <v>100</v>
      </c>
      <c r="AI117" s="31">
        <f t="shared" si="55"/>
        <v>65.703990000000005</v>
      </c>
      <c r="AJ117" s="7"/>
      <c r="AK117" s="23">
        <f t="shared" si="36"/>
        <v>1274.9156799999998</v>
      </c>
    </row>
    <row r="118" spans="1:38" ht="12.75" hidden="1" customHeight="1" x14ac:dyDescent="0.35">
      <c r="A118" s="7"/>
      <c r="E118" s="37" t="s">
        <v>139</v>
      </c>
      <c r="F118" s="37"/>
      <c r="G118" s="39"/>
      <c r="H118" s="104">
        <v>0</v>
      </c>
      <c r="I118" s="104">
        <v>1158.76304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  <c r="O118" s="104">
        <v>0</v>
      </c>
      <c r="P118" s="104">
        <v>0</v>
      </c>
      <c r="Q118" s="104">
        <v>0</v>
      </c>
      <c r="R118" s="104">
        <v>0</v>
      </c>
      <c r="S118" s="104">
        <v>0</v>
      </c>
      <c r="T118" s="104">
        <v>0</v>
      </c>
      <c r="U118" s="35">
        <f>SUM(I118:T118)</f>
        <v>1158.76304</v>
      </c>
      <c r="V118" s="32">
        <v>18167.326360000003</v>
      </c>
      <c r="W118" s="105">
        <v>1450.0272400000003</v>
      </c>
      <c r="X118" s="104">
        <v>1115.52604</v>
      </c>
      <c r="Y118" s="104">
        <v>619.25646999999992</v>
      </c>
      <c r="Z118" s="104">
        <v>1849.4290000000003</v>
      </c>
      <c r="AA118" s="104">
        <v>483.81939000000006</v>
      </c>
      <c r="AB118" s="104">
        <v>736.28938000000005</v>
      </c>
      <c r="AC118" s="104">
        <v>-914.28274999999996</v>
      </c>
      <c r="AD118" s="104">
        <v>4167.2542000000003</v>
      </c>
      <c r="AE118" s="104">
        <v>342.57400999999993</v>
      </c>
      <c r="AF118" s="104">
        <v>-145.83147</v>
      </c>
      <c r="AG118" s="104">
        <v>3322.7412799999997</v>
      </c>
      <c r="AH118" s="104">
        <v>5140.5235700000003</v>
      </c>
      <c r="AI118" s="31">
        <f t="shared" si="55"/>
        <v>1450.0272400000003</v>
      </c>
      <c r="AJ118" s="7"/>
      <c r="AK118" s="23">
        <f t="shared" si="36"/>
        <v>16717.299120000003</v>
      </c>
    </row>
    <row r="119" spans="1:38" ht="12.75" hidden="1" customHeight="1" x14ac:dyDescent="0.35">
      <c r="A119" s="7"/>
      <c r="E119" s="37" t="s">
        <v>140</v>
      </c>
      <c r="F119" s="37"/>
      <c r="G119" s="39"/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0</v>
      </c>
      <c r="P119" s="104">
        <v>0</v>
      </c>
      <c r="Q119" s="104">
        <v>0</v>
      </c>
      <c r="R119" s="104">
        <v>0</v>
      </c>
      <c r="S119" s="104">
        <v>0</v>
      </c>
      <c r="T119" s="104">
        <v>0</v>
      </c>
      <c r="U119" s="35">
        <f t="shared" si="56"/>
        <v>0</v>
      </c>
      <c r="V119" s="32">
        <v>0</v>
      </c>
      <c r="W119" s="105">
        <v>0</v>
      </c>
      <c r="X119" s="104" t="s">
        <v>141</v>
      </c>
      <c r="Y119" s="104">
        <v>0</v>
      </c>
      <c r="Z119" s="104">
        <v>0</v>
      </c>
      <c r="AA119" s="104">
        <v>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31">
        <f t="shared" si="55"/>
        <v>0</v>
      </c>
      <c r="AJ119" s="7"/>
      <c r="AK119" s="23">
        <f t="shared" si="36"/>
        <v>0</v>
      </c>
    </row>
    <row r="120" spans="1:38" s="23" customFormat="1" ht="12.75" hidden="1" customHeight="1" x14ac:dyDescent="0.35">
      <c r="A120" s="29"/>
      <c r="E120" s="106" t="s">
        <v>142</v>
      </c>
      <c r="F120" s="106"/>
      <c r="H120" s="100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100">
        <v>0</v>
      </c>
      <c r="T120" s="100">
        <v>0</v>
      </c>
      <c r="U120" s="60">
        <f>SUM(I120:T120)</f>
        <v>0</v>
      </c>
      <c r="V120" s="58">
        <v>0</v>
      </c>
      <c r="W120" s="107">
        <v>0</v>
      </c>
      <c r="X120" s="107" t="s">
        <v>143</v>
      </c>
      <c r="Y120" s="107">
        <v>0</v>
      </c>
      <c r="Z120" s="107">
        <v>0</v>
      </c>
      <c r="AA120" s="107">
        <v>0</v>
      </c>
      <c r="AB120" s="107">
        <v>0</v>
      </c>
      <c r="AC120" s="107">
        <v>0</v>
      </c>
      <c r="AD120" s="107">
        <v>0</v>
      </c>
      <c r="AE120" s="107">
        <v>0</v>
      </c>
      <c r="AF120" s="107">
        <v>0</v>
      </c>
      <c r="AG120" s="107">
        <v>0</v>
      </c>
      <c r="AH120" s="107">
        <v>0</v>
      </c>
      <c r="AI120" s="31">
        <f t="shared" si="55"/>
        <v>0</v>
      </c>
      <c r="AJ120" s="29"/>
      <c r="AK120" s="23">
        <f t="shared" si="36"/>
        <v>0</v>
      </c>
    </row>
    <row r="121" spans="1:38" ht="12.75" customHeight="1" x14ac:dyDescent="0.35">
      <c r="A121" s="7"/>
      <c r="D121" s="51"/>
      <c r="E121" s="57" t="s">
        <v>69</v>
      </c>
      <c r="F121" s="39"/>
      <c r="G121" s="39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2"/>
      <c r="W121" s="30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1"/>
      <c r="AJ121" s="7"/>
      <c r="AK121" s="23">
        <f t="shared" si="36"/>
        <v>0</v>
      </c>
    </row>
    <row r="122" spans="1:38" s="23" customFormat="1" ht="12.75" customHeight="1" x14ac:dyDescent="0.35">
      <c r="A122" s="29"/>
      <c r="C122" s="57"/>
      <c r="E122" s="57" t="s">
        <v>144</v>
      </c>
      <c r="F122" s="51"/>
      <c r="G122" s="40" t="s">
        <v>145</v>
      </c>
      <c r="H122" s="59">
        <v>0</v>
      </c>
      <c r="I122" s="59">
        <f>[19]original!$G$6</f>
        <v>2225757.7560200002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f>SUM(I122:T122)</f>
        <v>2225757.7560200002</v>
      </c>
      <c r="V122" s="58">
        <v>13885301.370650001</v>
      </c>
      <c r="W122" s="9">
        <f>[20]original!$G$6</f>
        <v>181885.44645000002</v>
      </c>
      <c r="X122" s="9">
        <f>+[21]original!$H$6</f>
        <v>102230.18577</v>
      </c>
      <c r="Y122" s="59">
        <f>+[22]original!$I$6</f>
        <v>354651.55720000004</v>
      </c>
      <c r="Z122" s="59">
        <f>+[23]original!$J$6</f>
        <v>578974.09872999997</v>
      </c>
      <c r="AA122" s="59">
        <f>+[24]original!$K$6</f>
        <v>398002.43443000002</v>
      </c>
      <c r="AB122" s="59">
        <f>+[25]original!$L$6</f>
        <v>319364.88258999999</v>
      </c>
      <c r="AC122" s="59">
        <f>+[26]original!$M$6</f>
        <v>1417727.7642900001</v>
      </c>
      <c r="AD122" s="59">
        <f>+[27]original!$N$6</f>
        <v>954156.89550999994</v>
      </c>
      <c r="AE122" s="59">
        <f>[28]original!$O$6</f>
        <v>671234.02321000001</v>
      </c>
      <c r="AF122" s="59">
        <f>+[29]original!$P$6</f>
        <v>1666624.8492399999</v>
      </c>
      <c r="AG122" s="59">
        <f>+[30]original!$Q$6</f>
        <v>4071450.9066900001</v>
      </c>
      <c r="AH122" s="59">
        <f>+[31]original!$R$6</f>
        <v>3168998.3265399998</v>
      </c>
      <c r="AI122" s="60">
        <f t="shared" ref="AI122:AI125" si="57">SUM(W122)</f>
        <v>181885.44645000002</v>
      </c>
      <c r="AJ122" s="29"/>
      <c r="AK122" s="23">
        <f t="shared" si="36"/>
        <v>13703415.9242</v>
      </c>
      <c r="AL122" s="1"/>
    </row>
    <row r="123" spans="1:38" s="23" customFormat="1" ht="12.75" customHeight="1" x14ac:dyDescent="0.35">
      <c r="A123" s="29"/>
      <c r="E123" s="57" t="s">
        <v>114</v>
      </c>
      <c r="F123" s="57"/>
      <c r="G123" s="40"/>
      <c r="H123" s="59">
        <v>0</v>
      </c>
      <c r="I123" s="59">
        <f>SUM(I124:I125)</f>
        <v>5909.4872300000006</v>
      </c>
      <c r="J123" s="59">
        <f t="shared" ref="J123:U123" si="58">SUM(J124:J125)</f>
        <v>0</v>
      </c>
      <c r="K123" s="59">
        <f t="shared" si="58"/>
        <v>0</v>
      </c>
      <c r="L123" s="59">
        <f t="shared" si="58"/>
        <v>0</v>
      </c>
      <c r="M123" s="59">
        <f t="shared" si="58"/>
        <v>0</v>
      </c>
      <c r="N123" s="59">
        <f t="shared" si="58"/>
        <v>0</v>
      </c>
      <c r="O123" s="59">
        <f t="shared" si="58"/>
        <v>0</v>
      </c>
      <c r="P123" s="59">
        <f t="shared" si="58"/>
        <v>0</v>
      </c>
      <c r="Q123" s="59">
        <f t="shared" si="58"/>
        <v>0</v>
      </c>
      <c r="R123" s="59">
        <f t="shared" si="58"/>
        <v>0</v>
      </c>
      <c r="S123" s="59">
        <f t="shared" si="58"/>
        <v>0</v>
      </c>
      <c r="T123" s="59">
        <f t="shared" si="58"/>
        <v>0</v>
      </c>
      <c r="U123" s="108">
        <f t="shared" si="58"/>
        <v>5909.4872300000006</v>
      </c>
      <c r="V123" s="58">
        <v>7351480.7204</v>
      </c>
      <c r="W123" s="9">
        <f>SUM(W124:W125)</f>
        <v>31182.656319999998</v>
      </c>
      <c r="X123" s="59">
        <f t="shared" ref="X123:Y123" si="59">SUM(X124:X125)</f>
        <v>865791</v>
      </c>
      <c r="Y123" s="59">
        <f t="shared" si="59"/>
        <v>33331.884859999998</v>
      </c>
      <c r="Z123" s="59">
        <f>SUM(Z124:Z125)</f>
        <v>5503145</v>
      </c>
      <c r="AA123" s="59">
        <f t="shared" ref="AA123:AD123" si="60">SUM(AA124:AA125)</f>
        <v>222030.58011000001</v>
      </c>
      <c r="AB123" s="59">
        <f t="shared" si="60"/>
        <v>0</v>
      </c>
      <c r="AC123" s="59">
        <f t="shared" si="60"/>
        <v>193362.63842999999</v>
      </c>
      <c r="AD123" s="59">
        <f t="shared" si="60"/>
        <v>0</v>
      </c>
      <c r="AE123" s="59">
        <f>SUM(AE124:AE125)</f>
        <v>354903.15048000001</v>
      </c>
      <c r="AF123" s="59">
        <f t="shared" ref="AF123:AH123" si="61">SUM(AF124:AF125)</f>
        <v>36451.438190000001</v>
      </c>
      <c r="AG123" s="59">
        <f t="shared" si="61"/>
        <v>77831.372010000006</v>
      </c>
      <c r="AH123" s="59">
        <f t="shared" si="61"/>
        <v>33451</v>
      </c>
      <c r="AI123" s="59">
        <f t="shared" si="57"/>
        <v>31182.656319999998</v>
      </c>
      <c r="AJ123" s="29"/>
      <c r="AK123" s="23">
        <f t="shared" si="36"/>
        <v>7320298.0640799999</v>
      </c>
      <c r="AL123" s="1"/>
    </row>
    <row r="124" spans="1:38" s="23" customFormat="1" ht="12.75" customHeight="1" x14ac:dyDescent="0.35">
      <c r="A124" s="29"/>
      <c r="E124" s="99" t="s">
        <v>146</v>
      </c>
      <c r="H124" s="100">
        <v>2253064</v>
      </c>
      <c r="I124" s="100">
        <v>5909.4872300000006</v>
      </c>
      <c r="J124" s="100">
        <v>0</v>
      </c>
      <c r="K124" s="100">
        <v>0</v>
      </c>
      <c r="L124" s="100">
        <v>0</v>
      </c>
      <c r="M124" s="100">
        <v>0</v>
      </c>
      <c r="N124" s="100">
        <v>0</v>
      </c>
      <c r="O124" s="100">
        <v>0</v>
      </c>
      <c r="P124" s="100">
        <v>0</v>
      </c>
      <c r="Q124" s="100">
        <v>0</v>
      </c>
      <c r="R124" s="100">
        <v>0</v>
      </c>
      <c r="S124" s="100">
        <v>0</v>
      </c>
      <c r="T124" s="100">
        <v>0</v>
      </c>
      <c r="U124" s="59">
        <f>SUM(I124:T124)</f>
        <v>5909.4872300000006</v>
      </c>
      <c r="V124" s="58">
        <v>1875398.7204</v>
      </c>
      <c r="W124" s="109">
        <v>31182.656319999998</v>
      </c>
      <c r="X124" s="23">
        <v>865791</v>
      </c>
      <c r="Y124" s="100">
        <v>33331.884859999998</v>
      </c>
      <c r="Z124" s="23">
        <v>27063</v>
      </c>
      <c r="AA124" s="110">
        <v>222030.58011000001</v>
      </c>
      <c r="AB124" s="110">
        <v>0</v>
      </c>
      <c r="AC124" s="35">
        <v>193362.63842999999</v>
      </c>
      <c r="AD124" s="23">
        <v>0</v>
      </c>
      <c r="AE124" s="59">
        <v>354903.15048000001</v>
      </c>
      <c r="AF124" s="23">
        <v>36451.438190000001</v>
      </c>
      <c r="AG124" s="59">
        <v>77831.372010000006</v>
      </c>
      <c r="AH124" s="23">
        <v>33451</v>
      </c>
      <c r="AI124" s="59">
        <f t="shared" si="57"/>
        <v>31182.656319999998</v>
      </c>
      <c r="AJ124" s="29"/>
      <c r="AK124" s="23">
        <f t="shared" si="36"/>
        <v>1844216.0640799999</v>
      </c>
      <c r="AL124" s="1"/>
    </row>
    <row r="125" spans="1:38" s="23" customFormat="1" ht="12.65" customHeight="1" x14ac:dyDescent="0.35">
      <c r="A125" s="29"/>
      <c r="E125" s="111" t="s">
        <v>147</v>
      </c>
      <c r="H125" s="100">
        <v>4639256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100">
        <v>0</v>
      </c>
      <c r="T125" s="100">
        <v>0</v>
      </c>
      <c r="U125" s="59">
        <f>SUM(I125:T125)</f>
        <v>0</v>
      </c>
      <c r="V125" s="58">
        <v>5476082</v>
      </c>
      <c r="W125" s="107">
        <v>0</v>
      </c>
      <c r="X125" s="100">
        <v>0</v>
      </c>
      <c r="Y125" s="100">
        <v>0</v>
      </c>
      <c r="Z125" s="112">
        <f>5476082</f>
        <v>5476082</v>
      </c>
      <c r="AA125" s="100">
        <v>0</v>
      </c>
      <c r="AB125" s="100"/>
      <c r="AC125" s="100">
        <v>0</v>
      </c>
      <c r="AD125" s="100">
        <v>0</v>
      </c>
      <c r="AE125" s="100">
        <v>0</v>
      </c>
      <c r="AF125" s="100">
        <v>0</v>
      </c>
      <c r="AG125" s="100">
        <v>0</v>
      </c>
      <c r="AH125" s="100">
        <v>0</v>
      </c>
      <c r="AI125" s="59">
        <f t="shared" si="57"/>
        <v>0</v>
      </c>
      <c r="AJ125" s="29"/>
      <c r="AK125" s="23">
        <f t="shared" si="36"/>
        <v>5476082</v>
      </c>
      <c r="AL125" s="1"/>
    </row>
    <row r="126" spans="1:38" s="23" customFormat="1" ht="12.75" hidden="1" customHeight="1" x14ac:dyDescent="0.35">
      <c r="A126" s="29"/>
      <c r="E126" s="57" t="s">
        <v>148</v>
      </c>
      <c r="F126" s="57"/>
      <c r="G126" s="51"/>
      <c r="H126" s="100">
        <f>SUM(H127:H127)</f>
        <v>0</v>
      </c>
      <c r="I126" s="100">
        <f>SUM(I127)</f>
        <v>0</v>
      </c>
      <c r="J126" s="100">
        <v>0</v>
      </c>
      <c r="K126" s="100">
        <f>SUM(K127)</f>
        <v>0</v>
      </c>
      <c r="L126" s="100">
        <v>0</v>
      </c>
      <c r="M126" s="100">
        <v>0</v>
      </c>
      <c r="N126" s="100">
        <v>0</v>
      </c>
      <c r="O126" s="100">
        <v>0</v>
      </c>
      <c r="P126" s="100">
        <v>0</v>
      </c>
      <c r="Q126" s="100">
        <v>0</v>
      </c>
      <c r="R126" s="100">
        <f>SUM(R127)</f>
        <v>0</v>
      </c>
      <c r="S126" s="100">
        <v>0</v>
      </c>
      <c r="T126" s="100">
        <v>0</v>
      </c>
      <c r="U126" s="59">
        <f>SUM(U127)</f>
        <v>0</v>
      </c>
      <c r="V126" s="58">
        <v>0</v>
      </c>
      <c r="W126" s="107">
        <f>SUM(W127)</f>
        <v>0</v>
      </c>
      <c r="X126" s="100">
        <v>0</v>
      </c>
      <c r="Y126" s="100">
        <f>SUM(Y127)</f>
        <v>0</v>
      </c>
      <c r="Z126" s="100">
        <v>0</v>
      </c>
      <c r="AA126" s="100">
        <v>0</v>
      </c>
      <c r="AB126" s="100">
        <v>0</v>
      </c>
      <c r="AC126" s="100">
        <v>0</v>
      </c>
      <c r="AD126" s="100">
        <v>0</v>
      </c>
      <c r="AE126" s="100">
        <v>0</v>
      </c>
      <c r="AF126" s="100">
        <f>SUM(AF127)</f>
        <v>0</v>
      </c>
      <c r="AG126" s="100">
        <v>0</v>
      </c>
      <c r="AH126" s="100">
        <v>0</v>
      </c>
      <c r="AI126" s="60">
        <f>SUM(W126:AG126)</f>
        <v>0</v>
      </c>
      <c r="AJ126" s="29"/>
      <c r="AK126" s="23">
        <f t="shared" si="36"/>
        <v>0</v>
      </c>
      <c r="AL126" s="1"/>
    </row>
    <row r="127" spans="1:38" s="23" customFormat="1" ht="12.75" hidden="1" customHeight="1" x14ac:dyDescent="0.35">
      <c r="A127" s="29"/>
      <c r="E127" s="57" t="s">
        <v>149</v>
      </c>
      <c r="F127" s="57"/>
      <c r="G127" s="51"/>
      <c r="H127" s="100">
        <v>0</v>
      </c>
      <c r="I127" s="100">
        <v>0</v>
      </c>
      <c r="J127" s="100">
        <v>0</v>
      </c>
      <c r="K127" s="100">
        <v>0</v>
      </c>
      <c r="L127" s="100">
        <v>0</v>
      </c>
      <c r="M127" s="100">
        <v>0</v>
      </c>
      <c r="N127" s="100">
        <v>0</v>
      </c>
      <c r="O127" s="100">
        <v>0</v>
      </c>
      <c r="P127" s="100">
        <v>0</v>
      </c>
      <c r="Q127" s="100">
        <v>0</v>
      </c>
      <c r="R127" s="100">
        <v>0</v>
      </c>
      <c r="S127" s="100">
        <v>0</v>
      </c>
      <c r="T127" s="100">
        <v>0</v>
      </c>
      <c r="U127" s="59">
        <f>SUM(I127:T127)</f>
        <v>0</v>
      </c>
      <c r="V127" s="58">
        <v>0</v>
      </c>
      <c r="W127" s="107">
        <v>0</v>
      </c>
      <c r="X127" s="100">
        <v>0</v>
      </c>
      <c r="Y127" s="100">
        <v>0</v>
      </c>
      <c r="Z127" s="100">
        <v>0</v>
      </c>
      <c r="AA127" s="100">
        <v>0</v>
      </c>
      <c r="AB127" s="100">
        <v>0</v>
      </c>
      <c r="AC127" s="100">
        <v>0</v>
      </c>
      <c r="AD127" s="100">
        <v>0</v>
      </c>
      <c r="AE127" s="100">
        <v>0</v>
      </c>
      <c r="AF127" s="100">
        <v>0</v>
      </c>
      <c r="AG127" s="100">
        <v>0</v>
      </c>
      <c r="AH127" s="100">
        <v>0</v>
      </c>
      <c r="AI127" s="60">
        <f>SUM(W127:AG127)</f>
        <v>0</v>
      </c>
      <c r="AJ127" s="29"/>
      <c r="AK127" s="23">
        <f t="shared" si="36"/>
        <v>0</v>
      </c>
      <c r="AL127" s="1"/>
    </row>
    <row r="128" spans="1:38" ht="12.75" customHeight="1" x14ac:dyDescent="0.35">
      <c r="A128" s="113" t="s">
        <v>150</v>
      </c>
      <c r="B128" s="82"/>
      <c r="C128" s="82"/>
      <c r="D128" s="82"/>
      <c r="E128" s="82"/>
      <c r="F128" s="82"/>
      <c r="G128" s="85"/>
      <c r="H128" s="114">
        <f>H83+H80</f>
        <v>2082003100.1831996</v>
      </c>
      <c r="I128" s="114">
        <f>I83+I80</f>
        <v>117547092.86879998</v>
      </c>
      <c r="J128" s="114">
        <f t="shared" ref="J128:AD128" si="62">J83+J80</f>
        <v>0</v>
      </c>
      <c r="K128" s="114">
        <f t="shared" si="62"/>
        <v>0</v>
      </c>
      <c r="L128" s="114">
        <f t="shared" si="62"/>
        <v>0</v>
      </c>
      <c r="M128" s="114">
        <f t="shared" si="62"/>
        <v>0</v>
      </c>
      <c r="N128" s="114">
        <f t="shared" si="62"/>
        <v>0</v>
      </c>
      <c r="O128" s="114">
        <f t="shared" si="62"/>
        <v>0</v>
      </c>
      <c r="P128" s="114">
        <f t="shared" si="62"/>
        <v>0</v>
      </c>
      <c r="Q128" s="114">
        <f>Q83+Q80</f>
        <v>0</v>
      </c>
      <c r="R128" s="114">
        <f t="shared" si="62"/>
        <v>0</v>
      </c>
      <c r="S128" s="114">
        <f t="shared" si="62"/>
        <v>0</v>
      </c>
      <c r="T128" s="114">
        <f>T83+T80</f>
        <v>0</v>
      </c>
      <c r="U128" s="115">
        <f t="shared" si="62"/>
        <v>117547092.86879998</v>
      </c>
      <c r="V128" s="116">
        <f t="shared" si="62"/>
        <v>2019341542.6275702</v>
      </c>
      <c r="W128" s="114">
        <f t="shared" si="62"/>
        <v>104472228.57511002</v>
      </c>
      <c r="X128" s="114">
        <f t="shared" si="62"/>
        <v>136957398.91229001</v>
      </c>
      <c r="Y128" s="114">
        <f t="shared" si="62"/>
        <v>212686658.67148</v>
      </c>
      <c r="Z128" s="114">
        <f t="shared" si="62"/>
        <v>110631495.23104998</v>
      </c>
      <c r="AA128" s="114">
        <f t="shared" si="62"/>
        <v>177358395.8924</v>
      </c>
      <c r="AB128" s="114">
        <f t="shared" si="62"/>
        <v>166885612.84916002</v>
      </c>
      <c r="AC128" s="114">
        <f t="shared" si="62"/>
        <v>121210503.39174999</v>
      </c>
      <c r="AD128" s="114">
        <f t="shared" si="62"/>
        <v>144158842.57678998</v>
      </c>
      <c r="AE128" s="114">
        <f>AE83+AE80</f>
        <v>263818691.49566996</v>
      </c>
      <c r="AF128" s="114">
        <f t="shared" ref="AF128:AG128" si="63">AF83+AF80</f>
        <v>140137954.49023002</v>
      </c>
      <c r="AG128" s="114">
        <f t="shared" si="63"/>
        <v>221824409.97531995</v>
      </c>
      <c r="AH128" s="114">
        <f>AH83+AH80</f>
        <v>219199281.78065991</v>
      </c>
      <c r="AI128" s="114">
        <f>AI83+AI80</f>
        <v>104472228.57511002</v>
      </c>
      <c r="AJ128" s="7"/>
      <c r="AK128" s="23">
        <f t="shared" si="36"/>
        <v>1914869314.0524602</v>
      </c>
    </row>
    <row r="129" spans="1:37" ht="12.75" customHeight="1" x14ac:dyDescent="0.35">
      <c r="A129" s="117" t="s">
        <v>151</v>
      </c>
      <c r="B129" s="2"/>
      <c r="C129" s="2"/>
      <c r="D129" s="2"/>
      <c r="E129" s="2"/>
      <c r="F129" s="2"/>
      <c r="G129" s="91"/>
      <c r="H129" s="118">
        <f t="shared" ref="H129:U129" si="64">-H92</f>
        <v>0</v>
      </c>
      <c r="I129" s="118">
        <f t="shared" si="64"/>
        <v>0</v>
      </c>
      <c r="J129" s="118">
        <f t="shared" si="64"/>
        <v>0</v>
      </c>
      <c r="K129" s="118">
        <f t="shared" si="64"/>
        <v>0</v>
      </c>
      <c r="L129" s="118">
        <f t="shared" si="64"/>
        <v>0</v>
      </c>
      <c r="M129" s="118">
        <f t="shared" si="64"/>
        <v>0</v>
      </c>
      <c r="N129" s="118">
        <f t="shared" si="64"/>
        <v>0</v>
      </c>
      <c r="O129" s="118">
        <f t="shared" si="64"/>
        <v>0</v>
      </c>
      <c r="P129" s="118">
        <f t="shared" si="64"/>
        <v>0</v>
      </c>
      <c r="Q129" s="118">
        <f t="shared" si="64"/>
        <v>0</v>
      </c>
      <c r="R129" s="118">
        <f t="shared" si="64"/>
        <v>0</v>
      </c>
      <c r="S129" s="118">
        <f t="shared" si="64"/>
        <v>0</v>
      </c>
      <c r="T129" s="118">
        <f t="shared" si="64"/>
        <v>0</v>
      </c>
      <c r="U129" s="119">
        <f t="shared" si="64"/>
        <v>0</v>
      </c>
      <c r="V129" s="120">
        <v>-25000000</v>
      </c>
      <c r="W129" s="121">
        <f t="shared" ref="W129:AH129" si="65">-W92</f>
        <v>0</v>
      </c>
      <c r="X129" s="118">
        <f t="shared" si="65"/>
        <v>0</v>
      </c>
      <c r="Y129" s="118">
        <f t="shared" si="65"/>
        <v>0</v>
      </c>
      <c r="Z129" s="118">
        <f t="shared" si="65"/>
        <v>0</v>
      </c>
      <c r="AA129" s="118">
        <f t="shared" si="65"/>
        <v>0</v>
      </c>
      <c r="AB129" s="118">
        <f t="shared" si="65"/>
        <v>0</v>
      </c>
      <c r="AC129" s="118">
        <f t="shared" si="65"/>
        <v>0</v>
      </c>
      <c r="AD129" s="118">
        <f t="shared" si="65"/>
        <v>0</v>
      </c>
      <c r="AE129" s="118">
        <f t="shared" si="65"/>
        <v>-25000000</v>
      </c>
      <c r="AF129" s="118">
        <f t="shared" si="65"/>
        <v>0</v>
      </c>
      <c r="AG129" s="118">
        <f t="shared" si="65"/>
        <v>0</v>
      </c>
      <c r="AH129" s="118">
        <f t="shared" si="65"/>
        <v>0</v>
      </c>
      <c r="AI129" s="118">
        <f t="shared" ref="AI129" si="66">SUM(W129)</f>
        <v>0</v>
      </c>
      <c r="AJ129" s="7"/>
      <c r="AK129" s="23">
        <f t="shared" si="36"/>
        <v>-25000000</v>
      </c>
    </row>
    <row r="130" spans="1:37" ht="12.75" customHeight="1" x14ac:dyDescent="0.35">
      <c r="A130" s="113" t="s">
        <v>152</v>
      </c>
      <c r="B130" s="2"/>
      <c r="C130" s="2"/>
      <c r="D130" s="2"/>
      <c r="E130" s="2"/>
      <c r="F130" s="2"/>
      <c r="G130" s="91"/>
      <c r="H130" s="122">
        <f t="shared" ref="H130:AI130" si="67">SUM(H128:H129)</f>
        <v>2082003100.1831996</v>
      </c>
      <c r="I130" s="122">
        <f t="shared" si="67"/>
        <v>117547092.86879998</v>
      </c>
      <c r="J130" s="122">
        <f t="shared" si="67"/>
        <v>0</v>
      </c>
      <c r="K130" s="122">
        <f t="shared" si="67"/>
        <v>0</v>
      </c>
      <c r="L130" s="122">
        <f t="shared" si="67"/>
        <v>0</v>
      </c>
      <c r="M130" s="122">
        <f t="shared" si="67"/>
        <v>0</v>
      </c>
      <c r="N130" s="122">
        <f t="shared" si="67"/>
        <v>0</v>
      </c>
      <c r="O130" s="122">
        <f t="shared" si="67"/>
        <v>0</v>
      </c>
      <c r="P130" s="122">
        <f t="shared" si="67"/>
        <v>0</v>
      </c>
      <c r="Q130" s="122">
        <f>SUM(Q128:Q129)</f>
        <v>0</v>
      </c>
      <c r="R130" s="122">
        <f t="shared" si="67"/>
        <v>0</v>
      </c>
      <c r="S130" s="122">
        <f t="shared" si="67"/>
        <v>0</v>
      </c>
      <c r="T130" s="122">
        <f t="shared" si="67"/>
        <v>0</v>
      </c>
      <c r="U130" s="115">
        <f>SUM(U128:U129)</f>
        <v>117547092.86879998</v>
      </c>
      <c r="V130" s="116">
        <f>SUM(V128:V129)</f>
        <v>1994341542.6275702</v>
      </c>
      <c r="W130" s="114">
        <f t="shared" ref="W130:AD130" si="68">SUM(W128:W129)</f>
        <v>104472228.57511002</v>
      </c>
      <c r="X130" s="122">
        <f t="shared" si="68"/>
        <v>136957398.91229001</v>
      </c>
      <c r="Y130" s="122">
        <f t="shared" si="68"/>
        <v>212686658.67148</v>
      </c>
      <c r="Z130" s="122">
        <f t="shared" si="68"/>
        <v>110631495.23104998</v>
      </c>
      <c r="AA130" s="122">
        <f t="shared" si="68"/>
        <v>177358395.8924</v>
      </c>
      <c r="AB130" s="122">
        <f t="shared" si="68"/>
        <v>166885612.84916002</v>
      </c>
      <c r="AC130" s="122">
        <f t="shared" si="68"/>
        <v>121210503.39174999</v>
      </c>
      <c r="AD130" s="122">
        <f t="shared" si="68"/>
        <v>144158842.57678998</v>
      </c>
      <c r="AE130" s="122">
        <f>SUM(AE128:AE129)</f>
        <v>238818691.49566996</v>
      </c>
      <c r="AF130" s="122">
        <f t="shared" ref="AF130:AH130" si="69">SUM(AF128:AF129)</f>
        <v>140137954.49023002</v>
      </c>
      <c r="AG130" s="122">
        <f t="shared" si="69"/>
        <v>221824409.97531995</v>
      </c>
      <c r="AH130" s="122">
        <f t="shared" si="69"/>
        <v>219199281.78065991</v>
      </c>
      <c r="AI130" s="114">
        <f t="shared" si="67"/>
        <v>104472228.57511002</v>
      </c>
      <c r="AJ130" s="7"/>
      <c r="AK130" s="23">
        <f t="shared" si="36"/>
        <v>1889869314.0524602</v>
      </c>
    </row>
    <row r="131" spans="1:37" ht="12.75" customHeight="1" x14ac:dyDescent="0.35">
      <c r="A131" s="123" t="s">
        <v>153</v>
      </c>
      <c r="B131" s="124"/>
      <c r="C131" s="124"/>
      <c r="D131" s="124"/>
      <c r="E131" s="124"/>
      <c r="F131" s="124"/>
      <c r="G131" s="124"/>
      <c r="H131" s="122"/>
      <c r="I131" s="114"/>
      <c r="J131" s="118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82"/>
      <c r="V131" s="116"/>
      <c r="W131" s="114"/>
      <c r="X131" s="118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82"/>
      <c r="AJ131" s="7"/>
      <c r="AK131" s="23">
        <f t="shared" si="36"/>
        <v>0</v>
      </c>
    </row>
    <row r="132" spans="1:37" ht="12" customHeight="1" x14ac:dyDescent="0.35">
      <c r="A132" s="113" t="s">
        <v>150</v>
      </c>
      <c r="B132" s="125"/>
      <c r="C132" s="126"/>
      <c r="D132" s="5"/>
      <c r="E132" s="5"/>
      <c r="F132" s="5"/>
      <c r="G132" s="5"/>
      <c r="H132" s="127">
        <f>+H128</f>
        <v>2082003100.1831996</v>
      </c>
      <c r="I132" s="128">
        <f t="shared" ref="I132:S132" si="70">+I128</f>
        <v>117547092.86879998</v>
      </c>
      <c r="J132" s="127">
        <f t="shared" si="70"/>
        <v>0</v>
      </c>
      <c r="K132" s="128">
        <f t="shared" si="70"/>
        <v>0</v>
      </c>
      <c r="L132" s="128">
        <f>+L128</f>
        <v>0</v>
      </c>
      <c r="M132" s="128">
        <f t="shared" si="70"/>
        <v>0</v>
      </c>
      <c r="N132" s="128">
        <f t="shared" si="70"/>
        <v>0</v>
      </c>
      <c r="O132" s="128">
        <f t="shared" si="70"/>
        <v>0</v>
      </c>
      <c r="P132" s="128">
        <f t="shared" si="70"/>
        <v>0</v>
      </c>
      <c r="Q132" s="128">
        <f t="shared" si="70"/>
        <v>0</v>
      </c>
      <c r="R132" s="128">
        <f>+R128</f>
        <v>0</v>
      </c>
      <c r="S132" s="128">
        <f t="shared" si="70"/>
        <v>0</v>
      </c>
      <c r="T132" s="128">
        <f>+T128</f>
        <v>0</v>
      </c>
      <c r="U132" s="129">
        <f>+U128</f>
        <v>117547092.86879998</v>
      </c>
      <c r="V132" s="130">
        <f>+V128</f>
        <v>2019341542.6275702</v>
      </c>
      <c r="W132" s="128">
        <f t="shared" ref="W132:Y132" si="71">+W128</f>
        <v>104472228.57511002</v>
      </c>
      <c r="X132" s="127">
        <f t="shared" si="71"/>
        <v>136957398.91229001</v>
      </c>
      <c r="Y132" s="128">
        <f t="shared" si="71"/>
        <v>212686658.67148</v>
      </c>
      <c r="Z132" s="128">
        <f>+Z128</f>
        <v>110631495.23104998</v>
      </c>
      <c r="AA132" s="128">
        <f t="shared" ref="AA132:AE132" si="72">+AA128</f>
        <v>177358395.8924</v>
      </c>
      <c r="AB132" s="128">
        <f t="shared" si="72"/>
        <v>166885612.84916002</v>
      </c>
      <c r="AC132" s="128">
        <f t="shared" si="72"/>
        <v>121210503.39174999</v>
      </c>
      <c r="AD132" s="128">
        <f t="shared" si="72"/>
        <v>144158842.57678998</v>
      </c>
      <c r="AE132" s="128">
        <f t="shared" si="72"/>
        <v>263818691.49566996</v>
      </c>
      <c r="AF132" s="128">
        <f>+AF128</f>
        <v>140137954.49023002</v>
      </c>
      <c r="AG132" s="128">
        <f t="shared" ref="AG132" si="73">+AG128</f>
        <v>221824409.97531995</v>
      </c>
      <c r="AH132" s="128">
        <f>+AH128</f>
        <v>219199281.78065991</v>
      </c>
      <c r="AI132" s="128">
        <f>+AI128</f>
        <v>104472228.57511002</v>
      </c>
      <c r="AJ132" s="7"/>
      <c r="AK132" s="23">
        <f t="shared" si="36"/>
        <v>1914869314.0524602</v>
      </c>
    </row>
    <row r="133" spans="1:37" ht="12" customHeight="1" x14ac:dyDescent="0.35">
      <c r="A133" s="68" t="s">
        <v>154</v>
      </c>
      <c r="C133" s="33"/>
      <c r="H133" s="131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2">
        <v>0</v>
      </c>
      <c r="R133" s="132">
        <v>0</v>
      </c>
      <c r="S133" s="132">
        <v>0</v>
      </c>
      <c r="T133" s="132">
        <v>0</v>
      </c>
      <c r="U133" s="133">
        <f>SUM(I133:T133)</f>
        <v>0</v>
      </c>
      <c r="V133" s="134">
        <v>-25000000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2">
        <v>0</v>
      </c>
      <c r="AE133" s="132">
        <v>-25000000</v>
      </c>
      <c r="AF133" s="132">
        <v>0</v>
      </c>
      <c r="AG133" s="132">
        <v>0</v>
      </c>
      <c r="AH133" s="132">
        <v>0</v>
      </c>
      <c r="AI133" s="132">
        <f t="shared" ref="AI133" si="74">SUM(W133)</f>
        <v>0</v>
      </c>
      <c r="AJ133" s="7"/>
      <c r="AK133" s="23">
        <f t="shared" si="36"/>
        <v>-25000000</v>
      </c>
    </row>
    <row r="134" spans="1:37" s="8" customFormat="1" ht="12" customHeight="1" x14ac:dyDescent="0.35">
      <c r="A134" s="135" t="s">
        <v>155</v>
      </c>
      <c r="B134" s="93"/>
      <c r="C134" s="93"/>
      <c r="D134" s="93"/>
      <c r="E134" s="93"/>
      <c r="F134" s="93"/>
      <c r="G134" s="136"/>
      <c r="H134" s="131"/>
      <c r="I134" s="131">
        <f>SUM(I135:I136)</f>
        <v>-134724.92913000006</v>
      </c>
      <c r="J134" s="132">
        <f t="shared" ref="J134:AD134" si="75">SUM(J135:J136)</f>
        <v>0</v>
      </c>
      <c r="K134" s="131">
        <f t="shared" si="75"/>
        <v>0</v>
      </c>
      <c r="L134" s="131">
        <f t="shared" si="75"/>
        <v>0</v>
      </c>
      <c r="M134" s="131">
        <f t="shared" si="75"/>
        <v>0</v>
      </c>
      <c r="N134" s="131">
        <f t="shared" si="75"/>
        <v>0</v>
      </c>
      <c r="O134" s="131">
        <f t="shared" si="75"/>
        <v>0</v>
      </c>
      <c r="P134" s="131">
        <f t="shared" si="75"/>
        <v>0</v>
      </c>
      <c r="Q134" s="131">
        <f>SUM(Q135:Q136)</f>
        <v>0</v>
      </c>
      <c r="R134" s="131">
        <f t="shared" si="75"/>
        <v>0</v>
      </c>
      <c r="S134" s="131">
        <f t="shared" si="75"/>
        <v>0</v>
      </c>
      <c r="T134" s="131">
        <f t="shared" si="75"/>
        <v>0</v>
      </c>
      <c r="U134" s="133">
        <f t="shared" si="75"/>
        <v>-134724.92913000006</v>
      </c>
      <c r="V134" s="134">
        <f t="shared" si="75"/>
        <v>3356276.6375899911</v>
      </c>
      <c r="W134" s="132">
        <f t="shared" si="75"/>
        <v>-284343.63699000003</v>
      </c>
      <c r="X134" s="132">
        <f t="shared" si="75"/>
        <v>3631737.3463100004</v>
      </c>
      <c r="Y134" s="131">
        <f t="shared" si="75"/>
        <v>-150116.58279999997</v>
      </c>
      <c r="Z134" s="131">
        <f t="shared" si="75"/>
        <v>-79841.387220000848</v>
      </c>
      <c r="AA134" s="131">
        <f t="shared" si="75"/>
        <v>360073.54269000003</v>
      </c>
      <c r="AB134" s="131">
        <f t="shared" si="75"/>
        <v>-800509.82260999992</v>
      </c>
      <c r="AC134" s="131">
        <f t="shared" si="75"/>
        <v>1187624.93303</v>
      </c>
      <c r="AD134" s="131">
        <f t="shared" si="75"/>
        <v>-320419.81392000057</v>
      </c>
      <c r="AE134" s="131">
        <f>SUM(AE135:AE136)</f>
        <v>88600.688289999962</v>
      </c>
      <c r="AF134" s="131">
        <f t="shared" ref="AF134:AH134" si="76">SUM(AF135:AF136)</f>
        <v>20669.604120000033</v>
      </c>
      <c r="AG134" s="131">
        <f t="shared" si="76"/>
        <v>115180.84217999922</v>
      </c>
      <c r="AH134" s="131">
        <f t="shared" si="76"/>
        <v>-412311.28982999828</v>
      </c>
      <c r="AI134" s="131">
        <f>SUM(AI135:AI136)</f>
        <v>-284343.63699000003</v>
      </c>
      <c r="AJ134" s="7"/>
      <c r="AK134" s="23">
        <f t="shared" si="36"/>
        <v>3640620.2745799911</v>
      </c>
    </row>
    <row r="135" spans="1:37" ht="12.75" customHeight="1" x14ac:dyDescent="0.35">
      <c r="A135" s="137" t="s">
        <v>156</v>
      </c>
      <c r="B135" s="33"/>
      <c r="C135" s="33"/>
      <c r="D135" s="33"/>
      <c r="E135" s="33"/>
      <c r="F135" s="33"/>
      <c r="G135" s="34"/>
      <c r="H135" s="35"/>
      <c r="I135" s="35">
        <f>-I83+I102+I122+I123+I126</f>
        <v>-1351573.9291300001</v>
      </c>
      <c r="J135" s="35">
        <f>-J83+J102+J122+J123+J126</f>
        <v>0</v>
      </c>
      <c r="K135" s="31">
        <f>-K83+K102+K122+K123+K126+K120</f>
        <v>0</v>
      </c>
      <c r="L135" s="35">
        <f>-L83+L102+L122+L123+L126+L120+L92+L96</f>
        <v>0</v>
      </c>
      <c r="M135" s="35">
        <f t="shared" ref="M135:V135" si="77">-M83+M102+M122+M123+M126+M120+M92+M96</f>
        <v>0</v>
      </c>
      <c r="N135" s="35">
        <f t="shared" si="77"/>
        <v>0</v>
      </c>
      <c r="O135" s="35">
        <f t="shared" si="77"/>
        <v>0</v>
      </c>
      <c r="P135" s="35">
        <f t="shared" si="77"/>
        <v>0</v>
      </c>
      <c r="Q135" s="35">
        <f t="shared" si="77"/>
        <v>0</v>
      </c>
      <c r="R135" s="35">
        <f t="shared" si="77"/>
        <v>0</v>
      </c>
      <c r="S135" s="35">
        <f t="shared" si="77"/>
        <v>0</v>
      </c>
      <c r="T135" s="35">
        <f t="shared" si="77"/>
        <v>0</v>
      </c>
      <c r="U135" s="138">
        <f t="shared" si="77"/>
        <v>-1351573.9291300001</v>
      </c>
      <c r="V135" s="32">
        <f t="shared" si="77"/>
        <v>-24305953.362410009</v>
      </c>
      <c r="W135" s="30">
        <f>-W83+W102+W122+W123+W126</f>
        <v>-1309947.63699</v>
      </c>
      <c r="X135" s="35">
        <f>-X83+X102+X122+X123+X126</f>
        <v>-1499019.6536899996</v>
      </c>
      <c r="Y135" s="35">
        <f>-Y83+Y102+Y122+Y123+Y126+Y120</f>
        <v>-1344663.5828</v>
      </c>
      <c r="Z135" s="35">
        <f>-Z83+Z102+Z122+Z123+Z126+Z120+Z92+Z96</f>
        <v>-2252238.3872200008</v>
      </c>
      <c r="AA135" s="35">
        <f t="shared" ref="AA135:AH135" si="78">-AA83+AA102+AA122+AA123+AA126+AA120+AA92+AA96</f>
        <v>-1498583.45731</v>
      </c>
      <c r="AB135" s="35">
        <f t="shared" si="78"/>
        <v>-1311097.8226099999</v>
      </c>
      <c r="AC135" s="35">
        <f t="shared" si="78"/>
        <v>-1298438.06697</v>
      </c>
      <c r="AD135" s="35">
        <f t="shared" si="78"/>
        <v>-2161199.8139200006</v>
      </c>
      <c r="AE135" s="35">
        <f t="shared" si="78"/>
        <v>-1482928.31171</v>
      </c>
      <c r="AF135" s="35">
        <f t="shared" si="78"/>
        <v>-1288916.39588</v>
      </c>
      <c r="AG135" s="35">
        <f t="shared" si="78"/>
        <v>-2767159.1578200008</v>
      </c>
      <c r="AH135" s="35">
        <f t="shared" si="78"/>
        <v>-6091693.2898299983</v>
      </c>
      <c r="AI135" s="35">
        <f>-AI83+AI102+AI122+AI123+AI126+AI120+AI92+AI96</f>
        <v>-1309947.63699</v>
      </c>
      <c r="AJ135" s="68"/>
      <c r="AK135" s="23">
        <f t="shared" si="36"/>
        <v>-22996005.725420009</v>
      </c>
    </row>
    <row r="136" spans="1:37" ht="12.75" customHeight="1" x14ac:dyDescent="0.35">
      <c r="A136" s="137" t="s">
        <v>157</v>
      </c>
      <c r="B136" s="33"/>
      <c r="C136" s="33"/>
      <c r="D136" s="33"/>
      <c r="E136" s="33"/>
      <c r="F136" s="33"/>
      <c r="G136" s="33"/>
      <c r="H136" s="139"/>
      <c r="I136" s="35">
        <f>1218389-1540</f>
        <v>1216849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138">
        <f>SUM(I136:T136)</f>
        <v>1216849</v>
      </c>
      <c r="V136" s="32">
        <v>27662230</v>
      </c>
      <c r="W136" s="30">
        <f>1071953-11993-3165-8-31183</f>
        <v>1025604</v>
      </c>
      <c r="X136" s="35">
        <f>5130757</f>
        <v>5130757</v>
      </c>
      <c r="Y136" s="30">
        <f>1222326-2354-19870-70-5485</f>
        <v>1194547</v>
      </c>
      <c r="Z136" s="30">
        <f>2257168-79564-4199-991-17</f>
        <v>2172397</v>
      </c>
      <c r="AA136" s="30">
        <f>1859577-920</f>
        <v>1858657</v>
      </c>
      <c r="AB136" s="30">
        <f>512527-1637-302</f>
        <v>510588</v>
      </c>
      <c r="AC136" s="30">
        <f>2487445-1366-16</f>
        <v>2486063</v>
      </c>
      <c r="AD136" s="30">
        <f>1841389-537-39-33</f>
        <v>1840780</v>
      </c>
      <c r="AE136" s="30">
        <f>1574801-3272</f>
        <v>1571529</v>
      </c>
      <c r="AF136" s="30">
        <f>1311815-2212-17</f>
        <v>1309586</v>
      </c>
      <c r="AG136" s="30">
        <f>2883598-1258</f>
        <v>2882340</v>
      </c>
      <c r="AH136" s="31">
        <f>5684550-908-4260</f>
        <v>5679382</v>
      </c>
      <c r="AI136" s="31">
        <f t="shared" ref="AI136" si="79">SUM(W136)</f>
        <v>1025604</v>
      </c>
      <c r="AJ136" s="7"/>
      <c r="AK136" s="23">
        <f t="shared" ref="AK136:AK156" si="80">V136-AI136</f>
        <v>26636626</v>
      </c>
    </row>
    <row r="137" spans="1:37" s="8" customFormat="1" ht="12.75" customHeight="1" x14ac:dyDescent="0.35">
      <c r="A137" s="68" t="s">
        <v>158</v>
      </c>
      <c r="C137" s="93"/>
      <c r="G137" s="40" t="s">
        <v>159</v>
      </c>
      <c r="H137" s="96"/>
      <c r="I137" s="96">
        <f t="shared" ref="I137:AI137" si="81">SUM(I138:I146)</f>
        <v>2892</v>
      </c>
      <c r="J137" s="96">
        <f t="shared" si="81"/>
        <v>0</v>
      </c>
      <c r="K137" s="96">
        <f t="shared" si="81"/>
        <v>0</v>
      </c>
      <c r="L137" s="96">
        <f t="shared" si="81"/>
        <v>0</v>
      </c>
      <c r="M137" s="96">
        <f t="shared" si="81"/>
        <v>0</v>
      </c>
      <c r="N137" s="96">
        <f t="shared" si="81"/>
        <v>0</v>
      </c>
      <c r="O137" s="96">
        <f t="shared" si="81"/>
        <v>0</v>
      </c>
      <c r="P137" s="96">
        <f t="shared" si="81"/>
        <v>0</v>
      </c>
      <c r="Q137" s="96">
        <f t="shared" si="81"/>
        <v>0</v>
      </c>
      <c r="R137" s="96">
        <f t="shared" si="81"/>
        <v>0</v>
      </c>
      <c r="S137" s="96">
        <f t="shared" si="81"/>
        <v>0</v>
      </c>
      <c r="T137" s="96">
        <f t="shared" si="81"/>
        <v>0</v>
      </c>
      <c r="U137" s="103">
        <f t="shared" si="81"/>
        <v>2892</v>
      </c>
      <c r="V137" s="67">
        <f t="shared" si="81"/>
        <v>90883</v>
      </c>
      <c r="W137" s="97">
        <f t="shared" si="81"/>
        <v>3087491</v>
      </c>
      <c r="X137" s="67">
        <f t="shared" si="81"/>
        <v>-3070564</v>
      </c>
      <c r="Y137" s="67">
        <f t="shared" si="81"/>
        <v>5476365</v>
      </c>
      <c r="Z137" s="67">
        <f t="shared" si="81"/>
        <v>-5462619</v>
      </c>
      <c r="AA137" s="67">
        <f t="shared" si="81"/>
        <v>2393</v>
      </c>
      <c r="AB137" s="67">
        <f t="shared" si="81"/>
        <v>8633</v>
      </c>
      <c r="AC137" s="67">
        <f t="shared" si="81"/>
        <v>24323</v>
      </c>
      <c r="AD137" s="67">
        <f t="shared" si="81"/>
        <v>142</v>
      </c>
      <c r="AE137" s="67">
        <f t="shared" si="81"/>
        <v>238</v>
      </c>
      <c r="AF137" s="67">
        <f t="shared" si="81"/>
        <v>247</v>
      </c>
      <c r="AG137" s="67">
        <f t="shared" si="81"/>
        <v>22796</v>
      </c>
      <c r="AH137" s="67">
        <f t="shared" si="81"/>
        <v>1438</v>
      </c>
      <c r="AI137" s="67">
        <f t="shared" si="81"/>
        <v>3087491</v>
      </c>
      <c r="AJ137" s="68"/>
      <c r="AK137" s="23">
        <f>V137-AI137</f>
        <v>-2996608</v>
      </c>
    </row>
    <row r="138" spans="1:37" ht="12.75" customHeight="1" x14ac:dyDescent="0.35">
      <c r="A138" s="7"/>
      <c r="E138" s="1" t="s">
        <v>160</v>
      </c>
      <c r="H138" s="59"/>
      <c r="I138" s="35">
        <v>2413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138">
        <f>SUM(I138:T138)</f>
        <v>2413</v>
      </c>
      <c r="V138" s="32">
        <v>14205</v>
      </c>
      <c r="W138" s="30">
        <v>2940</v>
      </c>
      <c r="X138" s="35">
        <v>200</v>
      </c>
      <c r="Y138" s="30">
        <v>274</v>
      </c>
      <c r="Z138" s="30">
        <v>332</v>
      </c>
      <c r="AA138" s="30">
        <v>230</v>
      </c>
      <c r="AB138" s="30">
        <v>8624</v>
      </c>
      <c r="AC138" s="30">
        <v>450</v>
      </c>
      <c r="AD138" s="30">
        <v>142</v>
      </c>
      <c r="AE138" s="30">
        <v>220</v>
      </c>
      <c r="AF138" s="30">
        <v>247</v>
      </c>
      <c r="AG138" s="30">
        <v>287</v>
      </c>
      <c r="AH138" s="31">
        <v>259</v>
      </c>
      <c r="AI138" s="47">
        <f t="shared" ref="AI138:AI149" si="82">SUM(W138)</f>
        <v>2940</v>
      </c>
      <c r="AJ138" s="29"/>
      <c r="AK138" s="23">
        <f t="shared" si="80"/>
        <v>11265</v>
      </c>
    </row>
    <row r="139" spans="1:37" ht="12.75" customHeight="1" x14ac:dyDescent="0.35">
      <c r="A139" s="7"/>
      <c r="E139" s="33" t="s">
        <v>161</v>
      </c>
      <c r="H139" s="59"/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1">
        <f>SUM(I139:T139)</f>
        <v>0</v>
      </c>
      <c r="V139" s="32">
        <v>10</v>
      </c>
      <c r="W139" s="30">
        <v>0</v>
      </c>
      <c r="X139" s="30">
        <v>0</v>
      </c>
      <c r="Y139" s="30">
        <v>0</v>
      </c>
      <c r="Z139" s="30">
        <v>10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47">
        <f t="shared" si="82"/>
        <v>0</v>
      </c>
      <c r="AJ139" s="29"/>
      <c r="AK139" s="23">
        <f t="shared" si="80"/>
        <v>10</v>
      </c>
    </row>
    <row r="140" spans="1:37" ht="12.75" customHeight="1" x14ac:dyDescent="0.35">
      <c r="A140" s="7"/>
      <c r="E140" s="1" t="s">
        <v>162</v>
      </c>
      <c r="H140" s="59"/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31">
        <f>SUM(I140:T140)</f>
        <v>0</v>
      </c>
      <c r="V140" s="32">
        <v>57277</v>
      </c>
      <c r="W140" s="9">
        <v>7500</v>
      </c>
      <c r="X140" s="30">
        <v>0</v>
      </c>
      <c r="Y140" s="30">
        <v>0</v>
      </c>
      <c r="Z140" s="9">
        <v>100</v>
      </c>
      <c r="AA140" s="30">
        <v>2163</v>
      </c>
      <c r="AB140" s="30">
        <v>0</v>
      </c>
      <c r="AC140" s="30">
        <v>23864</v>
      </c>
      <c r="AD140" s="30">
        <v>0</v>
      </c>
      <c r="AE140" s="30">
        <v>0</v>
      </c>
      <c r="AF140" s="30">
        <v>0</v>
      </c>
      <c r="AG140" s="30">
        <v>22500</v>
      </c>
      <c r="AH140" s="30">
        <v>1150</v>
      </c>
      <c r="AI140" s="47">
        <f t="shared" si="82"/>
        <v>7500</v>
      </c>
      <c r="AJ140" s="29"/>
      <c r="AK140" s="23">
        <f t="shared" si="80"/>
        <v>49777</v>
      </c>
    </row>
    <row r="141" spans="1:37" ht="12.75" customHeight="1" x14ac:dyDescent="0.35">
      <c r="A141" s="7"/>
      <c r="E141" s="1" t="s">
        <v>163</v>
      </c>
      <c r="H141" s="59"/>
      <c r="I141" s="9">
        <v>470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31">
        <f>SUM(I141:T141)</f>
        <v>470</v>
      </c>
      <c r="V141" s="32">
        <v>3769</v>
      </c>
      <c r="W141" s="9">
        <v>3074542</v>
      </c>
      <c r="X141" s="9">
        <v>-3070773</v>
      </c>
      <c r="Y141" s="30">
        <v>0</v>
      </c>
      <c r="Z141" s="30">
        <v>0</v>
      </c>
      <c r="AA141" s="30">
        <v>0</v>
      </c>
      <c r="AB141" s="9">
        <v>0</v>
      </c>
      <c r="AC141" s="9">
        <v>0</v>
      </c>
      <c r="AD141" s="9">
        <v>0</v>
      </c>
      <c r="AE141" s="9">
        <v>0</v>
      </c>
      <c r="AF141" s="30">
        <v>0</v>
      </c>
      <c r="AG141" s="9">
        <v>0</v>
      </c>
      <c r="AH141" s="30">
        <v>0</v>
      </c>
      <c r="AI141" s="47">
        <f t="shared" si="82"/>
        <v>3074542</v>
      </c>
      <c r="AJ141" s="29"/>
      <c r="AK141" s="23">
        <f t="shared" si="80"/>
        <v>-3070773</v>
      </c>
    </row>
    <row r="142" spans="1:37" ht="14.15" customHeight="1" x14ac:dyDescent="0.35">
      <c r="A142" s="7"/>
      <c r="E142" s="1" t="s">
        <v>164</v>
      </c>
      <c r="H142" s="59"/>
      <c r="I142" s="30">
        <v>9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1">
        <f>SUM(I142:T142)</f>
        <v>9</v>
      </c>
      <c r="V142" s="32">
        <v>90</v>
      </c>
      <c r="W142" s="30">
        <v>9</v>
      </c>
      <c r="X142" s="30">
        <v>9</v>
      </c>
      <c r="Y142" s="30">
        <v>9</v>
      </c>
      <c r="Z142" s="30">
        <v>9</v>
      </c>
      <c r="AA142" s="30">
        <v>0</v>
      </c>
      <c r="AB142" s="30">
        <v>9</v>
      </c>
      <c r="AC142" s="30">
        <v>9</v>
      </c>
      <c r="AD142" s="30">
        <v>0</v>
      </c>
      <c r="AE142" s="30">
        <v>18</v>
      </c>
      <c r="AF142" s="30">
        <v>0</v>
      </c>
      <c r="AG142" s="30">
        <v>9</v>
      </c>
      <c r="AH142" s="30">
        <v>9</v>
      </c>
      <c r="AI142" s="47">
        <f t="shared" si="82"/>
        <v>9</v>
      </c>
      <c r="AJ142" s="7"/>
      <c r="AK142" s="23">
        <f t="shared" si="80"/>
        <v>81</v>
      </c>
    </row>
    <row r="143" spans="1:37" ht="12" hidden="1" customHeight="1" x14ac:dyDescent="0.35">
      <c r="A143" s="7"/>
      <c r="E143" s="1" t="s">
        <v>165</v>
      </c>
      <c r="H143" s="59"/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31">
        <f t="shared" ref="U143:U155" si="83">SUM(I143:T143)</f>
        <v>0</v>
      </c>
      <c r="V143" s="32">
        <v>0</v>
      </c>
      <c r="W143" s="9">
        <v>0</v>
      </c>
      <c r="X143" s="9">
        <v>0</v>
      </c>
      <c r="Y143" s="9">
        <v>5476082</v>
      </c>
      <c r="Z143" s="9">
        <v>-5476082</v>
      </c>
      <c r="AA143" s="9">
        <v>0</v>
      </c>
      <c r="AB143" s="30">
        <v>0</v>
      </c>
      <c r="AC143" s="9">
        <v>0</v>
      </c>
      <c r="AD143" s="9">
        <v>0</v>
      </c>
      <c r="AE143" s="9">
        <v>0</v>
      </c>
      <c r="AF143" s="30">
        <v>0</v>
      </c>
      <c r="AG143" s="9">
        <v>0</v>
      </c>
      <c r="AH143" s="9">
        <v>0</v>
      </c>
      <c r="AI143" s="47">
        <f t="shared" si="82"/>
        <v>0</v>
      </c>
      <c r="AJ143" s="7"/>
      <c r="AK143" s="23">
        <f t="shared" si="80"/>
        <v>0</v>
      </c>
    </row>
    <row r="144" spans="1:37" ht="12.75" hidden="1" customHeight="1" x14ac:dyDescent="0.35">
      <c r="A144" s="7"/>
      <c r="E144" s="1" t="s">
        <v>166</v>
      </c>
      <c r="H144" s="35"/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1">
        <f t="shared" si="83"/>
        <v>0</v>
      </c>
      <c r="V144" s="32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47">
        <f t="shared" si="82"/>
        <v>0</v>
      </c>
      <c r="AJ144" s="7"/>
      <c r="AK144" s="23">
        <f t="shared" si="80"/>
        <v>0</v>
      </c>
    </row>
    <row r="145" spans="1:69" ht="12.75" customHeight="1" x14ac:dyDescent="0.35">
      <c r="A145" s="7"/>
      <c r="E145" s="1" t="s">
        <v>167</v>
      </c>
      <c r="H145" s="35"/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1">
        <f t="shared" si="83"/>
        <v>0</v>
      </c>
      <c r="V145" s="32">
        <v>37</v>
      </c>
      <c r="W145" s="30">
        <v>0</v>
      </c>
      <c r="X145" s="30">
        <v>0</v>
      </c>
      <c r="Y145" s="30">
        <v>0</v>
      </c>
      <c r="Z145" s="30">
        <v>17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20</v>
      </c>
      <c r="AI145" s="47">
        <f t="shared" si="82"/>
        <v>0</v>
      </c>
      <c r="AJ145" s="7"/>
      <c r="AK145" s="23">
        <f t="shared" si="80"/>
        <v>37</v>
      </c>
    </row>
    <row r="146" spans="1:69" ht="12.75" customHeight="1" x14ac:dyDescent="0.35">
      <c r="A146" s="7"/>
      <c r="E146" s="33" t="s">
        <v>168</v>
      </c>
      <c r="H146" s="35"/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1">
        <f t="shared" si="83"/>
        <v>0</v>
      </c>
      <c r="V146" s="32">
        <v>15495</v>
      </c>
      <c r="W146" s="30">
        <v>2500</v>
      </c>
      <c r="X146" s="30">
        <v>0</v>
      </c>
      <c r="Y146" s="30">
        <v>0</v>
      </c>
      <c r="Z146" s="30">
        <v>12995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47">
        <f t="shared" si="82"/>
        <v>2500</v>
      </c>
      <c r="AJ146" s="7"/>
      <c r="AK146" s="23">
        <f t="shared" si="80"/>
        <v>12995</v>
      </c>
    </row>
    <row r="147" spans="1:69" ht="12.75" customHeight="1" x14ac:dyDescent="0.35">
      <c r="A147" s="7" t="s">
        <v>169</v>
      </c>
      <c r="G147" s="60"/>
      <c r="H147" s="35">
        <v>49789949.961999997</v>
      </c>
      <c r="I147" s="35">
        <v>2383356.99425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1">
        <f>SUM(I147:T147)</f>
        <v>2383356.99425</v>
      </c>
      <c r="V147" s="32">
        <v>48222975.524719998</v>
      </c>
      <c r="W147" s="30">
        <f>3320964.28338-995751</f>
        <v>2325213.2833799999</v>
      </c>
      <c r="X147" s="35">
        <f>4172186.00588-1090794</f>
        <v>3081392.0058800001</v>
      </c>
      <c r="Y147" s="35">
        <v>4194989.3015900003</v>
      </c>
      <c r="Z147" s="35">
        <v>3499250.7475000001</v>
      </c>
      <c r="AA147" s="35">
        <v>4179324.3792699999</v>
      </c>
      <c r="AB147" s="35">
        <v>3938287.9391399999</v>
      </c>
      <c r="AC147" s="35">
        <v>4133698.5367399999</v>
      </c>
      <c r="AD147" s="35">
        <v>3856713.3518099999</v>
      </c>
      <c r="AE147" s="35">
        <v>4352241.55516</v>
      </c>
      <c r="AF147" s="35">
        <v>4166987.1836700002</v>
      </c>
      <c r="AG147" s="35">
        <v>4574727.2481000004</v>
      </c>
      <c r="AH147" s="35">
        <v>5920149.9924799995</v>
      </c>
      <c r="AI147" s="47">
        <f t="shared" si="82"/>
        <v>2325213.2833799999</v>
      </c>
      <c r="AJ147" s="7"/>
      <c r="AK147" s="23">
        <f t="shared" si="80"/>
        <v>45897762.241339996</v>
      </c>
    </row>
    <row r="148" spans="1:69" s="141" customFormat="1" ht="12.75" hidden="1" customHeight="1" x14ac:dyDescent="0.35">
      <c r="A148" s="140"/>
      <c r="B148" s="141" t="s">
        <v>170</v>
      </c>
      <c r="G148" s="142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4"/>
      <c r="V148" s="145"/>
      <c r="W148" s="146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7">
        <f t="shared" si="82"/>
        <v>0</v>
      </c>
      <c r="AJ148" s="140"/>
      <c r="AK148" s="23">
        <f t="shared" si="80"/>
        <v>0</v>
      </c>
    </row>
    <row r="149" spans="1:69" ht="12.75" customHeight="1" x14ac:dyDescent="0.35">
      <c r="A149" s="148" t="s">
        <v>171</v>
      </c>
      <c r="B149" s="149"/>
      <c r="C149" s="149"/>
      <c r="D149" s="149"/>
      <c r="E149" s="149"/>
      <c r="F149" s="149"/>
      <c r="G149" s="149"/>
      <c r="H149" s="150">
        <v>26640524.149999999</v>
      </c>
      <c r="I149" s="150">
        <v>2086375.0984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1">
        <f t="shared" si="83"/>
        <v>2086375.0984</v>
      </c>
      <c r="V149" s="32">
        <v>26478664.373009998</v>
      </c>
      <c r="W149" s="152">
        <v>2025593.5478599998</v>
      </c>
      <c r="X149" s="150">
        <v>2189824.3844899996</v>
      </c>
      <c r="Y149" s="150">
        <v>2153042.9502699999</v>
      </c>
      <c r="Z149" s="150">
        <v>2162731.3257499998</v>
      </c>
      <c r="AA149" s="150">
        <v>2205759.5845999997</v>
      </c>
      <c r="AB149" s="150">
        <v>2170732.0443699998</v>
      </c>
      <c r="AC149" s="150">
        <v>2207249.9325700002</v>
      </c>
      <c r="AD149" s="150">
        <v>2227059.6569099999</v>
      </c>
      <c r="AE149" s="150">
        <v>2377673.6157399998</v>
      </c>
      <c r="AF149" s="150">
        <v>2244908.8982699998</v>
      </c>
      <c r="AG149" s="150">
        <v>2177724.9180999999</v>
      </c>
      <c r="AH149" s="150">
        <v>2336363.5140800001</v>
      </c>
      <c r="AI149" s="151">
        <f t="shared" si="82"/>
        <v>2025593.5478599998</v>
      </c>
      <c r="AJ149" s="7"/>
      <c r="AK149" s="23">
        <f t="shared" si="80"/>
        <v>24453070.825149998</v>
      </c>
    </row>
    <row r="150" spans="1:69" ht="12.75" customHeight="1" x14ac:dyDescent="0.35">
      <c r="A150" s="68" t="s">
        <v>172</v>
      </c>
      <c r="H150" s="92"/>
      <c r="I150" s="92">
        <f>+I132+I134+I137+I147+I149+I148</f>
        <v>121884992.03231998</v>
      </c>
      <c r="J150" s="97">
        <f>+J132+J134+J137+J147+J149</f>
        <v>0</v>
      </c>
      <c r="K150" s="97">
        <f>+K132+K134+K137+K147+K149</f>
        <v>0</v>
      </c>
      <c r="L150" s="97">
        <f t="shared" ref="L150:U150" si="84">+L132+L133+L134+L137+L147+L149</f>
        <v>0</v>
      </c>
      <c r="M150" s="97">
        <f t="shared" si="84"/>
        <v>0</v>
      </c>
      <c r="N150" s="97">
        <f t="shared" si="84"/>
        <v>0</v>
      </c>
      <c r="O150" s="97">
        <f t="shared" si="84"/>
        <v>0</v>
      </c>
      <c r="P150" s="97">
        <f t="shared" si="84"/>
        <v>0</v>
      </c>
      <c r="Q150" s="97">
        <f t="shared" si="84"/>
        <v>0</v>
      </c>
      <c r="R150" s="97">
        <f t="shared" si="84"/>
        <v>0</v>
      </c>
      <c r="S150" s="97">
        <f t="shared" si="84"/>
        <v>0</v>
      </c>
      <c r="T150" s="97">
        <f t="shared" si="84"/>
        <v>0</v>
      </c>
      <c r="U150" s="27">
        <f t="shared" si="84"/>
        <v>121884992.03231998</v>
      </c>
      <c r="V150" s="28">
        <f>+V132+V133+V134+V137+V147+V149+3</f>
        <v>2072490345.16289</v>
      </c>
      <c r="W150" s="97">
        <f>+W132+W134+W137+W147+W149+W148</f>
        <v>111626182.76936002</v>
      </c>
      <c r="X150" s="97">
        <f>+X132+X134+X137+X147+X149+1</f>
        <v>142789789.64897001</v>
      </c>
      <c r="Y150" s="97">
        <f>+Y132+Y134+Y137+Y147+Y149+1</f>
        <v>224360940.34053999</v>
      </c>
      <c r="Z150" s="97">
        <f>+Z132+Z133+Z134+Z137+Z147+Z149-1</f>
        <v>110751015.91707999</v>
      </c>
      <c r="AA150" s="97">
        <f>+AA132+AA133+AA134+AA137+AA147+AA149+1</f>
        <v>184105947.39895999</v>
      </c>
      <c r="AB150" s="97">
        <f>+AB132+AB133+AB134+AB137+AB147+AB149</f>
        <v>172202756.01006001</v>
      </c>
      <c r="AC150" s="97">
        <f>+AC132+AC133+AC134+AC137+AC147+AC149+1</f>
        <v>128763400.79408999</v>
      </c>
      <c r="AD150" s="97">
        <f>+AD132+AD133+AD134+AD137+AD147+AD149</f>
        <v>149922337.77158999</v>
      </c>
      <c r="AE150" s="97">
        <f>+AE132+AE133+AE134+AE137+AE147+AE149</f>
        <v>245637445.35485995</v>
      </c>
      <c r="AF150" s="97">
        <f>+AF132+AF133+AF134+AF137+AF147+AF149+1</f>
        <v>146570768.17629004</v>
      </c>
      <c r="AG150" s="97">
        <f>+AG132+AG133+AG134+AG137+AG147+AG149+2</f>
        <v>228714840.98369998</v>
      </c>
      <c r="AH150" s="97">
        <f>+AH132+AH133+AH134+AH137+AH147+AH149-1</f>
        <v>227044920.99738991</v>
      </c>
      <c r="AI150" s="97">
        <f>+AI132+AI133+AI134+AI137+AI147+AI149</f>
        <v>111626182.76936002</v>
      </c>
      <c r="AJ150" s="7"/>
      <c r="AK150" s="23">
        <f>V150-AI150</f>
        <v>1960864162.3935299</v>
      </c>
    </row>
    <row r="151" spans="1:69" s="23" customFormat="1" ht="12.75" customHeight="1" x14ac:dyDescent="0.35">
      <c r="A151" s="29" t="s">
        <v>173</v>
      </c>
      <c r="G151" s="40"/>
      <c r="H151" s="59"/>
      <c r="I151" s="9">
        <f>[32]NRA!$J$128</f>
        <v>-27893.457860022783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153">
        <f t="shared" si="83"/>
        <v>-27893.457860022783</v>
      </c>
      <c r="V151" s="58">
        <v>-1967.7068699896299</v>
      </c>
      <c r="W151" s="9">
        <v>-893</v>
      </c>
      <c r="X151" s="9">
        <v>1401.2931300103701</v>
      </c>
      <c r="Y151" s="9">
        <v>-1074</v>
      </c>
      <c r="Z151" s="9">
        <v>472</v>
      </c>
      <c r="AA151" s="9">
        <v>-335</v>
      </c>
      <c r="AB151" s="9">
        <v>357</v>
      </c>
      <c r="AC151" s="9">
        <v>-85</v>
      </c>
      <c r="AD151" s="9">
        <v>-1188</v>
      </c>
      <c r="AE151" s="9">
        <v>16938</v>
      </c>
      <c r="AF151" s="9">
        <v>-15010</v>
      </c>
      <c r="AG151" s="9">
        <v>-853</v>
      </c>
      <c r="AH151" s="9">
        <v>-1698</v>
      </c>
      <c r="AI151" s="108">
        <f>SUM(W151)</f>
        <v>-893</v>
      </c>
      <c r="AJ151" s="29"/>
      <c r="AK151" s="23">
        <f t="shared" si="80"/>
        <v>-1074.7068699896299</v>
      </c>
    </row>
    <row r="152" spans="1:69" s="23" customFormat="1" ht="12.75" hidden="1" customHeight="1" x14ac:dyDescent="0.35">
      <c r="A152" s="154" t="s">
        <v>174</v>
      </c>
      <c r="B152" s="106"/>
      <c r="C152" s="106"/>
      <c r="D152" s="106"/>
      <c r="E152" s="106"/>
      <c r="F152" s="106"/>
      <c r="G152" s="155"/>
      <c r="H152" s="59"/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153">
        <f t="shared" si="83"/>
        <v>0</v>
      </c>
      <c r="V152" s="58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108">
        <f t="shared" ref="AI152:AI155" si="85">SUM(W152)</f>
        <v>0</v>
      </c>
      <c r="AJ152" s="29"/>
      <c r="AK152" s="23">
        <f t="shared" si="80"/>
        <v>0</v>
      </c>
    </row>
    <row r="153" spans="1:69" s="23" customFormat="1" ht="12.75" customHeight="1" x14ac:dyDescent="0.35">
      <c r="A153" s="29" t="s">
        <v>175</v>
      </c>
      <c r="H153" s="59"/>
      <c r="I153" s="9">
        <v>-5920150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153">
        <f t="shared" si="83"/>
        <v>-5920150</v>
      </c>
      <c r="V153" s="58">
        <v>-46478828</v>
      </c>
      <c r="W153" s="9">
        <v>-4176003</v>
      </c>
      <c r="X153" s="9">
        <v>-2325213</v>
      </c>
      <c r="Y153" s="9">
        <v>-3081392</v>
      </c>
      <c r="Z153" s="9">
        <v>-4194989</v>
      </c>
      <c r="AA153" s="9">
        <v>-3499251</v>
      </c>
      <c r="AB153" s="9">
        <v>-4179324</v>
      </c>
      <c r="AC153" s="9">
        <v>-3938288</v>
      </c>
      <c r="AD153" s="9">
        <v>-4133699</v>
      </c>
      <c r="AE153" s="9">
        <v>-3856713</v>
      </c>
      <c r="AF153" s="9">
        <v>-4352242</v>
      </c>
      <c r="AG153" s="9">
        <v>-4166987</v>
      </c>
      <c r="AH153" s="9">
        <v>-4574727</v>
      </c>
      <c r="AI153" s="108">
        <f t="shared" si="85"/>
        <v>-4176003</v>
      </c>
      <c r="AJ153" s="29"/>
      <c r="AK153" s="23">
        <f t="shared" si="80"/>
        <v>-42302825</v>
      </c>
    </row>
    <row r="154" spans="1:69" s="23" customFormat="1" ht="12.75" customHeight="1" x14ac:dyDescent="0.35">
      <c r="A154" s="29" t="s">
        <v>176</v>
      </c>
      <c r="H154" s="59"/>
      <c r="I154" s="9">
        <v>-2336364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153">
        <f t="shared" si="83"/>
        <v>-2336364</v>
      </c>
      <c r="V154" s="58">
        <v>-26386420</v>
      </c>
      <c r="W154" s="9">
        <v>-2244118</v>
      </c>
      <c r="X154" s="9">
        <v>-2025594</v>
      </c>
      <c r="Y154" s="9">
        <v>-2189824</v>
      </c>
      <c r="Z154" s="9">
        <v>-2153043</v>
      </c>
      <c r="AA154" s="9">
        <v>-2162731</v>
      </c>
      <c r="AB154" s="9">
        <v>-2205760</v>
      </c>
      <c r="AC154" s="9">
        <v>-2170732</v>
      </c>
      <c r="AD154" s="9">
        <v>-2207250</v>
      </c>
      <c r="AE154" s="9">
        <v>-2227060</v>
      </c>
      <c r="AF154" s="9">
        <v>-2377674</v>
      </c>
      <c r="AG154" s="9">
        <v>-2244909</v>
      </c>
      <c r="AH154" s="9">
        <v>-2177725</v>
      </c>
      <c r="AI154" s="108">
        <f t="shared" si="85"/>
        <v>-2244118</v>
      </c>
      <c r="AJ154" s="29"/>
      <c r="AK154" s="23">
        <f t="shared" si="80"/>
        <v>-24142302</v>
      </c>
    </row>
    <row r="155" spans="1:69" s="23" customFormat="1" ht="12.75" customHeight="1" x14ac:dyDescent="0.35">
      <c r="A155" s="156" t="s">
        <v>177</v>
      </c>
      <c r="B155" s="157"/>
      <c r="C155" s="157"/>
      <c r="D155" s="157"/>
      <c r="E155" s="157"/>
      <c r="F155" s="157"/>
      <c r="G155" s="158"/>
      <c r="H155" s="159"/>
      <c r="I155" s="9">
        <v>4943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160">
        <f t="shared" si="83"/>
        <v>4943</v>
      </c>
      <c r="V155" s="748">
        <v>-170297</v>
      </c>
      <c r="W155" s="9">
        <f>23239</f>
        <v>23239</v>
      </c>
      <c r="X155" s="9">
        <f>23547-131461</f>
        <v>-107914</v>
      </c>
      <c r="Y155" s="9">
        <f>2582-442</f>
        <v>2140</v>
      </c>
      <c r="Z155" s="9">
        <f>5610-25000-7</f>
        <v>-19397</v>
      </c>
      <c r="AA155" s="9">
        <v>14289</v>
      </c>
      <c r="AB155" s="9">
        <f>2484-23424</f>
        <v>-20940</v>
      </c>
      <c r="AC155" s="9">
        <v>13956</v>
      </c>
      <c r="AD155" s="9">
        <f>4772-316</f>
        <v>4456</v>
      </c>
      <c r="AE155" s="9">
        <v>3841</v>
      </c>
      <c r="AF155" s="9">
        <f>2966</f>
        <v>2966</v>
      </c>
      <c r="AG155" s="9">
        <f>3311-92000</f>
        <v>-88689</v>
      </c>
      <c r="AH155" s="9">
        <f>17280-15524</f>
        <v>1756</v>
      </c>
      <c r="AI155" s="108">
        <f t="shared" si="85"/>
        <v>23239</v>
      </c>
      <c r="AJ155" s="29"/>
      <c r="AK155" s="23">
        <f t="shared" si="80"/>
        <v>-193536</v>
      </c>
    </row>
    <row r="156" spans="1:69" ht="12.75" customHeight="1" x14ac:dyDescent="0.35">
      <c r="A156" s="113" t="s">
        <v>178</v>
      </c>
      <c r="B156" s="83"/>
      <c r="C156" s="83"/>
      <c r="D156" s="83"/>
      <c r="E156" s="83"/>
      <c r="F156" s="83"/>
      <c r="G156" s="161"/>
      <c r="H156" s="122">
        <f>SUM(H132:H133)</f>
        <v>2082003100.1831996</v>
      </c>
      <c r="I156" s="114">
        <f>SUM(I150:I155)</f>
        <v>113605527.57445996</v>
      </c>
      <c r="J156" s="122">
        <f>SUM(J150:J155)</f>
        <v>0</v>
      </c>
      <c r="K156" s="114">
        <f>SUM(K150:K155)</f>
        <v>0</v>
      </c>
      <c r="L156" s="114">
        <f>SUM(L150:L155)</f>
        <v>0</v>
      </c>
      <c r="M156" s="114">
        <f t="shared" ref="M156:AA156" si="86">SUM(M150:M155)</f>
        <v>0</v>
      </c>
      <c r="N156" s="114">
        <f>SUM(N150:N155)</f>
        <v>0</v>
      </c>
      <c r="O156" s="114">
        <f t="shared" si="86"/>
        <v>0</v>
      </c>
      <c r="P156" s="114">
        <f>SUM(P150:P155)</f>
        <v>0</v>
      </c>
      <c r="Q156" s="114">
        <f>SUM(Q150:Q155)</f>
        <v>0</v>
      </c>
      <c r="R156" s="114">
        <f>SUM(R150:R155)</f>
        <v>0</v>
      </c>
      <c r="S156" s="114">
        <f t="shared" si="86"/>
        <v>0</v>
      </c>
      <c r="T156" s="114">
        <f t="shared" si="86"/>
        <v>0</v>
      </c>
      <c r="U156" s="115">
        <f t="shared" si="86"/>
        <v>113605527.57445996</v>
      </c>
      <c r="V156" s="116">
        <f t="shared" si="86"/>
        <v>1999452832.4560199</v>
      </c>
      <c r="W156" s="114">
        <f t="shared" si="86"/>
        <v>105228407.76936002</v>
      </c>
      <c r="X156" s="122">
        <f t="shared" si="86"/>
        <v>138332469.94210002</v>
      </c>
      <c r="Y156" s="114">
        <f t="shared" si="86"/>
        <v>219090790.34053999</v>
      </c>
      <c r="Z156" s="114">
        <f t="shared" si="86"/>
        <v>104384058.91707999</v>
      </c>
      <c r="AA156" s="114">
        <f t="shared" si="86"/>
        <v>178457919.39895999</v>
      </c>
      <c r="AB156" s="114">
        <f>SUM(AB150:AB155)</f>
        <v>165797089.01006001</v>
      </c>
      <c r="AC156" s="114">
        <f t="shared" ref="AC156" si="87">SUM(AC150:AC155)</f>
        <v>122668251.79408999</v>
      </c>
      <c r="AD156" s="114">
        <f>SUM(AD150:AD155)</f>
        <v>143584656.77158999</v>
      </c>
      <c r="AE156" s="114">
        <f>SUM(AE150:AE155)</f>
        <v>239574451.35485995</v>
      </c>
      <c r="AF156" s="114">
        <f>SUM(AF150:AF155)</f>
        <v>139828808.17629004</v>
      </c>
      <c r="AG156" s="114">
        <f t="shared" ref="AG156:AH156" si="88">SUM(AG150:AG155)</f>
        <v>222213402.98369998</v>
      </c>
      <c r="AH156" s="114">
        <f t="shared" si="88"/>
        <v>220292526.99738991</v>
      </c>
      <c r="AI156" s="114">
        <f>SUM(AI150:AI155)</f>
        <v>105228407.76936002</v>
      </c>
      <c r="AJ156" s="7"/>
      <c r="AK156" s="23">
        <f t="shared" si="80"/>
        <v>1894224424.6866598</v>
      </c>
    </row>
    <row r="157" spans="1:69" s="162" customFormat="1" ht="12.75" customHeight="1" x14ac:dyDescent="0.35">
      <c r="A157" s="106" t="s">
        <v>179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</row>
    <row r="158" spans="1:69" s="106" customFormat="1" ht="12.75" customHeight="1" x14ac:dyDescent="0.35">
      <c r="A158" s="106" t="s">
        <v>180</v>
      </c>
      <c r="AJ158" s="1"/>
    </row>
    <row r="159" spans="1:69" ht="12.75" customHeight="1" x14ac:dyDescent="0.35">
      <c r="A159" s="106" t="s">
        <v>181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23"/>
    </row>
    <row r="160" spans="1:69" ht="12.75" customHeight="1" x14ac:dyDescent="0.35">
      <c r="A160" s="106" t="s">
        <v>182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</row>
    <row r="161" spans="1:43" ht="13.4" customHeight="1" x14ac:dyDescent="0.35">
      <c r="A161" s="106" t="s">
        <v>183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</row>
    <row r="162" spans="1:43" ht="12.75" customHeight="1" x14ac:dyDescent="0.35">
      <c r="A162" s="106" t="s">
        <v>184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</row>
    <row r="163" spans="1:43" ht="12.65" customHeight="1" x14ac:dyDescent="0.35">
      <c r="A163" s="106" t="s">
        <v>185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</row>
    <row r="164" spans="1:43" customFormat="1" ht="12.65" customHeight="1" x14ac:dyDescent="0.4">
      <c r="A164" s="106" t="s">
        <v>186</v>
      </c>
    </row>
    <row r="165" spans="1:43" ht="12.75" customHeight="1" x14ac:dyDescent="0.35">
      <c r="A165" s="106" t="s">
        <v>187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</row>
    <row r="166" spans="1:43" ht="12.75" customHeight="1" x14ac:dyDescent="0.35">
      <c r="A166" s="106" t="s">
        <v>188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</row>
    <row r="167" spans="1:43" ht="12.75" customHeight="1" x14ac:dyDescent="0.35">
      <c r="A167" s="106" t="s">
        <v>189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</row>
    <row r="168" spans="1:43" ht="12.75" customHeight="1" x14ac:dyDescent="0.35">
      <c r="A168" s="106" t="s">
        <v>190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</row>
    <row r="169" spans="1:43" ht="12.75" customHeight="1" x14ac:dyDescent="0.35">
      <c r="A169" s="106" t="s">
        <v>191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</row>
    <row r="170" spans="1:43" ht="12.75" customHeight="1" x14ac:dyDescent="0.35">
      <c r="A170" s="106" t="s">
        <v>192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</row>
    <row r="171" spans="1:43" s="163" customFormat="1" ht="12.65" customHeight="1" x14ac:dyDescent="0.35"/>
    <row r="172" spans="1:43" ht="12.75" customHeight="1" x14ac:dyDescent="0.35">
      <c r="V172" s="1"/>
    </row>
    <row r="173" spans="1:43" ht="12.75" customHeight="1" x14ac:dyDescent="0.35"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</row>
    <row r="174" spans="1:43" ht="12.75" customHeight="1" x14ac:dyDescent="0.35"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</row>
    <row r="175" spans="1:43" ht="12.75" customHeight="1" x14ac:dyDescent="0.35"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</row>
    <row r="176" spans="1:43" ht="12.75" customHeight="1" x14ac:dyDescent="0.35"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</row>
    <row r="177" spans="8:35" ht="12.75" customHeight="1" x14ac:dyDescent="0.35">
      <c r="V177" s="1"/>
    </row>
    <row r="178" spans="8:35" ht="12.75" customHeight="1" x14ac:dyDescent="0.35"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</row>
    <row r="179" spans="8:35" ht="12.75" customHeight="1" x14ac:dyDescent="0.35"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8:35" ht="12.75" customHeight="1" x14ac:dyDescent="0.35"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</row>
    <row r="181" spans="8:35" ht="12.75" customHeight="1" x14ac:dyDescent="0.35">
      <c r="V181" s="1"/>
    </row>
    <row r="182" spans="8:35" ht="12.75" customHeight="1" x14ac:dyDescent="0.35">
      <c r="V182" s="1"/>
    </row>
    <row r="183" spans="8:35" ht="12.75" customHeight="1" x14ac:dyDescent="0.35">
      <c r="V183" s="1"/>
    </row>
    <row r="184" spans="8:35" ht="12.75" customHeight="1" x14ac:dyDescent="0.35">
      <c r="V184" s="1"/>
    </row>
    <row r="185" spans="8:35" ht="12.75" customHeight="1" x14ac:dyDescent="0.35">
      <c r="V185" s="1"/>
    </row>
    <row r="186" spans="8:35" ht="12.75" customHeight="1" x14ac:dyDescent="0.35">
      <c r="V186" s="1"/>
    </row>
    <row r="187" spans="8:35" ht="12.75" customHeight="1" x14ac:dyDescent="0.35">
      <c r="V187" s="1"/>
    </row>
    <row r="188" spans="8:35" ht="12.75" customHeight="1" x14ac:dyDescent="0.35">
      <c r="V188" s="1"/>
    </row>
    <row r="189" spans="8:35" ht="12.75" customHeight="1" x14ac:dyDescent="0.35">
      <c r="V189" s="1"/>
    </row>
    <row r="190" spans="8:35" ht="12.75" customHeight="1" x14ac:dyDescent="0.35">
      <c r="V190" s="1"/>
    </row>
    <row r="191" spans="8:35" ht="12.75" customHeight="1" x14ac:dyDescent="0.35">
      <c r="V191" s="1"/>
    </row>
    <row r="192" spans="8:35" ht="12.75" customHeight="1" x14ac:dyDescent="0.35">
      <c r="V192" s="1"/>
    </row>
    <row r="193" s="1" customFormat="1" ht="12.75" customHeight="1" x14ac:dyDescent="0.35"/>
    <row r="194" s="1" customFormat="1" ht="12.75" customHeight="1" x14ac:dyDescent="0.35"/>
    <row r="195" s="1" customFormat="1" ht="12.75" customHeight="1" x14ac:dyDescent="0.35"/>
    <row r="196" s="1" customFormat="1" ht="12.75" customHeight="1" x14ac:dyDescent="0.35"/>
    <row r="197" s="1" customFormat="1" ht="12.75" customHeight="1" x14ac:dyDescent="0.35"/>
    <row r="198" s="1" customFormat="1" ht="12.75" customHeight="1" x14ac:dyDescent="0.35"/>
    <row r="199" s="1" customFormat="1" ht="12.75" customHeight="1" x14ac:dyDescent="0.35"/>
    <row r="200" s="1" customFormat="1" ht="12.75" customHeight="1" x14ac:dyDescent="0.35"/>
    <row r="201" s="1" customFormat="1" ht="12.75" customHeight="1" x14ac:dyDescent="0.35"/>
    <row r="202" s="1" customFormat="1" ht="12.75" customHeight="1" x14ac:dyDescent="0.35"/>
    <row r="203" s="1" customFormat="1" ht="12.75" customHeight="1" x14ac:dyDescent="0.35"/>
    <row r="204" s="1" customFormat="1" ht="12.75" customHeight="1" x14ac:dyDescent="0.35"/>
    <row r="205" s="1" customFormat="1" ht="12.75" customHeight="1" x14ac:dyDescent="0.35"/>
    <row r="206" s="1" customFormat="1" ht="12.75" customHeight="1" x14ac:dyDescent="0.35"/>
    <row r="207" s="1" customFormat="1" ht="12.75" customHeight="1" x14ac:dyDescent="0.35"/>
    <row r="208" s="1" customFormat="1" ht="12.75" customHeight="1" x14ac:dyDescent="0.35"/>
    <row r="209" s="1" customFormat="1" ht="12.75" customHeight="1" x14ac:dyDescent="0.35"/>
    <row r="210" s="1" customFormat="1" ht="12.75" customHeight="1" x14ac:dyDescent="0.35"/>
    <row r="211" s="1" customFormat="1" ht="12.75" customHeight="1" x14ac:dyDescent="0.35"/>
    <row r="212" s="1" customFormat="1" ht="12.75" customHeight="1" x14ac:dyDescent="0.35"/>
    <row r="213" s="1" customFormat="1" ht="12.75" customHeight="1" x14ac:dyDescent="0.35"/>
    <row r="214" s="1" customFormat="1" ht="12.75" customHeight="1" x14ac:dyDescent="0.35"/>
    <row r="215" s="1" customFormat="1" ht="12.75" customHeight="1" x14ac:dyDescent="0.35"/>
    <row r="216" s="1" customFormat="1" ht="12.75" customHeight="1" x14ac:dyDescent="0.35"/>
    <row r="217" s="1" customFormat="1" ht="12.75" customHeight="1" x14ac:dyDescent="0.35"/>
    <row r="218" s="1" customFormat="1" ht="12.75" customHeight="1" x14ac:dyDescent="0.35"/>
    <row r="219" s="1" customFormat="1" ht="12.75" customHeight="1" x14ac:dyDescent="0.35"/>
    <row r="220" s="1" customFormat="1" ht="12.75" customHeight="1" x14ac:dyDescent="0.35"/>
    <row r="221" s="1" customFormat="1" ht="12.75" customHeight="1" x14ac:dyDescent="0.35"/>
    <row r="222" s="1" customFormat="1" ht="12.75" customHeight="1" x14ac:dyDescent="0.35"/>
    <row r="223" s="1" customFormat="1" ht="12.75" customHeight="1" x14ac:dyDescent="0.35"/>
    <row r="224" s="1" customFormat="1" ht="12.75" customHeight="1" x14ac:dyDescent="0.35"/>
    <row r="225" s="1" customFormat="1" ht="12.75" customHeight="1" x14ac:dyDescent="0.35"/>
    <row r="226" s="1" customFormat="1" ht="12.75" customHeight="1" x14ac:dyDescent="0.35"/>
    <row r="227" s="1" customFormat="1" ht="12.75" customHeight="1" x14ac:dyDescent="0.35"/>
    <row r="228" s="1" customFormat="1" ht="12.75" customHeight="1" x14ac:dyDescent="0.35"/>
    <row r="229" s="1" customFormat="1" ht="12.75" customHeight="1" x14ac:dyDescent="0.35"/>
    <row r="230" s="1" customFormat="1" ht="12.75" customHeight="1" x14ac:dyDescent="0.35"/>
    <row r="231" s="1" customFormat="1" ht="12.75" customHeight="1" x14ac:dyDescent="0.35"/>
    <row r="232" s="1" customFormat="1" ht="12.75" customHeight="1" x14ac:dyDescent="0.35"/>
    <row r="233" s="1" customFormat="1" ht="12.75" customHeight="1" x14ac:dyDescent="0.35"/>
    <row r="234" s="1" customFormat="1" ht="12.75" customHeight="1" x14ac:dyDescent="0.35"/>
    <row r="235" s="1" customFormat="1" ht="12.75" customHeight="1" x14ac:dyDescent="0.35"/>
    <row r="236" s="1" customFormat="1" ht="12.75" customHeight="1" x14ac:dyDescent="0.35"/>
    <row r="237" s="1" customFormat="1" ht="12.75" customHeight="1" x14ac:dyDescent="0.35"/>
    <row r="238" s="1" customFormat="1" ht="12.75" customHeight="1" x14ac:dyDescent="0.35"/>
    <row r="239" s="1" customFormat="1" ht="12.75" customHeight="1" x14ac:dyDescent="0.35"/>
    <row r="240" s="1" customFormat="1" ht="12.75" customHeight="1" x14ac:dyDescent="0.35"/>
    <row r="241" s="1" customFormat="1" ht="12.75" customHeight="1" x14ac:dyDescent="0.35"/>
    <row r="242" s="1" customFormat="1" ht="12.75" customHeight="1" x14ac:dyDescent="0.35"/>
    <row r="243" s="1" customFormat="1" ht="12.75" customHeight="1" x14ac:dyDescent="0.35"/>
    <row r="244" s="1" customFormat="1" ht="12.75" customHeight="1" x14ac:dyDescent="0.35"/>
    <row r="245" s="1" customFormat="1" ht="12.75" customHeight="1" x14ac:dyDescent="0.35"/>
    <row r="246" s="1" customFormat="1" ht="12.75" customHeight="1" x14ac:dyDescent="0.35"/>
    <row r="247" s="1" customFormat="1" ht="12.75" customHeight="1" x14ac:dyDescent="0.35"/>
    <row r="248" s="1" customFormat="1" ht="12.75" customHeight="1" x14ac:dyDescent="0.35"/>
    <row r="249" s="1" customFormat="1" ht="12.75" customHeight="1" x14ac:dyDescent="0.35"/>
    <row r="250" s="1" customFormat="1" ht="12.75" customHeight="1" x14ac:dyDescent="0.35"/>
    <row r="251" s="1" customFormat="1" ht="12.75" customHeight="1" x14ac:dyDescent="0.35"/>
    <row r="252" s="1" customFormat="1" ht="12.75" customHeight="1" x14ac:dyDescent="0.35"/>
    <row r="253" s="1" customFormat="1" ht="12.75" customHeight="1" x14ac:dyDescent="0.35"/>
    <row r="254" s="1" customFormat="1" ht="12.75" customHeight="1" x14ac:dyDescent="0.35"/>
    <row r="255" s="1" customFormat="1" ht="12.75" customHeight="1" x14ac:dyDescent="0.35"/>
    <row r="256" s="1" customFormat="1" ht="12.75" customHeight="1" x14ac:dyDescent="0.35"/>
    <row r="257" s="1" customFormat="1" ht="12.75" customHeight="1" x14ac:dyDescent="0.35"/>
    <row r="258" s="1" customFormat="1" ht="12.75" customHeight="1" x14ac:dyDescent="0.35"/>
    <row r="259" s="1" customFormat="1" ht="12.75" customHeight="1" x14ac:dyDescent="0.35"/>
    <row r="260" s="1" customFormat="1" ht="12.75" customHeight="1" x14ac:dyDescent="0.35"/>
    <row r="261" s="1" customFormat="1" ht="12.75" customHeight="1" x14ac:dyDescent="0.35"/>
    <row r="262" s="1" customFormat="1" ht="12.75" customHeight="1" x14ac:dyDescent="0.35"/>
    <row r="263" s="1" customFormat="1" ht="12.75" customHeight="1" x14ac:dyDescent="0.35"/>
    <row r="264" s="1" customFormat="1" ht="12.75" customHeight="1" x14ac:dyDescent="0.35"/>
    <row r="265" s="1" customFormat="1" ht="12.75" customHeight="1" x14ac:dyDescent="0.35"/>
    <row r="266" s="1" customFormat="1" ht="12.75" customHeight="1" x14ac:dyDescent="0.35"/>
    <row r="267" s="1" customFormat="1" ht="12.75" customHeight="1" x14ac:dyDescent="0.35"/>
    <row r="268" s="1" customFormat="1" ht="12.75" customHeight="1" x14ac:dyDescent="0.35"/>
    <row r="269" s="1" customFormat="1" ht="12.75" customHeight="1" x14ac:dyDescent="0.35"/>
    <row r="270" s="1" customFormat="1" ht="12.75" customHeight="1" x14ac:dyDescent="0.35"/>
    <row r="271" s="1" customFormat="1" ht="12.75" customHeight="1" x14ac:dyDescent="0.35"/>
    <row r="272" s="1" customFormat="1" ht="12.75" customHeight="1" x14ac:dyDescent="0.35"/>
    <row r="273" s="1" customFormat="1" ht="12.75" customHeight="1" x14ac:dyDescent="0.35"/>
    <row r="274" s="1" customFormat="1" ht="12.75" customHeight="1" x14ac:dyDescent="0.35"/>
    <row r="275" s="1" customFormat="1" ht="12.75" customHeight="1" x14ac:dyDescent="0.35"/>
    <row r="276" s="1" customFormat="1" ht="12.75" customHeight="1" x14ac:dyDescent="0.35"/>
    <row r="277" s="1" customFormat="1" ht="12.75" customHeight="1" x14ac:dyDescent="0.35"/>
    <row r="278" s="1" customFormat="1" ht="12.75" customHeight="1" x14ac:dyDescent="0.35"/>
    <row r="279" s="1" customFormat="1" ht="12.75" customHeight="1" x14ac:dyDescent="0.35"/>
    <row r="280" s="1" customFormat="1" ht="12.75" customHeight="1" x14ac:dyDescent="0.35"/>
    <row r="281" s="1" customFormat="1" ht="12.75" customHeight="1" x14ac:dyDescent="0.35"/>
    <row r="282" s="1" customFormat="1" ht="12.75" customHeight="1" x14ac:dyDescent="0.35"/>
    <row r="283" s="1" customFormat="1" ht="12.75" customHeight="1" x14ac:dyDescent="0.35"/>
    <row r="284" s="1" customFormat="1" ht="12.75" customHeight="1" x14ac:dyDescent="0.35"/>
    <row r="285" s="1" customFormat="1" ht="12.75" customHeight="1" x14ac:dyDescent="0.35"/>
    <row r="286" s="1" customFormat="1" ht="12.75" customHeight="1" x14ac:dyDescent="0.35"/>
    <row r="287" s="1" customFormat="1" ht="12.75" customHeight="1" x14ac:dyDescent="0.35"/>
    <row r="288" s="1" customFormat="1" ht="12.75" customHeight="1" x14ac:dyDescent="0.35"/>
    <row r="289" s="1" customFormat="1" ht="12.75" customHeight="1" x14ac:dyDescent="0.35"/>
    <row r="290" s="1" customFormat="1" ht="12.75" customHeight="1" x14ac:dyDescent="0.35"/>
    <row r="291" s="1" customFormat="1" ht="12.75" customHeight="1" x14ac:dyDescent="0.35"/>
    <row r="292" s="1" customFormat="1" ht="12.75" customHeight="1" x14ac:dyDescent="0.35"/>
    <row r="293" s="1" customFormat="1" ht="12.75" customHeight="1" x14ac:dyDescent="0.35"/>
    <row r="294" s="1" customFormat="1" ht="12.75" customHeight="1" x14ac:dyDescent="0.35"/>
    <row r="295" s="1" customFormat="1" ht="12.75" customHeight="1" x14ac:dyDescent="0.35"/>
    <row r="296" s="1" customFormat="1" ht="12.75" customHeight="1" x14ac:dyDescent="0.35"/>
    <row r="297" s="1" customFormat="1" ht="12.75" customHeight="1" x14ac:dyDescent="0.35"/>
    <row r="298" s="1" customFormat="1" ht="12.75" customHeight="1" x14ac:dyDescent="0.35"/>
    <row r="299" s="1" customFormat="1" ht="12.75" customHeight="1" x14ac:dyDescent="0.35"/>
    <row r="300" s="1" customFormat="1" ht="12.75" customHeight="1" x14ac:dyDescent="0.35"/>
    <row r="301" s="1" customFormat="1" ht="12.75" customHeight="1" x14ac:dyDescent="0.35"/>
    <row r="302" s="1" customFormat="1" ht="12.75" customHeight="1" x14ac:dyDescent="0.35"/>
    <row r="303" s="1" customFormat="1" ht="12.75" customHeight="1" x14ac:dyDescent="0.35"/>
    <row r="304" s="1" customFormat="1" ht="12.75" customHeight="1" x14ac:dyDescent="0.35"/>
    <row r="305" s="1" customFormat="1" ht="12.75" customHeight="1" x14ac:dyDescent="0.35"/>
    <row r="306" s="1" customFormat="1" ht="12.75" customHeight="1" x14ac:dyDescent="0.35"/>
    <row r="307" s="1" customFormat="1" ht="12.75" customHeight="1" x14ac:dyDescent="0.35"/>
    <row r="308" s="1" customFormat="1" ht="12.75" customHeight="1" x14ac:dyDescent="0.35"/>
    <row r="309" s="1" customFormat="1" ht="12.75" customHeight="1" x14ac:dyDescent="0.35"/>
    <row r="310" s="1" customFormat="1" ht="12.75" customHeight="1" x14ac:dyDescent="0.35"/>
    <row r="311" s="1" customFormat="1" ht="12.75" customHeight="1" x14ac:dyDescent="0.35"/>
    <row r="312" s="1" customFormat="1" ht="12.75" customHeight="1" x14ac:dyDescent="0.35"/>
    <row r="313" s="1" customFormat="1" ht="12.75" customHeight="1" x14ac:dyDescent="0.35"/>
    <row r="314" s="1" customFormat="1" ht="12.75" customHeight="1" x14ac:dyDescent="0.35"/>
    <row r="315" s="1" customFormat="1" ht="12.75" customHeight="1" x14ac:dyDescent="0.35"/>
    <row r="316" s="1" customFormat="1" ht="12.75" customHeight="1" x14ac:dyDescent="0.35"/>
    <row r="317" s="1" customFormat="1" ht="12.75" customHeight="1" x14ac:dyDescent="0.35"/>
    <row r="318" s="1" customFormat="1" ht="12.75" customHeight="1" x14ac:dyDescent="0.35"/>
    <row r="319" s="1" customFormat="1" ht="12.75" customHeight="1" x14ac:dyDescent="0.35"/>
    <row r="320" s="1" customFormat="1" ht="12.75" customHeight="1" x14ac:dyDescent="0.35"/>
    <row r="321" s="1" customFormat="1" ht="12.75" customHeight="1" x14ac:dyDescent="0.35"/>
    <row r="322" s="1" customFormat="1" ht="12.75" customHeight="1" x14ac:dyDescent="0.35"/>
    <row r="323" s="1" customFormat="1" ht="12.75" customHeight="1" x14ac:dyDescent="0.35"/>
    <row r="324" s="1" customFormat="1" ht="12.75" customHeight="1" x14ac:dyDescent="0.35"/>
    <row r="325" s="1" customFormat="1" ht="12.75" customHeight="1" x14ac:dyDescent="0.35"/>
    <row r="326" s="1" customFormat="1" ht="12.75" customHeight="1" x14ac:dyDescent="0.35"/>
    <row r="327" s="1" customFormat="1" ht="12.75" customHeight="1" x14ac:dyDescent="0.35"/>
    <row r="328" s="1" customFormat="1" ht="12.75" customHeight="1" x14ac:dyDescent="0.35"/>
    <row r="329" s="1" customFormat="1" ht="12.75" customHeight="1" x14ac:dyDescent="0.35"/>
    <row r="330" s="1" customFormat="1" ht="12.75" customHeight="1" x14ac:dyDescent="0.35"/>
    <row r="331" s="1" customFormat="1" ht="12.75" customHeight="1" x14ac:dyDescent="0.35"/>
    <row r="332" s="1" customFormat="1" ht="12.75" customHeight="1" x14ac:dyDescent="0.35"/>
    <row r="333" s="1" customFormat="1" ht="12.75" customHeight="1" x14ac:dyDescent="0.35"/>
    <row r="334" s="1" customFormat="1" ht="12.75" customHeight="1" x14ac:dyDescent="0.35"/>
    <row r="335" s="1" customFormat="1" ht="12.75" customHeight="1" x14ac:dyDescent="0.35"/>
    <row r="336" s="1" customFormat="1" ht="12.75" customHeight="1" x14ac:dyDescent="0.35"/>
    <row r="337" s="1" customFormat="1" ht="12.75" customHeight="1" x14ac:dyDescent="0.35"/>
    <row r="338" s="1" customFormat="1" ht="12.75" customHeight="1" x14ac:dyDescent="0.35"/>
    <row r="339" s="1" customFormat="1" ht="12.75" customHeight="1" x14ac:dyDescent="0.35"/>
    <row r="340" s="1" customFormat="1" ht="12.75" customHeight="1" x14ac:dyDescent="0.35"/>
    <row r="341" s="1" customFormat="1" ht="12.75" customHeight="1" x14ac:dyDescent="0.35"/>
    <row r="342" s="1" customFormat="1" ht="12.75" customHeight="1" x14ac:dyDescent="0.35"/>
    <row r="343" s="1" customFormat="1" ht="12.75" customHeight="1" x14ac:dyDescent="0.35"/>
    <row r="344" s="1" customFormat="1" ht="12.75" customHeight="1" x14ac:dyDescent="0.35"/>
    <row r="345" s="1" customFormat="1" ht="12.75" customHeight="1" x14ac:dyDescent="0.35"/>
    <row r="346" s="1" customFormat="1" ht="12.75" customHeight="1" x14ac:dyDescent="0.35"/>
    <row r="347" s="1" customFormat="1" ht="12.75" customHeight="1" x14ac:dyDescent="0.35"/>
    <row r="348" s="1" customFormat="1" ht="12.75" customHeight="1" x14ac:dyDescent="0.35"/>
    <row r="349" s="1" customFormat="1" ht="12.75" customHeight="1" x14ac:dyDescent="0.35"/>
    <row r="350" s="1" customFormat="1" ht="12.75" customHeight="1" x14ac:dyDescent="0.35"/>
    <row r="351" s="1" customFormat="1" ht="12.75" customHeight="1" x14ac:dyDescent="0.35"/>
    <row r="352" s="1" customFormat="1" ht="12.75" customHeight="1" x14ac:dyDescent="0.35"/>
    <row r="353" s="1" customFormat="1" ht="12.75" customHeight="1" x14ac:dyDescent="0.35"/>
    <row r="354" s="1" customFormat="1" ht="12.75" customHeight="1" x14ac:dyDescent="0.35"/>
    <row r="355" s="1" customFormat="1" ht="12.75" customHeight="1" x14ac:dyDescent="0.35"/>
    <row r="356" s="1" customFormat="1" ht="12.75" customHeight="1" x14ac:dyDescent="0.35"/>
    <row r="357" s="1" customFormat="1" ht="12.75" customHeight="1" x14ac:dyDescent="0.35"/>
    <row r="358" s="1" customFormat="1" ht="12.75" customHeight="1" x14ac:dyDescent="0.35"/>
    <row r="359" s="1" customFormat="1" ht="12.75" customHeight="1" x14ac:dyDescent="0.35"/>
    <row r="360" s="1" customFormat="1" ht="12.75" customHeight="1" x14ac:dyDescent="0.35"/>
    <row r="361" s="1" customFormat="1" ht="12.75" customHeight="1" x14ac:dyDescent="0.35"/>
    <row r="362" s="1" customFormat="1" ht="12.75" customHeight="1" x14ac:dyDescent="0.35"/>
    <row r="363" s="1" customFormat="1" ht="12.75" customHeight="1" x14ac:dyDescent="0.35"/>
    <row r="364" s="1" customFormat="1" ht="12.75" customHeight="1" x14ac:dyDescent="0.35"/>
    <row r="365" s="1" customFormat="1" ht="12.75" customHeight="1" x14ac:dyDescent="0.35"/>
    <row r="366" s="1" customFormat="1" ht="12.75" customHeight="1" x14ac:dyDescent="0.35"/>
    <row r="367" s="1" customFormat="1" ht="12.75" customHeight="1" x14ac:dyDescent="0.35"/>
    <row r="368" s="1" customFormat="1" ht="12.75" customHeight="1" x14ac:dyDescent="0.35"/>
    <row r="369" s="1" customFormat="1" ht="12.75" customHeight="1" x14ac:dyDescent="0.35"/>
    <row r="370" s="1" customFormat="1" ht="12.75" customHeight="1" x14ac:dyDescent="0.35"/>
    <row r="371" s="1" customFormat="1" ht="12.75" customHeight="1" x14ac:dyDescent="0.35"/>
    <row r="372" s="1" customFormat="1" ht="12.75" customHeight="1" x14ac:dyDescent="0.35"/>
    <row r="373" s="1" customFormat="1" ht="12.75" customHeight="1" x14ac:dyDescent="0.35"/>
    <row r="374" s="1" customFormat="1" ht="12.75" customHeight="1" x14ac:dyDescent="0.35"/>
    <row r="375" s="1" customFormat="1" ht="12.75" customHeight="1" x14ac:dyDescent="0.35"/>
    <row r="376" s="1" customFormat="1" ht="12.75" customHeight="1" x14ac:dyDescent="0.35"/>
    <row r="377" s="1" customFormat="1" ht="12.75" customHeight="1" x14ac:dyDescent="0.35"/>
    <row r="378" s="1" customFormat="1" ht="12.75" customHeight="1" x14ac:dyDescent="0.35"/>
    <row r="379" s="1" customFormat="1" ht="12.75" customHeight="1" x14ac:dyDescent="0.35"/>
    <row r="380" s="1" customFormat="1" ht="12.75" customHeight="1" x14ac:dyDescent="0.35"/>
    <row r="381" s="1" customFormat="1" ht="12.75" customHeight="1" x14ac:dyDescent="0.35"/>
    <row r="382" s="1" customFormat="1" ht="12.75" customHeight="1" x14ac:dyDescent="0.35"/>
    <row r="383" s="1" customFormat="1" ht="12.75" customHeight="1" x14ac:dyDescent="0.35"/>
    <row r="384" s="1" customFormat="1" ht="12.75" customHeight="1" x14ac:dyDescent="0.35"/>
    <row r="385" s="1" customFormat="1" ht="12.75" customHeight="1" x14ac:dyDescent="0.35"/>
    <row r="386" s="1" customFormat="1" ht="12.75" customHeight="1" x14ac:dyDescent="0.35"/>
    <row r="387" s="1" customFormat="1" ht="12.75" customHeight="1" x14ac:dyDescent="0.35"/>
    <row r="388" s="1" customFormat="1" ht="12.75" customHeight="1" x14ac:dyDescent="0.35"/>
    <row r="389" s="1" customFormat="1" ht="12.75" customHeight="1" x14ac:dyDescent="0.35"/>
    <row r="390" s="1" customFormat="1" ht="12.75" customHeight="1" x14ac:dyDescent="0.35"/>
    <row r="391" s="1" customFormat="1" ht="12.75" customHeight="1" x14ac:dyDescent="0.35"/>
    <row r="392" s="1" customFormat="1" ht="12.75" customHeight="1" x14ac:dyDescent="0.35"/>
    <row r="393" s="1" customFormat="1" ht="12.75" customHeight="1" x14ac:dyDescent="0.35"/>
    <row r="394" s="1" customFormat="1" ht="12.75" customHeight="1" x14ac:dyDescent="0.35"/>
    <row r="395" s="1" customFormat="1" ht="12.75" customHeight="1" x14ac:dyDescent="0.35"/>
    <row r="396" s="1" customFormat="1" ht="12.75" customHeight="1" x14ac:dyDescent="0.35"/>
    <row r="397" s="1" customFormat="1" ht="12.75" customHeight="1" x14ac:dyDescent="0.35"/>
    <row r="398" s="1" customFormat="1" ht="12.75" customHeight="1" x14ac:dyDescent="0.35"/>
    <row r="399" s="1" customFormat="1" ht="12.75" customHeight="1" x14ac:dyDescent="0.35"/>
    <row r="400" s="1" customFormat="1" ht="12.75" customHeight="1" x14ac:dyDescent="0.35"/>
    <row r="401" s="1" customFormat="1" ht="12.75" customHeight="1" x14ac:dyDescent="0.35"/>
    <row r="402" s="1" customFormat="1" ht="12.75" customHeight="1" x14ac:dyDescent="0.35"/>
    <row r="403" s="1" customFormat="1" ht="12.75" customHeight="1" x14ac:dyDescent="0.35"/>
    <row r="404" s="1" customFormat="1" ht="12.75" customHeight="1" x14ac:dyDescent="0.35"/>
    <row r="405" s="1" customFormat="1" ht="12.75" customHeight="1" x14ac:dyDescent="0.35"/>
    <row r="406" s="1" customFormat="1" ht="12.75" customHeight="1" x14ac:dyDescent="0.35"/>
    <row r="407" s="1" customFormat="1" ht="12.75" customHeight="1" x14ac:dyDescent="0.35"/>
    <row r="408" s="1" customFormat="1" ht="12.75" customHeight="1" x14ac:dyDescent="0.35"/>
    <row r="409" s="1" customFormat="1" ht="12.75" customHeight="1" x14ac:dyDescent="0.35"/>
    <row r="410" s="1" customFormat="1" ht="12.75" customHeight="1" x14ac:dyDescent="0.35"/>
    <row r="411" s="1" customFormat="1" ht="12.75" customHeight="1" x14ac:dyDescent="0.35"/>
    <row r="412" s="1" customFormat="1" ht="12.75" customHeight="1" x14ac:dyDescent="0.35"/>
    <row r="413" s="1" customFormat="1" ht="12.75" customHeight="1" x14ac:dyDescent="0.35"/>
    <row r="414" s="1" customFormat="1" ht="12.75" customHeight="1" x14ac:dyDescent="0.35"/>
    <row r="415" s="1" customFormat="1" ht="12.75" customHeight="1" x14ac:dyDescent="0.35"/>
    <row r="416" s="1" customFormat="1" ht="12.75" customHeight="1" x14ac:dyDescent="0.35"/>
    <row r="417" s="1" customFormat="1" ht="12.75" customHeight="1" x14ac:dyDescent="0.35"/>
    <row r="418" s="1" customFormat="1" ht="12.75" customHeight="1" x14ac:dyDescent="0.35"/>
    <row r="419" s="1" customFormat="1" ht="12.75" customHeight="1" x14ac:dyDescent="0.35"/>
    <row r="420" s="1" customFormat="1" ht="12.75" customHeight="1" x14ac:dyDescent="0.35"/>
    <row r="421" s="1" customFormat="1" ht="12.75" customHeight="1" x14ac:dyDescent="0.35"/>
    <row r="422" s="1" customFormat="1" ht="12.75" customHeight="1" x14ac:dyDescent="0.35"/>
    <row r="423" s="1" customFormat="1" ht="12.75" customHeight="1" x14ac:dyDescent="0.35"/>
    <row r="424" s="1" customFormat="1" ht="12.75" customHeight="1" x14ac:dyDescent="0.35"/>
    <row r="425" s="1" customFormat="1" ht="12.75" customHeight="1" x14ac:dyDescent="0.35"/>
    <row r="426" s="1" customFormat="1" ht="12.75" customHeight="1" x14ac:dyDescent="0.35"/>
    <row r="427" s="1" customFormat="1" ht="12.75" customHeight="1" x14ac:dyDescent="0.35"/>
    <row r="428" s="1" customFormat="1" ht="12.75" customHeight="1" x14ac:dyDescent="0.35"/>
    <row r="429" s="1" customFormat="1" ht="12.75" customHeight="1" x14ac:dyDescent="0.35"/>
    <row r="430" s="1" customFormat="1" ht="12.75" customHeight="1" x14ac:dyDescent="0.35"/>
    <row r="431" s="1" customFormat="1" ht="12.75" customHeight="1" x14ac:dyDescent="0.35"/>
    <row r="432" s="1" customFormat="1" ht="12.75" customHeight="1" x14ac:dyDescent="0.35"/>
    <row r="433" s="1" customFormat="1" ht="12.75" customHeight="1" x14ac:dyDescent="0.35"/>
    <row r="434" s="1" customFormat="1" ht="12.75" customHeight="1" x14ac:dyDescent="0.35"/>
    <row r="435" s="1" customFormat="1" ht="12.75" customHeight="1" x14ac:dyDescent="0.35"/>
    <row r="436" s="1" customFormat="1" ht="12.75" customHeight="1" x14ac:dyDescent="0.35"/>
    <row r="437" s="1" customFormat="1" ht="12.75" customHeight="1" x14ac:dyDescent="0.35"/>
    <row r="438" s="1" customFormat="1" ht="12.75" customHeight="1" x14ac:dyDescent="0.35"/>
    <row r="439" s="1" customFormat="1" ht="12.75" customHeight="1" x14ac:dyDescent="0.35"/>
    <row r="440" s="1" customFormat="1" ht="12.75" customHeight="1" x14ac:dyDescent="0.35"/>
    <row r="441" s="1" customFormat="1" ht="12.75" customHeight="1" x14ac:dyDescent="0.35"/>
    <row r="442" s="1" customFormat="1" ht="12.75" customHeight="1" x14ac:dyDescent="0.35"/>
    <row r="443" s="1" customFormat="1" ht="12.75" customHeight="1" x14ac:dyDescent="0.35"/>
    <row r="444" s="1" customFormat="1" ht="12.75" customHeight="1" x14ac:dyDescent="0.35"/>
    <row r="445" s="1" customFormat="1" ht="12.75" customHeight="1" x14ac:dyDescent="0.35"/>
    <row r="446" s="1" customFormat="1" ht="12.75" customHeight="1" x14ac:dyDescent="0.35"/>
    <row r="447" s="1" customFormat="1" ht="12.75" customHeight="1" x14ac:dyDescent="0.35"/>
    <row r="448" s="1" customFormat="1" ht="12.75" customHeight="1" x14ac:dyDescent="0.35"/>
    <row r="449" s="1" customFormat="1" ht="12.75" customHeight="1" x14ac:dyDescent="0.35"/>
    <row r="450" s="1" customFormat="1" ht="12.75" customHeight="1" x14ac:dyDescent="0.35"/>
    <row r="451" s="1" customFormat="1" ht="12.75" customHeight="1" x14ac:dyDescent="0.35"/>
    <row r="452" s="1" customFormat="1" ht="12.75" customHeight="1" x14ac:dyDescent="0.35"/>
    <row r="453" s="1" customFormat="1" ht="12.75" customHeight="1" x14ac:dyDescent="0.35"/>
    <row r="454" s="1" customFormat="1" ht="12.75" customHeight="1" x14ac:dyDescent="0.35"/>
    <row r="455" s="1" customFormat="1" ht="12.75" customHeight="1" x14ac:dyDescent="0.35"/>
    <row r="456" s="1" customFormat="1" ht="12.75" customHeight="1" x14ac:dyDescent="0.35"/>
    <row r="457" s="1" customFormat="1" ht="12.75" customHeight="1" x14ac:dyDescent="0.35"/>
    <row r="458" s="1" customFormat="1" ht="12.75" customHeight="1" x14ac:dyDescent="0.35"/>
    <row r="459" s="1" customFormat="1" ht="12.75" customHeight="1" x14ac:dyDescent="0.35"/>
    <row r="460" s="1" customFormat="1" ht="12.75" customHeight="1" x14ac:dyDescent="0.35"/>
    <row r="461" s="1" customFormat="1" ht="12.75" customHeight="1" x14ac:dyDescent="0.35"/>
    <row r="462" s="1" customFormat="1" ht="12.75" customHeight="1" x14ac:dyDescent="0.35"/>
    <row r="463" s="1" customFormat="1" ht="12.75" customHeight="1" x14ac:dyDescent="0.35"/>
    <row r="464" s="1" customFormat="1" ht="12.75" customHeight="1" x14ac:dyDescent="0.35"/>
    <row r="465" s="1" customFormat="1" ht="12.75" customHeight="1" x14ac:dyDescent="0.35"/>
    <row r="466" s="1" customFormat="1" ht="12.75" customHeight="1" x14ac:dyDescent="0.35"/>
    <row r="467" s="1" customFormat="1" ht="12.75" customHeight="1" x14ac:dyDescent="0.35"/>
    <row r="468" s="1" customFormat="1" ht="12.75" customHeight="1" x14ac:dyDescent="0.35"/>
    <row r="469" s="1" customFormat="1" ht="12.75" customHeight="1" x14ac:dyDescent="0.35"/>
    <row r="470" s="1" customFormat="1" ht="12.75" customHeight="1" x14ac:dyDescent="0.35"/>
    <row r="471" s="1" customFormat="1" ht="12.75" customHeight="1" x14ac:dyDescent="0.35"/>
    <row r="472" s="1" customFormat="1" ht="12.75" customHeight="1" x14ac:dyDescent="0.35"/>
    <row r="473" s="1" customFormat="1" ht="12.75" customHeight="1" x14ac:dyDescent="0.35"/>
    <row r="474" s="1" customFormat="1" ht="12.75" customHeight="1" x14ac:dyDescent="0.35"/>
    <row r="475" s="1" customFormat="1" ht="12.75" customHeight="1" x14ac:dyDescent="0.35"/>
    <row r="476" s="1" customFormat="1" ht="12.75" customHeight="1" x14ac:dyDescent="0.35"/>
    <row r="477" s="1" customFormat="1" ht="12.75" customHeight="1" x14ac:dyDescent="0.35"/>
    <row r="478" s="1" customFormat="1" ht="12.75" customHeight="1" x14ac:dyDescent="0.35"/>
    <row r="479" s="1" customFormat="1" ht="12.75" customHeight="1" x14ac:dyDescent="0.35"/>
    <row r="480" s="1" customFormat="1" ht="12.75" customHeight="1" x14ac:dyDescent="0.35"/>
    <row r="481" s="1" customFormat="1" ht="12.75" customHeight="1" x14ac:dyDescent="0.35"/>
    <row r="482" s="1" customFormat="1" ht="12.75" customHeight="1" x14ac:dyDescent="0.35"/>
    <row r="483" s="1" customFormat="1" ht="12.75" customHeight="1" x14ac:dyDescent="0.35"/>
    <row r="484" s="1" customFormat="1" ht="12.75" customHeight="1" x14ac:dyDescent="0.35"/>
    <row r="485" s="1" customFormat="1" ht="12.75" customHeight="1" x14ac:dyDescent="0.35"/>
    <row r="486" s="1" customFormat="1" ht="12.75" customHeight="1" x14ac:dyDescent="0.35"/>
    <row r="487" s="1" customFormat="1" ht="12.75" customHeight="1" x14ac:dyDescent="0.35"/>
    <row r="488" s="1" customFormat="1" ht="12.75" customHeight="1" x14ac:dyDescent="0.35"/>
    <row r="489" s="1" customFormat="1" ht="12.75" customHeight="1" x14ac:dyDescent="0.35"/>
    <row r="490" s="1" customFormat="1" ht="12.75" customHeight="1" x14ac:dyDescent="0.35"/>
    <row r="491" s="1" customFormat="1" ht="12.75" customHeight="1" x14ac:dyDescent="0.35"/>
    <row r="492" s="1" customFormat="1" ht="12.75" customHeight="1" x14ac:dyDescent="0.35"/>
    <row r="493" s="1" customFormat="1" ht="12.75" customHeight="1" x14ac:dyDescent="0.35"/>
    <row r="494" s="1" customFormat="1" ht="12.75" customHeight="1" x14ac:dyDescent="0.35"/>
    <row r="495" s="1" customFormat="1" ht="12.75" customHeight="1" x14ac:dyDescent="0.35"/>
    <row r="496" s="1" customFormat="1" ht="12.75" customHeight="1" x14ac:dyDescent="0.35"/>
    <row r="497" s="1" customFormat="1" ht="12.75" customHeight="1" x14ac:dyDescent="0.35"/>
    <row r="498" s="1" customFormat="1" ht="12.75" customHeight="1" x14ac:dyDescent="0.35"/>
    <row r="499" s="1" customFormat="1" ht="12.75" customHeight="1" x14ac:dyDescent="0.35"/>
    <row r="500" s="1" customFormat="1" ht="12.75" customHeight="1" x14ac:dyDescent="0.35"/>
    <row r="501" s="1" customFormat="1" ht="12.75" customHeight="1" x14ac:dyDescent="0.35"/>
    <row r="502" s="1" customFormat="1" ht="12.75" customHeight="1" x14ac:dyDescent="0.35"/>
    <row r="503" s="1" customFormat="1" ht="12.75" customHeight="1" x14ac:dyDescent="0.35"/>
    <row r="504" s="1" customFormat="1" ht="12.75" customHeight="1" x14ac:dyDescent="0.35"/>
    <row r="505" s="1" customFormat="1" ht="12.75" customHeight="1" x14ac:dyDescent="0.35"/>
    <row r="506" s="1" customFormat="1" ht="12.75" customHeight="1" x14ac:dyDescent="0.35"/>
    <row r="507" s="1" customFormat="1" ht="12.75" customHeight="1" x14ac:dyDescent="0.35"/>
    <row r="508" s="1" customFormat="1" ht="12.75" customHeight="1" x14ac:dyDescent="0.35"/>
    <row r="509" s="1" customFormat="1" ht="12.75" customHeight="1" x14ac:dyDescent="0.35"/>
    <row r="510" s="1" customFormat="1" ht="12.75" customHeight="1" x14ac:dyDescent="0.35"/>
    <row r="511" s="1" customFormat="1" ht="12.75" customHeight="1" x14ac:dyDescent="0.35"/>
    <row r="512" s="1" customFormat="1" ht="12.75" customHeight="1" x14ac:dyDescent="0.35"/>
    <row r="513" s="1" customFormat="1" ht="12.75" customHeight="1" x14ac:dyDescent="0.35"/>
    <row r="514" s="1" customFormat="1" ht="12.75" customHeight="1" x14ac:dyDescent="0.35"/>
    <row r="515" s="1" customFormat="1" ht="12.75" customHeight="1" x14ac:dyDescent="0.35"/>
    <row r="516" s="1" customFormat="1" ht="12.75" customHeight="1" x14ac:dyDescent="0.35"/>
    <row r="517" s="1" customFormat="1" ht="12.75" customHeight="1" x14ac:dyDescent="0.35"/>
    <row r="518" s="1" customFormat="1" ht="12.75" customHeight="1" x14ac:dyDescent="0.35"/>
    <row r="519" s="1" customFormat="1" ht="12.75" customHeight="1" x14ac:dyDescent="0.35"/>
    <row r="520" s="1" customFormat="1" ht="12.75" customHeight="1" x14ac:dyDescent="0.35"/>
    <row r="521" s="1" customFormat="1" ht="12.75" customHeight="1" x14ac:dyDescent="0.35"/>
    <row r="522" s="1" customFormat="1" ht="12.75" customHeight="1" x14ac:dyDescent="0.35"/>
    <row r="523" s="1" customFormat="1" ht="12.75" customHeight="1" x14ac:dyDescent="0.35"/>
    <row r="524" s="1" customFormat="1" ht="12.75" customHeight="1" x14ac:dyDescent="0.35"/>
    <row r="525" s="1" customFormat="1" ht="12.75" customHeight="1" x14ac:dyDescent="0.35"/>
    <row r="526" s="1" customFormat="1" ht="12.75" customHeight="1" x14ac:dyDescent="0.35"/>
    <row r="527" s="1" customFormat="1" ht="12.75" customHeight="1" x14ac:dyDescent="0.35"/>
    <row r="528" s="1" customFormat="1" ht="12.75" customHeight="1" x14ac:dyDescent="0.35"/>
    <row r="529" s="1" customFormat="1" ht="12.75" customHeight="1" x14ac:dyDescent="0.35"/>
    <row r="530" s="1" customFormat="1" ht="12.75" customHeight="1" x14ac:dyDescent="0.35"/>
    <row r="531" s="1" customFormat="1" ht="12.75" customHeight="1" x14ac:dyDescent="0.35"/>
    <row r="532" s="1" customFormat="1" ht="12.75" customHeight="1" x14ac:dyDescent="0.35"/>
    <row r="533" s="1" customFormat="1" ht="12.75" customHeight="1" x14ac:dyDescent="0.35"/>
    <row r="534" s="1" customFormat="1" ht="12.75" customHeight="1" x14ac:dyDescent="0.35"/>
    <row r="535" s="1" customFormat="1" ht="12.75" customHeight="1" x14ac:dyDescent="0.35"/>
    <row r="536" s="1" customFormat="1" ht="12.75" customHeight="1" x14ac:dyDescent="0.35"/>
    <row r="537" s="1" customFormat="1" ht="12.75" customHeight="1" x14ac:dyDescent="0.35"/>
    <row r="538" s="1" customFormat="1" ht="12.75" customHeight="1" x14ac:dyDescent="0.35"/>
    <row r="539" s="1" customFormat="1" ht="12.75" customHeight="1" x14ac:dyDescent="0.35"/>
    <row r="540" s="1" customFormat="1" ht="12.75" customHeight="1" x14ac:dyDescent="0.35"/>
    <row r="541" s="1" customFormat="1" ht="12.75" customHeight="1" x14ac:dyDescent="0.35"/>
    <row r="542" s="1" customFormat="1" ht="12.75" customHeight="1" x14ac:dyDescent="0.35"/>
    <row r="543" s="1" customFormat="1" ht="12.75" customHeight="1" x14ac:dyDescent="0.35"/>
    <row r="544" s="1" customFormat="1" ht="12.75" customHeight="1" x14ac:dyDescent="0.35"/>
    <row r="545" s="1" customFormat="1" ht="12.75" customHeight="1" x14ac:dyDescent="0.35"/>
    <row r="546" s="1" customFormat="1" ht="12.75" customHeight="1" x14ac:dyDescent="0.35"/>
    <row r="547" s="1" customFormat="1" ht="12.75" customHeight="1" x14ac:dyDescent="0.35"/>
    <row r="548" s="1" customFormat="1" ht="12.75" customHeight="1" x14ac:dyDescent="0.35"/>
    <row r="549" s="1" customFormat="1" ht="12.75" customHeight="1" x14ac:dyDescent="0.35"/>
    <row r="550" s="1" customFormat="1" ht="12.75" customHeight="1" x14ac:dyDescent="0.35"/>
    <row r="551" s="1" customFormat="1" ht="12.75" customHeight="1" x14ac:dyDescent="0.35"/>
    <row r="552" s="1" customFormat="1" ht="12.75" customHeight="1" x14ac:dyDescent="0.35"/>
    <row r="553" s="1" customFormat="1" ht="12.75" customHeight="1" x14ac:dyDescent="0.35"/>
    <row r="554" s="1" customFormat="1" ht="12.75" customHeight="1" x14ac:dyDescent="0.35"/>
    <row r="555" s="1" customFormat="1" ht="12.75" customHeight="1" x14ac:dyDescent="0.35"/>
    <row r="556" s="1" customFormat="1" ht="12.75" customHeight="1" x14ac:dyDescent="0.35"/>
    <row r="557" s="1" customFormat="1" ht="12.75" customHeight="1" x14ac:dyDescent="0.35"/>
    <row r="558" s="1" customFormat="1" ht="12.75" customHeight="1" x14ac:dyDescent="0.35"/>
    <row r="559" s="1" customFormat="1" ht="12.75" customHeight="1" x14ac:dyDescent="0.35"/>
    <row r="560" s="1" customFormat="1" ht="12.75" customHeight="1" x14ac:dyDescent="0.35"/>
    <row r="561" s="1" customFormat="1" ht="12.75" customHeight="1" x14ac:dyDescent="0.35"/>
    <row r="562" s="1" customFormat="1" ht="12.75" customHeight="1" x14ac:dyDescent="0.35"/>
    <row r="563" s="1" customFormat="1" ht="12.75" customHeight="1" x14ac:dyDescent="0.35"/>
    <row r="564" s="1" customFormat="1" ht="12.75" customHeight="1" x14ac:dyDescent="0.35"/>
    <row r="565" s="1" customFormat="1" ht="12.75" customHeight="1" x14ac:dyDescent="0.35"/>
    <row r="566" s="1" customFormat="1" ht="12.75" customHeight="1" x14ac:dyDescent="0.35"/>
    <row r="567" s="1" customFormat="1" ht="12.75" customHeight="1" x14ac:dyDescent="0.35"/>
  </sheetData>
  <mergeCells count="2">
    <mergeCell ref="H3:U3"/>
    <mergeCell ref="V3:AI3"/>
  </mergeCells>
  <pageMargins left="0.70866141732283472" right="0.70866141732283472" top="0.74803149606299213" bottom="0.74803149606299213" header="0.31496062992125984" footer="0.31496062992125984"/>
  <pageSetup scale="35" orientation="portrait" r:id="rId1"/>
  <rowBreaks count="1" manualBreakCount="1">
    <brk id="8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AA4FA-57D6-456F-83BF-E0966D14CC8F}">
  <dimension ref="A1:EW285"/>
  <sheetViews>
    <sheetView view="pageBreakPreview" zoomScale="80" zoomScaleNormal="100" zoomScaleSheetLayoutView="80" workbookViewId="0">
      <selection activeCell="BX11" sqref="BX11"/>
    </sheetView>
  </sheetViews>
  <sheetFormatPr defaultColWidth="9.07421875" defaultRowHeight="14.15" x14ac:dyDescent="0.35"/>
  <cols>
    <col min="1" max="1" width="2.84375" style="169" customWidth="1"/>
    <col min="2" max="2" width="3.4609375" style="169" customWidth="1"/>
    <col min="3" max="3" width="57.84375" style="169" customWidth="1"/>
    <col min="4" max="4" width="3.84375" style="169" customWidth="1"/>
    <col min="5" max="5" width="12.69140625" style="169" customWidth="1"/>
    <col min="6" max="8" width="13.53515625" style="169" customWidth="1"/>
    <col min="9" max="9" width="14.84375" style="169" customWidth="1"/>
    <col min="10" max="13" width="13.53515625" style="169" customWidth="1"/>
    <col min="14" max="14" width="14" style="169" customWidth="1"/>
    <col min="15" max="74" width="14" style="169" hidden="1" customWidth="1"/>
    <col min="75" max="75" width="4.53515625" style="169" bestFit="1" customWidth="1"/>
    <col min="76" max="76" width="13.53515625" style="170" customWidth="1"/>
    <col min="77" max="77" width="0.4609375" style="169" customWidth="1"/>
    <col min="78" max="78" width="18.921875" style="171" customWidth="1"/>
    <col min="79" max="16384" width="9.07421875" style="169"/>
  </cols>
  <sheetData>
    <row r="1" spans="1:76" ht="15.45" x14ac:dyDescent="0.4">
      <c r="A1" s="164" t="s">
        <v>193</v>
      </c>
      <c r="B1" s="165"/>
      <c r="C1" s="166"/>
      <c r="D1" s="167"/>
      <c r="E1" s="168"/>
      <c r="F1" s="166"/>
      <c r="G1" s="166"/>
      <c r="H1" s="166"/>
      <c r="I1" s="166"/>
      <c r="J1" s="166"/>
      <c r="K1" s="166"/>
      <c r="L1" s="166"/>
      <c r="M1" s="166"/>
      <c r="N1" s="3"/>
      <c r="O1" s="166"/>
      <c r="P1" s="166"/>
      <c r="Q1" s="166"/>
      <c r="R1" s="166"/>
      <c r="S1" s="166"/>
      <c r="T1" s="166"/>
      <c r="U1" s="166"/>
      <c r="V1" s="166"/>
      <c r="W1" s="166"/>
      <c r="X1" s="3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</row>
    <row r="2" spans="1:76" x14ac:dyDescent="0.35">
      <c r="A2" s="172"/>
      <c r="B2" s="167"/>
      <c r="D2" s="173"/>
      <c r="E2" s="725" t="s">
        <v>1</v>
      </c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6"/>
      <c r="X2" s="726"/>
      <c r="Y2" s="726"/>
      <c r="Z2" s="726"/>
      <c r="AA2" s="726"/>
      <c r="AB2" s="726"/>
      <c r="AC2" s="726"/>
      <c r="AD2" s="726"/>
      <c r="AE2" s="726"/>
      <c r="AF2" s="726"/>
      <c r="AG2" s="726"/>
      <c r="AH2" s="726"/>
      <c r="AI2" s="726"/>
      <c r="AJ2" s="726"/>
      <c r="AK2" s="726"/>
      <c r="AL2" s="726"/>
      <c r="AM2" s="726"/>
      <c r="AN2" s="726"/>
      <c r="AO2" s="726"/>
      <c r="AP2" s="726"/>
      <c r="AQ2" s="726"/>
      <c r="AR2" s="726"/>
      <c r="AS2" s="726"/>
      <c r="AT2" s="726"/>
      <c r="AU2" s="726"/>
      <c r="AV2" s="726"/>
      <c r="AW2" s="726"/>
      <c r="AX2" s="726"/>
      <c r="AY2" s="726"/>
      <c r="AZ2" s="726"/>
      <c r="BA2" s="726"/>
      <c r="BB2" s="726"/>
      <c r="BC2" s="726"/>
      <c r="BD2" s="726"/>
      <c r="BE2" s="726"/>
      <c r="BF2" s="726"/>
      <c r="BG2" s="726"/>
      <c r="BH2" s="726"/>
      <c r="BI2" s="726"/>
      <c r="BJ2" s="726"/>
      <c r="BK2" s="726"/>
      <c r="BL2" s="726"/>
      <c r="BM2" s="726"/>
      <c r="BN2" s="726"/>
      <c r="BO2" s="726"/>
      <c r="BP2" s="726"/>
      <c r="BQ2" s="726"/>
      <c r="BR2" s="726"/>
      <c r="BS2" s="726"/>
      <c r="BT2" s="726"/>
      <c r="BU2" s="726"/>
      <c r="BV2" s="727"/>
      <c r="BW2" s="174"/>
    </row>
    <row r="3" spans="1:76" x14ac:dyDescent="0.35">
      <c r="A3" s="175"/>
      <c r="B3" s="167"/>
      <c r="C3" s="169" t="s">
        <v>194</v>
      </c>
      <c r="D3" s="176"/>
      <c r="E3" s="720" t="s">
        <v>195</v>
      </c>
      <c r="F3" s="721"/>
      <c r="G3" s="721"/>
      <c r="H3" s="721"/>
      <c r="I3" s="722"/>
      <c r="J3" s="720" t="s">
        <v>4</v>
      </c>
      <c r="K3" s="721"/>
      <c r="L3" s="721"/>
      <c r="M3" s="721"/>
      <c r="N3" s="722"/>
      <c r="O3" s="720" t="s">
        <v>5</v>
      </c>
      <c r="P3" s="721"/>
      <c r="Q3" s="721"/>
      <c r="R3" s="721"/>
      <c r="S3" s="722"/>
      <c r="T3" s="720" t="s">
        <v>6</v>
      </c>
      <c r="U3" s="721"/>
      <c r="V3" s="721"/>
      <c r="W3" s="721"/>
      <c r="X3" s="722"/>
      <c r="Y3" s="720" t="s">
        <v>7</v>
      </c>
      <c r="Z3" s="721"/>
      <c r="AA3" s="721"/>
      <c r="AB3" s="721"/>
      <c r="AC3" s="722"/>
      <c r="AD3" s="720" t="s">
        <v>8</v>
      </c>
      <c r="AE3" s="721"/>
      <c r="AF3" s="721"/>
      <c r="AG3" s="721"/>
      <c r="AH3" s="722"/>
      <c r="AI3" s="720" t="s">
        <v>9</v>
      </c>
      <c r="AJ3" s="721"/>
      <c r="AK3" s="721"/>
      <c r="AL3" s="721"/>
      <c r="AM3" s="722"/>
      <c r="AN3" s="720" t="s">
        <v>10</v>
      </c>
      <c r="AO3" s="721"/>
      <c r="AP3" s="721"/>
      <c r="AQ3" s="721"/>
      <c r="AR3" s="722"/>
      <c r="AS3" s="720" t="s">
        <v>11</v>
      </c>
      <c r="AT3" s="721"/>
      <c r="AU3" s="721"/>
      <c r="AV3" s="721"/>
      <c r="AW3" s="722"/>
      <c r="AX3" s="720" t="s">
        <v>12</v>
      </c>
      <c r="AY3" s="721"/>
      <c r="AZ3" s="721"/>
      <c r="BA3" s="721"/>
      <c r="BB3" s="722"/>
      <c r="BC3" s="720" t="s">
        <v>13</v>
      </c>
      <c r="BD3" s="721"/>
      <c r="BE3" s="721"/>
      <c r="BF3" s="721"/>
      <c r="BG3" s="722"/>
      <c r="BH3" s="720" t="s">
        <v>14</v>
      </c>
      <c r="BI3" s="721"/>
      <c r="BJ3" s="721"/>
      <c r="BK3" s="721"/>
      <c r="BL3" s="722"/>
      <c r="BM3" s="720" t="s">
        <v>15</v>
      </c>
      <c r="BN3" s="721"/>
      <c r="BO3" s="721"/>
      <c r="BP3" s="721"/>
      <c r="BQ3" s="722"/>
      <c r="BR3" s="720" t="s">
        <v>16</v>
      </c>
      <c r="BS3" s="721"/>
      <c r="BT3" s="721"/>
      <c r="BU3" s="721"/>
      <c r="BV3" s="723"/>
    </row>
    <row r="4" spans="1:76" x14ac:dyDescent="0.35">
      <c r="A4" s="175"/>
      <c r="B4" s="167"/>
      <c r="D4" s="176"/>
      <c r="E4" s="177" t="s">
        <v>196</v>
      </c>
      <c r="F4" s="178" t="s">
        <v>197</v>
      </c>
      <c r="G4" s="178" t="s">
        <v>198</v>
      </c>
      <c r="H4" s="178" t="s">
        <v>199</v>
      </c>
      <c r="I4" s="179" t="s">
        <v>200</v>
      </c>
      <c r="J4" s="177" t="s">
        <v>196</v>
      </c>
      <c r="K4" s="178" t="s">
        <v>197</v>
      </c>
      <c r="L4" s="178" t="s">
        <v>198</v>
      </c>
      <c r="M4" s="178" t="s">
        <v>199</v>
      </c>
      <c r="N4" s="180" t="s">
        <v>200</v>
      </c>
      <c r="O4" s="178" t="s">
        <v>196</v>
      </c>
      <c r="P4" s="178" t="s">
        <v>197</v>
      </c>
      <c r="Q4" s="178" t="s">
        <v>198</v>
      </c>
      <c r="R4" s="178" t="s">
        <v>199</v>
      </c>
      <c r="S4" s="180" t="s">
        <v>200</v>
      </c>
      <c r="T4" s="177" t="s">
        <v>196</v>
      </c>
      <c r="U4" s="178" t="s">
        <v>197</v>
      </c>
      <c r="V4" s="178" t="s">
        <v>198</v>
      </c>
      <c r="W4" s="178" t="s">
        <v>199</v>
      </c>
      <c r="X4" s="180" t="s">
        <v>200</v>
      </c>
      <c r="Y4" s="177" t="s">
        <v>196</v>
      </c>
      <c r="Z4" s="178" t="s">
        <v>197</v>
      </c>
      <c r="AA4" s="178" t="s">
        <v>198</v>
      </c>
      <c r="AB4" s="178" t="s">
        <v>199</v>
      </c>
      <c r="AC4" s="180" t="s">
        <v>200</v>
      </c>
      <c r="AD4" s="177" t="s">
        <v>196</v>
      </c>
      <c r="AE4" s="178" t="s">
        <v>197</v>
      </c>
      <c r="AF4" s="178" t="s">
        <v>198</v>
      </c>
      <c r="AG4" s="178" t="s">
        <v>199</v>
      </c>
      <c r="AH4" s="180" t="s">
        <v>200</v>
      </c>
      <c r="AI4" s="177" t="s">
        <v>196</v>
      </c>
      <c r="AJ4" s="178" t="s">
        <v>197</v>
      </c>
      <c r="AK4" s="178" t="s">
        <v>198</v>
      </c>
      <c r="AL4" s="178" t="s">
        <v>199</v>
      </c>
      <c r="AM4" s="180" t="s">
        <v>200</v>
      </c>
      <c r="AN4" s="177" t="s">
        <v>196</v>
      </c>
      <c r="AO4" s="178" t="s">
        <v>197</v>
      </c>
      <c r="AP4" s="178" t="s">
        <v>198</v>
      </c>
      <c r="AQ4" s="178" t="s">
        <v>199</v>
      </c>
      <c r="AR4" s="180" t="s">
        <v>200</v>
      </c>
      <c r="AS4" s="177" t="s">
        <v>196</v>
      </c>
      <c r="AT4" s="178" t="s">
        <v>197</v>
      </c>
      <c r="AU4" s="178" t="s">
        <v>198</v>
      </c>
      <c r="AV4" s="178" t="s">
        <v>199</v>
      </c>
      <c r="AW4" s="180" t="s">
        <v>200</v>
      </c>
      <c r="AX4" s="177" t="s">
        <v>196</v>
      </c>
      <c r="AY4" s="178" t="s">
        <v>197</v>
      </c>
      <c r="AZ4" s="178" t="s">
        <v>198</v>
      </c>
      <c r="BA4" s="178" t="s">
        <v>199</v>
      </c>
      <c r="BB4" s="180" t="s">
        <v>200</v>
      </c>
      <c r="BC4" s="177" t="s">
        <v>196</v>
      </c>
      <c r="BD4" s="178" t="s">
        <v>197</v>
      </c>
      <c r="BE4" s="178" t="s">
        <v>198</v>
      </c>
      <c r="BF4" s="178" t="s">
        <v>199</v>
      </c>
      <c r="BG4" s="180" t="s">
        <v>200</v>
      </c>
      <c r="BH4" s="177" t="s">
        <v>196</v>
      </c>
      <c r="BI4" s="178" t="s">
        <v>197</v>
      </c>
      <c r="BJ4" s="178" t="s">
        <v>198</v>
      </c>
      <c r="BK4" s="178" t="s">
        <v>201</v>
      </c>
      <c r="BL4" s="180" t="s">
        <v>200</v>
      </c>
      <c r="BM4" s="177" t="s">
        <v>196</v>
      </c>
      <c r="BN4" s="178" t="s">
        <v>197</v>
      </c>
      <c r="BO4" s="178" t="s">
        <v>198</v>
      </c>
      <c r="BP4" s="178" t="s">
        <v>199</v>
      </c>
      <c r="BQ4" s="180" t="s">
        <v>200</v>
      </c>
      <c r="BR4" s="177" t="s">
        <v>196</v>
      </c>
      <c r="BS4" s="178" t="s">
        <v>197</v>
      </c>
      <c r="BT4" s="178" t="s">
        <v>198</v>
      </c>
      <c r="BU4" s="178" t="s">
        <v>199</v>
      </c>
      <c r="BV4" s="181" t="s">
        <v>200</v>
      </c>
      <c r="BW4" s="174"/>
    </row>
    <row r="5" spans="1:76" x14ac:dyDescent="0.35">
      <c r="A5" s="182" t="s">
        <v>19</v>
      </c>
      <c r="B5" s="183"/>
      <c r="C5" s="183"/>
      <c r="D5" s="184"/>
      <c r="E5" s="185" t="s">
        <v>202</v>
      </c>
      <c r="F5" s="186" t="s">
        <v>203</v>
      </c>
      <c r="G5" s="186" t="s">
        <v>204</v>
      </c>
      <c r="H5" s="186" t="s">
        <v>205</v>
      </c>
      <c r="I5" s="187"/>
      <c r="J5" s="185" t="s">
        <v>202</v>
      </c>
      <c r="K5" s="186" t="s">
        <v>203</v>
      </c>
      <c r="L5" s="186" t="s">
        <v>204</v>
      </c>
      <c r="M5" s="186" t="s">
        <v>205</v>
      </c>
      <c r="N5" s="187"/>
      <c r="O5" s="186" t="s">
        <v>202</v>
      </c>
      <c r="P5" s="186" t="s">
        <v>203</v>
      </c>
      <c r="Q5" s="186" t="s">
        <v>204</v>
      </c>
      <c r="R5" s="186" t="s">
        <v>205</v>
      </c>
      <c r="S5" s="187"/>
      <c r="T5" s="185" t="s">
        <v>202</v>
      </c>
      <c r="U5" s="186" t="s">
        <v>203</v>
      </c>
      <c r="V5" s="186" t="s">
        <v>204</v>
      </c>
      <c r="W5" s="186" t="s">
        <v>205</v>
      </c>
      <c r="X5" s="187"/>
      <c r="Y5" s="185" t="s">
        <v>202</v>
      </c>
      <c r="Z5" s="186" t="s">
        <v>203</v>
      </c>
      <c r="AA5" s="186" t="s">
        <v>204</v>
      </c>
      <c r="AB5" s="186" t="s">
        <v>205</v>
      </c>
      <c r="AC5" s="187"/>
      <c r="AD5" s="185" t="s">
        <v>202</v>
      </c>
      <c r="AE5" s="186" t="s">
        <v>203</v>
      </c>
      <c r="AF5" s="186" t="s">
        <v>204</v>
      </c>
      <c r="AG5" s="186" t="s">
        <v>205</v>
      </c>
      <c r="AH5" s="187"/>
      <c r="AI5" s="185" t="s">
        <v>202</v>
      </c>
      <c r="AJ5" s="186" t="s">
        <v>203</v>
      </c>
      <c r="AK5" s="186" t="s">
        <v>204</v>
      </c>
      <c r="AL5" s="186" t="s">
        <v>205</v>
      </c>
      <c r="AM5" s="187"/>
      <c r="AN5" s="185" t="s">
        <v>202</v>
      </c>
      <c r="AO5" s="186" t="s">
        <v>203</v>
      </c>
      <c r="AP5" s="186" t="s">
        <v>204</v>
      </c>
      <c r="AQ5" s="186" t="s">
        <v>205</v>
      </c>
      <c r="AR5" s="187"/>
      <c r="AS5" s="185" t="s">
        <v>202</v>
      </c>
      <c r="AT5" s="186" t="s">
        <v>203</v>
      </c>
      <c r="AU5" s="186" t="s">
        <v>204</v>
      </c>
      <c r="AV5" s="186" t="s">
        <v>205</v>
      </c>
      <c r="AW5" s="187"/>
      <c r="AX5" s="185" t="s">
        <v>202</v>
      </c>
      <c r="AY5" s="186" t="s">
        <v>203</v>
      </c>
      <c r="AZ5" s="186" t="s">
        <v>204</v>
      </c>
      <c r="BA5" s="186" t="s">
        <v>205</v>
      </c>
      <c r="BB5" s="187"/>
      <c r="BC5" s="185" t="s">
        <v>202</v>
      </c>
      <c r="BD5" s="186" t="s">
        <v>203</v>
      </c>
      <c r="BE5" s="186" t="s">
        <v>204</v>
      </c>
      <c r="BF5" s="186" t="s">
        <v>205</v>
      </c>
      <c r="BG5" s="187"/>
      <c r="BH5" s="185" t="s">
        <v>202</v>
      </c>
      <c r="BI5" s="186" t="s">
        <v>203</v>
      </c>
      <c r="BJ5" s="186" t="s">
        <v>204</v>
      </c>
      <c r="BK5" s="186" t="s">
        <v>205</v>
      </c>
      <c r="BL5" s="187"/>
      <c r="BM5" s="185" t="s">
        <v>202</v>
      </c>
      <c r="BN5" s="186" t="s">
        <v>203</v>
      </c>
      <c r="BO5" s="186" t="s">
        <v>204</v>
      </c>
      <c r="BP5" s="186" t="s">
        <v>205</v>
      </c>
      <c r="BQ5" s="187"/>
      <c r="BR5" s="185" t="s">
        <v>202</v>
      </c>
      <c r="BS5" s="186" t="s">
        <v>203</v>
      </c>
      <c r="BT5" s="186" t="s">
        <v>204</v>
      </c>
      <c r="BU5" s="186" t="s">
        <v>205</v>
      </c>
      <c r="BV5" s="188"/>
      <c r="BW5" s="189"/>
      <c r="BX5" s="190"/>
    </row>
    <row r="6" spans="1:76" x14ac:dyDescent="0.35">
      <c r="A6" s="175"/>
      <c r="B6" s="167"/>
      <c r="D6" s="178"/>
      <c r="E6" s="191"/>
      <c r="F6" s="192"/>
      <c r="G6" s="192"/>
      <c r="H6" s="193"/>
      <c r="I6" s="194"/>
      <c r="J6" s="177"/>
      <c r="K6" s="178"/>
      <c r="L6" s="178"/>
      <c r="M6" s="178"/>
      <c r="N6" s="194"/>
      <c r="O6" s="47"/>
      <c r="P6" s="178"/>
      <c r="Q6" s="178"/>
      <c r="R6" s="178"/>
      <c r="S6" s="194"/>
      <c r="T6" s="177"/>
      <c r="U6" s="178"/>
      <c r="V6" s="178"/>
      <c r="W6" s="178"/>
      <c r="X6" s="194"/>
      <c r="Y6" s="177"/>
      <c r="Z6" s="178"/>
      <c r="AA6" s="178"/>
      <c r="AB6" s="178"/>
      <c r="AC6" s="194"/>
      <c r="AD6" s="177"/>
      <c r="AE6" s="178"/>
      <c r="AF6" s="178"/>
      <c r="AG6" s="178"/>
      <c r="AH6" s="194"/>
      <c r="AI6" s="177"/>
      <c r="AJ6" s="178"/>
      <c r="AK6" s="178"/>
      <c r="AL6" s="178"/>
      <c r="AM6" s="194"/>
      <c r="AN6" s="177"/>
      <c r="AO6" s="178"/>
      <c r="AP6" s="178"/>
      <c r="AQ6" s="178"/>
      <c r="AR6" s="194"/>
      <c r="AS6" s="177"/>
      <c r="AT6" s="178"/>
      <c r="AU6" s="178"/>
      <c r="AV6" s="31"/>
      <c r="AW6" s="194"/>
      <c r="AX6" s="177"/>
      <c r="AY6" s="178"/>
      <c r="AZ6" s="178"/>
      <c r="BA6" s="178"/>
      <c r="BB6" s="194"/>
      <c r="BC6" s="177"/>
      <c r="BD6" s="178"/>
      <c r="BE6" s="178"/>
      <c r="BF6" s="178"/>
      <c r="BG6" s="194"/>
      <c r="BH6" s="177"/>
      <c r="BI6" s="178"/>
      <c r="BJ6" s="178"/>
      <c r="BK6" s="178"/>
      <c r="BL6" s="194"/>
      <c r="BM6" s="177"/>
      <c r="BN6" s="178"/>
      <c r="BO6" s="178"/>
      <c r="BP6" s="178"/>
      <c r="BQ6" s="194"/>
      <c r="BR6" s="177"/>
      <c r="BS6" s="178"/>
      <c r="BT6" s="178"/>
      <c r="BU6" s="178"/>
      <c r="BV6" s="195"/>
      <c r="BW6" s="174"/>
    </row>
    <row r="7" spans="1:76" ht="13.5" customHeight="1" x14ac:dyDescent="0.35">
      <c r="A7" s="196">
        <v>1</v>
      </c>
      <c r="B7" s="197" t="s">
        <v>206</v>
      </c>
      <c r="D7" s="198"/>
      <c r="E7" s="199">
        <v>788289</v>
      </c>
      <c r="F7" s="200">
        <v>604</v>
      </c>
      <c r="G7" s="200">
        <v>19415</v>
      </c>
      <c r="H7" s="201">
        <v>0</v>
      </c>
      <c r="I7" s="35">
        <f t="shared" ref="I7:I48" si="0">SUM(E7:H7)</f>
        <v>808308</v>
      </c>
      <c r="J7" s="202">
        <v>42160</v>
      </c>
      <c r="K7" s="203">
        <v>4</v>
      </c>
      <c r="L7" s="203">
        <v>211</v>
      </c>
      <c r="M7" s="203">
        <v>0</v>
      </c>
      <c r="N7" s="35">
        <f t="shared" ref="N7:N48" si="1">SUM(J7:M7)</f>
        <v>42375</v>
      </c>
      <c r="O7" s="202">
        <v>0</v>
      </c>
      <c r="P7" s="203">
        <v>0</v>
      </c>
      <c r="Q7" s="203">
        <v>0</v>
      </c>
      <c r="R7" s="203">
        <v>0</v>
      </c>
      <c r="S7" s="35">
        <f t="shared" ref="S7:S48" si="2">SUM(O7:R7)</f>
        <v>0</v>
      </c>
      <c r="T7" s="47">
        <v>0</v>
      </c>
      <c r="U7" s="31">
        <v>0</v>
      </c>
      <c r="V7" s="31">
        <v>0</v>
      </c>
      <c r="W7" s="31">
        <v>0</v>
      </c>
      <c r="X7" s="35">
        <f t="shared" ref="X7:X48" si="3">SUM(T7:W7)</f>
        <v>0</v>
      </c>
      <c r="Y7" s="47">
        <v>0</v>
      </c>
      <c r="Z7" s="31">
        <v>0</v>
      </c>
      <c r="AA7" s="31">
        <v>0</v>
      </c>
      <c r="AB7" s="31">
        <v>0</v>
      </c>
      <c r="AC7" s="35">
        <f t="shared" ref="AC7:AC48" si="4">SUM(Y7:AB7)</f>
        <v>0</v>
      </c>
      <c r="AD7" s="47">
        <v>0</v>
      </c>
      <c r="AE7" s="31">
        <v>0</v>
      </c>
      <c r="AF7" s="31">
        <v>0</v>
      </c>
      <c r="AG7" s="31">
        <v>0</v>
      </c>
      <c r="AH7" s="35">
        <f t="shared" ref="AH7:AH48" si="5">SUM(AD7:AG7)</f>
        <v>0</v>
      </c>
      <c r="AI7" s="199">
        <v>0</v>
      </c>
      <c r="AJ7" s="31">
        <v>0</v>
      </c>
      <c r="AK7" s="31">
        <v>0</v>
      </c>
      <c r="AL7" s="31">
        <v>0</v>
      </c>
      <c r="AM7" s="35">
        <f t="shared" ref="AM7:AM48" si="6">SUM(AI7:AL7)</f>
        <v>0</v>
      </c>
      <c r="AN7" s="31">
        <v>0</v>
      </c>
      <c r="AO7" s="31">
        <v>0</v>
      </c>
      <c r="AP7" s="31">
        <v>0</v>
      </c>
      <c r="AQ7" s="31">
        <v>0</v>
      </c>
      <c r="AR7" s="35">
        <f t="shared" ref="AR7:AR48" si="7">SUM(AN7:AQ7)</f>
        <v>0</v>
      </c>
      <c r="AS7" s="47">
        <v>0</v>
      </c>
      <c r="AT7" s="31">
        <v>0</v>
      </c>
      <c r="AU7" s="31">
        <v>0</v>
      </c>
      <c r="AV7" s="31">
        <v>0</v>
      </c>
      <c r="AW7" s="35">
        <f t="shared" ref="AW7:AW48" si="8">SUM(AS7:AV7)</f>
        <v>0</v>
      </c>
      <c r="AX7" s="47">
        <v>0</v>
      </c>
      <c r="AY7" s="204">
        <v>0</v>
      </c>
      <c r="AZ7" s="31">
        <v>0</v>
      </c>
      <c r="BA7" s="178">
        <v>0</v>
      </c>
      <c r="BB7" s="35">
        <f t="shared" ref="BB7:BB48" si="9">SUM(AX7:BA7)</f>
        <v>0</v>
      </c>
      <c r="BC7" s="47">
        <v>0</v>
      </c>
      <c r="BD7" s="31">
        <v>0</v>
      </c>
      <c r="BE7" s="31">
        <v>0</v>
      </c>
      <c r="BF7" s="31">
        <v>0</v>
      </c>
      <c r="BG7" s="35">
        <f t="shared" ref="BG7:BG48" si="10">SUM(BC7:BF7)</f>
        <v>0</v>
      </c>
      <c r="BH7" s="205">
        <v>0</v>
      </c>
      <c r="BI7" s="31">
        <v>0</v>
      </c>
      <c r="BJ7" s="204">
        <v>0</v>
      </c>
      <c r="BK7" s="31">
        <v>0</v>
      </c>
      <c r="BL7" s="35">
        <f t="shared" ref="BL7:BL48" si="11">SUM(BH7:BK7)</f>
        <v>0</v>
      </c>
      <c r="BM7" s="47">
        <v>0</v>
      </c>
      <c r="BN7" s="31">
        <v>0</v>
      </c>
      <c r="BO7" s="31">
        <v>0</v>
      </c>
      <c r="BP7" s="31">
        <v>0</v>
      </c>
      <c r="BQ7" s="35">
        <f t="shared" ref="BQ7:BQ48" si="12">SUM(BM7:BP7)</f>
        <v>0</v>
      </c>
      <c r="BR7" s="47">
        <f t="shared" ref="BR7:BU22" si="13">+J7+O7+T7+Y7+AD7+AI7+AN7+AS7+AX7+BC7+BH7+BM7</f>
        <v>42160</v>
      </c>
      <c r="BS7" s="55">
        <f t="shared" si="13"/>
        <v>4</v>
      </c>
      <c r="BT7" s="31">
        <f t="shared" si="13"/>
        <v>211</v>
      </c>
      <c r="BU7" s="31">
        <f t="shared" si="13"/>
        <v>0</v>
      </c>
      <c r="BV7" s="138">
        <f>SUM(BR7:BU7)</f>
        <v>42375</v>
      </c>
      <c r="BW7" s="206"/>
      <c r="BX7" s="207"/>
    </row>
    <row r="8" spans="1:76" x14ac:dyDescent="0.35">
      <c r="A8" s="196">
        <v>2</v>
      </c>
      <c r="B8" s="197" t="s">
        <v>207</v>
      </c>
      <c r="D8" s="208" t="s">
        <v>46</v>
      </c>
      <c r="E8" s="199">
        <v>2146349</v>
      </c>
      <c r="F8" s="200">
        <v>624573</v>
      </c>
      <c r="G8" s="200">
        <v>30976</v>
      </c>
      <c r="H8" s="201">
        <v>0</v>
      </c>
      <c r="I8" s="35">
        <f t="shared" si="0"/>
        <v>2801898</v>
      </c>
      <c r="J8" s="47">
        <v>183759</v>
      </c>
      <c r="K8" s="31">
        <v>156143</v>
      </c>
      <c r="L8" s="31">
        <v>2581</v>
      </c>
      <c r="M8" s="31">
        <v>0</v>
      </c>
      <c r="N8" s="35">
        <f t="shared" si="1"/>
        <v>342483</v>
      </c>
      <c r="O8" s="47">
        <v>0</v>
      </c>
      <c r="P8" s="31">
        <v>0</v>
      </c>
      <c r="Q8" s="31">
        <v>0</v>
      </c>
      <c r="R8" s="31">
        <v>0</v>
      </c>
      <c r="S8" s="35">
        <f t="shared" si="2"/>
        <v>0</v>
      </c>
      <c r="T8" s="47">
        <v>0</v>
      </c>
      <c r="U8" s="31">
        <v>0</v>
      </c>
      <c r="V8" s="31">
        <v>0</v>
      </c>
      <c r="W8" s="31">
        <v>0</v>
      </c>
      <c r="X8" s="35">
        <f t="shared" si="3"/>
        <v>0</v>
      </c>
      <c r="Y8" s="47">
        <v>0</v>
      </c>
      <c r="Z8" s="31">
        <v>0</v>
      </c>
      <c r="AA8" s="31">
        <v>0</v>
      </c>
      <c r="AB8" s="31">
        <v>0</v>
      </c>
      <c r="AC8" s="35">
        <f t="shared" si="4"/>
        <v>0</v>
      </c>
      <c r="AD8" s="47">
        <v>0</v>
      </c>
      <c r="AE8" s="31">
        <v>0</v>
      </c>
      <c r="AF8" s="31">
        <v>0</v>
      </c>
      <c r="AG8" s="31">
        <v>0</v>
      </c>
      <c r="AH8" s="35">
        <f t="shared" si="5"/>
        <v>0</v>
      </c>
      <c r="AI8" s="47">
        <v>0</v>
      </c>
      <c r="AJ8" s="31">
        <v>0</v>
      </c>
      <c r="AK8" s="31">
        <v>0</v>
      </c>
      <c r="AL8" s="31">
        <v>0</v>
      </c>
      <c r="AM8" s="35">
        <f t="shared" si="6"/>
        <v>0</v>
      </c>
      <c r="AN8" s="47">
        <v>0</v>
      </c>
      <c r="AO8" s="31">
        <v>0</v>
      </c>
      <c r="AP8" s="31">
        <v>0</v>
      </c>
      <c r="AQ8" s="31">
        <v>0</v>
      </c>
      <c r="AR8" s="35">
        <f t="shared" si="7"/>
        <v>0</v>
      </c>
      <c r="AS8" s="47">
        <v>0</v>
      </c>
      <c r="AT8" s="31">
        <v>0</v>
      </c>
      <c r="AU8" s="31">
        <v>0</v>
      </c>
      <c r="AV8" s="31">
        <v>0</v>
      </c>
      <c r="AW8" s="35">
        <f t="shared" si="8"/>
        <v>0</v>
      </c>
      <c r="AX8" s="47">
        <v>0</v>
      </c>
      <c r="AY8" s="31">
        <v>0</v>
      </c>
      <c r="AZ8" s="31">
        <v>0</v>
      </c>
      <c r="BA8" s="31">
        <v>0</v>
      </c>
      <c r="BB8" s="35">
        <f t="shared" si="9"/>
        <v>0</v>
      </c>
      <c r="BC8" s="47">
        <v>0</v>
      </c>
      <c r="BD8" s="31">
        <v>0</v>
      </c>
      <c r="BE8" s="31">
        <v>0</v>
      </c>
      <c r="BF8" s="31">
        <v>0</v>
      </c>
      <c r="BG8" s="35">
        <f t="shared" si="10"/>
        <v>0</v>
      </c>
      <c r="BH8" s="47">
        <v>0</v>
      </c>
      <c r="BI8" s="31">
        <v>0</v>
      </c>
      <c r="BJ8" s="31">
        <v>0</v>
      </c>
      <c r="BK8" s="31">
        <v>0</v>
      </c>
      <c r="BL8" s="35">
        <f t="shared" si="11"/>
        <v>0</v>
      </c>
      <c r="BM8" s="47">
        <v>0</v>
      </c>
      <c r="BN8" s="31">
        <v>0</v>
      </c>
      <c r="BO8" s="31">
        <v>0</v>
      </c>
      <c r="BP8" s="31">
        <v>0</v>
      </c>
      <c r="BQ8" s="35">
        <f t="shared" si="12"/>
        <v>0</v>
      </c>
      <c r="BR8" s="47">
        <f t="shared" si="13"/>
        <v>183759</v>
      </c>
      <c r="BS8" s="55">
        <f t="shared" si="13"/>
        <v>156143</v>
      </c>
      <c r="BT8" s="31">
        <f t="shared" si="13"/>
        <v>2581</v>
      </c>
      <c r="BU8" s="31">
        <f t="shared" si="13"/>
        <v>0</v>
      </c>
      <c r="BV8" s="138">
        <f>SUM(BR8:BU8)</f>
        <v>342483</v>
      </c>
      <c r="BW8" s="1"/>
      <c r="BX8" s="207"/>
    </row>
    <row r="9" spans="1:76" x14ac:dyDescent="0.35">
      <c r="A9" s="196">
        <v>3</v>
      </c>
      <c r="B9" s="197" t="s">
        <v>208</v>
      </c>
      <c r="D9" s="208"/>
      <c r="E9" s="199">
        <v>4081857</v>
      </c>
      <c r="F9" s="200">
        <v>130365739</v>
      </c>
      <c r="G9" s="200">
        <v>562312</v>
      </c>
      <c r="H9" s="201">
        <v>0</v>
      </c>
      <c r="I9" s="35">
        <f t="shared" si="0"/>
        <v>135009908</v>
      </c>
      <c r="J9" s="47">
        <v>283588</v>
      </c>
      <c r="K9" s="31">
        <v>890</v>
      </c>
      <c r="L9" s="31">
        <v>3136</v>
      </c>
      <c r="M9" s="31">
        <v>0</v>
      </c>
      <c r="N9" s="35">
        <f t="shared" si="1"/>
        <v>287614</v>
      </c>
      <c r="O9" s="47">
        <v>0</v>
      </c>
      <c r="P9" s="31">
        <v>0</v>
      </c>
      <c r="Q9" s="31">
        <v>0</v>
      </c>
      <c r="R9" s="31">
        <v>0</v>
      </c>
      <c r="S9" s="35">
        <f t="shared" si="2"/>
        <v>0</v>
      </c>
      <c r="T9" s="47">
        <v>0</v>
      </c>
      <c r="U9" s="31">
        <v>0</v>
      </c>
      <c r="V9" s="31">
        <v>0</v>
      </c>
      <c r="W9" s="31">
        <v>0</v>
      </c>
      <c r="X9" s="35">
        <f t="shared" si="3"/>
        <v>0</v>
      </c>
      <c r="Y9" s="47">
        <v>0</v>
      </c>
      <c r="Z9" s="31">
        <v>0</v>
      </c>
      <c r="AA9" s="31">
        <v>0</v>
      </c>
      <c r="AB9" s="31">
        <v>0</v>
      </c>
      <c r="AC9" s="35">
        <f t="shared" si="4"/>
        <v>0</v>
      </c>
      <c r="AD9" s="47">
        <v>0</v>
      </c>
      <c r="AE9" s="31">
        <v>0</v>
      </c>
      <c r="AF9" s="31">
        <v>0</v>
      </c>
      <c r="AG9" s="31">
        <v>0</v>
      </c>
      <c r="AH9" s="35">
        <f t="shared" si="5"/>
        <v>0</v>
      </c>
      <c r="AI9" s="47">
        <v>0</v>
      </c>
      <c r="AJ9" s="31">
        <v>0</v>
      </c>
      <c r="AK9" s="31">
        <v>0</v>
      </c>
      <c r="AL9" s="31">
        <v>0</v>
      </c>
      <c r="AM9" s="35">
        <f t="shared" si="6"/>
        <v>0</v>
      </c>
      <c r="AN9" s="47">
        <v>0</v>
      </c>
      <c r="AO9" s="31">
        <v>0</v>
      </c>
      <c r="AP9" s="31">
        <v>0</v>
      </c>
      <c r="AQ9" s="31">
        <v>0</v>
      </c>
      <c r="AR9" s="35">
        <f t="shared" si="7"/>
        <v>0</v>
      </c>
      <c r="AS9" s="47">
        <v>0</v>
      </c>
      <c r="AT9" s="31">
        <v>0</v>
      </c>
      <c r="AU9" s="31">
        <v>0</v>
      </c>
      <c r="AV9" s="31">
        <v>0</v>
      </c>
      <c r="AW9" s="35">
        <f t="shared" si="8"/>
        <v>0</v>
      </c>
      <c r="AX9" s="47">
        <v>0</v>
      </c>
      <c r="AY9" s="31">
        <v>0</v>
      </c>
      <c r="AZ9" s="31">
        <v>0</v>
      </c>
      <c r="BA9" s="31">
        <v>0</v>
      </c>
      <c r="BB9" s="35">
        <f t="shared" si="9"/>
        <v>0</v>
      </c>
      <c r="BC9" s="47">
        <v>0</v>
      </c>
      <c r="BD9" s="31">
        <v>0</v>
      </c>
      <c r="BE9" s="31">
        <v>0</v>
      </c>
      <c r="BF9" s="31">
        <v>0</v>
      </c>
      <c r="BG9" s="35">
        <f t="shared" si="10"/>
        <v>0</v>
      </c>
      <c r="BH9" s="47">
        <v>0</v>
      </c>
      <c r="BI9" s="31">
        <v>0</v>
      </c>
      <c r="BJ9" s="31">
        <v>0</v>
      </c>
      <c r="BK9" s="31">
        <v>0</v>
      </c>
      <c r="BL9" s="35">
        <f t="shared" si="11"/>
        <v>0</v>
      </c>
      <c r="BM9" s="47">
        <v>0</v>
      </c>
      <c r="BN9" s="31">
        <v>0</v>
      </c>
      <c r="BO9" s="31">
        <v>0</v>
      </c>
      <c r="BP9" s="31">
        <v>0</v>
      </c>
      <c r="BQ9" s="35">
        <f t="shared" si="12"/>
        <v>0</v>
      </c>
      <c r="BR9" s="47">
        <f t="shared" si="13"/>
        <v>283588</v>
      </c>
      <c r="BS9" s="55">
        <f t="shared" si="13"/>
        <v>890</v>
      </c>
      <c r="BT9" s="31">
        <f t="shared" si="13"/>
        <v>3136</v>
      </c>
      <c r="BU9" s="31">
        <f t="shared" si="13"/>
        <v>0</v>
      </c>
      <c r="BV9" s="138">
        <f>SUM(BR9:BU9)</f>
        <v>287614</v>
      </c>
      <c r="BW9" s="1"/>
      <c r="BX9" s="207"/>
    </row>
    <row r="10" spans="1:76" x14ac:dyDescent="0.35">
      <c r="A10" s="196">
        <v>4</v>
      </c>
      <c r="B10" s="197" t="s">
        <v>209</v>
      </c>
      <c r="D10" s="208"/>
      <c r="E10" s="199">
        <v>535067</v>
      </c>
      <c r="F10" s="200">
        <v>262523</v>
      </c>
      <c r="G10" s="200">
        <v>5656</v>
      </c>
      <c r="H10" s="201">
        <v>0</v>
      </c>
      <c r="I10" s="35">
        <f>SUM(E10:H10)</f>
        <v>803246</v>
      </c>
      <c r="J10" s="47">
        <v>46868</v>
      </c>
      <c r="K10" s="31">
        <v>66598</v>
      </c>
      <c r="L10" s="31">
        <v>545</v>
      </c>
      <c r="M10" s="31">
        <v>0</v>
      </c>
      <c r="N10" s="35">
        <f t="shared" si="1"/>
        <v>114011</v>
      </c>
      <c r="O10" s="47">
        <v>0</v>
      </c>
      <c r="P10" s="31">
        <v>0</v>
      </c>
      <c r="Q10" s="31">
        <v>0</v>
      </c>
      <c r="R10" s="31">
        <v>0</v>
      </c>
      <c r="S10" s="35">
        <f t="shared" si="2"/>
        <v>0</v>
      </c>
      <c r="T10" s="47">
        <v>0</v>
      </c>
      <c r="U10" s="31">
        <v>0</v>
      </c>
      <c r="V10" s="31">
        <v>0</v>
      </c>
      <c r="W10" s="31">
        <v>0</v>
      </c>
      <c r="X10" s="35">
        <f t="shared" si="3"/>
        <v>0</v>
      </c>
      <c r="Y10" s="47">
        <v>0</v>
      </c>
      <c r="Z10" s="31">
        <v>0</v>
      </c>
      <c r="AA10" s="31">
        <v>0</v>
      </c>
      <c r="AB10" s="31">
        <v>0</v>
      </c>
      <c r="AC10" s="35">
        <f t="shared" si="4"/>
        <v>0</v>
      </c>
      <c r="AD10" s="47">
        <v>0</v>
      </c>
      <c r="AE10" s="31">
        <v>0</v>
      </c>
      <c r="AF10" s="31">
        <v>0</v>
      </c>
      <c r="AG10" s="31">
        <v>0</v>
      </c>
      <c r="AH10" s="35">
        <f t="shared" si="5"/>
        <v>0</v>
      </c>
      <c r="AI10" s="47">
        <v>0</v>
      </c>
      <c r="AJ10" s="31">
        <v>0</v>
      </c>
      <c r="AK10" s="31">
        <v>0</v>
      </c>
      <c r="AL10" s="31">
        <v>0</v>
      </c>
      <c r="AM10" s="35">
        <f t="shared" si="6"/>
        <v>0</v>
      </c>
      <c r="AN10" s="47">
        <v>0</v>
      </c>
      <c r="AO10" s="31">
        <v>0</v>
      </c>
      <c r="AP10" s="31">
        <v>0</v>
      </c>
      <c r="AQ10" s="31">
        <v>0</v>
      </c>
      <c r="AR10" s="35">
        <f t="shared" si="7"/>
        <v>0</v>
      </c>
      <c r="AS10" s="47">
        <v>0</v>
      </c>
      <c r="AT10" s="31">
        <v>0</v>
      </c>
      <c r="AU10" s="31">
        <v>0</v>
      </c>
      <c r="AV10" s="31">
        <v>0</v>
      </c>
      <c r="AW10" s="35">
        <f t="shared" si="8"/>
        <v>0</v>
      </c>
      <c r="AX10" s="47">
        <v>0</v>
      </c>
      <c r="AY10" s="31">
        <v>0</v>
      </c>
      <c r="AZ10" s="31">
        <v>0</v>
      </c>
      <c r="BA10" s="31">
        <v>0</v>
      </c>
      <c r="BB10" s="35">
        <f t="shared" si="9"/>
        <v>0</v>
      </c>
      <c r="BC10" s="47">
        <v>0</v>
      </c>
      <c r="BD10" s="31">
        <v>0</v>
      </c>
      <c r="BE10" s="31">
        <v>0</v>
      </c>
      <c r="BF10" s="31">
        <v>0</v>
      </c>
      <c r="BG10" s="35">
        <f t="shared" si="10"/>
        <v>0</v>
      </c>
      <c r="BH10" s="47">
        <v>0</v>
      </c>
      <c r="BI10" s="31">
        <v>0</v>
      </c>
      <c r="BJ10" s="31">
        <v>0</v>
      </c>
      <c r="BK10" s="31">
        <v>0</v>
      </c>
      <c r="BL10" s="35">
        <f t="shared" si="11"/>
        <v>0</v>
      </c>
      <c r="BM10" s="47">
        <v>0</v>
      </c>
      <c r="BN10" s="31">
        <v>0</v>
      </c>
      <c r="BO10" s="31">
        <v>0</v>
      </c>
      <c r="BP10" s="31">
        <v>0</v>
      </c>
      <c r="BQ10" s="35">
        <f t="shared" si="12"/>
        <v>0</v>
      </c>
      <c r="BR10" s="47">
        <f t="shared" si="13"/>
        <v>46868</v>
      </c>
      <c r="BS10" s="55">
        <f>+K10+P10+U10+Z10+AE10+AJ10+AO10+AT10+AY10+BD10+BI10+BN10</f>
        <v>66598</v>
      </c>
      <c r="BT10" s="31">
        <f t="shared" si="13"/>
        <v>545</v>
      </c>
      <c r="BU10" s="31">
        <f>+M10+R10+W10+AB10+AG10+AL10+AQ10+AV10+BA10+BF10+BK10+BP10</f>
        <v>0</v>
      </c>
      <c r="BV10" s="138">
        <f t="shared" ref="BV10:BV47" si="14">SUM(BR10:BU10)</f>
        <v>114011</v>
      </c>
      <c r="BW10" s="1"/>
      <c r="BX10" s="209"/>
    </row>
    <row r="11" spans="1:76" x14ac:dyDescent="0.35">
      <c r="A11" s="196">
        <v>5</v>
      </c>
      <c r="B11" s="197" t="s">
        <v>210</v>
      </c>
      <c r="D11" s="208"/>
      <c r="E11" s="199">
        <v>7004401</v>
      </c>
      <c r="F11" s="200">
        <v>6568245</v>
      </c>
      <c r="G11" s="200">
        <v>193761</v>
      </c>
      <c r="H11" s="201">
        <v>0</v>
      </c>
      <c r="I11" s="35">
        <f t="shared" si="0"/>
        <v>13766407</v>
      </c>
      <c r="J11" s="47">
        <v>732731</v>
      </c>
      <c r="K11" s="31">
        <v>864847</v>
      </c>
      <c r="L11" s="31">
        <v>84300</v>
      </c>
      <c r="M11" s="31">
        <v>0</v>
      </c>
      <c r="N11" s="35">
        <f t="shared" si="1"/>
        <v>1681878</v>
      </c>
      <c r="O11" s="47">
        <v>0</v>
      </c>
      <c r="P11" s="31">
        <v>0</v>
      </c>
      <c r="Q11" s="31">
        <v>0</v>
      </c>
      <c r="R11" s="31">
        <v>0</v>
      </c>
      <c r="S11" s="35">
        <f t="shared" si="2"/>
        <v>0</v>
      </c>
      <c r="T11" s="47">
        <v>0</v>
      </c>
      <c r="U11" s="31">
        <v>0</v>
      </c>
      <c r="V11" s="31">
        <v>0</v>
      </c>
      <c r="W11" s="31">
        <v>0</v>
      </c>
      <c r="X11" s="35">
        <f t="shared" si="3"/>
        <v>0</v>
      </c>
      <c r="Y11" s="47">
        <v>0</v>
      </c>
      <c r="Z11" s="31">
        <v>0</v>
      </c>
      <c r="AA11" s="31">
        <v>0</v>
      </c>
      <c r="AB11" s="31">
        <v>0</v>
      </c>
      <c r="AC11" s="35">
        <f t="shared" si="4"/>
        <v>0</v>
      </c>
      <c r="AD11" s="47">
        <v>0</v>
      </c>
      <c r="AE11" s="31">
        <v>0</v>
      </c>
      <c r="AF11" s="31">
        <v>0</v>
      </c>
      <c r="AG11" s="31">
        <v>0</v>
      </c>
      <c r="AH11" s="35">
        <f t="shared" si="5"/>
        <v>0</v>
      </c>
      <c r="AI11" s="47">
        <v>0</v>
      </c>
      <c r="AJ11" s="31">
        <v>0</v>
      </c>
      <c r="AK11" s="31">
        <v>0</v>
      </c>
      <c r="AL11" s="31">
        <v>0</v>
      </c>
      <c r="AM11" s="35">
        <f t="shared" si="6"/>
        <v>0</v>
      </c>
      <c r="AN11" s="47">
        <v>0</v>
      </c>
      <c r="AO11" s="31">
        <v>0</v>
      </c>
      <c r="AP11" s="31">
        <v>0</v>
      </c>
      <c r="AQ11" s="31">
        <v>0</v>
      </c>
      <c r="AR11" s="35">
        <f t="shared" si="7"/>
        <v>0</v>
      </c>
      <c r="AS11" s="47">
        <v>0</v>
      </c>
      <c r="AT11" s="31">
        <v>0</v>
      </c>
      <c r="AU11" s="31">
        <v>0</v>
      </c>
      <c r="AV11" s="31">
        <v>0</v>
      </c>
      <c r="AW11" s="35">
        <f t="shared" si="8"/>
        <v>0</v>
      </c>
      <c r="AX11" s="47">
        <v>0</v>
      </c>
      <c r="AY11" s="31">
        <v>0</v>
      </c>
      <c r="AZ11" s="31">
        <v>0</v>
      </c>
      <c r="BA11" s="31">
        <v>0</v>
      </c>
      <c r="BB11" s="35">
        <f t="shared" si="9"/>
        <v>0</v>
      </c>
      <c r="BC11" s="47">
        <v>0</v>
      </c>
      <c r="BD11" s="31">
        <v>0</v>
      </c>
      <c r="BE11" s="31">
        <v>0</v>
      </c>
      <c r="BF11" s="31">
        <v>0</v>
      </c>
      <c r="BG11" s="35">
        <f t="shared" si="10"/>
        <v>0</v>
      </c>
      <c r="BH11" s="47">
        <v>0</v>
      </c>
      <c r="BI11" s="31">
        <v>0</v>
      </c>
      <c r="BJ11" s="31">
        <v>0</v>
      </c>
      <c r="BK11" s="31">
        <v>0</v>
      </c>
      <c r="BL11" s="35">
        <f t="shared" si="11"/>
        <v>0</v>
      </c>
      <c r="BM11" s="47">
        <v>0</v>
      </c>
      <c r="BN11" s="31">
        <v>0</v>
      </c>
      <c r="BO11" s="31">
        <v>0</v>
      </c>
      <c r="BP11" s="31">
        <v>0</v>
      </c>
      <c r="BQ11" s="35">
        <f t="shared" si="12"/>
        <v>0</v>
      </c>
      <c r="BR11" s="47">
        <f t="shared" si="13"/>
        <v>732731</v>
      </c>
      <c r="BS11" s="55">
        <f t="shared" si="13"/>
        <v>864847</v>
      </c>
      <c r="BT11" s="31">
        <f t="shared" si="13"/>
        <v>84300</v>
      </c>
      <c r="BU11" s="31">
        <f>+M11+R11+W11+AB11+AG11+AL11+AQ11+AV11+BA11+BF11+BK11+BP11</f>
        <v>0</v>
      </c>
      <c r="BV11" s="138">
        <f t="shared" si="14"/>
        <v>1681878</v>
      </c>
      <c r="BW11" s="1"/>
      <c r="BX11" s="207"/>
    </row>
    <row r="12" spans="1:76" x14ac:dyDescent="0.35">
      <c r="A12" s="196">
        <v>6</v>
      </c>
      <c r="B12" s="197" t="s">
        <v>211</v>
      </c>
      <c r="D12" s="198"/>
      <c r="E12" s="199">
        <v>6068672</v>
      </c>
      <c r="F12" s="200">
        <v>947978</v>
      </c>
      <c r="G12" s="200">
        <v>210482</v>
      </c>
      <c r="H12" s="201">
        <v>0</v>
      </c>
      <c r="I12" s="35">
        <f t="shared" si="0"/>
        <v>7227132</v>
      </c>
      <c r="J12" s="47">
        <v>499049</v>
      </c>
      <c r="K12" s="31">
        <v>282579</v>
      </c>
      <c r="L12" s="31">
        <v>9509</v>
      </c>
      <c r="M12" s="31">
        <v>4</v>
      </c>
      <c r="N12" s="35">
        <f t="shared" si="1"/>
        <v>791141</v>
      </c>
      <c r="O12" s="47">
        <v>0</v>
      </c>
      <c r="P12" s="31">
        <v>0</v>
      </c>
      <c r="Q12" s="31">
        <v>0</v>
      </c>
      <c r="R12" s="31">
        <v>0</v>
      </c>
      <c r="S12" s="35">
        <f t="shared" si="2"/>
        <v>0</v>
      </c>
      <c r="T12" s="47">
        <v>0</v>
      </c>
      <c r="U12" s="31">
        <v>0</v>
      </c>
      <c r="V12" s="31">
        <v>0</v>
      </c>
      <c r="W12" s="31">
        <v>0</v>
      </c>
      <c r="X12" s="35">
        <f t="shared" si="3"/>
        <v>0</v>
      </c>
      <c r="Y12" s="47">
        <v>0</v>
      </c>
      <c r="Z12" s="31">
        <v>0</v>
      </c>
      <c r="AA12" s="31">
        <v>0</v>
      </c>
      <c r="AB12" s="31">
        <v>0</v>
      </c>
      <c r="AC12" s="35">
        <f t="shared" si="4"/>
        <v>0</v>
      </c>
      <c r="AD12" s="47">
        <v>0</v>
      </c>
      <c r="AE12" s="31">
        <v>0</v>
      </c>
      <c r="AF12" s="31">
        <v>0</v>
      </c>
      <c r="AG12" s="31">
        <v>0</v>
      </c>
      <c r="AH12" s="35">
        <f t="shared" si="5"/>
        <v>0</v>
      </c>
      <c r="AI12" s="47">
        <v>0</v>
      </c>
      <c r="AJ12" s="31">
        <v>0</v>
      </c>
      <c r="AK12" s="31">
        <v>0</v>
      </c>
      <c r="AL12" s="31">
        <v>0</v>
      </c>
      <c r="AM12" s="35">
        <f t="shared" si="6"/>
        <v>0</v>
      </c>
      <c r="AN12" s="47">
        <v>0</v>
      </c>
      <c r="AO12" s="31">
        <v>0</v>
      </c>
      <c r="AP12" s="31">
        <v>0</v>
      </c>
      <c r="AQ12" s="31">
        <v>0</v>
      </c>
      <c r="AR12" s="35">
        <f t="shared" si="7"/>
        <v>0</v>
      </c>
      <c r="AS12" s="47">
        <v>0</v>
      </c>
      <c r="AT12" s="31">
        <v>0</v>
      </c>
      <c r="AU12" s="31">
        <v>0</v>
      </c>
      <c r="AV12" s="31">
        <v>0</v>
      </c>
      <c r="AW12" s="35">
        <f t="shared" si="8"/>
        <v>0</v>
      </c>
      <c r="AX12" s="47">
        <v>0</v>
      </c>
      <c r="AY12" s="31">
        <v>0</v>
      </c>
      <c r="AZ12" s="31">
        <v>0</v>
      </c>
      <c r="BA12" s="31">
        <v>0</v>
      </c>
      <c r="BB12" s="35">
        <f t="shared" si="9"/>
        <v>0</v>
      </c>
      <c r="BC12" s="47">
        <v>0</v>
      </c>
      <c r="BD12" s="31">
        <v>0</v>
      </c>
      <c r="BE12" s="31">
        <v>0</v>
      </c>
      <c r="BF12" s="31">
        <v>0</v>
      </c>
      <c r="BG12" s="35">
        <f t="shared" si="10"/>
        <v>0</v>
      </c>
      <c r="BH12" s="47">
        <v>0</v>
      </c>
      <c r="BI12" s="31">
        <v>0</v>
      </c>
      <c r="BJ12" s="31">
        <v>0</v>
      </c>
      <c r="BK12" s="31">
        <v>0</v>
      </c>
      <c r="BL12" s="35">
        <f t="shared" si="11"/>
        <v>0</v>
      </c>
      <c r="BM12" s="47">
        <v>0</v>
      </c>
      <c r="BN12" s="31">
        <v>0</v>
      </c>
      <c r="BO12" s="31">
        <v>0</v>
      </c>
      <c r="BP12" s="31">
        <v>0</v>
      </c>
      <c r="BQ12" s="35">
        <f t="shared" si="12"/>
        <v>0</v>
      </c>
      <c r="BR12" s="47">
        <f t="shared" si="13"/>
        <v>499049</v>
      </c>
      <c r="BS12" s="55">
        <f t="shared" si="13"/>
        <v>282579</v>
      </c>
      <c r="BT12" s="31">
        <f t="shared" si="13"/>
        <v>9509</v>
      </c>
      <c r="BU12" s="31">
        <f>+M12+R12+W12+AB12+AG12+AL12+AQ12+AV12+BA12+BF12+BK12+BP12</f>
        <v>4</v>
      </c>
      <c r="BV12" s="138">
        <f t="shared" si="14"/>
        <v>791141</v>
      </c>
      <c r="BW12" s="1"/>
      <c r="BX12" s="207"/>
    </row>
    <row r="13" spans="1:76" x14ac:dyDescent="0.35">
      <c r="A13" s="196">
        <v>7</v>
      </c>
      <c r="B13" s="197" t="s">
        <v>212</v>
      </c>
      <c r="D13" s="198"/>
      <c r="E13" s="199">
        <v>116530</v>
      </c>
      <c r="F13" s="200">
        <v>119086</v>
      </c>
      <c r="G13" s="200">
        <v>4537</v>
      </c>
      <c r="H13" s="201">
        <v>0</v>
      </c>
      <c r="I13" s="35">
        <f t="shared" si="0"/>
        <v>240153</v>
      </c>
      <c r="J13" s="47">
        <v>8044</v>
      </c>
      <c r="K13" s="31">
        <v>11705</v>
      </c>
      <c r="L13" s="31">
        <v>0</v>
      </c>
      <c r="M13" s="31">
        <v>0</v>
      </c>
      <c r="N13" s="35">
        <f t="shared" si="1"/>
        <v>19749</v>
      </c>
      <c r="O13" s="47">
        <v>0</v>
      </c>
      <c r="P13" s="31">
        <v>0</v>
      </c>
      <c r="Q13" s="31">
        <v>0</v>
      </c>
      <c r="R13" s="31">
        <v>0</v>
      </c>
      <c r="S13" s="35">
        <f t="shared" si="2"/>
        <v>0</v>
      </c>
      <c r="T13" s="47">
        <v>0</v>
      </c>
      <c r="U13" s="31">
        <v>0</v>
      </c>
      <c r="V13" s="31">
        <v>0</v>
      </c>
      <c r="W13" s="31">
        <v>0</v>
      </c>
      <c r="X13" s="35">
        <f t="shared" si="3"/>
        <v>0</v>
      </c>
      <c r="Y13" s="47">
        <v>0</v>
      </c>
      <c r="Z13" s="31">
        <v>0</v>
      </c>
      <c r="AA13" s="31">
        <v>0</v>
      </c>
      <c r="AB13" s="31">
        <v>0</v>
      </c>
      <c r="AC13" s="35">
        <f t="shared" si="4"/>
        <v>0</v>
      </c>
      <c r="AD13" s="47">
        <v>0</v>
      </c>
      <c r="AE13" s="31">
        <v>0</v>
      </c>
      <c r="AF13" s="31">
        <v>0</v>
      </c>
      <c r="AG13" s="31">
        <v>0</v>
      </c>
      <c r="AH13" s="35">
        <f t="shared" si="5"/>
        <v>0</v>
      </c>
      <c r="AI13" s="47">
        <v>0</v>
      </c>
      <c r="AJ13" s="31">
        <v>0</v>
      </c>
      <c r="AK13" s="31">
        <v>0</v>
      </c>
      <c r="AL13" s="31">
        <v>0</v>
      </c>
      <c r="AM13" s="35">
        <f t="shared" si="6"/>
        <v>0</v>
      </c>
      <c r="AN13" s="47">
        <v>0</v>
      </c>
      <c r="AO13" s="31">
        <v>0</v>
      </c>
      <c r="AP13" s="31">
        <v>0</v>
      </c>
      <c r="AQ13" s="31">
        <v>0</v>
      </c>
      <c r="AR13" s="35">
        <f t="shared" si="7"/>
        <v>0</v>
      </c>
      <c r="AS13" s="47">
        <v>0</v>
      </c>
      <c r="AT13" s="31">
        <v>0</v>
      </c>
      <c r="AU13" s="31">
        <v>0</v>
      </c>
      <c r="AV13" s="31">
        <v>0</v>
      </c>
      <c r="AW13" s="35">
        <f t="shared" si="8"/>
        <v>0</v>
      </c>
      <c r="AX13" s="47">
        <v>0</v>
      </c>
      <c r="AY13" s="31">
        <v>0</v>
      </c>
      <c r="AZ13" s="31">
        <v>0</v>
      </c>
      <c r="BA13" s="31">
        <v>0</v>
      </c>
      <c r="BB13" s="35">
        <f t="shared" si="9"/>
        <v>0</v>
      </c>
      <c r="BC13" s="47">
        <v>0</v>
      </c>
      <c r="BD13" s="31">
        <v>0</v>
      </c>
      <c r="BE13" s="31">
        <v>0</v>
      </c>
      <c r="BF13" s="31">
        <v>0</v>
      </c>
      <c r="BG13" s="35">
        <f t="shared" si="10"/>
        <v>0</v>
      </c>
      <c r="BH13" s="47">
        <v>0</v>
      </c>
      <c r="BI13" s="31">
        <v>0</v>
      </c>
      <c r="BJ13" s="31">
        <v>0</v>
      </c>
      <c r="BK13" s="31">
        <v>0</v>
      </c>
      <c r="BL13" s="35">
        <f t="shared" si="11"/>
        <v>0</v>
      </c>
      <c r="BM13" s="47">
        <v>0</v>
      </c>
      <c r="BN13" s="31">
        <v>0</v>
      </c>
      <c r="BO13" s="31">
        <v>0</v>
      </c>
      <c r="BP13" s="31">
        <v>0</v>
      </c>
      <c r="BQ13" s="35">
        <f t="shared" si="12"/>
        <v>0</v>
      </c>
      <c r="BR13" s="47">
        <f t="shared" si="13"/>
        <v>8044</v>
      </c>
      <c r="BS13" s="55">
        <f t="shared" si="13"/>
        <v>11705</v>
      </c>
      <c r="BT13" s="31">
        <f t="shared" si="13"/>
        <v>0</v>
      </c>
      <c r="BU13" s="31">
        <f>+M13+R13+W13+AB13+AG13+AL13+AQ13+AV13+BA13+BF13+BK13+BP13</f>
        <v>0</v>
      </c>
      <c r="BV13" s="138">
        <f t="shared" si="14"/>
        <v>19749</v>
      </c>
      <c r="BW13" s="1"/>
      <c r="BX13" s="207"/>
    </row>
    <row r="14" spans="1:76" x14ac:dyDescent="0.35">
      <c r="A14" s="196">
        <v>8</v>
      </c>
      <c r="B14" s="197" t="s">
        <v>213</v>
      </c>
      <c r="D14" s="198"/>
      <c r="E14" s="199">
        <v>3482706</v>
      </c>
      <c r="F14" s="200">
        <v>33519372</v>
      </c>
      <c r="G14" s="200">
        <v>26523</v>
      </c>
      <c r="H14" s="201">
        <v>923595</v>
      </c>
      <c r="I14" s="35">
        <f t="shared" si="0"/>
        <v>37952196</v>
      </c>
      <c r="J14" s="47">
        <v>111947</v>
      </c>
      <c r="K14" s="31">
        <v>1687252</v>
      </c>
      <c r="L14" s="31">
        <v>14510</v>
      </c>
      <c r="M14" s="31">
        <v>159649</v>
      </c>
      <c r="N14" s="35">
        <f t="shared" si="1"/>
        <v>1973358</v>
      </c>
      <c r="O14" s="47">
        <v>0</v>
      </c>
      <c r="P14" s="31">
        <v>0</v>
      </c>
      <c r="Q14" s="31">
        <v>0</v>
      </c>
      <c r="R14" s="31">
        <v>0</v>
      </c>
      <c r="S14" s="35">
        <f t="shared" si="2"/>
        <v>0</v>
      </c>
      <c r="T14" s="47">
        <v>0</v>
      </c>
      <c r="U14" s="31">
        <v>0</v>
      </c>
      <c r="V14" s="31">
        <v>0</v>
      </c>
      <c r="W14" s="31">
        <v>0</v>
      </c>
      <c r="X14" s="35">
        <f t="shared" si="3"/>
        <v>0</v>
      </c>
      <c r="Y14" s="47">
        <v>0</v>
      </c>
      <c r="Z14" s="31">
        <v>0</v>
      </c>
      <c r="AA14" s="31">
        <v>0</v>
      </c>
      <c r="AB14" s="31">
        <v>0</v>
      </c>
      <c r="AC14" s="35">
        <f t="shared" si="4"/>
        <v>0</v>
      </c>
      <c r="AD14" s="47">
        <v>0</v>
      </c>
      <c r="AE14" s="31">
        <v>0</v>
      </c>
      <c r="AF14" s="31">
        <v>0</v>
      </c>
      <c r="AG14" s="31">
        <v>0</v>
      </c>
      <c r="AH14" s="35">
        <f t="shared" si="5"/>
        <v>0</v>
      </c>
      <c r="AI14" s="47">
        <v>0</v>
      </c>
      <c r="AJ14" s="31">
        <v>0</v>
      </c>
      <c r="AK14" s="31">
        <v>0</v>
      </c>
      <c r="AL14" s="31">
        <v>0</v>
      </c>
      <c r="AM14" s="35">
        <f t="shared" si="6"/>
        <v>0</v>
      </c>
      <c r="AN14" s="47">
        <v>0</v>
      </c>
      <c r="AO14" s="31">
        <v>0</v>
      </c>
      <c r="AP14" s="31">
        <v>0</v>
      </c>
      <c r="AQ14" s="31">
        <v>0</v>
      </c>
      <c r="AR14" s="35">
        <f t="shared" si="7"/>
        <v>0</v>
      </c>
      <c r="AS14" s="47">
        <v>0</v>
      </c>
      <c r="AT14" s="31">
        <v>0</v>
      </c>
      <c r="AU14" s="31">
        <v>0</v>
      </c>
      <c r="AV14" s="31">
        <v>0</v>
      </c>
      <c r="AW14" s="35">
        <f t="shared" si="8"/>
        <v>0</v>
      </c>
      <c r="AX14" s="47">
        <v>0</v>
      </c>
      <c r="AY14" s="31">
        <v>0</v>
      </c>
      <c r="AZ14" s="31">
        <v>0</v>
      </c>
      <c r="BA14" s="31">
        <v>0</v>
      </c>
      <c r="BB14" s="35">
        <f t="shared" si="9"/>
        <v>0</v>
      </c>
      <c r="BC14" s="47">
        <v>0</v>
      </c>
      <c r="BD14" s="31">
        <v>0</v>
      </c>
      <c r="BE14" s="31">
        <v>0</v>
      </c>
      <c r="BF14" s="31">
        <v>0</v>
      </c>
      <c r="BG14" s="35">
        <f t="shared" si="10"/>
        <v>0</v>
      </c>
      <c r="BH14" s="47">
        <v>0</v>
      </c>
      <c r="BI14" s="31">
        <v>0</v>
      </c>
      <c r="BJ14" s="31">
        <v>0</v>
      </c>
      <c r="BK14" s="31">
        <v>0</v>
      </c>
      <c r="BL14" s="35">
        <f t="shared" si="11"/>
        <v>0</v>
      </c>
      <c r="BM14" s="47">
        <v>0</v>
      </c>
      <c r="BN14" s="31">
        <v>0</v>
      </c>
      <c r="BO14" s="31">
        <v>0</v>
      </c>
      <c r="BP14" s="31">
        <v>0</v>
      </c>
      <c r="BQ14" s="35">
        <f t="shared" si="12"/>
        <v>0</v>
      </c>
      <c r="BR14" s="47">
        <f t="shared" si="13"/>
        <v>111947</v>
      </c>
      <c r="BS14" s="55">
        <f t="shared" si="13"/>
        <v>1687252</v>
      </c>
      <c r="BT14" s="31">
        <f t="shared" si="13"/>
        <v>14510</v>
      </c>
      <c r="BU14" s="31">
        <f>+M14+R14+W14+AB14+AG14+AL14+AQ14+AV14+BA14+BF14+BK14+BP14</f>
        <v>159649</v>
      </c>
      <c r="BV14" s="138">
        <f>SUM(BR14:BU14)</f>
        <v>1973358</v>
      </c>
      <c r="BW14" s="1"/>
      <c r="BX14" s="207"/>
    </row>
    <row r="15" spans="1:76" x14ac:dyDescent="0.35">
      <c r="A15" s="196">
        <v>9</v>
      </c>
      <c r="B15" s="197" t="s">
        <v>214</v>
      </c>
      <c r="D15" s="210"/>
      <c r="E15" s="199">
        <v>524523</v>
      </c>
      <c r="F15" s="200">
        <v>5619</v>
      </c>
      <c r="G15" s="200">
        <v>2847</v>
      </c>
      <c r="H15" s="201">
        <v>0</v>
      </c>
      <c r="I15" s="35">
        <f t="shared" si="0"/>
        <v>532989</v>
      </c>
      <c r="J15" s="47">
        <v>30550</v>
      </c>
      <c r="K15" s="31">
        <v>5706</v>
      </c>
      <c r="L15" s="31">
        <v>109</v>
      </c>
      <c r="M15" s="31">
        <v>0</v>
      </c>
      <c r="N15" s="35">
        <f t="shared" si="1"/>
        <v>36365</v>
      </c>
      <c r="O15" s="47">
        <v>0</v>
      </c>
      <c r="P15" s="31">
        <v>0</v>
      </c>
      <c r="Q15" s="31">
        <v>0</v>
      </c>
      <c r="R15" s="31">
        <v>0</v>
      </c>
      <c r="S15" s="35">
        <f t="shared" si="2"/>
        <v>0</v>
      </c>
      <c r="T15" s="47">
        <v>0</v>
      </c>
      <c r="U15" s="31">
        <v>0</v>
      </c>
      <c r="V15" s="31">
        <v>0</v>
      </c>
      <c r="W15" s="31">
        <v>0</v>
      </c>
      <c r="X15" s="35">
        <f t="shared" si="3"/>
        <v>0</v>
      </c>
      <c r="Y15" s="47">
        <v>0</v>
      </c>
      <c r="Z15" s="31">
        <v>0</v>
      </c>
      <c r="AA15" s="31">
        <v>0</v>
      </c>
      <c r="AB15" s="31">
        <v>0</v>
      </c>
      <c r="AC15" s="35">
        <f t="shared" si="4"/>
        <v>0</v>
      </c>
      <c r="AD15" s="47">
        <v>0</v>
      </c>
      <c r="AE15" s="31">
        <v>0</v>
      </c>
      <c r="AF15" s="31">
        <v>0</v>
      </c>
      <c r="AG15" s="31">
        <v>0</v>
      </c>
      <c r="AH15" s="35">
        <f t="shared" si="5"/>
        <v>0</v>
      </c>
      <c r="AI15" s="47">
        <v>0</v>
      </c>
      <c r="AJ15" s="31">
        <v>0</v>
      </c>
      <c r="AK15" s="31">
        <v>0</v>
      </c>
      <c r="AL15" s="31">
        <v>0</v>
      </c>
      <c r="AM15" s="35">
        <f t="shared" si="6"/>
        <v>0</v>
      </c>
      <c r="AN15" s="47">
        <v>0</v>
      </c>
      <c r="AO15" s="31">
        <v>0</v>
      </c>
      <c r="AP15" s="31">
        <v>0</v>
      </c>
      <c r="AQ15" s="31">
        <v>0</v>
      </c>
      <c r="AR15" s="35">
        <f t="shared" si="7"/>
        <v>0</v>
      </c>
      <c r="AS15" s="47">
        <v>0</v>
      </c>
      <c r="AT15" s="31">
        <v>0</v>
      </c>
      <c r="AU15" s="31">
        <v>0</v>
      </c>
      <c r="AV15" s="31">
        <v>0</v>
      </c>
      <c r="AW15" s="35">
        <f t="shared" si="8"/>
        <v>0</v>
      </c>
      <c r="AX15" s="47">
        <v>0</v>
      </c>
      <c r="AY15" s="31">
        <v>0</v>
      </c>
      <c r="AZ15" s="31">
        <v>0</v>
      </c>
      <c r="BA15" s="31">
        <v>0</v>
      </c>
      <c r="BB15" s="35">
        <f t="shared" si="9"/>
        <v>0</v>
      </c>
      <c r="BC15" s="47">
        <v>0</v>
      </c>
      <c r="BD15" s="31">
        <v>0</v>
      </c>
      <c r="BE15" s="31">
        <v>0</v>
      </c>
      <c r="BF15" s="31">
        <v>0</v>
      </c>
      <c r="BG15" s="35">
        <f t="shared" si="10"/>
        <v>0</v>
      </c>
      <c r="BH15" s="47">
        <v>0</v>
      </c>
      <c r="BI15" s="31">
        <v>0</v>
      </c>
      <c r="BJ15" s="31">
        <v>0</v>
      </c>
      <c r="BK15" s="31">
        <v>0</v>
      </c>
      <c r="BL15" s="35">
        <f t="shared" si="11"/>
        <v>0</v>
      </c>
      <c r="BM15" s="47">
        <v>0</v>
      </c>
      <c r="BN15" s="31">
        <v>0</v>
      </c>
      <c r="BO15" s="31">
        <v>0</v>
      </c>
      <c r="BP15" s="31">
        <v>0</v>
      </c>
      <c r="BQ15" s="35">
        <f t="shared" si="12"/>
        <v>0</v>
      </c>
      <c r="BR15" s="47">
        <f t="shared" si="13"/>
        <v>30550</v>
      </c>
      <c r="BS15" s="55">
        <f t="shared" si="13"/>
        <v>5706</v>
      </c>
      <c r="BT15" s="31">
        <f t="shared" si="13"/>
        <v>109</v>
      </c>
      <c r="BU15" s="31">
        <f t="shared" si="13"/>
        <v>0</v>
      </c>
      <c r="BV15" s="138">
        <f t="shared" si="14"/>
        <v>36365</v>
      </c>
      <c r="BW15" s="1"/>
      <c r="BX15" s="207"/>
    </row>
    <row r="16" spans="1:76" x14ac:dyDescent="0.35">
      <c r="A16" s="196">
        <v>10</v>
      </c>
      <c r="B16" s="169" t="s">
        <v>215</v>
      </c>
      <c r="D16" s="210"/>
      <c r="E16" s="199">
        <v>905714</v>
      </c>
      <c r="F16" s="200">
        <v>5150628</v>
      </c>
      <c r="G16" s="200">
        <v>4898</v>
      </c>
      <c r="H16" s="201">
        <v>0</v>
      </c>
      <c r="I16" s="35">
        <f t="shared" si="0"/>
        <v>6061240</v>
      </c>
      <c r="J16" s="47">
        <v>34376</v>
      </c>
      <c r="K16" s="31">
        <v>553099</v>
      </c>
      <c r="L16" s="31">
        <v>84</v>
      </c>
      <c r="M16" s="31">
        <v>0</v>
      </c>
      <c r="N16" s="35">
        <f t="shared" si="1"/>
        <v>587559</v>
      </c>
      <c r="O16" s="47">
        <v>0</v>
      </c>
      <c r="P16" s="31">
        <v>0</v>
      </c>
      <c r="Q16" s="31">
        <v>0</v>
      </c>
      <c r="R16" s="31">
        <v>0</v>
      </c>
      <c r="S16" s="35">
        <f t="shared" si="2"/>
        <v>0</v>
      </c>
      <c r="T16" s="47">
        <v>0</v>
      </c>
      <c r="U16" s="31">
        <v>0</v>
      </c>
      <c r="V16" s="31">
        <v>0</v>
      </c>
      <c r="W16" s="31">
        <v>0</v>
      </c>
      <c r="X16" s="35">
        <f t="shared" si="3"/>
        <v>0</v>
      </c>
      <c r="Y16" s="47">
        <v>0</v>
      </c>
      <c r="Z16" s="31">
        <v>0</v>
      </c>
      <c r="AA16" s="31">
        <v>0</v>
      </c>
      <c r="AB16" s="31">
        <v>0</v>
      </c>
      <c r="AC16" s="35">
        <f t="shared" si="4"/>
        <v>0</v>
      </c>
      <c r="AD16" s="47">
        <v>0</v>
      </c>
      <c r="AE16" s="31">
        <v>0</v>
      </c>
      <c r="AF16" s="31">
        <v>0</v>
      </c>
      <c r="AG16" s="31">
        <v>0</v>
      </c>
      <c r="AH16" s="35">
        <f t="shared" si="5"/>
        <v>0</v>
      </c>
      <c r="AI16" s="47">
        <v>0</v>
      </c>
      <c r="AJ16" s="31">
        <v>0</v>
      </c>
      <c r="AK16" s="31">
        <v>0</v>
      </c>
      <c r="AL16" s="31">
        <v>0</v>
      </c>
      <c r="AM16" s="35">
        <f t="shared" si="6"/>
        <v>0</v>
      </c>
      <c r="AN16" s="47">
        <v>0</v>
      </c>
      <c r="AO16" s="31">
        <v>0</v>
      </c>
      <c r="AP16" s="31">
        <v>0</v>
      </c>
      <c r="AQ16" s="31">
        <v>0</v>
      </c>
      <c r="AR16" s="35">
        <f t="shared" si="7"/>
        <v>0</v>
      </c>
      <c r="AS16" s="47">
        <v>0</v>
      </c>
      <c r="AT16" s="31">
        <v>0</v>
      </c>
      <c r="AU16" s="31">
        <v>0</v>
      </c>
      <c r="AV16" s="31">
        <v>0</v>
      </c>
      <c r="AW16" s="35">
        <f t="shared" si="8"/>
        <v>0</v>
      </c>
      <c r="AX16" s="47">
        <v>0</v>
      </c>
      <c r="AY16" s="31">
        <v>0</v>
      </c>
      <c r="AZ16" s="31">
        <v>0</v>
      </c>
      <c r="BA16" s="31">
        <v>0</v>
      </c>
      <c r="BB16" s="35">
        <f t="shared" si="9"/>
        <v>0</v>
      </c>
      <c r="BC16" s="47">
        <v>0</v>
      </c>
      <c r="BD16" s="31">
        <v>0</v>
      </c>
      <c r="BE16" s="31">
        <v>0</v>
      </c>
      <c r="BF16" s="31">
        <v>0</v>
      </c>
      <c r="BG16" s="35">
        <f t="shared" si="10"/>
        <v>0</v>
      </c>
      <c r="BH16" s="47">
        <v>0</v>
      </c>
      <c r="BI16" s="31">
        <v>0</v>
      </c>
      <c r="BJ16" s="31">
        <v>0</v>
      </c>
      <c r="BK16" s="31">
        <v>0</v>
      </c>
      <c r="BL16" s="35">
        <f t="shared" si="11"/>
        <v>0</v>
      </c>
      <c r="BM16" s="47">
        <v>0</v>
      </c>
      <c r="BN16" s="31">
        <v>0</v>
      </c>
      <c r="BO16" s="31">
        <v>0</v>
      </c>
      <c r="BP16" s="31">
        <v>0</v>
      </c>
      <c r="BQ16" s="35">
        <f t="shared" si="12"/>
        <v>0</v>
      </c>
      <c r="BR16" s="47">
        <f t="shared" si="13"/>
        <v>34376</v>
      </c>
      <c r="BS16" s="55">
        <f t="shared" si="13"/>
        <v>553099</v>
      </c>
      <c r="BT16" s="31">
        <f t="shared" si="13"/>
        <v>84</v>
      </c>
      <c r="BU16" s="31">
        <f t="shared" si="13"/>
        <v>0</v>
      </c>
      <c r="BV16" s="138">
        <f t="shared" si="14"/>
        <v>587559</v>
      </c>
      <c r="BW16" s="1"/>
      <c r="BX16" s="207"/>
    </row>
    <row r="17" spans="1:76" x14ac:dyDescent="0.35">
      <c r="A17" s="196">
        <v>11</v>
      </c>
      <c r="B17" s="197" t="s">
        <v>216</v>
      </c>
      <c r="D17" s="208"/>
      <c r="E17" s="199">
        <v>524236</v>
      </c>
      <c r="F17" s="200">
        <v>64546</v>
      </c>
      <c r="G17" s="200">
        <v>7940</v>
      </c>
      <c r="H17" s="201">
        <v>0</v>
      </c>
      <c r="I17" s="35">
        <f t="shared" si="0"/>
        <v>596722</v>
      </c>
      <c r="J17" s="47">
        <v>42958</v>
      </c>
      <c r="K17" s="31">
        <v>11052</v>
      </c>
      <c r="L17" s="31">
        <v>127</v>
      </c>
      <c r="M17" s="31">
        <v>0</v>
      </c>
      <c r="N17" s="35">
        <f t="shared" si="1"/>
        <v>54137</v>
      </c>
      <c r="O17" s="47">
        <v>0</v>
      </c>
      <c r="P17" s="31">
        <v>0</v>
      </c>
      <c r="Q17" s="31">
        <v>0</v>
      </c>
      <c r="R17" s="31">
        <v>0</v>
      </c>
      <c r="S17" s="35">
        <f t="shared" si="2"/>
        <v>0</v>
      </c>
      <c r="T17" s="47">
        <v>0</v>
      </c>
      <c r="U17" s="31">
        <v>0</v>
      </c>
      <c r="V17" s="31">
        <v>0</v>
      </c>
      <c r="W17" s="31">
        <v>0</v>
      </c>
      <c r="X17" s="35">
        <f t="shared" si="3"/>
        <v>0</v>
      </c>
      <c r="Y17" s="47">
        <v>0</v>
      </c>
      <c r="Z17" s="31">
        <v>0</v>
      </c>
      <c r="AA17" s="31">
        <v>0</v>
      </c>
      <c r="AB17" s="31">
        <v>0</v>
      </c>
      <c r="AC17" s="35">
        <f t="shared" si="4"/>
        <v>0</v>
      </c>
      <c r="AD17" s="47">
        <v>0</v>
      </c>
      <c r="AE17" s="31">
        <v>0</v>
      </c>
      <c r="AF17" s="31">
        <v>0</v>
      </c>
      <c r="AG17" s="31">
        <v>0</v>
      </c>
      <c r="AH17" s="35">
        <f t="shared" si="5"/>
        <v>0</v>
      </c>
      <c r="AI17" s="47">
        <v>0</v>
      </c>
      <c r="AJ17" s="31">
        <v>0</v>
      </c>
      <c r="AK17" s="31">
        <v>0</v>
      </c>
      <c r="AL17" s="31">
        <v>0</v>
      </c>
      <c r="AM17" s="35">
        <f t="shared" si="6"/>
        <v>0</v>
      </c>
      <c r="AN17" s="47">
        <v>0</v>
      </c>
      <c r="AO17" s="31">
        <v>0</v>
      </c>
      <c r="AP17" s="31">
        <v>0</v>
      </c>
      <c r="AQ17" s="31">
        <v>0</v>
      </c>
      <c r="AR17" s="35">
        <f t="shared" si="7"/>
        <v>0</v>
      </c>
      <c r="AS17" s="47">
        <v>0</v>
      </c>
      <c r="AT17" s="31">
        <v>0</v>
      </c>
      <c r="AU17" s="31">
        <v>0</v>
      </c>
      <c r="AV17" s="31">
        <v>0</v>
      </c>
      <c r="AW17" s="35">
        <f t="shared" si="8"/>
        <v>0</v>
      </c>
      <c r="AX17" s="47">
        <v>0</v>
      </c>
      <c r="AY17" s="31">
        <v>0</v>
      </c>
      <c r="AZ17" s="31">
        <v>0</v>
      </c>
      <c r="BA17" s="31">
        <v>0</v>
      </c>
      <c r="BB17" s="35">
        <f t="shared" si="9"/>
        <v>0</v>
      </c>
      <c r="BC17" s="47">
        <v>0</v>
      </c>
      <c r="BD17" s="31">
        <v>0</v>
      </c>
      <c r="BE17" s="31">
        <v>0</v>
      </c>
      <c r="BF17" s="31">
        <v>0</v>
      </c>
      <c r="BG17" s="35">
        <f t="shared" si="10"/>
        <v>0</v>
      </c>
      <c r="BH17" s="47">
        <v>0</v>
      </c>
      <c r="BI17" s="31">
        <v>0</v>
      </c>
      <c r="BJ17" s="31">
        <v>0</v>
      </c>
      <c r="BK17" s="31">
        <v>0</v>
      </c>
      <c r="BL17" s="35">
        <f t="shared" si="11"/>
        <v>0</v>
      </c>
      <c r="BM17" s="47">
        <v>0</v>
      </c>
      <c r="BN17" s="31">
        <v>0</v>
      </c>
      <c r="BO17" s="31">
        <v>0</v>
      </c>
      <c r="BP17" s="31">
        <v>0</v>
      </c>
      <c r="BQ17" s="35">
        <f t="shared" si="12"/>
        <v>0</v>
      </c>
      <c r="BR17" s="47">
        <f t="shared" si="13"/>
        <v>42958</v>
      </c>
      <c r="BS17" s="55">
        <f t="shared" si="13"/>
        <v>11052</v>
      </c>
      <c r="BT17" s="31">
        <f t="shared" si="13"/>
        <v>127</v>
      </c>
      <c r="BU17" s="31">
        <f t="shared" si="13"/>
        <v>0</v>
      </c>
      <c r="BV17" s="138">
        <f t="shared" si="14"/>
        <v>54137</v>
      </c>
      <c r="BW17" s="1"/>
      <c r="BX17" s="207"/>
    </row>
    <row r="18" spans="1:76" x14ac:dyDescent="0.35">
      <c r="A18" s="196">
        <v>12</v>
      </c>
      <c r="B18" s="169" t="s">
        <v>217</v>
      </c>
      <c r="D18" s="198"/>
      <c r="E18" s="199">
        <v>351447</v>
      </c>
      <c r="F18" s="200">
        <v>2301</v>
      </c>
      <c r="G18" s="200">
        <v>57</v>
      </c>
      <c r="H18" s="201">
        <v>0</v>
      </c>
      <c r="I18" s="35">
        <f t="shared" si="0"/>
        <v>353805</v>
      </c>
      <c r="J18" s="47">
        <v>21756</v>
      </c>
      <c r="K18" s="31">
        <v>26</v>
      </c>
      <c r="L18" s="31">
        <v>14</v>
      </c>
      <c r="M18" s="31">
        <v>0</v>
      </c>
      <c r="N18" s="35">
        <f t="shared" si="1"/>
        <v>21796</v>
      </c>
      <c r="O18" s="47">
        <v>0</v>
      </c>
      <c r="P18" s="31">
        <v>0</v>
      </c>
      <c r="Q18" s="31">
        <v>0</v>
      </c>
      <c r="R18" s="31">
        <v>0</v>
      </c>
      <c r="S18" s="35">
        <f t="shared" si="2"/>
        <v>0</v>
      </c>
      <c r="T18" s="47">
        <v>0</v>
      </c>
      <c r="U18" s="31">
        <v>0</v>
      </c>
      <c r="V18" s="31">
        <v>0</v>
      </c>
      <c r="W18" s="31">
        <v>0</v>
      </c>
      <c r="X18" s="35">
        <f t="shared" si="3"/>
        <v>0</v>
      </c>
      <c r="Y18" s="47">
        <v>0</v>
      </c>
      <c r="Z18" s="31">
        <v>0</v>
      </c>
      <c r="AA18" s="31">
        <v>0</v>
      </c>
      <c r="AB18" s="31">
        <v>0</v>
      </c>
      <c r="AC18" s="35">
        <f t="shared" si="4"/>
        <v>0</v>
      </c>
      <c r="AD18" s="47">
        <v>0</v>
      </c>
      <c r="AE18" s="31">
        <v>0</v>
      </c>
      <c r="AF18" s="31">
        <v>0</v>
      </c>
      <c r="AG18" s="31">
        <v>0</v>
      </c>
      <c r="AH18" s="35">
        <f t="shared" si="5"/>
        <v>0</v>
      </c>
      <c r="AI18" s="47">
        <v>0</v>
      </c>
      <c r="AJ18" s="31">
        <v>0</v>
      </c>
      <c r="AK18" s="31">
        <v>0</v>
      </c>
      <c r="AL18" s="31">
        <v>0</v>
      </c>
      <c r="AM18" s="35">
        <f t="shared" si="6"/>
        <v>0</v>
      </c>
      <c r="AN18" s="47">
        <v>0</v>
      </c>
      <c r="AO18" s="31">
        <v>0</v>
      </c>
      <c r="AP18" s="31">
        <v>0</v>
      </c>
      <c r="AQ18" s="31">
        <v>0</v>
      </c>
      <c r="AR18" s="35">
        <f t="shared" si="7"/>
        <v>0</v>
      </c>
      <c r="AS18" s="47">
        <v>0</v>
      </c>
      <c r="AT18" s="31">
        <v>0</v>
      </c>
      <c r="AU18" s="31">
        <v>0</v>
      </c>
      <c r="AV18" s="31">
        <v>0</v>
      </c>
      <c r="AW18" s="35">
        <f t="shared" si="8"/>
        <v>0</v>
      </c>
      <c r="AX18" s="47">
        <v>0</v>
      </c>
      <c r="AY18" s="31">
        <v>0</v>
      </c>
      <c r="AZ18" s="31">
        <v>0</v>
      </c>
      <c r="BA18" s="31">
        <v>0</v>
      </c>
      <c r="BB18" s="35">
        <f t="shared" si="9"/>
        <v>0</v>
      </c>
      <c r="BC18" s="47">
        <v>0</v>
      </c>
      <c r="BD18" s="31">
        <v>0</v>
      </c>
      <c r="BE18" s="31">
        <v>0</v>
      </c>
      <c r="BF18" s="31">
        <v>0</v>
      </c>
      <c r="BG18" s="35">
        <f t="shared" si="10"/>
        <v>0</v>
      </c>
      <c r="BH18" s="47">
        <v>0</v>
      </c>
      <c r="BI18" s="31">
        <v>0</v>
      </c>
      <c r="BJ18" s="31">
        <v>0</v>
      </c>
      <c r="BK18" s="31">
        <v>0</v>
      </c>
      <c r="BL18" s="35">
        <f t="shared" si="11"/>
        <v>0</v>
      </c>
      <c r="BM18" s="47">
        <v>0</v>
      </c>
      <c r="BN18" s="31">
        <v>0</v>
      </c>
      <c r="BO18" s="31">
        <v>0</v>
      </c>
      <c r="BP18" s="31">
        <v>0</v>
      </c>
      <c r="BQ18" s="35">
        <f t="shared" si="12"/>
        <v>0</v>
      </c>
      <c r="BR18" s="47">
        <f t="shared" si="13"/>
        <v>21756</v>
      </c>
      <c r="BS18" s="55">
        <f t="shared" si="13"/>
        <v>26</v>
      </c>
      <c r="BT18" s="31">
        <f t="shared" si="13"/>
        <v>14</v>
      </c>
      <c r="BU18" s="31">
        <f t="shared" si="13"/>
        <v>0</v>
      </c>
      <c r="BV18" s="138">
        <f t="shared" si="14"/>
        <v>21796</v>
      </c>
      <c r="BW18" s="1"/>
      <c r="BX18" s="207"/>
    </row>
    <row r="19" spans="1:76" x14ac:dyDescent="0.35">
      <c r="A19" s="196">
        <v>13</v>
      </c>
      <c r="B19" s="169" t="s">
        <v>218</v>
      </c>
      <c r="D19" s="198"/>
      <c r="E19" s="199">
        <v>1389660</v>
      </c>
      <c r="F19" s="200">
        <v>6434509</v>
      </c>
      <c r="G19" s="200">
        <v>11368</v>
      </c>
      <c r="H19" s="201">
        <v>0</v>
      </c>
      <c r="I19" s="35">
        <f t="shared" si="0"/>
        <v>7835537</v>
      </c>
      <c r="J19" s="47">
        <v>70345</v>
      </c>
      <c r="K19" s="31">
        <v>1278352</v>
      </c>
      <c r="L19" s="31">
        <v>263</v>
      </c>
      <c r="M19" s="31">
        <v>0</v>
      </c>
      <c r="N19" s="35">
        <f t="shared" si="1"/>
        <v>1348960</v>
      </c>
      <c r="O19" s="47">
        <v>0</v>
      </c>
      <c r="P19" s="31">
        <v>0</v>
      </c>
      <c r="Q19" s="31">
        <v>0</v>
      </c>
      <c r="R19" s="31">
        <v>0</v>
      </c>
      <c r="S19" s="35">
        <f t="shared" si="2"/>
        <v>0</v>
      </c>
      <c r="T19" s="47">
        <v>0</v>
      </c>
      <c r="U19" s="31">
        <v>0</v>
      </c>
      <c r="V19" s="31">
        <v>0</v>
      </c>
      <c r="W19" s="31">
        <v>0</v>
      </c>
      <c r="X19" s="35">
        <f t="shared" si="3"/>
        <v>0</v>
      </c>
      <c r="Y19" s="47">
        <v>0</v>
      </c>
      <c r="Z19" s="31">
        <v>0</v>
      </c>
      <c r="AA19" s="31">
        <v>0</v>
      </c>
      <c r="AB19" s="31">
        <v>0</v>
      </c>
      <c r="AC19" s="35">
        <f t="shared" si="4"/>
        <v>0</v>
      </c>
      <c r="AD19" s="47">
        <v>0</v>
      </c>
      <c r="AE19" s="31">
        <v>0</v>
      </c>
      <c r="AF19" s="31">
        <v>0</v>
      </c>
      <c r="AG19" s="31">
        <v>0</v>
      </c>
      <c r="AH19" s="35">
        <f t="shared" si="5"/>
        <v>0</v>
      </c>
      <c r="AI19" s="47">
        <v>0</v>
      </c>
      <c r="AJ19" s="31">
        <v>0</v>
      </c>
      <c r="AK19" s="31">
        <v>0</v>
      </c>
      <c r="AL19" s="31">
        <v>0</v>
      </c>
      <c r="AM19" s="35">
        <f t="shared" si="6"/>
        <v>0</v>
      </c>
      <c r="AN19" s="47">
        <v>0</v>
      </c>
      <c r="AO19" s="31">
        <v>0</v>
      </c>
      <c r="AP19" s="31">
        <v>0</v>
      </c>
      <c r="AQ19" s="31">
        <v>0</v>
      </c>
      <c r="AR19" s="35">
        <f t="shared" si="7"/>
        <v>0</v>
      </c>
      <c r="AS19" s="47">
        <v>0</v>
      </c>
      <c r="AT19" s="31">
        <v>0</v>
      </c>
      <c r="AU19" s="31">
        <v>0</v>
      </c>
      <c r="AV19" s="31">
        <v>0</v>
      </c>
      <c r="AW19" s="35">
        <f t="shared" si="8"/>
        <v>0</v>
      </c>
      <c r="AX19" s="47">
        <v>0</v>
      </c>
      <c r="AY19" s="31">
        <v>0</v>
      </c>
      <c r="AZ19" s="31">
        <v>0</v>
      </c>
      <c r="BA19" s="31">
        <v>0</v>
      </c>
      <c r="BB19" s="35">
        <f t="shared" si="9"/>
        <v>0</v>
      </c>
      <c r="BC19" s="47">
        <v>0</v>
      </c>
      <c r="BD19" s="31">
        <v>0</v>
      </c>
      <c r="BE19" s="31">
        <v>0</v>
      </c>
      <c r="BF19" s="31">
        <v>0</v>
      </c>
      <c r="BG19" s="35">
        <f t="shared" si="10"/>
        <v>0</v>
      </c>
      <c r="BH19" s="47">
        <v>0</v>
      </c>
      <c r="BI19" s="31">
        <v>0</v>
      </c>
      <c r="BJ19" s="31">
        <v>0</v>
      </c>
      <c r="BK19" s="31">
        <v>0</v>
      </c>
      <c r="BL19" s="35">
        <f t="shared" si="11"/>
        <v>0</v>
      </c>
      <c r="BM19" s="47">
        <v>0</v>
      </c>
      <c r="BN19" s="31">
        <v>0</v>
      </c>
      <c r="BO19" s="31">
        <v>0</v>
      </c>
      <c r="BP19" s="31">
        <v>0</v>
      </c>
      <c r="BQ19" s="35">
        <f t="shared" si="12"/>
        <v>0</v>
      </c>
      <c r="BR19" s="47">
        <f t="shared" si="13"/>
        <v>70345</v>
      </c>
      <c r="BS19" s="55">
        <f t="shared" si="13"/>
        <v>1278352</v>
      </c>
      <c r="BT19" s="31">
        <f t="shared" si="13"/>
        <v>263</v>
      </c>
      <c r="BU19" s="31">
        <f t="shared" si="13"/>
        <v>0</v>
      </c>
      <c r="BV19" s="138">
        <f t="shared" si="14"/>
        <v>1348960</v>
      </c>
      <c r="BW19" s="1"/>
      <c r="BX19" s="209"/>
    </row>
    <row r="20" spans="1:76" x14ac:dyDescent="0.35">
      <c r="A20" s="196">
        <v>14</v>
      </c>
      <c r="B20" s="197" t="s">
        <v>219</v>
      </c>
      <c r="D20" s="208"/>
      <c r="E20" s="199">
        <v>2593447</v>
      </c>
      <c r="F20" s="200">
        <v>24552</v>
      </c>
      <c r="G20" s="200">
        <v>365548</v>
      </c>
      <c r="H20" s="201">
        <v>0</v>
      </c>
      <c r="I20" s="35">
        <f t="shared" si="0"/>
        <v>2983547</v>
      </c>
      <c r="J20" s="47">
        <v>177667</v>
      </c>
      <c r="K20" s="31">
        <v>237</v>
      </c>
      <c r="L20" s="31">
        <v>29585</v>
      </c>
      <c r="M20" s="31">
        <v>0</v>
      </c>
      <c r="N20" s="35">
        <f t="shared" si="1"/>
        <v>207489</v>
      </c>
      <c r="O20" s="47">
        <v>0</v>
      </c>
      <c r="P20" s="31">
        <v>0</v>
      </c>
      <c r="Q20" s="31">
        <v>0</v>
      </c>
      <c r="R20" s="31">
        <v>0</v>
      </c>
      <c r="S20" s="35">
        <f t="shared" si="2"/>
        <v>0</v>
      </c>
      <c r="T20" s="47">
        <v>0</v>
      </c>
      <c r="U20" s="31">
        <v>0</v>
      </c>
      <c r="V20" s="31">
        <v>0</v>
      </c>
      <c r="W20" s="31">
        <v>0</v>
      </c>
      <c r="X20" s="35">
        <f t="shared" si="3"/>
        <v>0</v>
      </c>
      <c r="Y20" s="47">
        <v>0</v>
      </c>
      <c r="Z20" s="31">
        <v>0</v>
      </c>
      <c r="AA20" s="31">
        <v>0</v>
      </c>
      <c r="AB20" s="31">
        <v>0</v>
      </c>
      <c r="AC20" s="35">
        <f t="shared" si="4"/>
        <v>0</v>
      </c>
      <c r="AD20" s="47">
        <v>0</v>
      </c>
      <c r="AE20" s="31">
        <v>0</v>
      </c>
      <c r="AF20" s="31">
        <v>0</v>
      </c>
      <c r="AG20" s="31">
        <v>0</v>
      </c>
      <c r="AH20" s="35">
        <f t="shared" si="5"/>
        <v>0</v>
      </c>
      <c r="AI20" s="47">
        <v>0</v>
      </c>
      <c r="AJ20" s="31">
        <v>0</v>
      </c>
      <c r="AK20" s="31">
        <v>0</v>
      </c>
      <c r="AL20" s="31">
        <v>0</v>
      </c>
      <c r="AM20" s="35">
        <f t="shared" si="6"/>
        <v>0</v>
      </c>
      <c r="AN20" s="47">
        <v>0</v>
      </c>
      <c r="AO20" s="31">
        <v>0</v>
      </c>
      <c r="AP20" s="31">
        <v>0</v>
      </c>
      <c r="AQ20" s="31">
        <v>0</v>
      </c>
      <c r="AR20" s="35">
        <f t="shared" si="7"/>
        <v>0</v>
      </c>
      <c r="AS20" s="47">
        <v>0</v>
      </c>
      <c r="AT20" s="31">
        <v>0</v>
      </c>
      <c r="AU20" s="31">
        <v>0</v>
      </c>
      <c r="AV20" s="31">
        <v>0</v>
      </c>
      <c r="AW20" s="35">
        <f t="shared" si="8"/>
        <v>0</v>
      </c>
      <c r="AX20" s="47">
        <v>0</v>
      </c>
      <c r="AY20" s="31">
        <v>0</v>
      </c>
      <c r="AZ20" s="31">
        <v>0</v>
      </c>
      <c r="BA20" s="31">
        <v>0</v>
      </c>
      <c r="BB20" s="35">
        <f t="shared" si="9"/>
        <v>0</v>
      </c>
      <c r="BC20" s="47">
        <v>0</v>
      </c>
      <c r="BD20" s="31">
        <v>0</v>
      </c>
      <c r="BE20" s="31">
        <v>0</v>
      </c>
      <c r="BF20" s="31">
        <v>0</v>
      </c>
      <c r="BG20" s="35">
        <f t="shared" si="10"/>
        <v>0</v>
      </c>
      <c r="BH20" s="47">
        <v>0</v>
      </c>
      <c r="BI20" s="31">
        <v>0</v>
      </c>
      <c r="BJ20" s="31">
        <v>0</v>
      </c>
      <c r="BK20" s="31">
        <v>0</v>
      </c>
      <c r="BL20" s="35">
        <f t="shared" si="11"/>
        <v>0</v>
      </c>
      <c r="BM20" s="47">
        <v>0</v>
      </c>
      <c r="BN20" s="31">
        <v>0</v>
      </c>
      <c r="BO20" s="31">
        <v>0</v>
      </c>
      <c r="BP20" s="31">
        <v>0</v>
      </c>
      <c r="BQ20" s="35">
        <f t="shared" si="12"/>
        <v>0</v>
      </c>
      <c r="BR20" s="47">
        <f t="shared" si="13"/>
        <v>177667</v>
      </c>
      <c r="BS20" s="55">
        <f t="shared" si="13"/>
        <v>237</v>
      </c>
      <c r="BT20" s="31">
        <f t="shared" si="13"/>
        <v>29585</v>
      </c>
      <c r="BU20" s="31">
        <f t="shared" si="13"/>
        <v>0</v>
      </c>
      <c r="BV20" s="138">
        <f t="shared" si="14"/>
        <v>207489</v>
      </c>
      <c r="BW20" s="1"/>
      <c r="BX20" s="207"/>
    </row>
    <row r="21" spans="1:76" x14ac:dyDescent="0.35">
      <c r="A21" s="196">
        <v>15</v>
      </c>
      <c r="B21" s="197" t="s">
        <v>220</v>
      </c>
      <c r="D21" s="208"/>
      <c r="E21" s="199">
        <v>290473</v>
      </c>
      <c r="F21" s="200">
        <v>50404</v>
      </c>
      <c r="G21" s="200">
        <v>1935</v>
      </c>
      <c r="H21" s="201">
        <v>0</v>
      </c>
      <c r="I21" s="35">
        <f t="shared" si="0"/>
        <v>342812</v>
      </c>
      <c r="J21" s="47">
        <v>10258</v>
      </c>
      <c r="K21" s="31">
        <v>0</v>
      </c>
      <c r="L21" s="31">
        <v>22</v>
      </c>
      <c r="M21" s="31">
        <v>0</v>
      </c>
      <c r="N21" s="35">
        <f t="shared" si="1"/>
        <v>10280</v>
      </c>
      <c r="O21" s="47">
        <v>0</v>
      </c>
      <c r="P21" s="31">
        <v>0</v>
      </c>
      <c r="Q21" s="31">
        <v>0</v>
      </c>
      <c r="R21" s="31">
        <v>0</v>
      </c>
      <c r="S21" s="35">
        <f t="shared" si="2"/>
        <v>0</v>
      </c>
      <c r="T21" s="47">
        <v>0</v>
      </c>
      <c r="U21" s="31">
        <v>0</v>
      </c>
      <c r="V21" s="31">
        <v>0</v>
      </c>
      <c r="W21" s="31">
        <v>0</v>
      </c>
      <c r="X21" s="35">
        <f t="shared" si="3"/>
        <v>0</v>
      </c>
      <c r="Y21" s="47">
        <v>0</v>
      </c>
      <c r="Z21" s="31">
        <v>0</v>
      </c>
      <c r="AA21" s="31">
        <v>0</v>
      </c>
      <c r="AB21" s="31">
        <v>0</v>
      </c>
      <c r="AC21" s="35">
        <f t="shared" si="4"/>
        <v>0</v>
      </c>
      <c r="AD21" s="47">
        <v>0</v>
      </c>
      <c r="AE21" s="31">
        <v>0</v>
      </c>
      <c r="AF21" s="31">
        <v>0</v>
      </c>
      <c r="AG21" s="31">
        <v>0</v>
      </c>
      <c r="AH21" s="35">
        <f t="shared" si="5"/>
        <v>0</v>
      </c>
      <c r="AI21" s="47">
        <v>0</v>
      </c>
      <c r="AJ21" s="31">
        <v>0</v>
      </c>
      <c r="AK21" s="31">
        <v>0</v>
      </c>
      <c r="AL21" s="31">
        <v>0</v>
      </c>
      <c r="AM21" s="35">
        <f t="shared" si="6"/>
        <v>0</v>
      </c>
      <c r="AN21" s="47">
        <v>0</v>
      </c>
      <c r="AO21" s="31">
        <v>0</v>
      </c>
      <c r="AP21" s="31">
        <v>0</v>
      </c>
      <c r="AQ21" s="31">
        <v>0</v>
      </c>
      <c r="AR21" s="35">
        <f t="shared" si="7"/>
        <v>0</v>
      </c>
      <c r="AS21" s="47">
        <v>0</v>
      </c>
      <c r="AT21" s="31">
        <v>0</v>
      </c>
      <c r="AU21" s="31">
        <v>0</v>
      </c>
      <c r="AV21" s="31">
        <v>0</v>
      </c>
      <c r="AW21" s="35">
        <f t="shared" si="8"/>
        <v>0</v>
      </c>
      <c r="AX21" s="47">
        <v>0</v>
      </c>
      <c r="AY21" s="31">
        <v>0</v>
      </c>
      <c r="AZ21" s="31">
        <v>0</v>
      </c>
      <c r="BA21" s="31">
        <v>0</v>
      </c>
      <c r="BB21" s="35">
        <f t="shared" si="9"/>
        <v>0</v>
      </c>
      <c r="BC21" s="47">
        <v>0</v>
      </c>
      <c r="BD21" s="31">
        <v>0</v>
      </c>
      <c r="BE21" s="31">
        <v>0</v>
      </c>
      <c r="BF21" s="31">
        <v>0</v>
      </c>
      <c r="BG21" s="35">
        <f t="shared" si="10"/>
        <v>0</v>
      </c>
      <c r="BH21" s="47">
        <v>0</v>
      </c>
      <c r="BI21" s="31">
        <v>0</v>
      </c>
      <c r="BJ21" s="31">
        <v>0</v>
      </c>
      <c r="BK21" s="31">
        <v>0</v>
      </c>
      <c r="BL21" s="35">
        <f t="shared" si="11"/>
        <v>0</v>
      </c>
      <c r="BM21" s="47">
        <v>0</v>
      </c>
      <c r="BN21" s="31">
        <v>0</v>
      </c>
      <c r="BO21" s="31">
        <v>0</v>
      </c>
      <c r="BP21" s="31">
        <v>0</v>
      </c>
      <c r="BQ21" s="35">
        <f t="shared" si="12"/>
        <v>0</v>
      </c>
      <c r="BR21" s="47">
        <f t="shared" si="13"/>
        <v>10258</v>
      </c>
      <c r="BS21" s="55">
        <f t="shared" si="13"/>
        <v>0</v>
      </c>
      <c r="BT21" s="31">
        <f t="shared" si="13"/>
        <v>22</v>
      </c>
      <c r="BU21" s="31">
        <f t="shared" si="13"/>
        <v>0</v>
      </c>
      <c r="BV21" s="138">
        <f t="shared" si="14"/>
        <v>10280</v>
      </c>
      <c r="BW21" s="1"/>
      <c r="BX21" s="207"/>
    </row>
    <row r="22" spans="1:76" x14ac:dyDescent="0.35">
      <c r="A22" s="196">
        <v>16</v>
      </c>
      <c r="B22" s="197" t="s">
        <v>221</v>
      </c>
      <c r="D22" s="198"/>
      <c r="E22" s="199">
        <v>3353457</v>
      </c>
      <c r="F22" s="200">
        <v>34436472</v>
      </c>
      <c r="G22" s="200">
        <v>435978</v>
      </c>
      <c r="H22" s="201">
        <v>0</v>
      </c>
      <c r="I22" s="35">
        <f t="shared" si="0"/>
        <v>38225907</v>
      </c>
      <c r="J22" s="47">
        <v>99325</v>
      </c>
      <c r="K22" s="31">
        <v>6348622</v>
      </c>
      <c r="L22" s="31">
        <v>57051</v>
      </c>
      <c r="M22" s="31">
        <v>181</v>
      </c>
      <c r="N22" s="35">
        <f t="shared" si="1"/>
        <v>6505179</v>
      </c>
      <c r="O22" s="47">
        <v>0</v>
      </c>
      <c r="P22" s="31">
        <v>0</v>
      </c>
      <c r="Q22" s="31">
        <v>0</v>
      </c>
      <c r="R22" s="31">
        <v>0</v>
      </c>
      <c r="S22" s="35">
        <f t="shared" si="2"/>
        <v>0</v>
      </c>
      <c r="T22" s="47">
        <v>0</v>
      </c>
      <c r="U22" s="31">
        <v>0</v>
      </c>
      <c r="V22" s="31">
        <v>0</v>
      </c>
      <c r="W22" s="31">
        <v>0</v>
      </c>
      <c r="X22" s="35">
        <f t="shared" si="3"/>
        <v>0</v>
      </c>
      <c r="Y22" s="47">
        <v>0</v>
      </c>
      <c r="Z22" s="31">
        <v>0</v>
      </c>
      <c r="AA22" s="31">
        <v>0</v>
      </c>
      <c r="AB22" s="31">
        <v>0</v>
      </c>
      <c r="AC22" s="35">
        <f t="shared" si="4"/>
        <v>0</v>
      </c>
      <c r="AD22" s="47">
        <v>0</v>
      </c>
      <c r="AE22" s="31">
        <v>0</v>
      </c>
      <c r="AF22" s="31">
        <v>0</v>
      </c>
      <c r="AG22" s="31">
        <v>0</v>
      </c>
      <c r="AH22" s="35">
        <f t="shared" si="5"/>
        <v>0</v>
      </c>
      <c r="AI22" s="47">
        <v>0</v>
      </c>
      <c r="AJ22" s="31">
        <v>0</v>
      </c>
      <c r="AK22" s="31">
        <v>0</v>
      </c>
      <c r="AL22" s="31">
        <v>0</v>
      </c>
      <c r="AM22" s="35">
        <f t="shared" si="6"/>
        <v>0</v>
      </c>
      <c r="AN22" s="47">
        <v>0</v>
      </c>
      <c r="AO22" s="31">
        <v>0</v>
      </c>
      <c r="AP22" s="31">
        <v>0</v>
      </c>
      <c r="AQ22" s="31">
        <v>0</v>
      </c>
      <c r="AR22" s="35">
        <f t="shared" si="7"/>
        <v>0</v>
      </c>
      <c r="AS22" s="47">
        <v>0</v>
      </c>
      <c r="AT22" s="31">
        <v>0</v>
      </c>
      <c r="AU22" s="31">
        <v>0</v>
      </c>
      <c r="AV22" s="31">
        <v>0</v>
      </c>
      <c r="AW22" s="35">
        <f t="shared" si="8"/>
        <v>0</v>
      </c>
      <c r="AX22" s="47">
        <v>0</v>
      </c>
      <c r="AY22" s="31">
        <v>0</v>
      </c>
      <c r="AZ22" s="31">
        <v>0</v>
      </c>
      <c r="BA22" s="31">
        <v>0</v>
      </c>
      <c r="BB22" s="35">
        <f t="shared" si="9"/>
        <v>0</v>
      </c>
      <c r="BC22" s="47">
        <v>0</v>
      </c>
      <c r="BD22" s="31">
        <v>0</v>
      </c>
      <c r="BE22" s="31">
        <v>0</v>
      </c>
      <c r="BF22" s="31">
        <v>0</v>
      </c>
      <c r="BG22" s="35">
        <f t="shared" si="10"/>
        <v>0</v>
      </c>
      <c r="BH22" s="47">
        <v>0</v>
      </c>
      <c r="BI22" s="31">
        <v>0</v>
      </c>
      <c r="BJ22" s="31">
        <v>0</v>
      </c>
      <c r="BK22" s="31">
        <v>0</v>
      </c>
      <c r="BL22" s="35">
        <f t="shared" si="11"/>
        <v>0</v>
      </c>
      <c r="BM22" s="47">
        <v>0</v>
      </c>
      <c r="BN22" s="31">
        <v>0</v>
      </c>
      <c r="BO22" s="31">
        <v>0</v>
      </c>
      <c r="BP22" s="31">
        <v>0</v>
      </c>
      <c r="BQ22" s="35">
        <f t="shared" si="12"/>
        <v>0</v>
      </c>
      <c r="BR22" s="47">
        <f t="shared" si="13"/>
        <v>99325</v>
      </c>
      <c r="BS22" s="55">
        <f t="shared" si="13"/>
        <v>6348622</v>
      </c>
      <c r="BT22" s="31">
        <f t="shared" si="13"/>
        <v>57051</v>
      </c>
      <c r="BU22" s="31">
        <f t="shared" si="13"/>
        <v>181</v>
      </c>
      <c r="BV22" s="138">
        <f t="shared" si="14"/>
        <v>6505179</v>
      </c>
      <c r="BW22" s="1"/>
      <c r="BX22" s="209"/>
    </row>
    <row r="23" spans="1:76" x14ac:dyDescent="0.35">
      <c r="A23" s="196">
        <v>17</v>
      </c>
      <c r="B23" s="197" t="s">
        <v>222</v>
      </c>
      <c r="D23" s="211" t="s">
        <v>63</v>
      </c>
      <c r="E23" s="199">
        <v>14095519</v>
      </c>
      <c r="F23" s="200">
        <v>107226384</v>
      </c>
      <c r="G23" s="200">
        <v>249430</v>
      </c>
      <c r="H23" s="201">
        <v>0</v>
      </c>
      <c r="I23" s="35">
        <f t="shared" si="0"/>
        <v>121571333</v>
      </c>
      <c r="J23" s="47">
        <v>1035972</v>
      </c>
      <c r="K23" s="31">
        <v>22641217</v>
      </c>
      <c r="L23" s="31">
        <v>957</v>
      </c>
      <c r="M23" s="31">
        <v>0</v>
      </c>
      <c r="N23" s="35">
        <f t="shared" si="1"/>
        <v>23678146</v>
      </c>
      <c r="O23" s="47">
        <v>0</v>
      </c>
      <c r="P23" s="31">
        <v>0</v>
      </c>
      <c r="Q23" s="31">
        <v>0</v>
      </c>
      <c r="R23" s="31">
        <v>0</v>
      </c>
      <c r="S23" s="35">
        <f t="shared" si="2"/>
        <v>0</v>
      </c>
      <c r="T23" s="47">
        <v>0</v>
      </c>
      <c r="U23" s="31">
        <v>0</v>
      </c>
      <c r="V23" s="31">
        <v>0</v>
      </c>
      <c r="W23" s="31">
        <v>0</v>
      </c>
      <c r="X23" s="35">
        <f t="shared" si="3"/>
        <v>0</v>
      </c>
      <c r="Y23" s="47">
        <v>0</v>
      </c>
      <c r="Z23" s="31">
        <v>0</v>
      </c>
      <c r="AA23" s="31">
        <v>0</v>
      </c>
      <c r="AB23" s="31">
        <v>0</v>
      </c>
      <c r="AC23" s="35">
        <f t="shared" si="4"/>
        <v>0</v>
      </c>
      <c r="AD23" s="47">
        <v>0</v>
      </c>
      <c r="AE23" s="31">
        <v>0</v>
      </c>
      <c r="AF23" s="31">
        <v>0</v>
      </c>
      <c r="AG23" s="31">
        <v>0</v>
      </c>
      <c r="AH23" s="35">
        <f t="shared" si="5"/>
        <v>0</v>
      </c>
      <c r="AI23" s="47">
        <v>0</v>
      </c>
      <c r="AJ23" s="31">
        <v>0</v>
      </c>
      <c r="AK23" s="31">
        <v>0</v>
      </c>
      <c r="AL23" s="31">
        <v>0</v>
      </c>
      <c r="AM23" s="35">
        <f t="shared" si="6"/>
        <v>0</v>
      </c>
      <c r="AN23" s="47">
        <v>0</v>
      </c>
      <c r="AO23" s="31">
        <v>0</v>
      </c>
      <c r="AP23" s="31">
        <v>0</v>
      </c>
      <c r="AQ23" s="31">
        <v>0</v>
      </c>
      <c r="AR23" s="35">
        <f t="shared" si="7"/>
        <v>0</v>
      </c>
      <c r="AS23" s="47">
        <v>0</v>
      </c>
      <c r="AT23" s="31">
        <v>0</v>
      </c>
      <c r="AU23" s="31">
        <v>0</v>
      </c>
      <c r="AV23" s="31">
        <v>0</v>
      </c>
      <c r="AW23" s="35">
        <f t="shared" si="8"/>
        <v>0</v>
      </c>
      <c r="AX23" s="47">
        <v>0</v>
      </c>
      <c r="AY23" s="31">
        <v>0</v>
      </c>
      <c r="AZ23" s="31">
        <v>0</v>
      </c>
      <c r="BA23" s="31">
        <v>0</v>
      </c>
      <c r="BB23" s="35">
        <f t="shared" si="9"/>
        <v>0</v>
      </c>
      <c r="BC23" s="47">
        <v>0</v>
      </c>
      <c r="BD23" s="31">
        <v>0</v>
      </c>
      <c r="BE23" s="31">
        <v>0</v>
      </c>
      <c r="BF23" s="31">
        <v>0</v>
      </c>
      <c r="BG23" s="35">
        <f t="shared" si="10"/>
        <v>0</v>
      </c>
      <c r="BH23" s="47">
        <v>0</v>
      </c>
      <c r="BI23" s="31">
        <v>0</v>
      </c>
      <c r="BJ23" s="31">
        <v>0</v>
      </c>
      <c r="BK23" s="31">
        <v>0</v>
      </c>
      <c r="BL23" s="35">
        <f t="shared" si="11"/>
        <v>0</v>
      </c>
      <c r="BM23" s="47">
        <v>0</v>
      </c>
      <c r="BN23" s="31">
        <v>0</v>
      </c>
      <c r="BO23" s="31">
        <v>0</v>
      </c>
      <c r="BP23" s="31">
        <v>0</v>
      </c>
      <c r="BQ23" s="35">
        <f t="shared" si="12"/>
        <v>0</v>
      </c>
      <c r="BR23" s="47">
        <f t="shared" ref="BR23:BU48" si="15">+J23+O23+T23+Y23+AD23+AI23+AN23+AS23+AX23+BC23+BH23+BM23</f>
        <v>1035972</v>
      </c>
      <c r="BS23" s="55">
        <f t="shared" si="15"/>
        <v>22641217</v>
      </c>
      <c r="BT23" s="31">
        <f t="shared" si="15"/>
        <v>957</v>
      </c>
      <c r="BU23" s="31">
        <f t="shared" si="15"/>
        <v>0</v>
      </c>
      <c r="BV23" s="138">
        <f t="shared" si="14"/>
        <v>23678146</v>
      </c>
      <c r="BW23" s="1"/>
      <c r="BX23" s="209"/>
    </row>
    <row r="24" spans="1:76" x14ac:dyDescent="0.35">
      <c r="A24" s="196">
        <v>18</v>
      </c>
      <c r="B24" s="197" t="s">
        <v>223</v>
      </c>
      <c r="D24" s="210"/>
      <c r="E24" s="199">
        <v>2432117</v>
      </c>
      <c r="F24" s="200">
        <v>62702721</v>
      </c>
      <c r="G24" s="200">
        <v>1775353</v>
      </c>
      <c r="H24" s="201">
        <v>0</v>
      </c>
      <c r="I24" s="35">
        <f t="shared" si="0"/>
        <v>66910191</v>
      </c>
      <c r="J24" s="47">
        <v>90130</v>
      </c>
      <c r="K24" s="31">
        <v>7093663</v>
      </c>
      <c r="L24" s="31">
        <v>830</v>
      </c>
      <c r="M24" s="31">
        <v>0</v>
      </c>
      <c r="N24" s="35">
        <f t="shared" si="1"/>
        <v>7184623</v>
      </c>
      <c r="O24" s="47">
        <v>0</v>
      </c>
      <c r="P24" s="31">
        <v>0</v>
      </c>
      <c r="Q24" s="31">
        <v>0</v>
      </c>
      <c r="R24" s="31">
        <v>0</v>
      </c>
      <c r="S24" s="35">
        <f t="shared" si="2"/>
        <v>0</v>
      </c>
      <c r="T24" s="47">
        <v>0</v>
      </c>
      <c r="U24" s="31">
        <v>0</v>
      </c>
      <c r="V24" s="31">
        <v>0</v>
      </c>
      <c r="W24" s="31">
        <v>0</v>
      </c>
      <c r="X24" s="35">
        <f t="shared" si="3"/>
        <v>0</v>
      </c>
      <c r="Y24" s="47">
        <v>0</v>
      </c>
      <c r="Z24" s="31">
        <v>0</v>
      </c>
      <c r="AA24" s="31">
        <v>0</v>
      </c>
      <c r="AB24" s="31">
        <v>0</v>
      </c>
      <c r="AC24" s="35">
        <f t="shared" si="4"/>
        <v>0</v>
      </c>
      <c r="AD24" s="47">
        <v>0</v>
      </c>
      <c r="AE24" s="31">
        <v>0</v>
      </c>
      <c r="AF24" s="31">
        <v>0</v>
      </c>
      <c r="AG24" s="31">
        <v>0</v>
      </c>
      <c r="AH24" s="35">
        <f t="shared" si="5"/>
        <v>0</v>
      </c>
      <c r="AI24" s="47">
        <v>0</v>
      </c>
      <c r="AJ24" s="31">
        <v>0</v>
      </c>
      <c r="AK24" s="31">
        <v>0</v>
      </c>
      <c r="AL24" s="31">
        <v>0</v>
      </c>
      <c r="AM24" s="35">
        <f t="shared" si="6"/>
        <v>0</v>
      </c>
      <c r="AN24" s="47">
        <v>0</v>
      </c>
      <c r="AO24" s="31">
        <v>0</v>
      </c>
      <c r="AP24" s="31">
        <v>0</v>
      </c>
      <c r="AQ24" s="31">
        <v>0</v>
      </c>
      <c r="AR24" s="35">
        <f t="shared" si="7"/>
        <v>0</v>
      </c>
      <c r="AS24" s="47">
        <v>0</v>
      </c>
      <c r="AT24" s="31">
        <v>0</v>
      </c>
      <c r="AU24" s="31">
        <v>0</v>
      </c>
      <c r="AV24" s="31">
        <v>0</v>
      </c>
      <c r="AW24" s="35">
        <f t="shared" si="8"/>
        <v>0</v>
      </c>
      <c r="AX24" s="47">
        <v>0</v>
      </c>
      <c r="AY24" s="31">
        <v>0</v>
      </c>
      <c r="AZ24" s="31">
        <v>0</v>
      </c>
      <c r="BA24" s="31">
        <v>0</v>
      </c>
      <c r="BB24" s="35">
        <f t="shared" si="9"/>
        <v>0</v>
      </c>
      <c r="BC24" s="47">
        <v>0</v>
      </c>
      <c r="BD24" s="31">
        <v>0</v>
      </c>
      <c r="BE24" s="31">
        <v>0</v>
      </c>
      <c r="BF24" s="31">
        <v>0</v>
      </c>
      <c r="BG24" s="35">
        <f t="shared" si="10"/>
        <v>0</v>
      </c>
      <c r="BH24" s="47">
        <v>0</v>
      </c>
      <c r="BI24" s="31">
        <v>0</v>
      </c>
      <c r="BJ24" s="31">
        <v>0</v>
      </c>
      <c r="BK24" s="31">
        <v>0</v>
      </c>
      <c r="BL24" s="35">
        <f t="shared" si="11"/>
        <v>0</v>
      </c>
      <c r="BM24" s="47">
        <v>0</v>
      </c>
      <c r="BN24" s="31">
        <v>0</v>
      </c>
      <c r="BO24" s="31">
        <v>0</v>
      </c>
      <c r="BP24" s="31">
        <v>0</v>
      </c>
      <c r="BQ24" s="35">
        <f t="shared" si="12"/>
        <v>0</v>
      </c>
      <c r="BR24" s="47">
        <f t="shared" si="15"/>
        <v>90130</v>
      </c>
      <c r="BS24" s="55">
        <f t="shared" si="15"/>
        <v>7093663</v>
      </c>
      <c r="BT24" s="31">
        <f t="shared" si="15"/>
        <v>830</v>
      </c>
      <c r="BU24" s="31">
        <f t="shared" si="15"/>
        <v>0</v>
      </c>
      <c r="BV24" s="138">
        <f t="shared" si="14"/>
        <v>7184623</v>
      </c>
      <c r="BW24" s="1"/>
      <c r="BX24" s="207"/>
    </row>
    <row r="25" spans="1:76" x14ac:dyDescent="0.35">
      <c r="A25" s="196">
        <v>19</v>
      </c>
      <c r="B25" s="197" t="s">
        <v>224</v>
      </c>
      <c r="D25" s="208"/>
      <c r="E25" s="199">
        <v>987489</v>
      </c>
      <c r="F25" s="200">
        <v>301401923</v>
      </c>
      <c r="G25" s="200">
        <v>15633</v>
      </c>
      <c r="H25" s="201">
        <v>0</v>
      </c>
      <c r="I25" s="35">
        <f t="shared" si="0"/>
        <v>302405045</v>
      </c>
      <c r="J25" s="47">
        <v>95459</v>
      </c>
      <c r="K25" s="31">
        <v>24289554</v>
      </c>
      <c r="L25" s="31">
        <v>73</v>
      </c>
      <c r="M25" s="31">
        <v>0</v>
      </c>
      <c r="N25" s="35">
        <f t="shared" si="1"/>
        <v>24385086</v>
      </c>
      <c r="O25" s="47">
        <v>0</v>
      </c>
      <c r="P25" s="31">
        <v>0</v>
      </c>
      <c r="Q25" s="31">
        <v>0</v>
      </c>
      <c r="R25" s="31">
        <v>0</v>
      </c>
      <c r="S25" s="35">
        <f t="shared" si="2"/>
        <v>0</v>
      </c>
      <c r="T25" s="47">
        <v>0</v>
      </c>
      <c r="U25" s="31">
        <v>0</v>
      </c>
      <c r="V25" s="31">
        <v>0</v>
      </c>
      <c r="W25" s="31">
        <v>0</v>
      </c>
      <c r="X25" s="35">
        <f t="shared" si="3"/>
        <v>0</v>
      </c>
      <c r="Y25" s="47">
        <v>0</v>
      </c>
      <c r="Z25" s="31">
        <v>0</v>
      </c>
      <c r="AA25" s="31">
        <v>0</v>
      </c>
      <c r="AB25" s="31">
        <v>0</v>
      </c>
      <c r="AC25" s="35">
        <f t="shared" si="4"/>
        <v>0</v>
      </c>
      <c r="AD25" s="47">
        <v>0</v>
      </c>
      <c r="AE25" s="31">
        <v>0</v>
      </c>
      <c r="AF25" s="31">
        <v>0</v>
      </c>
      <c r="AG25" s="31">
        <v>0</v>
      </c>
      <c r="AH25" s="35">
        <f t="shared" si="5"/>
        <v>0</v>
      </c>
      <c r="AI25" s="47">
        <v>0</v>
      </c>
      <c r="AJ25" s="31">
        <v>0</v>
      </c>
      <c r="AK25" s="31">
        <v>0</v>
      </c>
      <c r="AL25" s="31">
        <v>0</v>
      </c>
      <c r="AM25" s="35">
        <f t="shared" si="6"/>
        <v>0</v>
      </c>
      <c r="AN25" s="47">
        <v>0</v>
      </c>
      <c r="AO25" s="31">
        <v>0</v>
      </c>
      <c r="AP25" s="31">
        <v>0</v>
      </c>
      <c r="AQ25" s="31">
        <v>0</v>
      </c>
      <c r="AR25" s="35">
        <f t="shared" si="7"/>
        <v>0</v>
      </c>
      <c r="AS25" s="47">
        <v>0</v>
      </c>
      <c r="AT25" s="31">
        <v>0</v>
      </c>
      <c r="AU25" s="31">
        <v>0</v>
      </c>
      <c r="AV25" s="31">
        <v>0</v>
      </c>
      <c r="AW25" s="35">
        <f t="shared" si="8"/>
        <v>0</v>
      </c>
      <c r="AX25" s="47">
        <v>0</v>
      </c>
      <c r="AY25" s="31">
        <v>0</v>
      </c>
      <c r="AZ25" s="31">
        <v>0</v>
      </c>
      <c r="BA25" s="31">
        <v>0</v>
      </c>
      <c r="BB25" s="35">
        <f t="shared" si="9"/>
        <v>0</v>
      </c>
      <c r="BC25" s="47">
        <v>0</v>
      </c>
      <c r="BD25" s="31">
        <v>0</v>
      </c>
      <c r="BE25" s="31">
        <v>0</v>
      </c>
      <c r="BF25" s="31">
        <v>0</v>
      </c>
      <c r="BG25" s="35">
        <f t="shared" si="10"/>
        <v>0</v>
      </c>
      <c r="BH25" s="47">
        <v>0</v>
      </c>
      <c r="BI25" s="31">
        <v>0</v>
      </c>
      <c r="BJ25" s="31">
        <v>0</v>
      </c>
      <c r="BK25" s="31">
        <v>0</v>
      </c>
      <c r="BL25" s="35">
        <f t="shared" si="11"/>
        <v>0</v>
      </c>
      <c r="BM25" s="47">
        <v>0</v>
      </c>
      <c r="BN25" s="31">
        <v>0</v>
      </c>
      <c r="BO25" s="31">
        <v>0</v>
      </c>
      <c r="BP25" s="31">
        <v>0</v>
      </c>
      <c r="BQ25" s="35">
        <f t="shared" si="12"/>
        <v>0</v>
      </c>
      <c r="BR25" s="47">
        <f t="shared" si="15"/>
        <v>95459</v>
      </c>
      <c r="BS25" s="55">
        <f t="shared" si="15"/>
        <v>24289554</v>
      </c>
      <c r="BT25" s="31">
        <f t="shared" si="15"/>
        <v>73</v>
      </c>
      <c r="BU25" s="31">
        <f t="shared" si="15"/>
        <v>0</v>
      </c>
      <c r="BV25" s="138">
        <f t="shared" si="14"/>
        <v>24385086</v>
      </c>
      <c r="BW25" s="1"/>
      <c r="BX25" s="207"/>
    </row>
    <row r="26" spans="1:76" x14ac:dyDescent="0.35">
      <c r="A26" s="196">
        <v>20</v>
      </c>
      <c r="B26" s="724" t="s">
        <v>225</v>
      </c>
      <c r="C26" s="724"/>
      <c r="D26" s="198"/>
      <c r="E26" s="199">
        <v>276830</v>
      </c>
      <c r="F26" s="200">
        <v>1958365</v>
      </c>
      <c r="G26" s="200">
        <v>7946</v>
      </c>
      <c r="H26" s="201">
        <v>0</v>
      </c>
      <c r="I26" s="35">
        <f t="shared" si="0"/>
        <v>2243141</v>
      </c>
      <c r="J26" s="47">
        <v>16341</v>
      </c>
      <c r="K26" s="31">
        <v>471363</v>
      </c>
      <c r="L26" s="31">
        <v>23</v>
      </c>
      <c r="M26" s="31">
        <v>0</v>
      </c>
      <c r="N26" s="35">
        <f t="shared" si="1"/>
        <v>487727</v>
      </c>
      <c r="O26" s="47">
        <v>0</v>
      </c>
      <c r="P26" s="31">
        <v>0</v>
      </c>
      <c r="Q26" s="31">
        <v>0</v>
      </c>
      <c r="R26" s="31">
        <v>0</v>
      </c>
      <c r="S26" s="35">
        <f t="shared" si="2"/>
        <v>0</v>
      </c>
      <c r="T26" s="47">
        <v>0</v>
      </c>
      <c r="U26" s="31">
        <v>0</v>
      </c>
      <c r="V26" s="31">
        <v>0</v>
      </c>
      <c r="W26" s="31">
        <v>0</v>
      </c>
      <c r="X26" s="35">
        <f t="shared" si="3"/>
        <v>0</v>
      </c>
      <c r="Y26" s="47">
        <v>0</v>
      </c>
      <c r="Z26" s="31">
        <v>0</v>
      </c>
      <c r="AA26" s="31">
        <v>0</v>
      </c>
      <c r="AB26" s="31">
        <v>0</v>
      </c>
      <c r="AC26" s="35">
        <f t="shared" si="4"/>
        <v>0</v>
      </c>
      <c r="AD26" s="47">
        <v>0</v>
      </c>
      <c r="AE26" s="31">
        <v>0</v>
      </c>
      <c r="AF26" s="31">
        <v>0</v>
      </c>
      <c r="AG26" s="31">
        <v>0</v>
      </c>
      <c r="AH26" s="35">
        <f t="shared" si="5"/>
        <v>0</v>
      </c>
      <c r="AI26" s="47">
        <v>0</v>
      </c>
      <c r="AJ26" s="31">
        <v>0</v>
      </c>
      <c r="AK26" s="31">
        <v>0</v>
      </c>
      <c r="AL26" s="31">
        <v>0</v>
      </c>
      <c r="AM26" s="35">
        <f t="shared" si="6"/>
        <v>0</v>
      </c>
      <c r="AN26" s="47">
        <v>0</v>
      </c>
      <c r="AO26" s="31">
        <v>0</v>
      </c>
      <c r="AP26" s="31">
        <v>0</v>
      </c>
      <c r="AQ26" s="31">
        <v>0</v>
      </c>
      <c r="AR26" s="35">
        <f t="shared" si="7"/>
        <v>0</v>
      </c>
      <c r="AS26" s="47">
        <v>0</v>
      </c>
      <c r="AT26" s="31">
        <v>0</v>
      </c>
      <c r="AU26" s="31">
        <v>0</v>
      </c>
      <c r="AV26" s="31">
        <v>0</v>
      </c>
      <c r="AW26" s="35">
        <f t="shared" si="8"/>
        <v>0</v>
      </c>
      <c r="AX26" s="47">
        <v>0</v>
      </c>
      <c r="AY26" s="31">
        <v>0</v>
      </c>
      <c r="AZ26" s="31">
        <v>0</v>
      </c>
      <c r="BA26" s="31">
        <v>0</v>
      </c>
      <c r="BB26" s="35">
        <f t="shared" si="9"/>
        <v>0</v>
      </c>
      <c r="BC26" s="47">
        <v>0</v>
      </c>
      <c r="BD26" s="31">
        <v>0</v>
      </c>
      <c r="BE26" s="31">
        <v>0</v>
      </c>
      <c r="BF26" s="31">
        <v>0</v>
      </c>
      <c r="BG26" s="35">
        <f t="shared" si="10"/>
        <v>0</v>
      </c>
      <c r="BH26" s="47">
        <v>0</v>
      </c>
      <c r="BI26" s="31">
        <v>0</v>
      </c>
      <c r="BJ26" s="31">
        <v>0</v>
      </c>
      <c r="BK26" s="31">
        <v>0</v>
      </c>
      <c r="BL26" s="35">
        <f t="shared" si="11"/>
        <v>0</v>
      </c>
      <c r="BM26" s="47">
        <v>0</v>
      </c>
      <c r="BN26" s="31">
        <v>0</v>
      </c>
      <c r="BO26" s="31">
        <v>0</v>
      </c>
      <c r="BP26" s="31">
        <v>0</v>
      </c>
      <c r="BQ26" s="35">
        <f t="shared" si="12"/>
        <v>0</v>
      </c>
      <c r="BR26" s="47">
        <f t="shared" si="15"/>
        <v>16341</v>
      </c>
      <c r="BS26" s="55">
        <f t="shared" si="15"/>
        <v>471363</v>
      </c>
      <c r="BT26" s="31">
        <f t="shared" si="15"/>
        <v>23</v>
      </c>
      <c r="BU26" s="31">
        <f t="shared" si="15"/>
        <v>0</v>
      </c>
      <c r="BV26" s="138">
        <f t="shared" si="14"/>
        <v>487727</v>
      </c>
      <c r="BW26" s="1"/>
      <c r="BX26" s="209"/>
    </row>
    <row r="27" spans="1:76" x14ac:dyDescent="0.35">
      <c r="A27" s="196">
        <v>21</v>
      </c>
      <c r="B27" s="212" t="s">
        <v>226</v>
      </c>
      <c r="C27" s="212"/>
      <c r="D27" s="198"/>
      <c r="E27" s="199">
        <v>177944</v>
      </c>
      <c r="F27" s="200">
        <v>796</v>
      </c>
      <c r="G27" s="200">
        <v>2625</v>
      </c>
      <c r="H27" s="201">
        <v>0</v>
      </c>
      <c r="I27" s="35">
        <f t="shared" si="0"/>
        <v>181365</v>
      </c>
      <c r="J27" s="47">
        <v>13303</v>
      </c>
      <c r="K27" s="31">
        <v>2</v>
      </c>
      <c r="L27" s="31">
        <v>3</v>
      </c>
      <c r="M27" s="31">
        <v>0</v>
      </c>
      <c r="N27" s="35">
        <f t="shared" si="1"/>
        <v>13308</v>
      </c>
      <c r="O27" s="47">
        <v>0</v>
      </c>
      <c r="P27" s="31">
        <v>0</v>
      </c>
      <c r="Q27" s="31">
        <v>0</v>
      </c>
      <c r="R27" s="31">
        <v>0</v>
      </c>
      <c r="S27" s="35">
        <f t="shared" si="2"/>
        <v>0</v>
      </c>
      <c r="T27" s="47">
        <v>0</v>
      </c>
      <c r="U27" s="31">
        <v>0</v>
      </c>
      <c r="V27" s="31">
        <v>0</v>
      </c>
      <c r="W27" s="31">
        <v>0</v>
      </c>
      <c r="X27" s="35">
        <f t="shared" si="3"/>
        <v>0</v>
      </c>
      <c r="Y27" s="47">
        <v>0</v>
      </c>
      <c r="Z27" s="31">
        <v>0</v>
      </c>
      <c r="AA27" s="31">
        <v>0</v>
      </c>
      <c r="AB27" s="31">
        <v>0</v>
      </c>
      <c r="AC27" s="35">
        <f t="shared" si="4"/>
        <v>0</v>
      </c>
      <c r="AD27" s="47">
        <v>0</v>
      </c>
      <c r="AE27" s="31">
        <v>0</v>
      </c>
      <c r="AF27" s="31">
        <v>0</v>
      </c>
      <c r="AG27" s="31">
        <v>0</v>
      </c>
      <c r="AH27" s="35">
        <f t="shared" si="5"/>
        <v>0</v>
      </c>
      <c r="AI27" s="47">
        <v>0</v>
      </c>
      <c r="AJ27" s="31">
        <v>0</v>
      </c>
      <c r="AK27" s="31">
        <v>0</v>
      </c>
      <c r="AL27" s="31">
        <v>0</v>
      </c>
      <c r="AM27" s="35">
        <f t="shared" si="6"/>
        <v>0</v>
      </c>
      <c r="AN27" s="47">
        <v>0</v>
      </c>
      <c r="AO27" s="31">
        <v>0</v>
      </c>
      <c r="AP27" s="31">
        <v>0</v>
      </c>
      <c r="AQ27" s="31">
        <v>0</v>
      </c>
      <c r="AR27" s="35">
        <f t="shared" si="7"/>
        <v>0</v>
      </c>
      <c r="AS27" s="47">
        <v>0</v>
      </c>
      <c r="AT27" s="31">
        <v>0</v>
      </c>
      <c r="AU27" s="31">
        <v>0</v>
      </c>
      <c r="AV27" s="31">
        <v>0</v>
      </c>
      <c r="AW27" s="35">
        <f t="shared" si="8"/>
        <v>0</v>
      </c>
      <c r="AX27" s="47">
        <v>0</v>
      </c>
      <c r="AY27" s="31">
        <v>0</v>
      </c>
      <c r="AZ27" s="31">
        <v>0</v>
      </c>
      <c r="BA27" s="31">
        <v>0</v>
      </c>
      <c r="BB27" s="35">
        <f t="shared" si="9"/>
        <v>0</v>
      </c>
      <c r="BC27" s="47">
        <v>0</v>
      </c>
      <c r="BD27" s="31">
        <v>0</v>
      </c>
      <c r="BE27" s="31">
        <v>0</v>
      </c>
      <c r="BF27" s="31">
        <v>0</v>
      </c>
      <c r="BG27" s="35">
        <f t="shared" si="10"/>
        <v>0</v>
      </c>
      <c r="BH27" s="47">
        <v>0</v>
      </c>
      <c r="BI27" s="31">
        <v>0</v>
      </c>
      <c r="BJ27" s="31">
        <v>0</v>
      </c>
      <c r="BK27" s="31">
        <v>0</v>
      </c>
      <c r="BL27" s="35">
        <f t="shared" si="11"/>
        <v>0</v>
      </c>
      <c r="BM27" s="47">
        <v>0</v>
      </c>
      <c r="BN27" s="31">
        <v>0</v>
      </c>
      <c r="BO27" s="31">
        <v>0</v>
      </c>
      <c r="BP27" s="31">
        <v>0</v>
      </c>
      <c r="BQ27" s="35">
        <f t="shared" si="12"/>
        <v>0</v>
      </c>
      <c r="BR27" s="47">
        <f t="shared" si="15"/>
        <v>13303</v>
      </c>
      <c r="BS27" s="55">
        <f t="shared" si="15"/>
        <v>2</v>
      </c>
      <c r="BT27" s="31">
        <f t="shared" si="15"/>
        <v>3</v>
      </c>
      <c r="BU27" s="31">
        <f t="shared" si="15"/>
        <v>0</v>
      </c>
      <c r="BV27" s="138">
        <f t="shared" si="14"/>
        <v>13308</v>
      </c>
      <c r="BW27" s="1"/>
      <c r="BX27" s="207"/>
    </row>
    <row r="28" spans="1:76" x14ac:dyDescent="0.35">
      <c r="A28" s="196">
        <v>22</v>
      </c>
      <c r="B28" s="197" t="s">
        <v>227</v>
      </c>
      <c r="D28" s="211"/>
      <c r="E28" s="199">
        <v>29218545</v>
      </c>
      <c r="F28" s="200">
        <v>1238608</v>
      </c>
      <c r="G28" s="200">
        <v>482455</v>
      </c>
      <c r="H28" s="201">
        <v>0</v>
      </c>
      <c r="I28" s="35">
        <f t="shared" si="0"/>
        <v>30939608</v>
      </c>
      <c r="J28" s="47">
        <v>2652032</v>
      </c>
      <c r="K28" s="31">
        <v>399713</v>
      </c>
      <c r="L28" s="31">
        <v>65914</v>
      </c>
      <c r="M28" s="31">
        <v>0</v>
      </c>
      <c r="N28" s="35">
        <f t="shared" si="1"/>
        <v>3117659</v>
      </c>
      <c r="O28" s="47">
        <v>0</v>
      </c>
      <c r="P28" s="31">
        <v>0</v>
      </c>
      <c r="Q28" s="31">
        <v>0</v>
      </c>
      <c r="R28" s="31">
        <v>0</v>
      </c>
      <c r="S28" s="35">
        <f t="shared" si="2"/>
        <v>0</v>
      </c>
      <c r="T28" s="47">
        <v>0</v>
      </c>
      <c r="U28" s="31">
        <v>0</v>
      </c>
      <c r="V28" s="31">
        <v>0</v>
      </c>
      <c r="W28" s="31">
        <v>0</v>
      </c>
      <c r="X28" s="35">
        <f t="shared" si="3"/>
        <v>0</v>
      </c>
      <c r="Y28" s="47">
        <v>0</v>
      </c>
      <c r="Z28" s="31">
        <v>0</v>
      </c>
      <c r="AA28" s="31">
        <v>0</v>
      </c>
      <c r="AB28" s="31">
        <v>0</v>
      </c>
      <c r="AC28" s="35">
        <f t="shared" si="4"/>
        <v>0</v>
      </c>
      <c r="AD28" s="47">
        <v>0</v>
      </c>
      <c r="AE28" s="31">
        <v>0</v>
      </c>
      <c r="AF28" s="31">
        <v>0</v>
      </c>
      <c r="AG28" s="31">
        <v>0</v>
      </c>
      <c r="AH28" s="35">
        <f t="shared" si="5"/>
        <v>0</v>
      </c>
      <c r="AI28" s="47">
        <v>0</v>
      </c>
      <c r="AJ28" s="31">
        <v>0</v>
      </c>
      <c r="AK28" s="31">
        <v>0</v>
      </c>
      <c r="AL28" s="31">
        <v>0</v>
      </c>
      <c r="AM28" s="35">
        <f t="shared" si="6"/>
        <v>0</v>
      </c>
      <c r="AN28" s="47">
        <v>0</v>
      </c>
      <c r="AO28" s="31">
        <v>0</v>
      </c>
      <c r="AP28" s="31">
        <v>0</v>
      </c>
      <c r="AQ28" s="31">
        <v>0</v>
      </c>
      <c r="AR28" s="35">
        <f t="shared" si="7"/>
        <v>0</v>
      </c>
      <c r="AS28" s="47">
        <v>0</v>
      </c>
      <c r="AT28" s="31">
        <v>0</v>
      </c>
      <c r="AU28" s="31">
        <v>0</v>
      </c>
      <c r="AV28" s="31">
        <v>0</v>
      </c>
      <c r="AW28" s="35">
        <f t="shared" si="8"/>
        <v>0</v>
      </c>
      <c r="AX28" s="47">
        <v>0</v>
      </c>
      <c r="AY28" s="31">
        <v>0</v>
      </c>
      <c r="AZ28" s="31">
        <v>0</v>
      </c>
      <c r="BA28" s="31">
        <v>0</v>
      </c>
      <c r="BB28" s="35">
        <f t="shared" si="9"/>
        <v>0</v>
      </c>
      <c r="BC28" s="47">
        <v>0</v>
      </c>
      <c r="BD28" s="31">
        <v>0</v>
      </c>
      <c r="BE28" s="31">
        <v>0</v>
      </c>
      <c r="BF28" s="31">
        <v>0</v>
      </c>
      <c r="BG28" s="35">
        <f t="shared" si="10"/>
        <v>0</v>
      </c>
      <c r="BH28" s="47">
        <v>0</v>
      </c>
      <c r="BI28" s="31">
        <v>0</v>
      </c>
      <c r="BJ28" s="31">
        <v>0</v>
      </c>
      <c r="BK28" s="31">
        <v>0</v>
      </c>
      <c r="BL28" s="35">
        <f t="shared" si="11"/>
        <v>0</v>
      </c>
      <c r="BM28" s="47">
        <v>0</v>
      </c>
      <c r="BN28" s="31">
        <v>0</v>
      </c>
      <c r="BO28" s="31">
        <v>0</v>
      </c>
      <c r="BP28" s="31">
        <v>0</v>
      </c>
      <c r="BQ28" s="35">
        <f t="shared" si="12"/>
        <v>0</v>
      </c>
      <c r="BR28" s="47">
        <f t="shared" si="15"/>
        <v>2652032</v>
      </c>
      <c r="BS28" s="55">
        <f t="shared" si="15"/>
        <v>399713</v>
      </c>
      <c r="BT28" s="31">
        <f t="shared" si="15"/>
        <v>65914</v>
      </c>
      <c r="BU28" s="31">
        <f t="shared" si="15"/>
        <v>0</v>
      </c>
      <c r="BV28" s="138">
        <f t="shared" si="14"/>
        <v>3117659</v>
      </c>
      <c r="BW28" s="1"/>
      <c r="BX28" s="207"/>
    </row>
    <row r="29" spans="1:76" x14ac:dyDescent="0.35">
      <c r="A29" s="196">
        <v>23</v>
      </c>
      <c r="B29" s="197" t="s">
        <v>228</v>
      </c>
      <c r="D29" s="198"/>
      <c r="E29" s="199">
        <v>51088210</v>
      </c>
      <c r="F29" s="200">
        <v>5733442</v>
      </c>
      <c r="G29" s="200">
        <v>784066</v>
      </c>
      <c r="H29" s="201">
        <v>0</v>
      </c>
      <c r="I29" s="35">
        <f t="shared" si="0"/>
        <v>57605718</v>
      </c>
      <c r="J29" s="47">
        <v>3972717</v>
      </c>
      <c r="K29" s="31">
        <v>594564</v>
      </c>
      <c r="L29" s="31">
        <v>23320</v>
      </c>
      <c r="M29" s="31">
        <v>0</v>
      </c>
      <c r="N29" s="35">
        <f t="shared" si="1"/>
        <v>4590601</v>
      </c>
      <c r="O29" s="47">
        <v>0</v>
      </c>
      <c r="P29" s="31">
        <v>0</v>
      </c>
      <c r="Q29" s="31">
        <v>0</v>
      </c>
      <c r="R29" s="31">
        <v>0</v>
      </c>
      <c r="S29" s="35">
        <f t="shared" si="2"/>
        <v>0</v>
      </c>
      <c r="T29" s="47">
        <v>0</v>
      </c>
      <c r="U29" s="31">
        <v>0</v>
      </c>
      <c r="V29" s="31">
        <v>0</v>
      </c>
      <c r="W29" s="31">
        <v>0</v>
      </c>
      <c r="X29" s="35">
        <f t="shared" si="3"/>
        <v>0</v>
      </c>
      <c r="Y29" s="47">
        <v>0</v>
      </c>
      <c r="Z29" s="31">
        <v>0</v>
      </c>
      <c r="AA29" s="31">
        <v>0</v>
      </c>
      <c r="AB29" s="31">
        <v>0</v>
      </c>
      <c r="AC29" s="35">
        <f t="shared" si="4"/>
        <v>0</v>
      </c>
      <c r="AD29" s="47">
        <v>0</v>
      </c>
      <c r="AE29" s="31">
        <v>0</v>
      </c>
      <c r="AF29" s="31">
        <v>0</v>
      </c>
      <c r="AG29" s="31">
        <v>0</v>
      </c>
      <c r="AH29" s="35">
        <f t="shared" si="5"/>
        <v>0</v>
      </c>
      <c r="AI29" s="47">
        <v>0</v>
      </c>
      <c r="AJ29" s="31">
        <v>0</v>
      </c>
      <c r="AK29" s="31">
        <v>0</v>
      </c>
      <c r="AL29" s="31">
        <v>0</v>
      </c>
      <c r="AM29" s="35">
        <f t="shared" si="6"/>
        <v>0</v>
      </c>
      <c r="AN29" s="47">
        <v>0</v>
      </c>
      <c r="AO29" s="31">
        <v>0</v>
      </c>
      <c r="AP29" s="31">
        <v>0</v>
      </c>
      <c r="AQ29" s="31">
        <v>0</v>
      </c>
      <c r="AR29" s="35">
        <f t="shared" si="7"/>
        <v>0</v>
      </c>
      <c r="AS29" s="47">
        <v>0</v>
      </c>
      <c r="AT29" s="31">
        <v>0</v>
      </c>
      <c r="AU29" s="31">
        <v>0</v>
      </c>
      <c r="AV29" s="31">
        <v>0</v>
      </c>
      <c r="AW29" s="35">
        <f t="shared" si="8"/>
        <v>0</v>
      </c>
      <c r="AX29" s="47">
        <v>0</v>
      </c>
      <c r="AY29" s="31">
        <v>0</v>
      </c>
      <c r="AZ29" s="31">
        <v>0</v>
      </c>
      <c r="BA29" s="31">
        <v>0</v>
      </c>
      <c r="BB29" s="35">
        <f t="shared" si="9"/>
        <v>0</v>
      </c>
      <c r="BC29" s="47">
        <v>0</v>
      </c>
      <c r="BD29" s="31">
        <v>0</v>
      </c>
      <c r="BE29" s="31">
        <v>0</v>
      </c>
      <c r="BF29" s="31">
        <v>0</v>
      </c>
      <c r="BG29" s="35">
        <f t="shared" si="10"/>
        <v>0</v>
      </c>
      <c r="BH29" s="47">
        <v>0</v>
      </c>
      <c r="BI29" s="31">
        <v>0</v>
      </c>
      <c r="BJ29" s="31">
        <v>0</v>
      </c>
      <c r="BK29" s="31">
        <v>0</v>
      </c>
      <c r="BL29" s="35">
        <f t="shared" si="11"/>
        <v>0</v>
      </c>
      <c r="BM29" s="47">
        <v>0</v>
      </c>
      <c r="BN29" s="31">
        <v>0</v>
      </c>
      <c r="BO29" s="31">
        <v>0</v>
      </c>
      <c r="BP29" s="31">
        <v>0</v>
      </c>
      <c r="BQ29" s="35">
        <f t="shared" si="12"/>
        <v>0</v>
      </c>
      <c r="BR29" s="47">
        <f t="shared" si="15"/>
        <v>3972717</v>
      </c>
      <c r="BS29" s="55">
        <f t="shared" si="15"/>
        <v>594564</v>
      </c>
      <c r="BT29" s="31">
        <f t="shared" si="15"/>
        <v>23320</v>
      </c>
      <c r="BU29" s="31">
        <f t="shared" si="15"/>
        <v>0</v>
      </c>
      <c r="BV29" s="138">
        <f t="shared" si="14"/>
        <v>4590601</v>
      </c>
      <c r="BW29" s="1"/>
      <c r="BX29" s="207"/>
    </row>
    <row r="30" spans="1:76" x14ac:dyDescent="0.35">
      <c r="A30" s="196">
        <v>24</v>
      </c>
      <c r="B30" s="197" t="s">
        <v>229</v>
      </c>
      <c r="D30" s="204"/>
      <c r="E30" s="199">
        <v>436624</v>
      </c>
      <c r="F30" s="200">
        <v>1287</v>
      </c>
      <c r="G30" s="200">
        <v>9216</v>
      </c>
      <c r="H30" s="201">
        <v>0</v>
      </c>
      <c r="I30" s="35">
        <f t="shared" si="0"/>
        <v>447127</v>
      </c>
      <c r="J30" s="47">
        <v>25651</v>
      </c>
      <c r="K30" s="31">
        <v>3055</v>
      </c>
      <c r="L30" s="31">
        <v>31</v>
      </c>
      <c r="M30" s="31">
        <v>0</v>
      </c>
      <c r="N30" s="35">
        <f t="shared" si="1"/>
        <v>28737</v>
      </c>
      <c r="O30" s="47">
        <v>0</v>
      </c>
      <c r="P30" s="31">
        <v>0</v>
      </c>
      <c r="Q30" s="31">
        <v>0</v>
      </c>
      <c r="R30" s="31">
        <v>0</v>
      </c>
      <c r="S30" s="35">
        <f t="shared" si="2"/>
        <v>0</v>
      </c>
      <c r="T30" s="47">
        <v>0</v>
      </c>
      <c r="U30" s="31">
        <v>0</v>
      </c>
      <c r="V30" s="31">
        <v>0</v>
      </c>
      <c r="W30" s="31">
        <v>0</v>
      </c>
      <c r="X30" s="35">
        <f t="shared" si="3"/>
        <v>0</v>
      </c>
      <c r="Y30" s="47">
        <v>0</v>
      </c>
      <c r="Z30" s="31">
        <v>0</v>
      </c>
      <c r="AA30" s="31">
        <v>0</v>
      </c>
      <c r="AB30" s="31">
        <v>0</v>
      </c>
      <c r="AC30" s="35">
        <f t="shared" si="4"/>
        <v>0</v>
      </c>
      <c r="AD30" s="47">
        <v>0</v>
      </c>
      <c r="AE30" s="31">
        <v>0</v>
      </c>
      <c r="AF30" s="31">
        <v>0</v>
      </c>
      <c r="AG30" s="31">
        <v>0</v>
      </c>
      <c r="AH30" s="35">
        <f t="shared" si="5"/>
        <v>0</v>
      </c>
      <c r="AI30" s="47">
        <v>0</v>
      </c>
      <c r="AJ30" s="31">
        <v>0</v>
      </c>
      <c r="AK30" s="31">
        <v>0</v>
      </c>
      <c r="AL30" s="31">
        <v>0</v>
      </c>
      <c r="AM30" s="35">
        <f t="shared" si="6"/>
        <v>0</v>
      </c>
      <c r="AN30" s="47">
        <v>0</v>
      </c>
      <c r="AO30" s="31">
        <v>0</v>
      </c>
      <c r="AP30" s="31">
        <v>0</v>
      </c>
      <c r="AQ30" s="31">
        <v>0</v>
      </c>
      <c r="AR30" s="35">
        <f t="shared" si="7"/>
        <v>0</v>
      </c>
      <c r="AS30" s="47">
        <v>0</v>
      </c>
      <c r="AT30" s="31">
        <v>0</v>
      </c>
      <c r="AU30" s="31">
        <v>0</v>
      </c>
      <c r="AV30" s="31">
        <v>0</v>
      </c>
      <c r="AW30" s="35">
        <f t="shared" si="8"/>
        <v>0</v>
      </c>
      <c r="AX30" s="47">
        <v>0</v>
      </c>
      <c r="AY30" s="31">
        <v>0</v>
      </c>
      <c r="AZ30" s="31">
        <v>0</v>
      </c>
      <c r="BA30" s="31">
        <v>0</v>
      </c>
      <c r="BB30" s="35">
        <f t="shared" si="9"/>
        <v>0</v>
      </c>
      <c r="BC30" s="47">
        <v>0</v>
      </c>
      <c r="BD30" s="31">
        <v>0</v>
      </c>
      <c r="BE30" s="31">
        <v>0</v>
      </c>
      <c r="BF30" s="31">
        <v>0</v>
      </c>
      <c r="BG30" s="35">
        <f t="shared" si="10"/>
        <v>0</v>
      </c>
      <c r="BH30" s="47">
        <v>0</v>
      </c>
      <c r="BI30" s="31">
        <v>0</v>
      </c>
      <c r="BJ30" s="31">
        <v>0</v>
      </c>
      <c r="BK30" s="31">
        <v>0</v>
      </c>
      <c r="BL30" s="35">
        <f t="shared" si="11"/>
        <v>0</v>
      </c>
      <c r="BM30" s="47">
        <v>0</v>
      </c>
      <c r="BN30" s="31">
        <v>0</v>
      </c>
      <c r="BO30" s="31">
        <v>0</v>
      </c>
      <c r="BP30" s="31">
        <v>0</v>
      </c>
      <c r="BQ30" s="35">
        <f t="shared" si="12"/>
        <v>0</v>
      </c>
      <c r="BR30" s="47">
        <f t="shared" si="15"/>
        <v>25651</v>
      </c>
      <c r="BS30" s="55">
        <f t="shared" si="15"/>
        <v>3055</v>
      </c>
      <c r="BT30" s="31">
        <f t="shared" si="15"/>
        <v>31</v>
      </c>
      <c r="BU30" s="31">
        <f t="shared" si="15"/>
        <v>0</v>
      </c>
      <c r="BV30" s="138">
        <f t="shared" si="14"/>
        <v>28737</v>
      </c>
      <c r="BW30" s="1"/>
      <c r="BX30" s="207"/>
    </row>
    <row r="31" spans="1:76" x14ac:dyDescent="0.35">
      <c r="A31" s="196">
        <v>25</v>
      </c>
      <c r="B31" s="197" t="s">
        <v>230</v>
      </c>
      <c r="D31" s="198"/>
      <c r="E31" s="199">
        <v>19155601</v>
      </c>
      <c r="F31" s="200">
        <v>3787214</v>
      </c>
      <c r="G31" s="200">
        <v>629016</v>
      </c>
      <c r="H31" s="201">
        <v>0</v>
      </c>
      <c r="I31" s="35">
        <f t="shared" si="0"/>
        <v>23571831</v>
      </c>
      <c r="J31" s="47">
        <v>1793400</v>
      </c>
      <c r="K31" s="31">
        <v>437163</v>
      </c>
      <c r="L31" s="31">
        <v>149386</v>
      </c>
      <c r="M31" s="31">
        <v>252</v>
      </c>
      <c r="N31" s="35">
        <f t="shared" si="1"/>
        <v>2380201</v>
      </c>
      <c r="O31" s="47">
        <v>0</v>
      </c>
      <c r="P31" s="31">
        <v>0</v>
      </c>
      <c r="Q31" s="31">
        <v>0</v>
      </c>
      <c r="R31" s="31">
        <v>0</v>
      </c>
      <c r="S31" s="35">
        <f t="shared" si="2"/>
        <v>0</v>
      </c>
      <c r="T31" s="47">
        <v>0</v>
      </c>
      <c r="U31" s="31">
        <v>0</v>
      </c>
      <c r="V31" s="31">
        <v>0</v>
      </c>
      <c r="W31" s="31">
        <v>0</v>
      </c>
      <c r="X31" s="35">
        <f t="shared" si="3"/>
        <v>0</v>
      </c>
      <c r="Y31" s="47">
        <v>0</v>
      </c>
      <c r="Z31" s="31">
        <v>0</v>
      </c>
      <c r="AA31" s="31">
        <v>0</v>
      </c>
      <c r="AB31" s="31">
        <v>0</v>
      </c>
      <c r="AC31" s="35">
        <f t="shared" si="4"/>
        <v>0</v>
      </c>
      <c r="AD31" s="47">
        <v>0</v>
      </c>
      <c r="AE31" s="31">
        <v>0</v>
      </c>
      <c r="AF31" s="31">
        <v>0</v>
      </c>
      <c r="AG31" s="31">
        <v>0</v>
      </c>
      <c r="AH31" s="35">
        <f t="shared" si="5"/>
        <v>0</v>
      </c>
      <c r="AI31" s="47">
        <v>0</v>
      </c>
      <c r="AJ31" s="31">
        <v>0</v>
      </c>
      <c r="AK31" s="31">
        <v>0</v>
      </c>
      <c r="AL31" s="31">
        <v>0</v>
      </c>
      <c r="AM31" s="35">
        <f t="shared" si="6"/>
        <v>0</v>
      </c>
      <c r="AN31" s="47">
        <v>0</v>
      </c>
      <c r="AO31" s="31">
        <v>0</v>
      </c>
      <c r="AP31" s="31">
        <v>0</v>
      </c>
      <c r="AQ31" s="31">
        <v>0</v>
      </c>
      <c r="AR31" s="35">
        <f t="shared" si="7"/>
        <v>0</v>
      </c>
      <c r="AS31" s="47">
        <v>0</v>
      </c>
      <c r="AT31" s="31">
        <v>0</v>
      </c>
      <c r="AU31" s="31">
        <v>0</v>
      </c>
      <c r="AV31" s="31">
        <v>0</v>
      </c>
      <c r="AW31" s="35">
        <f t="shared" si="8"/>
        <v>0</v>
      </c>
      <c r="AX31" s="47">
        <v>0</v>
      </c>
      <c r="AY31" s="31">
        <v>0</v>
      </c>
      <c r="AZ31" s="31">
        <v>0</v>
      </c>
      <c r="BA31" s="31">
        <v>0</v>
      </c>
      <c r="BB31" s="35">
        <f t="shared" si="9"/>
        <v>0</v>
      </c>
      <c r="BC31" s="47">
        <v>0</v>
      </c>
      <c r="BD31" s="31">
        <v>0</v>
      </c>
      <c r="BE31" s="31">
        <v>0</v>
      </c>
      <c r="BF31" s="31">
        <v>0</v>
      </c>
      <c r="BG31" s="35">
        <f t="shared" si="10"/>
        <v>0</v>
      </c>
      <c r="BH31" s="47">
        <v>0</v>
      </c>
      <c r="BI31" s="31">
        <v>0</v>
      </c>
      <c r="BJ31" s="31">
        <v>0</v>
      </c>
      <c r="BK31" s="31">
        <v>0</v>
      </c>
      <c r="BL31" s="35">
        <f t="shared" si="11"/>
        <v>0</v>
      </c>
      <c r="BM31" s="47">
        <v>0</v>
      </c>
      <c r="BN31" s="31">
        <v>0</v>
      </c>
      <c r="BO31" s="31">
        <v>0</v>
      </c>
      <c r="BP31" s="31">
        <v>0</v>
      </c>
      <c r="BQ31" s="35">
        <f t="shared" si="12"/>
        <v>0</v>
      </c>
      <c r="BR31" s="47">
        <f t="shared" si="15"/>
        <v>1793400</v>
      </c>
      <c r="BS31" s="55">
        <f t="shared" si="15"/>
        <v>437163</v>
      </c>
      <c r="BT31" s="31">
        <f t="shared" si="15"/>
        <v>149386</v>
      </c>
      <c r="BU31" s="31">
        <f t="shared" si="15"/>
        <v>252</v>
      </c>
      <c r="BV31" s="138">
        <f t="shared" si="14"/>
        <v>2380201</v>
      </c>
      <c r="BW31" s="1"/>
      <c r="BX31" s="207"/>
    </row>
    <row r="32" spans="1:76" x14ac:dyDescent="0.35">
      <c r="A32" s="196">
        <v>26</v>
      </c>
      <c r="B32" s="197" t="s">
        <v>231</v>
      </c>
      <c r="D32" s="198"/>
      <c r="E32" s="199">
        <v>551309</v>
      </c>
      <c r="F32" s="200">
        <v>345941</v>
      </c>
      <c r="G32" s="200">
        <v>15504</v>
      </c>
      <c r="H32" s="201">
        <v>0</v>
      </c>
      <c r="I32" s="35">
        <f t="shared" si="0"/>
        <v>912754</v>
      </c>
      <c r="J32" s="47">
        <v>14583</v>
      </c>
      <c r="K32" s="31">
        <v>27123</v>
      </c>
      <c r="L32" s="31">
        <v>0</v>
      </c>
      <c r="M32" s="31">
        <v>0</v>
      </c>
      <c r="N32" s="35">
        <f t="shared" si="1"/>
        <v>41706</v>
      </c>
      <c r="O32" s="47">
        <v>0</v>
      </c>
      <c r="P32" s="31">
        <v>0</v>
      </c>
      <c r="Q32" s="31">
        <v>0</v>
      </c>
      <c r="R32" s="31">
        <v>0</v>
      </c>
      <c r="S32" s="35">
        <f t="shared" si="2"/>
        <v>0</v>
      </c>
      <c r="T32" s="47">
        <v>0</v>
      </c>
      <c r="U32" s="31">
        <v>0</v>
      </c>
      <c r="V32" s="31">
        <v>0</v>
      </c>
      <c r="W32" s="31">
        <v>0</v>
      </c>
      <c r="X32" s="35">
        <f t="shared" si="3"/>
        <v>0</v>
      </c>
      <c r="Y32" s="47">
        <v>0</v>
      </c>
      <c r="Z32" s="31">
        <v>0</v>
      </c>
      <c r="AA32" s="31">
        <v>0</v>
      </c>
      <c r="AB32" s="31">
        <v>0</v>
      </c>
      <c r="AC32" s="35">
        <f t="shared" si="4"/>
        <v>0</v>
      </c>
      <c r="AD32" s="47">
        <v>0</v>
      </c>
      <c r="AE32" s="31">
        <v>0</v>
      </c>
      <c r="AF32" s="31">
        <v>0</v>
      </c>
      <c r="AG32" s="31">
        <v>0</v>
      </c>
      <c r="AH32" s="35">
        <f t="shared" si="5"/>
        <v>0</v>
      </c>
      <c r="AI32" s="47">
        <v>0</v>
      </c>
      <c r="AJ32" s="31">
        <v>0</v>
      </c>
      <c r="AK32" s="31">
        <v>0</v>
      </c>
      <c r="AL32" s="31">
        <v>0</v>
      </c>
      <c r="AM32" s="35">
        <f t="shared" si="6"/>
        <v>0</v>
      </c>
      <c r="AN32" s="47">
        <v>0</v>
      </c>
      <c r="AO32" s="31">
        <v>0</v>
      </c>
      <c r="AP32" s="31">
        <v>0</v>
      </c>
      <c r="AQ32" s="31">
        <v>0</v>
      </c>
      <c r="AR32" s="35">
        <f t="shared" si="7"/>
        <v>0</v>
      </c>
      <c r="AS32" s="47">
        <v>0</v>
      </c>
      <c r="AT32" s="31">
        <v>0</v>
      </c>
      <c r="AU32" s="31">
        <v>0</v>
      </c>
      <c r="AV32" s="31">
        <v>0</v>
      </c>
      <c r="AW32" s="35">
        <f t="shared" si="8"/>
        <v>0</v>
      </c>
      <c r="AX32" s="47">
        <v>0</v>
      </c>
      <c r="AY32" s="31">
        <v>0</v>
      </c>
      <c r="AZ32" s="31">
        <v>0</v>
      </c>
      <c r="BA32" s="31">
        <v>0</v>
      </c>
      <c r="BB32" s="35">
        <f t="shared" si="9"/>
        <v>0</v>
      </c>
      <c r="BC32" s="47">
        <v>0</v>
      </c>
      <c r="BD32" s="31">
        <v>0</v>
      </c>
      <c r="BE32" s="31">
        <v>0</v>
      </c>
      <c r="BF32" s="31">
        <v>0</v>
      </c>
      <c r="BG32" s="35">
        <f t="shared" si="10"/>
        <v>0</v>
      </c>
      <c r="BH32" s="47">
        <v>0</v>
      </c>
      <c r="BI32" s="31">
        <v>0</v>
      </c>
      <c r="BJ32" s="31">
        <v>0</v>
      </c>
      <c r="BK32" s="31">
        <v>0</v>
      </c>
      <c r="BL32" s="35">
        <f t="shared" si="11"/>
        <v>0</v>
      </c>
      <c r="BM32" s="47">
        <v>0</v>
      </c>
      <c r="BN32" s="31">
        <v>0</v>
      </c>
      <c r="BO32" s="31">
        <v>0</v>
      </c>
      <c r="BP32" s="31">
        <v>0</v>
      </c>
      <c r="BQ32" s="35">
        <f t="shared" si="12"/>
        <v>0</v>
      </c>
      <c r="BR32" s="47">
        <f t="shared" si="15"/>
        <v>14583</v>
      </c>
      <c r="BS32" s="55">
        <f t="shared" si="15"/>
        <v>27123</v>
      </c>
      <c r="BT32" s="31">
        <f t="shared" si="15"/>
        <v>0</v>
      </c>
      <c r="BU32" s="31">
        <f t="shared" si="15"/>
        <v>0</v>
      </c>
      <c r="BV32" s="138">
        <f t="shared" si="14"/>
        <v>41706</v>
      </c>
      <c r="BW32" s="1"/>
      <c r="BX32" s="207"/>
    </row>
    <row r="33" spans="1:79" x14ac:dyDescent="0.35">
      <c r="A33" s="196">
        <v>27</v>
      </c>
      <c r="B33" s="169" t="s">
        <v>232</v>
      </c>
      <c r="D33" s="198"/>
      <c r="E33" s="199">
        <v>1808857</v>
      </c>
      <c r="F33" s="200">
        <v>1178</v>
      </c>
      <c r="G33" s="200">
        <v>196543</v>
      </c>
      <c r="H33" s="201">
        <v>0</v>
      </c>
      <c r="I33" s="35">
        <f t="shared" si="0"/>
        <v>2006578</v>
      </c>
      <c r="J33" s="47">
        <v>130926</v>
      </c>
      <c r="K33" s="31">
        <v>251</v>
      </c>
      <c r="L33" s="31">
        <v>12150</v>
      </c>
      <c r="M33" s="31">
        <v>0</v>
      </c>
      <c r="N33" s="35">
        <f t="shared" si="1"/>
        <v>143327</v>
      </c>
      <c r="O33" s="47">
        <v>0</v>
      </c>
      <c r="P33" s="31">
        <v>0</v>
      </c>
      <c r="Q33" s="31">
        <v>0</v>
      </c>
      <c r="R33" s="31">
        <v>0</v>
      </c>
      <c r="S33" s="35">
        <f t="shared" si="2"/>
        <v>0</v>
      </c>
      <c r="T33" s="47">
        <v>0</v>
      </c>
      <c r="U33" s="31">
        <v>0</v>
      </c>
      <c r="V33" s="31">
        <v>0</v>
      </c>
      <c r="W33" s="31">
        <v>0</v>
      </c>
      <c r="X33" s="35">
        <f t="shared" si="3"/>
        <v>0</v>
      </c>
      <c r="Y33" s="47">
        <v>0</v>
      </c>
      <c r="Z33" s="31">
        <v>0</v>
      </c>
      <c r="AA33" s="31">
        <v>0</v>
      </c>
      <c r="AB33" s="31">
        <v>0</v>
      </c>
      <c r="AC33" s="35">
        <f t="shared" si="4"/>
        <v>0</v>
      </c>
      <c r="AD33" s="47">
        <v>0</v>
      </c>
      <c r="AE33" s="31">
        <v>0</v>
      </c>
      <c r="AF33" s="31">
        <v>0</v>
      </c>
      <c r="AG33" s="31">
        <v>0</v>
      </c>
      <c r="AH33" s="35">
        <f t="shared" si="5"/>
        <v>0</v>
      </c>
      <c r="AI33" s="47">
        <v>0</v>
      </c>
      <c r="AJ33" s="31">
        <v>0</v>
      </c>
      <c r="AK33" s="31">
        <v>0</v>
      </c>
      <c r="AL33" s="31">
        <v>0</v>
      </c>
      <c r="AM33" s="35">
        <f t="shared" si="6"/>
        <v>0</v>
      </c>
      <c r="AN33" s="47">
        <v>0</v>
      </c>
      <c r="AO33" s="31">
        <v>0</v>
      </c>
      <c r="AP33" s="31">
        <v>0</v>
      </c>
      <c r="AQ33" s="31">
        <v>0</v>
      </c>
      <c r="AR33" s="35">
        <f t="shared" si="7"/>
        <v>0</v>
      </c>
      <c r="AS33" s="47">
        <v>0</v>
      </c>
      <c r="AT33" s="31">
        <v>0</v>
      </c>
      <c r="AU33" s="31">
        <v>0</v>
      </c>
      <c r="AV33" s="31">
        <v>0</v>
      </c>
      <c r="AW33" s="35">
        <f t="shared" si="8"/>
        <v>0</v>
      </c>
      <c r="AX33" s="47">
        <v>0</v>
      </c>
      <c r="AY33" s="31">
        <v>0</v>
      </c>
      <c r="AZ33" s="31">
        <v>0</v>
      </c>
      <c r="BA33" s="31">
        <v>0</v>
      </c>
      <c r="BB33" s="35">
        <f t="shared" si="9"/>
        <v>0</v>
      </c>
      <c r="BC33" s="47">
        <v>0</v>
      </c>
      <c r="BD33" s="31">
        <v>0</v>
      </c>
      <c r="BE33" s="31">
        <v>0</v>
      </c>
      <c r="BF33" s="31">
        <v>0</v>
      </c>
      <c r="BG33" s="35">
        <f t="shared" si="10"/>
        <v>0</v>
      </c>
      <c r="BH33" s="47">
        <v>0</v>
      </c>
      <c r="BI33" s="31">
        <v>0</v>
      </c>
      <c r="BJ33" s="31">
        <v>0</v>
      </c>
      <c r="BK33" s="31">
        <v>0</v>
      </c>
      <c r="BL33" s="35">
        <f t="shared" si="11"/>
        <v>0</v>
      </c>
      <c r="BM33" s="47">
        <v>0</v>
      </c>
      <c r="BN33" s="31">
        <v>0</v>
      </c>
      <c r="BO33" s="31">
        <v>0</v>
      </c>
      <c r="BP33" s="31">
        <v>0</v>
      </c>
      <c r="BQ33" s="35">
        <f t="shared" si="12"/>
        <v>0</v>
      </c>
      <c r="BR33" s="47">
        <f t="shared" si="15"/>
        <v>130926</v>
      </c>
      <c r="BS33" s="55">
        <f t="shared" si="15"/>
        <v>251</v>
      </c>
      <c r="BT33" s="31">
        <f t="shared" si="15"/>
        <v>12150</v>
      </c>
      <c r="BU33" s="31">
        <f t="shared" si="15"/>
        <v>0</v>
      </c>
      <c r="BV33" s="138">
        <f t="shared" si="14"/>
        <v>143327</v>
      </c>
      <c r="BW33" s="1"/>
      <c r="BX33" s="207"/>
    </row>
    <row r="34" spans="1:79" x14ac:dyDescent="0.35">
      <c r="A34" s="196">
        <v>28</v>
      </c>
      <c r="B34" s="197" t="s">
        <v>233</v>
      </c>
      <c r="D34" s="198"/>
      <c r="E34" s="199">
        <v>121662618</v>
      </c>
      <c r="F34" s="200">
        <v>2231865</v>
      </c>
      <c r="G34" s="200">
        <v>3178037</v>
      </c>
      <c r="H34" s="201">
        <v>0</v>
      </c>
      <c r="I34" s="35">
        <f t="shared" si="0"/>
        <v>127072520</v>
      </c>
      <c r="J34" s="47">
        <v>8616912</v>
      </c>
      <c r="K34" s="31">
        <v>833417</v>
      </c>
      <c r="L34" s="31">
        <v>90644</v>
      </c>
      <c r="M34" s="31">
        <v>3973</v>
      </c>
      <c r="N34" s="35">
        <f t="shared" si="1"/>
        <v>9544946</v>
      </c>
      <c r="O34" s="47">
        <v>0</v>
      </c>
      <c r="P34" s="31">
        <v>0</v>
      </c>
      <c r="Q34" s="31">
        <v>0</v>
      </c>
      <c r="R34" s="31">
        <v>0</v>
      </c>
      <c r="S34" s="35">
        <f t="shared" si="2"/>
        <v>0</v>
      </c>
      <c r="T34" s="47">
        <v>0</v>
      </c>
      <c r="U34" s="31">
        <v>0</v>
      </c>
      <c r="V34" s="31">
        <v>0</v>
      </c>
      <c r="W34" s="31">
        <v>0</v>
      </c>
      <c r="X34" s="35">
        <f t="shared" si="3"/>
        <v>0</v>
      </c>
      <c r="Y34" s="47">
        <v>0</v>
      </c>
      <c r="Z34" s="31">
        <v>0</v>
      </c>
      <c r="AA34" s="31">
        <v>0</v>
      </c>
      <c r="AB34" s="31">
        <v>0</v>
      </c>
      <c r="AC34" s="35">
        <f t="shared" si="4"/>
        <v>0</v>
      </c>
      <c r="AD34" s="47">
        <v>0</v>
      </c>
      <c r="AE34" s="31">
        <v>0</v>
      </c>
      <c r="AF34" s="31">
        <v>0</v>
      </c>
      <c r="AG34" s="31">
        <v>0</v>
      </c>
      <c r="AH34" s="35">
        <f t="shared" si="5"/>
        <v>0</v>
      </c>
      <c r="AI34" s="47">
        <v>0</v>
      </c>
      <c r="AJ34" s="31">
        <v>0</v>
      </c>
      <c r="AK34" s="31">
        <v>0</v>
      </c>
      <c r="AL34" s="31">
        <v>0</v>
      </c>
      <c r="AM34" s="35">
        <f t="shared" si="6"/>
        <v>0</v>
      </c>
      <c r="AN34" s="47">
        <v>0</v>
      </c>
      <c r="AO34" s="31">
        <v>0</v>
      </c>
      <c r="AP34" s="31">
        <v>0</v>
      </c>
      <c r="AQ34" s="31">
        <v>0</v>
      </c>
      <c r="AR34" s="35">
        <f t="shared" si="7"/>
        <v>0</v>
      </c>
      <c r="AS34" s="47">
        <v>0</v>
      </c>
      <c r="AT34" s="31">
        <v>0</v>
      </c>
      <c r="AU34" s="31">
        <v>0</v>
      </c>
      <c r="AV34" s="31">
        <v>0</v>
      </c>
      <c r="AW34" s="35">
        <f t="shared" si="8"/>
        <v>0</v>
      </c>
      <c r="AX34" s="47">
        <v>0</v>
      </c>
      <c r="AY34" s="31">
        <v>0</v>
      </c>
      <c r="AZ34" s="31">
        <v>0</v>
      </c>
      <c r="BA34" s="31">
        <v>0</v>
      </c>
      <c r="BB34" s="35">
        <f t="shared" si="9"/>
        <v>0</v>
      </c>
      <c r="BC34" s="47">
        <v>0</v>
      </c>
      <c r="BD34" s="31">
        <v>0</v>
      </c>
      <c r="BE34" s="31">
        <v>0</v>
      </c>
      <c r="BF34" s="31">
        <v>0</v>
      </c>
      <c r="BG34" s="35">
        <f t="shared" si="10"/>
        <v>0</v>
      </c>
      <c r="BH34" s="47">
        <v>0</v>
      </c>
      <c r="BI34" s="31">
        <v>0</v>
      </c>
      <c r="BJ34" s="31">
        <v>0</v>
      </c>
      <c r="BK34" s="31">
        <v>0</v>
      </c>
      <c r="BL34" s="35">
        <f t="shared" si="11"/>
        <v>0</v>
      </c>
      <c r="BM34" s="47">
        <v>0</v>
      </c>
      <c r="BN34" s="31">
        <v>0</v>
      </c>
      <c r="BO34" s="31">
        <v>0</v>
      </c>
      <c r="BP34" s="31">
        <v>0</v>
      </c>
      <c r="BQ34" s="35">
        <f t="shared" si="12"/>
        <v>0</v>
      </c>
      <c r="BR34" s="47">
        <f t="shared" si="15"/>
        <v>8616912</v>
      </c>
      <c r="BS34" s="55">
        <f t="shared" si="15"/>
        <v>833417</v>
      </c>
      <c r="BT34" s="31">
        <f t="shared" si="15"/>
        <v>90644</v>
      </c>
      <c r="BU34" s="31">
        <f>+M34+R34+W34+AB34+AG34+AL34+AQ34+AV34+BA34+BF34+BK34+BP34</f>
        <v>3973</v>
      </c>
      <c r="BV34" s="138">
        <f t="shared" si="14"/>
        <v>9544946</v>
      </c>
      <c r="BW34" s="1"/>
      <c r="BX34" s="207"/>
    </row>
    <row r="35" spans="1:79" x14ac:dyDescent="0.35">
      <c r="A35" s="196">
        <v>29</v>
      </c>
      <c r="B35" s="197" t="s">
        <v>234</v>
      </c>
      <c r="D35" s="198"/>
      <c r="E35" s="199">
        <v>3240527</v>
      </c>
      <c r="F35" s="200">
        <v>4457024</v>
      </c>
      <c r="G35" s="200">
        <v>144316</v>
      </c>
      <c r="H35" s="201">
        <v>0</v>
      </c>
      <c r="I35" s="35">
        <f t="shared" si="0"/>
        <v>7841867</v>
      </c>
      <c r="J35" s="47">
        <v>152355</v>
      </c>
      <c r="K35" s="31">
        <v>465067</v>
      </c>
      <c r="L35" s="31">
        <v>3502</v>
      </c>
      <c r="M35" s="31">
        <v>0</v>
      </c>
      <c r="N35" s="35">
        <f t="shared" si="1"/>
        <v>620924</v>
      </c>
      <c r="O35" s="47">
        <v>0</v>
      </c>
      <c r="P35" s="31">
        <v>0</v>
      </c>
      <c r="Q35" s="31">
        <v>0</v>
      </c>
      <c r="R35" s="31">
        <v>0</v>
      </c>
      <c r="S35" s="35">
        <f t="shared" si="2"/>
        <v>0</v>
      </c>
      <c r="T35" s="47">
        <v>0</v>
      </c>
      <c r="U35" s="31">
        <v>0</v>
      </c>
      <c r="V35" s="31">
        <v>0</v>
      </c>
      <c r="W35" s="31">
        <v>0</v>
      </c>
      <c r="X35" s="47">
        <f t="shared" si="3"/>
        <v>0</v>
      </c>
      <c r="Y35" s="47">
        <v>0</v>
      </c>
      <c r="Z35" s="31">
        <v>0</v>
      </c>
      <c r="AA35" s="31">
        <v>0</v>
      </c>
      <c r="AB35" s="31">
        <v>0</v>
      </c>
      <c r="AC35" s="35">
        <f t="shared" si="4"/>
        <v>0</v>
      </c>
      <c r="AD35" s="47">
        <v>0</v>
      </c>
      <c r="AE35" s="31">
        <v>0</v>
      </c>
      <c r="AF35" s="31">
        <v>0</v>
      </c>
      <c r="AG35" s="31">
        <v>0</v>
      </c>
      <c r="AH35" s="35">
        <f t="shared" si="5"/>
        <v>0</v>
      </c>
      <c r="AI35" s="47">
        <v>0</v>
      </c>
      <c r="AJ35" s="31">
        <v>0</v>
      </c>
      <c r="AK35" s="31">
        <v>0</v>
      </c>
      <c r="AL35" s="31">
        <v>0</v>
      </c>
      <c r="AM35" s="35">
        <f t="shared" si="6"/>
        <v>0</v>
      </c>
      <c r="AN35" s="47">
        <v>0</v>
      </c>
      <c r="AO35" s="31">
        <v>0</v>
      </c>
      <c r="AP35" s="31">
        <v>0</v>
      </c>
      <c r="AQ35" s="31">
        <v>0</v>
      </c>
      <c r="AR35" s="35">
        <f t="shared" si="7"/>
        <v>0</v>
      </c>
      <c r="AS35" s="47">
        <v>0</v>
      </c>
      <c r="AT35" s="31">
        <v>0</v>
      </c>
      <c r="AU35" s="31">
        <v>0</v>
      </c>
      <c r="AV35" s="31">
        <v>0</v>
      </c>
      <c r="AW35" s="35">
        <f t="shared" si="8"/>
        <v>0</v>
      </c>
      <c r="AX35" s="47">
        <v>0</v>
      </c>
      <c r="AY35" s="31">
        <v>0</v>
      </c>
      <c r="AZ35" s="31">
        <v>0</v>
      </c>
      <c r="BA35" s="31">
        <v>0</v>
      </c>
      <c r="BB35" s="35">
        <f t="shared" si="9"/>
        <v>0</v>
      </c>
      <c r="BC35" s="47">
        <v>0</v>
      </c>
      <c r="BD35" s="31">
        <v>0</v>
      </c>
      <c r="BE35" s="31">
        <v>0</v>
      </c>
      <c r="BF35" s="31">
        <v>0</v>
      </c>
      <c r="BG35" s="35">
        <f t="shared" si="10"/>
        <v>0</v>
      </c>
      <c r="BH35" s="47">
        <v>0</v>
      </c>
      <c r="BI35" s="31">
        <v>0</v>
      </c>
      <c r="BJ35" s="31">
        <v>0</v>
      </c>
      <c r="BK35" s="31">
        <v>0</v>
      </c>
      <c r="BL35" s="35">
        <f t="shared" si="11"/>
        <v>0</v>
      </c>
      <c r="BM35" s="47">
        <v>0</v>
      </c>
      <c r="BN35" s="31">
        <v>0</v>
      </c>
      <c r="BO35" s="31">
        <v>0</v>
      </c>
      <c r="BP35" s="31">
        <v>0</v>
      </c>
      <c r="BQ35" s="35">
        <f t="shared" si="12"/>
        <v>0</v>
      </c>
      <c r="BR35" s="47">
        <f t="shared" si="15"/>
        <v>152355</v>
      </c>
      <c r="BS35" s="55">
        <f t="shared" si="15"/>
        <v>465067</v>
      </c>
      <c r="BT35" s="31">
        <f t="shared" si="15"/>
        <v>3502</v>
      </c>
      <c r="BU35" s="31">
        <f t="shared" si="15"/>
        <v>0</v>
      </c>
      <c r="BV35" s="138">
        <f t="shared" si="14"/>
        <v>620924</v>
      </c>
      <c r="BW35" s="1"/>
      <c r="BX35" s="207"/>
      <c r="BY35" s="213"/>
    </row>
    <row r="36" spans="1:79" x14ac:dyDescent="0.35">
      <c r="A36" s="196">
        <v>30</v>
      </c>
      <c r="B36" s="197" t="s">
        <v>235</v>
      </c>
      <c r="D36" s="198"/>
      <c r="E36" s="199">
        <v>792252</v>
      </c>
      <c r="F36" s="200">
        <v>1749944</v>
      </c>
      <c r="G36" s="200">
        <v>6826</v>
      </c>
      <c r="H36" s="201">
        <v>0</v>
      </c>
      <c r="I36" s="35">
        <f t="shared" si="0"/>
        <v>2549022</v>
      </c>
      <c r="J36" s="47">
        <v>42795</v>
      </c>
      <c r="K36" s="31">
        <v>910954</v>
      </c>
      <c r="L36" s="31">
        <v>0</v>
      </c>
      <c r="M36" s="31">
        <v>0</v>
      </c>
      <c r="N36" s="35">
        <f t="shared" si="1"/>
        <v>953749</v>
      </c>
      <c r="O36" s="47">
        <v>0</v>
      </c>
      <c r="P36" s="31">
        <v>0</v>
      </c>
      <c r="Q36" s="31">
        <v>0</v>
      </c>
      <c r="R36" s="31">
        <v>0</v>
      </c>
      <c r="S36" s="35">
        <f t="shared" si="2"/>
        <v>0</v>
      </c>
      <c r="T36" s="47">
        <v>0</v>
      </c>
      <c r="U36" s="31">
        <v>0</v>
      </c>
      <c r="V36" s="31">
        <v>0</v>
      </c>
      <c r="W36" s="31">
        <v>0</v>
      </c>
      <c r="X36" s="35">
        <f t="shared" si="3"/>
        <v>0</v>
      </c>
      <c r="Y36" s="47">
        <v>0</v>
      </c>
      <c r="Z36" s="31">
        <v>0</v>
      </c>
      <c r="AA36" s="31">
        <v>0</v>
      </c>
      <c r="AB36" s="31">
        <v>0</v>
      </c>
      <c r="AC36" s="35">
        <f t="shared" si="4"/>
        <v>0</v>
      </c>
      <c r="AD36" s="47">
        <v>0</v>
      </c>
      <c r="AE36" s="31">
        <v>0</v>
      </c>
      <c r="AF36" s="31">
        <v>0</v>
      </c>
      <c r="AG36" s="31">
        <v>0</v>
      </c>
      <c r="AH36" s="35">
        <f t="shared" si="5"/>
        <v>0</v>
      </c>
      <c r="AI36" s="47">
        <v>0</v>
      </c>
      <c r="AJ36" s="31">
        <v>0</v>
      </c>
      <c r="AK36" s="31">
        <v>0</v>
      </c>
      <c r="AL36" s="31">
        <v>0</v>
      </c>
      <c r="AM36" s="35">
        <f t="shared" si="6"/>
        <v>0</v>
      </c>
      <c r="AN36" s="47">
        <v>0</v>
      </c>
      <c r="AO36" s="31">
        <v>0</v>
      </c>
      <c r="AP36" s="31">
        <v>0</v>
      </c>
      <c r="AQ36" s="31">
        <v>0</v>
      </c>
      <c r="AR36" s="35">
        <f t="shared" si="7"/>
        <v>0</v>
      </c>
      <c r="AS36" s="47">
        <v>0</v>
      </c>
      <c r="AT36" s="31">
        <v>0</v>
      </c>
      <c r="AU36" s="31">
        <v>0</v>
      </c>
      <c r="AV36" s="31">
        <v>0</v>
      </c>
      <c r="AW36" s="35">
        <f t="shared" si="8"/>
        <v>0</v>
      </c>
      <c r="AX36" s="47">
        <v>0</v>
      </c>
      <c r="AY36" s="31">
        <v>0</v>
      </c>
      <c r="AZ36" s="31">
        <v>0</v>
      </c>
      <c r="BA36" s="31">
        <v>0</v>
      </c>
      <c r="BB36" s="35">
        <f t="shared" si="9"/>
        <v>0</v>
      </c>
      <c r="BC36" s="47">
        <v>0</v>
      </c>
      <c r="BD36" s="31">
        <v>0</v>
      </c>
      <c r="BE36" s="31">
        <v>0</v>
      </c>
      <c r="BF36" s="31">
        <v>0</v>
      </c>
      <c r="BG36" s="35">
        <f t="shared" si="10"/>
        <v>0</v>
      </c>
      <c r="BH36" s="47">
        <v>0</v>
      </c>
      <c r="BI36" s="31">
        <v>0</v>
      </c>
      <c r="BJ36" s="31">
        <v>0</v>
      </c>
      <c r="BK36" s="31">
        <v>0</v>
      </c>
      <c r="BL36" s="35">
        <f t="shared" si="11"/>
        <v>0</v>
      </c>
      <c r="BM36" s="47">
        <v>0</v>
      </c>
      <c r="BN36" s="31">
        <v>0</v>
      </c>
      <c r="BO36" s="31">
        <v>0</v>
      </c>
      <c r="BP36" s="31">
        <v>0</v>
      </c>
      <c r="BQ36" s="35">
        <f t="shared" si="12"/>
        <v>0</v>
      </c>
      <c r="BR36" s="47">
        <f t="shared" si="15"/>
        <v>42795</v>
      </c>
      <c r="BS36" s="55">
        <f t="shared" si="15"/>
        <v>910954</v>
      </c>
      <c r="BT36" s="31">
        <f t="shared" si="15"/>
        <v>0</v>
      </c>
      <c r="BU36" s="31">
        <f t="shared" si="15"/>
        <v>0</v>
      </c>
      <c r="BV36" s="138">
        <f t="shared" si="14"/>
        <v>953749</v>
      </c>
      <c r="BW36" s="1"/>
      <c r="BX36" s="209"/>
      <c r="BY36" s="213"/>
    </row>
    <row r="37" spans="1:79" x14ac:dyDescent="0.35">
      <c r="A37" s="196">
        <v>31</v>
      </c>
      <c r="B37" s="197" t="s">
        <v>236</v>
      </c>
      <c r="D37" s="198"/>
      <c r="E37" s="199">
        <v>2385852</v>
      </c>
      <c r="F37" s="200">
        <v>2065006</v>
      </c>
      <c r="G37" s="200">
        <v>127302</v>
      </c>
      <c r="H37" s="201">
        <v>0</v>
      </c>
      <c r="I37" s="35">
        <f t="shared" si="0"/>
        <v>4578160</v>
      </c>
      <c r="J37" s="47">
        <v>160459</v>
      </c>
      <c r="K37" s="31">
        <v>375994</v>
      </c>
      <c r="L37" s="31">
        <v>721</v>
      </c>
      <c r="M37" s="31">
        <v>7</v>
      </c>
      <c r="N37" s="35">
        <f t="shared" si="1"/>
        <v>537181</v>
      </c>
      <c r="O37" s="47">
        <v>0</v>
      </c>
      <c r="P37" s="31">
        <v>0</v>
      </c>
      <c r="Q37" s="31">
        <v>0</v>
      </c>
      <c r="R37" s="31">
        <v>0</v>
      </c>
      <c r="S37" s="35">
        <f t="shared" si="2"/>
        <v>0</v>
      </c>
      <c r="T37" s="47">
        <v>0</v>
      </c>
      <c r="U37" s="31">
        <v>0</v>
      </c>
      <c r="V37" s="31">
        <v>0</v>
      </c>
      <c r="W37" s="31">
        <v>0</v>
      </c>
      <c r="X37" s="35">
        <f t="shared" si="3"/>
        <v>0</v>
      </c>
      <c r="Y37" s="47">
        <v>0</v>
      </c>
      <c r="Z37" s="31">
        <v>0</v>
      </c>
      <c r="AA37" s="31">
        <v>0</v>
      </c>
      <c r="AB37" s="31">
        <v>0</v>
      </c>
      <c r="AC37" s="35">
        <f t="shared" si="4"/>
        <v>0</v>
      </c>
      <c r="AD37" s="47">
        <v>0</v>
      </c>
      <c r="AE37" s="31">
        <v>0</v>
      </c>
      <c r="AF37" s="31">
        <v>0</v>
      </c>
      <c r="AG37" s="31">
        <v>0</v>
      </c>
      <c r="AH37" s="35">
        <f t="shared" si="5"/>
        <v>0</v>
      </c>
      <c r="AI37" s="47">
        <v>0</v>
      </c>
      <c r="AJ37" s="31">
        <v>0</v>
      </c>
      <c r="AK37" s="31">
        <v>0</v>
      </c>
      <c r="AL37" s="31">
        <v>0</v>
      </c>
      <c r="AM37" s="35">
        <f t="shared" si="6"/>
        <v>0</v>
      </c>
      <c r="AN37" s="47">
        <v>0</v>
      </c>
      <c r="AO37" s="31">
        <v>0</v>
      </c>
      <c r="AP37" s="31">
        <v>0</v>
      </c>
      <c r="AQ37" s="31">
        <v>0</v>
      </c>
      <c r="AR37" s="35">
        <f t="shared" si="7"/>
        <v>0</v>
      </c>
      <c r="AS37" s="47">
        <v>0</v>
      </c>
      <c r="AT37" s="31">
        <v>0</v>
      </c>
      <c r="AU37" s="31">
        <v>0</v>
      </c>
      <c r="AV37" s="31">
        <v>0</v>
      </c>
      <c r="AW37" s="35">
        <f t="shared" si="8"/>
        <v>0</v>
      </c>
      <c r="AX37" s="47">
        <v>0</v>
      </c>
      <c r="AY37" s="31">
        <v>0</v>
      </c>
      <c r="AZ37" s="31">
        <v>0</v>
      </c>
      <c r="BA37" s="31">
        <v>0</v>
      </c>
      <c r="BB37" s="35">
        <f t="shared" si="9"/>
        <v>0</v>
      </c>
      <c r="BC37" s="47">
        <v>0</v>
      </c>
      <c r="BD37" s="31">
        <v>0</v>
      </c>
      <c r="BE37" s="31">
        <v>0</v>
      </c>
      <c r="BF37" s="31">
        <v>0</v>
      </c>
      <c r="BG37" s="35">
        <f t="shared" si="10"/>
        <v>0</v>
      </c>
      <c r="BH37" s="47">
        <v>0</v>
      </c>
      <c r="BI37" s="31">
        <v>0</v>
      </c>
      <c r="BJ37" s="31">
        <v>0</v>
      </c>
      <c r="BK37" s="31">
        <v>0</v>
      </c>
      <c r="BL37" s="35">
        <f t="shared" si="11"/>
        <v>0</v>
      </c>
      <c r="BM37" s="47">
        <v>0</v>
      </c>
      <c r="BN37" s="31">
        <v>0</v>
      </c>
      <c r="BO37" s="31">
        <v>0</v>
      </c>
      <c r="BP37" s="31">
        <v>0</v>
      </c>
      <c r="BQ37" s="35">
        <f t="shared" si="12"/>
        <v>0</v>
      </c>
      <c r="BR37" s="47">
        <f t="shared" si="15"/>
        <v>160459</v>
      </c>
      <c r="BS37" s="55">
        <f t="shared" si="15"/>
        <v>375994</v>
      </c>
      <c r="BT37" s="31">
        <f t="shared" si="15"/>
        <v>721</v>
      </c>
      <c r="BU37" s="31">
        <f t="shared" si="15"/>
        <v>7</v>
      </c>
      <c r="BV37" s="138">
        <f t="shared" si="14"/>
        <v>537181</v>
      </c>
      <c r="BW37" s="1"/>
      <c r="BX37" s="207"/>
      <c r="BY37" s="213"/>
      <c r="CA37" s="214"/>
    </row>
    <row r="38" spans="1:79" ht="14.25" customHeight="1" x14ac:dyDescent="0.35">
      <c r="A38" s="196">
        <v>32</v>
      </c>
      <c r="B38" s="169" t="s">
        <v>237</v>
      </c>
      <c r="D38" s="198"/>
      <c r="E38" s="199">
        <v>6511191</v>
      </c>
      <c r="F38" s="200">
        <v>2492753</v>
      </c>
      <c r="G38" s="200">
        <v>123440</v>
      </c>
      <c r="H38" s="201">
        <v>0</v>
      </c>
      <c r="I38" s="35">
        <f t="shared" si="0"/>
        <v>9127384</v>
      </c>
      <c r="J38" s="47">
        <v>366433</v>
      </c>
      <c r="K38" s="31">
        <v>285304</v>
      </c>
      <c r="L38" s="31">
        <v>2881</v>
      </c>
      <c r="M38" s="31">
        <v>0</v>
      </c>
      <c r="N38" s="35">
        <f t="shared" si="1"/>
        <v>654618</v>
      </c>
      <c r="O38" s="47">
        <v>0</v>
      </c>
      <c r="P38" s="31">
        <v>0</v>
      </c>
      <c r="Q38" s="31">
        <v>0</v>
      </c>
      <c r="R38" s="31">
        <v>0</v>
      </c>
      <c r="S38" s="35">
        <f t="shared" si="2"/>
        <v>0</v>
      </c>
      <c r="T38" s="47">
        <v>0</v>
      </c>
      <c r="U38" s="31">
        <v>0</v>
      </c>
      <c r="V38" s="31">
        <v>0</v>
      </c>
      <c r="W38" s="31">
        <v>0</v>
      </c>
      <c r="X38" s="35">
        <f t="shared" si="3"/>
        <v>0</v>
      </c>
      <c r="Y38" s="47">
        <v>0</v>
      </c>
      <c r="Z38" s="31">
        <v>0</v>
      </c>
      <c r="AA38" s="31">
        <v>0</v>
      </c>
      <c r="AB38" s="31">
        <v>0</v>
      </c>
      <c r="AC38" s="35">
        <f t="shared" si="4"/>
        <v>0</v>
      </c>
      <c r="AD38" s="47">
        <v>0</v>
      </c>
      <c r="AE38" s="31">
        <v>0</v>
      </c>
      <c r="AF38" s="31">
        <v>0</v>
      </c>
      <c r="AG38" s="31">
        <v>0</v>
      </c>
      <c r="AH38" s="35">
        <f t="shared" si="5"/>
        <v>0</v>
      </c>
      <c r="AI38" s="47">
        <v>0</v>
      </c>
      <c r="AJ38" s="31">
        <v>0</v>
      </c>
      <c r="AK38" s="31">
        <v>0</v>
      </c>
      <c r="AL38" s="31">
        <v>0</v>
      </c>
      <c r="AM38" s="35">
        <f t="shared" si="6"/>
        <v>0</v>
      </c>
      <c r="AN38" s="47">
        <v>0</v>
      </c>
      <c r="AO38" s="31">
        <v>0</v>
      </c>
      <c r="AP38" s="31">
        <v>0</v>
      </c>
      <c r="AQ38" s="31">
        <v>0</v>
      </c>
      <c r="AR38" s="35">
        <f t="shared" si="7"/>
        <v>0</v>
      </c>
      <c r="AS38" s="47">
        <v>0</v>
      </c>
      <c r="AT38" s="31">
        <v>0</v>
      </c>
      <c r="AU38" s="31">
        <v>0</v>
      </c>
      <c r="AV38" s="31">
        <v>0</v>
      </c>
      <c r="AW38" s="35">
        <f t="shared" si="8"/>
        <v>0</v>
      </c>
      <c r="AX38" s="47">
        <v>0</v>
      </c>
      <c r="AY38" s="31">
        <v>0</v>
      </c>
      <c r="AZ38" s="31">
        <v>0</v>
      </c>
      <c r="BA38" s="31">
        <v>0</v>
      </c>
      <c r="BB38" s="35">
        <f t="shared" si="9"/>
        <v>0</v>
      </c>
      <c r="BC38" s="47">
        <v>0</v>
      </c>
      <c r="BD38" s="31">
        <v>0</v>
      </c>
      <c r="BE38" s="31">
        <v>0</v>
      </c>
      <c r="BF38" s="31">
        <v>0</v>
      </c>
      <c r="BG38" s="35">
        <f t="shared" si="10"/>
        <v>0</v>
      </c>
      <c r="BH38" s="47">
        <v>0</v>
      </c>
      <c r="BI38" s="31">
        <v>0</v>
      </c>
      <c r="BJ38" s="31">
        <v>0</v>
      </c>
      <c r="BK38" s="31">
        <v>0</v>
      </c>
      <c r="BL38" s="35">
        <f t="shared" si="11"/>
        <v>0</v>
      </c>
      <c r="BM38" s="47">
        <v>0</v>
      </c>
      <c r="BN38" s="31">
        <v>0</v>
      </c>
      <c r="BO38" s="31">
        <v>0</v>
      </c>
      <c r="BP38" s="31">
        <v>0</v>
      </c>
      <c r="BQ38" s="35">
        <f t="shared" si="12"/>
        <v>0</v>
      </c>
      <c r="BR38" s="47">
        <f t="shared" si="15"/>
        <v>366433</v>
      </c>
      <c r="BS38" s="55">
        <f t="shared" si="15"/>
        <v>285304</v>
      </c>
      <c r="BT38" s="31">
        <f t="shared" si="15"/>
        <v>2881</v>
      </c>
      <c r="BU38" s="31">
        <f t="shared" si="15"/>
        <v>0</v>
      </c>
      <c r="BV38" s="138">
        <f t="shared" si="14"/>
        <v>654618</v>
      </c>
      <c r="BW38" s="1"/>
      <c r="BX38" s="207"/>
      <c r="BY38" s="213"/>
    </row>
    <row r="39" spans="1:79" ht="14.25" customHeight="1" x14ac:dyDescent="0.35">
      <c r="A39" s="196">
        <v>33</v>
      </c>
      <c r="B39" s="169" t="s">
        <v>238</v>
      </c>
      <c r="D39" s="208"/>
      <c r="E39" s="199">
        <v>1229494</v>
      </c>
      <c r="F39" s="200">
        <v>25388894</v>
      </c>
      <c r="G39" s="200">
        <v>353770</v>
      </c>
      <c r="H39" s="201">
        <v>0</v>
      </c>
      <c r="I39" s="35">
        <f t="shared" si="0"/>
        <v>26972158</v>
      </c>
      <c r="J39" s="47">
        <v>51078</v>
      </c>
      <c r="K39" s="31">
        <v>377</v>
      </c>
      <c r="L39" s="31">
        <v>16712</v>
      </c>
      <c r="M39" s="31">
        <v>52</v>
      </c>
      <c r="N39" s="35">
        <f t="shared" si="1"/>
        <v>68219</v>
      </c>
      <c r="O39" s="47">
        <v>0</v>
      </c>
      <c r="P39" s="31">
        <v>0</v>
      </c>
      <c r="Q39" s="31">
        <v>0</v>
      </c>
      <c r="R39" s="31">
        <v>0</v>
      </c>
      <c r="S39" s="35">
        <f t="shared" si="2"/>
        <v>0</v>
      </c>
      <c r="T39" s="47">
        <v>0</v>
      </c>
      <c r="U39" s="31">
        <v>0</v>
      </c>
      <c r="V39" s="31">
        <v>0</v>
      </c>
      <c r="W39" s="31">
        <v>0</v>
      </c>
      <c r="X39" s="35">
        <f t="shared" si="3"/>
        <v>0</v>
      </c>
      <c r="Y39" s="47">
        <v>0</v>
      </c>
      <c r="Z39" s="31">
        <v>0</v>
      </c>
      <c r="AA39" s="31">
        <v>0</v>
      </c>
      <c r="AB39" s="31">
        <v>0</v>
      </c>
      <c r="AC39" s="35">
        <f t="shared" si="4"/>
        <v>0</v>
      </c>
      <c r="AD39" s="47">
        <v>0</v>
      </c>
      <c r="AE39" s="31">
        <v>0</v>
      </c>
      <c r="AF39" s="31">
        <v>0</v>
      </c>
      <c r="AG39" s="31">
        <v>0</v>
      </c>
      <c r="AH39" s="35">
        <f t="shared" si="5"/>
        <v>0</v>
      </c>
      <c r="AI39" s="47">
        <v>0</v>
      </c>
      <c r="AJ39" s="31">
        <v>0</v>
      </c>
      <c r="AK39" s="31">
        <v>0</v>
      </c>
      <c r="AL39" s="31">
        <v>0</v>
      </c>
      <c r="AM39" s="35">
        <f t="shared" si="6"/>
        <v>0</v>
      </c>
      <c r="AN39" s="47">
        <v>0</v>
      </c>
      <c r="AO39" s="31">
        <v>0</v>
      </c>
      <c r="AP39" s="31">
        <v>0</v>
      </c>
      <c r="AQ39" s="31">
        <v>0</v>
      </c>
      <c r="AR39" s="35">
        <f t="shared" si="7"/>
        <v>0</v>
      </c>
      <c r="AS39" s="47">
        <v>0</v>
      </c>
      <c r="AT39" s="31">
        <v>0</v>
      </c>
      <c r="AU39" s="31">
        <v>0</v>
      </c>
      <c r="AV39" s="31">
        <v>0</v>
      </c>
      <c r="AW39" s="35">
        <f t="shared" si="8"/>
        <v>0</v>
      </c>
      <c r="AX39" s="47">
        <v>0</v>
      </c>
      <c r="AY39" s="31">
        <v>0</v>
      </c>
      <c r="AZ39" s="31">
        <v>0</v>
      </c>
      <c r="BA39" s="31">
        <v>0</v>
      </c>
      <c r="BB39" s="35">
        <f t="shared" si="9"/>
        <v>0</v>
      </c>
      <c r="BC39" s="47">
        <v>0</v>
      </c>
      <c r="BD39" s="31">
        <v>0</v>
      </c>
      <c r="BE39" s="31">
        <v>0</v>
      </c>
      <c r="BF39" s="31">
        <v>0</v>
      </c>
      <c r="BG39" s="35">
        <f t="shared" si="10"/>
        <v>0</v>
      </c>
      <c r="BH39" s="47">
        <v>0</v>
      </c>
      <c r="BI39" s="31">
        <v>0</v>
      </c>
      <c r="BJ39" s="31">
        <v>0</v>
      </c>
      <c r="BK39" s="31">
        <v>0</v>
      </c>
      <c r="BL39" s="35">
        <f t="shared" si="11"/>
        <v>0</v>
      </c>
      <c r="BM39" s="47">
        <v>0</v>
      </c>
      <c r="BN39" s="31">
        <v>0</v>
      </c>
      <c r="BO39" s="31">
        <v>0</v>
      </c>
      <c r="BP39" s="31">
        <v>0</v>
      </c>
      <c r="BQ39" s="35">
        <f t="shared" si="12"/>
        <v>0</v>
      </c>
      <c r="BR39" s="47">
        <f t="shared" si="15"/>
        <v>51078</v>
      </c>
      <c r="BS39" s="55">
        <f t="shared" si="15"/>
        <v>377</v>
      </c>
      <c r="BT39" s="31">
        <f t="shared" si="15"/>
        <v>16712</v>
      </c>
      <c r="BU39" s="31">
        <f t="shared" si="15"/>
        <v>52</v>
      </c>
      <c r="BV39" s="138">
        <f t="shared" si="14"/>
        <v>68219</v>
      </c>
      <c r="BW39" s="1"/>
      <c r="BX39" s="207"/>
      <c r="BY39" s="213"/>
    </row>
    <row r="40" spans="1:79" x14ac:dyDescent="0.35">
      <c r="A40" s="196">
        <v>34</v>
      </c>
      <c r="B40" s="197" t="s">
        <v>239</v>
      </c>
      <c r="D40" s="198"/>
      <c r="E40" s="199">
        <v>1626544</v>
      </c>
      <c r="F40" s="200">
        <v>1212944</v>
      </c>
      <c r="G40" s="200">
        <v>17405</v>
      </c>
      <c r="H40" s="201">
        <v>0</v>
      </c>
      <c r="I40" s="35">
        <f t="shared" si="0"/>
        <v>2856893</v>
      </c>
      <c r="J40" s="47">
        <v>84466</v>
      </c>
      <c r="K40" s="31">
        <v>507364</v>
      </c>
      <c r="L40" s="31">
        <v>0</v>
      </c>
      <c r="M40" s="31">
        <v>0</v>
      </c>
      <c r="N40" s="35">
        <f t="shared" si="1"/>
        <v>591830</v>
      </c>
      <c r="O40" s="47">
        <v>0</v>
      </c>
      <c r="P40" s="31">
        <v>0</v>
      </c>
      <c r="Q40" s="31">
        <v>0</v>
      </c>
      <c r="R40" s="31">
        <v>0</v>
      </c>
      <c r="S40" s="35">
        <f t="shared" si="2"/>
        <v>0</v>
      </c>
      <c r="T40" s="47">
        <v>0</v>
      </c>
      <c r="U40" s="31">
        <v>0</v>
      </c>
      <c r="V40" s="31">
        <v>0</v>
      </c>
      <c r="W40" s="31">
        <v>0</v>
      </c>
      <c r="X40" s="35">
        <f t="shared" si="3"/>
        <v>0</v>
      </c>
      <c r="Y40" s="47">
        <v>0</v>
      </c>
      <c r="Z40" s="31">
        <v>0</v>
      </c>
      <c r="AA40" s="31">
        <v>0</v>
      </c>
      <c r="AB40" s="31">
        <v>0</v>
      </c>
      <c r="AC40" s="35">
        <f t="shared" si="4"/>
        <v>0</v>
      </c>
      <c r="AD40" s="47">
        <v>0</v>
      </c>
      <c r="AE40" s="31">
        <v>0</v>
      </c>
      <c r="AF40" s="31">
        <v>0</v>
      </c>
      <c r="AG40" s="31">
        <v>0</v>
      </c>
      <c r="AH40" s="35">
        <f t="shared" si="5"/>
        <v>0</v>
      </c>
      <c r="AI40" s="47">
        <v>0</v>
      </c>
      <c r="AJ40" s="31">
        <v>0</v>
      </c>
      <c r="AK40" s="31">
        <v>0</v>
      </c>
      <c r="AL40" s="31">
        <v>0</v>
      </c>
      <c r="AM40" s="35">
        <f t="shared" si="6"/>
        <v>0</v>
      </c>
      <c r="AN40" s="47">
        <v>0</v>
      </c>
      <c r="AO40" s="31">
        <v>0</v>
      </c>
      <c r="AP40" s="31">
        <v>0</v>
      </c>
      <c r="AQ40" s="31">
        <v>0</v>
      </c>
      <c r="AR40" s="35">
        <f t="shared" si="7"/>
        <v>0</v>
      </c>
      <c r="AS40" s="47">
        <v>0</v>
      </c>
      <c r="AT40" s="31">
        <v>0</v>
      </c>
      <c r="AU40" s="31">
        <v>0</v>
      </c>
      <c r="AV40" s="31">
        <v>0</v>
      </c>
      <c r="AW40" s="35">
        <f t="shared" si="8"/>
        <v>0</v>
      </c>
      <c r="AX40" s="47">
        <v>0</v>
      </c>
      <c r="AY40" s="31">
        <v>0</v>
      </c>
      <c r="AZ40" s="31">
        <v>0</v>
      </c>
      <c r="BA40" s="31">
        <v>0</v>
      </c>
      <c r="BB40" s="35">
        <f t="shared" si="9"/>
        <v>0</v>
      </c>
      <c r="BC40" s="47">
        <v>0</v>
      </c>
      <c r="BD40" s="31">
        <v>0</v>
      </c>
      <c r="BE40" s="31">
        <v>0</v>
      </c>
      <c r="BF40" s="31">
        <v>0</v>
      </c>
      <c r="BG40" s="35">
        <f t="shared" si="10"/>
        <v>0</v>
      </c>
      <c r="BH40" s="47">
        <v>0</v>
      </c>
      <c r="BI40" s="31">
        <v>0</v>
      </c>
      <c r="BJ40" s="31">
        <v>0</v>
      </c>
      <c r="BK40" s="31">
        <v>0</v>
      </c>
      <c r="BL40" s="35">
        <f t="shared" si="11"/>
        <v>0</v>
      </c>
      <c r="BM40" s="47">
        <v>0</v>
      </c>
      <c r="BN40" s="31">
        <v>0</v>
      </c>
      <c r="BO40" s="31">
        <v>0</v>
      </c>
      <c r="BP40" s="31">
        <v>0</v>
      </c>
      <c r="BQ40" s="35">
        <f t="shared" si="12"/>
        <v>0</v>
      </c>
      <c r="BR40" s="47">
        <f t="shared" si="15"/>
        <v>84466</v>
      </c>
      <c r="BS40" s="55">
        <f t="shared" si="15"/>
        <v>507364</v>
      </c>
      <c r="BT40" s="31">
        <f t="shared" si="15"/>
        <v>0</v>
      </c>
      <c r="BU40" s="31">
        <f t="shared" si="15"/>
        <v>0</v>
      </c>
      <c r="BV40" s="138">
        <f t="shared" si="14"/>
        <v>591830</v>
      </c>
      <c r="BW40" s="1"/>
      <c r="BX40" s="215"/>
    </row>
    <row r="41" spans="1:79" x14ac:dyDescent="0.35">
      <c r="A41" s="196">
        <v>35</v>
      </c>
      <c r="B41" s="197" t="s">
        <v>240</v>
      </c>
      <c r="D41" s="198"/>
      <c r="E41" s="199">
        <v>722013</v>
      </c>
      <c r="F41" s="200">
        <v>9695812</v>
      </c>
      <c r="G41" s="200">
        <v>21770</v>
      </c>
      <c r="H41" s="201">
        <v>0</v>
      </c>
      <c r="I41" s="35">
        <f t="shared" si="0"/>
        <v>10439595</v>
      </c>
      <c r="J41" s="47">
        <v>49127</v>
      </c>
      <c r="K41" s="31">
        <v>1883351</v>
      </c>
      <c r="L41" s="31">
        <v>1555</v>
      </c>
      <c r="M41" s="31">
        <v>0</v>
      </c>
      <c r="N41" s="35">
        <f t="shared" si="1"/>
        <v>1934033</v>
      </c>
      <c r="O41" s="47">
        <v>0</v>
      </c>
      <c r="P41" s="31">
        <v>0</v>
      </c>
      <c r="Q41" s="31">
        <v>0</v>
      </c>
      <c r="R41" s="31">
        <v>0</v>
      </c>
      <c r="S41" s="35">
        <f t="shared" si="2"/>
        <v>0</v>
      </c>
      <c r="T41" s="47">
        <v>0</v>
      </c>
      <c r="U41" s="31">
        <v>0</v>
      </c>
      <c r="V41" s="31">
        <v>0</v>
      </c>
      <c r="W41" s="31">
        <v>0</v>
      </c>
      <c r="X41" s="35">
        <f t="shared" si="3"/>
        <v>0</v>
      </c>
      <c r="Y41" s="47">
        <v>0</v>
      </c>
      <c r="Z41" s="31">
        <v>0</v>
      </c>
      <c r="AA41" s="31">
        <v>0</v>
      </c>
      <c r="AB41" s="31">
        <v>0</v>
      </c>
      <c r="AC41" s="35">
        <f t="shared" si="4"/>
        <v>0</v>
      </c>
      <c r="AD41" s="47">
        <v>0</v>
      </c>
      <c r="AE41" s="31">
        <v>0</v>
      </c>
      <c r="AF41" s="31">
        <v>0</v>
      </c>
      <c r="AG41" s="31">
        <v>0</v>
      </c>
      <c r="AH41" s="35">
        <f t="shared" si="5"/>
        <v>0</v>
      </c>
      <c r="AI41" s="47">
        <v>0</v>
      </c>
      <c r="AJ41" s="31">
        <v>0</v>
      </c>
      <c r="AK41" s="31">
        <v>0</v>
      </c>
      <c r="AL41" s="31">
        <v>0</v>
      </c>
      <c r="AM41" s="35">
        <f t="shared" si="6"/>
        <v>0</v>
      </c>
      <c r="AN41" s="47">
        <v>0</v>
      </c>
      <c r="AO41" s="31">
        <v>0</v>
      </c>
      <c r="AP41" s="31">
        <v>0</v>
      </c>
      <c r="AQ41" s="31">
        <v>0</v>
      </c>
      <c r="AR41" s="35">
        <f t="shared" si="7"/>
        <v>0</v>
      </c>
      <c r="AS41" s="47">
        <v>0</v>
      </c>
      <c r="AT41" s="31">
        <v>0</v>
      </c>
      <c r="AU41" s="31">
        <v>0</v>
      </c>
      <c r="AV41" s="31">
        <v>0</v>
      </c>
      <c r="AW41" s="35">
        <f t="shared" si="8"/>
        <v>0</v>
      </c>
      <c r="AX41" s="47">
        <v>0</v>
      </c>
      <c r="AY41" s="31">
        <v>0</v>
      </c>
      <c r="AZ41" s="31">
        <v>0</v>
      </c>
      <c r="BA41" s="31">
        <v>0</v>
      </c>
      <c r="BB41" s="35">
        <f t="shared" si="9"/>
        <v>0</v>
      </c>
      <c r="BC41" s="47">
        <v>0</v>
      </c>
      <c r="BD41" s="31">
        <v>0</v>
      </c>
      <c r="BE41" s="31">
        <v>0</v>
      </c>
      <c r="BF41" s="31">
        <v>0</v>
      </c>
      <c r="BG41" s="35">
        <f t="shared" si="10"/>
        <v>0</v>
      </c>
      <c r="BH41" s="47">
        <v>0</v>
      </c>
      <c r="BI41" s="31">
        <v>0</v>
      </c>
      <c r="BJ41" s="31">
        <v>0</v>
      </c>
      <c r="BK41" s="31">
        <v>0</v>
      </c>
      <c r="BL41" s="35">
        <f t="shared" si="11"/>
        <v>0</v>
      </c>
      <c r="BM41" s="47">
        <v>0</v>
      </c>
      <c r="BN41" s="31">
        <v>0</v>
      </c>
      <c r="BO41" s="31">
        <v>0</v>
      </c>
      <c r="BP41" s="31">
        <v>0</v>
      </c>
      <c r="BQ41" s="35">
        <f t="shared" si="12"/>
        <v>0</v>
      </c>
      <c r="BR41" s="47">
        <f t="shared" si="15"/>
        <v>49127</v>
      </c>
      <c r="BS41" s="55">
        <f t="shared" si="15"/>
        <v>1883351</v>
      </c>
      <c r="BT41" s="31">
        <f t="shared" si="15"/>
        <v>1555</v>
      </c>
      <c r="BU41" s="31">
        <f t="shared" si="15"/>
        <v>0</v>
      </c>
      <c r="BV41" s="138">
        <f t="shared" si="14"/>
        <v>1934033</v>
      </c>
      <c r="BW41" s="1"/>
      <c r="BX41" s="209"/>
    </row>
    <row r="42" spans="1:79" x14ac:dyDescent="0.35">
      <c r="A42" s="196">
        <v>36</v>
      </c>
      <c r="B42" s="169" t="s">
        <v>241</v>
      </c>
      <c r="D42" s="198"/>
      <c r="E42" s="199">
        <v>874306</v>
      </c>
      <c r="F42" s="200">
        <v>2154394</v>
      </c>
      <c r="G42" s="200">
        <v>7785</v>
      </c>
      <c r="H42" s="201">
        <v>0</v>
      </c>
      <c r="I42" s="35">
        <f t="shared" si="0"/>
        <v>3036485</v>
      </c>
      <c r="J42" s="47">
        <v>25790</v>
      </c>
      <c r="K42" s="31">
        <v>162853</v>
      </c>
      <c r="L42" s="31">
        <v>226</v>
      </c>
      <c r="M42" s="31">
        <v>0</v>
      </c>
      <c r="N42" s="35">
        <f t="shared" si="1"/>
        <v>188869</v>
      </c>
      <c r="O42" s="47">
        <v>0</v>
      </c>
      <c r="P42" s="31">
        <v>0</v>
      </c>
      <c r="Q42" s="31">
        <v>0</v>
      </c>
      <c r="R42" s="31">
        <v>0</v>
      </c>
      <c r="S42" s="35">
        <f t="shared" si="2"/>
        <v>0</v>
      </c>
      <c r="T42" s="47">
        <v>0</v>
      </c>
      <c r="U42" s="31">
        <v>0</v>
      </c>
      <c r="V42" s="31">
        <v>0</v>
      </c>
      <c r="W42" s="31">
        <v>0</v>
      </c>
      <c r="X42" s="35">
        <f t="shared" si="3"/>
        <v>0</v>
      </c>
      <c r="Y42" s="47">
        <v>0</v>
      </c>
      <c r="Z42" s="31">
        <v>0</v>
      </c>
      <c r="AA42" s="31">
        <v>0</v>
      </c>
      <c r="AB42" s="31">
        <v>0</v>
      </c>
      <c r="AC42" s="35">
        <f t="shared" si="4"/>
        <v>0</v>
      </c>
      <c r="AD42" s="47">
        <v>0</v>
      </c>
      <c r="AE42" s="31">
        <v>0</v>
      </c>
      <c r="AF42" s="31">
        <v>0</v>
      </c>
      <c r="AG42" s="31">
        <v>0</v>
      </c>
      <c r="AH42" s="35">
        <f t="shared" si="5"/>
        <v>0</v>
      </c>
      <c r="AI42" s="47">
        <v>0</v>
      </c>
      <c r="AJ42" s="31">
        <v>0</v>
      </c>
      <c r="AK42" s="31">
        <v>0</v>
      </c>
      <c r="AL42" s="31">
        <v>0</v>
      </c>
      <c r="AM42" s="35">
        <f t="shared" si="6"/>
        <v>0</v>
      </c>
      <c r="AN42" s="47">
        <v>0</v>
      </c>
      <c r="AO42" s="31">
        <v>0</v>
      </c>
      <c r="AP42" s="31">
        <v>0</v>
      </c>
      <c r="AQ42" s="31">
        <v>0</v>
      </c>
      <c r="AR42" s="35">
        <f t="shared" si="7"/>
        <v>0</v>
      </c>
      <c r="AS42" s="47">
        <v>0</v>
      </c>
      <c r="AT42" s="31">
        <v>0</v>
      </c>
      <c r="AU42" s="31">
        <v>0</v>
      </c>
      <c r="AV42" s="31">
        <v>0</v>
      </c>
      <c r="AW42" s="35">
        <f t="shared" si="8"/>
        <v>0</v>
      </c>
      <c r="AX42" s="47">
        <v>0</v>
      </c>
      <c r="AY42" s="31">
        <v>0</v>
      </c>
      <c r="AZ42" s="31">
        <v>0</v>
      </c>
      <c r="BA42" s="31">
        <v>0</v>
      </c>
      <c r="BB42" s="35">
        <f t="shared" si="9"/>
        <v>0</v>
      </c>
      <c r="BC42" s="47">
        <v>0</v>
      </c>
      <c r="BD42" s="31">
        <v>0</v>
      </c>
      <c r="BE42" s="31">
        <v>0</v>
      </c>
      <c r="BF42" s="31">
        <v>0</v>
      </c>
      <c r="BG42" s="35">
        <f t="shared" si="10"/>
        <v>0</v>
      </c>
      <c r="BH42" s="47">
        <v>0</v>
      </c>
      <c r="BI42" s="31">
        <v>0</v>
      </c>
      <c r="BJ42" s="31">
        <v>0</v>
      </c>
      <c r="BK42" s="31">
        <v>0</v>
      </c>
      <c r="BL42" s="35">
        <f t="shared" si="11"/>
        <v>0</v>
      </c>
      <c r="BM42" s="47">
        <v>0</v>
      </c>
      <c r="BN42" s="31">
        <v>0</v>
      </c>
      <c r="BO42" s="31">
        <v>0</v>
      </c>
      <c r="BP42" s="31">
        <v>0</v>
      </c>
      <c r="BQ42" s="35">
        <f t="shared" si="12"/>
        <v>0</v>
      </c>
      <c r="BR42" s="47">
        <f t="shared" si="15"/>
        <v>25790</v>
      </c>
      <c r="BS42" s="55">
        <f t="shared" si="15"/>
        <v>162853</v>
      </c>
      <c r="BT42" s="31">
        <f t="shared" si="15"/>
        <v>226</v>
      </c>
      <c r="BU42" s="31">
        <f t="shared" si="15"/>
        <v>0</v>
      </c>
      <c r="BV42" s="138">
        <f t="shared" si="14"/>
        <v>188869</v>
      </c>
      <c r="BW42" s="1"/>
      <c r="BX42" s="207"/>
    </row>
    <row r="43" spans="1:79" x14ac:dyDescent="0.35">
      <c r="A43" s="196">
        <v>37</v>
      </c>
      <c r="B43" s="169" t="s">
        <v>242</v>
      </c>
      <c r="D43" s="204"/>
      <c r="E43" s="199">
        <v>1225128</v>
      </c>
      <c r="F43" s="200">
        <v>5289474</v>
      </c>
      <c r="G43" s="200">
        <v>102654</v>
      </c>
      <c r="H43" s="201">
        <v>0</v>
      </c>
      <c r="I43" s="35">
        <f>SUM(E43:H43)</f>
        <v>6617256</v>
      </c>
      <c r="J43" s="47">
        <v>105398</v>
      </c>
      <c r="K43" s="31">
        <v>777999</v>
      </c>
      <c r="L43" s="31">
        <v>0</v>
      </c>
      <c r="M43" s="31">
        <v>0</v>
      </c>
      <c r="N43" s="35">
        <f t="shared" si="1"/>
        <v>883397</v>
      </c>
      <c r="O43" s="47">
        <v>0</v>
      </c>
      <c r="P43" s="31">
        <v>0</v>
      </c>
      <c r="Q43" s="31">
        <v>0</v>
      </c>
      <c r="R43" s="31">
        <v>0</v>
      </c>
      <c r="S43" s="35">
        <f t="shared" si="2"/>
        <v>0</v>
      </c>
      <c r="T43" s="47">
        <v>0</v>
      </c>
      <c r="U43" s="31">
        <v>0</v>
      </c>
      <c r="V43" s="31">
        <v>0</v>
      </c>
      <c r="W43" s="31">
        <v>0</v>
      </c>
      <c r="X43" s="35">
        <f t="shared" si="3"/>
        <v>0</v>
      </c>
      <c r="Y43" s="47">
        <v>0</v>
      </c>
      <c r="Z43" s="31">
        <v>0</v>
      </c>
      <c r="AA43" s="31">
        <v>0</v>
      </c>
      <c r="AB43" s="31">
        <v>0</v>
      </c>
      <c r="AC43" s="35">
        <f t="shared" si="4"/>
        <v>0</v>
      </c>
      <c r="AD43" s="47">
        <v>0</v>
      </c>
      <c r="AE43" s="31">
        <v>0</v>
      </c>
      <c r="AF43" s="31">
        <v>0</v>
      </c>
      <c r="AG43" s="31">
        <v>0</v>
      </c>
      <c r="AH43" s="35">
        <f t="shared" si="5"/>
        <v>0</v>
      </c>
      <c r="AI43" s="47">
        <v>0</v>
      </c>
      <c r="AJ43" s="31">
        <v>0</v>
      </c>
      <c r="AK43" s="31">
        <v>0</v>
      </c>
      <c r="AL43" s="31">
        <v>0</v>
      </c>
      <c r="AM43" s="35">
        <f t="shared" si="6"/>
        <v>0</v>
      </c>
      <c r="AN43" s="47">
        <v>0</v>
      </c>
      <c r="AO43" s="31">
        <v>0</v>
      </c>
      <c r="AP43" s="31">
        <v>0</v>
      </c>
      <c r="AQ43" s="31">
        <v>0</v>
      </c>
      <c r="AR43" s="35">
        <f t="shared" si="7"/>
        <v>0</v>
      </c>
      <c r="AS43" s="47">
        <v>0</v>
      </c>
      <c r="AT43" s="31">
        <v>0</v>
      </c>
      <c r="AU43" s="31">
        <v>0</v>
      </c>
      <c r="AV43" s="31">
        <v>0</v>
      </c>
      <c r="AW43" s="35">
        <f t="shared" si="8"/>
        <v>0</v>
      </c>
      <c r="AX43" s="47">
        <v>0</v>
      </c>
      <c r="AY43" s="31">
        <v>0</v>
      </c>
      <c r="AZ43" s="31">
        <v>0</v>
      </c>
      <c r="BA43" s="31">
        <v>0</v>
      </c>
      <c r="BB43" s="35">
        <f t="shared" si="9"/>
        <v>0</v>
      </c>
      <c r="BC43" s="47">
        <v>0</v>
      </c>
      <c r="BD43" s="31">
        <v>0</v>
      </c>
      <c r="BE43" s="31">
        <v>0</v>
      </c>
      <c r="BF43" s="31">
        <v>0</v>
      </c>
      <c r="BG43" s="35">
        <f t="shared" si="10"/>
        <v>0</v>
      </c>
      <c r="BH43" s="47">
        <v>0</v>
      </c>
      <c r="BI43" s="31">
        <v>0</v>
      </c>
      <c r="BJ43" s="31">
        <v>0</v>
      </c>
      <c r="BK43" s="31">
        <v>0</v>
      </c>
      <c r="BL43" s="35">
        <f t="shared" si="11"/>
        <v>0</v>
      </c>
      <c r="BM43" s="47">
        <v>0</v>
      </c>
      <c r="BN43" s="31">
        <v>0</v>
      </c>
      <c r="BO43" s="31">
        <v>0</v>
      </c>
      <c r="BP43" s="31">
        <v>0</v>
      </c>
      <c r="BQ43" s="35">
        <f t="shared" si="12"/>
        <v>0</v>
      </c>
      <c r="BR43" s="47">
        <f t="shared" si="15"/>
        <v>105398</v>
      </c>
      <c r="BS43" s="55">
        <f t="shared" si="15"/>
        <v>777999</v>
      </c>
      <c r="BT43" s="31">
        <f t="shared" si="15"/>
        <v>0</v>
      </c>
      <c r="BU43" s="31">
        <f t="shared" si="15"/>
        <v>0</v>
      </c>
      <c r="BV43" s="138">
        <f t="shared" si="14"/>
        <v>883397</v>
      </c>
      <c r="BW43" s="1"/>
      <c r="BX43" s="209"/>
    </row>
    <row r="44" spans="1:79" x14ac:dyDescent="0.35">
      <c r="A44" s="196">
        <v>38</v>
      </c>
      <c r="B44" s="197" t="s">
        <v>243</v>
      </c>
      <c r="D44" s="198"/>
      <c r="E44" s="199">
        <v>969390</v>
      </c>
      <c r="F44" s="200">
        <v>1446106</v>
      </c>
      <c r="G44" s="200">
        <v>125055</v>
      </c>
      <c r="H44" s="201">
        <v>0</v>
      </c>
      <c r="I44" s="35">
        <f t="shared" si="0"/>
        <v>2540551</v>
      </c>
      <c r="J44" s="47">
        <v>49230</v>
      </c>
      <c r="K44" s="31">
        <v>5234</v>
      </c>
      <c r="L44" s="31">
        <v>330</v>
      </c>
      <c r="M44" s="31">
        <v>0</v>
      </c>
      <c r="N44" s="35">
        <f t="shared" si="1"/>
        <v>54794</v>
      </c>
      <c r="O44" s="47">
        <v>0</v>
      </c>
      <c r="P44" s="31">
        <v>0</v>
      </c>
      <c r="Q44" s="31">
        <v>0</v>
      </c>
      <c r="R44" s="31">
        <v>0</v>
      </c>
      <c r="S44" s="35">
        <f t="shared" si="2"/>
        <v>0</v>
      </c>
      <c r="T44" s="47">
        <v>0</v>
      </c>
      <c r="U44" s="31">
        <v>0</v>
      </c>
      <c r="V44" s="31">
        <v>0</v>
      </c>
      <c r="W44" s="31">
        <v>0</v>
      </c>
      <c r="X44" s="35">
        <f t="shared" si="3"/>
        <v>0</v>
      </c>
      <c r="Y44" s="47">
        <v>0</v>
      </c>
      <c r="Z44" s="31">
        <v>0</v>
      </c>
      <c r="AA44" s="31">
        <v>0</v>
      </c>
      <c r="AB44" s="31">
        <v>0</v>
      </c>
      <c r="AC44" s="35">
        <f t="shared" si="4"/>
        <v>0</v>
      </c>
      <c r="AD44" s="47">
        <v>0</v>
      </c>
      <c r="AE44" s="31">
        <v>0</v>
      </c>
      <c r="AF44" s="31">
        <v>0</v>
      </c>
      <c r="AG44" s="31">
        <v>0</v>
      </c>
      <c r="AH44" s="35">
        <f t="shared" si="5"/>
        <v>0</v>
      </c>
      <c r="AI44" s="47">
        <v>0</v>
      </c>
      <c r="AJ44" s="31">
        <v>0</v>
      </c>
      <c r="AK44" s="31">
        <v>0</v>
      </c>
      <c r="AL44" s="31">
        <v>0</v>
      </c>
      <c r="AM44" s="35">
        <f t="shared" si="6"/>
        <v>0</v>
      </c>
      <c r="AN44" s="47">
        <v>0</v>
      </c>
      <c r="AO44" s="31">
        <v>0</v>
      </c>
      <c r="AP44" s="31">
        <v>0</v>
      </c>
      <c r="AQ44" s="31">
        <v>0</v>
      </c>
      <c r="AR44" s="35">
        <f t="shared" si="7"/>
        <v>0</v>
      </c>
      <c r="AS44" s="47">
        <v>0</v>
      </c>
      <c r="AT44" s="31">
        <v>0</v>
      </c>
      <c r="AU44" s="31">
        <v>0</v>
      </c>
      <c r="AV44" s="31">
        <v>0</v>
      </c>
      <c r="AW44" s="35">
        <f t="shared" si="8"/>
        <v>0</v>
      </c>
      <c r="AX44" s="47">
        <v>0</v>
      </c>
      <c r="AY44" s="31">
        <v>0</v>
      </c>
      <c r="AZ44" s="31">
        <v>0</v>
      </c>
      <c r="BA44" s="31">
        <v>0</v>
      </c>
      <c r="BB44" s="35">
        <f t="shared" si="9"/>
        <v>0</v>
      </c>
      <c r="BC44" s="47">
        <v>0</v>
      </c>
      <c r="BD44" s="31">
        <v>0</v>
      </c>
      <c r="BE44" s="31">
        <v>0</v>
      </c>
      <c r="BF44" s="31">
        <v>0</v>
      </c>
      <c r="BG44" s="35">
        <f t="shared" si="10"/>
        <v>0</v>
      </c>
      <c r="BH44" s="47">
        <v>0</v>
      </c>
      <c r="BI44" s="31">
        <v>0</v>
      </c>
      <c r="BJ44" s="31">
        <v>0</v>
      </c>
      <c r="BK44" s="31">
        <v>0</v>
      </c>
      <c r="BL44" s="35">
        <f t="shared" si="11"/>
        <v>0</v>
      </c>
      <c r="BM44" s="47">
        <v>0</v>
      </c>
      <c r="BN44" s="31">
        <v>0</v>
      </c>
      <c r="BO44" s="31">
        <v>0</v>
      </c>
      <c r="BP44" s="31">
        <v>0</v>
      </c>
      <c r="BQ44" s="35">
        <f t="shared" si="12"/>
        <v>0</v>
      </c>
      <c r="BR44" s="47">
        <f t="shared" si="15"/>
        <v>49230</v>
      </c>
      <c r="BS44" s="55">
        <f t="shared" si="15"/>
        <v>5234</v>
      </c>
      <c r="BT44" s="31">
        <f t="shared" si="15"/>
        <v>330</v>
      </c>
      <c r="BU44" s="31">
        <f t="shared" si="15"/>
        <v>0</v>
      </c>
      <c r="BV44" s="138">
        <f t="shared" si="14"/>
        <v>54794</v>
      </c>
      <c r="BW44" s="1"/>
      <c r="BX44" s="207"/>
    </row>
    <row r="45" spans="1:79" x14ac:dyDescent="0.35">
      <c r="A45" s="196">
        <v>39</v>
      </c>
      <c r="B45" s="197" t="s">
        <v>244</v>
      </c>
      <c r="D45" s="198"/>
      <c r="E45" s="199">
        <v>2090005</v>
      </c>
      <c r="F45" s="200">
        <v>9588946</v>
      </c>
      <c r="G45" s="200">
        <v>19582</v>
      </c>
      <c r="H45" s="201">
        <v>0</v>
      </c>
      <c r="I45" s="35">
        <f t="shared" si="0"/>
        <v>11698533</v>
      </c>
      <c r="J45" s="47">
        <v>126064</v>
      </c>
      <c r="K45" s="31">
        <v>757528</v>
      </c>
      <c r="L45" s="31">
        <v>12</v>
      </c>
      <c r="M45" s="31">
        <v>0</v>
      </c>
      <c r="N45" s="35">
        <f t="shared" si="1"/>
        <v>883604</v>
      </c>
      <c r="O45" s="47">
        <v>0</v>
      </c>
      <c r="P45" s="31">
        <v>0</v>
      </c>
      <c r="Q45" s="31">
        <v>0</v>
      </c>
      <c r="R45" s="31">
        <v>0</v>
      </c>
      <c r="S45" s="35">
        <f t="shared" si="2"/>
        <v>0</v>
      </c>
      <c r="T45" s="47">
        <v>0</v>
      </c>
      <c r="U45" s="31">
        <v>0</v>
      </c>
      <c r="V45" s="31">
        <v>0</v>
      </c>
      <c r="W45" s="31">
        <v>0</v>
      </c>
      <c r="X45" s="35">
        <f t="shared" si="3"/>
        <v>0</v>
      </c>
      <c r="Y45" s="47">
        <v>0</v>
      </c>
      <c r="Z45" s="31">
        <v>0</v>
      </c>
      <c r="AA45" s="31">
        <v>0</v>
      </c>
      <c r="AB45" s="31">
        <v>0</v>
      </c>
      <c r="AC45" s="35">
        <f t="shared" si="4"/>
        <v>0</v>
      </c>
      <c r="AD45" s="47">
        <v>0</v>
      </c>
      <c r="AE45" s="31">
        <v>0</v>
      </c>
      <c r="AF45" s="31">
        <v>0</v>
      </c>
      <c r="AG45" s="31">
        <v>0</v>
      </c>
      <c r="AH45" s="35">
        <f t="shared" si="5"/>
        <v>0</v>
      </c>
      <c r="AI45" s="47">
        <v>0</v>
      </c>
      <c r="AJ45" s="31">
        <v>0</v>
      </c>
      <c r="AK45" s="31">
        <v>0</v>
      </c>
      <c r="AL45" s="31">
        <v>0</v>
      </c>
      <c r="AM45" s="35">
        <f t="shared" si="6"/>
        <v>0</v>
      </c>
      <c r="AN45" s="47">
        <v>0</v>
      </c>
      <c r="AO45" s="31">
        <v>0</v>
      </c>
      <c r="AP45" s="31">
        <v>0</v>
      </c>
      <c r="AQ45" s="31">
        <v>0</v>
      </c>
      <c r="AR45" s="35">
        <f t="shared" si="7"/>
        <v>0</v>
      </c>
      <c r="AS45" s="47">
        <v>0</v>
      </c>
      <c r="AT45" s="31">
        <v>0</v>
      </c>
      <c r="AU45" s="31">
        <v>0</v>
      </c>
      <c r="AV45" s="31">
        <v>0</v>
      </c>
      <c r="AW45" s="35">
        <f t="shared" si="8"/>
        <v>0</v>
      </c>
      <c r="AX45" s="47">
        <v>0</v>
      </c>
      <c r="AY45" s="31">
        <v>0</v>
      </c>
      <c r="AZ45" s="31">
        <v>0</v>
      </c>
      <c r="BA45" s="31">
        <v>0</v>
      </c>
      <c r="BB45" s="35">
        <f t="shared" si="9"/>
        <v>0</v>
      </c>
      <c r="BC45" s="47">
        <v>0</v>
      </c>
      <c r="BD45" s="31">
        <v>0</v>
      </c>
      <c r="BE45" s="31">
        <v>0</v>
      </c>
      <c r="BF45" s="31">
        <v>0</v>
      </c>
      <c r="BG45" s="35">
        <f t="shared" si="10"/>
        <v>0</v>
      </c>
      <c r="BH45" s="47">
        <v>0</v>
      </c>
      <c r="BI45" s="31">
        <v>0</v>
      </c>
      <c r="BJ45" s="31">
        <v>0</v>
      </c>
      <c r="BK45" s="31">
        <v>0</v>
      </c>
      <c r="BL45" s="35">
        <f t="shared" si="11"/>
        <v>0</v>
      </c>
      <c r="BM45" s="47">
        <v>0</v>
      </c>
      <c r="BN45" s="31">
        <v>0</v>
      </c>
      <c r="BO45" s="31">
        <v>0</v>
      </c>
      <c r="BP45" s="31">
        <v>0</v>
      </c>
      <c r="BQ45" s="35">
        <f t="shared" si="12"/>
        <v>0</v>
      </c>
      <c r="BR45" s="47">
        <f t="shared" si="15"/>
        <v>126064</v>
      </c>
      <c r="BS45" s="55">
        <f t="shared" si="15"/>
        <v>757528</v>
      </c>
      <c r="BT45" s="31">
        <f t="shared" si="15"/>
        <v>12</v>
      </c>
      <c r="BU45" s="31">
        <f t="shared" si="15"/>
        <v>0</v>
      </c>
      <c r="BV45" s="138">
        <f t="shared" si="14"/>
        <v>883604</v>
      </c>
      <c r="BW45" s="1"/>
      <c r="BX45" s="207"/>
    </row>
    <row r="46" spans="1:79" x14ac:dyDescent="0.35">
      <c r="A46" s="196">
        <v>40</v>
      </c>
      <c r="B46" s="197" t="s">
        <v>245</v>
      </c>
      <c r="D46" s="198"/>
      <c r="E46" s="199">
        <v>2059114</v>
      </c>
      <c r="F46" s="200">
        <v>96652714</v>
      </c>
      <c r="G46" s="200">
        <v>17785</v>
      </c>
      <c r="H46" s="201">
        <v>3379256</v>
      </c>
      <c r="I46" s="35">
        <f t="shared" si="0"/>
        <v>102108869</v>
      </c>
      <c r="J46" s="47">
        <v>95648</v>
      </c>
      <c r="K46" s="31">
        <v>11872068</v>
      </c>
      <c r="L46" s="31">
        <v>804</v>
      </c>
      <c r="M46" s="31">
        <v>0</v>
      </c>
      <c r="N46" s="35">
        <f t="shared" si="1"/>
        <v>11968520</v>
      </c>
      <c r="O46" s="47">
        <v>0</v>
      </c>
      <c r="P46" s="31">
        <v>0</v>
      </c>
      <c r="Q46" s="31">
        <v>0</v>
      </c>
      <c r="R46" s="31">
        <v>0</v>
      </c>
      <c r="S46" s="35">
        <f t="shared" si="2"/>
        <v>0</v>
      </c>
      <c r="T46" s="47">
        <v>0</v>
      </c>
      <c r="U46" s="31">
        <v>0</v>
      </c>
      <c r="V46" s="31">
        <v>0</v>
      </c>
      <c r="W46" s="31">
        <v>0</v>
      </c>
      <c r="X46" s="35">
        <f t="shared" si="3"/>
        <v>0</v>
      </c>
      <c r="Y46" s="47">
        <v>0</v>
      </c>
      <c r="Z46" s="31">
        <v>0</v>
      </c>
      <c r="AA46" s="31">
        <v>0</v>
      </c>
      <c r="AB46" s="31">
        <v>0</v>
      </c>
      <c r="AC46" s="35">
        <f t="shared" si="4"/>
        <v>0</v>
      </c>
      <c r="AD46" s="47">
        <v>0</v>
      </c>
      <c r="AE46" s="31">
        <v>0</v>
      </c>
      <c r="AF46" s="31">
        <v>0</v>
      </c>
      <c r="AG46" s="31">
        <v>0</v>
      </c>
      <c r="AH46" s="35">
        <f t="shared" si="5"/>
        <v>0</v>
      </c>
      <c r="AI46" s="47">
        <v>0</v>
      </c>
      <c r="AJ46" s="31">
        <v>0</v>
      </c>
      <c r="AK46" s="31">
        <v>0</v>
      </c>
      <c r="AL46" s="31">
        <v>0</v>
      </c>
      <c r="AM46" s="35">
        <f t="shared" si="6"/>
        <v>0</v>
      </c>
      <c r="AN46" s="47">
        <v>0</v>
      </c>
      <c r="AO46" s="31">
        <v>0</v>
      </c>
      <c r="AP46" s="31">
        <v>0</v>
      </c>
      <c r="AQ46" s="31">
        <v>0</v>
      </c>
      <c r="AR46" s="35">
        <f t="shared" si="7"/>
        <v>0</v>
      </c>
      <c r="AS46" s="47">
        <v>0</v>
      </c>
      <c r="AT46" s="31">
        <v>0</v>
      </c>
      <c r="AU46" s="31">
        <v>0</v>
      </c>
      <c r="AV46" s="31">
        <v>0</v>
      </c>
      <c r="AW46" s="35">
        <f t="shared" si="8"/>
        <v>0</v>
      </c>
      <c r="AX46" s="47">
        <v>0</v>
      </c>
      <c r="AY46" s="31">
        <v>0</v>
      </c>
      <c r="AZ46" s="31">
        <v>0</v>
      </c>
      <c r="BA46" s="31">
        <v>0</v>
      </c>
      <c r="BB46" s="35">
        <f t="shared" si="9"/>
        <v>0</v>
      </c>
      <c r="BC46" s="47">
        <v>0</v>
      </c>
      <c r="BD46" s="31">
        <v>0</v>
      </c>
      <c r="BE46" s="31">
        <v>0</v>
      </c>
      <c r="BF46" s="31">
        <v>0</v>
      </c>
      <c r="BG46" s="35">
        <f t="shared" si="10"/>
        <v>0</v>
      </c>
      <c r="BH46" s="47">
        <v>0</v>
      </c>
      <c r="BI46" s="31">
        <v>0</v>
      </c>
      <c r="BJ46" s="31">
        <v>0</v>
      </c>
      <c r="BK46" s="31">
        <v>0</v>
      </c>
      <c r="BL46" s="35">
        <f t="shared" si="11"/>
        <v>0</v>
      </c>
      <c r="BM46" s="47">
        <v>0</v>
      </c>
      <c r="BN46" s="31">
        <v>0</v>
      </c>
      <c r="BO46" s="31">
        <v>0</v>
      </c>
      <c r="BP46" s="31">
        <v>0</v>
      </c>
      <c r="BQ46" s="35">
        <f t="shared" si="12"/>
        <v>0</v>
      </c>
      <c r="BR46" s="47">
        <f t="shared" si="15"/>
        <v>95648</v>
      </c>
      <c r="BS46" s="55">
        <f t="shared" si="15"/>
        <v>11872068</v>
      </c>
      <c r="BT46" s="31">
        <f t="shared" si="15"/>
        <v>804</v>
      </c>
      <c r="BU46" s="31">
        <f t="shared" si="15"/>
        <v>0</v>
      </c>
      <c r="BV46" s="138">
        <f>SUM(BR46:BU46)</f>
        <v>11968520</v>
      </c>
      <c r="BW46" s="1"/>
      <c r="BX46" s="207"/>
    </row>
    <row r="47" spans="1:79" x14ac:dyDescent="0.35">
      <c r="A47" s="196">
        <v>41</v>
      </c>
      <c r="B47" s="197" t="s">
        <v>246</v>
      </c>
      <c r="D47" s="216"/>
      <c r="E47" s="199">
        <v>4159438</v>
      </c>
      <c r="F47" s="200">
        <v>12991697</v>
      </c>
      <c r="G47" s="200">
        <v>4805937</v>
      </c>
      <c r="H47" s="201">
        <v>0</v>
      </c>
      <c r="I47" s="35">
        <f t="shared" si="0"/>
        <v>21957072</v>
      </c>
      <c r="J47" s="47">
        <v>228351</v>
      </c>
      <c r="K47" s="31">
        <v>1548259</v>
      </c>
      <c r="L47" s="31">
        <v>27424</v>
      </c>
      <c r="M47" s="31">
        <v>0</v>
      </c>
      <c r="N47" s="35">
        <f t="shared" si="1"/>
        <v>1804034</v>
      </c>
      <c r="O47" s="47">
        <v>0</v>
      </c>
      <c r="P47" s="31">
        <v>0</v>
      </c>
      <c r="Q47" s="31">
        <v>0</v>
      </c>
      <c r="R47" s="31">
        <v>0</v>
      </c>
      <c r="S47" s="35">
        <f t="shared" si="2"/>
        <v>0</v>
      </c>
      <c r="T47" s="47">
        <v>0</v>
      </c>
      <c r="U47" s="31">
        <v>0</v>
      </c>
      <c r="V47" s="31">
        <v>0</v>
      </c>
      <c r="W47" s="31">
        <v>0</v>
      </c>
      <c r="X47" s="35">
        <f t="shared" si="3"/>
        <v>0</v>
      </c>
      <c r="Y47" s="47">
        <v>0</v>
      </c>
      <c r="Z47" s="31">
        <v>0</v>
      </c>
      <c r="AA47" s="31">
        <v>0</v>
      </c>
      <c r="AB47" s="31">
        <v>0</v>
      </c>
      <c r="AC47" s="35">
        <f t="shared" si="4"/>
        <v>0</v>
      </c>
      <c r="AD47" s="47">
        <v>0</v>
      </c>
      <c r="AE47" s="31">
        <v>0</v>
      </c>
      <c r="AF47" s="31">
        <v>0</v>
      </c>
      <c r="AG47" s="31">
        <v>0</v>
      </c>
      <c r="AH47" s="35">
        <f t="shared" si="5"/>
        <v>0</v>
      </c>
      <c r="AI47" s="47">
        <v>0</v>
      </c>
      <c r="AJ47" s="31">
        <v>0</v>
      </c>
      <c r="AK47" s="31">
        <v>0</v>
      </c>
      <c r="AL47" s="31">
        <v>0</v>
      </c>
      <c r="AM47" s="35">
        <f t="shared" si="6"/>
        <v>0</v>
      </c>
      <c r="AN47" s="47">
        <v>0</v>
      </c>
      <c r="AO47" s="31">
        <v>0</v>
      </c>
      <c r="AP47" s="31">
        <v>0</v>
      </c>
      <c r="AQ47" s="31">
        <v>0</v>
      </c>
      <c r="AR47" s="35">
        <f t="shared" si="7"/>
        <v>0</v>
      </c>
      <c r="AS47" s="47">
        <v>0</v>
      </c>
      <c r="AT47" s="31">
        <v>0</v>
      </c>
      <c r="AU47" s="31">
        <v>0</v>
      </c>
      <c r="AV47" s="31">
        <v>0</v>
      </c>
      <c r="AW47" s="35">
        <f t="shared" si="8"/>
        <v>0</v>
      </c>
      <c r="AX47" s="47">
        <v>0</v>
      </c>
      <c r="AY47" s="31">
        <v>0</v>
      </c>
      <c r="AZ47" s="31">
        <v>0</v>
      </c>
      <c r="BA47" s="31">
        <v>0</v>
      </c>
      <c r="BB47" s="35">
        <f t="shared" si="9"/>
        <v>0</v>
      </c>
      <c r="BC47" s="47">
        <v>0</v>
      </c>
      <c r="BD47" s="31">
        <v>0</v>
      </c>
      <c r="BE47" s="31">
        <v>0</v>
      </c>
      <c r="BF47" s="31">
        <v>0</v>
      </c>
      <c r="BG47" s="35">
        <f t="shared" si="10"/>
        <v>0</v>
      </c>
      <c r="BH47" s="47">
        <v>0</v>
      </c>
      <c r="BI47" s="31">
        <v>0</v>
      </c>
      <c r="BJ47" s="31">
        <v>0</v>
      </c>
      <c r="BK47" s="31">
        <v>0</v>
      </c>
      <c r="BL47" s="35">
        <f t="shared" si="11"/>
        <v>0</v>
      </c>
      <c r="BM47" s="47">
        <v>0</v>
      </c>
      <c r="BN47" s="31">
        <v>0</v>
      </c>
      <c r="BO47" s="31">
        <v>0</v>
      </c>
      <c r="BP47" s="31">
        <v>0</v>
      </c>
      <c r="BQ47" s="35">
        <f t="shared" si="12"/>
        <v>0</v>
      </c>
      <c r="BR47" s="47">
        <f t="shared" si="15"/>
        <v>228351</v>
      </c>
      <c r="BS47" s="55">
        <f t="shared" si="15"/>
        <v>1548259</v>
      </c>
      <c r="BT47" s="31">
        <f t="shared" si="15"/>
        <v>27424</v>
      </c>
      <c r="BU47" s="31">
        <f t="shared" si="15"/>
        <v>0</v>
      </c>
      <c r="BV47" s="138">
        <f t="shared" si="14"/>
        <v>1804034</v>
      </c>
      <c r="BW47" s="1"/>
      <c r="BX47" s="207"/>
    </row>
    <row r="48" spans="1:79" x14ac:dyDescent="0.35">
      <c r="A48" s="217">
        <v>42</v>
      </c>
      <c r="B48" s="218" t="s">
        <v>247</v>
      </c>
      <c r="C48" s="219"/>
      <c r="D48" s="220"/>
      <c r="E48" s="199">
        <v>5534043</v>
      </c>
      <c r="F48" s="200">
        <v>4250475</v>
      </c>
      <c r="G48" s="200">
        <v>570650</v>
      </c>
      <c r="H48" s="201">
        <v>0</v>
      </c>
      <c r="I48" s="35">
        <f t="shared" si="0"/>
        <v>10355168</v>
      </c>
      <c r="J48" s="47">
        <v>311165</v>
      </c>
      <c r="K48" s="31">
        <v>248696</v>
      </c>
      <c r="L48" s="31">
        <v>19687</v>
      </c>
      <c r="M48" s="31">
        <v>0</v>
      </c>
      <c r="N48" s="35">
        <f t="shared" si="1"/>
        <v>579548</v>
      </c>
      <c r="O48" s="47">
        <v>0</v>
      </c>
      <c r="P48" s="31">
        <v>0</v>
      </c>
      <c r="Q48" s="31">
        <v>0</v>
      </c>
      <c r="R48" s="31">
        <v>0</v>
      </c>
      <c r="S48" s="35">
        <f t="shared" si="2"/>
        <v>0</v>
      </c>
      <c r="T48" s="47">
        <v>0</v>
      </c>
      <c r="U48" s="31">
        <v>0</v>
      </c>
      <c r="V48" s="31">
        <v>0</v>
      </c>
      <c r="W48" s="31">
        <v>0</v>
      </c>
      <c r="X48" s="35">
        <f t="shared" si="3"/>
        <v>0</v>
      </c>
      <c r="Y48" s="47">
        <v>0</v>
      </c>
      <c r="Z48" s="31">
        <v>0</v>
      </c>
      <c r="AA48" s="31">
        <v>0</v>
      </c>
      <c r="AB48" s="31">
        <v>0</v>
      </c>
      <c r="AC48" s="35">
        <f t="shared" si="4"/>
        <v>0</v>
      </c>
      <c r="AD48" s="47">
        <v>0</v>
      </c>
      <c r="AE48" s="31">
        <v>0</v>
      </c>
      <c r="AF48" s="31">
        <v>0</v>
      </c>
      <c r="AG48" s="31">
        <v>0</v>
      </c>
      <c r="AH48" s="35">
        <f t="shared" si="5"/>
        <v>0</v>
      </c>
      <c r="AI48" s="47">
        <v>0</v>
      </c>
      <c r="AJ48" s="31">
        <v>0</v>
      </c>
      <c r="AK48" s="31">
        <v>0</v>
      </c>
      <c r="AL48" s="31">
        <v>0</v>
      </c>
      <c r="AM48" s="35">
        <f t="shared" si="6"/>
        <v>0</v>
      </c>
      <c r="AN48" s="47">
        <v>0</v>
      </c>
      <c r="AO48" s="31">
        <v>0</v>
      </c>
      <c r="AP48" s="31">
        <v>0</v>
      </c>
      <c r="AQ48" s="31">
        <v>0</v>
      </c>
      <c r="AR48" s="35">
        <f t="shared" si="7"/>
        <v>0</v>
      </c>
      <c r="AS48" s="47">
        <v>0</v>
      </c>
      <c r="AT48" s="31">
        <v>0</v>
      </c>
      <c r="AU48" s="31">
        <v>0</v>
      </c>
      <c r="AV48" s="31">
        <v>0</v>
      </c>
      <c r="AW48" s="35">
        <f t="shared" si="8"/>
        <v>0</v>
      </c>
      <c r="AX48" s="221">
        <v>0</v>
      </c>
      <c r="AY48" s="31">
        <v>0</v>
      </c>
      <c r="AZ48" s="31">
        <v>0</v>
      </c>
      <c r="BA48" s="31">
        <v>0</v>
      </c>
      <c r="BB48" s="35">
        <f t="shared" si="9"/>
        <v>0</v>
      </c>
      <c r="BC48" s="47">
        <v>0</v>
      </c>
      <c r="BD48" s="31">
        <v>0</v>
      </c>
      <c r="BE48" s="31">
        <v>0</v>
      </c>
      <c r="BF48" s="31">
        <v>0</v>
      </c>
      <c r="BG48" s="35">
        <f t="shared" si="10"/>
        <v>0</v>
      </c>
      <c r="BH48" s="47">
        <v>0</v>
      </c>
      <c r="BI48" s="31">
        <v>0</v>
      </c>
      <c r="BJ48" s="31">
        <v>0</v>
      </c>
      <c r="BK48" s="31">
        <v>0</v>
      </c>
      <c r="BL48" s="35">
        <f t="shared" si="11"/>
        <v>0</v>
      </c>
      <c r="BM48" s="47">
        <v>0</v>
      </c>
      <c r="BN48" s="31">
        <v>0</v>
      </c>
      <c r="BO48" s="31">
        <v>0</v>
      </c>
      <c r="BP48" s="31">
        <v>0</v>
      </c>
      <c r="BQ48" s="35">
        <f t="shared" si="12"/>
        <v>0</v>
      </c>
      <c r="BR48" s="47">
        <f t="shared" si="15"/>
        <v>311165</v>
      </c>
      <c r="BS48" s="55">
        <f t="shared" si="15"/>
        <v>248696</v>
      </c>
      <c r="BT48" s="31">
        <f t="shared" si="15"/>
        <v>19687</v>
      </c>
      <c r="BU48" s="31">
        <f>+M48+R48+W48+AB48+AG48+AL48+AQ48+AV48+BA48+BF48+BK48+BP48</f>
        <v>0</v>
      </c>
      <c r="BV48" s="138">
        <f>SUM(BR48:BU48)</f>
        <v>579548</v>
      </c>
      <c r="BW48" s="1"/>
      <c r="BX48" s="207"/>
    </row>
    <row r="49" spans="1:85" s="166" customFormat="1" x14ac:dyDescent="0.35">
      <c r="A49" s="222" t="s">
        <v>248</v>
      </c>
      <c r="B49" s="223"/>
      <c r="D49" s="224"/>
      <c r="E49" s="225">
        <f t="shared" ref="E49:BP49" si="16">SUM(E7:E48)</f>
        <v>309467788</v>
      </c>
      <c r="F49" s="226">
        <f t="shared" si="16"/>
        <v>884643058</v>
      </c>
      <c r="G49" s="226">
        <f t="shared" si="16"/>
        <v>15674334</v>
      </c>
      <c r="H49" s="226">
        <f t="shared" si="16"/>
        <v>4302851</v>
      </c>
      <c r="I49" s="227">
        <f t="shared" si="16"/>
        <v>1214088031</v>
      </c>
      <c r="J49" s="225">
        <f t="shared" si="16"/>
        <v>22701166</v>
      </c>
      <c r="K49" s="226">
        <f t="shared" si="16"/>
        <v>87859245</v>
      </c>
      <c r="L49" s="226">
        <f t="shared" si="16"/>
        <v>619232</v>
      </c>
      <c r="M49" s="226">
        <f t="shared" si="16"/>
        <v>164118</v>
      </c>
      <c r="N49" s="227">
        <f t="shared" si="16"/>
        <v>111343761</v>
      </c>
      <c r="O49" s="225">
        <f t="shared" si="16"/>
        <v>0</v>
      </c>
      <c r="P49" s="226">
        <f t="shared" si="16"/>
        <v>0</v>
      </c>
      <c r="Q49" s="226">
        <f t="shared" si="16"/>
        <v>0</v>
      </c>
      <c r="R49" s="226">
        <f t="shared" si="16"/>
        <v>0</v>
      </c>
      <c r="S49" s="227">
        <f t="shared" si="16"/>
        <v>0</v>
      </c>
      <c r="T49" s="225">
        <f t="shared" si="16"/>
        <v>0</v>
      </c>
      <c r="U49" s="226">
        <f t="shared" si="16"/>
        <v>0</v>
      </c>
      <c r="V49" s="226">
        <f t="shared" si="16"/>
        <v>0</v>
      </c>
      <c r="W49" s="226">
        <f t="shared" si="16"/>
        <v>0</v>
      </c>
      <c r="X49" s="227">
        <f t="shared" si="16"/>
        <v>0</v>
      </c>
      <c r="Y49" s="225">
        <f t="shared" si="16"/>
        <v>0</v>
      </c>
      <c r="Z49" s="226">
        <f t="shared" si="16"/>
        <v>0</v>
      </c>
      <c r="AA49" s="226">
        <f t="shared" si="16"/>
        <v>0</v>
      </c>
      <c r="AB49" s="226">
        <f t="shared" si="16"/>
        <v>0</v>
      </c>
      <c r="AC49" s="227">
        <f t="shared" si="16"/>
        <v>0</v>
      </c>
      <c r="AD49" s="225">
        <f t="shared" si="16"/>
        <v>0</v>
      </c>
      <c r="AE49" s="226">
        <f t="shared" si="16"/>
        <v>0</v>
      </c>
      <c r="AF49" s="226">
        <f t="shared" si="16"/>
        <v>0</v>
      </c>
      <c r="AG49" s="226">
        <f t="shared" si="16"/>
        <v>0</v>
      </c>
      <c r="AH49" s="227">
        <f t="shared" si="16"/>
        <v>0</v>
      </c>
      <c r="AI49" s="225">
        <f t="shared" si="16"/>
        <v>0</v>
      </c>
      <c r="AJ49" s="226">
        <f t="shared" si="16"/>
        <v>0</v>
      </c>
      <c r="AK49" s="226">
        <f t="shared" si="16"/>
        <v>0</v>
      </c>
      <c r="AL49" s="226">
        <f t="shared" si="16"/>
        <v>0</v>
      </c>
      <c r="AM49" s="227">
        <f t="shared" si="16"/>
        <v>0</v>
      </c>
      <c r="AN49" s="225">
        <f t="shared" si="16"/>
        <v>0</v>
      </c>
      <c r="AO49" s="226">
        <f t="shared" si="16"/>
        <v>0</v>
      </c>
      <c r="AP49" s="226">
        <f t="shared" si="16"/>
        <v>0</v>
      </c>
      <c r="AQ49" s="226">
        <f t="shared" si="16"/>
        <v>0</v>
      </c>
      <c r="AR49" s="227">
        <f t="shared" si="16"/>
        <v>0</v>
      </c>
      <c r="AS49" s="225">
        <f t="shared" si="16"/>
        <v>0</v>
      </c>
      <c r="AT49" s="226">
        <f t="shared" si="16"/>
        <v>0</v>
      </c>
      <c r="AU49" s="226">
        <f t="shared" si="16"/>
        <v>0</v>
      </c>
      <c r="AV49" s="226">
        <f t="shared" si="16"/>
        <v>0</v>
      </c>
      <c r="AW49" s="227">
        <f t="shared" si="16"/>
        <v>0</v>
      </c>
      <c r="AX49" s="225">
        <f t="shared" si="16"/>
        <v>0</v>
      </c>
      <c r="AY49" s="226">
        <f t="shared" si="16"/>
        <v>0</v>
      </c>
      <c r="AZ49" s="226">
        <f t="shared" si="16"/>
        <v>0</v>
      </c>
      <c r="BA49" s="226">
        <f t="shared" si="16"/>
        <v>0</v>
      </c>
      <c r="BB49" s="227">
        <f t="shared" si="16"/>
        <v>0</v>
      </c>
      <c r="BC49" s="225">
        <f t="shared" si="16"/>
        <v>0</v>
      </c>
      <c r="BD49" s="226">
        <f t="shared" si="16"/>
        <v>0</v>
      </c>
      <c r="BE49" s="226">
        <f t="shared" si="16"/>
        <v>0</v>
      </c>
      <c r="BF49" s="226">
        <f t="shared" si="16"/>
        <v>0</v>
      </c>
      <c r="BG49" s="227">
        <f t="shared" si="16"/>
        <v>0</v>
      </c>
      <c r="BH49" s="225">
        <f t="shared" si="16"/>
        <v>0</v>
      </c>
      <c r="BI49" s="226">
        <f t="shared" si="16"/>
        <v>0</v>
      </c>
      <c r="BJ49" s="226">
        <f t="shared" si="16"/>
        <v>0</v>
      </c>
      <c r="BK49" s="226">
        <f t="shared" si="16"/>
        <v>0</v>
      </c>
      <c r="BL49" s="227">
        <f t="shared" si="16"/>
        <v>0</v>
      </c>
      <c r="BM49" s="225">
        <f t="shared" si="16"/>
        <v>0</v>
      </c>
      <c r="BN49" s="226">
        <f t="shared" si="16"/>
        <v>0</v>
      </c>
      <c r="BO49" s="226">
        <f t="shared" si="16"/>
        <v>0</v>
      </c>
      <c r="BP49" s="226">
        <f t="shared" si="16"/>
        <v>0</v>
      </c>
      <c r="BQ49" s="227">
        <f t="shared" ref="BQ49:BV49" si="17">SUM(BQ7:BQ48)</f>
        <v>0</v>
      </c>
      <c r="BR49" s="225">
        <f t="shared" si="17"/>
        <v>22701166</v>
      </c>
      <c r="BS49" s="226">
        <f t="shared" si="17"/>
        <v>87859245</v>
      </c>
      <c r="BT49" s="226">
        <f t="shared" si="17"/>
        <v>619232</v>
      </c>
      <c r="BU49" s="226">
        <f t="shared" si="17"/>
        <v>164118</v>
      </c>
      <c r="BV49" s="228">
        <f t="shared" si="17"/>
        <v>111343761</v>
      </c>
      <c r="BW49" s="1"/>
      <c r="BX49" s="207"/>
      <c r="BY49" s="169"/>
      <c r="BZ49" s="171"/>
      <c r="CA49" s="169"/>
      <c r="CB49" s="169"/>
      <c r="CC49" s="169"/>
      <c r="CD49" s="169"/>
      <c r="CE49" s="169"/>
      <c r="CF49" s="169"/>
      <c r="CG49" s="169"/>
    </row>
    <row r="50" spans="1:85" x14ac:dyDescent="0.35">
      <c r="A50" s="229" t="s">
        <v>249</v>
      </c>
      <c r="B50" s="230"/>
      <c r="C50" s="231"/>
      <c r="D50" s="232"/>
      <c r="E50" s="199"/>
      <c r="F50" s="200"/>
      <c r="G50" s="200"/>
      <c r="H50" s="200"/>
      <c r="I50" s="96"/>
      <c r="J50" s="233"/>
      <c r="K50" s="80"/>
      <c r="L50" s="80"/>
      <c r="M50" s="80"/>
      <c r="N50" s="96"/>
      <c r="O50" s="233"/>
      <c r="P50" s="80"/>
      <c r="Q50" s="80"/>
      <c r="R50" s="80"/>
      <c r="S50" s="96"/>
      <c r="X50" s="96"/>
      <c r="AC50" s="96"/>
      <c r="AH50" s="96"/>
      <c r="AM50" s="96"/>
      <c r="AR50" s="96"/>
      <c r="AW50" s="96"/>
      <c r="BB50" s="96"/>
      <c r="BG50" s="96"/>
      <c r="BL50" s="96"/>
      <c r="BQ50" s="96"/>
      <c r="BR50" s="233"/>
      <c r="BS50" s="80"/>
      <c r="BT50" s="80"/>
      <c r="BU50" s="80"/>
      <c r="BV50" s="103"/>
      <c r="BW50" s="1"/>
      <c r="BX50" s="207"/>
    </row>
    <row r="51" spans="1:85" x14ac:dyDescent="0.35">
      <c r="A51" s="175" t="s">
        <v>250</v>
      </c>
      <c r="D51" s="216"/>
      <c r="E51" s="199"/>
      <c r="F51" s="200"/>
      <c r="G51" s="200"/>
      <c r="H51" s="200"/>
      <c r="I51" s="96"/>
      <c r="J51" s="234"/>
      <c r="K51" s="44"/>
      <c r="L51" s="44"/>
      <c r="M51" s="44"/>
      <c r="N51" s="96"/>
      <c r="O51" s="233"/>
      <c r="P51" s="80"/>
      <c r="Q51" s="80"/>
      <c r="R51" s="80"/>
      <c r="S51" s="233"/>
      <c r="T51" s="233"/>
      <c r="U51" s="80"/>
      <c r="V51" s="80"/>
      <c r="W51" s="80"/>
      <c r="X51" s="233"/>
      <c r="Y51" s="233"/>
      <c r="Z51" s="80"/>
      <c r="AA51" s="80"/>
      <c r="AB51" s="80"/>
      <c r="AC51" s="233"/>
      <c r="AD51" s="233"/>
      <c r="AE51" s="80"/>
      <c r="AF51" s="80"/>
      <c r="AG51" s="80"/>
      <c r="AH51" s="233"/>
      <c r="AI51" s="233"/>
      <c r="AJ51" s="80"/>
      <c r="AK51" s="80"/>
      <c r="AL51" s="80"/>
      <c r="AM51" s="233"/>
      <c r="AN51" s="233"/>
      <c r="AO51" s="80"/>
      <c r="AP51" s="80"/>
      <c r="AQ51" s="80"/>
      <c r="AR51" s="96"/>
      <c r="AS51" s="233"/>
      <c r="AT51" s="80"/>
      <c r="AU51" s="80"/>
      <c r="AV51" s="80"/>
      <c r="AW51" s="96"/>
      <c r="AX51" s="233"/>
      <c r="AY51" s="80"/>
      <c r="AZ51" s="80"/>
      <c r="BA51" s="80"/>
      <c r="BB51" s="96"/>
      <c r="BC51" s="233"/>
      <c r="BD51" s="80"/>
      <c r="BE51" s="80"/>
      <c r="BF51" s="80"/>
      <c r="BG51" s="96"/>
      <c r="BH51" s="233"/>
      <c r="BI51" s="80"/>
      <c r="BJ51" s="80"/>
      <c r="BK51" s="80"/>
      <c r="BL51" s="96"/>
      <c r="BM51" s="233"/>
      <c r="BN51" s="80"/>
      <c r="BO51" s="80"/>
      <c r="BP51" s="80"/>
      <c r="BQ51" s="96"/>
      <c r="BR51" s="234"/>
      <c r="BS51" s="44"/>
      <c r="BT51" s="44"/>
      <c r="BU51" s="44"/>
      <c r="BV51" s="103"/>
      <c r="BW51" s="235"/>
      <c r="BX51" s="207"/>
    </row>
    <row r="52" spans="1:85" x14ac:dyDescent="0.35">
      <c r="A52" s="196" t="s">
        <v>251</v>
      </c>
      <c r="B52" s="236"/>
      <c r="C52" s="236"/>
      <c r="D52" s="216"/>
      <c r="E52" s="199">
        <v>8490</v>
      </c>
      <c r="F52" s="200">
        <v>0</v>
      </c>
      <c r="G52" s="200">
        <v>0</v>
      </c>
      <c r="H52" s="200">
        <v>0</v>
      </c>
      <c r="I52" s="35">
        <f t="shared" ref="I52:I57" si="18">SUM(E52:H52)</f>
        <v>8490</v>
      </c>
      <c r="J52" s="237">
        <v>552</v>
      </c>
      <c r="K52" s="55">
        <v>0</v>
      </c>
      <c r="L52" s="55">
        <v>0</v>
      </c>
      <c r="M52" s="55">
        <v>0</v>
      </c>
      <c r="N52" s="35">
        <f t="shared" ref="N52:N53" si="19">SUM(J52:M52)</f>
        <v>552</v>
      </c>
      <c r="O52" s="237">
        <v>0</v>
      </c>
      <c r="P52" s="55">
        <v>0</v>
      </c>
      <c r="Q52" s="55">
        <v>0</v>
      </c>
      <c r="R52" s="55">
        <v>0</v>
      </c>
      <c r="S52" s="35">
        <f t="shared" ref="S52:S53" si="20">SUM(O52:R52)</f>
        <v>0</v>
      </c>
      <c r="T52" s="237">
        <v>0</v>
      </c>
      <c r="U52" s="55">
        <v>0</v>
      </c>
      <c r="V52" s="55">
        <v>0</v>
      </c>
      <c r="W52" s="55">
        <v>0</v>
      </c>
      <c r="X52" s="35">
        <f t="shared" ref="X52:X53" si="21">SUM(T52:W52)</f>
        <v>0</v>
      </c>
      <c r="Y52" s="237">
        <v>0</v>
      </c>
      <c r="Z52" s="55">
        <v>0</v>
      </c>
      <c r="AA52" s="55">
        <v>0</v>
      </c>
      <c r="AB52" s="55">
        <v>0</v>
      </c>
      <c r="AC52" s="35">
        <f t="shared" ref="AC52:AC53" si="22">SUM(Y52:AB52)</f>
        <v>0</v>
      </c>
      <c r="AD52" s="237">
        <v>0</v>
      </c>
      <c r="AE52" s="55">
        <v>0</v>
      </c>
      <c r="AF52" s="55">
        <v>0</v>
      </c>
      <c r="AG52" s="55">
        <v>0</v>
      </c>
      <c r="AH52" s="35">
        <f t="shared" ref="AH52:AH53" si="23">SUM(AD52:AG52)</f>
        <v>0</v>
      </c>
      <c r="AI52" s="237">
        <v>0</v>
      </c>
      <c r="AJ52" s="55">
        <v>0</v>
      </c>
      <c r="AK52" s="55">
        <v>0</v>
      </c>
      <c r="AL52" s="55">
        <v>0</v>
      </c>
      <c r="AM52" s="35">
        <f t="shared" ref="AM52:AM53" si="24">SUM(AI52:AL52)</f>
        <v>0</v>
      </c>
      <c r="AN52" s="237">
        <v>0</v>
      </c>
      <c r="AO52" s="55">
        <v>0</v>
      </c>
      <c r="AP52" s="55">
        <v>0</v>
      </c>
      <c r="AQ52" s="55">
        <v>0</v>
      </c>
      <c r="AR52" s="35">
        <f t="shared" ref="AR52:AR53" si="25">SUM(AN52:AQ52)</f>
        <v>0</v>
      </c>
      <c r="AS52" s="237">
        <v>0</v>
      </c>
      <c r="AT52" s="55">
        <v>0</v>
      </c>
      <c r="AU52" s="55">
        <v>0</v>
      </c>
      <c r="AV52" s="55">
        <v>0</v>
      </c>
      <c r="AW52" s="35">
        <f t="shared" ref="AW52:AW53" si="26">SUM(AS52:AV52)</f>
        <v>0</v>
      </c>
      <c r="AX52" s="237">
        <v>0</v>
      </c>
      <c r="AY52" s="55">
        <v>0</v>
      </c>
      <c r="AZ52" s="55">
        <v>0</v>
      </c>
      <c r="BA52" s="55">
        <v>0</v>
      </c>
      <c r="BB52" s="35">
        <f t="shared" ref="BB52:BB53" si="27">SUM(AX52:BA52)</f>
        <v>0</v>
      </c>
      <c r="BC52" s="237">
        <v>0</v>
      </c>
      <c r="BD52" s="55">
        <v>0</v>
      </c>
      <c r="BE52" s="55">
        <v>0</v>
      </c>
      <c r="BF52" s="55">
        <v>0</v>
      </c>
      <c r="BG52" s="35">
        <f t="shared" ref="BG52:BG53" si="28">SUM(BC52:BF52)</f>
        <v>0</v>
      </c>
      <c r="BH52" s="237">
        <v>0</v>
      </c>
      <c r="BI52" s="55">
        <v>0</v>
      </c>
      <c r="BJ52" s="55">
        <v>0</v>
      </c>
      <c r="BK52" s="55">
        <v>0</v>
      </c>
      <c r="BL52" s="35">
        <f t="shared" ref="BL52:BL53" si="29">SUM(BH52:BK52)</f>
        <v>0</v>
      </c>
      <c r="BM52" s="237">
        <v>0</v>
      </c>
      <c r="BN52" s="55">
        <v>0</v>
      </c>
      <c r="BO52" s="55">
        <v>0</v>
      </c>
      <c r="BP52" s="55">
        <v>0</v>
      </c>
      <c r="BQ52" s="47">
        <f t="shared" ref="BQ52:BQ53" si="30">SUM(BM52:BP52)</f>
        <v>0</v>
      </c>
      <c r="BR52" s="237">
        <f t="shared" ref="BR52:BU53" si="31">+J52+O52+T52+Y52+AD52+AI52+AN52+AS52+AX52+BC52+BH52+BM52</f>
        <v>552</v>
      </c>
      <c r="BS52" s="55">
        <f t="shared" si="31"/>
        <v>0</v>
      </c>
      <c r="BT52" s="55">
        <f t="shared" si="31"/>
        <v>0</v>
      </c>
      <c r="BU52" s="55">
        <f t="shared" si="31"/>
        <v>0</v>
      </c>
      <c r="BV52" s="138">
        <f>SUM(BR52:BU52)</f>
        <v>552</v>
      </c>
      <c r="BW52" s="1"/>
      <c r="BX52" s="207"/>
    </row>
    <row r="53" spans="1:85" x14ac:dyDescent="0.35">
      <c r="A53" s="196" t="s">
        <v>252</v>
      </c>
      <c r="B53" s="236"/>
      <c r="D53" s="238" t="s">
        <v>46</v>
      </c>
      <c r="E53" s="199">
        <v>542712</v>
      </c>
      <c r="F53" s="200">
        <v>0</v>
      </c>
      <c r="G53" s="200">
        <v>0</v>
      </c>
      <c r="H53" s="200">
        <v>0</v>
      </c>
      <c r="I53" s="35">
        <f t="shared" si="18"/>
        <v>542712</v>
      </c>
      <c r="J53" s="237">
        <v>47406</v>
      </c>
      <c r="K53" s="55">
        <v>0</v>
      </c>
      <c r="L53" s="55">
        <v>0</v>
      </c>
      <c r="M53" s="55">
        <v>0</v>
      </c>
      <c r="N53" s="35">
        <f t="shared" si="19"/>
        <v>47406</v>
      </c>
      <c r="O53" s="237">
        <v>0</v>
      </c>
      <c r="P53" s="55">
        <v>0</v>
      </c>
      <c r="Q53" s="55">
        <v>0</v>
      </c>
      <c r="R53" s="55">
        <v>0</v>
      </c>
      <c r="S53" s="35">
        <f t="shared" si="20"/>
        <v>0</v>
      </c>
      <c r="T53" s="237">
        <v>0</v>
      </c>
      <c r="U53" s="55">
        <v>0</v>
      </c>
      <c r="V53" s="55">
        <v>0</v>
      </c>
      <c r="W53" s="55">
        <v>0</v>
      </c>
      <c r="X53" s="35">
        <f t="shared" si="21"/>
        <v>0</v>
      </c>
      <c r="Y53" s="237">
        <v>0</v>
      </c>
      <c r="Z53" s="55">
        <v>0</v>
      </c>
      <c r="AA53" s="55">
        <v>0</v>
      </c>
      <c r="AB53" s="55">
        <v>0</v>
      </c>
      <c r="AC53" s="35">
        <f t="shared" si="22"/>
        <v>0</v>
      </c>
      <c r="AD53" s="237">
        <v>0</v>
      </c>
      <c r="AE53" s="55">
        <v>0</v>
      </c>
      <c r="AF53" s="55">
        <v>0</v>
      </c>
      <c r="AG53" s="55">
        <v>0</v>
      </c>
      <c r="AH53" s="35">
        <f t="shared" si="23"/>
        <v>0</v>
      </c>
      <c r="AI53" s="237">
        <v>0</v>
      </c>
      <c r="AJ53" s="55">
        <v>0</v>
      </c>
      <c r="AK53" s="55">
        <v>0</v>
      </c>
      <c r="AL53" s="55">
        <v>0</v>
      </c>
      <c r="AM53" s="35">
        <f t="shared" si="24"/>
        <v>0</v>
      </c>
      <c r="AN53" s="237">
        <v>0</v>
      </c>
      <c r="AO53" s="55">
        <v>0</v>
      </c>
      <c r="AP53" s="55">
        <v>0</v>
      </c>
      <c r="AQ53" s="55">
        <v>0</v>
      </c>
      <c r="AR53" s="35">
        <f t="shared" si="25"/>
        <v>0</v>
      </c>
      <c r="AS53" s="237">
        <v>0</v>
      </c>
      <c r="AT53" s="55">
        <v>0</v>
      </c>
      <c r="AU53" s="55">
        <v>0</v>
      </c>
      <c r="AV53" s="55">
        <v>0</v>
      </c>
      <c r="AW53" s="35">
        <f t="shared" si="26"/>
        <v>0</v>
      </c>
      <c r="AX53" s="237">
        <v>0</v>
      </c>
      <c r="AY53" s="55">
        <v>0</v>
      </c>
      <c r="AZ53" s="55">
        <v>0</v>
      </c>
      <c r="BA53" s="55">
        <v>0</v>
      </c>
      <c r="BB53" s="35">
        <f t="shared" si="27"/>
        <v>0</v>
      </c>
      <c r="BC53" s="237">
        <v>0</v>
      </c>
      <c r="BD53" s="55">
        <v>0</v>
      </c>
      <c r="BE53" s="55">
        <v>0</v>
      </c>
      <c r="BF53" s="55">
        <v>0</v>
      </c>
      <c r="BG53" s="35">
        <f t="shared" si="28"/>
        <v>0</v>
      </c>
      <c r="BH53" s="237">
        <v>0</v>
      </c>
      <c r="BI53" s="55">
        <v>0</v>
      </c>
      <c r="BJ53" s="55">
        <v>0</v>
      </c>
      <c r="BK53" s="55">
        <v>0</v>
      </c>
      <c r="BL53" s="35">
        <f t="shared" si="29"/>
        <v>0</v>
      </c>
      <c r="BM53" s="237">
        <v>0</v>
      </c>
      <c r="BN53" s="55">
        <v>0</v>
      </c>
      <c r="BO53" s="55">
        <v>0</v>
      </c>
      <c r="BP53" s="55">
        <v>0</v>
      </c>
      <c r="BQ53" s="47">
        <f t="shared" si="30"/>
        <v>0</v>
      </c>
      <c r="BR53" s="237">
        <f t="shared" si="31"/>
        <v>47406</v>
      </c>
      <c r="BS53" s="55">
        <f t="shared" si="31"/>
        <v>0</v>
      </c>
      <c r="BT53" s="55">
        <f t="shared" si="31"/>
        <v>0</v>
      </c>
      <c r="BU53" s="55">
        <f t="shared" si="31"/>
        <v>0</v>
      </c>
      <c r="BV53" s="138">
        <f>SUM(BR53:BU53)</f>
        <v>47406</v>
      </c>
      <c r="BW53" s="1"/>
      <c r="BX53" s="207"/>
    </row>
    <row r="54" spans="1:85" x14ac:dyDescent="0.35">
      <c r="A54" s="196" t="s">
        <v>253</v>
      </c>
      <c r="B54" s="236"/>
      <c r="D54" s="239"/>
      <c r="E54" s="199">
        <f>SUM(E55:E56)</f>
        <v>432448720</v>
      </c>
      <c r="F54" s="200">
        <v>0</v>
      </c>
      <c r="G54" s="200">
        <v>0</v>
      </c>
      <c r="H54" s="200">
        <v>0</v>
      </c>
      <c r="I54" s="35">
        <f>SUM(I55:I56)</f>
        <v>432448720</v>
      </c>
      <c r="J54" s="237">
        <f>SUM(J55:J56)</f>
        <v>9001004</v>
      </c>
      <c r="K54" s="55">
        <v>0</v>
      </c>
      <c r="L54" s="55">
        <v>0</v>
      </c>
      <c r="M54" s="56">
        <v>0</v>
      </c>
      <c r="N54" s="35">
        <f t="shared" ref="N54" si="32">SUM(N55:N56)</f>
        <v>9001004</v>
      </c>
      <c r="O54" s="237">
        <v>0</v>
      </c>
      <c r="P54" s="55">
        <v>0</v>
      </c>
      <c r="Q54" s="55">
        <v>0</v>
      </c>
      <c r="R54" s="55">
        <v>0</v>
      </c>
      <c r="S54" s="35">
        <f t="shared" ref="S54" si="33">SUM(S55:S56)</f>
        <v>0</v>
      </c>
      <c r="T54" s="237">
        <v>0</v>
      </c>
      <c r="U54" s="55">
        <v>0</v>
      </c>
      <c r="V54" s="55">
        <v>0</v>
      </c>
      <c r="W54" s="55">
        <v>0</v>
      </c>
      <c r="X54" s="35">
        <f t="shared" ref="X54" si="34">SUM(X55:X56)</f>
        <v>0</v>
      </c>
      <c r="Y54" s="237">
        <v>0</v>
      </c>
      <c r="Z54" s="55">
        <v>0</v>
      </c>
      <c r="AA54" s="55">
        <v>0</v>
      </c>
      <c r="AB54" s="55">
        <v>0</v>
      </c>
      <c r="AC54" s="35">
        <f t="shared" ref="AC54" si="35">SUM(AC55:AC56)</f>
        <v>0</v>
      </c>
      <c r="AD54" s="237">
        <v>0</v>
      </c>
      <c r="AE54" s="55">
        <v>0</v>
      </c>
      <c r="AF54" s="55">
        <v>0</v>
      </c>
      <c r="AG54" s="55">
        <v>0</v>
      </c>
      <c r="AH54" s="35">
        <f t="shared" ref="AH54" si="36">SUM(AH55:AH56)</f>
        <v>0</v>
      </c>
      <c r="AI54" s="237">
        <v>0</v>
      </c>
      <c r="AJ54" s="55">
        <v>0</v>
      </c>
      <c r="AK54" s="55">
        <v>0</v>
      </c>
      <c r="AL54" s="55">
        <v>0</v>
      </c>
      <c r="AM54" s="35">
        <f t="shared" ref="AM54" si="37">SUM(AM55:AM56)</f>
        <v>0</v>
      </c>
      <c r="AN54" s="237">
        <v>0</v>
      </c>
      <c r="AO54" s="55">
        <v>0</v>
      </c>
      <c r="AP54" s="55">
        <v>0</v>
      </c>
      <c r="AQ54" s="55">
        <v>0</v>
      </c>
      <c r="AR54" s="54">
        <f t="shared" ref="AR54" si="38">SUM(AR55:AR56)</f>
        <v>0</v>
      </c>
      <c r="AS54" s="237">
        <v>0</v>
      </c>
      <c r="AT54" s="55">
        <v>0</v>
      </c>
      <c r="AU54" s="55">
        <v>0</v>
      </c>
      <c r="AV54" s="55">
        <v>0</v>
      </c>
      <c r="AW54" s="54">
        <f t="shared" ref="AW54" si="39">SUM(AW55:AW56)</f>
        <v>0</v>
      </c>
      <c r="AX54" s="237">
        <v>0</v>
      </c>
      <c r="AY54" s="55">
        <v>0</v>
      </c>
      <c r="AZ54" s="55">
        <v>0</v>
      </c>
      <c r="BA54" s="55">
        <v>0</v>
      </c>
      <c r="BB54" s="54">
        <f t="shared" ref="BB54" si="40">SUM(BB55:BB56)</f>
        <v>0</v>
      </c>
      <c r="BC54" s="237">
        <v>0</v>
      </c>
      <c r="BD54" s="55">
        <v>0</v>
      </c>
      <c r="BE54" s="55">
        <v>0</v>
      </c>
      <c r="BF54" s="55">
        <v>0</v>
      </c>
      <c r="BG54" s="54">
        <f t="shared" ref="BG54" si="41">SUM(BG55:BG56)</f>
        <v>0</v>
      </c>
      <c r="BH54" s="237">
        <v>0</v>
      </c>
      <c r="BI54" s="55">
        <v>0</v>
      </c>
      <c r="BJ54" s="55">
        <v>0</v>
      </c>
      <c r="BK54" s="55">
        <v>0</v>
      </c>
      <c r="BL54" s="54">
        <f t="shared" ref="BL54" si="42">SUM(BL55:BL56)</f>
        <v>0</v>
      </c>
      <c r="BM54" s="237">
        <v>0</v>
      </c>
      <c r="BN54" s="55">
        <v>0</v>
      </c>
      <c r="BO54" s="55">
        <v>0</v>
      </c>
      <c r="BP54" s="55">
        <v>0</v>
      </c>
      <c r="BQ54" s="237">
        <f t="shared" ref="BQ54:BV54" si="43">SUM(BQ55:BQ56)</f>
        <v>0</v>
      </c>
      <c r="BR54" s="237">
        <f t="shared" si="43"/>
        <v>9001004</v>
      </c>
      <c r="BS54" s="55">
        <f t="shared" si="43"/>
        <v>0</v>
      </c>
      <c r="BT54" s="55">
        <f t="shared" si="43"/>
        <v>0</v>
      </c>
      <c r="BU54" s="55">
        <f t="shared" si="43"/>
        <v>0</v>
      </c>
      <c r="BV54" s="138">
        <f t="shared" si="43"/>
        <v>9001004</v>
      </c>
      <c r="BW54" s="1"/>
      <c r="BX54" s="207"/>
    </row>
    <row r="55" spans="1:85" s="241" customFormat="1" x14ac:dyDescent="0.35">
      <c r="A55" s="240" t="s">
        <v>117</v>
      </c>
      <c r="D55" s="239"/>
      <c r="E55" s="199">
        <v>432228720</v>
      </c>
      <c r="F55" s="200">
        <v>0</v>
      </c>
      <c r="G55" s="200">
        <v>0</v>
      </c>
      <c r="H55" s="200">
        <v>0</v>
      </c>
      <c r="I55" s="59">
        <f>SUM(E55:H55)</f>
        <v>432228720</v>
      </c>
      <c r="J55" s="242">
        <v>9000463</v>
      </c>
      <c r="K55" s="63">
        <v>0</v>
      </c>
      <c r="L55" s="63">
        <v>0</v>
      </c>
      <c r="M55" s="63">
        <v>0</v>
      </c>
      <c r="N55" s="59">
        <f t="shared" ref="N55:N65" si="44">SUM(J55:M55)</f>
        <v>9000463</v>
      </c>
      <c r="O55" s="237">
        <v>0</v>
      </c>
      <c r="P55" s="55">
        <v>0</v>
      </c>
      <c r="Q55" s="55">
        <v>0</v>
      </c>
      <c r="R55" s="55">
        <v>0</v>
      </c>
      <c r="S55" s="59">
        <f t="shared" ref="S55:S65" si="45">SUM(O55:R55)</f>
        <v>0</v>
      </c>
      <c r="T55" s="237">
        <v>0</v>
      </c>
      <c r="U55" s="55">
        <v>0</v>
      </c>
      <c r="V55" s="55">
        <v>0</v>
      </c>
      <c r="W55" s="56">
        <v>0</v>
      </c>
      <c r="X55" s="59">
        <f t="shared" ref="X55:X65" si="46">SUM(T55:W55)</f>
        <v>0</v>
      </c>
      <c r="Y55" s="242">
        <v>0</v>
      </c>
      <c r="Z55" s="55">
        <v>0</v>
      </c>
      <c r="AA55" s="55">
        <v>0</v>
      </c>
      <c r="AB55" s="56">
        <v>0</v>
      </c>
      <c r="AC55" s="59">
        <f t="shared" ref="AC55:AC65" si="47">SUM(Y55:AB55)</f>
        <v>0</v>
      </c>
      <c r="AD55" s="242">
        <v>0</v>
      </c>
      <c r="AE55" s="55">
        <v>0</v>
      </c>
      <c r="AF55" s="55">
        <v>0</v>
      </c>
      <c r="AG55" s="56">
        <v>0</v>
      </c>
      <c r="AH55" s="59">
        <f t="shared" ref="AH55:AH65" si="48">SUM(AD55:AG55)</f>
        <v>0</v>
      </c>
      <c r="AI55" s="237">
        <v>0</v>
      </c>
      <c r="AJ55" s="55">
        <v>0</v>
      </c>
      <c r="AK55" s="55">
        <v>0</v>
      </c>
      <c r="AL55" s="56">
        <v>0</v>
      </c>
      <c r="AM55" s="59">
        <f t="shared" ref="AM55:AM65" si="49">SUM(AI55:AL55)</f>
        <v>0</v>
      </c>
      <c r="AN55" s="242">
        <v>0</v>
      </c>
      <c r="AO55" s="63">
        <v>0</v>
      </c>
      <c r="AP55" s="63">
        <v>0</v>
      </c>
      <c r="AQ55" s="64">
        <v>0</v>
      </c>
      <c r="AR55" s="59">
        <f t="shared" ref="AR55:AR65" si="50">SUM(AN55:AQ55)</f>
        <v>0</v>
      </c>
      <c r="AS55" s="242">
        <v>0</v>
      </c>
      <c r="AT55" s="55">
        <v>0</v>
      </c>
      <c r="AU55" s="55">
        <v>0</v>
      </c>
      <c r="AV55" s="56">
        <v>0</v>
      </c>
      <c r="AW55" s="59">
        <f t="shared" ref="AW55:AW65" si="51">SUM(AS55:AV55)</f>
        <v>0</v>
      </c>
      <c r="AX55" s="237">
        <v>0</v>
      </c>
      <c r="AY55" s="55">
        <v>0</v>
      </c>
      <c r="AZ55" s="55">
        <v>0</v>
      </c>
      <c r="BA55" s="55">
        <v>0</v>
      </c>
      <c r="BB55" s="59">
        <f t="shared" ref="BB55:BB65" si="52">SUM(AX55:BA55)</f>
        <v>0</v>
      </c>
      <c r="BC55" s="237">
        <v>0</v>
      </c>
      <c r="BD55" s="55">
        <v>0</v>
      </c>
      <c r="BE55" s="55">
        <v>0</v>
      </c>
      <c r="BF55" s="56">
        <v>0</v>
      </c>
      <c r="BG55" s="59">
        <f t="shared" ref="BG55:BG65" si="53">SUM(BC55:BF55)</f>
        <v>0</v>
      </c>
      <c r="BH55" s="237">
        <v>0</v>
      </c>
      <c r="BI55" s="55">
        <v>0</v>
      </c>
      <c r="BJ55" s="55">
        <v>0</v>
      </c>
      <c r="BK55" s="56">
        <v>0</v>
      </c>
      <c r="BL55" s="59">
        <f t="shared" ref="BL55:BL65" si="54">SUM(BH55:BK55)</f>
        <v>0</v>
      </c>
      <c r="BM55" s="237">
        <v>0</v>
      </c>
      <c r="BN55" s="55">
        <v>0</v>
      </c>
      <c r="BO55" s="55">
        <v>0</v>
      </c>
      <c r="BP55" s="56">
        <v>0</v>
      </c>
      <c r="BQ55" s="108">
        <f t="shared" ref="BQ55:BQ65" si="55">SUM(BM55:BP55)</f>
        <v>0</v>
      </c>
      <c r="BR55" s="242">
        <f t="shared" ref="BR55:BU65" si="56">+J55+O55+T55+Y55+AD55+AI55+AN55+AS55+AX55+BC55+BH55+BM55</f>
        <v>9000463</v>
      </c>
      <c r="BS55" s="63">
        <f t="shared" si="56"/>
        <v>0</v>
      </c>
      <c r="BT55" s="63">
        <f t="shared" si="56"/>
        <v>0</v>
      </c>
      <c r="BU55" s="63">
        <f t="shared" si="56"/>
        <v>0</v>
      </c>
      <c r="BV55" s="153">
        <f t="shared" ref="BV55:BV65" si="57">SUM(BR55:BU55)</f>
        <v>9000463</v>
      </c>
      <c r="BW55" s="23"/>
      <c r="BX55" s="243"/>
      <c r="BZ55" s="244"/>
    </row>
    <row r="56" spans="1:85" s="241" customFormat="1" x14ac:dyDescent="0.35">
      <c r="A56" s="240" t="s">
        <v>254</v>
      </c>
      <c r="D56" s="239"/>
      <c r="E56" s="199">
        <v>220000</v>
      </c>
      <c r="F56" s="200">
        <v>0</v>
      </c>
      <c r="G56" s="200">
        <v>0</v>
      </c>
      <c r="H56" s="200">
        <v>0</v>
      </c>
      <c r="I56" s="59">
        <f>SUM(E56:H56)</f>
        <v>220000</v>
      </c>
      <c r="J56" s="242">
        <v>541</v>
      </c>
      <c r="K56" s="63">
        <v>0</v>
      </c>
      <c r="L56" s="63">
        <v>0</v>
      </c>
      <c r="M56" s="63">
        <v>0</v>
      </c>
      <c r="N56" s="59">
        <f t="shared" si="44"/>
        <v>541</v>
      </c>
      <c r="O56" s="242">
        <v>0</v>
      </c>
      <c r="P56" s="63">
        <v>0</v>
      </c>
      <c r="Q56" s="63">
        <v>0</v>
      </c>
      <c r="R56" s="63">
        <v>0</v>
      </c>
      <c r="S56" s="59">
        <f t="shared" si="45"/>
        <v>0</v>
      </c>
      <c r="T56" s="242">
        <v>0</v>
      </c>
      <c r="U56" s="63">
        <v>0</v>
      </c>
      <c r="V56" s="63">
        <v>0</v>
      </c>
      <c r="W56" s="63">
        <v>0</v>
      </c>
      <c r="X56" s="59">
        <f t="shared" si="46"/>
        <v>0</v>
      </c>
      <c r="Y56" s="242">
        <v>0</v>
      </c>
      <c r="Z56" s="63">
        <v>0</v>
      </c>
      <c r="AA56" s="63">
        <v>0</v>
      </c>
      <c r="AB56" s="63">
        <v>0</v>
      </c>
      <c r="AC56" s="59">
        <f t="shared" si="47"/>
        <v>0</v>
      </c>
      <c r="AD56" s="242">
        <v>0</v>
      </c>
      <c r="AE56" s="63">
        <v>0</v>
      </c>
      <c r="AF56" s="63">
        <v>0</v>
      </c>
      <c r="AG56" s="63">
        <v>0</v>
      </c>
      <c r="AH56" s="59">
        <f t="shared" si="48"/>
        <v>0</v>
      </c>
      <c r="AI56" s="242">
        <v>0</v>
      </c>
      <c r="AJ56" s="63">
        <v>0</v>
      </c>
      <c r="AK56" s="63">
        <v>0</v>
      </c>
      <c r="AL56" s="63">
        <v>0</v>
      </c>
      <c r="AM56" s="59">
        <f t="shared" si="49"/>
        <v>0</v>
      </c>
      <c r="AN56" s="242">
        <v>0</v>
      </c>
      <c r="AO56" s="63">
        <v>0</v>
      </c>
      <c r="AP56" s="63">
        <v>0</v>
      </c>
      <c r="AQ56" s="63">
        <v>0</v>
      </c>
      <c r="AR56" s="59">
        <f t="shared" si="50"/>
        <v>0</v>
      </c>
      <c r="AS56" s="242">
        <v>0</v>
      </c>
      <c r="AT56" s="63">
        <v>0</v>
      </c>
      <c r="AU56" s="63">
        <v>0</v>
      </c>
      <c r="AV56" s="63">
        <v>0</v>
      </c>
      <c r="AW56" s="59">
        <f t="shared" si="51"/>
        <v>0</v>
      </c>
      <c r="AX56" s="242">
        <v>0</v>
      </c>
      <c r="AY56" s="63">
        <v>0</v>
      </c>
      <c r="AZ56" s="63">
        <v>0</v>
      </c>
      <c r="BA56" s="63">
        <v>0</v>
      </c>
      <c r="BB56" s="59">
        <f t="shared" si="52"/>
        <v>0</v>
      </c>
      <c r="BC56" s="242">
        <v>0</v>
      </c>
      <c r="BD56" s="63">
        <v>0</v>
      </c>
      <c r="BE56" s="63">
        <v>0</v>
      </c>
      <c r="BF56" s="63">
        <v>0</v>
      </c>
      <c r="BG56" s="59">
        <f t="shared" si="53"/>
        <v>0</v>
      </c>
      <c r="BH56" s="242">
        <v>0</v>
      </c>
      <c r="BI56" s="63">
        <v>0</v>
      </c>
      <c r="BJ56" s="63">
        <v>0</v>
      </c>
      <c r="BK56" s="63">
        <v>0</v>
      </c>
      <c r="BL56" s="59">
        <f t="shared" si="54"/>
        <v>0</v>
      </c>
      <c r="BM56" s="242">
        <v>0</v>
      </c>
      <c r="BN56" s="63">
        <v>0</v>
      </c>
      <c r="BO56" s="63">
        <v>0</v>
      </c>
      <c r="BP56" s="63">
        <v>0</v>
      </c>
      <c r="BQ56" s="108">
        <f t="shared" si="55"/>
        <v>0</v>
      </c>
      <c r="BR56" s="242">
        <f t="shared" si="56"/>
        <v>541</v>
      </c>
      <c r="BS56" s="63">
        <f t="shared" si="56"/>
        <v>0</v>
      </c>
      <c r="BT56" s="63">
        <f t="shared" si="56"/>
        <v>0</v>
      </c>
      <c r="BU56" s="63">
        <f t="shared" si="56"/>
        <v>0</v>
      </c>
      <c r="BV56" s="153">
        <f t="shared" si="57"/>
        <v>541</v>
      </c>
      <c r="BW56" s="23"/>
      <c r="BX56" s="243"/>
      <c r="BZ56" s="244"/>
    </row>
    <row r="57" spans="1:85" x14ac:dyDescent="0.35">
      <c r="A57" s="196" t="s">
        <v>255</v>
      </c>
      <c r="B57" s="236"/>
      <c r="D57" s="245"/>
      <c r="E57" s="199">
        <v>0</v>
      </c>
      <c r="F57" s="200">
        <v>670322736</v>
      </c>
      <c r="G57" s="200">
        <v>0</v>
      </c>
      <c r="H57" s="200">
        <v>0</v>
      </c>
      <c r="I57" s="35">
        <f t="shared" si="18"/>
        <v>670322736</v>
      </c>
      <c r="J57" s="237">
        <v>0</v>
      </c>
      <c r="K57" s="200">
        <v>55860229</v>
      </c>
      <c r="L57" s="55">
        <v>0</v>
      </c>
      <c r="M57" s="55">
        <v>0</v>
      </c>
      <c r="N57" s="35">
        <f t="shared" si="44"/>
        <v>55860229</v>
      </c>
      <c r="O57" s="237">
        <v>0</v>
      </c>
      <c r="P57" s="55">
        <v>0</v>
      </c>
      <c r="Q57" s="55">
        <v>0</v>
      </c>
      <c r="R57" s="55">
        <v>0</v>
      </c>
      <c r="S57" s="35">
        <f t="shared" si="45"/>
        <v>0</v>
      </c>
      <c r="T57" s="237">
        <v>0</v>
      </c>
      <c r="U57" s="55">
        <v>0</v>
      </c>
      <c r="V57" s="55">
        <v>0</v>
      </c>
      <c r="W57" s="55">
        <v>0</v>
      </c>
      <c r="X57" s="35">
        <f t="shared" si="46"/>
        <v>0</v>
      </c>
      <c r="Y57" s="242">
        <v>0</v>
      </c>
      <c r="Z57" s="55">
        <v>0</v>
      </c>
      <c r="AA57" s="63">
        <v>0</v>
      </c>
      <c r="AB57" s="63">
        <v>0</v>
      </c>
      <c r="AC57" s="35">
        <f t="shared" si="47"/>
        <v>0</v>
      </c>
      <c r="AD57" s="242">
        <v>0</v>
      </c>
      <c r="AE57" s="55">
        <v>0</v>
      </c>
      <c r="AF57" s="63">
        <v>0</v>
      </c>
      <c r="AG57" s="63">
        <v>0</v>
      </c>
      <c r="AH57" s="35">
        <f t="shared" si="48"/>
        <v>0</v>
      </c>
      <c r="AI57" s="237">
        <v>0</v>
      </c>
      <c r="AJ57" s="55">
        <v>0</v>
      </c>
      <c r="AK57" s="55">
        <v>0</v>
      </c>
      <c r="AL57" s="55">
        <v>0</v>
      </c>
      <c r="AM57" s="35">
        <f t="shared" si="49"/>
        <v>0</v>
      </c>
      <c r="AN57" s="237">
        <v>0</v>
      </c>
      <c r="AO57" s="55">
        <v>0</v>
      </c>
      <c r="AP57" s="55">
        <v>0</v>
      </c>
      <c r="AQ57" s="55">
        <v>0</v>
      </c>
      <c r="AR57" s="35">
        <f t="shared" si="50"/>
        <v>0</v>
      </c>
      <c r="AS57" s="237">
        <v>0</v>
      </c>
      <c r="AT57" s="55">
        <v>0</v>
      </c>
      <c r="AU57" s="55">
        <v>0</v>
      </c>
      <c r="AV57" s="55">
        <v>0</v>
      </c>
      <c r="AW57" s="35">
        <f t="shared" si="51"/>
        <v>0</v>
      </c>
      <c r="AX57" s="242">
        <v>0</v>
      </c>
      <c r="AY57" s="55">
        <v>0</v>
      </c>
      <c r="AZ57" s="63">
        <v>0</v>
      </c>
      <c r="BA57" s="63">
        <v>0</v>
      </c>
      <c r="BB57" s="35">
        <f t="shared" si="52"/>
        <v>0</v>
      </c>
      <c r="BC57" s="237">
        <v>0</v>
      </c>
      <c r="BD57" s="55">
        <v>0</v>
      </c>
      <c r="BE57" s="55">
        <v>0</v>
      </c>
      <c r="BF57" s="55">
        <v>0</v>
      </c>
      <c r="BG57" s="35">
        <f t="shared" si="53"/>
        <v>0</v>
      </c>
      <c r="BH57" s="237">
        <v>0</v>
      </c>
      <c r="BI57" s="55">
        <v>0</v>
      </c>
      <c r="BJ57" s="55">
        <v>0</v>
      </c>
      <c r="BK57" s="55">
        <v>0</v>
      </c>
      <c r="BL57" s="35">
        <f t="shared" si="54"/>
        <v>0</v>
      </c>
      <c r="BM57" s="242">
        <v>0</v>
      </c>
      <c r="BN57" s="55">
        <v>0</v>
      </c>
      <c r="BO57" s="63">
        <v>0</v>
      </c>
      <c r="BP57" s="63">
        <v>0</v>
      </c>
      <c r="BQ57" s="47">
        <f t="shared" si="55"/>
        <v>0</v>
      </c>
      <c r="BR57" s="237">
        <f t="shared" si="56"/>
        <v>0</v>
      </c>
      <c r="BS57" s="55">
        <f>+K57+P57+U57+Z57+AE57+AM57+AO57+AT57+AY57+BD57+BI57+BN57</f>
        <v>55860229</v>
      </c>
      <c r="BT57" s="55">
        <f t="shared" si="56"/>
        <v>0</v>
      </c>
      <c r="BU57" s="55">
        <f t="shared" si="56"/>
        <v>0</v>
      </c>
      <c r="BV57" s="138">
        <f>SUM(BR57:BU57)</f>
        <v>55860229</v>
      </c>
      <c r="BW57" s="1"/>
      <c r="BX57" s="207"/>
    </row>
    <row r="58" spans="1:85" ht="13.5" customHeight="1" x14ac:dyDescent="0.35">
      <c r="A58" s="196" t="s">
        <v>256</v>
      </c>
      <c r="B58" s="236"/>
      <c r="D58" s="216"/>
      <c r="E58" s="199">
        <v>0</v>
      </c>
      <c r="F58" s="200">
        <v>17530026</v>
      </c>
      <c r="G58" s="200">
        <v>0</v>
      </c>
      <c r="H58" s="200">
        <v>0</v>
      </c>
      <c r="I58" s="35">
        <f>SUM(E58:H58)</f>
        <v>17530026</v>
      </c>
      <c r="J58" s="237">
        <v>0</v>
      </c>
      <c r="K58" s="55">
        <v>0</v>
      </c>
      <c r="L58" s="55">
        <v>0</v>
      </c>
      <c r="M58" s="55">
        <v>0</v>
      </c>
      <c r="N58" s="35">
        <f t="shared" si="44"/>
        <v>0</v>
      </c>
      <c r="O58" s="237">
        <v>0</v>
      </c>
      <c r="P58" s="55">
        <v>0</v>
      </c>
      <c r="Q58" s="55">
        <v>0</v>
      </c>
      <c r="R58" s="55">
        <v>0</v>
      </c>
      <c r="S58" s="35">
        <f t="shared" si="45"/>
        <v>0</v>
      </c>
      <c r="T58" s="237">
        <v>0</v>
      </c>
      <c r="U58" s="55">
        <v>0</v>
      </c>
      <c r="V58" s="55">
        <v>0</v>
      </c>
      <c r="W58" s="55">
        <v>0</v>
      </c>
      <c r="X58" s="35">
        <f t="shared" si="46"/>
        <v>0</v>
      </c>
      <c r="Y58" s="237">
        <v>0</v>
      </c>
      <c r="Z58" s="55">
        <v>0</v>
      </c>
      <c r="AA58" s="55">
        <v>0</v>
      </c>
      <c r="AB58" s="55">
        <v>0</v>
      </c>
      <c r="AC58" s="35">
        <f t="shared" si="47"/>
        <v>0</v>
      </c>
      <c r="AD58" s="237">
        <v>0</v>
      </c>
      <c r="AE58" s="55">
        <v>0</v>
      </c>
      <c r="AF58" s="55">
        <v>0</v>
      </c>
      <c r="AG58" s="55">
        <v>0</v>
      </c>
      <c r="AH58" s="35">
        <f t="shared" si="48"/>
        <v>0</v>
      </c>
      <c r="AI58" s="237">
        <v>0</v>
      </c>
      <c r="AJ58" s="55">
        <v>0</v>
      </c>
      <c r="AK58" s="55">
        <v>0</v>
      </c>
      <c r="AL58" s="55">
        <v>0</v>
      </c>
      <c r="AM58" s="35">
        <f t="shared" si="49"/>
        <v>0</v>
      </c>
      <c r="AN58" s="237">
        <v>0</v>
      </c>
      <c r="AO58" s="55">
        <v>0</v>
      </c>
      <c r="AP58" s="55">
        <v>0</v>
      </c>
      <c r="AQ58" s="55">
        <v>0</v>
      </c>
      <c r="AR58" s="35">
        <f t="shared" si="50"/>
        <v>0</v>
      </c>
      <c r="AS58" s="237">
        <v>0</v>
      </c>
      <c r="AT58" s="55">
        <v>0</v>
      </c>
      <c r="AU58" s="55">
        <v>0</v>
      </c>
      <c r="AV58" s="55">
        <v>0</v>
      </c>
      <c r="AW58" s="35">
        <f t="shared" si="51"/>
        <v>0</v>
      </c>
      <c r="AX58" s="237">
        <v>0</v>
      </c>
      <c r="AY58" s="55">
        <v>0</v>
      </c>
      <c r="AZ58" s="55">
        <v>0</v>
      </c>
      <c r="BA58" s="55">
        <v>0</v>
      </c>
      <c r="BB58" s="35">
        <f t="shared" si="52"/>
        <v>0</v>
      </c>
      <c r="BC58" s="237">
        <v>0</v>
      </c>
      <c r="BD58" s="55">
        <v>0</v>
      </c>
      <c r="BE58" s="55">
        <v>0</v>
      </c>
      <c r="BF58" s="55">
        <v>0</v>
      </c>
      <c r="BG58" s="35">
        <f t="shared" si="53"/>
        <v>0</v>
      </c>
      <c r="BH58" s="237">
        <v>0</v>
      </c>
      <c r="BI58" s="55">
        <v>0</v>
      </c>
      <c r="BJ58" s="55">
        <v>0</v>
      </c>
      <c r="BK58" s="55">
        <v>0</v>
      </c>
      <c r="BL58" s="35">
        <f t="shared" si="54"/>
        <v>0</v>
      </c>
      <c r="BM58" s="237">
        <v>0</v>
      </c>
      <c r="BN58" s="55">
        <v>0</v>
      </c>
      <c r="BO58" s="55">
        <v>0</v>
      </c>
      <c r="BP58" s="55">
        <v>0</v>
      </c>
      <c r="BQ58" s="47">
        <f t="shared" si="55"/>
        <v>0</v>
      </c>
      <c r="BR58" s="237">
        <f t="shared" si="56"/>
        <v>0</v>
      </c>
      <c r="BS58" s="55">
        <f>+K58+P58+U58+Z58+AE58+AM58+AO58+AT58+AY58+BD58+BI58+BN58</f>
        <v>0</v>
      </c>
      <c r="BT58" s="55">
        <f t="shared" si="56"/>
        <v>0</v>
      </c>
      <c r="BU58" s="55">
        <f t="shared" si="56"/>
        <v>0</v>
      </c>
      <c r="BV58" s="138">
        <f t="shared" si="57"/>
        <v>0</v>
      </c>
      <c r="BW58" s="1"/>
      <c r="BX58" s="207"/>
    </row>
    <row r="59" spans="1:85" ht="12" customHeight="1" x14ac:dyDescent="0.35">
      <c r="A59" s="196" t="s">
        <v>257</v>
      </c>
      <c r="B59" s="236"/>
      <c r="D59" s="238" t="s">
        <v>65</v>
      </c>
      <c r="E59" s="199">
        <v>0</v>
      </c>
      <c r="F59" s="200">
        <v>0</v>
      </c>
      <c r="G59" s="200">
        <v>0</v>
      </c>
      <c r="H59" s="200">
        <f>-[19]original!$F$43</f>
        <v>1485000</v>
      </c>
      <c r="I59" s="35">
        <f t="shared" ref="I59:I65" si="58">SUM(E59:H59)</f>
        <v>1485000</v>
      </c>
      <c r="J59" s="237">
        <v>0</v>
      </c>
      <c r="K59" s="55">
        <v>0</v>
      </c>
      <c r="L59" s="55">
        <v>0</v>
      </c>
      <c r="M59" s="55">
        <f>-[19]original!$G$43</f>
        <v>1472549.8109200001</v>
      </c>
      <c r="N59" s="35">
        <f t="shared" si="44"/>
        <v>1472549.8109200001</v>
      </c>
      <c r="O59" s="237">
        <v>0</v>
      </c>
      <c r="P59" s="55">
        <v>0</v>
      </c>
      <c r="Q59" s="55">
        <v>0</v>
      </c>
      <c r="R59" s="55">
        <v>0</v>
      </c>
      <c r="S59" s="35">
        <f t="shared" si="45"/>
        <v>0</v>
      </c>
      <c r="T59" s="237">
        <v>0</v>
      </c>
      <c r="U59" s="55">
        <v>0</v>
      </c>
      <c r="V59" s="55">
        <v>0</v>
      </c>
      <c r="W59" s="55">
        <v>0</v>
      </c>
      <c r="X59" s="35">
        <f t="shared" si="46"/>
        <v>0</v>
      </c>
      <c r="Y59" s="237">
        <v>0</v>
      </c>
      <c r="Z59" s="55">
        <v>0</v>
      </c>
      <c r="AA59" s="55">
        <v>0</v>
      </c>
      <c r="AB59" s="55">
        <v>0</v>
      </c>
      <c r="AC59" s="35">
        <f t="shared" si="47"/>
        <v>0</v>
      </c>
      <c r="AD59" s="237">
        <v>0</v>
      </c>
      <c r="AE59" s="55">
        <v>0</v>
      </c>
      <c r="AF59" s="55">
        <v>0</v>
      </c>
      <c r="AG59" s="55">
        <v>0</v>
      </c>
      <c r="AH59" s="35">
        <f t="shared" si="48"/>
        <v>0</v>
      </c>
      <c r="AI59" s="237">
        <v>0</v>
      </c>
      <c r="AJ59" s="55">
        <v>0</v>
      </c>
      <c r="AK59" s="55">
        <v>0</v>
      </c>
      <c r="AL59" s="55">
        <v>0</v>
      </c>
      <c r="AM59" s="35">
        <f t="shared" si="49"/>
        <v>0</v>
      </c>
      <c r="AN59" s="237">
        <v>0</v>
      </c>
      <c r="AO59" s="55">
        <v>0</v>
      </c>
      <c r="AP59" s="55">
        <v>0</v>
      </c>
      <c r="AQ59" s="55">
        <v>0</v>
      </c>
      <c r="AR59" s="35">
        <f t="shared" si="50"/>
        <v>0</v>
      </c>
      <c r="AS59" s="237">
        <v>0</v>
      </c>
      <c r="AT59" s="55">
        <v>0</v>
      </c>
      <c r="AU59" s="55">
        <v>0</v>
      </c>
      <c r="AV59" s="55">
        <v>0</v>
      </c>
      <c r="AW59" s="35">
        <f t="shared" si="51"/>
        <v>0</v>
      </c>
      <c r="AX59" s="237">
        <v>0</v>
      </c>
      <c r="AY59" s="55">
        <v>0</v>
      </c>
      <c r="AZ59" s="55">
        <v>0</v>
      </c>
      <c r="BA59" s="55">
        <v>0</v>
      </c>
      <c r="BB59" s="35">
        <f t="shared" si="52"/>
        <v>0</v>
      </c>
      <c r="BC59" s="237">
        <v>0</v>
      </c>
      <c r="BD59" s="55">
        <v>0</v>
      </c>
      <c r="BE59" s="55">
        <v>0</v>
      </c>
      <c r="BF59" s="55">
        <v>0</v>
      </c>
      <c r="BG59" s="35">
        <f t="shared" si="53"/>
        <v>0</v>
      </c>
      <c r="BH59" s="237">
        <v>0</v>
      </c>
      <c r="BI59" s="55">
        <v>0</v>
      </c>
      <c r="BJ59" s="55">
        <v>0</v>
      </c>
      <c r="BK59" s="55">
        <v>0</v>
      </c>
      <c r="BL59" s="35">
        <f t="shared" si="54"/>
        <v>0</v>
      </c>
      <c r="BM59" s="237">
        <v>0</v>
      </c>
      <c r="BN59" s="55">
        <v>0</v>
      </c>
      <c r="BO59" s="55">
        <v>0</v>
      </c>
      <c r="BP59" s="55">
        <v>0</v>
      </c>
      <c r="BQ59" s="47">
        <f t="shared" si="55"/>
        <v>0</v>
      </c>
      <c r="BR59" s="237">
        <f t="shared" si="56"/>
        <v>0</v>
      </c>
      <c r="BS59" s="55">
        <f t="shared" si="56"/>
        <v>0</v>
      </c>
      <c r="BT59" s="55">
        <f t="shared" si="56"/>
        <v>0</v>
      </c>
      <c r="BU59" s="55">
        <f>+M59+R59+W59+AB59+AG59+AL59+AQ59+AV59+BA59+BF59+BK59+BP59</f>
        <v>1472549.8109200001</v>
      </c>
      <c r="BV59" s="138">
        <f t="shared" si="57"/>
        <v>1472549.8109200001</v>
      </c>
      <c r="BW59" s="1"/>
      <c r="BX59" s="207"/>
    </row>
    <row r="60" spans="1:85" ht="13.3" customHeight="1" x14ac:dyDescent="0.35">
      <c r="A60" s="196" t="s">
        <v>258</v>
      </c>
      <c r="B60" s="236"/>
      <c r="D60" s="238"/>
      <c r="E60" s="199">
        <v>0</v>
      </c>
      <c r="F60" s="200">
        <v>139768</v>
      </c>
      <c r="G60" s="200">
        <v>0</v>
      </c>
      <c r="H60" s="200">
        <v>0</v>
      </c>
      <c r="I60" s="35">
        <f t="shared" si="58"/>
        <v>139768</v>
      </c>
      <c r="J60" s="237">
        <v>0</v>
      </c>
      <c r="K60" s="55">
        <v>0</v>
      </c>
      <c r="L60" s="55">
        <v>0</v>
      </c>
      <c r="M60" s="55">
        <v>0</v>
      </c>
      <c r="N60" s="35">
        <f t="shared" si="44"/>
        <v>0</v>
      </c>
      <c r="O60" s="237">
        <v>0</v>
      </c>
      <c r="P60" s="55">
        <v>0</v>
      </c>
      <c r="Q60" s="55">
        <v>0</v>
      </c>
      <c r="R60" s="55">
        <v>0</v>
      </c>
      <c r="S60" s="35">
        <f t="shared" si="45"/>
        <v>0</v>
      </c>
      <c r="T60" s="237">
        <v>0</v>
      </c>
      <c r="U60" s="55">
        <v>0</v>
      </c>
      <c r="V60" s="55">
        <v>0</v>
      </c>
      <c r="W60" s="55">
        <v>0</v>
      </c>
      <c r="X60" s="35">
        <f t="shared" si="46"/>
        <v>0</v>
      </c>
      <c r="Y60" s="237">
        <v>0</v>
      </c>
      <c r="Z60" s="55">
        <v>0</v>
      </c>
      <c r="AA60" s="55">
        <v>0</v>
      </c>
      <c r="AB60" s="55">
        <v>0</v>
      </c>
      <c r="AC60" s="35">
        <f t="shared" si="47"/>
        <v>0</v>
      </c>
      <c r="AD60" s="237">
        <v>0</v>
      </c>
      <c r="AE60" s="55">
        <v>0</v>
      </c>
      <c r="AF60" s="55">
        <v>0</v>
      </c>
      <c r="AG60" s="55">
        <v>0</v>
      </c>
      <c r="AH60" s="35">
        <f t="shared" si="48"/>
        <v>0</v>
      </c>
      <c r="AI60" s="237">
        <v>0</v>
      </c>
      <c r="AJ60" s="55">
        <v>0</v>
      </c>
      <c r="AK60" s="55">
        <v>0</v>
      </c>
      <c r="AL60" s="55">
        <v>0</v>
      </c>
      <c r="AM60" s="35">
        <f t="shared" si="49"/>
        <v>0</v>
      </c>
      <c r="AN60" s="237">
        <v>0</v>
      </c>
      <c r="AO60" s="55">
        <v>0</v>
      </c>
      <c r="AP60" s="55">
        <v>0</v>
      </c>
      <c r="AQ60" s="55">
        <v>0</v>
      </c>
      <c r="AR60" s="35">
        <f t="shared" si="50"/>
        <v>0</v>
      </c>
      <c r="AS60" s="237">
        <v>0</v>
      </c>
      <c r="AT60" s="55">
        <v>0</v>
      </c>
      <c r="AU60" s="55">
        <v>0</v>
      </c>
      <c r="AV60" s="55">
        <v>0</v>
      </c>
      <c r="AW60" s="35">
        <f t="shared" si="51"/>
        <v>0</v>
      </c>
      <c r="AX60" s="237">
        <v>0</v>
      </c>
      <c r="AY60" s="55">
        <v>0</v>
      </c>
      <c r="AZ60" s="55">
        <v>0</v>
      </c>
      <c r="BA60" s="55">
        <v>0</v>
      </c>
      <c r="BB60" s="35">
        <f t="shared" si="52"/>
        <v>0</v>
      </c>
      <c r="BC60" s="237">
        <v>0</v>
      </c>
      <c r="BD60" s="55">
        <v>0</v>
      </c>
      <c r="BE60" s="55">
        <v>0</v>
      </c>
      <c r="BF60" s="55">
        <v>0</v>
      </c>
      <c r="BG60" s="35">
        <f t="shared" si="53"/>
        <v>0</v>
      </c>
      <c r="BH60" s="237">
        <v>0</v>
      </c>
      <c r="BI60" s="55">
        <v>0</v>
      </c>
      <c r="BJ60" s="55">
        <v>0</v>
      </c>
      <c r="BK60" s="55">
        <v>0</v>
      </c>
      <c r="BL60" s="35">
        <f t="shared" si="54"/>
        <v>0</v>
      </c>
      <c r="BM60" s="237">
        <v>0</v>
      </c>
      <c r="BN60" s="55">
        <v>0</v>
      </c>
      <c r="BO60" s="55">
        <v>0</v>
      </c>
      <c r="BP60" s="55">
        <v>0</v>
      </c>
      <c r="BQ60" s="47">
        <f t="shared" si="55"/>
        <v>0</v>
      </c>
      <c r="BR60" s="237">
        <f t="shared" si="56"/>
        <v>0</v>
      </c>
      <c r="BS60" s="55">
        <f t="shared" si="56"/>
        <v>0</v>
      </c>
      <c r="BT60" s="55">
        <f t="shared" si="56"/>
        <v>0</v>
      </c>
      <c r="BU60" s="55">
        <f>+M60+R60+W60+AB60+AG60+AL60+AQ60+AV60+BA60+BF60+BK60+BP60</f>
        <v>0</v>
      </c>
      <c r="BV60" s="138">
        <f t="shared" si="57"/>
        <v>0</v>
      </c>
      <c r="BW60" s="1"/>
      <c r="BX60" s="207"/>
    </row>
    <row r="61" spans="1:85" s="241" customFormat="1" ht="27.55" customHeight="1" x14ac:dyDescent="0.35">
      <c r="A61" s="717" t="s">
        <v>259</v>
      </c>
      <c r="B61" s="718"/>
      <c r="C61" s="718"/>
      <c r="D61" s="719"/>
      <c r="E61" s="199">
        <v>0</v>
      </c>
      <c r="F61" s="200">
        <v>8541453</v>
      </c>
      <c r="G61" s="200">
        <v>0</v>
      </c>
      <c r="H61" s="200">
        <v>0</v>
      </c>
      <c r="I61" s="35">
        <f t="shared" si="58"/>
        <v>8541453</v>
      </c>
      <c r="J61" s="242">
        <v>0</v>
      </c>
      <c r="K61" s="63">
        <v>686457</v>
      </c>
      <c r="L61" s="63">
        <v>0</v>
      </c>
      <c r="M61" s="63">
        <v>0</v>
      </c>
      <c r="N61" s="35">
        <f t="shared" si="44"/>
        <v>686457</v>
      </c>
      <c r="O61" s="237">
        <v>0</v>
      </c>
      <c r="P61" s="55">
        <v>0</v>
      </c>
      <c r="Q61" s="55">
        <v>0</v>
      </c>
      <c r="R61" s="55">
        <v>0</v>
      </c>
      <c r="S61" s="35">
        <f t="shared" si="45"/>
        <v>0</v>
      </c>
      <c r="T61" s="237">
        <v>0</v>
      </c>
      <c r="U61" s="55">
        <v>0</v>
      </c>
      <c r="V61" s="55">
        <v>0</v>
      </c>
      <c r="W61" s="55">
        <v>0</v>
      </c>
      <c r="X61" s="35">
        <f t="shared" si="46"/>
        <v>0</v>
      </c>
      <c r="Y61" s="242">
        <v>0</v>
      </c>
      <c r="Z61" s="55">
        <v>0</v>
      </c>
      <c r="AA61" s="63">
        <v>0</v>
      </c>
      <c r="AB61" s="63">
        <v>0</v>
      </c>
      <c r="AC61" s="35">
        <f t="shared" si="47"/>
        <v>0</v>
      </c>
      <c r="AD61" s="242">
        <v>0</v>
      </c>
      <c r="AE61" s="55">
        <v>0</v>
      </c>
      <c r="AF61" s="63">
        <v>0</v>
      </c>
      <c r="AG61" s="63">
        <v>0</v>
      </c>
      <c r="AH61" s="59">
        <f t="shared" si="48"/>
        <v>0</v>
      </c>
      <c r="AI61" s="237">
        <v>0</v>
      </c>
      <c r="AJ61" s="55">
        <v>0</v>
      </c>
      <c r="AK61" s="55">
        <v>0</v>
      </c>
      <c r="AL61" s="55">
        <v>0</v>
      </c>
      <c r="AM61" s="35">
        <f t="shared" si="49"/>
        <v>0</v>
      </c>
      <c r="AN61" s="237">
        <v>0</v>
      </c>
      <c r="AO61" s="55">
        <v>0</v>
      </c>
      <c r="AP61" s="55">
        <v>0</v>
      </c>
      <c r="AQ61" s="55">
        <v>0</v>
      </c>
      <c r="AR61" s="35">
        <f t="shared" si="50"/>
        <v>0</v>
      </c>
      <c r="AS61" s="237">
        <v>0</v>
      </c>
      <c r="AT61" s="55">
        <v>0</v>
      </c>
      <c r="AU61" s="55">
        <v>0</v>
      </c>
      <c r="AV61" s="55">
        <v>0</v>
      </c>
      <c r="AW61" s="35">
        <f t="shared" si="51"/>
        <v>0</v>
      </c>
      <c r="AX61" s="242">
        <v>0</v>
      </c>
      <c r="AY61" s="55">
        <v>0</v>
      </c>
      <c r="AZ61" s="63">
        <v>0</v>
      </c>
      <c r="BA61" s="63">
        <v>0</v>
      </c>
      <c r="BB61" s="35">
        <f t="shared" si="52"/>
        <v>0</v>
      </c>
      <c r="BC61" s="237">
        <v>0</v>
      </c>
      <c r="BD61" s="55">
        <v>0</v>
      </c>
      <c r="BE61" s="55">
        <v>0</v>
      </c>
      <c r="BF61" s="55">
        <v>0</v>
      </c>
      <c r="BG61" s="35">
        <f t="shared" si="53"/>
        <v>0</v>
      </c>
      <c r="BH61" s="237">
        <v>0</v>
      </c>
      <c r="BI61" s="55">
        <v>0</v>
      </c>
      <c r="BJ61" s="55">
        <v>0</v>
      </c>
      <c r="BK61" s="55">
        <v>0</v>
      </c>
      <c r="BL61" s="35">
        <f t="shared" si="54"/>
        <v>0</v>
      </c>
      <c r="BM61" s="237">
        <v>0</v>
      </c>
      <c r="BN61" s="55">
        <v>0</v>
      </c>
      <c r="BO61" s="55">
        <v>0</v>
      </c>
      <c r="BP61" s="55">
        <v>0</v>
      </c>
      <c r="BQ61" s="47">
        <f t="shared" si="55"/>
        <v>0</v>
      </c>
      <c r="BR61" s="237">
        <f t="shared" si="56"/>
        <v>0</v>
      </c>
      <c r="BS61" s="55">
        <f t="shared" si="56"/>
        <v>686457</v>
      </c>
      <c r="BT61" s="55">
        <f t="shared" si="56"/>
        <v>0</v>
      </c>
      <c r="BU61" s="55">
        <f t="shared" si="56"/>
        <v>0</v>
      </c>
      <c r="BV61" s="138">
        <f t="shared" si="57"/>
        <v>686457</v>
      </c>
      <c r="BW61" s="23"/>
      <c r="BX61" s="243"/>
      <c r="BZ61" s="244"/>
    </row>
    <row r="62" spans="1:85" x14ac:dyDescent="0.35">
      <c r="A62" s="196" t="s">
        <v>260</v>
      </c>
      <c r="B62" s="236"/>
      <c r="C62" s="236"/>
      <c r="D62" s="239"/>
      <c r="E62" s="199">
        <v>0</v>
      </c>
      <c r="F62" s="200">
        <v>27657285</v>
      </c>
      <c r="G62" s="200">
        <v>0</v>
      </c>
      <c r="H62" s="200">
        <v>0</v>
      </c>
      <c r="I62" s="35">
        <f>SUM(E62:H62)</f>
        <v>27657285</v>
      </c>
      <c r="J62" s="199">
        <v>0</v>
      </c>
      <c r="K62" s="200">
        <v>2369819</v>
      </c>
      <c r="L62" s="55">
        <v>0</v>
      </c>
      <c r="M62" s="55">
        <v>0</v>
      </c>
      <c r="N62" s="35">
        <f t="shared" si="44"/>
        <v>2369819</v>
      </c>
      <c r="O62" s="242">
        <v>0</v>
      </c>
      <c r="P62" s="63">
        <v>0</v>
      </c>
      <c r="Q62" s="63">
        <v>0</v>
      </c>
      <c r="R62" s="63">
        <v>0</v>
      </c>
      <c r="S62" s="35">
        <f t="shared" si="45"/>
        <v>0</v>
      </c>
      <c r="T62" s="242">
        <v>0</v>
      </c>
      <c r="U62" s="63">
        <v>0</v>
      </c>
      <c r="V62" s="63">
        <v>0</v>
      </c>
      <c r="W62" s="63">
        <v>0</v>
      </c>
      <c r="X62" s="35">
        <f t="shared" si="46"/>
        <v>0</v>
      </c>
      <c r="Y62" s="242">
        <v>0</v>
      </c>
      <c r="Z62" s="55">
        <v>0</v>
      </c>
      <c r="AA62" s="63">
        <v>0</v>
      </c>
      <c r="AB62" s="63">
        <v>0</v>
      </c>
      <c r="AC62" s="35">
        <f t="shared" si="47"/>
        <v>0</v>
      </c>
      <c r="AD62" s="242">
        <v>0</v>
      </c>
      <c r="AE62" s="55">
        <v>0</v>
      </c>
      <c r="AF62" s="63">
        <v>0</v>
      </c>
      <c r="AG62" s="63">
        <v>0</v>
      </c>
      <c r="AH62" s="35">
        <f t="shared" si="48"/>
        <v>0</v>
      </c>
      <c r="AI62" s="237">
        <v>0</v>
      </c>
      <c r="AJ62" s="55">
        <v>0</v>
      </c>
      <c r="AK62" s="55">
        <v>0</v>
      </c>
      <c r="AL62" s="55">
        <v>0</v>
      </c>
      <c r="AM62" s="35">
        <f t="shared" si="49"/>
        <v>0</v>
      </c>
      <c r="AN62" s="237">
        <v>0</v>
      </c>
      <c r="AO62" s="55">
        <v>0</v>
      </c>
      <c r="AP62" s="55">
        <v>0</v>
      </c>
      <c r="AQ62" s="55">
        <v>0</v>
      </c>
      <c r="AR62" s="35">
        <f t="shared" si="50"/>
        <v>0</v>
      </c>
      <c r="AS62" s="237">
        <v>0</v>
      </c>
      <c r="AT62" s="55">
        <v>0</v>
      </c>
      <c r="AU62" s="55">
        <v>0</v>
      </c>
      <c r="AV62" s="55">
        <v>0</v>
      </c>
      <c r="AW62" s="35">
        <f t="shared" si="51"/>
        <v>0</v>
      </c>
      <c r="AX62" s="242">
        <v>0</v>
      </c>
      <c r="AY62" s="55">
        <v>0</v>
      </c>
      <c r="AZ62" s="63">
        <v>0</v>
      </c>
      <c r="BA62" s="63">
        <v>0</v>
      </c>
      <c r="BB62" s="35">
        <f t="shared" si="52"/>
        <v>0</v>
      </c>
      <c r="BC62" s="237">
        <v>0</v>
      </c>
      <c r="BD62" s="55">
        <v>0</v>
      </c>
      <c r="BE62" s="55">
        <v>0</v>
      </c>
      <c r="BF62" s="55">
        <v>0</v>
      </c>
      <c r="BG62" s="35">
        <f t="shared" si="53"/>
        <v>0</v>
      </c>
      <c r="BH62" s="237">
        <v>0</v>
      </c>
      <c r="BI62" s="55">
        <v>0</v>
      </c>
      <c r="BJ62" s="55">
        <v>0</v>
      </c>
      <c r="BK62" s="55">
        <v>0</v>
      </c>
      <c r="BL62" s="35">
        <f t="shared" si="54"/>
        <v>0</v>
      </c>
      <c r="BM62" s="237">
        <v>0</v>
      </c>
      <c r="BN62" s="55">
        <v>0</v>
      </c>
      <c r="BO62" s="55">
        <v>0</v>
      </c>
      <c r="BP62" s="55">
        <v>0</v>
      </c>
      <c r="BQ62" s="47">
        <f t="shared" si="55"/>
        <v>0</v>
      </c>
      <c r="BR62" s="237">
        <f t="shared" si="56"/>
        <v>0</v>
      </c>
      <c r="BS62" s="55">
        <f t="shared" si="56"/>
        <v>2369819</v>
      </c>
      <c r="BT62" s="55">
        <f t="shared" si="56"/>
        <v>0</v>
      </c>
      <c r="BU62" s="55">
        <f>+M62+R62+W62+AB62+AG62+AL62+AQ62+AV62+BA62+BF62+BK62+BP62</f>
        <v>0</v>
      </c>
      <c r="BV62" s="138">
        <f t="shared" si="57"/>
        <v>2369819</v>
      </c>
      <c r="BW62" s="1"/>
      <c r="BX62" s="207"/>
    </row>
    <row r="63" spans="1:85" x14ac:dyDescent="0.35">
      <c r="A63" s="196" t="s">
        <v>261</v>
      </c>
      <c r="B63" s="236"/>
      <c r="D63" s="216"/>
      <c r="E63" s="199">
        <v>2702039</v>
      </c>
      <c r="F63" s="200">
        <v>49135</v>
      </c>
      <c r="G63" s="200">
        <v>0</v>
      </c>
      <c r="H63" s="200">
        <v>0</v>
      </c>
      <c r="I63" s="35">
        <f t="shared" si="58"/>
        <v>2751174</v>
      </c>
      <c r="J63" s="199">
        <v>218028</v>
      </c>
      <c r="K63" s="200">
        <v>2269</v>
      </c>
      <c r="L63" s="55">
        <v>0</v>
      </c>
      <c r="M63" s="55">
        <v>0</v>
      </c>
      <c r="N63" s="35">
        <f t="shared" si="44"/>
        <v>220297</v>
      </c>
      <c r="O63" s="237">
        <v>0</v>
      </c>
      <c r="P63" s="55">
        <v>0</v>
      </c>
      <c r="Q63" s="55">
        <v>0</v>
      </c>
      <c r="R63" s="55">
        <v>0</v>
      </c>
      <c r="S63" s="35">
        <f t="shared" si="45"/>
        <v>0</v>
      </c>
      <c r="T63" s="237">
        <v>0</v>
      </c>
      <c r="U63" s="55">
        <v>0</v>
      </c>
      <c r="V63" s="55">
        <v>0</v>
      </c>
      <c r="W63" s="55">
        <v>0</v>
      </c>
      <c r="X63" s="35">
        <f t="shared" si="46"/>
        <v>0</v>
      </c>
      <c r="Y63" s="237">
        <v>0</v>
      </c>
      <c r="Z63" s="55">
        <v>0</v>
      </c>
      <c r="AA63" s="55">
        <v>0</v>
      </c>
      <c r="AB63" s="55">
        <v>0</v>
      </c>
      <c r="AC63" s="35">
        <f t="shared" si="47"/>
        <v>0</v>
      </c>
      <c r="AD63" s="237">
        <v>0</v>
      </c>
      <c r="AE63" s="55">
        <v>0</v>
      </c>
      <c r="AF63" s="55">
        <v>0</v>
      </c>
      <c r="AG63" s="55">
        <v>0</v>
      </c>
      <c r="AH63" s="35">
        <f t="shared" si="48"/>
        <v>0</v>
      </c>
      <c r="AI63" s="237">
        <v>0</v>
      </c>
      <c r="AJ63" s="55">
        <v>0</v>
      </c>
      <c r="AK63" s="55">
        <v>0</v>
      </c>
      <c r="AL63" s="55">
        <v>0</v>
      </c>
      <c r="AM63" s="35">
        <f t="shared" si="49"/>
        <v>0</v>
      </c>
      <c r="AN63" s="237">
        <v>0</v>
      </c>
      <c r="AO63" s="55">
        <v>0</v>
      </c>
      <c r="AP63" s="55">
        <v>0</v>
      </c>
      <c r="AQ63" s="55">
        <v>0</v>
      </c>
      <c r="AR63" s="35">
        <f t="shared" si="50"/>
        <v>0</v>
      </c>
      <c r="AS63" s="237">
        <v>0</v>
      </c>
      <c r="AT63" s="55">
        <v>0</v>
      </c>
      <c r="AU63" s="55">
        <v>0</v>
      </c>
      <c r="AV63" s="55">
        <v>0</v>
      </c>
      <c r="AW63" s="35">
        <f t="shared" si="51"/>
        <v>0</v>
      </c>
      <c r="AX63" s="237">
        <v>0</v>
      </c>
      <c r="AY63" s="55">
        <v>0</v>
      </c>
      <c r="AZ63" s="55">
        <v>0</v>
      </c>
      <c r="BA63" s="55">
        <v>0</v>
      </c>
      <c r="BB63" s="35">
        <f t="shared" si="52"/>
        <v>0</v>
      </c>
      <c r="BC63" s="237">
        <v>0</v>
      </c>
      <c r="BD63" s="55">
        <v>0</v>
      </c>
      <c r="BE63" s="55">
        <v>0</v>
      </c>
      <c r="BF63" s="55">
        <v>0</v>
      </c>
      <c r="BG63" s="35">
        <f t="shared" si="53"/>
        <v>0</v>
      </c>
      <c r="BH63" s="237">
        <v>0</v>
      </c>
      <c r="BI63" s="55">
        <v>0</v>
      </c>
      <c r="BJ63" s="55">
        <v>0</v>
      </c>
      <c r="BK63" s="55">
        <v>0</v>
      </c>
      <c r="BL63" s="35">
        <f t="shared" si="54"/>
        <v>0</v>
      </c>
      <c r="BM63" s="237">
        <v>0</v>
      </c>
      <c r="BN63" s="55">
        <v>0</v>
      </c>
      <c r="BO63" s="55">
        <v>0</v>
      </c>
      <c r="BP63" s="55">
        <v>0</v>
      </c>
      <c r="BQ63" s="47">
        <f t="shared" si="55"/>
        <v>0</v>
      </c>
      <c r="BR63" s="237">
        <f t="shared" si="56"/>
        <v>218028</v>
      </c>
      <c r="BS63" s="55">
        <f t="shared" si="56"/>
        <v>2269</v>
      </c>
      <c r="BT63" s="55">
        <f t="shared" si="56"/>
        <v>0</v>
      </c>
      <c r="BU63" s="55">
        <f>+M63+R63+W63+AB63+AG63+AL63+AQ63+AV63+BA63+BF63+BK63+BP63</f>
        <v>0</v>
      </c>
      <c r="BV63" s="138">
        <f t="shared" si="57"/>
        <v>220297</v>
      </c>
      <c r="BW63" s="1"/>
      <c r="BX63" s="207"/>
    </row>
    <row r="64" spans="1:85" x14ac:dyDescent="0.35">
      <c r="A64" s="196" t="s">
        <v>262</v>
      </c>
      <c r="B64" s="236"/>
      <c r="D64" s="216"/>
      <c r="E64" s="199">
        <v>1284113</v>
      </c>
      <c r="F64" s="200">
        <v>108800</v>
      </c>
      <c r="G64" s="200">
        <v>0</v>
      </c>
      <c r="H64" s="200">
        <v>0</v>
      </c>
      <c r="I64" s="35">
        <f t="shared" si="58"/>
        <v>1392913</v>
      </c>
      <c r="J64" s="199">
        <v>107141</v>
      </c>
      <c r="K64" s="200">
        <v>4705</v>
      </c>
      <c r="L64" s="55">
        <v>0</v>
      </c>
      <c r="M64" s="55">
        <v>0</v>
      </c>
      <c r="N64" s="35">
        <f t="shared" si="44"/>
        <v>111846</v>
      </c>
      <c r="O64" s="237">
        <v>0</v>
      </c>
      <c r="P64" s="55">
        <v>0</v>
      </c>
      <c r="Q64" s="55">
        <v>0</v>
      </c>
      <c r="R64" s="55">
        <v>0</v>
      </c>
      <c r="S64" s="35">
        <f t="shared" si="45"/>
        <v>0</v>
      </c>
      <c r="T64" s="237">
        <v>0</v>
      </c>
      <c r="U64" s="55">
        <v>0</v>
      </c>
      <c r="V64" s="55">
        <v>0</v>
      </c>
      <c r="W64" s="55">
        <v>0</v>
      </c>
      <c r="X64" s="35">
        <f t="shared" si="46"/>
        <v>0</v>
      </c>
      <c r="Y64" s="237">
        <v>0</v>
      </c>
      <c r="Z64" s="55">
        <v>0</v>
      </c>
      <c r="AA64" s="55">
        <v>0</v>
      </c>
      <c r="AB64" s="55">
        <v>0</v>
      </c>
      <c r="AC64" s="35">
        <f t="shared" si="47"/>
        <v>0</v>
      </c>
      <c r="AD64" s="237">
        <v>0</v>
      </c>
      <c r="AE64" s="55">
        <v>0</v>
      </c>
      <c r="AF64" s="55">
        <v>0</v>
      </c>
      <c r="AG64" s="55">
        <v>0</v>
      </c>
      <c r="AH64" s="35">
        <f t="shared" si="48"/>
        <v>0</v>
      </c>
      <c r="AI64" s="237">
        <v>0</v>
      </c>
      <c r="AJ64" s="55">
        <v>0</v>
      </c>
      <c r="AK64" s="55">
        <v>0</v>
      </c>
      <c r="AL64" s="55">
        <v>0</v>
      </c>
      <c r="AM64" s="35">
        <f t="shared" si="49"/>
        <v>0</v>
      </c>
      <c r="AN64" s="237">
        <v>0</v>
      </c>
      <c r="AO64" s="55">
        <v>0</v>
      </c>
      <c r="AP64" s="55">
        <v>0</v>
      </c>
      <c r="AQ64" s="55">
        <v>0</v>
      </c>
      <c r="AR64" s="35">
        <f t="shared" si="50"/>
        <v>0</v>
      </c>
      <c r="AS64" s="237">
        <v>0</v>
      </c>
      <c r="AT64" s="55">
        <v>0</v>
      </c>
      <c r="AU64" s="55">
        <v>0</v>
      </c>
      <c r="AV64" s="55">
        <v>0</v>
      </c>
      <c r="AW64" s="35">
        <f t="shared" si="51"/>
        <v>0</v>
      </c>
      <c r="AX64" s="237">
        <v>0</v>
      </c>
      <c r="AY64" s="55">
        <v>0</v>
      </c>
      <c r="AZ64" s="55">
        <v>0</v>
      </c>
      <c r="BA64" s="55">
        <v>0</v>
      </c>
      <c r="BB64" s="35">
        <f t="shared" si="52"/>
        <v>0</v>
      </c>
      <c r="BC64" s="237">
        <v>0</v>
      </c>
      <c r="BD64" s="55">
        <v>0</v>
      </c>
      <c r="BE64" s="55">
        <v>0</v>
      </c>
      <c r="BF64" s="55">
        <v>0</v>
      </c>
      <c r="BG64" s="35">
        <f t="shared" si="53"/>
        <v>0</v>
      </c>
      <c r="BH64" s="237">
        <v>0</v>
      </c>
      <c r="BI64" s="55">
        <v>0</v>
      </c>
      <c r="BJ64" s="55">
        <v>0</v>
      </c>
      <c r="BK64" s="55">
        <v>0</v>
      </c>
      <c r="BL64" s="35">
        <f t="shared" si="54"/>
        <v>0</v>
      </c>
      <c r="BM64" s="237">
        <v>0</v>
      </c>
      <c r="BN64" s="55">
        <v>0</v>
      </c>
      <c r="BO64" s="55">
        <v>0</v>
      </c>
      <c r="BP64" s="55">
        <v>0</v>
      </c>
      <c r="BQ64" s="47">
        <f t="shared" si="55"/>
        <v>0</v>
      </c>
      <c r="BR64" s="237">
        <f t="shared" si="56"/>
        <v>107141</v>
      </c>
      <c r="BS64" s="55">
        <f>+K64+P64+U64+Z64+AE64+AJ64+AO64+AT64+AY64+BD64+BI64+BN64</f>
        <v>4705</v>
      </c>
      <c r="BT64" s="55">
        <f t="shared" si="56"/>
        <v>0</v>
      </c>
      <c r="BU64" s="55">
        <f>+M64+R64+W64+AB64+AG64+AL64+AQ64+AV64+BA64+BF64+BK64+BP64</f>
        <v>0</v>
      </c>
      <c r="BV64" s="138">
        <f t="shared" si="57"/>
        <v>111846</v>
      </c>
      <c r="BW64" s="1"/>
      <c r="BX64" s="209"/>
    </row>
    <row r="65" spans="1:153" x14ac:dyDescent="0.35">
      <c r="A65" s="217" t="s">
        <v>263</v>
      </c>
      <c r="B65" s="197"/>
      <c r="D65" s="216"/>
      <c r="E65" s="199">
        <v>0</v>
      </c>
      <c r="F65" s="200">
        <v>14270</v>
      </c>
      <c r="G65" s="200">
        <v>0</v>
      </c>
      <c r="H65" s="200">
        <v>0</v>
      </c>
      <c r="I65" s="35">
        <f t="shared" si="58"/>
        <v>14270</v>
      </c>
      <c r="J65" s="47">
        <v>0</v>
      </c>
      <c r="K65" s="31">
        <v>0</v>
      </c>
      <c r="L65" s="31">
        <v>0</v>
      </c>
      <c r="M65" s="31">
        <v>0</v>
      </c>
      <c r="N65" s="35">
        <f t="shared" si="44"/>
        <v>0</v>
      </c>
      <c r="O65" s="237">
        <v>0</v>
      </c>
      <c r="P65" s="55">
        <v>0</v>
      </c>
      <c r="Q65" s="55">
        <v>0</v>
      </c>
      <c r="R65" s="55">
        <v>0</v>
      </c>
      <c r="S65" s="35">
        <f t="shared" si="45"/>
        <v>0</v>
      </c>
      <c r="T65" s="237">
        <v>0</v>
      </c>
      <c r="U65" s="55">
        <v>0</v>
      </c>
      <c r="V65" s="55">
        <v>0</v>
      </c>
      <c r="W65" s="55">
        <v>0</v>
      </c>
      <c r="X65" s="35">
        <f t="shared" si="46"/>
        <v>0</v>
      </c>
      <c r="Y65" s="237">
        <v>0</v>
      </c>
      <c r="Z65" s="55">
        <v>0</v>
      </c>
      <c r="AA65" s="55">
        <v>0</v>
      </c>
      <c r="AB65" s="55">
        <v>0</v>
      </c>
      <c r="AC65" s="35">
        <f t="shared" si="47"/>
        <v>0</v>
      </c>
      <c r="AD65" s="237">
        <v>0</v>
      </c>
      <c r="AE65" s="55">
        <v>0</v>
      </c>
      <c r="AF65" s="55">
        <v>0</v>
      </c>
      <c r="AG65" s="55">
        <v>0</v>
      </c>
      <c r="AH65" s="35">
        <f t="shared" si="48"/>
        <v>0</v>
      </c>
      <c r="AI65" s="237">
        <v>0</v>
      </c>
      <c r="AJ65" s="55">
        <v>0</v>
      </c>
      <c r="AK65" s="55">
        <v>0</v>
      </c>
      <c r="AL65" s="55">
        <v>0</v>
      </c>
      <c r="AM65" s="35">
        <f t="shared" si="49"/>
        <v>0</v>
      </c>
      <c r="AN65" s="237">
        <v>0</v>
      </c>
      <c r="AO65" s="55">
        <v>0</v>
      </c>
      <c r="AP65" s="55">
        <v>0</v>
      </c>
      <c r="AQ65" s="55">
        <v>0</v>
      </c>
      <c r="AR65" s="35">
        <f t="shared" si="50"/>
        <v>0</v>
      </c>
      <c r="AS65" s="237">
        <v>0</v>
      </c>
      <c r="AT65" s="55">
        <v>0</v>
      </c>
      <c r="AU65" s="55">
        <v>0</v>
      </c>
      <c r="AV65" s="55">
        <v>0</v>
      </c>
      <c r="AW65" s="35">
        <f t="shared" si="51"/>
        <v>0</v>
      </c>
      <c r="AX65" s="237">
        <v>0</v>
      </c>
      <c r="AY65" s="55">
        <v>0</v>
      </c>
      <c r="AZ65" s="55">
        <v>0</v>
      </c>
      <c r="BA65" s="55">
        <v>0</v>
      </c>
      <c r="BB65" s="35">
        <f t="shared" si="52"/>
        <v>0</v>
      </c>
      <c r="BC65" s="237">
        <v>0</v>
      </c>
      <c r="BD65" s="55">
        <v>0</v>
      </c>
      <c r="BE65" s="55">
        <v>0</v>
      </c>
      <c r="BF65" s="55">
        <v>0</v>
      </c>
      <c r="BG65" s="35">
        <f t="shared" si="53"/>
        <v>0</v>
      </c>
      <c r="BH65" s="237">
        <v>0</v>
      </c>
      <c r="BI65" s="55">
        <v>0</v>
      </c>
      <c r="BJ65" s="55">
        <v>0</v>
      </c>
      <c r="BK65" s="55">
        <v>0</v>
      </c>
      <c r="BL65" s="35">
        <f t="shared" si="54"/>
        <v>0</v>
      </c>
      <c r="BM65" s="237">
        <v>0</v>
      </c>
      <c r="BN65" s="55">
        <v>0</v>
      </c>
      <c r="BO65" s="55">
        <v>0</v>
      </c>
      <c r="BP65" s="55">
        <v>0</v>
      </c>
      <c r="BQ65" s="47">
        <f t="shared" si="55"/>
        <v>0</v>
      </c>
      <c r="BR65" s="47">
        <f t="shared" si="56"/>
        <v>0</v>
      </c>
      <c r="BS65" s="55">
        <f t="shared" si="56"/>
        <v>0</v>
      </c>
      <c r="BT65" s="31">
        <f>+L65+Q65+V65+AA65+AF65+AK65+AP65+AU65+AZ65+BE65+BJ65+BO65</f>
        <v>0</v>
      </c>
      <c r="BU65" s="31">
        <f>+M65+R65+W65+AB65+AG65+AL65+AQ65+AV65+BA65+BF65+BK65+BP65</f>
        <v>0</v>
      </c>
      <c r="BV65" s="138">
        <f t="shared" si="57"/>
        <v>0</v>
      </c>
      <c r="BW65" s="1"/>
      <c r="BX65" s="207"/>
    </row>
    <row r="66" spans="1:153" s="247" customFormat="1" x14ac:dyDescent="0.35">
      <c r="A66" s="246" t="s">
        <v>264</v>
      </c>
      <c r="D66" s="248"/>
      <c r="E66" s="249">
        <f>SUM(E52:E65)-E54</f>
        <v>436986074</v>
      </c>
      <c r="F66" s="250">
        <f t="shared" ref="F66:BQ66" si="59">SUM(F52:F65)-F54</f>
        <v>724363473</v>
      </c>
      <c r="G66" s="250">
        <f t="shared" si="59"/>
        <v>0</v>
      </c>
      <c r="H66" s="251">
        <f t="shared" si="59"/>
        <v>1485000</v>
      </c>
      <c r="I66" s="252">
        <f t="shared" si="59"/>
        <v>1162834547</v>
      </c>
      <c r="J66" s="253">
        <f t="shared" si="59"/>
        <v>9374131</v>
      </c>
      <c r="K66" s="254">
        <f t="shared" si="59"/>
        <v>58923479</v>
      </c>
      <c r="L66" s="254">
        <f t="shared" si="59"/>
        <v>0</v>
      </c>
      <c r="M66" s="255">
        <f t="shared" si="59"/>
        <v>1472549.8109200001</v>
      </c>
      <c r="N66" s="256">
        <f t="shared" si="59"/>
        <v>69770159.81092</v>
      </c>
      <c r="O66" s="249">
        <f t="shared" si="59"/>
        <v>0</v>
      </c>
      <c r="P66" s="250">
        <f t="shared" si="59"/>
        <v>0</v>
      </c>
      <c r="Q66" s="250">
        <f t="shared" si="59"/>
        <v>0</v>
      </c>
      <c r="R66" s="251">
        <f t="shared" si="59"/>
        <v>0</v>
      </c>
      <c r="S66" s="252">
        <f t="shared" si="59"/>
        <v>0</v>
      </c>
      <c r="T66" s="249">
        <f t="shared" si="59"/>
        <v>0</v>
      </c>
      <c r="U66" s="250">
        <f t="shared" si="59"/>
        <v>0</v>
      </c>
      <c r="V66" s="250">
        <f t="shared" si="59"/>
        <v>0</v>
      </c>
      <c r="W66" s="251">
        <f t="shared" si="59"/>
        <v>0</v>
      </c>
      <c r="X66" s="252">
        <f t="shared" si="59"/>
        <v>0</v>
      </c>
      <c r="Y66" s="249">
        <f t="shared" si="59"/>
        <v>0</v>
      </c>
      <c r="Z66" s="250">
        <f t="shared" si="59"/>
        <v>0</v>
      </c>
      <c r="AA66" s="250">
        <f t="shared" si="59"/>
        <v>0</v>
      </c>
      <c r="AB66" s="251">
        <f t="shared" si="59"/>
        <v>0</v>
      </c>
      <c r="AC66" s="252">
        <f t="shared" si="59"/>
        <v>0</v>
      </c>
      <c r="AD66" s="249">
        <f t="shared" si="59"/>
        <v>0</v>
      </c>
      <c r="AE66" s="250">
        <f t="shared" si="59"/>
        <v>0</v>
      </c>
      <c r="AF66" s="250">
        <f t="shared" si="59"/>
        <v>0</v>
      </c>
      <c r="AG66" s="251">
        <f t="shared" si="59"/>
        <v>0</v>
      </c>
      <c r="AH66" s="252">
        <f t="shared" si="59"/>
        <v>0</v>
      </c>
      <c r="AI66" s="249">
        <f t="shared" si="59"/>
        <v>0</v>
      </c>
      <c r="AJ66" s="250">
        <f t="shared" si="59"/>
        <v>0</v>
      </c>
      <c r="AK66" s="250">
        <f t="shared" si="59"/>
        <v>0</v>
      </c>
      <c r="AL66" s="251">
        <f t="shared" si="59"/>
        <v>0</v>
      </c>
      <c r="AM66" s="252">
        <f t="shared" si="59"/>
        <v>0</v>
      </c>
      <c r="AN66" s="249">
        <f t="shared" si="59"/>
        <v>0</v>
      </c>
      <c r="AO66" s="250">
        <f t="shared" si="59"/>
        <v>0</v>
      </c>
      <c r="AP66" s="250">
        <f t="shared" si="59"/>
        <v>0</v>
      </c>
      <c r="AQ66" s="251">
        <f t="shared" si="59"/>
        <v>0</v>
      </c>
      <c r="AR66" s="252">
        <f t="shared" si="59"/>
        <v>0</v>
      </c>
      <c r="AS66" s="249">
        <f t="shared" si="59"/>
        <v>0</v>
      </c>
      <c r="AT66" s="250">
        <f t="shared" si="59"/>
        <v>0</v>
      </c>
      <c r="AU66" s="250">
        <f t="shared" si="59"/>
        <v>0</v>
      </c>
      <c r="AV66" s="251">
        <f t="shared" si="59"/>
        <v>0</v>
      </c>
      <c r="AW66" s="252">
        <f t="shared" si="59"/>
        <v>0</v>
      </c>
      <c r="AX66" s="249">
        <f t="shared" si="59"/>
        <v>0</v>
      </c>
      <c r="AY66" s="250">
        <f t="shared" si="59"/>
        <v>0</v>
      </c>
      <c r="AZ66" s="250">
        <f t="shared" si="59"/>
        <v>0</v>
      </c>
      <c r="BA66" s="251">
        <f t="shared" si="59"/>
        <v>0</v>
      </c>
      <c r="BB66" s="252">
        <f t="shared" si="59"/>
        <v>0</v>
      </c>
      <c r="BC66" s="249">
        <f t="shared" si="59"/>
        <v>0</v>
      </c>
      <c r="BD66" s="250">
        <f t="shared" si="59"/>
        <v>0</v>
      </c>
      <c r="BE66" s="250">
        <f t="shared" si="59"/>
        <v>0</v>
      </c>
      <c r="BF66" s="251">
        <f t="shared" si="59"/>
        <v>0</v>
      </c>
      <c r="BG66" s="252">
        <f t="shared" si="59"/>
        <v>0</v>
      </c>
      <c r="BH66" s="249">
        <f t="shared" si="59"/>
        <v>0</v>
      </c>
      <c r="BI66" s="250">
        <f t="shared" si="59"/>
        <v>0</v>
      </c>
      <c r="BJ66" s="250">
        <f t="shared" si="59"/>
        <v>0</v>
      </c>
      <c r="BK66" s="251">
        <f t="shared" si="59"/>
        <v>0</v>
      </c>
      <c r="BL66" s="252">
        <f t="shared" si="59"/>
        <v>0</v>
      </c>
      <c r="BM66" s="249">
        <f t="shared" si="59"/>
        <v>0</v>
      </c>
      <c r="BN66" s="250">
        <f t="shared" si="59"/>
        <v>0</v>
      </c>
      <c r="BO66" s="250">
        <f t="shared" si="59"/>
        <v>0</v>
      </c>
      <c r="BP66" s="251">
        <f t="shared" si="59"/>
        <v>0</v>
      </c>
      <c r="BQ66" s="252">
        <f t="shared" si="59"/>
        <v>0</v>
      </c>
      <c r="BR66" s="253">
        <f t="shared" ref="BR66:BV66" si="60">SUM(BR52:BR65)-BR54</f>
        <v>9374131</v>
      </c>
      <c r="BS66" s="254">
        <f t="shared" si="60"/>
        <v>58923479</v>
      </c>
      <c r="BT66" s="254">
        <f t="shared" si="60"/>
        <v>0</v>
      </c>
      <c r="BU66" s="254">
        <f t="shared" si="60"/>
        <v>1472549.8109200001</v>
      </c>
      <c r="BV66" s="257">
        <f t="shared" si="60"/>
        <v>69770159.81092</v>
      </c>
      <c r="BW66" s="258"/>
      <c r="BX66" s="207"/>
      <c r="BY66" s="258"/>
      <c r="BZ66" s="259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  <c r="DN66" s="258"/>
      <c r="DO66" s="258"/>
      <c r="DP66" s="258"/>
      <c r="DQ66" s="258"/>
      <c r="DR66" s="258"/>
      <c r="DS66" s="258"/>
      <c r="DT66" s="258"/>
      <c r="DU66" s="258"/>
      <c r="DV66" s="258"/>
      <c r="DW66" s="258"/>
      <c r="DX66" s="258"/>
      <c r="DY66" s="258"/>
      <c r="DZ66" s="258"/>
      <c r="EA66" s="258"/>
      <c r="EB66" s="258"/>
      <c r="EC66" s="258"/>
      <c r="ED66" s="258"/>
      <c r="EE66" s="258"/>
      <c r="EF66" s="258"/>
      <c r="EG66" s="258"/>
      <c r="EH66" s="258"/>
      <c r="EI66" s="258"/>
      <c r="EJ66" s="258"/>
      <c r="EK66" s="258"/>
      <c r="EL66" s="258"/>
      <c r="EM66" s="258"/>
      <c r="EN66" s="258"/>
      <c r="EO66" s="258"/>
      <c r="EP66" s="258"/>
      <c r="EQ66" s="258"/>
      <c r="ER66" s="258"/>
      <c r="ES66" s="258"/>
      <c r="ET66" s="258"/>
      <c r="EU66" s="258"/>
      <c r="EV66" s="258"/>
      <c r="EW66" s="258"/>
    </row>
    <row r="67" spans="1:153" s="247" customFormat="1" ht="12.9" x14ac:dyDescent="0.35">
      <c r="A67" s="246" t="s">
        <v>200</v>
      </c>
      <c r="B67" s="254"/>
      <c r="C67" s="254"/>
      <c r="D67" s="255"/>
      <c r="E67" s="249">
        <f t="shared" ref="E67:BP67" si="61">E49+E66</f>
        <v>746453862</v>
      </c>
      <c r="F67" s="250">
        <f t="shared" si="61"/>
        <v>1609006531</v>
      </c>
      <c r="G67" s="250">
        <f t="shared" si="61"/>
        <v>15674334</v>
      </c>
      <c r="H67" s="250">
        <f t="shared" si="61"/>
        <v>5787851</v>
      </c>
      <c r="I67" s="252">
        <f>I49+I66</f>
        <v>2376922578</v>
      </c>
      <c r="J67" s="250">
        <f t="shared" si="61"/>
        <v>32075297</v>
      </c>
      <c r="K67" s="250">
        <f t="shared" si="61"/>
        <v>146782724</v>
      </c>
      <c r="L67" s="250">
        <f t="shared" si="61"/>
        <v>619232</v>
      </c>
      <c r="M67" s="250">
        <f t="shared" si="61"/>
        <v>1636667.8109200001</v>
      </c>
      <c r="N67" s="256">
        <f t="shared" si="61"/>
        <v>181113920.81092</v>
      </c>
      <c r="O67" s="249">
        <f t="shared" si="61"/>
        <v>0</v>
      </c>
      <c r="P67" s="250">
        <f t="shared" si="61"/>
        <v>0</v>
      </c>
      <c r="Q67" s="250">
        <f t="shared" si="61"/>
        <v>0</v>
      </c>
      <c r="R67" s="250">
        <f t="shared" si="61"/>
        <v>0</v>
      </c>
      <c r="S67" s="252">
        <f t="shared" si="61"/>
        <v>0</v>
      </c>
      <c r="T67" s="249">
        <f t="shared" si="61"/>
        <v>0</v>
      </c>
      <c r="U67" s="250">
        <f t="shared" si="61"/>
        <v>0</v>
      </c>
      <c r="V67" s="250">
        <f t="shared" si="61"/>
        <v>0</v>
      </c>
      <c r="W67" s="250">
        <f t="shared" si="61"/>
        <v>0</v>
      </c>
      <c r="X67" s="252">
        <f t="shared" si="61"/>
        <v>0</v>
      </c>
      <c r="Y67" s="249">
        <f t="shared" si="61"/>
        <v>0</v>
      </c>
      <c r="Z67" s="250">
        <f t="shared" si="61"/>
        <v>0</v>
      </c>
      <c r="AA67" s="250">
        <f t="shared" si="61"/>
        <v>0</v>
      </c>
      <c r="AB67" s="250">
        <f t="shared" si="61"/>
        <v>0</v>
      </c>
      <c r="AC67" s="252">
        <f t="shared" si="61"/>
        <v>0</v>
      </c>
      <c r="AD67" s="249">
        <f t="shared" si="61"/>
        <v>0</v>
      </c>
      <c r="AE67" s="250">
        <f t="shared" si="61"/>
        <v>0</v>
      </c>
      <c r="AF67" s="250">
        <f t="shared" si="61"/>
        <v>0</v>
      </c>
      <c r="AG67" s="250">
        <f t="shared" si="61"/>
        <v>0</v>
      </c>
      <c r="AH67" s="252">
        <f t="shared" si="61"/>
        <v>0</v>
      </c>
      <c r="AI67" s="249">
        <f t="shared" si="61"/>
        <v>0</v>
      </c>
      <c r="AJ67" s="250">
        <f t="shared" si="61"/>
        <v>0</v>
      </c>
      <c r="AK67" s="250">
        <f t="shared" si="61"/>
        <v>0</v>
      </c>
      <c r="AL67" s="250">
        <f t="shared" si="61"/>
        <v>0</v>
      </c>
      <c r="AM67" s="252">
        <f t="shared" si="61"/>
        <v>0</v>
      </c>
      <c r="AN67" s="249">
        <f t="shared" si="61"/>
        <v>0</v>
      </c>
      <c r="AO67" s="250">
        <f t="shared" si="61"/>
        <v>0</v>
      </c>
      <c r="AP67" s="250">
        <f t="shared" si="61"/>
        <v>0</v>
      </c>
      <c r="AQ67" s="251">
        <f t="shared" si="61"/>
        <v>0</v>
      </c>
      <c r="AR67" s="252">
        <f t="shared" si="61"/>
        <v>0</v>
      </c>
      <c r="AS67" s="249">
        <f t="shared" si="61"/>
        <v>0</v>
      </c>
      <c r="AT67" s="250">
        <f t="shared" si="61"/>
        <v>0</v>
      </c>
      <c r="AU67" s="250">
        <f t="shared" si="61"/>
        <v>0</v>
      </c>
      <c r="AV67" s="250">
        <f t="shared" si="61"/>
        <v>0</v>
      </c>
      <c r="AW67" s="252">
        <f t="shared" si="61"/>
        <v>0</v>
      </c>
      <c r="AX67" s="249">
        <f t="shared" si="61"/>
        <v>0</v>
      </c>
      <c r="AY67" s="250">
        <f t="shared" si="61"/>
        <v>0</v>
      </c>
      <c r="AZ67" s="250">
        <f t="shared" si="61"/>
        <v>0</v>
      </c>
      <c r="BA67" s="250">
        <f t="shared" si="61"/>
        <v>0</v>
      </c>
      <c r="BB67" s="252">
        <f t="shared" si="61"/>
        <v>0</v>
      </c>
      <c r="BC67" s="249">
        <f t="shared" si="61"/>
        <v>0</v>
      </c>
      <c r="BD67" s="250">
        <f t="shared" si="61"/>
        <v>0</v>
      </c>
      <c r="BE67" s="250">
        <f t="shared" si="61"/>
        <v>0</v>
      </c>
      <c r="BF67" s="250">
        <f t="shared" si="61"/>
        <v>0</v>
      </c>
      <c r="BG67" s="252">
        <f t="shared" si="61"/>
        <v>0</v>
      </c>
      <c r="BH67" s="249">
        <f t="shared" si="61"/>
        <v>0</v>
      </c>
      <c r="BI67" s="250">
        <f t="shared" si="61"/>
        <v>0</v>
      </c>
      <c r="BJ67" s="250">
        <f t="shared" si="61"/>
        <v>0</v>
      </c>
      <c r="BK67" s="250">
        <f t="shared" si="61"/>
        <v>0</v>
      </c>
      <c r="BL67" s="252">
        <f t="shared" si="61"/>
        <v>0</v>
      </c>
      <c r="BM67" s="249">
        <f t="shared" si="61"/>
        <v>0</v>
      </c>
      <c r="BN67" s="250">
        <f t="shared" si="61"/>
        <v>0</v>
      </c>
      <c r="BO67" s="250">
        <f t="shared" si="61"/>
        <v>0</v>
      </c>
      <c r="BP67" s="250">
        <f t="shared" si="61"/>
        <v>0</v>
      </c>
      <c r="BQ67" s="252">
        <f t="shared" ref="BQ67:BV67" si="62">BQ49+BQ66</f>
        <v>0</v>
      </c>
      <c r="BR67" s="250">
        <f t="shared" si="62"/>
        <v>32075297</v>
      </c>
      <c r="BS67" s="250">
        <f t="shared" si="62"/>
        <v>146782724</v>
      </c>
      <c r="BT67" s="250">
        <f t="shared" si="62"/>
        <v>619232</v>
      </c>
      <c r="BU67" s="250">
        <f t="shared" si="62"/>
        <v>1636667.8109200001</v>
      </c>
      <c r="BV67" s="257">
        <f t="shared" si="62"/>
        <v>181113920.81092</v>
      </c>
      <c r="BW67" s="258"/>
      <c r="BX67" s="260"/>
      <c r="BY67" s="258"/>
      <c r="BZ67" s="259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  <c r="DN67" s="258"/>
      <c r="DO67" s="258"/>
      <c r="DP67" s="258"/>
      <c r="DQ67" s="258"/>
      <c r="DR67" s="258"/>
      <c r="DS67" s="258"/>
      <c r="DT67" s="258"/>
      <c r="DU67" s="258"/>
      <c r="DV67" s="258"/>
      <c r="DW67" s="258"/>
      <c r="DX67" s="258"/>
      <c r="DY67" s="258"/>
      <c r="DZ67" s="258"/>
      <c r="EA67" s="258"/>
      <c r="EB67" s="258"/>
      <c r="EC67" s="258"/>
      <c r="ED67" s="258"/>
      <c r="EE67" s="258"/>
      <c r="EF67" s="258"/>
      <c r="EG67" s="258"/>
      <c r="EH67" s="258"/>
      <c r="EI67" s="258"/>
      <c r="EJ67" s="258"/>
      <c r="EK67" s="258"/>
      <c r="EL67" s="258"/>
      <c r="EM67" s="258"/>
      <c r="EN67" s="258"/>
      <c r="EO67" s="258"/>
      <c r="EP67" s="258"/>
      <c r="EQ67" s="258"/>
      <c r="ER67" s="258"/>
      <c r="ES67" s="258"/>
      <c r="ET67" s="258"/>
      <c r="EU67" s="258"/>
      <c r="EV67" s="258"/>
      <c r="EW67" s="258"/>
    </row>
    <row r="68" spans="1:153" s="266" customFormat="1" ht="13" customHeight="1" x14ac:dyDescent="0.35">
      <c r="A68" s="261" t="s">
        <v>265</v>
      </c>
      <c r="B68" s="260"/>
      <c r="C68" s="260"/>
      <c r="D68" s="262"/>
      <c r="E68" s="199">
        <v>1322155</v>
      </c>
      <c r="F68" s="200">
        <v>0</v>
      </c>
      <c r="G68" s="200">
        <v>0</v>
      </c>
      <c r="H68" s="200">
        <v>0</v>
      </c>
      <c r="I68" s="35">
        <f>SUM(E68:H68)</f>
        <v>1322155</v>
      </c>
      <c r="J68" s="260">
        <v>0</v>
      </c>
      <c r="K68" s="260">
        <v>0</v>
      </c>
      <c r="L68" s="260">
        <v>0</v>
      </c>
      <c r="M68" s="260">
        <v>0</v>
      </c>
      <c r="N68" s="263">
        <f t="shared" ref="N68:N72" si="63">SUM(J68:M68)</f>
        <v>0</v>
      </c>
      <c r="O68" s="199">
        <v>0</v>
      </c>
      <c r="P68" s="200">
        <v>0</v>
      </c>
      <c r="Q68" s="200">
        <v>0</v>
      </c>
      <c r="R68" s="200">
        <v>0</v>
      </c>
      <c r="S68" s="35">
        <f t="shared" ref="S68:S72" si="64">SUM(O68:R68)</f>
        <v>0</v>
      </c>
      <c r="T68" s="199">
        <v>0</v>
      </c>
      <c r="U68" s="200">
        <v>0</v>
      </c>
      <c r="V68" s="200">
        <v>0</v>
      </c>
      <c r="W68" s="200">
        <v>0</v>
      </c>
      <c r="X68" s="35">
        <f t="shared" ref="X68:X72" si="65">SUM(T68:W68)</f>
        <v>0</v>
      </c>
      <c r="Y68" s="199">
        <v>0</v>
      </c>
      <c r="Z68" s="200">
        <v>0</v>
      </c>
      <c r="AA68" s="200">
        <v>0</v>
      </c>
      <c r="AB68" s="200">
        <v>0</v>
      </c>
      <c r="AC68" s="35">
        <f t="shared" ref="AC68:AC72" si="66">SUM(Y68:AB68)</f>
        <v>0</v>
      </c>
      <c r="AD68" s="199">
        <v>0</v>
      </c>
      <c r="AE68" s="200">
        <v>0</v>
      </c>
      <c r="AF68" s="200">
        <v>0</v>
      </c>
      <c r="AG68" s="200">
        <v>0</v>
      </c>
      <c r="AH68" s="35">
        <f t="shared" ref="AH68:AH72" si="67">SUM(AD68:AG68)</f>
        <v>0</v>
      </c>
      <c r="AI68" s="199">
        <v>0</v>
      </c>
      <c r="AJ68" s="200">
        <v>0</v>
      </c>
      <c r="AK68" s="200">
        <v>0</v>
      </c>
      <c r="AL68" s="200">
        <v>0</v>
      </c>
      <c r="AM68" s="35">
        <f t="shared" ref="AM68:AM72" si="68">SUM(AI68:AL68)</f>
        <v>0</v>
      </c>
      <c r="AN68" s="199">
        <v>0</v>
      </c>
      <c r="AO68" s="200">
        <v>0</v>
      </c>
      <c r="AP68" s="200">
        <v>0</v>
      </c>
      <c r="AQ68" s="200">
        <v>0</v>
      </c>
      <c r="AR68" s="35">
        <f t="shared" ref="AR68:AR72" si="69">SUM(AN68:AQ68)</f>
        <v>0</v>
      </c>
      <c r="AS68" s="199">
        <v>0</v>
      </c>
      <c r="AT68" s="200">
        <v>0</v>
      </c>
      <c r="AU68" s="200">
        <v>0</v>
      </c>
      <c r="AV68" s="200">
        <v>0</v>
      </c>
      <c r="AW68" s="35">
        <f t="shared" ref="AW68:AW72" si="70">SUM(AS68:AV68)</f>
        <v>0</v>
      </c>
      <c r="AX68" s="199">
        <v>0</v>
      </c>
      <c r="AY68" s="200">
        <v>0</v>
      </c>
      <c r="AZ68" s="200">
        <v>0</v>
      </c>
      <c r="BA68" s="200">
        <v>0</v>
      </c>
      <c r="BB68" s="35">
        <f t="shared" ref="BB68:BB72" si="71">SUM(AX68:BA68)</f>
        <v>0</v>
      </c>
      <c r="BC68" s="199">
        <v>0</v>
      </c>
      <c r="BD68" s="200">
        <v>0</v>
      </c>
      <c r="BE68" s="200">
        <v>0</v>
      </c>
      <c r="BF68" s="200">
        <v>0</v>
      </c>
      <c r="BG68" s="35">
        <f t="shared" ref="BG68:BG72" si="72">SUM(BC68:BF68)</f>
        <v>0</v>
      </c>
      <c r="BH68" s="199">
        <v>0</v>
      </c>
      <c r="BI68" s="200">
        <v>0</v>
      </c>
      <c r="BJ68" s="200">
        <v>0</v>
      </c>
      <c r="BK68" s="200">
        <v>0</v>
      </c>
      <c r="BL68" s="35">
        <f t="shared" ref="BL68:BL72" si="73">SUM(BH68:BK68)</f>
        <v>0</v>
      </c>
      <c r="BM68" s="199">
        <v>0</v>
      </c>
      <c r="BN68" s="200">
        <v>0</v>
      </c>
      <c r="BO68" s="200">
        <v>0</v>
      </c>
      <c r="BP68" s="200">
        <v>0</v>
      </c>
      <c r="BQ68" s="35">
        <f t="shared" ref="BQ68:BQ72" si="74">SUM(BM68:BP68)</f>
        <v>0</v>
      </c>
      <c r="BR68" s="260">
        <v>0</v>
      </c>
      <c r="BS68" s="260">
        <v>0</v>
      </c>
      <c r="BT68" s="260">
        <v>0</v>
      </c>
      <c r="BU68" s="260">
        <v>0</v>
      </c>
      <c r="BV68" s="264">
        <v>0</v>
      </c>
      <c r="BW68" s="260"/>
      <c r="BX68" s="260"/>
      <c r="BY68" s="260"/>
      <c r="BZ68" s="265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  <c r="CN68" s="260"/>
      <c r="CO68" s="260"/>
      <c r="CP68" s="260"/>
      <c r="CQ68" s="260"/>
      <c r="CR68" s="260"/>
      <c r="CS68" s="260"/>
      <c r="CT68" s="260"/>
      <c r="CU68" s="260"/>
      <c r="CV68" s="260"/>
      <c r="CW68" s="260"/>
      <c r="CX68" s="260"/>
      <c r="CY68" s="260"/>
      <c r="CZ68" s="260"/>
      <c r="DA68" s="260"/>
      <c r="DB68" s="260"/>
      <c r="DC68" s="260"/>
      <c r="DD68" s="260"/>
      <c r="DE68" s="260"/>
      <c r="DF68" s="260"/>
      <c r="DG68" s="260"/>
      <c r="DH68" s="260"/>
      <c r="DI68" s="260"/>
      <c r="DJ68" s="260"/>
      <c r="DK68" s="260"/>
      <c r="DL68" s="260"/>
      <c r="DM68" s="260"/>
      <c r="DN68" s="260"/>
      <c r="DO68" s="260"/>
      <c r="DP68" s="260"/>
      <c r="DQ68" s="260"/>
      <c r="DR68" s="260"/>
      <c r="DS68" s="260"/>
      <c r="DT68" s="260"/>
      <c r="DU68" s="260"/>
      <c r="DV68" s="260"/>
      <c r="DW68" s="260"/>
      <c r="DX68" s="260"/>
      <c r="DY68" s="260"/>
      <c r="DZ68" s="260"/>
      <c r="EA68" s="260"/>
      <c r="EB68" s="260"/>
      <c r="EC68" s="260"/>
      <c r="ED68" s="260"/>
      <c r="EE68" s="260"/>
      <c r="EF68" s="260"/>
      <c r="EG68" s="260"/>
      <c r="EH68" s="260"/>
      <c r="EI68" s="260"/>
      <c r="EJ68" s="260"/>
      <c r="EK68" s="260"/>
      <c r="EL68" s="260"/>
      <c r="EM68" s="260"/>
      <c r="EN68" s="260"/>
      <c r="EO68" s="260"/>
      <c r="EP68" s="260"/>
      <c r="EQ68" s="260"/>
      <c r="ER68" s="260"/>
      <c r="ES68" s="260"/>
      <c r="ET68" s="260"/>
      <c r="EU68" s="260"/>
      <c r="EV68" s="260"/>
      <c r="EW68" s="260"/>
    </row>
    <row r="69" spans="1:153" s="247" customFormat="1" ht="12.9" x14ac:dyDescent="0.35">
      <c r="A69" s="246" t="s">
        <v>200</v>
      </c>
      <c r="B69" s="254"/>
      <c r="C69" s="254"/>
      <c r="D69" s="255"/>
      <c r="E69" s="249">
        <f>E67+E68</f>
        <v>747776017</v>
      </c>
      <c r="F69" s="250">
        <f>F67+F68</f>
        <v>1609006531</v>
      </c>
      <c r="G69" s="250">
        <f>G67+G68</f>
        <v>15674334</v>
      </c>
      <c r="H69" s="250">
        <f>H67+H68</f>
        <v>5787851</v>
      </c>
      <c r="I69" s="252">
        <f>I67+I68</f>
        <v>2378244733</v>
      </c>
      <c r="J69" s="250">
        <v>0</v>
      </c>
      <c r="K69" s="250">
        <v>0</v>
      </c>
      <c r="L69" s="250">
        <v>0</v>
      </c>
      <c r="M69" s="250">
        <v>0</v>
      </c>
      <c r="N69" s="256">
        <v>0</v>
      </c>
      <c r="O69" s="249"/>
      <c r="P69" s="250"/>
      <c r="Q69" s="250"/>
      <c r="R69" s="250"/>
      <c r="S69" s="252"/>
      <c r="T69" s="249"/>
      <c r="U69" s="250"/>
      <c r="V69" s="250"/>
      <c r="W69" s="250"/>
      <c r="X69" s="252"/>
      <c r="Y69" s="249"/>
      <c r="Z69" s="250"/>
      <c r="AA69" s="250"/>
      <c r="AB69" s="250"/>
      <c r="AC69" s="252"/>
      <c r="AD69" s="249"/>
      <c r="AE69" s="250"/>
      <c r="AF69" s="250"/>
      <c r="AG69" s="250"/>
      <c r="AH69" s="252"/>
      <c r="AI69" s="249"/>
      <c r="AJ69" s="250"/>
      <c r="AK69" s="250"/>
      <c r="AL69" s="250"/>
      <c r="AM69" s="252"/>
      <c r="AN69" s="249"/>
      <c r="AO69" s="250"/>
      <c r="AP69" s="250"/>
      <c r="AQ69" s="251"/>
      <c r="AR69" s="252"/>
      <c r="AS69" s="249"/>
      <c r="AT69" s="250"/>
      <c r="AU69" s="250"/>
      <c r="AV69" s="250"/>
      <c r="AW69" s="252"/>
      <c r="AX69" s="249"/>
      <c r="AY69" s="250"/>
      <c r="AZ69" s="250"/>
      <c r="BA69" s="250"/>
      <c r="BB69" s="252"/>
      <c r="BC69" s="249"/>
      <c r="BD69" s="250"/>
      <c r="BE69" s="250"/>
      <c r="BF69" s="250"/>
      <c r="BG69" s="252"/>
      <c r="BH69" s="249"/>
      <c r="BI69" s="250"/>
      <c r="BJ69" s="250"/>
      <c r="BK69" s="250"/>
      <c r="BL69" s="252"/>
      <c r="BM69" s="249"/>
      <c r="BN69" s="250"/>
      <c r="BO69" s="250"/>
      <c r="BP69" s="250"/>
      <c r="BQ69" s="252"/>
      <c r="BR69" s="250"/>
      <c r="BS69" s="250"/>
      <c r="BT69" s="250"/>
      <c r="BU69" s="250"/>
      <c r="BV69" s="257"/>
      <c r="BW69" s="258"/>
      <c r="BX69" s="260"/>
      <c r="BY69" s="258"/>
      <c r="BZ69" s="259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  <c r="DO69" s="258"/>
      <c r="DP69" s="258"/>
      <c r="DQ69" s="258"/>
      <c r="DR69" s="258"/>
      <c r="DS69" s="258"/>
      <c r="DT69" s="258"/>
      <c r="DU69" s="258"/>
      <c r="DV69" s="258"/>
      <c r="DW69" s="258"/>
      <c r="DX69" s="258"/>
      <c r="DY69" s="258"/>
      <c r="DZ69" s="258"/>
      <c r="EA69" s="258"/>
      <c r="EB69" s="258"/>
      <c r="EC69" s="258"/>
      <c r="ED69" s="258"/>
      <c r="EE69" s="258"/>
      <c r="EF69" s="258"/>
      <c r="EG69" s="258"/>
      <c r="EH69" s="258"/>
      <c r="EI69" s="258"/>
      <c r="EJ69" s="258"/>
      <c r="EK69" s="258"/>
      <c r="EL69" s="258"/>
      <c r="EM69" s="258"/>
      <c r="EN69" s="258"/>
      <c r="EO69" s="258"/>
      <c r="EP69" s="258"/>
      <c r="EQ69" s="258"/>
      <c r="ER69" s="258"/>
      <c r="ES69" s="258"/>
      <c r="ET69" s="258"/>
      <c r="EU69" s="258"/>
      <c r="EV69" s="258"/>
      <c r="EW69" s="258"/>
    </row>
    <row r="70" spans="1:153" ht="13.5" customHeight="1" x14ac:dyDescent="0.35">
      <c r="A70" s="261" t="s">
        <v>266</v>
      </c>
      <c r="B70" s="261"/>
      <c r="D70" s="216"/>
      <c r="E70" s="47">
        <v>5008033</v>
      </c>
      <c r="F70" s="31">
        <v>0</v>
      </c>
      <c r="G70" s="31">
        <v>0</v>
      </c>
      <c r="H70" s="31">
        <v>0</v>
      </c>
      <c r="I70" s="35">
        <f>SUM(E70:H70)</f>
        <v>5008033</v>
      </c>
      <c r="J70" s="47">
        <v>0</v>
      </c>
      <c r="K70" s="31">
        <v>0</v>
      </c>
      <c r="L70" s="31">
        <v>0</v>
      </c>
      <c r="M70" s="31">
        <v>0</v>
      </c>
      <c r="N70" s="35">
        <f t="shared" si="63"/>
        <v>0</v>
      </c>
      <c r="O70" s="47">
        <v>0</v>
      </c>
      <c r="P70" s="31">
        <v>0</v>
      </c>
      <c r="Q70" s="31">
        <v>0</v>
      </c>
      <c r="R70" s="31">
        <v>0</v>
      </c>
      <c r="S70" s="35">
        <f t="shared" si="64"/>
        <v>0</v>
      </c>
      <c r="T70" s="47">
        <v>0</v>
      </c>
      <c r="U70" s="31">
        <v>0</v>
      </c>
      <c r="V70" s="31">
        <v>0</v>
      </c>
      <c r="W70" s="31">
        <v>0</v>
      </c>
      <c r="X70" s="35">
        <f t="shared" si="65"/>
        <v>0</v>
      </c>
      <c r="Y70" s="47">
        <v>0</v>
      </c>
      <c r="Z70" s="31">
        <v>0</v>
      </c>
      <c r="AA70" s="31">
        <v>0</v>
      </c>
      <c r="AB70" s="31">
        <v>0</v>
      </c>
      <c r="AC70" s="35">
        <f t="shared" si="66"/>
        <v>0</v>
      </c>
      <c r="AD70" s="47">
        <v>0</v>
      </c>
      <c r="AE70" s="31">
        <v>0</v>
      </c>
      <c r="AF70" s="31">
        <v>0</v>
      </c>
      <c r="AG70" s="31">
        <v>0</v>
      </c>
      <c r="AH70" s="35">
        <f t="shared" si="67"/>
        <v>0</v>
      </c>
      <c r="AI70" s="47">
        <v>0</v>
      </c>
      <c r="AJ70" s="31">
        <v>0</v>
      </c>
      <c r="AK70" s="31">
        <v>0</v>
      </c>
      <c r="AL70" s="31">
        <v>0</v>
      </c>
      <c r="AM70" s="35">
        <f t="shared" si="68"/>
        <v>0</v>
      </c>
      <c r="AN70" s="47">
        <v>0</v>
      </c>
      <c r="AO70" s="31">
        <v>0</v>
      </c>
      <c r="AP70" s="31">
        <v>0</v>
      </c>
      <c r="AQ70" s="31">
        <v>0</v>
      </c>
      <c r="AR70" s="35">
        <f t="shared" si="69"/>
        <v>0</v>
      </c>
      <c r="AS70" s="47">
        <v>0</v>
      </c>
      <c r="AT70" s="31">
        <v>0</v>
      </c>
      <c r="AU70" s="31">
        <v>0</v>
      </c>
      <c r="AV70" s="31">
        <v>0</v>
      </c>
      <c r="AW70" s="35">
        <f t="shared" si="70"/>
        <v>0</v>
      </c>
      <c r="AX70" s="47">
        <v>0</v>
      </c>
      <c r="AY70" s="31">
        <v>0</v>
      </c>
      <c r="AZ70" s="31">
        <v>0</v>
      </c>
      <c r="BA70" s="31">
        <v>0</v>
      </c>
      <c r="BB70" s="35">
        <f t="shared" si="71"/>
        <v>0</v>
      </c>
      <c r="BC70" s="47">
        <v>0</v>
      </c>
      <c r="BD70" s="31">
        <v>0</v>
      </c>
      <c r="BE70" s="31">
        <v>0</v>
      </c>
      <c r="BF70" s="31">
        <v>0</v>
      </c>
      <c r="BG70" s="35">
        <f t="shared" si="72"/>
        <v>0</v>
      </c>
      <c r="BH70" s="47">
        <v>0</v>
      </c>
      <c r="BI70" s="31">
        <v>0</v>
      </c>
      <c r="BJ70" s="31">
        <v>0</v>
      </c>
      <c r="BK70" s="31">
        <v>0</v>
      </c>
      <c r="BL70" s="35">
        <f t="shared" si="73"/>
        <v>0</v>
      </c>
      <c r="BM70" s="47">
        <v>0</v>
      </c>
      <c r="BN70" s="31">
        <v>0</v>
      </c>
      <c r="BO70" s="31">
        <v>0</v>
      </c>
      <c r="BP70" s="31">
        <v>0</v>
      </c>
      <c r="BQ70" s="35">
        <f t="shared" si="74"/>
        <v>0</v>
      </c>
      <c r="BR70" s="47">
        <f t="shared" ref="BR70:BU72" si="75">+J70+O70+T70+Y70+AD70+AI70+AN70+AS70+AX70+BC70+BH70+BM70</f>
        <v>0</v>
      </c>
      <c r="BS70" s="31">
        <f t="shared" si="75"/>
        <v>0</v>
      </c>
      <c r="BT70" s="31">
        <f t="shared" si="75"/>
        <v>0</v>
      </c>
      <c r="BU70" s="31">
        <f t="shared" si="75"/>
        <v>0</v>
      </c>
      <c r="BV70" s="138">
        <f>SUM(BR70:BU70)</f>
        <v>0</v>
      </c>
      <c r="BW70" s="1"/>
      <c r="BX70" s="207"/>
    </row>
    <row r="71" spans="1:153" ht="13.5" hidden="1" customHeight="1" x14ac:dyDescent="0.35">
      <c r="A71" s="261" t="s">
        <v>267</v>
      </c>
      <c r="D71" s="216"/>
      <c r="E71" s="47">
        <v>0</v>
      </c>
      <c r="F71" s="31">
        <v>0</v>
      </c>
      <c r="G71" s="31">
        <v>0</v>
      </c>
      <c r="H71" s="31">
        <v>0</v>
      </c>
      <c r="I71" s="35">
        <f>SUM(E71:H71)</f>
        <v>0</v>
      </c>
      <c r="J71" s="31">
        <v>0</v>
      </c>
      <c r="K71" s="31">
        <v>0</v>
      </c>
      <c r="L71" s="31">
        <v>0</v>
      </c>
      <c r="M71" s="31">
        <v>0</v>
      </c>
      <c r="N71" s="35">
        <f t="shared" si="63"/>
        <v>0</v>
      </c>
      <c r="O71" s="35">
        <v>0</v>
      </c>
      <c r="P71" s="47">
        <v>0</v>
      </c>
      <c r="Q71" s="31">
        <v>0</v>
      </c>
      <c r="R71" s="30">
        <v>0</v>
      </c>
      <c r="S71" s="35">
        <f t="shared" si="64"/>
        <v>0</v>
      </c>
      <c r="T71" s="35">
        <v>0</v>
      </c>
      <c r="U71" s="35">
        <v>0</v>
      </c>
      <c r="V71" s="35">
        <v>0</v>
      </c>
      <c r="W71" s="35">
        <v>0</v>
      </c>
      <c r="X71" s="35">
        <f t="shared" si="65"/>
        <v>0</v>
      </c>
      <c r="Y71" s="35">
        <v>0</v>
      </c>
      <c r="Z71" s="35">
        <v>0</v>
      </c>
      <c r="AA71" s="35">
        <v>0</v>
      </c>
      <c r="AB71" s="35">
        <v>0</v>
      </c>
      <c r="AC71" s="35">
        <f t="shared" si="66"/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f t="shared" si="67"/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f t="shared" si="68"/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f t="shared" si="69"/>
        <v>0</v>
      </c>
      <c r="AS71" s="47">
        <v>0</v>
      </c>
      <c r="AT71" s="31">
        <v>0</v>
      </c>
      <c r="AU71" s="31">
        <v>0</v>
      </c>
      <c r="AV71" s="31">
        <v>0</v>
      </c>
      <c r="AW71" s="35">
        <f t="shared" si="70"/>
        <v>0</v>
      </c>
      <c r="AX71" s="47">
        <v>0</v>
      </c>
      <c r="AY71" s="31">
        <v>0</v>
      </c>
      <c r="AZ71" s="31">
        <v>0</v>
      </c>
      <c r="BA71" s="31">
        <v>0</v>
      </c>
      <c r="BB71" s="35">
        <f t="shared" si="71"/>
        <v>0</v>
      </c>
      <c r="BC71" s="47">
        <v>0</v>
      </c>
      <c r="BD71" s="31">
        <v>0</v>
      </c>
      <c r="BE71" s="31">
        <v>0</v>
      </c>
      <c r="BF71" s="31">
        <v>0</v>
      </c>
      <c r="BG71" s="35">
        <f t="shared" si="72"/>
        <v>0</v>
      </c>
      <c r="BH71" s="47">
        <v>0</v>
      </c>
      <c r="BI71" s="31">
        <v>0</v>
      </c>
      <c r="BJ71" s="31">
        <v>0</v>
      </c>
      <c r="BK71" s="31">
        <v>0</v>
      </c>
      <c r="BL71" s="35">
        <f t="shared" si="73"/>
        <v>0</v>
      </c>
      <c r="BM71" s="47">
        <v>0</v>
      </c>
      <c r="BN71" s="31">
        <v>0</v>
      </c>
      <c r="BO71" s="31">
        <v>0</v>
      </c>
      <c r="BP71" s="31">
        <v>0</v>
      </c>
      <c r="BQ71" s="35">
        <f t="shared" si="74"/>
        <v>0</v>
      </c>
      <c r="BR71" s="47">
        <f t="shared" si="75"/>
        <v>0</v>
      </c>
      <c r="BS71" s="31">
        <f t="shared" si="75"/>
        <v>0</v>
      </c>
      <c r="BT71" s="31">
        <f t="shared" si="75"/>
        <v>0</v>
      </c>
      <c r="BU71" s="31">
        <f t="shared" si="75"/>
        <v>0</v>
      </c>
      <c r="BV71" s="138">
        <f>SUM(BR71:BU71)</f>
        <v>0</v>
      </c>
      <c r="BW71" s="1"/>
      <c r="BX71" s="207"/>
    </row>
    <row r="72" spans="1:153" ht="13.5" hidden="1" customHeight="1" x14ac:dyDescent="0.35">
      <c r="A72" s="267" t="s">
        <v>268</v>
      </c>
      <c r="B72" s="166"/>
      <c r="C72" s="166"/>
      <c r="D72" s="268"/>
      <c r="E72" s="47">
        <v>0</v>
      </c>
      <c r="F72" s="31">
        <v>0</v>
      </c>
      <c r="G72" s="31">
        <v>0</v>
      </c>
      <c r="H72" s="31">
        <v>0</v>
      </c>
      <c r="I72" s="35">
        <f>SUM(E72:H72)</f>
        <v>0</v>
      </c>
      <c r="J72" s="31">
        <v>0</v>
      </c>
      <c r="K72" s="31">
        <v>0</v>
      </c>
      <c r="L72" s="31">
        <v>0</v>
      </c>
      <c r="M72" s="31">
        <v>0</v>
      </c>
      <c r="N72" s="35">
        <f t="shared" si="63"/>
        <v>0</v>
      </c>
      <c r="O72" s="35">
        <v>0</v>
      </c>
      <c r="P72" s="47">
        <v>0</v>
      </c>
      <c r="Q72" s="269">
        <v>0</v>
      </c>
      <c r="R72" s="30">
        <v>0</v>
      </c>
      <c r="S72" s="35">
        <f t="shared" si="64"/>
        <v>0</v>
      </c>
      <c r="T72" s="35">
        <v>0</v>
      </c>
      <c r="U72" s="35">
        <v>0</v>
      </c>
      <c r="V72" s="35">
        <v>0</v>
      </c>
      <c r="W72" s="35">
        <v>0</v>
      </c>
      <c r="X72" s="35">
        <f t="shared" si="65"/>
        <v>0</v>
      </c>
      <c r="Y72" s="35">
        <v>0</v>
      </c>
      <c r="Z72" s="35">
        <v>0</v>
      </c>
      <c r="AA72" s="35">
        <v>0</v>
      </c>
      <c r="AB72" s="35">
        <v>0</v>
      </c>
      <c r="AC72" s="35">
        <f t="shared" si="66"/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f t="shared" si="67"/>
        <v>0</v>
      </c>
      <c r="AI72" s="35">
        <v>0</v>
      </c>
      <c r="AJ72" s="35">
        <v>0</v>
      </c>
      <c r="AK72" s="35">
        <v>0</v>
      </c>
      <c r="AL72" s="35">
        <v>0</v>
      </c>
      <c r="AM72" s="35">
        <f t="shared" si="68"/>
        <v>0</v>
      </c>
      <c r="AN72" s="35">
        <v>0</v>
      </c>
      <c r="AO72" s="35">
        <v>0</v>
      </c>
      <c r="AP72" s="35">
        <v>0</v>
      </c>
      <c r="AQ72" s="35">
        <v>0</v>
      </c>
      <c r="AR72" s="35">
        <f t="shared" si="69"/>
        <v>0</v>
      </c>
      <c r="AS72" s="47">
        <v>0</v>
      </c>
      <c r="AT72" s="31">
        <v>0</v>
      </c>
      <c r="AU72" s="31">
        <v>0</v>
      </c>
      <c r="AV72" s="31">
        <v>0</v>
      </c>
      <c r="AW72" s="35">
        <f t="shared" si="70"/>
        <v>0</v>
      </c>
      <c r="AX72" s="47">
        <v>0</v>
      </c>
      <c r="AY72" s="31">
        <v>0</v>
      </c>
      <c r="AZ72" s="31">
        <v>0</v>
      </c>
      <c r="BA72" s="31">
        <v>0</v>
      </c>
      <c r="BB72" s="35">
        <f t="shared" si="71"/>
        <v>0</v>
      </c>
      <c r="BC72" s="47">
        <v>0</v>
      </c>
      <c r="BD72" s="31">
        <v>0</v>
      </c>
      <c r="BE72" s="31">
        <v>0</v>
      </c>
      <c r="BF72" s="31">
        <v>0</v>
      </c>
      <c r="BG72" s="35">
        <f t="shared" si="72"/>
        <v>0</v>
      </c>
      <c r="BH72" s="47">
        <v>0</v>
      </c>
      <c r="BI72" s="31">
        <v>0</v>
      </c>
      <c r="BJ72" s="31">
        <v>0</v>
      </c>
      <c r="BK72" s="31">
        <v>0</v>
      </c>
      <c r="BL72" s="35">
        <f t="shared" si="73"/>
        <v>0</v>
      </c>
      <c r="BM72" s="47">
        <v>0</v>
      </c>
      <c r="BN72" s="31">
        <v>0</v>
      </c>
      <c r="BO72" s="31">
        <v>0</v>
      </c>
      <c r="BP72" s="31">
        <v>0</v>
      </c>
      <c r="BQ72" s="35">
        <f t="shared" si="74"/>
        <v>0</v>
      </c>
      <c r="BR72" s="47">
        <f t="shared" si="75"/>
        <v>0</v>
      </c>
      <c r="BS72" s="31">
        <f t="shared" si="75"/>
        <v>0</v>
      </c>
      <c r="BT72" s="31">
        <f t="shared" si="75"/>
        <v>0</v>
      </c>
      <c r="BU72" s="31">
        <f t="shared" si="75"/>
        <v>0</v>
      </c>
      <c r="BV72" s="138">
        <f>SUM(BR72:BU72)</f>
        <v>0</v>
      </c>
      <c r="BW72" s="1"/>
      <c r="BX72" s="207"/>
    </row>
    <row r="73" spans="1:153" x14ac:dyDescent="0.35">
      <c r="A73" s="270" t="s">
        <v>269</v>
      </c>
      <c r="B73" s="271"/>
      <c r="C73" s="272"/>
      <c r="D73" s="273"/>
      <c r="E73" s="274">
        <f t="shared" ref="E73:R73" si="76">E67+E68+E70+E71+E72</f>
        <v>752784050</v>
      </c>
      <c r="F73" s="275">
        <f t="shared" si="76"/>
        <v>1609006531</v>
      </c>
      <c r="G73" s="275">
        <f t="shared" si="76"/>
        <v>15674334</v>
      </c>
      <c r="H73" s="275">
        <f t="shared" si="76"/>
        <v>5787851</v>
      </c>
      <c r="I73" s="276">
        <f t="shared" si="76"/>
        <v>2383252766</v>
      </c>
      <c r="J73" s="275">
        <f t="shared" si="76"/>
        <v>32075297</v>
      </c>
      <c r="K73" s="275">
        <f t="shared" si="76"/>
        <v>146782724</v>
      </c>
      <c r="L73" s="275">
        <f t="shared" si="76"/>
        <v>619232</v>
      </c>
      <c r="M73" s="275">
        <f t="shared" si="76"/>
        <v>1636667.8109200001</v>
      </c>
      <c r="N73" s="276">
        <f t="shared" si="76"/>
        <v>181113920.81092</v>
      </c>
      <c r="O73" s="274">
        <f t="shared" si="76"/>
        <v>0</v>
      </c>
      <c r="P73" s="275">
        <f t="shared" si="76"/>
        <v>0</v>
      </c>
      <c r="Q73" s="275">
        <f t="shared" si="76"/>
        <v>0</v>
      </c>
      <c r="R73" s="275">
        <f t="shared" si="76"/>
        <v>0</v>
      </c>
      <c r="S73" s="276" t="e">
        <f>S67+#REF!+S68+S70+S71+S72</f>
        <v>#REF!</v>
      </c>
      <c r="T73" s="274">
        <f>T67+T68+T70+T71+T72</f>
        <v>0</v>
      </c>
      <c r="U73" s="275">
        <f>U67+U68+U70+U71+U72</f>
        <v>0</v>
      </c>
      <c r="V73" s="275">
        <f>V67+V68+V70+V71+V72</f>
        <v>0</v>
      </c>
      <c r="W73" s="275">
        <f>W67+W68+W70+W71+W72</f>
        <v>0</v>
      </c>
      <c r="X73" s="276" t="e">
        <f>X67+#REF!+X68+X70+X71+X72</f>
        <v>#REF!</v>
      </c>
      <c r="Y73" s="274">
        <f>Y67+Y68+Y70+Y71+Y72</f>
        <v>0</v>
      </c>
      <c r="Z73" s="275">
        <f>Z67+Z68+Z70+Z71+Z72</f>
        <v>0</v>
      </c>
      <c r="AA73" s="275">
        <f>AA67+AA68+AA70+AA71+AA72</f>
        <v>0</v>
      </c>
      <c r="AB73" s="275">
        <f>AB67+AB68+AB70+AB71+AB72</f>
        <v>0</v>
      </c>
      <c r="AC73" s="276" t="e">
        <f>AC67+#REF!+AC68+AC70+AC71+AC72</f>
        <v>#REF!</v>
      </c>
      <c r="AD73" s="274">
        <f>AD67+AD68+AD70+AD71+AD72</f>
        <v>0</v>
      </c>
      <c r="AE73" s="275">
        <f>AE67+AE68+AE70+AE71+AE72</f>
        <v>0</v>
      </c>
      <c r="AF73" s="275">
        <f>AF67+AF68+AF70+AF71+AF72</f>
        <v>0</v>
      </c>
      <c r="AG73" s="275">
        <f>AG67+AG68+AG70+AG71+AG72</f>
        <v>0</v>
      </c>
      <c r="AH73" s="276" t="e">
        <f>AH67+#REF!+AH68+AH70+AH71+AH72</f>
        <v>#REF!</v>
      </c>
      <c r="AI73" s="274">
        <f>AI67+AI68+AI70+AI71+AI72</f>
        <v>0</v>
      </c>
      <c r="AJ73" s="275">
        <f>AJ67+AJ68+AJ70+AJ71+AJ72</f>
        <v>0</v>
      </c>
      <c r="AK73" s="275">
        <f>AK67+AK68+AK70+AK71+AK72</f>
        <v>0</v>
      </c>
      <c r="AL73" s="275">
        <f>AL67+AL68+AL70+AL71+AL72</f>
        <v>0</v>
      </c>
      <c r="AM73" s="276" t="e">
        <f>AM67+#REF!+AM68+AM70+AM71+AM72</f>
        <v>#REF!</v>
      </c>
      <c r="AN73" s="274">
        <f>AN67+AN68+AN70+AN71+AN72</f>
        <v>0</v>
      </c>
      <c r="AO73" s="275">
        <f>AO67+AO68+AO70+AO71+AO72</f>
        <v>0</v>
      </c>
      <c r="AP73" s="275">
        <f>AP67+AP68+AP70+AP71+AP72</f>
        <v>0</v>
      </c>
      <c r="AQ73" s="275">
        <f>AQ67+AQ68+AQ70+AQ71+AQ72</f>
        <v>0</v>
      </c>
      <c r="AR73" s="276" t="e">
        <f>AR67+#REF!+AR68+AR70+AR71+AR72</f>
        <v>#REF!</v>
      </c>
      <c r="AS73" s="274">
        <f>AS67+AS68+AS70+AS71+AS72</f>
        <v>0</v>
      </c>
      <c r="AT73" s="275">
        <f>AT67+AT68+AT70+AT71+AT72</f>
        <v>0</v>
      </c>
      <c r="AU73" s="275">
        <f>AU67+AU68+AU70+AU71+AU72</f>
        <v>0</v>
      </c>
      <c r="AV73" s="275">
        <f>AV67+AV68+AV70+AV71+AV72</f>
        <v>0</v>
      </c>
      <c r="AW73" s="276" t="e">
        <f>AW67+#REF!+AW68+AW70+AW71+AW72</f>
        <v>#REF!</v>
      </c>
      <c r="AX73" s="274">
        <f>AX67+AX68+AX70+AX71+AX72</f>
        <v>0</v>
      </c>
      <c r="AY73" s="275">
        <f>AY67+AY68+AY70+AY71+AY72</f>
        <v>0</v>
      </c>
      <c r="AZ73" s="275">
        <f>AZ67+AZ68+AZ70+AZ71+AZ72</f>
        <v>0</v>
      </c>
      <c r="BA73" s="275">
        <f>BA67+BA68+BA70+BA71+BA72</f>
        <v>0</v>
      </c>
      <c r="BB73" s="276" t="e">
        <f>BB67+#REF!+BB68+BB70+BB71+BB72</f>
        <v>#REF!</v>
      </c>
      <c r="BC73" s="274">
        <f>BC67+BC68+BC70+BC71+BC72</f>
        <v>0</v>
      </c>
      <c r="BD73" s="275">
        <f>BD67+BD68+BD70+BD71+BD72</f>
        <v>0</v>
      </c>
      <c r="BE73" s="275">
        <f>BE67+BE68+BE70+BE71+BE72</f>
        <v>0</v>
      </c>
      <c r="BF73" s="275">
        <f>BF67+BF68+BF70+BF71+BF72</f>
        <v>0</v>
      </c>
      <c r="BG73" s="276" t="e">
        <f>BG67+#REF!+BG68+BG70+BG71+BG72</f>
        <v>#REF!</v>
      </c>
      <c r="BH73" s="274">
        <f>BH67+BH68+BH70+BH71+BH72</f>
        <v>0</v>
      </c>
      <c r="BI73" s="275">
        <f>BI67+BI68+BI70+BI71+BI72</f>
        <v>0</v>
      </c>
      <c r="BJ73" s="275">
        <f>BJ67+BJ68+BJ70+BJ71+BJ72</f>
        <v>0</v>
      </c>
      <c r="BK73" s="275">
        <f>BK67+BK68+BK70+BK71+BK72</f>
        <v>0</v>
      </c>
      <c r="BL73" s="276" t="e">
        <f>BL67+#REF!+BL68+BL70+BL71+BL72</f>
        <v>#REF!</v>
      </c>
      <c r="BM73" s="274">
        <f>BM67+BM68+BM70+BM71+BM72</f>
        <v>0</v>
      </c>
      <c r="BN73" s="275">
        <f>BN67+BN68+BN70+BN71+BN72</f>
        <v>0</v>
      </c>
      <c r="BO73" s="275">
        <f>BO67+BO68+BO70+BO71+BO72</f>
        <v>0</v>
      </c>
      <c r="BP73" s="275">
        <f>BP67+BP68+BP70+BP71+BP72</f>
        <v>0</v>
      </c>
      <c r="BQ73" s="276" t="e">
        <f>BQ67+#REF!+BQ68+BQ70+BQ71+BQ72</f>
        <v>#REF!</v>
      </c>
      <c r="BR73" s="275">
        <f>BR67+BR68+BR70+BR71+BR72</f>
        <v>32075297</v>
      </c>
      <c r="BS73" s="275">
        <f>BS67+BS68+BS70+BS71+BS72</f>
        <v>146782724</v>
      </c>
      <c r="BT73" s="275">
        <f>BT67+BT68+BT70+BT71+BT72</f>
        <v>619232</v>
      </c>
      <c r="BU73" s="275">
        <f>BU67+BU68+BU70+BU71+BU72</f>
        <v>1636667.8109200001</v>
      </c>
      <c r="BV73" s="277">
        <f>BV67+BV68+BV70+BV71+BV72</f>
        <v>181113920.81092</v>
      </c>
      <c r="BW73" s="1"/>
      <c r="BX73" s="207"/>
    </row>
    <row r="74" spans="1:153" x14ac:dyDescent="0.35">
      <c r="A74" s="241" t="s">
        <v>270</v>
      </c>
      <c r="B74" s="241"/>
      <c r="C74" s="241"/>
      <c r="D74" s="241"/>
      <c r="E74" s="241"/>
      <c r="F74" s="241"/>
      <c r="G74" s="241"/>
      <c r="H74" s="241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X74" s="207"/>
    </row>
    <row r="75" spans="1:153" x14ac:dyDescent="0.35">
      <c r="A75" s="241" t="s">
        <v>271</v>
      </c>
      <c r="B75" s="241"/>
      <c r="C75" s="241"/>
      <c r="D75" s="241"/>
      <c r="E75" s="241"/>
      <c r="F75" s="241"/>
      <c r="G75" s="241"/>
      <c r="H75" s="241"/>
      <c r="I75" s="23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X75" s="207"/>
    </row>
    <row r="76" spans="1:153" x14ac:dyDescent="0.35">
      <c r="A76" s="241" t="s">
        <v>272</v>
      </c>
      <c r="B76" s="241"/>
      <c r="C76" s="241"/>
      <c r="D76" s="241"/>
      <c r="E76" s="241"/>
      <c r="F76" s="241"/>
      <c r="G76" s="241"/>
      <c r="H76" s="241"/>
      <c r="I76" s="23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X76" s="207"/>
    </row>
    <row r="77" spans="1:153" x14ac:dyDescent="0.35">
      <c r="A77" s="241" t="s">
        <v>273</v>
      </c>
      <c r="B77" s="241"/>
      <c r="C77" s="241"/>
      <c r="D77" s="241"/>
      <c r="E77" s="241"/>
      <c r="F77" s="241"/>
      <c r="G77" s="241"/>
      <c r="H77" s="241"/>
      <c r="I77" s="1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X77" s="207"/>
    </row>
    <row r="78" spans="1:153" x14ac:dyDescent="0.35">
      <c r="A78" s="241"/>
      <c r="B78" s="241"/>
      <c r="C78" s="241"/>
      <c r="D78" s="241"/>
      <c r="E78" s="241"/>
      <c r="F78" s="241"/>
      <c r="G78" s="241"/>
      <c r="H78" s="241"/>
      <c r="I78" s="23"/>
      <c r="J78" s="206"/>
      <c r="K78" s="206"/>
      <c r="L78" s="206"/>
      <c r="M78" s="80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X78" s="207"/>
    </row>
    <row r="79" spans="1:153" x14ac:dyDescent="0.35">
      <c r="I79" s="80"/>
      <c r="J79" s="1"/>
      <c r="K79" s="1"/>
      <c r="L79" s="1"/>
      <c r="M79" s="278"/>
      <c r="N79" s="206"/>
      <c r="AS79" s="1"/>
      <c r="BX79" s="207"/>
    </row>
    <row r="80" spans="1:153" x14ac:dyDescent="0.35">
      <c r="I80" s="1"/>
      <c r="BX80" s="207"/>
    </row>
    <row r="81" spans="3:76" x14ac:dyDescent="0.35">
      <c r="C81" s="197"/>
      <c r="D81" s="197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79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80"/>
      <c r="BX81" s="207"/>
    </row>
    <row r="82" spans="3:76" x14ac:dyDescent="0.35">
      <c r="C82" s="197"/>
      <c r="D82" s="197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80"/>
      <c r="BX82" s="207"/>
    </row>
    <row r="83" spans="3:76" x14ac:dyDescent="0.35">
      <c r="C83" s="197"/>
      <c r="D83" s="197"/>
      <c r="E83" s="206"/>
      <c r="F83" s="206"/>
      <c r="G83" s="206"/>
      <c r="H83" s="206"/>
      <c r="I83" s="206"/>
      <c r="J83" s="206"/>
      <c r="K83" s="206"/>
      <c r="L83" s="206"/>
      <c r="M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X83" s="207"/>
    </row>
    <row r="84" spans="3:76" x14ac:dyDescent="0.35">
      <c r="C84" s="197"/>
      <c r="D84" s="197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X84" s="207"/>
    </row>
    <row r="85" spans="3:76" x14ac:dyDescent="0.35">
      <c r="C85" s="197"/>
      <c r="D85" s="197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X85" s="207"/>
    </row>
    <row r="86" spans="3:76" x14ac:dyDescent="0.35">
      <c r="C86" s="197"/>
      <c r="D86" s="197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X86" s="207"/>
    </row>
    <row r="87" spans="3:76" x14ac:dyDescent="0.35">
      <c r="C87" s="197"/>
      <c r="D87" s="197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X87" s="207"/>
    </row>
    <row r="88" spans="3:76" x14ac:dyDescent="0.35">
      <c r="C88" s="197"/>
      <c r="D88" s="197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X88" s="207"/>
    </row>
    <row r="89" spans="3:76" x14ac:dyDescent="0.35">
      <c r="C89" s="197"/>
      <c r="D89" s="197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79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X89" s="207"/>
    </row>
    <row r="90" spans="3:76" x14ac:dyDescent="0.35">
      <c r="C90" s="197"/>
      <c r="D90" s="197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79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X90" s="207"/>
    </row>
    <row r="91" spans="3:76" x14ac:dyDescent="0.35">
      <c r="C91" s="197"/>
      <c r="D91" s="197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79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X91" s="207"/>
    </row>
    <row r="92" spans="3:76" x14ac:dyDescent="0.35">
      <c r="C92" s="197"/>
      <c r="D92" s="197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79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X92" s="207"/>
    </row>
    <row r="93" spans="3:76" x14ac:dyDescent="0.35">
      <c r="C93" s="197"/>
      <c r="D93" s="197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X93" s="207"/>
    </row>
    <row r="94" spans="3:76" x14ac:dyDescent="0.35">
      <c r="C94" s="197"/>
      <c r="D94" s="197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79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X94" s="207"/>
    </row>
    <row r="95" spans="3:76" x14ac:dyDescent="0.35">
      <c r="C95" s="197"/>
      <c r="D95" s="197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X95" s="207"/>
    </row>
    <row r="96" spans="3:76" x14ac:dyDescent="0.35">
      <c r="C96" s="197"/>
      <c r="D96" s="197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X96" s="207"/>
    </row>
    <row r="97" spans="3:76" x14ac:dyDescent="0.35">
      <c r="C97" s="197"/>
      <c r="D97" s="197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X97" s="207"/>
    </row>
    <row r="98" spans="3:76" x14ac:dyDescent="0.35">
      <c r="C98" s="197"/>
      <c r="D98" s="197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  <c r="BO98" s="206"/>
      <c r="BP98" s="206"/>
      <c r="BQ98" s="206"/>
      <c r="BR98" s="206"/>
      <c r="BS98" s="206"/>
      <c r="BT98" s="206"/>
      <c r="BU98" s="206"/>
      <c r="BV98" s="206"/>
      <c r="BX98" s="207"/>
    </row>
    <row r="99" spans="3:76" x14ac:dyDescent="0.35">
      <c r="C99" s="197"/>
      <c r="D99" s="197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  <c r="BO99" s="206"/>
      <c r="BP99" s="206"/>
      <c r="BQ99" s="206"/>
      <c r="BR99" s="206"/>
      <c r="BS99" s="206"/>
      <c r="BT99" s="206"/>
      <c r="BU99" s="206"/>
      <c r="BV99" s="206"/>
      <c r="BX99" s="207"/>
    </row>
    <row r="100" spans="3:76" x14ac:dyDescent="0.35">
      <c r="C100" s="197"/>
      <c r="D100" s="197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  <c r="BO100" s="206"/>
      <c r="BP100" s="206"/>
      <c r="BQ100" s="206"/>
      <c r="BR100" s="206"/>
      <c r="BS100" s="206"/>
      <c r="BT100" s="206"/>
      <c r="BU100" s="206"/>
      <c r="BV100" s="206"/>
      <c r="BX100" s="207"/>
    </row>
    <row r="101" spans="3:76" x14ac:dyDescent="0.35">
      <c r="C101" s="197"/>
      <c r="D101" s="197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  <c r="BO101" s="206"/>
      <c r="BP101" s="206"/>
      <c r="BQ101" s="206"/>
      <c r="BR101" s="206"/>
      <c r="BS101" s="206"/>
      <c r="BT101" s="206"/>
      <c r="BU101" s="206"/>
      <c r="BV101" s="206"/>
      <c r="BX101" s="207"/>
    </row>
    <row r="102" spans="3:76" x14ac:dyDescent="0.35">
      <c r="C102" s="197"/>
      <c r="D102" s="197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X102" s="207"/>
    </row>
    <row r="103" spans="3:76" x14ac:dyDescent="0.35">
      <c r="C103" s="197"/>
      <c r="D103" s="197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  <c r="BT103" s="206"/>
      <c r="BU103" s="206"/>
      <c r="BV103" s="206"/>
      <c r="BX103" s="207"/>
    </row>
    <row r="104" spans="3:76" x14ac:dyDescent="0.35">
      <c r="C104" s="197"/>
      <c r="D104" s="197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X104" s="207"/>
    </row>
    <row r="105" spans="3:76" x14ac:dyDescent="0.35">
      <c r="C105" s="197"/>
      <c r="D105" s="197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X105" s="207"/>
    </row>
    <row r="106" spans="3:76" x14ac:dyDescent="0.35">
      <c r="C106" s="197"/>
      <c r="D106" s="197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X106" s="207"/>
    </row>
    <row r="107" spans="3:76" x14ac:dyDescent="0.35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X107" s="207"/>
    </row>
    <row r="108" spans="3:76" x14ac:dyDescent="0.35">
      <c r="BX108" s="207"/>
    </row>
    <row r="109" spans="3:76" x14ac:dyDescent="0.35">
      <c r="BX109" s="207"/>
    </row>
    <row r="110" spans="3:76" x14ac:dyDescent="0.35">
      <c r="BX110" s="207"/>
    </row>
    <row r="111" spans="3:76" x14ac:dyDescent="0.35">
      <c r="BX111" s="207"/>
    </row>
    <row r="112" spans="3:76" x14ac:dyDescent="0.35">
      <c r="BX112" s="207"/>
    </row>
    <row r="113" spans="3:76" x14ac:dyDescent="0.35">
      <c r="BX113" s="207"/>
    </row>
    <row r="114" spans="3:76" x14ac:dyDescent="0.35">
      <c r="BX114" s="207"/>
    </row>
    <row r="115" spans="3:76" x14ac:dyDescent="0.35">
      <c r="BX115" s="207"/>
    </row>
    <row r="116" spans="3:76" x14ac:dyDescent="0.35">
      <c r="BX116" s="207"/>
    </row>
    <row r="117" spans="3:76" x14ac:dyDescent="0.35">
      <c r="BX117" s="207"/>
    </row>
    <row r="118" spans="3:76" x14ac:dyDescent="0.35">
      <c r="BX118" s="207"/>
    </row>
    <row r="119" spans="3:76" x14ac:dyDescent="0.35">
      <c r="BX119" s="207"/>
    </row>
    <row r="120" spans="3:76" x14ac:dyDescent="0.35">
      <c r="BX120" s="207"/>
    </row>
    <row r="121" spans="3:76" x14ac:dyDescent="0.35"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X121" s="207"/>
    </row>
    <row r="122" spans="3:76" x14ac:dyDescent="0.35"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X122" s="207"/>
    </row>
    <row r="123" spans="3:76" x14ac:dyDescent="0.35">
      <c r="C123" s="197"/>
      <c r="D123" s="197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X123" s="207"/>
    </row>
    <row r="124" spans="3:76" x14ac:dyDescent="0.35"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X124" s="207"/>
    </row>
    <row r="125" spans="3:76" x14ac:dyDescent="0.35">
      <c r="C125" s="197"/>
      <c r="D125" s="197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X125" s="207"/>
    </row>
    <row r="126" spans="3:76" x14ac:dyDescent="0.35">
      <c r="C126" s="197"/>
      <c r="D126" s="197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X126" s="207"/>
    </row>
    <row r="127" spans="3:76" x14ac:dyDescent="0.35">
      <c r="C127" s="197"/>
      <c r="D127" s="197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X127" s="207"/>
    </row>
    <row r="128" spans="3:76" x14ac:dyDescent="0.35">
      <c r="C128" s="197"/>
      <c r="D128" s="197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X128" s="207"/>
    </row>
    <row r="129" spans="3:76" x14ac:dyDescent="0.35">
      <c r="C129" s="197"/>
      <c r="D129" s="197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X129" s="207"/>
    </row>
    <row r="130" spans="3:76" x14ac:dyDescent="0.35">
      <c r="C130" s="197"/>
      <c r="D130" s="197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X130" s="207"/>
    </row>
    <row r="131" spans="3:76" x14ac:dyDescent="0.35">
      <c r="C131" s="197"/>
      <c r="D131" s="197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X131" s="207"/>
    </row>
    <row r="132" spans="3:76" x14ac:dyDescent="0.35">
      <c r="C132" s="197"/>
      <c r="D132" s="197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X132" s="207"/>
    </row>
    <row r="133" spans="3:76" x14ac:dyDescent="0.35">
      <c r="C133" s="197"/>
      <c r="D133" s="197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X133" s="207"/>
    </row>
    <row r="134" spans="3:76" x14ac:dyDescent="0.35">
      <c r="C134" s="197"/>
      <c r="D134" s="197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X134" s="207"/>
    </row>
    <row r="135" spans="3:76" x14ac:dyDescent="0.35">
      <c r="C135" s="197"/>
      <c r="D135" s="197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BT135" s="206"/>
      <c r="BU135" s="206"/>
      <c r="BV135" s="206"/>
      <c r="BX135" s="207"/>
    </row>
    <row r="136" spans="3:76" x14ac:dyDescent="0.35"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X136" s="207"/>
    </row>
    <row r="137" spans="3:76" x14ac:dyDescent="0.35">
      <c r="C137" s="197"/>
      <c r="D137" s="197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BT137" s="206"/>
      <c r="BU137" s="206"/>
      <c r="BV137" s="206"/>
      <c r="BX137" s="207"/>
    </row>
    <row r="138" spans="3:76" x14ac:dyDescent="0.35">
      <c r="C138" s="197"/>
      <c r="D138" s="197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X138" s="207"/>
    </row>
    <row r="139" spans="3:76" x14ac:dyDescent="0.35">
      <c r="C139" s="197"/>
      <c r="D139" s="197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X139" s="207"/>
    </row>
    <row r="140" spans="3:76" x14ac:dyDescent="0.35">
      <c r="C140" s="197"/>
      <c r="D140" s="197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X140" s="207"/>
    </row>
    <row r="141" spans="3:76" x14ac:dyDescent="0.35">
      <c r="C141" s="197"/>
      <c r="D141" s="197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BT141" s="206"/>
      <c r="BU141" s="206"/>
      <c r="BV141" s="206"/>
      <c r="BX141" s="207"/>
    </row>
    <row r="142" spans="3:76" x14ac:dyDescent="0.35">
      <c r="C142" s="197"/>
      <c r="D142" s="197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X142" s="207"/>
    </row>
    <row r="143" spans="3:76" x14ac:dyDescent="0.35">
      <c r="C143" s="197"/>
      <c r="D143" s="197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BT143" s="206"/>
      <c r="BU143" s="206"/>
      <c r="BV143" s="206"/>
      <c r="BX143" s="207"/>
    </row>
    <row r="144" spans="3:76" x14ac:dyDescent="0.35">
      <c r="C144" s="197"/>
      <c r="D144" s="197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BT144" s="206"/>
      <c r="BU144" s="206"/>
      <c r="BV144" s="206"/>
      <c r="BX144" s="207"/>
    </row>
    <row r="145" spans="3:76" x14ac:dyDescent="0.35">
      <c r="C145" s="197"/>
      <c r="D145" s="197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BT145" s="206"/>
      <c r="BU145" s="206"/>
      <c r="BV145" s="206"/>
      <c r="BX145" s="207"/>
    </row>
    <row r="146" spans="3:76" x14ac:dyDescent="0.35">
      <c r="C146" s="197"/>
      <c r="D146" s="197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BT146" s="206"/>
      <c r="BU146" s="206"/>
      <c r="BV146" s="206"/>
      <c r="BX146" s="207"/>
    </row>
    <row r="147" spans="3:76" x14ac:dyDescent="0.35">
      <c r="C147" s="197"/>
      <c r="D147" s="197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X147" s="207"/>
    </row>
    <row r="148" spans="3:76" x14ac:dyDescent="0.35">
      <c r="C148" s="197"/>
      <c r="D148" s="197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X148" s="207"/>
    </row>
    <row r="149" spans="3:76" x14ac:dyDescent="0.35"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X149" s="207"/>
    </row>
    <row r="150" spans="3:76" x14ac:dyDescent="0.35">
      <c r="C150" s="197"/>
      <c r="D150" s="197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BT150" s="206"/>
      <c r="BU150" s="206"/>
      <c r="BV150" s="206"/>
      <c r="BX150" s="207"/>
    </row>
    <row r="151" spans="3:76" x14ac:dyDescent="0.35">
      <c r="C151" s="197"/>
      <c r="D151" s="197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BT151" s="206"/>
      <c r="BU151" s="206"/>
      <c r="BV151" s="206"/>
      <c r="BX151" s="207"/>
    </row>
    <row r="152" spans="3:76" x14ac:dyDescent="0.35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X152" s="207"/>
    </row>
    <row r="153" spans="3:76" x14ac:dyDescent="0.35">
      <c r="C153" s="197"/>
      <c r="D153" s="197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BT153" s="206"/>
      <c r="BU153" s="206"/>
      <c r="BV153" s="206"/>
      <c r="BX153" s="207"/>
    </row>
    <row r="154" spans="3:76" x14ac:dyDescent="0.35">
      <c r="C154" s="197"/>
      <c r="D154" s="197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X154" s="207"/>
    </row>
    <row r="155" spans="3:76" x14ac:dyDescent="0.35">
      <c r="C155" s="197"/>
      <c r="D155" s="197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6"/>
      <c r="BN155" s="206"/>
      <c r="BO155" s="206"/>
      <c r="BP155" s="206"/>
      <c r="BQ155" s="206"/>
      <c r="BR155" s="206"/>
      <c r="BS155" s="206"/>
      <c r="BT155" s="206"/>
      <c r="BU155" s="206"/>
      <c r="BV155" s="206"/>
      <c r="BX155" s="207"/>
    </row>
    <row r="156" spans="3:76" x14ac:dyDescent="0.35">
      <c r="C156" s="197"/>
      <c r="D156" s="197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6"/>
      <c r="BN156" s="206"/>
      <c r="BO156" s="206"/>
      <c r="BP156" s="206"/>
      <c r="BQ156" s="206"/>
      <c r="BR156" s="206"/>
      <c r="BS156" s="206"/>
      <c r="BT156" s="206"/>
      <c r="BU156" s="206"/>
      <c r="BV156" s="206"/>
      <c r="BX156" s="207"/>
    </row>
    <row r="157" spans="3:76" x14ac:dyDescent="0.35">
      <c r="C157" s="197"/>
      <c r="D157" s="197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6"/>
      <c r="BN157" s="206"/>
      <c r="BO157" s="206"/>
      <c r="BP157" s="206"/>
      <c r="BQ157" s="206"/>
      <c r="BR157" s="206"/>
      <c r="BS157" s="206"/>
      <c r="BT157" s="206"/>
      <c r="BU157" s="206"/>
      <c r="BV157" s="206"/>
      <c r="BX157" s="207"/>
    </row>
    <row r="158" spans="3:76" x14ac:dyDescent="0.35">
      <c r="C158" s="197"/>
      <c r="D158" s="197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BT158" s="206"/>
      <c r="BU158" s="206"/>
      <c r="BV158" s="206"/>
      <c r="BX158" s="207"/>
    </row>
    <row r="159" spans="3:76" x14ac:dyDescent="0.35">
      <c r="C159" s="197"/>
      <c r="D159" s="197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BT159" s="206"/>
      <c r="BU159" s="206"/>
      <c r="BV159" s="206"/>
      <c r="BX159" s="207"/>
    </row>
    <row r="160" spans="3:76" x14ac:dyDescent="0.35">
      <c r="C160" s="197"/>
      <c r="D160" s="197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BT160" s="206"/>
      <c r="BU160" s="206"/>
      <c r="BV160" s="206"/>
      <c r="BX160" s="207"/>
    </row>
    <row r="161" spans="3:76" x14ac:dyDescent="0.35">
      <c r="C161" s="197"/>
      <c r="D161" s="197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6"/>
      <c r="BN161" s="206"/>
      <c r="BO161" s="206"/>
      <c r="BP161" s="206"/>
      <c r="BQ161" s="206"/>
      <c r="BR161" s="206"/>
      <c r="BS161" s="206"/>
      <c r="BT161" s="206"/>
      <c r="BU161" s="206"/>
      <c r="BV161" s="206"/>
      <c r="BX161" s="207"/>
    </row>
    <row r="162" spans="3:76" x14ac:dyDescent="0.35">
      <c r="C162" s="197"/>
      <c r="D162" s="197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X162" s="207"/>
    </row>
    <row r="163" spans="3:76" x14ac:dyDescent="0.35">
      <c r="C163" s="197"/>
      <c r="D163" s="197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6"/>
      <c r="BN163" s="206"/>
      <c r="BO163" s="206"/>
      <c r="BP163" s="206"/>
      <c r="BQ163" s="206"/>
      <c r="BR163" s="206"/>
      <c r="BS163" s="206"/>
      <c r="BT163" s="206"/>
      <c r="BU163" s="206"/>
      <c r="BV163" s="206"/>
      <c r="BX163" s="207"/>
    </row>
    <row r="164" spans="3:76" x14ac:dyDescent="0.35">
      <c r="C164" s="197"/>
      <c r="D164" s="197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6"/>
      <c r="BN164" s="206"/>
      <c r="BO164" s="206"/>
      <c r="BP164" s="206"/>
      <c r="BQ164" s="206"/>
      <c r="BR164" s="206"/>
      <c r="BS164" s="206"/>
      <c r="BT164" s="206"/>
      <c r="BU164" s="206"/>
      <c r="BV164" s="206"/>
      <c r="BX164" s="207"/>
    </row>
    <row r="165" spans="3:76" x14ac:dyDescent="0.35">
      <c r="C165" s="197"/>
      <c r="D165" s="197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  <c r="BI165" s="206"/>
      <c r="BJ165" s="206"/>
      <c r="BK165" s="206"/>
      <c r="BL165" s="206"/>
      <c r="BM165" s="206"/>
      <c r="BN165" s="206"/>
      <c r="BO165" s="206"/>
      <c r="BP165" s="206"/>
      <c r="BQ165" s="206"/>
      <c r="BR165" s="206"/>
      <c r="BS165" s="206"/>
      <c r="BT165" s="206"/>
      <c r="BU165" s="206"/>
      <c r="BV165" s="206"/>
      <c r="BX165" s="207"/>
    </row>
    <row r="166" spans="3:76" x14ac:dyDescent="0.35">
      <c r="C166" s="197"/>
      <c r="D166" s="197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  <c r="BI166" s="206"/>
      <c r="BJ166" s="206"/>
      <c r="BK166" s="206"/>
      <c r="BL166" s="206"/>
      <c r="BM166" s="206"/>
      <c r="BN166" s="206"/>
      <c r="BO166" s="206"/>
      <c r="BP166" s="206"/>
      <c r="BQ166" s="206"/>
      <c r="BR166" s="206"/>
      <c r="BS166" s="206"/>
      <c r="BT166" s="206"/>
      <c r="BU166" s="206"/>
      <c r="BV166" s="206"/>
    </row>
    <row r="167" spans="3:76" x14ac:dyDescent="0.35">
      <c r="C167" s="197"/>
      <c r="D167" s="197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  <c r="BI167" s="206"/>
      <c r="BJ167" s="206"/>
      <c r="BK167" s="206"/>
      <c r="BL167" s="206"/>
      <c r="BM167" s="206"/>
      <c r="BN167" s="206"/>
      <c r="BO167" s="206"/>
      <c r="BP167" s="206"/>
      <c r="BQ167" s="206"/>
      <c r="BR167" s="206"/>
      <c r="BS167" s="206"/>
      <c r="BT167" s="206"/>
      <c r="BU167" s="206"/>
      <c r="BV167" s="206"/>
    </row>
    <row r="168" spans="3:76" x14ac:dyDescent="0.35">
      <c r="C168" s="197"/>
      <c r="D168" s="197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  <c r="BI168" s="206"/>
      <c r="BJ168" s="206"/>
      <c r="BK168" s="206"/>
      <c r="BL168" s="206"/>
      <c r="BM168" s="206"/>
      <c r="BN168" s="206"/>
      <c r="BO168" s="206"/>
      <c r="BP168" s="206"/>
      <c r="BQ168" s="206"/>
      <c r="BR168" s="206"/>
      <c r="BS168" s="206"/>
      <c r="BT168" s="206"/>
      <c r="BU168" s="206"/>
      <c r="BV168" s="206"/>
    </row>
    <row r="169" spans="3:76" x14ac:dyDescent="0.35">
      <c r="C169" s="197"/>
      <c r="D169" s="197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6"/>
      <c r="BN169" s="206"/>
      <c r="BO169" s="206"/>
      <c r="BP169" s="206"/>
      <c r="BQ169" s="206"/>
      <c r="BR169" s="206"/>
      <c r="BS169" s="206"/>
      <c r="BT169" s="206"/>
      <c r="BU169" s="206"/>
      <c r="BV169" s="206"/>
    </row>
    <row r="170" spans="3:76" x14ac:dyDescent="0.35">
      <c r="C170" s="197"/>
      <c r="D170" s="197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BT170" s="206"/>
      <c r="BU170" s="206"/>
      <c r="BV170" s="206"/>
    </row>
    <row r="171" spans="3:76" x14ac:dyDescent="0.35">
      <c r="C171" s="197"/>
      <c r="D171" s="197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6"/>
      <c r="BN171" s="206"/>
      <c r="BO171" s="206"/>
      <c r="BP171" s="206"/>
      <c r="BQ171" s="206"/>
      <c r="BR171" s="206"/>
      <c r="BS171" s="206"/>
      <c r="BT171" s="206"/>
      <c r="BU171" s="206"/>
      <c r="BV171" s="206"/>
    </row>
    <row r="172" spans="3:76" x14ac:dyDescent="0.35"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6"/>
      <c r="BN172" s="206"/>
      <c r="BO172" s="206"/>
      <c r="BP172" s="206"/>
      <c r="BQ172" s="206"/>
      <c r="BR172" s="206"/>
      <c r="BS172" s="206"/>
      <c r="BT172" s="206"/>
      <c r="BU172" s="206"/>
      <c r="BV172" s="206"/>
    </row>
    <row r="173" spans="3:76" x14ac:dyDescent="0.35">
      <c r="C173" s="197"/>
      <c r="D173" s="197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6"/>
      <c r="BN173" s="206"/>
      <c r="BO173" s="206"/>
      <c r="BP173" s="206"/>
      <c r="BQ173" s="206"/>
      <c r="BR173" s="206"/>
      <c r="BS173" s="206"/>
      <c r="BT173" s="206"/>
      <c r="BU173" s="206"/>
      <c r="BV173" s="206"/>
    </row>
    <row r="174" spans="3:76" x14ac:dyDescent="0.35">
      <c r="C174" s="197"/>
      <c r="D174" s="197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6"/>
      <c r="BN174" s="206"/>
      <c r="BO174" s="206"/>
      <c r="BP174" s="206"/>
      <c r="BQ174" s="206"/>
      <c r="BR174" s="206"/>
      <c r="BS174" s="206"/>
      <c r="BT174" s="206"/>
      <c r="BU174" s="206"/>
      <c r="BV174" s="206"/>
    </row>
    <row r="175" spans="3:76" x14ac:dyDescent="0.35">
      <c r="C175" s="197"/>
      <c r="D175" s="197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</row>
    <row r="176" spans="3:76" x14ac:dyDescent="0.35">
      <c r="C176" s="197"/>
      <c r="D176" s="197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206"/>
      <c r="BN176" s="206"/>
      <c r="BO176" s="206"/>
      <c r="BP176" s="206"/>
      <c r="BQ176" s="206"/>
      <c r="BR176" s="206"/>
      <c r="BS176" s="206"/>
      <c r="BT176" s="206"/>
      <c r="BU176" s="206"/>
      <c r="BV176" s="206"/>
    </row>
    <row r="177" spans="3:74" x14ac:dyDescent="0.35">
      <c r="C177" s="197"/>
      <c r="D177" s="197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206"/>
      <c r="BN177" s="206"/>
      <c r="BO177" s="206"/>
      <c r="BP177" s="206"/>
      <c r="BQ177" s="206"/>
      <c r="BR177" s="206"/>
      <c r="BS177" s="206"/>
      <c r="BT177" s="206"/>
      <c r="BU177" s="206"/>
      <c r="BV177" s="206"/>
    </row>
    <row r="178" spans="3:74" x14ac:dyDescent="0.35">
      <c r="C178" s="197"/>
      <c r="D178" s="197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206"/>
      <c r="BN178" s="206"/>
      <c r="BO178" s="206"/>
      <c r="BP178" s="206"/>
      <c r="BQ178" s="206"/>
      <c r="BR178" s="206"/>
      <c r="BS178" s="206"/>
      <c r="BT178" s="206"/>
      <c r="BU178" s="206"/>
      <c r="BV178" s="206"/>
    </row>
    <row r="179" spans="3:74" x14ac:dyDescent="0.35">
      <c r="C179" s="197"/>
      <c r="D179" s="197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BT179" s="206"/>
      <c r="BU179" s="206"/>
      <c r="BV179" s="206"/>
    </row>
    <row r="180" spans="3:74" x14ac:dyDescent="0.35">
      <c r="C180" s="197"/>
      <c r="D180" s="197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BT180" s="206"/>
      <c r="BU180" s="206"/>
      <c r="BV180" s="206"/>
    </row>
    <row r="181" spans="3:74" x14ac:dyDescent="0.35">
      <c r="C181" s="197"/>
      <c r="D181" s="197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/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  <c r="BI181" s="206"/>
      <c r="BJ181" s="206"/>
      <c r="BK181" s="206"/>
      <c r="BL181" s="206"/>
      <c r="BM181" s="206"/>
      <c r="BN181" s="206"/>
      <c r="BO181" s="206"/>
      <c r="BP181" s="206"/>
      <c r="BQ181" s="206"/>
      <c r="BR181" s="206"/>
      <c r="BS181" s="206"/>
      <c r="BT181" s="206"/>
      <c r="BU181" s="206"/>
      <c r="BV181" s="206"/>
    </row>
    <row r="182" spans="3:74" x14ac:dyDescent="0.35">
      <c r="C182" s="197"/>
      <c r="D182" s="197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/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  <c r="BI182" s="206"/>
      <c r="BJ182" s="206"/>
      <c r="BK182" s="206"/>
      <c r="BL182" s="206"/>
      <c r="BM182" s="206"/>
      <c r="BN182" s="206"/>
      <c r="BO182" s="206"/>
      <c r="BP182" s="206"/>
      <c r="BQ182" s="206"/>
      <c r="BR182" s="206"/>
      <c r="BS182" s="206"/>
      <c r="BT182" s="206"/>
      <c r="BU182" s="206"/>
      <c r="BV182" s="206"/>
    </row>
    <row r="183" spans="3:74" x14ac:dyDescent="0.35">
      <c r="C183" s="197"/>
      <c r="D183" s="197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  <c r="BI183" s="206"/>
      <c r="BJ183" s="206"/>
      <c r="BK183" s="206"/>
      <c r="BL183" s="206"/>
      <c r="BM183" s="206"/>
      <c r="BN183" s="206"/>
      <c r="BO183" s="206"/>
      <c r="BP183" s="206"/>
      <c r="BQ183" s="206"/>
      <c r="BR183" s="206"/>
      <c r="BS183" s="206"/>
      <c r="BT183" s="206"/>
      <c r="BU183" s="206"/>
      <c r="BV183" s="206"/>
    </row>
    <row r="184" spans="3:74" x14ac:dyDescent="0.35"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BT184" s="206"/>
      <c r="BU184" s="206"/>
      <c r="BV184" s="206"/>
    </row>
    <row r="185" spans="3:74" x14ac:dyDescent="0.35">
      <c r="C185" s="197"/>
      <c r="D185" s="197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BT185" s="206"/>
      <c r="BU185" s="206"/>
      <c r="BV185" s="206"/>
    </row>
    <row r="186" spans="3:74" x14ac:dyDescent="0.35">
      <c r="C186" s="197"/>
      <c r="D186" s="197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6"/>
      <c r="BN186" s="206"/>
      <c r="BO186" s="206"/>
      <c r="BP186" s="206"/>
      <c r="BQ186" s="206"/>
      <c r="BR186" s="206"/>
      <c r="BS186" s="206"/>
      <c r="BT186" s="206"/>
      <c r="BU186" s="206"/>
      <c r="BV186" s="206"/>
    </row>
    <row r="187" spans="3:74" x14ac:dyDescent="0.35">
      <c r="C187" s="197"/>
      <c r="D187" s="197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6"/>
      <c r="BP187" s="206"/>
      <c r="BQ187" s="206"/>
      <c r="BR187" s="206"/>
      <c r="BS187" s="206"/>
      <c r="BT187" s="206"/>
      <c r="BU187" s="206"/>
      <c r="BV187" s="206"/>
    </row>
    <row r="188" spans="3:74" x14ac:dyDescent="0.35">
      <c r="C188" s="197"/>
      <c r="D188" s="197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6"/>
      <c r="BN188" s="206"/>
      <c r="BO188" s="206"/>
      <c r="BP188" s="206"/>
      <c r="BQ188" s="206"/>
      <c r="BR188" s="206"/>
      <c r="BS188" s="206"/>
      <c r="BT188" s="206"/>
      <c r="BU188" s="206"/>
      <c r="BV188" s="206"/>
    </row>
    <row r="189" spans="3:74" x14ac:dyDescent="0.35">
      <c r="C189" s="197"/>
      <c r="D189" s="197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206"/>
      <c r="BN189" s="206"/>
      <c r="BO189" s="206"/>
      <c r="BP189" s="206"/>
      <c r="BQ189" s="206"/>
      <c r="BR189" s="206"/>
      <c r="BS189" s="206"/>
      <c r="BT189" s="206"/>
      <c r="BU189" s="206"/>
      <c r="BV189" s="206"/>
    </row>
    <row r="190" spans="3:74" x14ac:dyDescent="0.35">
      <c r="C190" s="197"/>
      <c r="D190" s="197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  <c r="BI190" s="206"/>
      <c r="BJ190" s="206"/>
      <c r="BK190" s="206"/>
      <c r="BL190" s="206"/>
      <c r="BM190" s="206"/>
      <c r="BN190" s="206"/>
      <c r="BO190" s="206"/>
      <c r="BP190" s="206"/>
      <c r="BQ190" s="206"/>
      <c r="BR190" s="206"/>
      <c r="BS190" s="206"/>
      <c r="BT190" s="206"/>
      <c r="BU190" s="206"/>
      <c r="BV190" s="206"/>
    </row>
    <row r="191" spans="3:74" x14ac:dyDescent="0.35">
      <c r="C191" s="197"/>
      <c r="D191" s="197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206"/>
      <c r="BN191" s="206"/>
      <c r="BO191" s="206"/>
      <c r="BP191" s="206"/>
      <c r="BQ191" s="206"/>
      <c r="BR191" s="206"/>
      <c r="BS191" s="206"/>
      <c r="BT191" s="206"/>
      <c r="BU191" s="206"/>
      <c r="BV191" s="206"/>
    </row>
    <row r="192" spans="3:74" x14ac:dyDescent="0.35">
      <c r="C192" s="197"/>
      <c r="D192" s="197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BT192" s="206"/>
      <c r="BU192" s="206"/>
      <c r="BV192" s="206"/>
    </row>
    <row r="193" spans="3:74" x14ac:dyDescent="0.35">
      <c r="C193" s="197"/>
      <c r="D193" s="197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206"/>
      <c r="BL193" s="206"/>
      <c r="BM193" s="206"/>
      <c r="BN193" s="206"/>
      <c r="BO193" s="206"/>
      <c r="BP193" s="206"/>
      <c r="BQ193" s="206"/>
      <c r="BR193" s="206"/>
      <c r="BS193" s="206"/>
      <c r="BT193" s="206"/>
      <c r="BU193" s="206"/>
      <c r="BV193" s="206"/>
    </row>
    <row r="194" spans="3:74" x14ac:dyDescent="0.35">
      <c r="C194" s="197"/>
      <c r="D194" s="197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206"/>
      <c r="BL194" s="206"/>
      <c r="BM194" s="206"/>
      <c r="BN194" s="206"/>
      <c r="BO194" s="206"/>
      <c r="BP194" s="206"/>
      <c r="BQ194" s="206"/>
      <c r="BR194" s="206"/>
      <c r="BS194" s="206"/>
      <c r="BT194" s="206"/>
      <c r="BU194" s="206"/>
      <c r="BV194" s="206"/>
    </row>
    <row r="195" spans="3:74" x14ac:dyDescent="0.35">
      <c r="C195" s="197"/>
      <c r="D195" s="197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206"/>
      <c r="BL195" s="206"/>
      <c r="BM195" s="206"/>
      <c r="BN195" s="206"/>
      <c r="BO195" s="206"/>
      <c r="BP195" s="206"/>
      <c r="BQ195" s="206"/>
      <c r="BR195" s="206"/>
      <c r="BS195" s="206"/>
      <c r="BT195" s="206"/>
      <c r="BU195" s="206"/>
      <c r="BV195" s="206"/>
    </row>
    <row r="196" spans="3:74" x14ac:dyDescent="0.35">
      <c r="C196" s="197"/>
      <c r="D196" s="197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  <c r="BI196" s="206"/>
      <c r="BJ196" s="206"/>
      <c r="BK196" s="206"/>
      <c r="BL196" s="206"/>
      <c r="BM196" s="206"/>
      <c r="BN196" s="206"/>
      <c r="BO196" s="206"/>
      <c r="BP196" s="206"/>
      <c r="BQ196" s="206"/>
      <c r="BR196" s="206"/>
      <c r="BS196" s="206"/>
      <c r="BT196" s="206"/>
      <c r="BU196" s="206"/>
      <c r="BV196" s="206"/>
    </row>
    <row r="197" spans="3:74" x14ac:dyDescent="0.35"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206"/>
      <c r="BN197" s="206"/>
      <c r="BO197" s="206"/>
      <c r="BP197" s="206"/>
      <c r="BQ197" s="206"/>
      <c r="BR197" s="206"/>
      <c r="BS197" s="206"/>
      <c r="BT197" s="206"/>
      <c r="BU197" s="206"/>
      <c r="BV197" s="206"/>
    </row>
    <row r="198" spans="3:74" x14ac:dyDescent="0.35"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BT198" s="206"/>
      <c r="BU198" s="206"/>
      <c r="BV198" s="206"/>
    </row>
    <row r="199" spans="3:74" x14ac:dyDescent="0.35">
      <c r="C199" s="197"/>
      <c r="D199" s="197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  <c r="BI199" s="206"/>
      <c r="BJ199" s="206"/>
      <c r="BK199" s="206"/>
      <c r="BL199" s="206"/>
      <c r="BM199" s="206"/>
      <c r="BN199" s="206"/>
      <c r="BO199" s="206"/>
      <c r="BP199" s="206"/>
      <c r="BQ199" s="206"/>
      <c r="BR199" s="206"/>
      <c r="BS199" s="206"/>
      <c r="BT199" s="206"/>
      <c r="BU199" s="206"/>
      <c r="BV199" s="206"/>
    </row>
    <row r="200" spans="3:74" x14ac:dyDescent="0.35">
      <c r="C200" s="197"/>
      <c r="D200" s="197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  <c r="BI200" s="206"/>
      <c r="BJ200" s="206"/>
      <c r="BK200" s="206"/>
      <c r="BL200" s="206"/>
      <c r="BM200" s="206"/>
      <c r="BN200" s="206"/>
      <c r="BO200" s="206"/>
      <c r="BP200" s="206"/>
      <c r="BQ200" s="206"/>
      <c r="BR200" s="206"/>
      <c r="BS200" s="206"/>
      <c r="BT200" s="206"/>
      <c r="BU200" s="206"/>
      <c r="BV200" s="206"/>
    </row>
    <row r="201" spans="3:74" x14ac:dyDescent="0.35">
      <c r="C201" s="197"/>
      <c r="D201" s="197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  <c r="BI201" s="206"/>
      <c r="BJ201" s="206"/>
      <c r="BK201" s="206"/>
      <c r="BL201" s="206"/>
      <c r="BM201" s="206"/>
      <c r="BN201" s="206"/>
      <c r="BO201" s="206"/>
      <c r="BP201" s="206"/>
      <c r="BQ201" s="206"/>
      <c r="BR201" s="206"/>
      <c r="BS201" s="206"/>
      <c r="BT201" s="206"/>
      <c r="BU201" s="206"/>
      <c r="BV201" s="206"/>
    </row>
    <row r="217" spans="3:74" x14ac:dyDescent="0.35"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/>
      <c r="AL217" s="281"/>
      <c r="AM217" s="281"/>
      <c r="AN217" s="281"/>
      <c r="AO217" s="281"/>
      <c r="AP217" s="281"/>
      <c r="AQ217" s="281"/>
      <c r="AR217" s="281"/>
      <c r="AS217" s="281"/>
      <c r="AT217" s="281"/>
      <c r="AU217" s="281"/>
      <c r="AV217" s="281"/>
      <c r="AW217" s="281"/>
      <c r="AX217" s="281"/>
      <c r="AY217" s="281"/>
      <c r="AZ217" s="281"/>
      <c r="BA217" s="281"/>
      <c r="BB217" s="281"/>
      <c r="BC217" s="281"/>
      <c r="BD217" s="281"/>
      <c r="BE217" s="281"/>
      <c r="BF217" s="281"/>
      <c r="BG217" s="281"/>
      <c r="BH217" s="281"/>
      <c r="BI217" s="281"/>
      <c r="BJ217" s="281"/>
      <c r="BK217" s="281"/>
      <c r="BL217" s="281"/>
      <c r="BM217" s="281"/>
      <c r="BN217" s="281"/>
      <c r="BO217" s="281"/>
      <c r="BP217" s="281"/>
      <c r="BQ217" s="281"/>
      <c r="BR217" s="281"/>
      <c r="BS217" s="281"/>
      <c r="BT217" s="281"/>
      <c r="BU217" s="281"/>
      <c r="BV217" s="281"/>
    </row>
    <row r="218" spans="3:74" x14ac:dyDescent="0.35">
      <c r="C218" s="197"/>
      <c r="D218" s="197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/>
      <c r="AH218" s="206"/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  <c r="BI218" s="206"/>
      <c r="BJ218" s="206"/>
      <c r="BK218" s="206"/>
      <c r="BL218" s="206"/>
      <c r="BM218" s="206"/>
      <c r="BN218" s="206"/>
      <c r="BO218" s="206"/>
      <c r="BP218" s="206"/>
      <c r="BQ218" s="206"/>
      <c r="BR218" s="206"/>
      <c r="BS218" s="206"/>
      <c r="BT218" s="206"/>
      <c r="BU218" s="206"/>
      <c r="BV218" s="206"/>
    </row>
    <row r="219" spans="3:74" x14ac:dyDescent="0.35">
      <c r="C219" s="197"/>
      <c r="D219" s="197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  <c r="BI219" s="206"/>
      <c r="BJ219" s="206"/>
      <c r="BK219" s="206"/>
      <c r="BL219" s="206"/>
      <c r="BM219" s="206"/>
      <c r="BN219" s="206"/>
      <c r="BO219" s="206"/>
      <c r="BP219" s="206"/>
      <c r="BQ219" s="206"/>
      <c r="BR219" s="206"/>
      <c r="BS219" s="206"/>
      <c r="BT219" s="206"/>
      <c r="BU219" s="206"/>
      <c r="BV219" s="206"/>
    </row>
    <row r="220" spans="3:74" x14ac:dyDescent="0.35">
      <c r="C220" s="197"/>
      <c r="D220" s="197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/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  <c r="BI220" s="206"/>
      <c r="BJ220" s="206"/>
      <c r="BK220" s="206"/>
      <c r="BL220" s="206"/>
      <c r="BM220" s="206"/>
      <c r="BN220" s="206"/>
      <c r="BO220" s="206"/>
      <c r="BP220" s="206"/>
      <c r="BQ220" s="206"/>
      <c r="BR220" s="206"/>
      <c r="BS220" s="206"/>
      <c r="BT220" s="206"/>
      <c r="BU220" s="206"/>
      <c r="BV220" s="206"/>
    </row>
    <row r="221" spans="3:74" x14ac:dyDescent="0.35">
      <c r="C221" s="197"/>
      <c r="D221" s="197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206"/>
      <c r="BQ221" s="206"/>
      <c r="BR221" s="206"/>
      <c r="BS221" s="206"/>
      <c r="BT221" s="206"/>
      <c r="BU221" s="206"/>
      <c r="BV221" s="206"/>
    </row>
    <row r="222" spans="3:74" x14ac:dyDescent="0.35">
      <c r="C222" s="197"/>
      <c r="D222" s="197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206"/>
      <c r="BL222" s="206"/>
      <c r="BM222" s="206"/>
      <c r="BN222" s="206"/>
      <c r="BO222" s="206"/>
      <c r="BP222" s="206"/>
      <c r="BQ222" s="206"/>
      <c r="BR222" s="206"/>
      <c r="BS222" s="206"/>
      <c r="BT222" s="206"/>
      <c r="BU222" s="206"/>
      <c r="BV222" s="206"/>
    </row>
    <row r="223" spans="3:74" x14ac:dyDescent="0.35">
      <c r="C223" s="197"/>
      <c r="D223" s="197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  <c r="BI223" s="206"/>
      <c r="BJ223" s="206"/>
      <c r="BK223" s="206"/>
      <c r="BL223" s="206"/>
      <c r="BM223" s="206"/>
      <c r="BN223" s="206"/>
      <c r="BO223" s="206"/>
      <c r="BP223" s="206"/>
      <c r="BQ223" s="206"/>
      <c r="BR223" s="206"/>
      <c r="BS223" s="206"/>
      <c r="BT223" s="206"/>
      <c r="BU223" s="206"/>
      <c r="BV223" s="206"/>
    </row>
    <row r="224" spans="3:74" x14ac:dyDescent="0.35">
      <c r="C224" s="197"/>
      <c r="D224" s="197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  <c r="BI224" s="206"/>
      <c r="BJ224" s="206"/>
      <c r="BK224" s="206"/>
      <c r="BL224" s="206"/>
      <c r="BM224" s="206"/>
      <c r="BN224" s="206"/>
      <c r="BO224" s="206"/>
      <c r="BP224" s="206"/>
      <c r="BQ224" s="206"/>
      <c r="BR224" s="206"/>
      <c r="BS224" s="206"/>
      <c r="BT224" s="206"/>
      <c r="BU224" s="206"/>
      <c r="BV224" s="206"/>
    </row>
    <row r="225" spans="3:74" x14ac:dyDescent="0.35">
      <c r="C225" s="197"/>
      <c r="D225" s="197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206"/>
      <c r="BL225" s="206"/>
      <c r="BM225" s="206"/>
      <c r="BN225" s="206"/>
      <c r="BO225" s="206"/>
      <c r="BP225" s="206"/>
      <c r="BQ225" s="206"/>
      <c r="BR225" s="206"/>
      <c r="BS225" s="206"/>
      <c r="BT225" s="206"/>
      <c r="BU225" s="206"/>
      <c r="BV225" s="206"/>
    </row>
    <row r="226" spans="3:74" x14ac:dyDescent="0.35">
      <c r="C226" s="197"/>
      <c r="D226" s="197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  <c r="BI226" s="206"/>
      <c r="BJ226" s="206"/>
      <c r="BK226" s="206"/>
      <c r="BL226" s="206"/>
      <c r="BM226" s="206"/>
      <c r="BN226" s="206"/>
      <c r="BO226" s="206"/>
      <c r="BP226" s="206"/>
      <c r="BQ226" s="206"/>
      <c r="BR226" s="206"/>
      <c r="BS226" s="206"/>
      <c r="BT226" s="206"/>
      <c r="BU226" s="206"/>
      <c r="BV226" s="206"/>
    </row>
    <row r="227" spans="3:74" x14ac:dyDescent="0.35">
      <c r="C227" s="197"/>
      <c r="D227" s="197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6"/>
    </row>
    <row r="228" spans="3:74" x14ac:dyDescent="0.35">
      <c r="C228" s="197"/>
      <c r="D228" s="197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  <c r="BI228" s="206"/>
      <c r="BJ228" s="206"/>
      <c r="BK228" s="206"/>
      <c r="BL228" s="206"/>
      <c r="BM228" s="206"/>
      <c r="BN228" s="206"/>
      <c r="BO228" s="206"/>
      <c r="BP228" s="206"/>
      <c r="BQ228" s="206"/>
      <c r="BR228" s="206"/>
      <c r="BS228" s="206"/>
      <c r="BT228" s="206"/>
      <c r="BU228" s="206"/>
      <c r="BV228" s="206"/>
    </row>
    <row r="229" spans="3:74" x14ac:dyDescent="0.35">
      <c r="C229" s="197"/>
      <c r="D229" s="197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  <c r="BI229" s="206"/>
      <c r="BJ229" s="206"/>
      <c r="BK229" s="206"/>
      <c r="BL229" s="206"/>
      <c r="BM229" s="206"/>
      <c r="BN229" s="206"/>
      <c r="BO229" s="206"/>
      <c r="BP229" s="206"/>
      <c r="BQ229" s="206"/>
      <c r="BR229" s="206"/>
      <c r="BS229" s="206"/>
      <c r="BT229" s="206"/>
      <c r="BU229" s="206"/>
      <c r="BV229" s="206"/>
    </row>
    <row r="230" spans="3:74" x14ac:dyDescent="0.35">
      <c r="C230" s="197"/>
      <c r="D230" s="197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6"/>
      <c r="BN230" s="206"/>
      <c r="BO230" s="206"/>
      <c r="BP230" s="206"/>
      <c r="BQ230" s="206"/>
      <c r="BR230" s="206"/>
      <c r="BS230" s="206"/>
      <c r="BT230" s="206"/>
      <c r="BU230" s="206"/>
      <c r="BV230" s="206"/>
    </row>
    <row r="231" spans="3:74" x14ac:dyDescent="0.35">
      <c r="C231" s="197"/>
      <c r="D231" s="197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6"/>
      <c r="BN231" s="206"/>
      <c r="BO231" s="206"/>
      <c r="BP231" s="206"/>
      <c r="BQ231" s="206"/>
      <c r="BR231" s="206"/>
      <c r="BS231" s="206"/>
      <c r="BT231" s="206"/>
      <c r="BU231" s="206"/>
      <c r="BV231" s="206"/>
    </row>
    <row r="232" spans="3:74" x14ac:dyDescent="0.35">
      <c r="C232" s="197"/>
      <c r="D232" s="197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6"/>
      <c r="BN232" s="206"/>
      <c r="BO232" s="206"/>
      <c r="BP232" s="206"/>
      <c r="BQ232" s="206"/>
      <c r="BR232" s="206"/>
      <c r="BS232" s="206"/>
      <c r="BT232" s="206"/>
      <c r="BU232" s="206"/>
      <c r="BV232" s="206"/>
    </row>
    <row r="233" spans="3:74" x14ac:dyDescent="0.35">
      <c r="C233" s="197"/>
      <c r="D233" s="197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206"/>
      <c r="BN233" s="206"/>
      <c r="BO233" s="206"/>
      <c r="BP233" s="206"/>
      <c r="BQ233" s="206"/>
      <c r="BR233" s="206"/>
      <c r="BS233" s="206"/>
      <c r="BT233" s="206"/>
      <c r="BU233" s="206"/>
      <c r="BV233" s="206"/>
    </row>
    <row r="234" spans="3:74" x14ac:dyDescent="0.35">
      <c r="C234" s="197"/>
      <c r="D234" s="197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6"/>
      <c r="BN234" s="206"/>
      <c r="BO234" s="206"/>
      <c r="BP234" s="206"/>
      <c r="BQ234" s="206"/>
      <c r="BR234" s="206"/>
      <c r="BS234" s="206"/>
      <c r="BT234" s="206"/>
      <c r="BU234" s="206"/>
      <c r="BV234" s="206"/>
    </row>
    <row r="235" spans="3:74" x14ac:dyDescent="0.35">
      <c r="C235" s="197"/>
      <c r="D235" s="197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206"/>
      <c r="BN235" s="206"/>
      <c r="BO235" s="206"/>
      <c r="BP235" s="206"/>
      <c r="BQ235" s="206"/>
      <c r="BR235" s="206"/>
      <c r="BS235" s="206"/>
      <c r="BT235" s="206"/>
      <c r="BU235" s="206"/>
      <c r="BV235" s="206"/>
    </row>
    <row r="236" spans="3:74" x14ac:dyDescent="0.35">
      <c r="C236" s="197"/>
      <c r="D236" s="197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206"/>
      <c r="BN236" s="206"/>
      <c r="BO236" s="206"/>
      <c r="BP236" s="206"/>
      <c r="BQ236" s="206"/>
      <c r="BR236" s="206"/>
      <c r="BS236" s="206"/>
      <c r="BT236" s="206"/>
      <c r="BU236" s="206"/>
      <c r="BV236" s="206"/>
    </row>
    <row r="237" spans="3:74" x14ac:dyDescent="0.35">
      <c r="C237" s="197"/>
      <c r="D237" s="197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206"/>
      <c r="BN237" s="206"/>
      <c r="BO237" s="206"/>
      <c r="BP237" s="206"/>
      <c r="BQ237" s="206"/>
      <c r="BR237" s="206"/>
      <c r="BS237" s="206"/>
      <c r="BT237" s="206"/>
      <c r="BU237" s="206"/>
      <c r="BV237" s="206"/>
    </row>
    <row r="238" spans="3:74" x14ac:dyDescent="0.35">
      <c r="C238" s="197"/>
      <c r="D238" s="197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206"/>
      <c r="BL238" s="206"/>
      <c r="BM238" s="206"/>
      <c r="BN238" s="206"/>
      <c r="BO238" s="206"/>
      <c r="BP238" s="206"/>
      <c r="BQ238" s="206"/>
      <c r="BR238" s="206"/>
      <c r="BS238" s="206"/>
      <c r="BT238" s="206"/>
      <c r="BU238" s="206"/>
      <c r="BV238" s="206"/>
    </row>
    <row r="239" spans="3:74" x14ac:dyDescent="0.35">
      <c r="C239" s="197"/>
      <c r="D239" s="197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6"/>
      <c r="BN239" s="206"/>
      <c r="BO239" s="206"/>
      <c r="BP239" s="206"/>
      <c r="BQ239" s="206"/>
      <c r="BR239" s="206"/>
      <c r="BS239" s="206"/>
      <c r="BT239" s="206"/>
      <c r="BU239" s="206"/>
      <c r="BV239" s="206"/>
    </row>
    <row r="240" spans="3:74" x14ac:dyDescent="0.35">
      <c r="C240" s="197"/>
      <c r="D240" s="197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6"/>
      <c r="BL240" s="206"/>
      <c r="BM240" s="206"/>
      <c r="BN240" s="206"/>
      <c r="BO240" s="206"/>
      <c r="BP240" s="206"/>
      <c r="BQ240" s="206"/>
      <c r="BR240" s="206"/>
      <c r="BS240" s="206"/>
      <c r="BT240" s="206"/>
      <c r="BU240" s="206"/>
      <c r="BV240" s="206"/>
    </row>
    <row r="241" spans="3:74" x14ac:dyDescent="0.35">
      <c r="C241" s="197"/>
      <c r="D241" s="197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6"/>
      <c r="BN241" s="206"/>
      <c r="BO241" s="206"/>
      <c r="BP241" s="206"/>
      <c r="BQ241" s="206"/>
      <c r="BR241" s="206"/>
      <c r="BS241" s="206"/>
      <c r="BT241" s="206"/>
      <c r="BU241" s="206"/>
      <c r="BV241" s="206"/>
    </row>
    <row r="242" spans="3:74" x14ac:dyDescent="0.35">
      <c r="C242" s="197"/>
      <c r="D242" s="197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6"/>
      <c r="BL242" s="206"/>
      <c r="BM242" s="206"/>
      <c r="BN242" s="206"/>
      <c r="BO242" s="206"/>
      <c r="BP242" s="206"/>
      <c r="BQ242" s="206"/>
      <c r="BR242" s="206"/>
      <c r="BS242" s="206"/>
      <c r="BT242" s="206"/>
      <c r="BU242" s="206"/>
      <c r="BV242" s="206"/>
    </row>
    <row r="243" spans="3:74" x14ac:dyDescent="0.35">
      <c r="C243" s="197"/>
      <c r="D243" s="197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6"/>
      <c r="BL243" s="206"/>
      <c r="BM243" s="206"/>
      <c r="BN243" s="206"/>
      <c r="BO243" s="206"/>
      <c r="BP243" s="206"/>
      <c r="BQ243" s="206"/>
      <c r="BR243" s="206"/>
      <c r="BS243" s="206"/>
      <c r="BT243" s="206"/>
      <c r="BU243" s="206"/>
      <c r="BV243" s="206"/>
    </row>
    <row r="244" spans="3:74" x14ac:dyDescent="0.35">
      <c r="C244" s="197"/>
      <c r="D244" s="197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6"/>
      <c r="BL244" s="206"/>
      <c r="BM244" s="206"/>
      <c r="BN244" s="206"/>
      <c r="BO244" s="206"/>
      <c r="BP244" s="206"/>
      <c r="BQ244" s="206"/>
      <c r="BR244" s="206"/>
      <c r="BS244" s="206"/>
      <c r="BT244" s="206"/>
      <c r="BU244" s="206"/>
      <c r="BV244" s="206"/>
    </row>
    <row r="245" spans="3:74" x14ac:dyDescent="0.35">
      <c r="C245" s="197"/>
      <c r="D245" s="197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  <c r="BI245" s="206"/>
      <c r="BJ245" s="206"/>
      <c r="BK245" s="206"/>
      <c r="BL245" s="206"/>
      <c r="BM245" s="206"/>
      <c r="BN245" s="206"/>
      <c r="BO245" s="206"/>
      <c r="BP245" s="206"/>
      <c r="BQ245" s="206"/>
      <c r="BR245" s="206"/>
      <c r="BS245" s="206"/>
      <c r="BT245" s="206"/>
      <c r="BU245" s="206"/>
      <c r="BV245" s="206"/>
    </row>
    <row r="246" spans="3:74" x14ac:dyDescent="0.35">
      <c r="C246" s="197"/>
      <c r="D246" s="197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  <c r="BI246" s="206"/>
      <c r="BJ246" s="206"/>
      <c r="BK246" s="206"/>
      <c r="BL246" s="206"/>
      <c r="BM246" s="206"/>
      <c r="BN246" s="206"/>
      <c r="BO246" s="206"/>
      <c r="BP246" s="206"/>
      <c r="BQ246" s="206"/>
      <c r="BR246" s="206"/>
      <c r="BS246" s="206"/>
      <c r="BT246" s="206"/>
      <c r="BU246" s="206"/>
      <c r="BV246" s="206"/>
    </row>
    <row r="247" spans="3:74" x14ac:dyDescent="0.35">
      <c r="C247" s="197"/>
      <c r="D247" s="197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/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  <c r="BI247" s="206"/>
      <c r="BJ247" s="206"/>
      <c r="BK247" s="206"/>
      <c r="BL247" s="206"/>
      <c r="BM247" s="206"/>
      <c r="BN247" s="206"/>
      <c r="BO247" s="206"/>
      <c r="BP247" s="206"/>
      <c r="BQ247" s="206"/>
      <c r="BR247" s="206"/>
      <c r="BS247" s="206"/>
      <c r="BT247" s="206"/>
      <c r="BU247" s="206"/>
      <c r="BV247" s="206"/>
    </row>
    <row r="248" spans="3:74" x14ac:dyDescent="0.35">
      <c r="C248" s="197"/>
      <c r="D248" s="197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/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  <c r="BI248" s="206"/>
      <c r="BJ248" s="206"/>
      <c r="BK248" s="206"/>
      <c r="BL248" s="206"/>
      <c r="BM248" s="206"/>
      <c r="BN248" s="206"/>
      <c r="BO248" s="206"/>
      <c r="BP248" s="206"/>
      <c r="BQ248" s="206"/>
      <c r="BR248" s="206"/>
      <c r="BS248" s="206"/>
      <c r="BT248" s="206"/>
      <c r="BU248" s="206"/>
      <c r="BV248" s="206"/>
    </row>
    <row r="249" spans="3:74" x14ac:dyDescent="0.35">
      <c r="C249" s="197"/>
      <c r="D249" s="197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/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  <c r="BI249" s="206"/>
      <c r="BJ249" s="206"/>
      <c r="BK249" s="206"/>
      <c r="BL249" s="206"/>
      <c r="BM249" s="206"/>
      <c r="BN249" s="206"/>
      <c r="BO249" s="206"/>
      <c r="BP249" s="206"/>
      <c r="BQ249" s="206"/>
      <c r="BR249" s="206"/>
      <c r="BS249" s="206"/>
      <c r="BT249" s="206"/>
      <c r="BU249" s="206"/>
      <c r="BV249" s="206"/>
    </row>
    <row r="250" spans="3:74" x14ac:dyDescent="0.35">
      <c r="C250" s="197"/>
      <c r="D250" s="197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/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  <c r="BI250" s="206"/>
      <c r="BJ250" s="206"/>
      <c r="BK250" s="206"/>
      <c r="BL250" s="206"/>
      <c r="BM250" s="206"/>
      <c r="BN250" s="206"/>
      <c r="BO250" s="206"/>
      <c r="BP250" s="206"/>
      <c r="BQ250" s="206"/>
      <c r="BR250" s="206"/>
      <c r="BS250" s="206"/>
      <c r="BT250" s="206"/>
      <c r="BU250" s="206"/>
      <c r="BV250" s="206"/>
    </row>
    <row r="251" spans="3:74" x14ac:dyDescent="0.35">
      <c r="C251" s="197"/>
      <c r="D251" s="197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/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  <c r="BI251" s="206"/>
      <c r="BJ251" s="206"/>
      <c r="BK251" s="206"/>
      <c r="BL251" s="206"/>
      <c r="BM251" s="206"/>
      <c r="BN251" s="206"/>
      <c r="BO251" s="206"/>
      <c r="BP251" s="206"/>
      <c r="BQ251" s="206"/>
      <c r="BR251" s="206"/>
      <c r="BS251" s="206"/>
      <c r="BT251" s="206"/>
      <c r="BU251" s="206"/>
      <c r="BV251" s="206"/>
    </row>
    <row r="252" spans="3:74" x14ac:dyDescent="0.35">
      <c r="C252" s="197"/>
      <c r="D252" s="197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206"/>
      <c r="BN252" s="206"/>
      <c r="BO252" s="206"/>
      <c r="BP252" s="206"/>
      <c r="BQ252" s="206"/>
      <c r="BR252" s="206"/>
      <c r="BS252" s="206"/>
      <c r="BT252" s="206"/>
      <c r="BU252" s="206"/>
      <c r="BV252" s="206"/>
    </row>
    <row r="253" spans="3:74" x14ac:dyDescent="0.35">
      <c r="C253" s="197"/>
      <c r="D253" s="197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  <c r="BI253" s="206"/>
      <c r="BJ253" s="206"/>
      <c r="BK253" s="206"/>
      <c r="BL253" s="206"/>
      <c r="BM253" s="206"/>
      <c r="BN253" s="206"/>
      <c r="BO253" s="206"/>
      <c r="BP253" s="206"/>
      <c r="BQ253" s="206"/>
      <c r="BR253" s="206"/>
      <c r="BS253" s="206"/>
      <c r="BT253" s="206"/>
      <c r="BU253" s="206"/>
      <c r="BV253" s="206"/>
    </row>
    <row r="254" spans="3:74" x14ac:dyDescent="0.35">
      <c r="C254" s="197"/>
      <c r="D254" s="197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  <c r="BI254" s="206"/>
      <c r="BJ254" s="206"/>
      <c r="BK254" s="206"/>
      <c r="BL254" s="206"/>
      <c r="BM254" s="206"/>
      <c r="BN254" s="206"/>
      <c r="BO254" s="206"/>
      <c r="BP254" s="206"/>
      <c r="BQ254" s="206"/>
      <c r="BR254" s="206"/>
      <c r="BS254" s="206"/>
      <c r="BT254" s="206"/>
      <c r="BU254" s="206"/>
      <c r="BV254" s="206"/>
    </row>
    <row r="255" spans="3:74" x14ac:dyDescent="0.35">
      <c r="C255" s="197"/>
      <c r="D255" s="197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/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  <c r="BI255" s="206"/>
      <c r="BJ255" s="206"/>
      <c r="BK255" s="206"/>
      <c r="BL255" s="206"/>
      <c r="BM255" s="206"/>
      <c r="BN255" s="206"/>
      <c r="BO255" s="206"/>
      <c r="BP255" s="206"/>
      <c r="BQ255" s="206"/>
      <c r="BR255" s="206"/>
      <c r="BS255" s="206"/>
      <c r="BT255" s="206"/>
      <c r="BU255" s="206"/>
      <c r="BV255" s="206"/>
    </row>
    <row r="256" spans="3:74" x14ac:dyDescent="0.35"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/>
      <c r="AH256" s="206"/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  <c r="BI256" s="206"/>
      <c r="BJ256" s="206"/>
      <c r="BK256" s="206"/>
      <c r="BL256" s="206"/>
      <c r="BM256" s="206"/>
      <c r="BN256" s="206"/>
      <c r="BO256" s="206"/>
      <c r="BP256" s="206"/>
      <c r="BQ256" s="206"/>
      <c r="BR256" s="206"/>
      <c r="BS256" s="206"/>
      <c r="BT256" s="206"/>
      <c r="BU256" s="206"/>
      <c r="BV256" s="206"/>
    </row>
    <row r="257" spans="3:74" x14ac:dyDescent="0.35">
      <c r="C257" s="197"/>
      <c r="D257" s="197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/>
      <c r="AH257" s="206"/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  <c r="BI257" s="206"/>
      <c r="BJ257" s="206"/>
      <c r="BK257" s="206"/>
      <c r="BL257" s="206"/>
      <c r="BM257" s="206"/>
      <c r="BN257" s="206"/>
      <c r="BO257" s="206"/>
      <c r="BP257" s="206"/>
      <c r="BQ257" s="206"/>
      <c r="BR257" s="206"/>
      <c r="BS257" s="206"/>
      <c r="BT257" s="206"/>
      <c r="BU257" s="206"/>
      <c r="BV257" s="206"/>
    </row>
    <row r="258" spans="3:74" x14ac:dyDescent="0.35">
      <c r="C258" s="197"/>
      <c r="D258" s="197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/>
      <c r="AH258" s="206"/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  <c r="BI258" s="206"/>
      <c r="BJ258" s="206"/>
      <c r="BK258" s="206"/>
      <c r="BL258" s="206"/>
      <c r="BM258" s="206"/>
      <c r="BN258" s="206"/>
      <c r="BO258" s="206"/>
      <c r="BP258" s="206"/>
      <c r="BQ258" s="206"/>
      <c r="BR258" s="206"/>
      <c r="BS258" s="206"/>
      <c r="BT258" s="206"/>
      <c r="BU258" s="206"/>
      <c r="BV258" s="206"/>
    </row>
    <row r="259" spans="3:74" x14ac:dyDescent="0.35">
      <c r="C259" s="197"/>
      <c r="D259" s="197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/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  <c r="BI259" s="206"/>
      <c r="BJ259" s="206"/>
      <c r="BK259" s="206"/>
      <c r="BL259" s="206"/>
      <c r="BM259" s="206"/>
      <c r="BN259" s="206"/>
      <c r="BO259" s="206"/>
      <c r="BP259" s="206"/>
      <c r="BQ259" s="206"/>
      <c r="BR259" s="206"/>
      <c r="BS259" s="206"/>
      <c r="BT259" s="206"/>
      <c r="BU259" s="206"/>
      <c r="BV259" s="206"/>
    </row>
    <row r="260" spans="3:74" x14ac:dyDescent="0.35">
      <c r="C260" s="197"/>
      <c r="D260" s="197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/>
      <c r="AH260" s="206"/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  <c r="BI260" s="206"/>
      <c r="BJ260" s="206"/>
      <c r="BK260" s="206"/>
      <c r="BL260" s="206"/>
      <c r="BM260" s="206"/>
      <c r="BN260" s="206"/>
      <c r="BO260" s="206"/>
      <c r="BP260" s="206"/>
      <c r="BQ260" s="206"/>
      <c r="BR260" s="206"/>
      <c r="BS260" s="206"/>
      <c r="BT260" s="206"/>
      <c r="BU260" s="206"/>
      <c r="BV260" s="206"/>
    </row>
    <row r="261" spans="3:74" x14ac:dyDescent="0.35">
      <c r="C261" s="197"/>
      <c r="D261" s="197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/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  <c r="BI261" s="206"/>
      <c r="BJ261" s="206"/>
      <c r="BK261" s="206"/>
      <c r="BL261" s="206"/>
      <c r="BM261" s="206"/>
      <c r="BN261" s="206"/>
      <c r="BO261" s="206"/>
      <c r="BP261" s="206"/>
      <c r="BQ261" s="206"/>
      <c r="BR261" s="206"/>
      <c r="BS261" s="206"/>
      <c r="BT261" s="206"/>
      <c r="BU261" s="206"/>
      <c r="BV261" s="206"/>
    </row>
    <row r="262" spans="3:74" x14ac:dyDescent="0.35">
      <c r="C262" s="197"/>
      <c r="D262" s="197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/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  <c r="BI262" s="206"/>
      <c r="BJ262" s="206"/>
      <c r="BK262" s="206"/>
      <c r="BL262" s="206"/>
      <c r="BM262" s="206"/>
      <c r="BN262" s="206"/>
      <c r="BO262" s="206"/>
      <c r="BP262" s="206"/>
      <c r="BQ262" s="206"/>
      <c r="BR262" s="206"/>
      <c r="BS262" s="206"/>
      <c r="BT262" s="206"/>
      <c r="BU262" s="206"/>
      <c r="BV262" s="206"/>
    </row>
    <row r="263" spans="3:74" x14ac:dyDescent="0.35">
      <c r="C263" s="197"/>
      <c r="D263" s="197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/>
      <c r="AH263" s="206"/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  <c r="BI263" s="206"/>
      <c r="BJ263" s="206"/>
      <c r="BK263" s="206"/>
      <c r="BL263" s="206"/>
      <c r="BM263" s="206"/>
      <c r="BN263" s="206"/>
      <c r="BO263" s="206"/>
      <c r="BP263" s="206"/>
      <c r="BQ263" s="206"/>
      <c r="BR263" s="206"/>
      <c r="BS263" s="206"/>
      <c r="BT263" s="206"/>
      <c r="BU263" s="206"/>
      <c r="BV263" s="206"/>
    </row>
    <row r="264" spans="3:74" x14ac:dyDescent="0.35">
      <c r="C264" s="197"/>
      <c r="D264" s="197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  <c r="BI264" s="206"/>
      <c r="BJ264" s="206"/>
      <c r="BK264" s="206"/>
      <c r="BL264" s="206"/>
      <c r="BM264" s="206"/>
      <c r="BN264" s="206"/>
      <c r="BO264" s="206"/>
      <c r="BP264" s="206"/>
      <c r="BQ264" s="206"/>
      <c r="BR264" s="206"/>
      <c r="BS264" s="206"/>
      <c r="BT264" s="206"/>
      <c r="BU264" s="206"/>
      <c r="BV264" s="206"/>
    </row>
    <row r="265" spans="3:74" x14ac:dyDescent="0.35">
      <c r="C265" s="197"/>
      <c r="D265" s="197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/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  <c r="BI265" s="206"/>
      <c r="BJ265" s="206"/>
      <c r="BK265" s="206"/>
      <c r="BL265" s="206"/>
      <c r="BM265" s="206"/>
      <c r="BN265" s="206"/>
      <c r="BO265" s="206"/>
      <c r="BP265" s="206"/>
      <c r="BQ265" s="206"/>
      <c r="BR265" s="206"/>
      <c r="BS265" s="206"/>
      <c r="BT265" s="206"/>
      <c r="BU265" s="206"/>
      <c r="BV265" s="206"/>
    </row>
    <row r="266" spans="3:74" x14ac:dyDescent="0.35">
      <c r="C266" s="197"/>
      <c r="D266" s="197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  <c r="BI266" s="206"/>
      <c r="BJ266" s="206"/>
      <c r="BK266" s="206"/>
      <c r="BL266" s="206"/>
      <c r="BM266" s="206"/>
      <c r="BN266" s="206"/>
      <c r="BO266" s="206"/>
      <c r="BP266" s="206"/>
      <c r="BQ266" s="206"/>
      <c r="BR266" s="206"/>
      <c r="BS266" s="206"/>
      <c r="BT266" s="206"/>
      <c r="BU266" s="206"/>
      <c r="BV266" s="206"/>
    </row>
    <row r="267" spans="3:74" x14ac:dyDescent="0.35">
      <c r="C267" s="197"/>
      <c r="D267" s="197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/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  <c r="BI267" s="206"/>
      <c r="BJ267" s="206"/>
      <c r="BK267" s="206"/>
      <c r="BL267" s="206"/>
      <c r="BM267" s="206"/>
      <c r="BN267" s="206"/>
      <c r="BO267" s="206"/>
      <c r="BP267" s="206"/>
      <c r="BQ267" s="206"/>
      <c r="BR267" s="206"/>
      <c r="BS267" s="206"/>
      <c r="BT267" s="206"/>
      <c r="BU267" s="206"/>
      <c r="BV267" s="206"/>
    </row>
    <row r="268" spans="3:74" x14ac:dyDescent="0.35"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/>
      <c r="AH268" s="206"/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  <c r="BI268" s="206"/>
      <c r="BJ268" s="206"/>
      <c r="BK268" s="206"/>
      <c r="BL268" s="206"/>
      <c r="BM268" s="206"/>
      <c r="BN268" s="206"/>
      <c r="BO268" s="206"/>
      <c r="BP268" s="206"/>
      <c r="BQ268" s="206"/>
      <c r="BR268" s="206"/>
      <c r="BS268" s="206"/>
      <c r="BT268" s="206"/>
      <c r="BU268" s="206"/>
      <c r="BV268" s="206"/>
    </row>
    <row r="269" spans="3:74" x14ac:dyDescent="0.35">
      <c r="C269" s="197"/>
      <c r="D269" s="197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/>
      <c r="AH269" s="206"/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  <c r="BI269" s="206"/>
      <c r="BJ269" s="206"/>
      <c r="BK269" s="206"/>
      <c r="BL269" s="206"/>
      <c r="BM269" s="206"/>
      <c r="BN269" s="206"/>
      <c r="BO269" s="206"/>
      <c r="BP269" s="206"/>
      <c r="BQ269" s="206"/>
      <c r="BR269" s="206"/>
      <c r="BS269" s="206"/>
      <c r="BT269" s="206"/>
      <c r="BU269" s="206"/>
      <c r="BV269" s="206"/>
    </row>
    <row r="270" spans="3:74" x14ac:dyDescent="0.35">
      <c r="C270" s="197"/>
      <c r="D270" s="197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206"/>
      <c r="BN270" s="206"/>
      <c r="BO270" s="206"/>
      <c r="BP270" s="206"/>
      <c r="BQ270" s="206"/>
      <c r="BR270" s="206"/>
      <c r="BS270" s="206"/>
      <c r="BT270" s="206"/>
      <c r="BU270" s="206"/>
      <c r="BV270" s="206"/>
    </row>
    <row r="271" spans="3:74" x14ac:dyDescent="0.35">
      <c r="C271" s="197"/>
      <c r="D271" s="197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206"/>
      <c r="BN271" s="206"/>
      <c r="BO271" s="206"/>
      <c r="BP271" s="206"/>
      <c r="BQ271" s="206"/>
      <c r="BR271" s="206"/>
      <c r="BS271" s="206"/>
      <c r="BT271" s="206"/>
      <c r="BU271" s="206"/>
      <c r="BV271" s="206"/>
    </row>
    <row r="272" spans="3:74" x14ac:dyDescent="0.35">
      <c r="C272" s="197"/>
      <c r="D272" s="197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6"/>
      <c r="BN272" s="206"/>
      <c r="BO272" s="206"/>
      <c r="BP272" s="206"/>
      <c r="BQ272" s="206"/>
      <c r="BR272" s="206"/>
      <c r="BS272" s="206"/>
      <c r="BT272" s="206"/>
      <c r="BU272" s="206"/>
      <c r="BV272" s="206"/>
    </row>
    <row r="273" spans="3:74" x14ac:dyDescent="0.35">
      <c r="C273" s="197"/>
      <c r="D273" s="197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6"/>
      <c r="BN273" s="206"/>
      <c r="BO273" s="206"/>
      <c r="BP273" s="206"/>
      <c r="BQ273" s="206"/>
      <c r="BR273" s="206"/>
      <c r="BS273" s="206"/>
      <c r="BT273" s="206"/>
      <c r="BU273" s="206"/>
      <c r="BV273" s="206"/>
    </row>
    <row r="274" spans="3:74" x14ac:dyDescent="0.35">
      <c r="C274" s="197"/>
      <c r="D274" s="197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6"/>
      <c r="BN274" s="206"/>
      <c r="BO274" s="206"/>
      <c r="BP274" s="206"/>
      <c r="BQ274" s="206"/>
      <c r="BR274" s="206"/>
      <c r="BS274" s="206"/>
      <c r="BT274" s="206"/>
      <c r="BU274" s="206"/>
      <c r="BV274" s="206"/>
    </row>
    <row r="275" spans="3:74" x14ac:dyDescent="0.35">
      <c r="C275" s="197"/>
      <c r="D275" s="197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6"/>
      <c r="BN275" s="206"/>
      <c r="BO275" s="206"/>
      <c r="BP275" s="206"/>
      <c r="BQ275" s="206"/>
      <c r="BR275" s="206"/>
      <c r="BS275" s="206"/>
      <c r="BT275" s="206"/>
      <c r="BU275" s="206"/>
      <c r="BV275" s="206"/>
    </row>
    <row r="276" spans="3:74" x14ac:dyDescent="0.35">
      <c r="C276" s="197"/>
      <c r="D276" s="197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6"/>
      <c r="BN276" s="206"/>
      <c r="BO276" s="206"/>
      <c r="BP276" s="206"/>
      <c r="BQ276" s="206"/>
      <c r="BR276" s="206"/>
      <c r="BS276" s="206"/>
      <c r="BT276" s="206"/>
      <c r="BU276" s="206"/>
      <c r="BV276" s="206"/>
    </row>
    <row r="277" spans="3:74" x14ac:dyDescent="0.35">
      <c r="C277" s="197"/>
      <c r="D277" s="197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/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  <c r="BI277" s="206"/>
      <c r="BJ277" s="206"/>
      <c r="BK277" s="206"/>
      <c r="BL277" s="206"/>
      <c r="BM277" s="206"/>
      <c r="BN277" s="206"/>
      <c r="BO277" s="206"/>
      <c r="BP277" s="206"/>
      <c r="BQ277" s="206"/>
      <c r="BR277" s="206"/>
      <c r="BS277" s="206"/>
      <c r="BT277" s="206"/>
      <c r="BU277" s="206"/>
      <c r="BV277" s="206"/>
    </row>
    <row r="278" spans="3:74" x14ac:dyDescent="0.35">
      <c r="C278" s="197"/>
      <c r="D278" s="197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/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  <c r="BI278" s="206"/>
      <c r="BJ278" s="206"/>
      <c r="BK278" s="206"/>
      <c r="BL278" s="206"/>
      <c r="BM278" s="206"/>
      <c r="BN278" s="206"/>
      <c r="BO278" s="206"/>
      <c r="BP278" s="206"/>
      <c r="BQ278" s="206"/>
      <c r="BR278" s="206"/>
      <c r="BS278" s="206"/>
      <c r="BT278" s="206"/>
      <c r="BU278" s="206"/>
      <c r="BV278" s="206"/>
    </row>
    <row r="279" spans="3:74" x14ac:dyDescent="0.35">
      <c r="C279" s="197"/>
      <c r="D279" s="197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/>
      <c r="AH279" s="206"/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  <c r="BI279" s="206"/>
      <c r="BJ279" s="206"/>
      <c r="BK279" s="206"/>
      <c r="BL279" s="206"/>
      <c r="BM279" s="206"/>
      <c r="BN279" s="206"/>
      <c r="BO279" s="206"/>
      <c r="BP279" s="206"/>
      <c r="BQ279" s="206"/>
      <c r="BR279" s="206"/>
      <c r="BS279" s="206"/>
      <c r="BT279" s="206"/>
      <c r="BU279" s="206"/>
      <c r="BV279" s="206"/>
    </row>
    <row r="280" spans="3:74" x14ac:dyDescent="0.35">
      <c r="C280" s="197"/>
      <c r="D280" s="197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/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  <c r="BI280" s="206"/>
      <c r="BJ280" s="206"/>
      <c r="BK280" s="206"/>
      <c r="BL280" s="206"/>
      <c r="BM280" s="206"/>
      <c r="BN280" s="206"/>
      <c r="BO280" s="206"/>
      <c r="BP280" s="206"/>
      <c r="BQ280" s="206"/>
      <c r="BR280" s="206"/>
      <c r="BS280" s="206"/>
      <c r="BT280" s="206"/>
      <c r="BU280" s="206"/>
      <c r="BV280" s="206"/>
    </row>
    <row r="281" spans="3:74" x14ac:dyDescent="0.35"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/>
      <c r="AH281" s="206"/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  <c r="BI281" s="206"/>
      <c r="BJ281" s="206"/>
      <c r="BK281" s="206"/>
      <c r="BL281" s="206"/>
      <c r="BM281" s="206"/>
      <c r="BN281" s="206"/>
      <c r="BO281" s="206"/>
      <c r="BP281" s="206"/>
      <c r="BQ281" s="206"/>
      <c r="BR281" s="206"/>
      <c r="BS281" s="206"/>
      <c r="BT281" s="206"/>
      <c r="BU281" s="206"/>
      <c r="BV281" s="206"/>
    </row>
    <row r="282" spans="3:74" x14ac:dyDescent="0.35"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/>
      <c r="AH282" s="206"/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  <c r="BI282" s="206"/>
      <c r="BJ282" s="206"/>
      <c r="BK282" s="206"/>
      <c r="BL282" s="206"/>
      <c r="BM282" s="206"/>
      <c r="BN282" s="206"/>
      <c r="BO282" s="206"/>
      <c r="BP282" s="206"/>
      <c r="BQ282" s="206"/>
      <c r="BR282" s="206"/>
      <c r="BS282" s="206"/>
      <c r="BT282" s="206"/>
      <c r="BU282" s="206"/>
      <c r="BV282" s="206"/>
    </row>
    <row r="283" spans="3:74" x14ac:dyDescent="0.35">
      <c r="C283" s="197"/>
      <c r="D283" s="197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/>
      <c r="AH283" s="206"/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  <c r="BI283" s="206"/>
      <c r="BJ283" s="206"/>
      <c r="BK283" s="206"/>
      <c r="BL283" s="206"/>
      <c r="BM283" s="206"/>
      <c r="BN283" s="206"/>
      <c r="BO283" s="206"/>
      <c r="BP283" s="206"/>
      <c r="BQ283" s="206"/>
      <c r="BR283" s="206"/>
      <c r="BS283" s="206"/>
      <c r="BT283" s="206"/>
      <c r="BU283" s="206"/>
      <c r="BV283" s="206"/>
    </row>
    <row r="284" spans="3:74" x14ac:dyDescent="0.35">
      <c r="C284" s="197"/>
      <c r="D284" s="197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/>
      <c r="AH284" s="206"/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  <c r="BI284" s="206"/>
      <c r="BJ284" s="206"/>
      <c r="BK284" s="206"/>
      <c r="BL284" s="206"/>
      <c r="BM284" s="206"/>
      <c r="BN284" s="206"/>
      <c r="BO284" s="206"/>
      <c r="BP284" s="206"/>
      <c r="BQ284" s="206"/>
      <c r="BR284" s="206"/>
      <c r="BS284" s="206"/>
      <c r="BT284" s="206"/>
      <c r="BU284" s="206"/>
      <c r="BV284" s="206"/>
    </row>
    <row r="285" spans="3:74" x14ac:dyDescent="0.35">
      <c r="C285" s="197"/>
      <c r="D285" s="197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/>
      <c r="AH285" s="206"/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  <c r="BI285" s="206"/>
      <c r="BJ285" s="206"/>
      <c r="BK285" s="206"/>
      <c r="BL285" s="206"/>
      <c r="BM285" s="206"/>
      <c r="BN285" s="206"/>
      <c r="BO285" s="206"/>
      <c r="BP285" s="206"/>
      <c r="BQ285" s="206"/>
      <c r="BR285" s="206"/>
      <c r="BS285" s="206"/>
      <c r="BT285" s="206"/>
      <c r="BU285" s="206"/>
      <c r="BV285" s="206"/>
    </row>
  </sheetData>
  <mergeCells count="17"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61:D61"/>
    <mergeCell ref="AX3:BB3"/>
    <mergeCell ref="BC3:BG3"/>
    <mergeCell ref="BH3:BL3"/>
    <mergeCell ref="BM3:BQ3"/>
  </mergeCells>
  <pageMargins left="0.7" right="0.7" top="0.75" bottom="0.75" header="0.3" footer="0.3"/>
  <pageSetup scale="44" orientation="landscape" r:id="rId1"/>
  <colBreaks count="1" manualBreakCount="1"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D01A-D8AA-4E00-9CD3-37CE8C535638}">
  <dimension ref="A1:EW288"/>
  <sheetViews>
    <sheetView view="pageBreakPreview" topLeftCell="F1" zoomScale="90" zoomScaleNormal="100" zoomScaleSheetLayoutView="90" workbookViewId="0">
      <selection activeCell="BX11" sqref="BX11"/>
    </sheetView>
  </sheetViews>
  <sheetFormatPr defaultColWidth="9.07421875" defaultRowHeight="14.15" x14ac:dyDescent="0.35"/>
  <cols>
    <col min="1" max="1" width="2.84375" style="169" customWidth="1"/>
    <col min="2" max="2" width="3.4609375" style="169" customWidth="1"/>
    <col min="3" max="3" width="57.23046875" style="169" customWidth="1"/>
    <col min="4" max="4" width="3.84375" style="169" customWidth="1"/>
    <col min="5" max="5" width="12.69140625" style="169" customWidth="1"/>
    <col min="6" max="8" width="13.53515625" style="169" customWidth="1"/>
    <col min="9" max="9" width="14.84375" style="169" customWidth="1"/>
    <col min="10" max="13" width="13.53515625" style="169" customWidth="1"/>
    <col min="14" max="14" width="14" style="169" customWidth="1"/>
    <col min="15" max="74" width="14" style="169" hidden="1" customWidth="1"/>
    <col min="75" max="75" width="4.53515625" style="169" customWidth="1"/>
    <col min="76" max="76" width="13.53515625" style="170" customWidth="1"/>
    <col min="77" max="77" width="0.4609375" style="169" customWidth="1"/>
    <col min="78" max="78" width="18.921875" style="171" customWidth="1"/>
    <col min="79" max="16384" width="9.07421875" style="169"/>
  </cols>
  <sheetData>
    <row r="1" spans="1:76" ht="15.45" x14ac:dyDescent="0.4">
      <c r="A1" s="164" t="s">
        <v>193</v>
      </c>
      <c r="B1" s="165"/>
      <c r="C1" s="166"/>
      <c r="D1" s="167"/>
      <c r="E1" s="168"/>
      <c r="F1" s="166"/>
      <c r="G1" s="166"/>
      <c r="H1" s="166"/>
      <c r="I1" s="166"/>
      <c r="J1" s="166"/>
      <c r="K1" s="166"/>
      <c r="L1" s="166"/>
      <c r="M1" s="166"/>
      <c r="N1" s="3"/>
      <c r="O1" s="166"/>
      <c r="P1" s="166"/>
      <c r="Q1" s="166"/>
      <c r="R1" s="166"/>
      <c r="S1" s="166"/>
      <c r="T1" s="166"/>
      <c r="U1" s="166"/>
      <c r="V1" s="166"/>
      <c r="W1" s="166"/>
      <c r="X1" s="3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</row>
    <row r="2" spans="1:76" x14ac:dyDescent="0.35">
      <c r="A2" s="172"/>
      <c r="B2" s="167"/>
      <c r="D2" s="173"/>
      <c r="E2" s="725" t="s">
        <v>2</v>
      </c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6"/>
      <c r="X2" s="726"/>
      <c r="Y2" s="726"/>
      <c r="Z2" s="726"/>
      <c r="AA2" s="726"/>
      <c r="AB2" s="726"/>
      <c r="AC2" s="726"/>
      <c r="AD2" s="726"/>
      <c r="AE2" s="726"/>
      <c r="AF2" s="726"/>
      <c r="AG2" s="726"/>
      <c r="AH2" s="726"/>
      <c r="AI2" s="726"/>
      <c r="AJ2" s="726"/>
      <c r="AK2" s="726"/>
      <c r="AL2" s="726"/>
      <c r="AM2" s="726"/>
      <c r="AN2" s="726"/>
      <c r="AO2" s="726"/>
      <c r="AP2" s="726"/>
      <c r="AQ2" s="726"/>
      <c r="AR2" s="726"/>
      <c r="AS2" s="726"/>
      <c r="AT2" s="726"/>
      <c r="AU2" s="726"/>
      <c r="AV2" s="726"/>
      <c r="AW2" s="726"/>
      <c r="AX2" s="726"/>
      <c r="AY2" s="726"/>
      <c r="AZ2" s="726"/>
      <c r="BA2" s="726"/>
      <c r="BB2" s="726"/>
      <c r="BC2" s="726"/>
      <c r="BD2" s="726"/>
      <c r="BE2" s="726"/>
      <c r="BF2" s="726"/>
      <c r="BG2" s="726"/>
      <c r="BH2" s="726"/>
      <c r="BI2" s="726"/>
      <c r="BJ2" s="726"/>
      <c r="BK2" s="726"/>
      <c r="BL2" s="726"/>
      <c r="BM2" s="726"/>
      <c r="BN2" s="726"/>
      <c r="BO2" s="726"/>
      <c r="BP2" s="726"/>
      <c r="BQ2" s="726"/>
      <c r="BR2" s="726"/>
      <c r="BS2" s="726"/>
      <c r="BT2" s="726"/>
      <c r="BU2" s="726"/>
      <c r="BV2" s="727"/>
      <c r="BW2" s="174"/>
    </row>
    <row r="3" spans="1:76" x14ac:dyDescent="0.35">
      <c r="A3" s="175"/>
      <c r="B3" s="167"/>
      <c r="C3" s="169" t="s">
        <v>194</v>
      </c>
      <c r="D3" s="176"/>
      <c r="E3" s="720" t="s">
        <v>274</v>
      </c>
      <c r="F3" s="721"/>
      <c r="G3" s="721"/>
      <c r="H3" s="721"/>
      <c r="I3" s="722"/>
      <c r="J3" s="720" t="s">
        <v>4</v>
      </c>
      <c r="K3" s="721"/>
      <c r="L3" s="721"/>
      <c r="M3" s="721"/>
      <c r="N3" s="722"/>
      <c r="O3" s="720" t="s">
        <v>5</v>
      </c>
      <c r="P3" s="721"/>
      <c r="Q3" s="721"/>
      <c r="R3" s="721"/>
      <c r="S3" s="722"/>
      <c r="T3" s="720" t="s">
        <v>6</v>
      </c>
      <c r="U3" s="721"/>
      <c r="V3" s="721"/>
      <c r="W3" s="721"/>
      <c r="X3" s="722"/>
      <c r="Y3" s="720" t="s">
        <v>7</v>
      </c>
      <c r="Z3" s="721"/>
      <c r="AA3" s="721"/>
      <c r="AB3" s="721"/>
      <c r="AC3" s="722"/>
      <c r="AD3" s="720" t="s">
        <v>8</v>
      </c>
      <c r="AE3" s="721"/>
      <c r="AF3" s="721"/>
      <c r="AG3" s="721"/>
      <c r="AH3" s="722"/>
      <c r="AI3" s="720" t="s">
        <v>9</v>
      </c>
      <c r="AJ3" s="721"/>
      <c r="AK3" s="721"/>
      <c r="AL3" s="721"/>
      <c r="AM3" s="722"/>
      <c r="AN3" s="720" t="s">
        <v>10</v>
      </c>
      <c r="AO3" s="721"/>
      <c r="AP3" s="721"/>
      <c r="AQ3" s="721"/>
      <c r="AR3" s="722"/>
      <c r="AS3" s="720" t="s">
        <v>11</v>
      </c>
      <c r="AT3" s="721"/>
      <c r="AU3" s="721"/>
      <c r="AV3" s="721"/>
      <c r="AW3" s="722"/>
      <c r="AX3" s="720" t="s">
        <v>12</v>
      </c>
      <c r="AY3" s="721"/>
      <c r="AZ3" s="721"/>
      <c r="BA3" s="721"/>
      <c r="BB3" s="722"/>
      <c r="BC3" s="720" t="s">
        <v>13</v>
      </c>
      <c r="BD3" s="721"/>
      <c r="BE3" s="721"/>
      <c r="BF3" s="721"/>
      <c r="BG3" s="722"/>
      <c r="BH3" s="720" t="s">
        <v>14</v>
      </c>
      <c r="BI3" s="721"/>
      <c r="BJ3" s="721"/>
      <c r="BK3" s="721"/>
      <c r="BL3" s="722"/>
      <c r="BM3" s="720" t="s">
        <v>15</v>
      </c>
      <c r="BN3" s="721"/>
      <c r="BO3" s="721"/>
      <c r="BP3" s="721"/>
      <c r="BQ3" s="722"/>
      <c r="BR3" s="720" t="s">
        <v>16</v>
      </c>
      <c r="BS3" s="721"/>
      <c r="BT3" s="721"/>
      <c r="BU3" s="721"/>
      <c r="BV3" s="723"/>
    </row>
    <row r="4" spans="1:76" x14ac:dyDescent="0.35">
      <c r="A4" s="175"/>
      <c r="B4" s="167"/>
      <c r="D4" s="176"/>
      <c r="E4" s="177" t="s">
        <v>196</v>
      </c>
      <c r="F4" s="178" t="s">
        <v>197</v>
      </c>
      <c r="G4" s="178" t="s">
        <v>198</v>
      </c>
      <c r="H4" s="178" t="s">
        <v>199</v>
      </c>
      <c r="I4" s="179" t="s">
        <v>200</v>
      </c>
      <c r="J4" s="177" t="s">
        <v>196</v>
      </c>
      <c r="K4" s="178" t="s">
        <v>197</v>
      </c>
      <c r="L4" s="178" t="s">
        <v>198</v>
      </c>
      <c r="M4" s="178" t="s">
        <v>199</v>
      </c>
      <c r="N4" s="180" t="s">
        <v>200</v>
      </c>
      <c r="O4" s="178" t="s">
        <v>196</v>
      </c>
      <c r="P4" s="178" t="s">
        <v>197</v>
      </c>
      <c r="Q4" s="178" t="s">
        <v>198</v>
      </c>
      <c r="R4" s="178" t="s">
        <v>199</v>
      </c>
      <c r="S4" s="180" t="s">
        <v>200</v>
      </c>
      <c r="T4" s="177" t="s">
        <v>196</v>
      </c>
      <c r="U4" s="178" t="s">
        <v>197</v>
      </c>
      <c r="V4" s="178" t="s">
        <v>198</v>
      </c>
      <c r="W4" s="178" t="s">
        <v>199</v>
      </c>
      <c r="X4" s="180" t="s">
        <v>200</v>
      </c>
      <c r="Y4" s="177" t="s">
        <v>196</v>
      </c>
      <c r="Z4" s="178" t="s">
        <v>197</v>
      </c>
      <c r="AA4" s="178" t="s">
        <v>198</v>
      </c>
      <c r="AB4" s="178" t="s">
        <v>199</v>
      </c>
      <c r="AC4" s="180" t="s">
        <v>200</v>
      </c>
      <c r="AD4" s="177" t="s">
        <v>196</v>
      </c>
      <c r="AE4" s="178" t="s">
        <v>197</v>
      </c>
      <c r="AF4" s="178" t="s">
        <v>198</v>
      </c>
      <c r="AG4" s="178" t="s">
        <v>199</v>
      </c>
      <c r="AH4" s="180" t="s">
        <v>200</v>
      </c>
      <c r="AI4" s="177" t="s">
        <v>196</v>
      </c>
      <c r="AJ4" s="178" t="s">
        <v>197</v>
      </c>
      <c r="AK4" s="178" t="s">
        <v>198</v>
      </c>
      <c r="AL4" s="178" t="s">
        <v>199</v>
      </c>
      <c r="AM4" s="180" t="s">
        <v>200</v>
      </c>
      <c r="AN4" s="177" t="s">
        <v>196</v>
      </c>
      <c r="AO4" s="178" t="s">
        <v>197</v>
      </c>
      <c r="AP4" s="178" t="s">
        <v>198</v>
      </c>
      <c r="AQ4" s="178" t="s">
        <v>199</v>
      </c>
      <c r="AR4" s="180" t="s">
        <v>200</v>
      </c>
      <c r="AS4" s="177" t="s">
        <v>196</v>
      </c>
      <c r="AT4" s="178" t="s">
        <v>197</v>
      </c>
      <c r="AU4" s="178" t="s">
        <v>198</v>
      </c>
      <c r="AV4" s="178" t="s">
        <v>199</v>
      </c>
      <c r="AW4" s="180" t="s">
        <v>200</v>
      </c>
      <c r="AX4" s="177" t="s">
        <v>196</v>
      </c>
      <c r="AY4" s="178" t="s">
        <v>197</v>
      </c>
      <c r="AZ4" s="178" t="s">
        <v>198</v>
      </c>
      <c r="BA4" s="178" t="s">
        <v>199</v>
      </c>
      <c r="BB4" s="180" t="s">
        <v>200</v>
      </c>
      <c r="BC4" s="177" t="s">
        <v>196</v>
      </c>
      <c r="BD4" s="178" t="s">
        <v>197</v>
      </c>
      <c r="BE4" s="178" t="s">
        <v>198</v>
      </c>
      <c r="BF4" s="178" t="s">
        <v>199</v>
      </c>
      <c r="BG4" s="180" t="s">
        <v>200</v>
      </c>
      <c r="BH4" s="177" t="s">
        <v>196</v>
      </c>
      <c r="BI4" s="178" t="s">
        <v>197</v>
      </c>
      <c r="BJ4" s="178" t="s">
        <v>198</v>
      </c>
      <c r="BK4" s="178" t="s">
        <v>201</v>
      </c>
      <c r="BL4" s="180" t="s">
        <v>200</v>
      </c>
      <c r="BM4" s="177" t="s">
        <v>196</v>
      </c>
      <c r="BN4" s="178" t="s">
        <v>197</v>
      </c>
      <c r="BO4" s="178" t="s">
        <v>198</v>
      </c>
      <c r="BP4" s="178" t="s">
        <v>199</v>
      </c>
      <c r="BQ4" s="180" t="s">
        <v>200</v>
      </c>
      <c r="BR4" s="177" t="s">
        <v>196</v>
      </c>
      <c r="BS4" s="178" t="s">
        <v>197</v>
      </c>
      <c r="BT4" s="178" t="s">
        <v>198</v>
      </c>
      <c r="BU4" s="178" t="s">
        <v>199</v>
      </c>
      <c r="BV4" s="181" t="s">
        <v>200</v>
      </c>
      <c r="BW4" s="174"/>
    </row>
    <row r="5" spans="1:76" x14ac:dyDescent="0.35">
      <c r="A5" s="182" t="s">
        <v>19</v>
      </c>
      <c r="B5" s="183"/>
      <c r="C5" s="183"/>
      <c r="D5" s="184"/>
      <c r="E5" s="185" t="s">
        <v>202</v>
      </c>
      <c r="F5" s="186" t="s">
        <v>203</v>
      </c>
      <c r="G5" s="186" t="s">
        <v>204</v>
      </c>
      <c r="H5" s="186" t="s">
        <v>205</v>
      </c>
      <c r="I5" s="187"/>
      <c r="J5" s="185" t="s">
        <v>202</v>
      </c>
      <c r="K5" s="186" t="s">
        <v>203</v>
      </c>
      <c r="L5" s="186" t="s">
        <v>204</v>
      </c>
      <c r="M5" s="186" t="s">
        <v>205</v>
      </c>
      <c r="N5" s="187"/>
      <c r="O5" s="186" t="s">
        <v>202</v>
      </c>
      <c r="P5" s="186" t="s">
        <v>203</v>
      </c>
      <c r="Q5" s="186" t="s">
        <v>204</v>
      </c>
      <c r="R5" s="186" t="s">
        <v>205</v>
      </c>
      <c r="S5" s="187"/>
      <c r="T5" s="185" t="s">
        <v>202</v>
      </c>
      <c r="U5" s="186" t="s">
        <v>203</v>
      </c>
      <c r="V5" s="186" t="s">
        <v>204</v>
      </c>
      <c r="W5" s="186" t="s">
        <v>205</v>
      </c>
      <c r="X5" s="187"/>
      <c r="Y5" s="185" t="s">
        <v>202</v>
      </c>
      <c r="Z5" s="186" t="s">
        <v>203</v>
      </c>
      <c r="AA5" s="186" t="s">
        <v>204</v>
      </c>
      <c r="AB5" s="186" t="s">
        <v>205</v>
      </c>
      <c r="AC5" s="187"/>
      <c r="AD5" s="185" t="s">
        <v>202</v>
      </c>
      <c r="AE5" s="186" t="s">
        <v>203</v>
      </c>
      <c r="AF5" s="186" t="s">
        <v>204</v>
      </c>
      <c r="AG5" s="186" t="s">
        <v>205</v>
      </c>
      <c r="AH5" s="187"/>
      <c r="AI5" s="185" t="s">
        <v>202</v>
      </c>
      <c r="AJ5" s="186" t="s">
        <v>203</v>
      </c>
      <c r="AK5" s="186" t="s">
        <v>204</v>
      </c>
      <c r="AL5" s="186" t="s">
        <v>205</v>
      </c>
      <c r="AM5" s="187"/>
      <c r="AN5" s="185" t="s">
        <v>202</v>
      </c>
      <c r="AO5" s="186" t="s">
        <v>203</v>
      </c>
      <c r="AP5" s="186" t="s">
        <v>204</v>
      </c>
      <c r="AQ5" s="186" t="s">
        <v>205</v>
      </c>
      <c r="AR5" s="187"/>
      <c r="AS5" s="185" t="s">
        <v>202</v>
      </c>
      <c r="AT5" s="186" t="s">
        <v>203</v>
      </c>
      <c r="AU5" s="186" t="s">
        <v>204</v>
      </c>
      <c r="AV5" s="186" t="s">
        <v>205</v>
      </c>
      <c r="AW5" s="187"/>
      <c r="AX5" s="185" t="s">
        <v>202</v>
      </c>
      <c r="AY5" s="186" t="s">
        <v>203</v>
      </c>
      <c r="AZ5" s="186" t="s">
        <v>204</v>
      </c>
      <c r="BA5" s="186" t="s">
        <v>205</v>
      </c>
      <c r="BB5" s="187"/>
      <c r="BC5" s="185" t="s">
        <v>202</v>
      </c>
      <c r="BD5" s="186" t="s">
        <v>203</v>
      </c>
      <c r="BE5" s="186" t="s">
        <v>204</v>
      </c>
      <c r="BF5" s="186" t="s">
        <v>205</v>
      </c>
      <c r="BG5" s="187"/>
      <c r="BH5" s="185" t="s">
        <v>202</v>
      </c>
      <c r="BI5" s="186" t="s">
        <v>203</v>
      </c>
      <c r="BJ5" s="186" t="s">
        <v>204</v>
      </c>
      <c r="BK5" s="186" t="s">
        <v>205</v>
      </c>
      <c r="BL5" s="187"/>
      <c r="BM5" s="185" t="s">
        <v>202</v>
      </c>
      <c r="BN5" s="186" t="s">
        <v>203</v>
      </c>
      <c r="BO5" s="186" t="s">
        <v>204</v>
      </c>
      <c r="BP5" s="186" t="s">
        <v>205</v>
      </c>
      <c r="BQ5" s="187"/>
      <c r="BR5" s="185" t="s">
        <v>202</v>
      </c>
      <c r="BS5" s="186" t="s">
        <v>203</v>
      </c>
      <c r="BT5" s="186" t="s">
        <v>204</v>
      </c>
      <c r="BU5" s="186" t="s">
        <v>205</v>
      </c>
      <c r="BV5" s="188"/>
      <c r="BW5" s="189"/>
      <c r="BX5" s="190"/>
    </row>
    <row r="6" spans="1:76" x14ac:dyDescent="0.35">
      <c r="A6" s="175"/>
      <c r="B6" s="167"/>
      <c r="D6" s="178"/>
      <c r="E6" s="191"/>
      <c r="F6" s="192"/>
      <c r="G6" s="192"/>
      <c r="H6" s="193"/>
      <c r="I6" s="194"/>
      <c r="J6" s="177"/>
      <c r="K6" s="178"/>
      <c r="L6" s="178"/>
      <c r="M6" s="178"/>
      <c r="N6" s="194"/>
      <c r="O6" s="47"/>
      <c r="P6" s="178"/>
      <c r="Q6" s="178"/>
      <c r="R6" s="178"/>
      <c r="S6" s="194"/>
      <c r="T6" s="177"/>
      <c r="U6" s="178"/>
      <c r="V6" s="178"/>
      <c r="W6" s="178"/>
      <c r="X6" s="194"/>
      <c r="Y6" s="177"/>
      <c r="Z6" s="178"/>
      <c r="AA6" s="178"/>
      <c r="AB6" s="178"/>
      <c r="AC6" s="194"/>
      <c r="AD6" s="177"/>
      <c r="AE6" s="178"/>
      <c r="AF6" s="178"/>
      <c r="AG6" s="178"/>
      <c r="AH6" s="194"/>
      <c r="AI6" s="177"/>
      <c r="AJ6" s="178"/>
      <c r="AK6" s="178"/>
      <c r="AL6" s="178"/>
      <c r="AM6" s="194"/>
      <c r="AN6" s="177"/>
      <c r="AO6" s="178"/>
      <c r="AP6" s="178"/>
      <c r="AQ6" s="178"/>
      <c r="AR6" s="194"/>
      <c r="AS6" s="177"/>
      <c r="AT6" s="178"/>
      <c r="AU6" s="178"/>
      <c r="AV6" s="31"/>
      <c r="AW6" s="194"/>
      <c r="AX6" s="177"/>
      <c r="AY6" s="178"/>
      <c r="AZ6" s="178"/>
      <c r="BA6" s="178"/>
      <c r="BB6" s="194"/>
      <c r="BC6" s="177">
        <v>0</v>
      </c>
      <c r="BD6" s="178">
        <v>0</v>
      </c>
      <c r="BE6" s="178">
        <v>0</v>
      </c>
      <c r="BF6" s="178">
        <v>0</v>
      </c>
      <c r="BG6" s="194"/>
      <c r="BH6" s="177"/>
      <c r="BI6" s="178"/>
      <c r="BJ6" s="178"/>
      <c r="BK6" s="178"/>
      <c r="BL6" s="194"/>
      <c r="BM6" s="177"/>
      <c r="BN6" s="178"/>
      <c r="BO6" s="178"/>
      <c r="BP6" s="178"/>
      <c r="BQ6" s="194"/>
      <c r="BR6" s="177"/>
      <c r="BS6" s="178"/>
      <c r="BT6" s="178"/>
      <c r="BU6" s="178"/>
      <c r="BV6" s="195"/>
      <c r="BW6" s="174"/>
    </row>
    <row r="7" spans="1:76" ht="13.5" customHeight="1" x14ac:dyDescent="0.35">
      <c r="A7" s="196">
        <v>1</v>
      </c>
      <c r="B7" s="197" t="s">
        <v>206</v>
      </c>
      <c r="D7" s="198"/>
      <c r="E7" s="199">
        <v>715430</v>
      </c>
      <c r="F7" s="200">
        <v>2163</v>
      </c>
      <c r="G7" s="200">
        <v>18229</v>
      </c>
      <c r="H7" s="201">
        <v>915</v>
      </c>
      <c r="I7" s="35">
        <f t="shared" ref="I7:I48" si="0">SUM(E7:H7)</f>
        <v>736737</v>
      </c>
      <c r="J7" s="202">
        <f>44056+118</f>
        <v>44174</v>
      </c>
      <c r="K7" s="203">
        <v>104</v>
      </c>
      <c r="L7" s="203">
        <f>1252+85</f>
        <v>1337</v>
      </c>
      <c r="M7" s="203">
        <v>0</v>
      </c>
      <c r="N7" s="35">
        <f>SUM(J7:M7)</f>
        <v>45615</v>
      </c>
      <c r="O7" s="202">
        <v>0</v>
      </c>
      <c r="P7" s="203">
        <v>0</v>
      </c>
      <c r="Q7" s="203">
        <v>0</v>
      </c>
      <c r="R7" s="203">
        <v>0</v>
      </c>
      <c r="S7" s="35">
        <f>SUM(O7:R7)</f>
        <v>0</v>
      </c>
      <c r="T7" s="47">
        <v>0</v>
      </c>
      <c r="U7" s="31">
        <v>0</v>
      </c>
      <c r="V7" s="31">
        <v>0</v>
      </c>
      <c r="W7" s="31">
        <v>0</v>
      </c>
      <c r="X7" s="35">
        <f>SUM(T7:W7)</f>
        <v>0</v>
      </c>
      <c r="Y7" s="47">
        <v>0</v>
      </c>
      <c r="Z7" s="31">
        <v>0</v>
      </c>
      <c r="AA7" s="31">
        <v>0</v>
      </c>
      <c r="AB7" s="31">
        <v>0</v>
      </c>
      <c r="AC7" s="35">
        <f>SUM(Y7:AB7)</f>
        <v>0</v>
      </c>
      <c r="AD7" s="47">
        <v>0</v>
      </c>
      <c r="AE7" s="31">
        <v>0</v>
      </c>
      <c r="AF7" s="31">
        <v>0</v>
      </c>
      <c r="AG7" s="31">
        <v>0</v>
      </c>
      <c r="AH7" s="35">
        <f>SUM(AD7:AG7)</f>
        <v>0</v>
      </c>
      <c r="AI7" s="199">
        <v>0</v>
      </c>
      <c r="AJ7" s="31">
        <v>0</v>
      </c>
      <c r="AK7" s="31">
        <v>0</v>
      </c>
      <c r="AL7" s="31">
        <v>0</v>
      </c>
      <c r="AM7" s="35">
        <f>SUM(AI7:AL7)</f>
        <v>0</v>
      </c>
      <c r="AN7" s="31">
        <v>0</v>
      </c>
      <c r="AO7" s="31">
        <v>0</v>
      </c>
      <c r="AP7" s="31">
        <v>0</v>
      </c>
      <c r="AQ7" s="31">
        <v>0</v>
      </c>
      <c r="AR7" s="35">
        <f t="shared" ref="AR7:AR46" si="1">SUM(AN7:AQ7)</f>
        <v>0</v>
      </c>
      <c r="AS7" s="47">
        <v>0</v>
      </c>
      <c r="AT7" s="31">
        <v>0</v>
      </c>
      <c r="AU7" s="31">
        <v>0</v>
      </c>
      <c r="AV7" s="31">
        <v>0</v>
      </c>
      <c r="AW7" s="35">
        <f>SUM(AS7:AV7)</f>
        <v>0</v>
      </c>
      <c r="AX7" s="47">
        <v>0</v>
      </c>
      <c r="AY7" s="204">
        <v>0</v>
      </c>
      <c r="AZ7" s="31">
        <v>0</v>
      </c>
      <c r="BA7" s="178">
        <v>0</v>
      </c>
      <c r="BB7" s="35">
        <f>SUM(AX7:BA7)</f>
        <v>0</v>
      </c>
      <c r="BC7" s="47">
        <v>0</v>
      </c>
      <c r="BD7" s="31">
        <v>0</v>
      </c>
      <c r="BE7" s="31">
        <v>0</v>
      </c>
      <c r="BF7" s="31">
        <v>0</v>
      </c>
      <c r="BG7" s="35">
        <f>SUM(BC7:BF7)</f>
        <v>0</v>
      </c>
      <c r="BH7" s="205">
        <v>0</v>
      </c>
      <c r="BI7" s="31">
        <v>0</v>
      </c>
      <c r="BJ7" s="204">
        <v>0</v>
      </c>
      <c r="BK7" s="31">
        <v>0</v>
      </c>
      <c r="BL7" s="35">
        <f>SUM(BH7:BK7)</f>
        <v>0</v>
      </c>
      <c r="BM7" s="47">
        <v>0</v>
      </c>
      <c r="BN7" s="31">
        <v>0</v>
      </c>
      <c r="BO7" s="31">
        <v>0</v>
      </c>
      <c r="BP7" s="31">
        <v>0</v>
      </c>
      <c r="BQ7" s="35">
        <f>SUM(BM7:BP7)</f>
        <v>0</v>
      </c>
      <c r="BR7" s="47">
        <f t="shared" ref="BR7:BU22" si="2">+J7+O7+T7+Y7+AD7+AI7+AN7+AS7+AX7+BC7+BH7+BM7</f>
        <v>44174</v>
      </c>
      <c r="BS7" s="55">
        <f t="shared" si="2"/>
        <v>104</v>
      </c>
      <c r="BT7" s="31">
        <f t="shared" si="2"/>
        <v>1337</v>
      </c>
      <c r="BU7" s="31">
        <f t="shared" si="2"/>
        <v>0</v>
      </c>
      <c r="BV7" s="138">
        <f>SUM(BR7:BU7)</f>
        <v>45615</v>
      </c>
      <c r="BW7" s="206"/>
      <c r="BX7" s="207"/>
    </row>
    <row r="8" spans="1:76" x14ac:dyDescent="0.35">
      <c r="A8" s="196">
        <v>2</v>
      </c>
      <c r="B8" s="197" t="s">
        <v>207</v>
      </c>
      <c r="D8" s="208" t="s">
        <v>46</v>
      </c>
      <c r="E8" s="199">
        <v>1937694</v>
      </c>
      <c r="F8" s="200">
        <v>600312</v>
      </c>
      <c r="G8" s="200">
        <v>3007861</v>
      </c>
      <c r="H8" s="201">
        <v>0</v>
      </c>
      <c r="I8" s="35">
        <f t="shared" si="0"/>
        <v>5545867</v>
      </c>
      <c r="J8" s="47">
        <v>161474</v>
      </c>
      <c r="K8" s="31">
        <v>150078</v>
      </c>
      <c r="L8" s="31">
        <v>252480</v>
      </c>
      <c r="M8" s="31">
        <v>0</v>
      </c>
      <c r="N8" s="35">
        <f>SUM(J8:M8)</f>
        <v>564032</v>
      </c>
      <c r="O8" s="202">
        <v>0</v>
      </c>
      <c r="P8" s="203">
        <v>0</v>
      </c>
      <c r="Q8" s="203">
        <v>0</v>
      </c>
      <c r="R8" s="203">
        <v>0</v>
      </c>
      <c r="S8" s="35">
        <f t="shared" ref="S8:S22" si="3">SUM(O8:R8)</f>
        <v>0</v>
      </c>
      <c r="T8" s="47">
        <v>0</v>
      </c>
      <c r="U8" s="31">
        <v>0</v>
      </c>
      <c r="V8" s="31">
        <v>0</v>
      </c>
      <c r="W8" s="31">
        <v>0</v>
      </c>
      <c r="X8" s="35">
        <f>SUM(T8:W8)</f>
        <v>0</v>
      </c>
      <c r="Y8" s="47">
        <v>0</v>
      </c>
      <c r="Z8" s="31">
        <v>0</v>
      </c>
      <c r="AA8" s="31">
        <v>0</v>
      </c>
      <c r="AB8" s="31">
        <v>0</v>
      </c>
      <c r="AC8" s="35">
        <f t="shared" ref="AC8:AC47" si="4">SUM(Y8:AB8)</f>
        <v>0</v>
      </c>
      <c r="AD8" s="47">
        <v>0</v>
      </c>
      <c r="AE8" s="31">
        <v>0</v>
      </c>
      <c r="AF8" s="31">
        <v>0</v>
      </c>
      <c r="AG8" s="31">
        <v>0</v>
      </c>
      <c r="AH8" s="35">
        <f t="shared" ref="AH8:AH46" si="5">SUM(AD8:AG8)</f>
        <v>0</v>
      </c>
      <c r="AI8" s="47">
        <v>0</v>
      </c>
      <c r="AJ8" s="31">
        <v>0</v>
      </c>
      <c r="AK8" s="31">
        <v>0</v>
      </c>
      <c r="AL8" s="31">
        <v>0</v>
      </c>
      <c r="AM8" s="35">
        <f>SUM(AI8:AL8)</f>
        <v>0</v>
      </c>
      <c r="AN8" s="47">
        <v>0</v>
      </c>
      <c r="AO8" s="31">
        <v>0</v>
      </c>
      <c r="AP8" s="31">
        <v>0</v>
      </c>
      <c r="AQ8" s="31">
        <v>0</v>
      </c>
      <c r="AR8" s="35">
        <f t="shared" si="1"/>
        <v>0</v>
      </c>
      <c r="AS8" s="47">
        <v>0</v>
      </c>
      <c r="AT8" s="31">
        <v>0</v>
      </c>
      <c r="AU8" s="31">
        <v>0</v>
      </c>
      <c r="AV8" s="31">
        <v>0</v>
      </c>
      <c r="AW8" s="35">
        <f>SUM(AS8:AV8)</f>
        <v>0</v>
      </c>
      <c r="AX8" s="47">
        <v>0</v>
      </c>
      <c r="AY8" s="31">
        <v>0</v>
      </c>
      <c r="AZ8" s="31">
        <v>0</v>
      </c>
      <c r="BA8" s="31">
        <v>0</v>
      </c>
      <c r="BB8" s="35">
        <f t="shared" ref="BB8:BB48" si="6">SUM(AX8:BA8)</f>
        <v>0</v>
      </c>
      <c r="BC8" s="47">
        <v>0</v>
      </c>
      <c r="BD8" s="31">
        <v>0</v>
      </c>
      <c r="BE8" s="31">
        <v>0</v>
      </c>
      <c r="BF8" s="31">
        <v>0</v>
      </c>
      <c r="BG8" s="35">
        <f t="shared" ref="BG8:BG48" si="7">SUM(BC8:BF8)</f>
        <v>0</v>
      </c>
      <c r="BH8" s="47">
        <v>0</v>
      </c>
      <c r="BI8" s="31">
        <v>0</v>
      </c>
      <c r="BJ8" s="31">
        <v>0</v>
      </c>
      <c r="BK8" s="31">
        <v>0</v>
      </c>
      <c r="BL8" s="35">
        <f t="shared" ref="BL8:BL48" si="8">SUM(BH8:BK8)</f>
        <v>0</v>
      </c>
      <c r="BM8" s="47">
        <v>0</v>
      </c>
      <c r="BN8" s="31">
        <v>0</v>
      </c>
      <c r="BO8" s="31">
        <v>0</v>
      </c>
      <c r="BP8" s="31">
        <v>0</v>
      </c>
      <c r="BQ8" s="35">
        <f t="shared" ref="BQ8:BQ48" si="9">SUM(BM8:BP8)</f>
        <v>0</v>
      </c>
      <c r="BR8" s="47">
        <f t="shared" si="2"/>
        <v>161474</v>
      </c>
      <c r="BS8" s="55">
        <f t="shared" si="2"/>
        <v>150078</v>
      </c>
      <c r="BT8" s="31">
        <f t="shared" si="2"/>
        <v>252480</v>
      </c>
      <c r="BU8" s="31">
        <f t="shared" si="2"/>
        <v>0</v>
      </c>
      <c r="BV8" s="138">
        <f>SUM(BR8:BU8)</f>
        <v>564032</v>
      </c>
      <c r="BW8" s="1"/>
      <c r="BX8" s="207"/>
    </row>
    <row r="9" spans="1:76" x14ac:dyDescent="0.35">
      <c r="A9" s="196">
        <v>3</v>
      </c>
      <c r="B9" s="197" t="s">
        <v>208</v>
      </c>
      <c r="D9" s="208"/>
      <c r="E9" s="199">
        <v>3994601</v>
      </c>
      <c r="F9" s="200">
        <v>126273987</v>
      </c>
      <c r="G9" s="200">
        <v>445773</v>
      </c>
      <c r="H9" s="201">
        <v>1443</v>
      </c>
      <c r="I9" s="35">
        <f t="shared" si="0"/>
        <v>130715804</v>
      </c>
      <c r="J9" s="47">
        <v>257260</v>
      </c>
      <c r="K9" s="31">
        <v>20</v>
      </c>
      <c r="L9" s="31">
        <v>14545</v>
      </c>
      <c r="M9" s="31">
        <v>0</v>
      </c>
      <c r="N9" s="35">
        <f t="shared" ref="N9:N48" si="10">SUM(J9:M9)</f>
        <v>271825</v>
      </c>
      <c r="O9" s="202">
        <v>0</v>
      </c>
      <c r="P9" s="203">
        <v>0</v>
      </c>
      <c r="Q9" s="203">
        <v>0</v>
      </c>
      <c r="R9" s="203">
        <v>0</v>
      </c>
      <c r="S9" s="35">
        <f t="shared" si="3"/>
        <v>0</v>
      </c>
      <c r="T9" s="47">
        <v>0</v>
      </c>
      <c r="U9" s="31">
        <v>0</v>
      </c>
      <c r="V9" s="31">
        <v>0</v>
      </c>
      <c r="W9" s="31">
        <v>0</v>
      </c>
      <c r="X9" s="35">
        <f>SUM(T9:W9)</f>
        <v>0</v>
      </c>
      <c r="Y9" s="47">
        <v>0</v>
      </c>
      <c r="Z9" s="31">
        <v>0</v>
      </c>
      <c r="AA9" s="31">
        <v>0</v>
      </c>
      <c r="AB9" s="31">
        <v>0</v>
      </c>
      <c r="AC9" s="35">
        <f t="shared" si="4"/>
        <v>0</v>
      </c>
      <c r="AD9" s="47">
        <v>0</v>
      </c>
      <c r="AE9" s="31">
        <v>0</v>
      </c>
      <c r="AF9" s="31">
        <v>0</v>
      </c>
      <c r="AG9" s="31">
        <v>0</v>
      </c>
      <c r="AH9" s="35">
        <f t="shared" si="5"/>
        <v>0</v>
      </c>
      <c r="AI9" s="47">
        <v>0</v>
      </c>
      <c r="AJ9" s="31">
        <v>0</v>
      </c>
      <c r="AK9" s="31">
        <v>0</v>
      </c>
      <c r="AL9" s="31">
        <v>0</v>
      </c>
      <c r="AM9" s="35">
        <f>SUM(AI9:AL9)</f>
        <v>0</v>
      </c>
      <c r="AN9" s="47">
        <v>0</v>
      </c>
      <c r="AO9" s="31">
        <v>0</v>
      </c>
      <c r="AP9" s="31">
        <v>0</v>
      </c>
      <c r="AQ9" s="31">
        <v>0</v>
      </c>
      <c r="AR9" s="35">
        <f t="shared" si="1"/>
        <v>0</v>
      </c>
      <c r="AS9" s="47">
        <v>0</v>
      </c>
      <c r="AT9" s="31">
        <v>0</v>
      </c>
      <c r="AU9" s="31">
        <v>0</v>
      </c>
      <c r="AV9" s="31">
        <v>0</v>
      </c>
      <c r="AW9" s="35">
        <f>SUM(AS9:AV9)</f>
        <v>0</v>
      </c>
      <c r="AX9" s="47">
        <v>0</v>
      </c>
      <c r="AY9" s="31">
        <v>0</v>
      </c>
      <c r="AZ9" s="31">
        <v>0</v>
      </c>
      <c r="BA9" s="31">
        <v>0</v>
      </c>
      <c r="BB9" s="35">
        <f t="shared" si="6"/>
        <v>0</v>
      </c>
      <c r="BC9" s="47">
        <v>0</v>
      </c>
      <c r="BD9" s="31">
        <v>0</v>
      </c>
      <c r="BE9" s="31">
        <v>0</v>
      </c>
      <c r="BF9" s="31">
        <v>0</v>
      </c>
      <c r="BG9" s="35">
        <f t="shared" si="7"/>
        <v>0</v>
      </c>
      <c r="BH9" s="47">
        <v>0</v>
      </c>
      <c r="BI9" s="31">
        <v>0</v>
      </c>
      <c r="BJ9" s="31">
        <v>0</v>
      </c>
      <c r="BK9" s="31">
        <v>0</v>
      </c>
      <c r="BL9" s="35">
        <f t="shared" si="8"/>
        <v>0</v>
      </c>
      <c r="BM9" s="47">
        <v>0</v>
      </c>
      <c r="BN9" s="31">
        <v>0</v>
      </c>
      <c r="BO9" s="31">
        <v>0</v>
      </c>
      <c r="BP9" s="31">
        <v>0</v>
      </c>
      <c r="BQ9" s="35">
        <f t="shared" si="9"/>
        <v>0</v>
      </c>
      <c r="BR9" s="47">
        <f t="shared" si="2"/>
        <v>257260</v>
      </c>
      <c r="BS9" s="55">
        <f t="shared" si="2"/>
        <v>20</v>
      </c>
      <c r="BT9" s="31">
        <f t="shared" si="2"/>
        <v>14545</v>
      </c>
      <c r="BU9" s="31">
        <f t="shared" si="2"/>
        <v>0</v>
      </c>
      <c r="BV9" s="138">
        <f>SUM(BR9:BU9)</f>
        <v>271825</v>
      </c>
      <c r="BW9" s="1"/>
      <c r="BX9" s="207"/>
    </row>
    <row r="10" spans="1:76" x14ac:dyDescent="0.35">
      <c r="A10" s="196">
        <v>4</v>
      </c>
      <c r="B10" s="197" t="s">
        <v>209</v>
      </c>
      <c r="D10" s="208"/>
      <c r="E10" s="199">
        <v>539565</v>
      </c>
      <c r="F10" s="200">
        <v>270876</v>
      </c>
      <c r="G10" s="200">
        <v>18300</v>
      </c>
      <c r="H10" s="201">
        <v>90</v>
      </c>
      <c r="I10" s="35">
        <f>SUM(E10:H10)</f>
        <v>828831</v>
      </c>
      <c r="J10" s="47">
        <f>31015+6382</f>
        <v>37397</v>
      </c>
      <c r="K10" s="31">
        <v>134</v>
      </c>
      <c r="L10" s="31">
        <v>0</v>
      </c>
      <c r="M10" s="31">
        <v>0</v>
      </c>
      <c r="N10" s="35">
        <f>SUM(J10:M10)</f>
        <v>37531</v>
      </c>
      <c r="O10" s="202">
        <v>0</v>
      </c>
      <c r="P10" s="203">
        <v>0</v>
      </c>
      <c r="Q10" s="203">
        <v>0</v>
      </c>
      <c r="R10" s="203">
        <v>0</v>
      </c>
      <c r="S10" s="35">
        <f t="shared" si="3"/>
        <v>0</v>
      </c>
      <c r="T10" s="47">
        <v>0</v>
      </c>
      <c r="U10" s="31">
        <v>0</v>
      </c>
      <c r="V10" s="31">
        <v>0</v>
      </c>
      <c r="W10" s="31">
        <v>0</v>
      </c>
      <c r="X10" s="35">
        <f t="shared" ref="X10:X48" si="11">SUM(T10:W10)</f>
        <v>0</v>
      </c>
      <c r="Y10" s="47">
        <v>0</v>
      </c>
      <c r="Z10" s="31">
        <v>0</v>
      </c>
      <c r="AA10" s="31">
        <v>0</v>
      </c>
      <c r="AB10" s="31">
        <v>0</v>
      </c>
      <c r="AC10" s="35">
        <f t="shared" si="4"/>
        <v>0</v>
      </c>
      <c r="AD10" s="47">
        <v>0</v>
      </c>
      <c r="AE10" s="31">
        <v>0</v>
      </c>
      <c r="AF10" s="31">
        <v>0</v>
      </c>
      <c r="AG10" s="31">
        <v>0</v>
      </c>
      <c r="AH10" s="35">
        <f t="shared" si="5"/>
        <v>0</v>
      </c>
      <c r="AI10" s="47">
        <v>0</v>
      </c>
      <c r="AJ10" s="31">
        <v>0</v>
      </c>
      <c r="AK10" s="31">
        <v>0</v>
      </c>
      <c r="AL10" s="31">
        <v>0</v>
      </c>
      <c r="AM10" s="35">
        <f t="shared" ref="AM10:AM48" si="12">SUM(AI10:AL10)</f>
        <v>0</v>
      </c>
      <c r="AN10" s="47">
        <v>0</v>
      </c>
      <c r="AO10" s="31">
        <v>0</v>
      </c>
      <c r="AP10" s="31">
        <v>0</v>
      </c>
      <c r="AQ10" s="31">
        <v>0</v>
      </c>
      <c r="AR10" s="35">
        <f t="shared" si="1"/>
        <v>0</v>
      </c>
      <c r="AS10" s="47">
        <v>0</v>
      </c>
      <c r="AT10" s="31">
        <v>0</v>
      </c>
      <c r="AU10" s="31">
        <v>0</v>
      </c>
      <c r="AV10" s="31">
        <v>0</v>
      </c>
      <c r="AW10" s="35">
        <f>SUM(AS10:AV10)</f>
        <v>0</v>
      </c>
      <c r="AX10" s="47">
        <v>0</v>
      </c>
      <c r="AY10" s="31">
        <v>0</v>
      </c>
      <c r="AZ10" s="31">
        <v>0</v>
      </c>
      <c r="BA10" s="31">
        <v>0</v>
      </c>
      <c r="BB10" s="35">
        <f t="shared" si="6"/>
        <v>0</v>
      </c>
      <c r="BC10" s="47">
        <v>0</v>
      </c>
      <c r="BD10" s="31">
        <v>0</v>
      </c>
      <c r="BE10" s="31">
        <v>0</v>
      </c>
      <c r="BF10" s="31">
        <v>0</v>
      </c>
      <c r="BG10" s="35">
        <f t="shared" si="7"/>
        <v>0</v>
      </c>
      <c r="BH10" s="47">
        <v>0</v>
      </c>
      <c r="BI10" s="31">
        <v>0</v>
      </c>
      <c r="BJ10" s="31">
        <v>0</v>
      </c>
      <c r="BK10" s="31">
        <v>0</v>
      </c>
      <c r="BL10" s="35">
        <f t="shared" si="8"/>
        <v>0</v>
      </c>
      <c r="BM10" s="47">
        <v>0</v>
      </c>
      <c r="BN10" s="31">
        <v>0</v>
      </c>
      <c r="BO10" s="31">
        <v>0</v>
      </c>
      <c r="BP10" s="31">
        <v>0</v>
      </c>
      <c r="BQ10" s="35">
        <f t="shared" si="9"/>
        <v>0</v>
      </c>
      <c r="BR10" s="47">
        <f t="shared" si="2"/>
        <v>37397</v>
      </c>
      <c r="BS10" s="55">
        <f>+K10+P10+U10+Z10+AE10+AJ10+AO10+AT10+AY10+BD10+BI10+BN10</f>
        <v>134</v>
      </c>
      <c r="BT10" s="31">
        <f t="shared" si="2"/>
        <v>0</v>
      </c>
      <c r="BU10" s="31">
        <f>+M10+R10+W10+AB10+AG10+AL10+AQ10+AV10+BA10+BF10+BK10+BP10</f>
        <v>0</v>
      </c>
      <c r="BV10" s="138">
        <f t="shared" ref="BV10:BV47" si="13">SUM(BR10:BU10)</f>
        <v>37531</v>
      </c>
      <c r="BW10" s="1"/>
      <c r="BX10" s="207"/>
    </row>
    <row r="11" spans="1:76" x14ac:dyDescent="0.35">
      <c r="A11" s="196">
        <v>5</v>
      </c>
      <c r="B11" s="197" t="s">
        <v>210</v>
      </c>
      <c r="D11" s="208"/>
      <c r="E11" s="199">
        <v>8788916</v>
      </c>
      <c r="F11" s="200">
        <v>5376145</v>
      </c>
      <c r="G11" s="200">
        <v>425888</v>
      </c>
      <c r="H11" s="201">
        <v>0</v>
      </c>
      <c r="I11" s="35">
        <f t="shared" si="0"/>
        <v>14590949</v>
      </c>
      <c r="J11" s="47">
        <f>410322+267013-1415</f>
        <v>675920</v>
      </c>
      <c r="K11" s="31">
        <v>515501</v>
      </c>
      <c r="L11" s="31">
        <v>13826</v>
      </c>
      <c r="M11" s="31">
        <v>0</v>
      </c>
      <c r="N11" s="35">
        <f t="shared" si="10"/>
        <v>1205247</v>
      </c>
      <c r="O11" s="202">
        <v>0</v>
      </c>
      <c r="P11" s="203">
        <v>0</v>
      </c>
      <c r="Q11" s="203">
        <v>0</v>
      </c>
      <c r="R11" s="203">
        <v>0</v>
      </c>
      <c r="S11" s="35">
        <f t="shared" si="3"/>
        <v>0</v>
      </c>
      <c r="T11" s="47">
        <v>0</v>
      </c>
      <c r="U11" s="31">
        <v>0</v>
      </c>
      <c r="V11" s="31">
        <v>0</v>
      </c>
      <c r="W11" s="31">
        <v>0</v>
      </c>
      <c r="X11" s="35">
        <f t="shared" si="11"/>
        <v>0</v>
      </c>
      <c r="Y11" s="47">
        <v>0</v>
      </c>
      <c r="Z11" s="31">
        <v>0</v>
      </c>
      <c r="AA11" s="31">
        <v>0</v>
      </c>
      <c r="AB11" s="31">
        <v>0</v>
      </c>
      <c r="AC11" s="35">
        <f t="shared" si="4"/>
        <v>0</v>
      </c>
      <c r="AD11" s="47">
        <v>0</v>
      </c>
      <c r="AE11" s="31">
        <v>0</v>
      </c>
      <c r="AF11" s="31">
        <v>0</v>
      </c>
      <c r="AG11" s="31">
        <v>0</v>
      </c>
      <c r="AH11" s="35">
        <f t="shared" si="5"/>
        <v>0</v>
      </c>
      <c r="AI11" s="47">
        <v>0</v>
      </c>
      <c r="AJ11" s="31">
        <v>0</v>
      </c>
      <c r="AK11" s="31">
        <v>0</v>
      </c>
      <c r="AL11" s="31">
        <v>0</v>
      </c>
      <c r="AM11" s="35">
        <f t="shared" si="12"/>
        <v>0</v>
      </c>
      <c r="AN11" s="47">
        <v>0</v>
      </c>
      <c r="AO11" s="31">
        <v>0</v>
      </c>
      <c r="AP11" s="31">
        <v>0</v>
      </c>
      <c r="AQ11" s="31">
        <v>0</v>
      </c>
      <c r="AR11" s="35">
        <f t="shared" si="1"/>
        <v>0</v>
      </c>
      <c r="AS11" s="47">
        <v>0</v>
      </c>
      <c r="AT11" s="31">
        <v>0</v>
      </c>
      <c r="AU11" s="31">
        <v>0</v>
      </c>
      <c r="AV11" s="31">
        <v>0</v>
      </c>
      <c r="AW11" s="35">
        <f>SUM(AS11:AV11)</f>
        <v>0</v>
      </c>
      <c r="AX11" s="47">
        <v>0</v>
      </c>
      <c r="AY11" s="31">
        <v>0</v>
      </c>
      <c r="AZ11" s="31">
        <v>0</v>
      </c>
      <c r="BA11" s="31">
        <v>0</v>
      </c>
      <c r="BB11" s="35">
        <f t="shared" si="6"/>
        <v>0</v>
      </c>
      <c r="BC11" s="47">
        <v>0</v>
      </c>
      <c r="BD11" s="31">
        <v>0</v>
      </c>
      <c r="BE11" s="31">
        <v>0</v>
      </c>
      <c r="BF11" s="31">
        <v>0</v>
      </c>
      <c r="BG11" s="35">
        <f t="shared" si="7"/>
        <v>0</v>
      </c>
      <c r="BH11" s="47">
        <v>0</v>
      </c>
      <c r="BI11" s="31">
        <v>0</v>
      </c>
      <c r="BJ11" s="31">
        <v>0</v>
      </c>
      <c r="BK11" s="31">
        <v>0</v>
      </c>
      <c r="BL11" s="35">
        <f t="shared" si="8"/>
        <v>0</v>
      </c>
      <c r="BM11" s="47">
        <v>0</v>
      </c>
      <c r="BN11" s="31">
        <v>0</v>
      </c>
      <c r="BO11" s="31">
        <v>0</v>
      </c>
      <c r="BP11" s="31">
        <v>0</v>
      </c>
      <c r="BQ11" s="35">
        <f t="shared" si="9"/>
        <v>0</v>
      </c>
      <c r="BR11" s="47">
        <f t="shared" si="2"/>
        <v>675920</v>
      </c>
      <c r="BS11" s="55">
        <f t="shared" si="2"/>
        <v>515501</v>
      </c>
      <c r="BT11" s="31">
        <f t="shared" si="2"/>
        <v>13826</v>
      </c>
      <c r="BU11" s="31">
        <f>+M11+R11+W11+AB11+AG11+AL11+AQ11+AV11+BA11+BF11+BK11+BP11</f>
        <v>0</v>
      </c>
      <c r="BV11" s="138">
        <f t="shared" si="13"/>
        <v>1205247</v>
      </c>
      <c r="BW11" s="1"/>
      <c r="BX11" s="207"/>
    </row>
    <row r="12" spans="1:76" x14ac:dyDescent="0.35">
      <c r="A12" s="196">
        <v>6</v>
      </c>
      <c r="B12" s="197" t="s">
        <v>211</v>
      </c>
      <c r="D12" s="198"/>
      <c r="E12" s="199">
        <v>6692861.6163500007</v>
      </c>
      <c r="F12" s="200">
        <v>813192.45120000001</v>
      </c>
      <c r="G12" s="200">
        <v>120376.10325</v>
      </c>
      <c r="H12" s="201">
        <v>196</v>
      </c>
      <c r="I12" s="35">
        <f t="shared" si="0"/>
        <v>7626626.1708000004</v>
      </c>
      <c r="J12" s="47">
        <f>359886+76</f>
        <v>359962</v>
      </c>
      <c r="K12" s="31">
        <v>57233</v>
      </c>
      <c r="L12" s="31">
        <v>1007</v>
      </c>
      <c r="M12" s="31">
        <v>0</v>
      </c>
      <c r="N12" s="35">
        <f t="shared" si="10"/>
        <v>418202</v>
      </c>
      <c r="O12" s="202">
        <v>0</v>
      </c>
      <c r="P12" s="203">
        <v>0</v>
      </c>
      <c r="Q12" s="203">
        <v>0</v>
      </c>
      <c r="R12" s="203">
        <v>0</v>
      </c>
      <c r="S12" s="35">
        <f t="shared" si="3"/>
        <v>0</v>
      </c>
      <c r="T12" s="47">
        <v>0</v>
      </c>
      <c r="U12" s="31">
        <v>0</v>
      </c>
      <c r="V12" s="31">
        <v>0</v>
      </c>
      <c r="W12" s="31">
        <v>0</v>
      </c>
      <c r="X12" s="35">
        <f t="shared" si="11"/>
        <v>0</v>
      </c>
      <c r="Y12" s="47">
        <v>0</v>
      </c>
      <c r="Z12" s="31">
        <v>0</v>
      </c>
      <c r="AA12" s="31">
        <v>0</v>
      </c>
      <c r="AB12" s="31">
        <v>0</v>
      </c>
      <c r="AC12" s="35">
        <f t="shared" si="4"/>
        <v>0</v>
      </c>
      <c r="AD12" s="47">
        <v>0</v>
      </c>
      <c r="AE12" s="31">
        <v>0</v>
      </c>
      <c r="AF12" s="31">
        <v>0</v>
      </c>
      <c r="AG12" s="31">
        <v>0</v>
      </c>
      <c r="AH12" s="35">
        <f t="shared" si="5"/>
        <v>0</v>
      </c>
      <c r="AI12" s="47">
        <v>0</v>
      </c>
      <c r="AJ12" s="31">
        <v>0</v>
      </c>
      <c r="AK12" s="31">
        <v>0</v>
      </c>
      <c r="AL12" s="31">
        <v>0</v>
      </c>
      <c r="AM12" s="35">
        <f t="shared" si="12"/>
        <v>0</v>
      </c>
      <c r="AN12" s="47">
        <v>0</v>
      </c>
      <c r="AO12" s="31">
        <v>0</v>
      </c>
      <c r="AP12" s="31">
        <v>0</v>
      </c>
      <c r="AQ12" s="31">
        <v>0</v>
      </c>
      <c r="AR12" s="35">
        <f t="shared" si="1"/>
        <v>0</v>
      </c>
      <c r="AS12" s="47">
        <v>0</v>
      </c>
      <c r="AT12" s="31">
        <v>0</v>
      </c>
      <c r="AU12" s="31">
        <v>0</v>
      </c>
      <c r="AV12" s="31">
        <v>0</v>
      </c>
      <c r="AW12" s="35">
        <f t="shared" ref="AW12:AW45" si="14">SUM(AS12:AV12)</f>
        <v>0</v>
      </c>
      <c r="AX12" s="47">
        <v>0</v>
      </c>
      <c r="AY12" s="31">
        <v>0</v>
      </c>
      <c r="AZ12" s="31">
        <v>0</v>
      </c>
      <c r="BA12" s="31">
        <v>0</v>
      </c>
      <c r="BB12" s="35">
        <f t="shared" si="6"/>
        <v>0</v>
      </c>
      <c r="BC12" s="47">
        <v>0</v>
      </c>
      <c r="BD12" s="31">
        <v>0</v>
      </c>
      <c r="BE12" s="31">
        <v>0</v>
      </c>
      <c r="BF12" s="31">
        <v>0</v>
      </c>
      <c r="BG12" s="35">
        <f t="shared" si="7"/>
        <v>0</v>
      </c>
      <c r="BH12" s="47">
        <v>0</v>
      </c>
      <c r="BI12" s="31">
        <v>0</v>
      </c>
      <c r="BJ12" s="31">
        <v>0</v>
      </c>
      <c r="BK12" s="31">
        <v>0</v>
      </c>
      <c r="BL12" s="35">
        <f t="shared" si="8"/>
        <v>0</v>
      </c>
      <c r="BM12" s="47">
        <v>0</v>
      </c>
      <c r="BN12" s="31">
        <v>0</v>
      </c>
      <c r="BO12" s="31">
        <v>0</v>
      </c>
      <c r="BP12" s="31">
        <v>0</v>
      </c>
      <c r="BQ12" s="35">
        <f t="shared" si="9"/>
        <v>0</v>
      </c>
      <c r="BR12" s="47">
        <f t="shared" si="2"/>
        <v>359962</v>
      </c>
      <c r="BS12" s="55">
        <f t="shared" si="2"/>
        <v>57233</v>
      </c>
      <c r="BT12" s="31">
        <f t="shared" si="2"/>
        <v>1007</v>
      </c>
      <c r="BU12" s="31">
        <f>+M12+R12+W12+AB12+AG12+AL12+AQ12+AV12+BA12+BF12+BK12+BP12</f>
        <v>0</v>
      </c>
      <c r="BV12" s="138">
        <f t="shared" si="13"/>
        <v>418202</v>
      </c>
      <c r="BW12" s="1"/>
      <c r="BX12" s="209"/>
    </row>
    <row r="13" spans="1:76" x14ac:dyDescent="0.35">
      <c r="A13" s="196">
        <v>7</v>
      </c>
      <c r="B13" s="197" t="s">
        <v>212</v>
      </c>
      <c r="D13" s="198"/>
      <c r="E13" s="199">
        <v>106705</v>
      </c>
      <c r="F13" s="200">
        <v>112966</v>
      </c>
      <c r="G13" s="200">
        <v>1072</v>
      </c>
      <c r="H13" s="201">
        <v>1299</v>
      </c>
      <c r="I13" s="35">
        <f t="shared" si="0"/>
        <v>222042</v>
      </c>
      <c r="J13" s="47">
        <f>6170+13</f>
        <v>6183</v>
      </c>
      <c r="K13" s="31">
        <v>0</v>
      </c>
      <c r="L13" s="31">
        <v>0</v>
      </c>
      <c r="M13" s="31">
        <v>0</v>
      </c>
      <c r="N13" s="35">
        <f>SUM(J13:M13)</f>
        <v>6183</v>
      </c>
      <c r="O13" s="202">
        <v>0</v>
      </c>
      <c r="P13" s="203">
        <v>0</v>
      </c>
      <c r="Q13" s="203">
        <v>0</v>
      </c>
      <c r="R13" s="203">
        <v>0</v>
      </c>
      <c r="S13" s="35">
        <f t="shared" si="3"/>
        <v>0</v>
      </c>
      <c r="T13" s="47">
        <v>0</v>
      </c>
      <c r="U13" s="31">
        <v>0</v>
      </c>
      <c r="V13" s="31">
        <v>0</v>
      </c>
      <c r="W13" s="31">
        <v>0</v>
      </c>
      <c r="X13" s="35">
        <f t="shared" si="11"/>
        <v>0</v>
      </c>
      <c r="Y13" s="47">
        <v>0</v>
      </c>
      <c r="Z13" s="31">
        <v>0</v>
      </c>
      <c r="AA13" s="31">
        <v>0</v>
      </c>
      <c r="AB13" s="31">
        <v>0</v>
      </c>
      <c r="AC13" s="35">
        <f t="shared" si="4"/>
        <v>0</v>
      </c>
      <c r="AD13" s="47">
        <v>0</v>
      </c>
      <c r="AE13" s="31">
        <v>0</v>
      </c>
      <c r="AF13" s="31">
        <v>0</v>
      </c>
      <c r="AG13" s="31">
        <v>0</v>
      </c>
      <c r="AH13" s="35">
        <f t="shared" si="5"/>
        <v>0</v>
      </c>
      <c r="AI13" s="47">
        <v>0</v>
      </c>
      <c r="AJ13" s="31">
        <v>0</v>
      </c>
      <c r="AK13" s="31">
        <v>0</v>
      </c>
      <c r="AL13" s="31">
        <v>0</v>
      </c>
      <c r="AM13" s="35">
        <f t="shared" si="12"/>
        <v>0</v>
      </c>
      <c r="AN13" s="47">
        <v>0</v>
      </c>
      <c r="AO13" s="31">
        <v>0</v>
      </c>
      <c r="AP13" s="31">
        <v>0</v>
      </c>
      <c r="AQ13" s="31">
        <v>0</v>
      </c>
      <c r="AR13" s="35">
        <f t="shared" si="1"/>
        <v>0</v>
      </c>
      <c r="AS13" s="47">
        <v>0</v>
      </c>
      <c r="AT13" s="31">
        <v>0</v>
      </c>
      <c r="AU13" s="31">
        <v>0</v>
      </c>
      <c r="AV13" s="31">
        <v>0</v>
      </c>
      <c r="AW13" s="35">
        <f t="shared" si="14"/>
        <v>0</v>
      </c>
      <c r="AX13" s="47">
        <v>0</v>
      </c>
      <c r="AY13" s="31">
        <v>0</v>
      </c>
      <c r="AZ13" s="31">
        <v>0</v>
      </c>
      <c r="BA13" s="31">
        <v>0</v>
      </c>
      <c r="BB13" s="35">
        <f t="shared" si="6"/>
        <v>0</v>
      </c>
      <c r="BC13" s="47">
        <v>0</v>
      </c>
      <c r="BD13" s="31">
        <v>0</v>
      </c>
      <c r="BE13" s="31">
        <v>0</v>
      </c>
      <c r="BF13" s="31">
        <v>0</v>
      </c>
      <c r="BG13" s="35">
        <f t="shared" si="7"/>
        <v>0</v>
      </c>
      <c r="BH13" s="47">
        <v>0</v>
      </c>
      <c r="BI13" s="31">
        <v>0</v>
      </c>
      <c r="BJ13" s="31">
        <v>0</v>
      </c>
      <c r="BK13" s="31">
        <v>0</v>
      </c>
      <c r="BL13" s="35">
        <f t="shared" si="8"/>
        <v>0</v>
      </c>
      <c r="BM13" s="47">
        <v>0</v>
      </c>
      <c r="BN13" s="31">
        <v>0</v>
      </c>
      <c r="BO13" s="31">
        <v>0</v>
      </c>
      <c r="BP13" s="31">
        <v>0</v>
      </c>
      <c r="BQ13" s="35">
        <f t="shared" si="9"/>
        <v>0</v>
      </c>
      <c r="BR13" s="47">
        <f t="shared" si="2"/>
        <v>6183</v>
      </c>
      <c r="BS13" s="55">
        <f t="shared" si="2"/>
        <v>0</v>
      </c>
      <c r="BT13" s="31">
        <f t="shared" si="2"/>
        <v>0</v>
      </c>
      <c r="BU13" s="31">
        <f>+M13+R13+W13+AB13+AG13+AL13+AQ13+AV13+BA13+BF13+BK13+BP13</f>
        <v>0</v>
      </c>
      <c r="BV13" s="138">
        <f t="shared" si="13"/>
        <v>6183</v>
      </c>
      <c r="BW13" s="1"/>
      <c r="BX13" s="207"/>
    </row>
    <row r="14" spans="1:76" x14ac:dyDescent="0.35">
      <c r="A14" s="196">
        <v>8</v>
      </c>
      <c r="B14" s="197" t="s">
        <v>213</v>
      </c>
      <c r="D14" s="198"/>
      <c r="E14" s="199">
        <v>3009080</v>
      </c>
      <c r="F14" s="200">
        <v>27245381</v>
      </c>
      <c r="G14" s="200">
        <v>48356</v>
      </c>
      <c r="H14" s="201">
        <v>3151407</v>
      </c>
      <c r="I14" s="35">
        <f t="shared" si="0"/>
        <v>33454224</v>
      </c>
      <c r="J14" s="47">
        <f>179953+161</f>
        <v>180114</v>
      </c>
      <c r="K14" s="31">
        <f>2179522-624873+31</f>
        <v>1554680</v>
      </c>
      <c r="L14" s="31">
        <v>0</v>
      </c>
      <c r="M14" s="31">
        <v>793228</v>
      </c>
      <c r="N14" s="35">
        <f t="shared" si="10"/>
        <v>2528022</v>
      </c>
      <c r="O14" s="202">
        <v>0</v>
      </c>
      <c r="P14" s="203">
        <v>0</v>
      </c>
      <c r="Q14" s="203">
        <v>0</v>
      </c>
      <c r="R14" s="203">
        <v>0</v>
      </c>
      <c r="S14" s="35">
        <f t="shared" si="3"/>
        <v>0</v>
      </c>
      <c r="T14" s="47">
        <v>0</v>
      </c>
      <c r="U14" s="31">
        <v>0</v>
      </c>
      <c r="V14" s="31">
        <v>0</v>
      </c>
      <c r="W14" s="31">
        <v>0</v>
      </c>
      <c r="X14" s="35">
        <f t="shared" si="11"/>
        <v>0</v>
      </c>
      <c r="Y14" s="47">
        <v>0</v>
      </c>
      <c r="Z14" s="31">
        <v>0</v>
      </c>
      <c r="AA14" s="31">
        <v>0</v>
      </c>
      <c r="AB14" s="31">
        <v>0</v>
      </c>
      <c r="AC14" s="35">
        <f t="shared" si="4"/>
        <v>0</v>
      </c>
      <c r="AD14" s="47">
        <v>0</v>
      </c>
      <c r="AE14" s="31">
        <v>0</v>
      </c>
      <c r="AF14" s="31">
        <v>0</v>
      </c>
      <c r="AG14" s="31">
        <v>0</v>
      </c>
      <c r="AH14" s="35">
        <f t="shared" si="5"/>
        <v>0</v>
      </c>
      <c r="AI14" s="47">
        <v>0</v>
      </c>
      <c r="AJ14" s="31">
        <v>0</v>
      </c>
      <c r="AK14" s="31">
        <v>0</v>
      </c>
      <c r="AL14" s="31">
        <v>0</v>
      </c>
      <c r="AM14" s="35">
        <f t="shared" si="12"/>
        <v>0</v>
      </c>
      <c r="AN14" s="47">
        <v>0</v>
      </c>
      <c r="AO14" s="31">
        <v>0</v>
      </c>
      <c r="AP14" s="31">
        <v>0</v>
      </c>
      <c r="AQ14" s="31">
        <v>0</v>
      </c>
      <c r="AR14" s="35">
        <f t="shared" si="1"/>
        <v>0</v>
      </c>
      <c r="AS14" s="47">
        <v>0</v>
      </c>
      <c r="AT14" s="31">
        <v>0</v>
      </c>
      <c r="AU14" s="31">
        <v>0</v>
      </c>
      <c r="AV14" s="31">
        <v>0</v>
      </c>
      <c r="AW14" s="35">
        <f t="shared" si="14"/>
        <v>0</v>
      </c>
      <c r="AX14" s="47">
        <v>0</v>
      </c>
      <c r="AY14" s="31">
        <v>0</v>
      </c>
      <c r="AZ14" s="31">
        <v>0</v>
      </c>
      <c r="BA14" s="31">
        <v>0</v>
      </c>
      <c r="BB14" s="35">
        <f t="shared" si="6"/>
        <v>0</v>
      </c>
      <c r="BC14" s="47">
        <v>0</v>
      </c>
      <c r="BD14" s="31">
        <v>0</v>
      </c>
      <c r="BE14" s="31">
        <v>0</v>
      </c>
      <c r="BF14" s="31">
        <v>0</v>
      </c>
      <c r="BG14" s="35">
        <f t="shared" si="7"/>
        <v>0</v>
      </c>
      <c r="BH14" s="47">
        <v>0</v>
      </c>
      <c r="BI14" s="31">
        <v>0</v>
      </c>
      <c r="BJ14" s="31">
        <v>0</v>
      </c>
      <c r="BK14" s="31">
        <v>0</v>
      </c>
      <c r="BL14" s="35">
        <f t="shared" si="8"/>
        <v>0</v>
      </c>
      <c r="BM14" s="47">
        <v>0</v>
      </c>
      <c r="BN14" s="31">
        <v>0</v>
      </c>
      <c r="BO14" s="31">
        <v>0</v>
      </c>
      <c r="BP14" s="31">
        <v>0</v>
      </c>
      <c r="BQ14" s="35">
        <f t="shared" si="9"/>
        <v>0</v>
      </c>
      <c r="BR14" s="47">
        <f t="shared" si="2"/>
        <v>180114</v>
      </c>
      <c r="BS14" s="55">
        <f t="shared" si="2"/>
        <v>1554680</v>
      </c>
      <c r="BT14" s="31">
        <f t="shared" si="2"/>
        <v>0</v>
      </c>
      <c r="BU14" s="31">
        <f>+M14+R14+W14+AB14+AG14+AL14+AQ14+AV14+BA14+BF14+BK14+BP14</f>
        <v>793228</v>
      </c>
      <c r="BV14" s="138">
        <f>SUM(BR14:BU14)</f>
        <v>2528022</v>
      </c>
      <c r="BW14" s="1"/>
      <c r="BX14" s="207"/>
    </row>
    <row r="15" spans="1:76" x14ac:dyDescent="0.35">
      <c r="A15" s="196">
        <v>9</v>
      </c>
      <c r="B15" s="197" t="s">
        <v>214</v>
      </c>
      <c r="D15" s="210"/>
      <c r="E15" s="199">
        <v>473174</v>
      </c>
      <c r="F15" s="200">
        <v>3728</v>
      </c>
      <c r="G15" s="200">
        <v>5661</v>
      </c>
      <c r="H15" s="201">
        <v>124</v>
      </c>
      <c r="I15" s="35">
        <f t="shared" si="0"/>
        <v>482687</v>
      </c>
      <c r="J15" s="47">
        <v>29959</v>
      </c>
      <c r="K15" s="31">
        <v>0</v>
      </c>
      <c r="L15" s="31">
        <v>35</v>
      </c>
      <c r="M15" s="31">
        <v>0</v>
      </c>
      <c r="N15" s="35">
        <f t="shared" si="10"/>
        <v>29994</v>
      </c>
      <c r="O15" s="202">
        <v>0</v>
      </c>
      <c r="P15" s="203">
        <v>0</v>
      </c>
      <c r="Q15" s="203">
        <v>0</v>
      </c>
      <c r="R15" s="203">
        <v>0</v>
      </c>
      <c r="S15" s="35">
        <f t="shared" si="3"/>
        <v>0</v>
      </c>
      <c r="T15" s="47">
        <v>0</v>
      </c>
      <c r="U15" s="31">
        <v>0</v>
      </c>
      <c r="V15" s="31">
        <v>0</v>
      </c>
      <c r="W15" s="31">
        <v>0</v>
      </c>
      <c r="X15" s="35">
        <f t="shared" si="11"/>
        <v>0</v>
      </c>
      <c r="Y15" s="47">
        <v>0</v>
      </c>
      <c r="Z15" s="31">
        <v>0</v>
      </c>
      <c r="AA15" s="31">
        <v>0</v>
      </c>
      <c r="AB15" s="31">
        <v>0</v>
      </c>
      <c r="AC15" s="35">
        <f t="shared" si="4"/>
        <v>0</v>
      </c>
      <c r="AD15" s="47">
        <v>0</v>
      </c>
      <c r="AE15" s="31">
        <v>0</v>
      </c>
      <c r="AF15" s="31">
        <v>0</v>
      </c>
      <c r="AG15" s="31">
        <v>0</v>
      </c>
      <c r="AH15" s="35">
        <f t="shared" si="5"/>
        <v>0</v>
      </c>
      <c r="AI15" s="47">
        <v>0</v>
      </c>
      <c r="AJ15" s="31">
        <v>0</v>
      </c>
      <c r="AK15" s="31">
        <v>0</v>
      </c>
      <c r="AL15" s="31">
        <v>0</v>
      </c>
      <c r="AM15" s="35">
        <f t="shared" si="12"/>
        <v>0</v>
      </c>
      <c r="AN15" s="47">
        <v>0</v>
      </c>
      <c r="AO15" s="31">
        <v>0</v>
      </c>
      <c r="AP15" s="31">
        <v>0</v>
      </c>
      <c r="AQ15" s="31">
        <v>0</v>
      </c>
      <c r="AR15" s="35">
        <f t="shared" si="1"/>
        <v>0</v>
      </c>
      <c r="AS15" s="47">
        <v>0</v>
      </c>
      <c r="AT15" s="31">
        <v>0</v>
      </c>
      <c r="AU15" s="31">
        <v>0</v>
      </c>
      <c r="AV15" s="31">
        <v>0</v>
      </c>
      <c r="AW15" s="35">
        <f t="shared" si="14"/>
        <v>0</v>
      </c>
      <c r="AX15" s="47">
        <v>0</v>
      </c>
      <c r="AY15" s="31">
        <v>0</v>
      </c>
      <c r="AZ15" s="31">
        <v>0</v>
      </c>
      <c r="BA15" s="31">
        <v>0</v>
      </c>
      <c r="BB15" s="35">
        <f t="shared" si="6"/>
        <v>0</v>
      </c>
      <c r="BC15" s="47">
        <v>0</v>
      </c>
      <c r="BD15" s="31">
        <v>0</v>
      </c>
      <c r="BE15" s="31">
        <v>0</v>
      </c>
      <c r="BF15" s="31">
        <v>0</v>
      </c>
      <c r="BG15" s="35">
        <f t="shared" si="7"/>
        <v>0</v>
      </c>
      <c r="BH15" s="47">
        <v>0</v>
      </c>
      <c r="BI15" s="31">
        <v>0</v>
      </c>
      <c r="BJ15" s="31">
        <v>0</v>
      </c>
      <c r="BK15" s="31">
        <v>0</v>
      </c>
      <c r="BL15" s="35">
        <f t="shared" si="8"/>
        <v>0</v>
      </c>
      <c r="BM15" s="47">
        <v>0</v>
      </c>
      <c r="BN15" s="31">
        <v>0</v>
      </c>
      <c r="BO15" s="31">
        <v>0</v>
      </c>
      <c r="BP15" s="31">
        <v>0</v>
      </c>
      <c r="BQ15" s="35">
        <f t="shared" si="9"/>
        <v>0</v>
      </c>
      <c r="BR15" s="47">
        <f t="shared" si="2"/>
        <v>29959</v>
      </c>
      <c r="BS15" s="55">
        <f t="shared" si="2"/>
        <v>0</v>
      </c>
      <c r="BT15" s="31">
        <f t="shared" si="2"/>
        <v>35</v>
      </c>
      <c r="BU15" s="31">
        <f t="shared" si="2"/>
        <v>0</v>
      </c>
      <c r="BV15" s="138">
        <f t="shared" si="13"/>
        <v>29994</v>
      </c>
      <c r="BW15" s="1"/>
      <c r="BX15" s="207"/>
    </row>
    <row r="16" spans="1:76" x14ac:dyDescent="0.35">
      <c r="A16" s="196">
        <v>10</v>
      </c>
      <c r="B16" s="169" t="s">
        <v>215</v>
      </c>
      <c r="D16" s="210"/>
      <c r="E16" s="199">
        <v>715977</v>
      </c>
      <c r="F16" s="200">
        <v>5785903</v>
      </c>
      <c r="G16" s="200">
        <v>2302</v>
      </c>
      <c r="H16" s="201">
        <v>0</v>
      </c>
      <c r="I16" s="35">
        <f t="shared" si="0"/>
        <v>6504182</v>
      </c>
      <c r="J16" s="47">
        <v>23713</v>
      </c>
      <c r="K16" s="31">
        <v>703277</v>
      </c>
      <c r="L16" s="31">
        <v>0</v>
      </c>
      <c r="M16" s="31">
        <v>0</v>
      </c>
      <c r="N16" s="35">
        <f t="shared" si="10"/>
        <v>726990</v>
      </c>
      <c r="O16" s="202">
        <v>0</v>
      </c>
      <c r="P16" s="203">
        <v>0</v>
      </c>
      <c r="Q16" s="203">
        <v>0</v>
      </c>
      <c r="R16" s="203">
        <v>0</v>
      </c>
      <c r="S16" s="35">
        <f t="shared" si="3"/>
        <v>0</v>
      </c>
      <c r="T16" s="47">
        <v>0</v>
      </c>
      <c r="U16" s="31">
        <v>0</v>
      </c>
      <c r="V16" s="31">
        <v>0</v>
      </c>
      <c r="W16" s="31">
        <v>0</v>
      </c>
      <c r="X16" s="35">
        <f t="shared" si="11"/>
        <v>0</v>
      </c>
      <c r="Y16" s="47">
        <v>0</v>
      </c>
      <c r="Z16" s="31">
        <v>0</v>
      </c>
      <c r="AA16" s="31">
        <v>0</v>
      </c>
      <c r="AB16" s="31">
        <v>0</v>
      </c>
      <c r="AC16" s="35">
        <f t="shared" si="4"/>
        <v>0</v>
      </c>
      <c r="AD16" s="47">
        <v>0</v>
      </c>
      <c r="AE16" s="31">
        <v>0</v>
      </c>
      <c r="AF16" s="31">
        <v>0</v>
      </c>
      <c r="AG16" s="31">
        <v>0</v>
      </c>
      <c r="AH16" s="35">
        <f t="shared" si="5"/>
        <v>0</v>
      </c>
      <c r="AI16" s="47">
        <v>0</v>
      </c>
      <c r="AJ16" s="31">
        <v>0</v>
      </c>
      <c r="AK16" s="31">
        <v>0</v>
      </c>
      <c r="AL16" s="31">
        <v>0</v>
      </c>
      <c r="AM16" s="35">
        <f t="shared" si="12"/>
        <v>0</v>
      </c>
      <c r="AN16" s="47">
        <v>0</v>
      </c>
      <c r="AO16" s="31">
        <v>0</v>
      </c>
      <c r="AP16" s="31">
        <v>0</v>
      </c>
      <c r="AQ16" s="31">
        <v>0</v>
      </c>
      <c r="AR16" s="35">
        <f t="shared" si="1"/>
        <v>0</v>
      </c>
      <c r="AS16" s="47">
        <v>0</v>
      </c>
      <c r="AT16" s="31">
        <v>0</v>
      </c>
      <c r="AU16" s="31">
        <v>0</v>
      </c>
      <c r="AV16" s="31">
        <v>0</v>
      </c>
      <c r="AW16" s="35">
        <f t="shared" si="14"/>
        <v>0</v>
      </c>
      <c r="AX16" s="47">
        <v>0</v>
      </c>
      <c r="AY16" s="31">
        <v>0</v>
      </c>
      <c r="AZ16" s="31">
        <v>0</v>
      </c>
      <c r="BA16" s="31">
        <v>0</v>
      </c>
      <c r="BB16" s="35">
        <f t="shared" si="6"/>
        <v>0</v>
      </c>
      <c r="BC16" s="47">
        <v>0</v>
      </c>
      <c r="BD16" s="31">
        <v>0</v>
      </c>
      <c r="BE16" s="31">
        <v>0</v>
      </c>
      <c r="BF16" s="31">
        <v>0</v>
      </c>
      <c r="BG16" s="35">
        <f t="shared" si="7"/>
        <v>0</v>
      </c>
      <c r="BH16" s="47">
        <v>0</v>
      </c>
      <c r="BI16" s="31">
        <v>0</v>
      </c>
      <c r="BJ16" s="31">
        <v>0</v>
      </c>
      <c r="BK16" s="31">
        <v>0</v>
      </c>
      <c r="BL16" s="35">
        <f t="shared" si="8"/>
        <v>0</v>
      </c>
      <c r="BM16" s="47">
        <v>0</v>
      </c>
      <c r="BN16" s="31">
        <v>0</v>
      </c>
      <c r="BO16" s="31">
        <v>0</v>
      </c>
      <c r="BP16" s="31">
        <v>0</v>
      </c>
      <c r="BQ16" s="35">
        <f t="shared" si="9"/>
        <v>0</v>
      </c>
      <c r="BR16" s="47">
        <f t="shared" si="2"/>
        <v>23713</v>
      </c>
      <c r="BS16" s="55">
        <f t="shared" si="2"/>
        <v>703277</v>
      </c>
      <c r="BT16" s="31">
        <f t="shared" si="2"/>
        <v>0</v>
      </c>
      <c r="BU16" s="31">
        <f t="shared" si="2"/>
        <v>0</v>
      </c>
      <c r="BV16" s="138">
        <f t="shared" si="13"/>
        <v>726990</v>
      </c>
      <c r="BW16" s="1"/>
      <c r="BX16" s="207"/>
    </row>
    <row r="17" spans="1:76" x14ac:dyDescent="0.35">
      <c r="A17" s="196">
        <v>11</v>
      </c>
      <c r="B17" s="197" t="s">
        <v>216</v>
      </c>
      <c r="D17" s="208"/>
      <c r="E17" s="199">
        <v>468878</v>
      </c>
      <c r="F17" s="200">
        <v>56310</v>
      </c>
      <c r="G17" s="200">
        <v>3625</v>
      </c>
      <c r="H17" s="201">
        <v>54</v>
      </c>
      <c r="I17" s="35">
        <f t="shared" si="0"/>
        <v>528867</v>
      </c>
      <c r="J17" s="47">
        <v>43257</v>
      </c>
      <c r="K17" s="31">
        <v>3551</v>
      </c>
      <c r="L17" s="31">
        <v>149</v>
      </c>
      <c r="M17" s="31">
        <v>0</v>
      </c>
      <c r="N17" s="35">
        <f t="shared" si="10"/>
        <v>46957</v>
      </c>
      <c r="O17" s="202">
        <v>0</v>
      </c>
      <c r="P17" s="203">
        <v>0</v>
      </c>
      <c r="Q17" s="203">
        <v>0</v>
      </c>
      <c r="R17" s="203">
        <v>0</v>
      </c>
      <c r="S17" s="35">
        <f t="shared" si="3"/>
        <v>0</v>
      </c>
      <c r="T17" s="47">
        <v>0</v>
      </c>
      <c r="U17" s="31">
        <v>0</v>
      </c>
      <c r="V17" s="31">
        <v>0</v>
      </c>
      <c r="W17" s="31">
        <v>0</v>
      </c>
      <c r="X17" s="35">
        <f t="shared" si="11"/>
        <v>0</v>
      </c>
      <c r="Y17" s="47">
        <v>0</v>
      </c>
      <c r="Z17" s="31">
        <v>0</v>
      </c>
      <c r="AA17" s="31">
        <v>0</v>
      </c>
      <c r="AB17" s="31">
        <v>0</v>
      </c>
      <c r="AC17" s="35">
        <f t="shared" si="4"/>
        <v>0</v>
      </c>
      <c r="AD17" s="47">
        <v>0</v>
      </c>
      <c r="AE17" s="31">
        <v>0</v>
      </c>
      <c r="AF17" s="31">
        <v>0</v>
      </c>
      <c r="AG17" s="31">
        <v>0</v>
      </c>
      <c r="AH17" s="35">
        <f t="shared" si="5"/>
        <v>0</v>
      </c>
      <c r="AI17" s="47">
        <v>0</v>
      </c>
      <c r="AJ17" s="31">
        <v>0</v>
      </c>
      <c r="AK17" s="31">
        <v>0</v>
      </c>
      <c r="AL17" s="31">
        <v>0</v>
      </c>
      <c r="AM17" s="35">
        <f t="shared" si="12"/>
        <v>0</v>
      </c>
      <c r="AN17" s="47">
        <v>0</v>
      </c>
      <c r="AO17" s="31">
        <v>0</v>
      </c>
      <c r="AP17" s="31">
        <v>0</v>
      </c>
      <c r="AQ17" s="31">
        <v>0</v>
      </c>
      <c r="AR17" s="35">
        <f t="shared" si="1"/>
        <v>0</v>
      </c>
      <c r="AS17" s="47">
        <v>0</v>
      </c>
      <c r="AT17" s="31">
        <v>0</v>
      </c>
      <c r="AU17" s="31">
        <v>0</v>
      </c>
      <c r="AV17" s="31">
        <v>0</v>
      </c>
      <c r="AW17" s="35">
        <f t="shared" si="14"/>
        <v>0</v>
      </c>
      <c r="AX17" s="47">
        <v>0</v>
      </c>
      <c r="AY17" s="31">
        <v>0</v>
      </c>
      <c r="AZ17" s="31">
        <v>0</v>
      </c>
      <c r="BA17" s="31">
        <v>0</v>
      </c>
      <c r="BB17" s="35">
        <f t="shared" si="6"/>
        <v>0</v>
      </c>
      <c r="BC17" s="47">
        <v>0</v>
      </c>
      <c r="BD17" s="31">
        <v>0</v>
      </c>
      <c r="BE17" s="31">
        <v>0</v>
      </c>
      <c r="BF17" s="31">
        <v>0</v>
      </c>
      <c r="BG17" s="35">
        <f t="shared" si="7"/>
        <v>0</v>
      </c>
      <c r="BH17" s="47">
        <v>0</v>
      </c>
      <c r="BI17" s="31">
        <v>0</v>
      </c>
      <c r="BJ17" s="31">
        <v>0</v>
      </c>
      <c r="BK17" s="31">
        <v>0</v>
      </c>
      <c r="BL17" s="35">
        <f t="shared" si="8"/>
        <v>0</v>
      </c>
      <c r="BM17" s="47">
        <v>0</v>
      </c>
      <c r="BN17" s="31">
        <v>0</v>
      </c>
      <c r="BO17" s="31">
        <v>0</v>
      </c>
      <c r="BP17" s="31">
        <v>0</v>
      </c>
      <c r="BQ17" s="35">
        <f t="shared" si="9"/>
        <v>0</v>
      </c>
      <c r="BR17" s="47">
        <f t="shared" si="2"/>
        <v>43257</v>
      </c>
      <c r="BS17" s="55">
        <f t="shared" si="2"/>
        <v>3551</v>
      </c>
      <c r="BT17" s="31">
        <f t="shared" si="2"/>
        <v>149</v>
      </c>
      <c r="BU17" s="31">
        <f t="shared" si="2"/>
        <v>0</v>
      </c>
      <c r="BV17" s="138">
        <f t="shared" si="13"/>
        <v>46957</v>
      </c>
      <c r="BW17" s="1"/>
      <c r="BX17" s="207"/>
    </row>
    <row r="18" spans="1:76" x14ac:dyDescent="0.35">
      <c r="A18" s="196">
        <v>12</v>
      </c>
      <c r="B18" s="169" t="s">
        <v>217</v>
      </c>
      <c r="D18" s="198"/>
      <c r="E18" s="199">
        <v>309855</v>
      </c>
      <c r="F18" s="200">
        <v>3273</v>
      </c>
      <c r="G18" s="200">
        <v>1683</v>
      </c>
      <c r="H18" s="201">
        <v>6</v>
      </c>
      <c r="I18" s="35">
        <f t="shared" si="0"/>
        <v>314817</v>
      </c>
      <c r="J18" s="47">
        <f>24295+61</f>
        <v>24356</v>
      </c>
      <c r="K18" s="31">
        <v>122</v>
      </c>
      <c r="L18" s="31">
        <v>0</v>
      </c>
      <c r="M18" s="31">
        <v>0</v>
      </c>
      <c r="N18" s="35">
        <f t="shared" si="10"/>
        <v>24478</v>
      </c>
      <c r="O18" s="202">
        <v>0</v>
      </c>
      <c r="P18" s="203">
        <v>0</v>
      </c>
      <c r="Q18" s="203">
        <v>0</v>
      </c>
      <c r="R18" s="203">
        <v>0</v>
      </c>
      <c r="S18" s="35">
        <f t="shared" si="3"/>
        <v>0</v>
      </c>
      <c r="T18" s="47">
        <v>0</v>
      </c>
      <c r="U18" s="31">
        <v>0</v>
      </c>
      <c r="V18" s="31">
        <v>0</v>
      </c>
      <c r="W18" s="31">
        <v>0</v>
      </c>
      <c r="X18" s="35">
        <f t="shared" si="11"/>
        <v>0</v>
      </c>
      <c r="Y18" s="47">
        <v>0</v>
      </c>
      <c r="Z18" s="31">
        <v>0</v>
      </c>
      <c r="AA18" s="31">
        <v>0</v>
      </c>
      <c r="AB18" s="31">
        <v>0</v>
      </c>
      <c r="AC18" s="35">
        <f t="shared" si="4"/>
        <v>0</v>
      </c>
      <c r="AD18" s="47">
        <v>0</v>
      </c>
      <c r="AE18" s="31">
        <v>0</v>
      </c>
      <c r="AF18" s="31">
        <v>0</v>
      </c>
      <c r="AG18" s="31">
        <v>0</v>
      </c>
      <c r="AH18" s="35">
        <f t="shared" si="5"/>
        <v>0</v>
      </c>
      <c r="AI18" s="47">
        <v>0</v>
      </c>
      <c r="AJ18" s="31">
        <v>0</v>
      </c>
      <c r="AK18" s="31">
        <v>0</v>
      </c>
      <c r="AL18" s="31">
        <v>0</v>
      </c>
      <c r="AM18" s="35">
        <f t="shared" si="12"/>
        <v>0</v>
      </c>
      <c r="AN18" s="47">
        <v>0</v>
      </c>
      <c r="AO18" s="31">
        <v>0</v>
      </c>
      <c r="AP18" s="31">
        <v>0</v>
      </c>
      <c r="AQ18" s="31">
        <v>0</v>
      </c>
      <c r="AR18" s="35">
        <f t="shared" si="1"/>
        <v>0</v>
      </c>
      <c r="AS18" s="47">
        <v>0</v>
      </c>
      <c r="AT18" s="31">
        <v>0</v>
      </c>
      <c r="AU18" s="31">
        <v>0</v>
      </c>
      <c r="AV18" s="31">
        <v>0</v>
      </c>
      <c r="AW18" s="35">
        <f t="shared" si="14"/>
        <v>0</v>
      </c>
      <c r="AX18" s="47">
        <v>0</v>
      </c>
      <c r="AY18" s="31">
        <v>0</v>
      </c>
      <c r="AZ18" s="31">
        <v>0</v>
      </c>
      <c r="BA18" s="31">
        <v>0</v>
      </c>
      <c r="BB18" s="35">
        <f t="shared" si="6"/>
        <v>0</v>
      </c>
      <c r="BC18" s="47">
        <v>0</v>
      </c>
      <c r="BD18" s="31">
        <v>0</v>
      </c>
      <c r="BE18" s="31">
        <v>0</v>
      </c>
      <c r="BF18" s="31">
        <v>0</v>
      </c>
      <c r="BG18" s="35">
        <f t="shared" si="7"/>
        <v>0</v>
      </c>
      <c r="BH18" s="47">
        <v>0</v>
      </c>
      <c r="BI18" s="31">
        <v>0</v>
      </c>
      <c r="BJ18" s="31">
        <v>0</v>
      </c>
      <c r="BK18" s="31">
        <v>0</v>
      </c>
      <c r="BL18" s="35">
        <f t="shared" si="8"/>
        <v>0</v>
      </c>
      <c r="BM18" s="47">
        <v>0</v>
      </c>
      <c r="BN18" s="31">
        <v>0</v>
      </c>
      <c r="BO18" s="31">
        <v>0</v>
      </c>
      <c r="BP18" s="31">
        <v>0</v>
      </c>
      <c r="BQ18" s="35">
        <f t="shared" si="9"/>
        <v>0</v>
      </c>
      <c r="BR18" s="47">
        <f t="shared" si="2"/>
        <v>24356</v>
      </c>
      <c r="BS18" s="55">
        <f t="shared" si="2"/>
        <v>122</v>
      </c>
      <c r="BT18" s="31">
        <f t="shared" si="2"/>
        <v>0</v>
      </c>
      <c r="BU18" s="31">
        <f t="shared" si="2"/>
        <v>0</v>
      </c>
      <c r="BV18" s="138">
        <f t="shared" si="13"/>
        <v>24478</v>
      </c>
      <c r="BW18" s="1"/>
      <c r="BX18" s="207"/>
    </row>
    <row r="19" spans="1:76" x14ac:dyDescent="0.35">
      <c r="A19" s="196">
        <v>13</v>
      </c>
      <c r="B19" s="169" t="s">
        <v>218</v>
      </c>
      <c r="D19" s="198"/>
      <c r="E19" s="199">
        <v>1236606</v>
      </c>
      <c r="F19" s="200">
        <v>6228443</v>
      </c>
      <c r="G19" s="200">
        <v>7748</v>
      </c>
      <c r="H19" s="201">
        <v>351</v>
      </c>
      <c r="I19" s="35">
        <f t="shared" si="0"/>
        <v>7473148</v>
      </c>
      <c r="J19" s="47">
        <f>67580+26</f>
        <v>67606</v>
      </c>
      <c r="K19" s="31">
        <v>1153024</v>
      </c>
      <c r="L19" s="31">
        <v>126</v>
      </c>
      <c r="M19" s="31">
        <v>0</v>
      </c>
      <c r="N19" s="35">
        <f>SUM(J19:M19)</f>
        <v>1220756</v>
      </c>
      <c r="O19" s="202">
        <v>0</v>
      </c>
      <c r="P19" s="203">
        <v>0</v>
      </c>
      <c r="Q19" s="203">
        <v>0</v>
      </c>
      <c r="R19" s="203">
        <v>0</v>
      </c>
      <c r="S19" s="35">
        <f t="shared" si="3"/>
        <v>0</v>
      </c>
      <c r="T19" s="47">
        <v>0</v>
      </c>
      <c r="U19" s="31">
        <v>0</v>
      </c>
      <c r="V19" s="31">
        <v>0</v>
      </c>
      <c r="W19" s="31">
        <v>0</v>
      </c>
      <c r="X19" s="35">
        <f t="shared" si="11"/>
        <v>0</v>
      </c>
      <c r="Y19" s="47">
        <v>0</v>
      </c>
      <c r="Z19" s="31">
        <v>0</v>
      </c>
      <c r="AA19" s="31">
        <v>0</v>
      </c>
      <c r="AB19" s="31">
        <v>0</v>
      </c>
      <c r="AC19" s="35">
        <f t="shared" si="4"/>
        <v>0</v>
      </c>
      <c r="AD19" s="47">
        <v>0</v>
      </c>
      <c r="AE19" s="31">
        <v>0</v>
      </c>
      <c r="AF19" s="31">
        <v>0</v>
      </c>
      <c r="AG19" s="31">
        <v>0</v>
      </c>
      <c r="AH19" s="35">
        <f t="shared" si="5"/>
        <v>0</v>
      </c>
      <c r="AI19" s="47">
        <v>0</v>
      </c>
      <c r="AJ19" s="31">
        <v>0</v>
      </c>
      <c r="AK19" s="31">
        <v>0</v>
      </c>
      <c r="AL19" s="31">
        <v>0</v>
      </c>
      <c r="AM19" s="35">
        <f t="shared" si="12"/>
        <v>0</v>
      </c>
      <c r="AN19" s="47">
        <v>0</v>
      </c>
      <c r="AO19" s="31">
        <v>0</v>
      </c>
      <c r="AP19" s="31">
        <v>0</v>
      </c>
      <c r="AQ19" s="31">
        <v>0</v>
      </c>
      <c r="AR19" s="35">
        <f t="shared" si="1"/>
        <v>0</v>
      </c>
      <c r="AS19" s="47">
        <v>0</v>
      </c>
      <c r="AT19" s="31">
        <v>0</v>
      </c>
      <c r="AU19" s="31">
        <v>0</v>
      </c>
      <c r="AV19" s="31">
        <v>0</v>
      </c>
      <c r="AW19" s="35">
        <f t="shared" si="14"/>
        <v>0</v>
      </c>
      <c r="AX19" s="47">
        <v>0</v>
      </c>
      <c r="AY19" s="31">
        <v>0</v>
      </c>
      <c r="AZ19" s="31">
        <v>0</v>
      </c>
      <c r="BA19" s="31">
        <v>0</v>
      </c>
      <c r="BB19" s="35">
        <f t="shared" si="6"/>
        <v>0</v>
      </c>
      <c r="BC19" s="47">
        <v>0</v>
      </c>
      <c r="BD19" s="31">
        <v>0</v>
      </c>
      <c r="BE19" s="31">
        <v>0</v>
      </c>
      <c r="BF19" s="31">
        <v>0</v>
      </c>
      <c r="BG19" s="35">
        <f t="shared" si="7"/>
        <v>0</v>
      </c>
      <c r="BH19" s="47">
        <v>0</v>
      </c>
      <c r="BI19" s="31">
        <v>0</v>
      </c>
      <c r="BJ19" s="31">
        <v>0</v>
      </c>
      <c r="BK19" s="31">
        <v>0</v>
      </c>
      <c r="BL19" s="35">
        <f t="shared" si="8"/>
        <v>0</v>
      </c>
      <c r="BM19" s="47">
        <v>0</v>
      </c>
      <c r="BN19" s="31">
        <v>0</v>
      </c>
      <c r="BO19" s="31">
        <v>0</v>
      </c>
      <c r="BP19" s="31">
        <v>0</v>
      </c>
      <c r="BQ19" s="35">
        <f t="shared" si="9"/>
        <v>0</v>
      </c>
      <c r="BR19" s="47">
        <f t="shared" si="2"/>
        <v>67606</v>
      </c>
      <c r="BS19" s="55">
        <f t="shared" si="2"/>
        <v>1153024</v>
      </c>
      <c r="BT19" s="31">
        <f t="shared" si="2"/>
        <v>126</v>
      </c>
      <c r="BU19" s="31">
        <f t="shared" si="2"/>
        <v>0</v>
      </c>
      <c r="BV19" s="138">
        <f t="shared" si="13"/>
        <v>1220756</v>
      </c>
      <c r="BW19" s="1"/>
      <c r="BX19" s="207"/>
    </row>
    <row r="20" spans="1:76" x14ac:dyDescent="0.35">
      <c r="A20" s="196">
        <v>14</v>
      </c>
      <c r="B20" s="197" t="s">
        <v>219</v>
      </c>
      <c r="D20" s="208"/>
      <c r="E20" s="199">
        <v>2417176</v>
      </c>
      <c r="F20" s="200">
        <v>9271</v>
      </c>
      <c r="G20" s="200">
        <v>358407</v>
      </c>
      <c r="H20" s="201">
        <v>11077</v>
      </c>
      <c r="I20" s="35">
        <f t="shared" si="0"/>
        <v>2795931</v>
      </c>
      <c r="J20" s="47">
        <f>212548+77</f>
        <v>212625</v>
      </c>
      <c r="K20" s="31">
        <v>329</v>
      </c>
      <c r="L20" s="31">
        <v>28706</v>
      </c>
      <c r="M20" s="31">
        <v>0</v>
      </c>
      <c r="N20" s="35">
        <f t="shared" si="10"/>
        <v>241660</v>
      </c>
      <c r="O20" s="202">
        <v>0</v>
      </c>
      <c r="P20" s="203">
        <v>0</v>
      </c>
      <c r="Q20" s="203">
        <v>0</v>
      </c>
      <c r="R20" s="203">
        <v>0</v>
      </c>
      <c r="S20" s="35">
        <f t="shared" si="3"/>
        <v>0</v>
      </c>
      <c r="T20" s="47">
        <v>0</v>
      </c>
      <c r="U20" s="31">
        <v>0</v>
      </c>
      <c r="V20" s="31">
        <v>0</v>
      </c>
      <c r="W20" s="31">
        <v>0</v>
      </c>
      <c r="X20" s="35">
        <f t="shared" si="11"/>
        <v>0</v>
      </c>
      <c r="Y20" s="47">
        <v>0</v>
      </c>
      <c r="Z20" s="31">
        <v>0</v>
      </c>
      <c r="AA20" s="31">
        <v>0</v>
      </c>
      <c r="AB20" s="31">
        <v>0</v>
      </c>
      <c r="AC20" s="35">
        <f t="shared" si="4"/>
        <v>0</v>
      </c>
      <c r="AD20" s="47">
        <v>0</v>
      </c>
      <c r="AE20" s="31">
        <v>0</v>
      </c>
      <c r="AF20" s="31">
        <v>0</v>
      </c>
      <c r="AG20" s="31">
        <v>0</v>
      </c>
      <c r="AH20" s="35">
        <f t="shared" si="5"/>
        <v>0</v>
      </c>
      <c r="AI20" s="47">
        <v>0</v>
      </c>
      <c r="AJ20" s="31">
        <v>0</v>
      </c>
      <c r="AK20" s="31">
        <v>0</v>
      </c>
      <c r="AL20" s="31">
        <v>0</v>
      </c>
      <c r="AM20" s="35">
        <f t="shared" si="12"/>
        <v>0</v>
      </c>
      <c r="AN20" s="47">
        <v>0</v>
      </c>
      <c r="AO20" s="31">
        <v>0</v>
      </c>
      <c r="AP20" s="31">
        <v>0</v>
      </c>
      <c r="AQ20" s="31">
        <v>0</v>
      </c>
      <c r="AR20" s="35">
        <f t="shared" si="1"/>
        <v>0</v>
      </c>
      <c r="AS20" s="47">
        <v>0</v>
      </c>
      <c r="AT20" s="31">
        <v>0</v>
      </c>
      <c r="AU20" s="31">
        <v>0</v>
      </c>
      <c r="AV20" s="31">
        <v>0</v>
      </c>
      <c r="AW20" s="35">
        <f t="shared" si="14"/>
        <v>0</v>
      </c>
      <c r="AX20" s="47">
        <v>0</v>
      </c>
      <c r="AY20" s="31">
        <v>0</v>
      </c>
      <c r="AZ20" s="31">
        <v>0</v>
      </c>
      <c r="BA20" s="31">
        <v>0</v>
      </c>
      <c r="BB20" s="35">
        <f t="shared" si="6"/>
        <v>0</v>
      </c>
      <c r="BC20" s="47">
        <v>0</v>
      </c>
      <c r="BD20" s="31">
        <v>0</v>
      </c>
      <c r="BE20" s="31">
        <v>0</v>
      </c>
      <c r="BF20" s="31">
        <v>0</v>
      </c>
      <c r="BG20" s="35">
        <f t="shared" si="7"/>
        <v>0</v>
      </c>
      <c r="BH20" s="47">
        <v>0</v>
      </c>
      <c r="BI20" s="31">
        <v>0</v>
      </c>
      <c r="BJ20" s="31">
        <v>0</v>
      </c>
      <c r="BK20" s="31">
        <v>0</v>
      </c>
      <c r="BL20" s="35">
        <f t="shared" si="8"/>
        <v>0</v>
      </c>
      <c r="BM20" s="47">
        <v>0</v>
      </c>
      <c r="BN20" s="31">
        <v>0</v>
      </c>
      <c r="BO20" s="31">
        <v>0</v>
      </c>
      <c r="BP20" s="31">
        <v>0</v>
      </c>
      <c r="BQ20" s="35">
        <f t="shared" si="9"/>
        <v>0</v>
      </c>
      <c r="BR20" s="47">
        <f t="shared" si="2"/>
        <v>212625</v>
      </c>
      <c r="BS20" s="55">
        <f t="shared" si="2"/>
        <v>329</v>
      </c>
      <c r="BT20" s="31">
        <f t="shared" si="2"/>
        <v>28706</v>
      </c>
      <c r="BU20" s="31">
        <f t="shared" si="2"/>
        <v>0</v>
      </c>
      <c r="BV20" s="138">
        <f t="shared" si="13"/>
        <v>241660</v>
      </c>
      <c r="BW20" s="1"/>
      <c r="BX20" s="207"/>
    </row>
    <row r="21" spans="1:76" x14ac:dyDescent="0.35">
      <c r="A21" s="196">
        <v>15</v>
      </c>
      <c r="B21" s="197" t="s">
        <v>220</v>
      </c>
      <c r="D21" s="208"/>
      <c r="E21" s="199">
        <v>143147</v>
      </c>
      <c r="F21" s="200">
        <v>47982</v>
      </c>
      <c r="G21" s="200">
        <v>1355</v>
      </c>
      <c r="H21" s="201">
        <v>534</v>
      </c>
      <c r="I21" s="35">
        <f t="shared" si="0"/>
        <v>193018</v>
      </c>
      <c r="J21" s="47">
        <v>9076</v>
      </c>
      <c r="K21" s="31">
        <v>0</v>
      </c>
      <c r="L21" s="31">
        <v>0</v>
      </c>
      <c r="M21" s="31">
        <v>0</v>
      </c>
      <c r="N21" s="35">
        <f>SUM(J21:M21)</f>
        <v>9076</v>
      </c>
      <c r="O21" s="202">
        <v>0</v>
      </c>
      <c r="P21" s="203">
        <v>0</v>
      </c>
      <c r="Q21" s="203">
        <v>0</v>
      </c>
      <c r="R21" s="203">
        <v>0</v>
      </c>
      <c r="S21" s="35">
        <f t="shared" si="3"/>
        <v>0</v>
      </c>
      <c r="T21" s="47">
        <v>0</v>
      </c>
      <c r="U21" s="31">
        <v>0</v>
      </c>
      <c r="V21" s="31">
        <v>0</v>
      </c>
      <c r="W21" s="31">
        <v>0</v>
      </c>
      <c r="X21" s="35">
        <f t="shared" si="11"/>
        <v>0</v>
      </c>
      <c r="Y21" s="47">
        <v>0</v>
      </c>
      <c r="Z21" s="31">
        <v>0</v>
      </c>
      <c r="AA21" s="31">
        <v>0</v>
      </c>
      <c r="AB21" s="31">
        <v>0</v>
      </c>
      <c r="AC21" s="35">
        <f t="shared" si="4"/>
        <v>0</v>
      </c>
      <c r="AD21" s="47">
        <v>0</v>
      </c>
      <c r="AE21" s="31">
        <v>0</v>
      </c>
      <c r="AF21" s="31">
        <v>0</v>
      </c>
      <c r="AG21" s="31">
        <v>0</v>
      </c>
      <c r="AH21" s="35">
        <f t="shared" si="5"/>
        <v>0</v>
      </c>
      <c r="AI21" s="47">
        <v>0</v>
      </c>
      <c r="AJ21" s="31">
        <v>0</v>
      </c>
      <c r="AK21" s="31">
        <v>0</v>
      </c>
      <c r="AL21" s="31">
        <v>0</v>
      </c>
      <c r="AM21" s="35">
        <f t="shared" si="12"/>
        <v>0</v>
      </c>
      <c r="AN21" s="47">
        <v>0</v>
      </c>
      <c r="AO21" s="31">
        <v>0</v>
      </c>
      <c r="AP21" s="31">
        <v>0</v>
      </c>
      <c r="AQ21" s="31">
        <v>0</v>
      </c>
      <c r="AR21" s="35">
        <f t="shared" si="1"/>
        <v>0</v>
      </c>
      <c r="AS21" s="47">
        <v>0</v>
      </c>
      <c r="AT21" s="31">
        <v>0</v>
      </c>
      <c r="AU21" s="31">
        <v>0</v>
      </c>
      <c r="AV21" s="31">
        <v>0</v>
      </c>
      <c r="AW21" s="35">
        <f t="shared" si="14"/>
        <v>0</v>
      </c>
      <c r="AX21" s="47">
        <v>0</v>
      </c>
      <c r="AY21" s="31">
        <v>0</v>
      </c>
      <c r="AZ21" s="31">
        <v>0</v>
      </c>
      <c r="BA21" s="31">
        <v>0</v>
      </c>
      <c r="BB21" s="35">
        <f t="shared" si="6"/>
        <v>0</v>
      </c>
      <c r="BC21" s="47">
        <v>0</v>
      </c>
      <c r="BD21" s="31">
        <v>0</v>
      </c>
      <c r="BE21" s="31">
        <v>0</v>
      </c>
      <c r="BF21" s="31">
        <v>0</v>
      </c>
      <c r="BG21" s="35">
        <f t="shared" si="7"/>
        <v>0</v>
      </c>
      <c r="BH21" s="47">
        <v>0</v>
      </c>
      <c r="BI21" s="31">
        <v>0</v>
      </c>
      <c r="BJ21" s="31">
        <v>0</v>
      </c>
      <c r="BK21" s="31">
        <v>0</v>
      </c>
      <c r="BL21" s="35">
        <f t="shared" si="8"/>
        <v>0</v>
      </c>
      <c r="BM21" s="47">
        <v>0</v>
      </c>
      <c r="BN21" s="31">
        <v>0</v>
      </c>
      <c r="BO21" s="31">
        <v>0</v>
      </c>
      <c r="BP21" s="31">
        <v>0</v>
      </c>
      <c r="BQ21" s="35">
        <f t="shared" si="9"/>
        <v>0</v>
      </c>
      <c r="BR21" s="47">
        <f t="shared" si="2"/>
        <v>9076</v>
      </c>
      <c r="BS21" s="55">
        <f t="shared" si="2"/>
        <v>0</v>
      </c>
      <c r="BT21" s="31">
        <f t="shared" si="2"/>
        <v>0</v>
      </c>
      <c r="BU21" s="31">
        <f t="shared" si="2"/>
        <v>0</v>
      </c>
      <c r="BV21" s="138">
        <f t="shared" si="13"/>
        <v>9076</v>
      </c>
      <c r="BW21" s="1"/>
      <c r="BX21" s="207"/>
    </row>
    <row r="22" spans="1:76" x14ac:dyDescent="0.35">
      <c r="A22" s="196">
        <v>16</v>
      </c>
      <c r="B22" s="197" t="s">
        <v>221</v>
      </c>
      <c r="D22" s="198"/>
      <c r="E22" s="199">
        <v>3846101</v>
      </c>
      <c r="F22" s="200">
        <v>33037704</v>
      </c>
      <c r="G22" s="200">
        <v>605494</v>
      </c>
      <c r="H22" s="201">
        <v>3565</v>
      </c>
      <c r="I22" s="35">
        <f t="shared" si="0"/>
        <v>37492864</v>
      </c>
      <c r="J22" s="47">
        <f>395847+5</f>
        <v>395852</v>
      </c>
      <c r="K22" s="31">
        <f>8591706+305</f>
        <v>8592011</v>
      </c>
      <c r="L22" s="31">
        <v>23322</v>
      </c>
      <c r="M22" s="31">
        <v>50</v>
      </c>
      <c r="N22" s="35">
        <f t="shared" si="10"/>
        <v>9011235</v>
      </c>
      <c r="O22" s="202">
        <v>0</v>
      </c>
      <c r="P22" s="203">
        <v>0</v>
      </c>
      <c r="Q22" s="203">
        <v>0</v>
      </c>
      <c r="R22" s="203">
        <v>0</v>
      </c>
      <c r="S22" s="35">
        <f t="shared" si="3"/>
        <v>0</v>
      </c>
      <c r="T22" s="47">
        <v>0</v>
      </c>
      <c r="U22" s="31">
        <v>0</v>
      </c>
      <c r="V22" s="31">
        <v>0</v>
      </c>
      <c r="W22" s="31">
        <v>0</v>
      </c>
      <c r="X22" s="35">
        <f t="shared" si="11"/>
        <v>0</v>
      </c>
      <c r="Y22" s="47">
        <v>0</v>
      </c>
      <c r="Z22" s="31">
        <v>0</v>
      </c>
      <c r="AA22" s="31">
        <v>0</v>
      </c>
      <c r="AB22" s="31">
        <v>0</v>
      </c>
      <c r="AC22" s="35">
        <f t="shared" si="4"/>
        <v>0</v>
      </c>
      <c r="AD22" s="47">
        <v>0</v>
      </c>
      <c r="AE22" s="31">
        <v>0</v>
      </c>
      <c r="AF22" s="31">
        <v>0</v>
      </c>
      <c r="AG22" s="31">
        <v>0</v>
      </c>
      <c r="AH22" s="35">
        <f t="shared" si="5"/>
        <v>0</v>
      </c>
      <c r="AI22" s="47">
        <v>0</v>
      </c>
      <c r="AJ22" s="31">
        <v>0</v>
      </c>
      <c r="AK22" s="31">
        <v>0</v>
      </c>
      <c r="AL22" s="31">
        <v>0</v>
      </c>
      <c r="AM22" s="35">
        <f t="shared" si="12"/>
        <v>0</v>
      </c>
      <c r="AN22" s="47">
        <v>0</v>
      </c>
      <c r="AO22" s="31">
        <v>0</v>
      </c>
      <c r="AP22" s="31">
        <v>0</v>
      </c>
      <c r="AQ22" s="31">
        <v>0</v>
      </c>
      <c r="AR22" s="35">
        <f t="shared" si="1"/>
        <v>0</v>
      </c>
      <c r="AS22" s="47">
        <v>0</v>
      </c>
      <c r="AT22" s="31">
        <v>0</v>
      </c>
      <c r="AU22" s="31">
        <v>0</v>
      </c>
      <c r="AV22" s="31">
        <v>0</v>
      </c>
      <c r="AW22" s="35">
        <f t="shared" si="14"/>
        <v>0</v>
      </c>
      <c r="AX22" s="47">
        <v>0</v>
      </c>
      <c r="AY22" s="31">
        <v>0</v>
      </c>
      <c r="AZ22" s="31">
        <v>0</v>
      </c>
      <c r="BA22" s="31">
        <v>0</v>
      </c>
      <c r="BB22" s="35">
        <f t="shared" si="6"/>
        <v>0</v>
      </c>
      <c r="BC22" s="47">
        <v>0</v>
      </c>
      <c r="BD22" s="31">
        <v>0</v>
      </c>
      <c r="BE22" s="31">
        <v>0</v>
      </c>
      <c r="BF22" s="31">
        <v>0</v>
      </c>
      <c r="BG22" s="35">
        <f t="shared" si="7"/>
        <v>0</v>
      </c>
      <c r="BH22" s="47">
        <v>0</v>
      </c>
      <c r="BI22" s="31">
        <v>0</v>
      </c>
      <c r="BJ22" s="31">
        <v>0</v>
      </c>
      <c r="BK22" s="31">
        <v>0</v>
      </c>
      <c r="BL22" s="35">
        <f t="shared" si="8"/>
        <v>0</v>
      </c>
      <c r="BM22" s="47">
        <v>0</v>
      </c>
      <c r="BN22" s="31">
        <v>0</v>
      </c>
      <c r="BO22" s="31">
        <v>0</v>
      </c>
      <c r="BP22" s="31">
        <v>0</v>
      </c>
      <c r="BQ22" s="35">
        <f t="shared" si="9"/>
        <v>0</v>
      </c>
      <c r="BR22" s="47">
        <f t="shared" si="2"/>
        <v>395852</v>
      </c>
      <c r="BS22" s="55">
        <f t="shared" si="2"/>
        <v>8592011</v>
      </c>
      <c r="BT22" s="31">
        <f t="shared" si="2"/>
        <v>23322</v>
      </c>
      <c r="BU22" s="31">
        <f t="shared" si="2"/>
        <v>50</v>
      </c>
      <c r="BV22" s="138">
        <f t="shared" si="13"/>
        <v>9011235</v>
      </c>
      <c r="BW22" s="1"/>
      <c r="BX22" s="207"/>
    </row>
    <row r="23" spans="1:76" x14ac:dyDescent="0.35">
      <c r="A23" s="196">
        <v>17</v>
      </c>
      <c r="B23" s="197" t="s">
        <v>222</v>
      </c>
      <c r="D23" s="211" t="s">
        <v>63</v>
      </c>
      <c r="E23" s="199">
        <v>13168297</v>
      </c>
      <c r="F23" s="200">
        <v>103116689</v>
      </c>
      <c r="G23" s="200">
        <v>55226</v>
      </c>
      <c r="H23" s="201">
        <v>3515</v>
      </c>
      <c r="I23" s="35">
        <f t="shared" si="0"/>
        <v>116343727</v>
      </c>
      <c r="J23" s="47">
        <f>983736+85</f>
        <v>983821</v>
      </c>
      <c r="K23" s="31">
        <f>923951+20668566</f>
        <v>21592517</v>
      </c>
      <c r="L23" s="31">
        <v>59</v>
      </c>
      <c r="M23" s="31">
        <v>0</v>
      </c>
      <c r="N23" s="35">
        <f t="shared" si="10"/>
        <v>22576397</v>
      </c>
      <c r="O23" s="202">
        <v>0</v>
      </c>
      <c r="P23" s="203">
        <v>0</v>
      </c>
      <c r="Q23" s="203">
        <v>0</v>
      </c>
      <c r="R23" s="203">
        <v>0</v>
      </c>
      <c r="S23" s="35">
        <f>SUM(O23:R23)</f>
        <v>0</v>
      </c>
      <c r="T23" s="47">
        <v>0</v>
      </c>
      <c r="U23" s="31">
        <v>0</v>
      </c>
      <c r="V23" s="31">
        <v>0</v>
      </c>
      <c r="W23" s="31">
        <v>0</v>
      </c>
      <c r="X23" s="35">
        <f t="shared" si="11"/>
        <v>0</v>
      </c>
      <c r="Y23" s="47">
        <v>0</v>
      </c>
      <c r="Z23" s="31">
        <v>0</v>
      </c>
      <c r="AA23" s="31">
        <v>0</v>
      </c>
      <c r="AB23" s="31">
        <v>0</v>
      </c>
      <c r="AC23" s="35">
        <f t="shared" si="4"/>
        <v>0</v>
      </c>
      <c r="AD23" s="47">
        <v>0</v>
      </c>
      <c r="AE23" s="31">
        <v>0</v>
      </c>
      <c r="AF23" s="31">
        <v>0</v>
      </c>
      <c r="AG23" s="31">
        <v>0</v>
      </c>
      <c r="AH23" s="35">
        <f t="shared" si="5"/>
        <v>0</v>
      </c>
      <c r="AI23" s="47">
        <v>0</v>
      </c>
      <c r="AJ23" s="31">
        <v>0</v>
      </c>
      <c r="AK23" s="31">
        <v>0</v>
      </c>
      <c r="AL23" s="31">
        <v>0</v>
      </c>
      <c r="AM23" s="35">
        <f t="shared" si="12"/>
        <v>0</v>
      </c>
      <c r="AN23" s="47">
        <v>0</v>
      </c>
      <c r="AO23" s="31">
        <v>0</v>
      </c>
      <c r="AP23" s="31">
        <v>0</v>
      </c>
      <c r="AQ23" s="31">
        <v>0</v>
      </c>
      <c r="AR23" s="35">
        <f t="shared" si="1"/>
        <v>0</v>
      </c>
      <c r="AS23" s="47">
        <v>0</v>
      </c>
      <c r="AT23" s="31">
        <v>0</v>
      </c>
      <c r="AU23" s="31">
        <v>0</v>
      </c>
      <c r="AV23" s="31">
        <v>0</v>
      </c>
      <c r="AW23" s="35">
        <f t="shared" si="14"/>
        <v>0</v>
      </c>
      <c r="AX23" s="47">
        <v>0</v>
      </c>
      <c r="AY23" s="31">
        <v>0</v>
      </c>
      <c r="AZ23" s="31">
        <v>0</v>
      </c>
      <c r="BA23" s="31">
        <v>0</v>
      </c>
      <c r="BB23" s="35">
        <f t="shared" si="6"/>
        <v>0</v>
      </c>
      <c r="BC23" s="47">
        <v>0</v>
      </c>
      <c r="BD23" s="31">
        <v>0</v>
      </c>
      <c r="BE23" s="31">
        <v>0</v>
      </c>
      <c r="BF23" s="31">
        <v>0</v>
      </c>
      <c r="BG23" s="35">
        <f t="shared" si="7"/>
        <v>0</v>
      </c>
      <c r="BH23" s="47">
        <v>0</v>
      </c>
      <c r="BI23" s="31">
        <v>0</v>
      </c>
      <c r="BJ23" s="31">
        <v>0</v>
      </c>
      <c r="BK23" s="31">
        <v>0</v>
      </c>
      <c r="BL23" s="35">
        <f t="shared" si="8"/>
        <v>0</v>
      </c>
      <c r="BM23" s="47">
        <v>0</v>
      </c>
      <c r="BN23" s="31">
        <v>0</v>
      </c>
      <c r="BO23" s="31">
        <v>0</v>
      </c>
      <c r="BP23" s="31">
        <v>0</v>
      </c>
      <c r="BQ23" s="35">
        <f t="shared" si="9"/>
        <v>0</v>
      </c>
      <c r="BR23" s="47">
        <f t="shared" ref="BR23:BU48" si="15">+J23+O23+T23+Y23+AD23+AI23+AN23+AS23+AX23+BC23+BH23+BM23</f>
        <v>983821</v>
      </c>
      <c r="BS23" s="55">
        <f t="shared" si="15"/>
        <v>21592517</v>
      </c>
      <c r="BT23" s="31">
        <f t="shared" si="15"/>
        <v>59</v>
      </c>
      <c r="BU23" s="31">
        <f t="shared" si="15"/>
        <v>0</v>
      </c>
      <c r="BV23" s="138">
        <f t="shared" si="13"/>
        <v>22576397</v>
      </c>
      <c r="BW23" s="1"/>
      <c r="BX23" s="207"/>
    </row>
    <row r="24" spans="1:76" x14ac:dyDescent="0.35">
      <c r="A24" s="196">
        <v>18</v>
      </c>
      <c r="B24" s="197" t="s">
        <v>223</v>
      </c>
      <c r="D24" s="210"/>
      <c r="E24" s="199">
        <v>2282260</v>
      </c>
      <c r="F24" s="200">
        <v>60908842</v>
      </c>
      <c r="G24" s="200">
        <v>2170013</v>
      </c>
      <c r="H24" s="201">
        <v>2101</v>
      </c>
      <c r="I24" s="35">
        <f t="shared" si="0"/>
        <v>65363216</v>
      </c>
      <c r="J24" s="47">
        <f>101915+299493</f>
        <v>401408</v>
      </c>
      <c r="K24" s="31">
        <f>6696771+18200</f>
        <v>6714971</v>
      </c>
      <c r="L24" s="31">
        <f>353+13092</f>
        <v>13445</v>
      </c>
      <c r="M24" s="31">
        <v>3</v>
      </c>
      <c r="N24" s="35">
        <f t="shared" si="10"/>
        <v>7129827</v>
      </c>
      <c r="O24" s="202">
        <v>0</v>
      </c>
      <c r="P24" s="203">
        <v>0</v>
      </c>
      <c r="Q24" s="203">
        <v>0</v>
      </c>
      <c r="R24" s="203">
        <v>0</v>
      </c>
      <c r="S24" s="35">
        <f t="shared" ref="S24:S33" si="16">SUM(O24:R24)</f>
        <v>0</v>
      </c>
      <c r="T24" s="47">
        <v>0</v>
      </c>
      <c r="U24" s="31">
        <v>0</v>
      </c>
      <c r="V24" s="31">
        <v>0</v>
      </c>
      <c r="W24" s="31">
        <v>0</v>
      </c>
      <c r="X24" s="35">
        <f t="shared" si="11"/>
        <v>0</v>
      </c>
      <c r="Y24" s="47">
        <v>0</v>
      </c>
      <c r="Z24" s="31">
        <v>0</v>
      </c>
      <c r="AA24" s="31">
        <v>0</v>
      </c>
      <c r="AB24" s="31">
        <v>0</v>
      </c>
      <c r="AC24" s="35">
        <f t="shared" si="4"/>
        <v>0</v>
      </c>
      <c r="AD24" s="47">
        <v>0</v>
      </c>
      <c r="AE24" s="31">
        <v>0</v>
      </c>
      <c r="AF24" s="31">
        <v>0</v>
      </c>
      <c r="AG24" s="31">
        <v>0</v>
      </c>
      <c r="AH24" s="35">
        <f t="shared" si="5"/>
        <v>0</v>
      </c>
      <c r="AI24" s="47">
        <v>0</v>
      </c>
      <c r="AJ24" s="31">
        <v>0</v>
      </c>
      <c r="AK24" s="31">
        <v>0</v>
      </c>
      <c r="AL24" s="31">
        <v>0</v>
      </c>
      <c r="AM24" s="35">
        <f t="shared" si="12"/>
        <v>0</v>
      </c>
      <c r="AN24" s="47">
        <v>0</v>
      </c>
      <c r="AO24" s="31">
        <v>0</v>
      </c>
      <c r="AP24" s="31">
        <v>0</v>
      </c>
      <c r="AQ24" s="31">
        <v>0</v>
      </c>
      <c r="AR24" s="35">
        <f t="shared" si="1"/>
        <v>0</v>
      </c>
      <c r="AS24" s="47">
        <v>0</v>
      </c>
      <c r="AT24" s="31">
        <v>0</v>
      </c>
      <c r="AU24" s="31">
        <v>0</v>
      </c>
      <c r="AV24" s="31">
        <v>0</v>
      </c>
      <c r="AW24" s="35">
        <f t="shared" si="14"/>
        <v>0</v>
      </c>
      <c r="AX24" s="47">
        <v>0</v>
      </c>
      <c r="AY24" s="31">
        <v>0</v>
      </c>
      <c r="AZ24" s="31">
        <v>0</v>
      </c>
      <c r="BA24" s="31">
        <v>0</v>
      </c>
      <c r="BB24" s="35">
        <f t="shared" si="6"/>
        <v>0</v>
      </c>
      <c r="BC24" s="47">
        <v>0</v>
      </c>
      <c r="BD24" s="31">
        <v>0</v>
      </c>
      <c r="BE24" s="31">
        <v>0</v>
      </c>
      <c r="BF24" s="31">
        <v>0</v>
      </c>
      <c r="BG24" s="35">
        <f t="shared" si="7"/>
        <v>0</v>
      </c>
      <c r="BH24" s="47">
        <v>0</v>
      </c>
      <c r="BI24" s="31">
        <v>0</v>
      </c>
      <c r="BJ24" s="31">
        <v>0</v>
      </c>
      <c r="BK24" s="31">
        <v>0</v>
      </c>
      <c r="BL24" s="35">
        <f t="shared" si="8"/>
        <v>0</v>
      </c>
      <c r="BM24" s="47">
        <v>0</v>
      </c>
      <c r="BN24" s="31">
        <v>0</v>
      </c>
      <c r="BO24" s="31">
        <v>0</v>
      </c>
      <c r="BP24" s="31">
        <v>0</v>
      </c>
      <c r="BQ24" s="35">
        <f t="shared" si="9"/>
        <v>0</v>
      </c>
      <c r="BR24" s="47">
        <f t="shared" si="15"/>
        <v>401408</v>
      </c>
      <c r="BS24" s="55">
        <f t="shared" si="15"/>
        <v>6714971</v>
      </c>
      <c r="BT24" s="31">
        <f t="shared" si="15"/>
        <v>13445</v>
      </c>
      <c r="BU24" s="31">
        <f t="shared" si="15"/>
        <v>3</v>
      </c>
      <c r="BV24" s="138">
        <f t="shared" si="13"/>
        <v>7129827</v>
      </c>
      <c r="BW24" s="1"/>
      <c r="BX24" s="207"/>
    </row>
    <row r="25" spans="1:76" x14ac:dyDescent="0.35">
      <c r="A25" s="196">
        <v>19</v>
      </c>
      <c r="B25" s="197" t="s">
        <v>224</v>
      </c>
      <c r="D25" s="208"/>
      <c r="E25" s="199">
        <v>913694</v>
      </c>
      <c r="F25" s="200">
        <v>289265170</v>
      </c>
      <c r="G25" s="200">
        <v>13643</v>
      </c>
      <c r="H25" s="201">
        <v>249</v>
      </c>
      <c r="I25" s="35">
        <f t="shared" si="0"/>
        <v>290192756</v>
      </c>
      <c r="J25" s="47">
        <v>90349</v>
      </c>
      <c r="K25" s="31">
        <f>23320737+656410</f>
        <v>23977147</v>
      </c>
      <c r="L25" s="31">
        <v>-10435</v>
      </c>
      <c r="M25" s="31">
        <v>0</v>
      </c>
      <c r="N25" s="35">
        <f t="shared" si="10"/>
        <v>24057061</v>
      </c>
      <c r="O25" s="202">
        <v>0</v>
      </c>
      <c r="P25" s="203">
        <v>0</v>
      </c>
      <c r="Q25" s="203">
        <v>0</v>
      </c>
      <c r="R25" s="203">
        <v>0</v>
      </c>
      <c r="S25" s="35">
        <f t="shared" si="16"/>
        <v>0</v>
      </c>
      <c r="T25" s="47">
        <v>0</v>
      </c>
      <c r="U25" s="31">
        <v>0</v>
      </c>
      <c r="V25" s="31">
        <v>0</v>
      </c>
      <c r="W25" s="31">
        <v>0</v>
      </c>
      <c r="X25" s="35">
        <f t="shared" si="11"/>
        <v>0</v>
      </c>
      <c r="Y25" s="47">
        <v>0</v>
      </c>
      <c r="Z25" s="31">
        <v>0</v>
      </c>
      <c r="AA25" s="31">
        <v>0</v>
      </c>
      <c r="AB25" s="31">
        <v>0</v>
      </c>
      <c r="AC25" s="35">
        <f t="shared" si="4"/>
        <v>0</v>
      </c>
      <c r="AD25" s="47">
        <v>0</v>
      </c>
      <c r="AE25" s="31">
        <v>0</v>
      </c>
      <c r="AF25" s="31">
        <v>0</v>
      </c>
      <c r="AG25" s="31">
        <v>0</v>
      </c>
      <c r="AH25" s="35">
        <f t="shared" si="5"/>
        <v>0</v>
      </c>
      <c r="AI25" s="47">
        <v>0</v>
      </c>
      <c r="AJ25" s="31">
        <v>0</v>
      </c>
      <c r="AK25" s="31">
        <v>0</v>
      </c>
      <c r="AL25" s="31">
        <v>0</v>
      </c>
      <c r="AM25" s="35">
        <f t="shared" si="12"/>
        <v>0</v>
      </c>
      <c r="AN25" s="47">
        <v>0</v>
      </c>
      <c r="AO25" s="31">
        <v>0</v>
      </c>
      <c r="AP25" s="31">
        <v>0</v>
      </c>
      <c r="AQ25" s="31">
        <v>0</v>
      </c>
      <c r="AR25" s="35">
        <f t="shared" si="1"/>
        <v>0</v>
      </c>
      <c r="AS25" s="47">
        <v>0</v>
      </c>
      <c r="AT25" s="31">
        <v>0</v>
      </c>
      <c r="AU25" s="31">
        <v>0</v>
      </c>
      <c r="AV25" s="31">
        <v>0</v>
      </c>
      <c r="AW25" s="35">
        <f t="shared" si="14"/>
        <v>0</v>
      </c>
      <c r="AX25" s="47">
        <v>0</v>
      </c>
      <c r="AY25" s="31">
        <v>0</v>
      </c>
      <c r="AZ25" s="31">
        <v>0</v>
      </c>
      <c r="BA25" s="31">
        <v>0</v>
      </c>
      <c r="BB25" s="35">
        <f t="shared" si="6"/>
        <v>0</v>
      </c>
      <c r="BC25" s="47">
        <v>0</v>
      </c>
      <c r="BD25" s="31">
        <v>0</v>
      </c>
      <c r="BE25" s="31">
        <v>0</v>
      </c>
      <c r="BF25" s="31">
        <v>0</v>
      </c>
      <c r="BG25" s="35">
        <f t="shared" si="7"/>
        <v>0</v>
      </c>
      <c r="BH25" s="47">
        <v>0</v>
      </c>
      <c r="BI25" s="31">
        <v>0</v>
      </c>
      <c r="BJ25" s="31">
        <v>0</v>
      </c>
      <c r="BK25" s="31">
        <v>0</v>
      </c>
      <c r="BL25" s="35">
        <f t="shared" si="8"/>
        <v>0</v>
      </c>
      <c r="BM25" s="47">
        <v>0</v>
      </c>
      <c r="BN25" s="31">
        <v>0</v>
      </c>
      <c r="BO25" s="31">
        <v>0</v>
      </c>
      <c r="BP25" s="31">
        <v>0</v>
      </c>
      <c r="BQ25" s="35">
        <f t="shared" si="9"/>
        <v>0</v>
      </c>
      <c r="BR25" s="47">
        <f t="shared" si="15"/>
        <v>90349</v>
      </c>
      <c r="BS25" s="55">
        <f t="shared" si="15"/>
        <v>23977147</v>
      </c>
      <c r="BT25" s="31">
        <f t="shared" si="15"/>
        <v>-10435</v>
      </c>
      <c r="BU25" s="31">
        <f t="shared" si="15"/>
        <v>0</v>
      </c>
      <c r="BV25" s="138">
        <f t="shared" si="13"/>
        <v>24057061</v>
      </c>
      <c r="BW25" s="1"/>
      <c r="BX25" s="207"/>
    </row>
    <row r="26" spans="1:76" x14ac:dyDescent="0.35">
      <c r="A26" s="196">
        <v>20</v>
      </c>
      <c r="B26" s="724" t="s">
        <v>225</v>
      </c>
      <c r="C26" s="724"/>
      <c r="D26" s="198"/>
      <c r="E26" s="199">
        <v>224350</v>
      </c>
      <c r="F26" s="200">
        <v>1123609</v>
      </c>
      <c r="G26" s="200">
        <v>6629</v>
      </c>
      <c r="H26" s="201">
        <v>0</v>
      </c>
      <c r="I26" s="35">
        <f t="shared" si="0"/>
        <v>1354588</v>
      </c>
      <c r="J26" s="47">
        <v>12679</v>
      </c>
      <c r="K26" s="31">
        <v>8122</v>
      </c>
      <c r="L26" s="31">
        <v>44</v>
      </c>
      <c r="M26" s="31">
        <v>0</v>
      </c>
      <c r="N26" s="35">
        <f t="shared" si="10"/>
        <v>20845</v>
      </c>
      <c r="O26" s="202">
        <v>0</v>
      </c>
      <c r="P26" s="203">
        <v>0</v>
      </c>
      <c r="Q26" s="203">
        <v>0</v>
      </c>
      <c r="R26" s="203">
        <v>0</v>
      </c>
      <c r="S26" s="35">
        <f t="shared" si="16"/>
        <v>0</v>
      </c>
      <c r="T26" s="47">
        <v>0</v>
      </c>
      <c r="U26" s="31">
        <v>0</v>
      </c>
      <c r="V26" s="31">
        <v>0</v>
      </c>
      <c r="W26" s="31">
        <v>0</v>
      </c>
      <c r="X26" s="35">
        <f t="shared" si="11"/>
        <v>0</v>
      </c>
      <c r="Y26" s="47">
        <v>0</v>
      </c>
      <c r="Z26" s="31">
        <v>0</v>
      </c>
      <c r="AA26" s="31">
        <v>0</v>
      </c>
      <c r="AB26" s="31">
        <v>0</v>
      </c>
      <c r="AC26" s="35">
        <f t="shared" si="4"/>
        <v>0</v>
      </c>
      <c r="AD26" s="47">
        <v>0</v>
      </c>
      <c r="AE26" s="31">
        <v>0</v>
      </c>
      <c r="AF26" s="31">
        <v>0</v>
      </c>
      <c r="AG26" s="31">
        <v>0</v>
      </c>
      <c r="AH26" s="35">
        <f t="shared" si="5"/>
        <v>0</v>
      </c>
      <c r="AI26" s="47">
        <v>0</v>
      </c>
      <c r="AJ26" s="31">
        <v>0</v>
      </c>
      <c r="AK26" s="31">
        <v>0</v>
      </c>
      <c r="AL26" s="31">
        <v>0</v>
      </c>
      <c r="AM26" s="35">
        <f t="shared" si="12"/>
        <v>0</v>
      </c>
      <c r="AN26" s="47">
        <v>0</v>
      </c>
      <c r="AO26" s="31">
        <v>0</v>
      </c>
      <c r="AP26" s="31">
        <v>0</v>
      </c>
      <c r="AQ26" s="31">
        <v>0</v>
      </c>
      <c r="AR26" s="35">
        <f t="shared" si="1"/>
        <v>0</v>
      </c>
      <c r="AS26" s="47">
        <v>0</v>
      </c>
      <c r="AT26" s="31">
        <v>0</v>
      </c>
      <c r="AU26" s="31">
        <v>0</v>
      </c>
      <c r="AV26" s="31">
        <v>0</v>
      </c>
      <c r="AW26" s="35">
        <f t="shared" si="14"/>
        <v>0</v>
      </c>
      <c r="AX26" s="47">
        <v>0</v>
      </c>
      <c r="AY26" s="31">
        <v>0</v>
      </c>
      <c r="AZ26" s="31">
        <v>0</v>
      </c>
      <c r="BA26" s="31">
        <v>0</v>
      </c>
      <c r="BB26" s="35">
        <f t="shared" si="6"/>
        <v>0</v>
      </c>
      <c r="BC26" s="47">
        <v>0</v>
      </c>
      <c r="BD26" s="31">
        <v>0</v>
      </c>
      <c r="BE26" s="31">
        <v>0</v>
      </c>
      <c r="BF26" s="31">
        <v>0</v>
      </c>
      <c r="BG26" s="35">
        <f t="shared" si="7"/>
        <v>0</v>
      </c>
      <c r="BH26" s="47">
        <v>0</v>
      </c>
      <c r="BI26" s="31">
        <v>0</v>
      </c>
      <c r="BJ26" s="31">
        <v>0</v>
      </c>
      <c r="BK26" s="31">
        <v>0</v>
      </c>
      <c r="BL26" s="35">
        <f t="shared" si="8"/>
        <v>0</v>
      </c>
      <c r="BM26" s="47">
        <v>0</v>
      </c>
      <c r="BN26" s="31">
        <v>0</v>
      </c>
      <c r="BO26" s="31">
        <v>0</v>
      </c>
      <c r="BP26" s="31">
        <v>0</v>
      </c>
      <c r="BQ26" s="35">
        <f t="shared" si="9"/>
        <v>0</v>
      </c>
      <c r="BR26" s="47">
        <f t="shared" si="15"/>
        <v>12679</v>
      </c>
      <c r="BS26" s="55">
        <f t="shared" si="15"/>
        <v>8122</v>
      </c>
      <c r="BT26" s="31">
        <f t="shared" si="15"/>
        <v>44</v>
      </c>
      <c r="BU26" s="31">
        <f t="shared" si="15"/>
        <v>0</v>
      </c>
      <c r="BV26" s="138">
        <f t="shared" si="13"/>
        <v>20845</v>
      </c>
      <c r="BW26" s="1"/>
      <c r="BX26" s="207"/>
    </row>
    <row r="27" spans="1:76" x14ac:dyDescent="0.35">
      <c r="A27" s="196">
        <v>21</v>
      </c>
      <c r="B27" s="212" t="s">
        <v>226</v>
      </c>
      <c r="C27" s="212"/>
      <c r="D27" s="198"/>
      <c r="E27" s="199">
        <v>163231</v>
      </c>
      <c r="F27" s="200">
        <v>198</v>
      </c>
      <c r="G27" s="200">
        <v>9009</v>
      </c>
      <c r="H27" s="201">
        <v>79</v>
      </c>
      <c r="I27" s="35">
        <f t="shared" si="0"/>
        <v>172517</v>
      </c>
      <c r="J27" s="47">
        <f>10630+136</f>
        <v>10766</v>
      </c>
      <c r="K27" s="31">
        <v>0</v>
      </c>
      <c r="L27" s="31">
        <f>34+3</f>
        <v>37</v>
      </c>
      <c r="M27" s="31">
        <v>0</v>
      </c>
      <c r="N27" s="35">
        <f t="shared" si="10"/>
        <v>10803</v>
      </c>
      <c r="O27" s="202">
        <v>0</v>
      </c>
      <c r="P27" s="203">
        <v>0</v>
      </c>
      <c r="Q27" s="203">
        <v>0</v>
      </c>
      <c r="R27" s="203">
        <v>0</v>
      </c>
      <c r="S27" s="35">
        <f t="shared" si="16"/>
        <v>0</v>
      </c>
      <c r="T27" s="47">
        <v>0</v>
      </c>
      <c r="U27" s="31">
        <v>0</v>
      </c>
      <c r="V27" s="31">
        <v>0</v>
      </c>
      <c r="W27" s="31">
        <v>0</v>
      </c>
      <c r="X27" s="35">
        <f t="shared" si="11"/>
        <v>0</v>
      </c>
      <c r="Y27" s="47">
        <v>0</v>
      </c>
      <c r="Z27" s="31">
        <v>0</v>
      </c>
      <c r="AA27" s="31">
        <v>0</v>
      </c>
      <c r="AB27" s="31">
        <v>0</v>
      </c>
      <c r="AC27" s="35">
        <f t="shared" si="4"/>
        <v>0</v>
      </c>
      <c r="AD27" s="47">
        <v>0</v>
      </c>
      <c r="AE27" s="31">
        <v>0</v>
      </c>
      <c r="AF27" s="31">
        <v>0</v>
      </c>
      <c r="AG27" s="31">
        <v>0</v>
      </c>
      <c r="AH27" s="35">
        <f t="shared" si="5"/>
        <v>0</v>
      </c>
      <c r="AI27" s="47">
        <v>0</v>
      </c>
      <c r="AJ27" s="31">
        <v>0</v>
      </c>
      <c r="AK27" s="31">
        <v>0</v>
      </c>
      <c r="AL27" s="31">
        <v>0</v>
      </c>
      <c r="AM27" s="35">
        <f t="shared" si="12"/>
        <v>0</v>
      </c>
      <c r="AN27" s="47">
        <v>0</v>
      </c>
      <c r="AO27" s="31">
        <v>0</v>
      </c>
      <c r="AP27" s="31">
        <v>0</v>
      </c>
      <c r="AQ27" s="31">
        <v>0</v>
      </c>
      <c r="AR27" s="35">
        <f t="shared" si="1"/>
        <v>0</v>
      </c>
      <c r="AS27" s="47">
        <v>0</v>
      </c>
      <c r="AT27" s="31">
        <v>0</v>
      </c>
      <c r="AU27" s="31">
        <v>0</v>
      </c>
      <c r="AV27" s="31">
        <v>0</v>
      </c>
      <c r="AW27" s="35">
        <f t="shared" si="14"/>
        <v>0</v>
      </c>
      <c r="AX27" s="47">
        <v>0</v>
      </c>
      <c r="AY27" s="31">
        <v>0</v>
      </c>
      <c r="AZ27" s="31">
        <v>0</v>
      </c>
      <c r="BA27" s="31">
        <v>0</v>
      </c>
      <c r="BB27" s="35">
        <f t="shared" si="6"/>
        <v>0</v>
      </c>
      <c r="BC27" s="47">
        <v>0</v>
      </c>
      <c r="BD27" s="31">
        <v>0</v>
      </c>
      <c r="BE27" s="31">
        <v>0</v>
      </c>
      <c r="BF27" s="31">
        <v>0</v>
      </c>
      <c r="BG27" s="35">
        <f t="shared" si="7"/>
        <v>0</v>
      </c>
      <c r="BH27" s="47">
        <v>0</v>
      </c>
      <c r="BI27" s="31">
        <v>0</v>
      </c>
      <c r="BJ27" s="31">
        <v>0</v>
      </c>
      <c r="BK27" s="31">
        <v>0</v>
      </c>
      <c r="BL27" s="35">
        <f t="shared" si="8"/>
        <v>0</v>
      </c>
      <c r="BM27" s="47">
        <v>0</v>
      </c>
      <c r="BN27" s="31">
        <v>0</v>
      </c>
      <c r="BO27" s="31">
        <v>0</v>
      </c>
      <c r="BP27" s="31">
        <v>0</v>
      </c>
      <c r="BQ27" s="35">
        <f t="shared" si="9"/>
        <v>0</v>
      </c>
      <c r="BR27" s="47">
        <f t="shared" si="15"/>
        <v>10766</v>
      </c>
      <c r="BS27" s="55">
        <f t="shared" si="15"/>
        <v>0</v>
      </c>
      <c r="BT27" s="31">
        <f t="shared" si="15"/>
        <v>37</v>
      </c>
      <c r="BU27" s="31">
        <f t="shared" si="15"/>
        <v>0</v>
      </c>
      <c r="BV27" s="138">
        <f t="shared" si="13"/>
        <v>10803</v>
      </c>
      <c r="BW27" s="1"/>
      <c r="BX27" s="207"/>
    </row>
    <row r="28" spans="1:76" x14ac:dyDescent="0.35">
      <c r="A28" s="196">
        <v>22</v>
      </c>
      <c r="B28" s="197" t="s">
        <v>227</v>
      </c>
      <c r="D28" s="211"/>
      <c r="E28" s="199">
        <v>28459319</v>
      </c>
      <c r="F28" s="200">
        <v>832311</v>
      </c>
      <c r="G28" s="200">
        <v>580004</v>
      </c>
      <c r="H28" s="201">
        <v>0</v>
      </c>
      <c r="I28" s="35">
        <f t="shared" si="0"/>
        <v>29871634</v>
      </c>
      <c r="J28" s="47">
        <f>2499239+43030+21809</f>
        <v>2564078</v>
      </c>
      <c r="K28" s="31">
        <f>22247+43716</f>
        <v>65963</v>
      </c>
      <c r="L28" s="31">
        <f>9941+95</f>
        <v>10036</v>
      </c>
      <c r="M28" s="31">
        <v>0</v>
      </c>
      <c r="N28" s="35">
        <f t="shared" si="10"/>
        <v>2640077</v>
      </c>
      <c r="O28" s="202">
        <v>0</v>
      </c>
      <c r="P28" s="203">
        <v>0</v>
      </c>
      <c r="Q28" s="203">
        <v>0</v>
      </c>
      <c r="R28" s="203">
        <v>0</v>
      </c>
      <c r="S28" s="35">
        <f t="shared" si="16"/>
        <v>0</v>
      </c>
      <c r="T28" s="47">
        <v>0</v>
      </c>
      <c r="U28" s="31">
        <v>0</v>
      </c>
      <c r="V28" s="31">
        <v>0</v>
      </c>
      <c r="W28" s="31">
        <v>0</v>
      </c>
      <c r="X28" s="35">
        <f t="shared" si="11"/>
        <v>0</v>
      </c>
      <c r="Y28" s="47">
        <v>0</v>
      </c>
      <c r="Z28" s="31">
        <v>0</v>
      </c>
      <c r="AA28" s="31">
        <v>0</v>
      </c>
      <c r="AB28" s="31">
        <v>0</v>
      </c>
      <c r="AC28" s="35">
        <f t="shared" si="4"/>
        <v>0</v>
      </c>
      <c r="AD28" s="47">
        <v>0</v>
      </c>
      <c r="AE28" s="31">
        <v>0</v>
      </c>
      <c r="AF28" s="31">
        <v>0</v>
      </c>
      <c r="AG28" s="31">
        <v>0</v>
      </c>
      <c r="AH28" s="35">
        <f t="shared" si="5"/>
        <v>0</v>
      </c>
      <c r="AI28" s="47">
        <v>0</v>
      </c>
      <c r="AJ28" s="31">
        <v>0</v>
      </c>
      <c r="AK28" s="31">
        <v>0</v>
      </c>
      <c r="AL28" s="31">
        <v>0</v>
      </c>
      <c r="AM28" s="35">
        <f t="shared" si="12"/>
        <v>0</v>
      </c>
      <c r="AN28" s="47">
        <v>0</v>
      </c>
      <c r="AO28" s="31">
        <v>0</v>
      </c>
      <c r="AP28" s="31">
        <v>0</v>
      </c>
      <c r="AQ28" s="31">
        <v>0</v>
      </c>
      <c r="AR28" s="35">
        <f t="shared" si="1"/>
        <v>0</v>
      </c>
      <c r="AS28" s="47">
        <v>0</v>
      </c>
      <c r="AT28" s="31">
        <v>0</v>
      </c>
      <c r="AU28" s="31">
        <v>0</v>
      </c>
      <c r="AV28" s="31">
        <v>0</v>
      </c>
      <c r="AW28" s="35">
        <f t="shared" si="14"/>
        <v>0</v>
      </c>
      <c r="AX28" s="47">
        <v>0</v>
      </c>
      <c r="AY28" s="31">
        <v>0</v>
      </c>
      <c r="AZ28" s="31">
        <v>0</v>
      </c>
      <c r="BA28" s="31">
        <v>0</v>
      </c>
      <c r="BB28" s="35">
        <f t="shared" si="6"/>
        <v>0</v>
      </c>
      <c r="BC28" s="47">
        <v>0</v>
      </c>
      <c r="BD28" s="31">
        <v>0</v>
      </c>
      <c r="BE28" s="31">
        <v>0</v>
      </c>
      <c r="BF28" s="31">
        <v>0</v>
      </c>
      <c r="BG28" s="35">
        <f t="shared" si="7"/>
        <v>0</v>
      </c>
      <c r="BH28" s="47">
        <v>0</v>
      </c>
      <c r="BI28" s="31">
        <v>0</v>
      </c>
      <c r="BJ28" s="31">
        <v>0</v>
      </c>
      <c r="BK28" s="31">
        <v>0</v>
      </c>
      <c r="BL28" s="35">
        <f t="shared" si="8"/>
        <v>0</v>
      </c>
      <c r="BM28" s="47">
        <v>0</v>
      </c>
      <c r="BN28" s="31">
        <v>0</v>
      </c>
      <c r="BO28" s="31">
        <v>0</v>
      </c>
      <c r="BP28" s="31">
        <v>0</v>
      </c>
      <c r="BQ28" s="35">
        <f t="shared" si="9"/>
        <v>0</v>
      </c>
      <c r="BR28" s="47">
        <f t="shared" si="15"/>
        <v>2564078</v>
      </c>
      <c r="BS28" s="55">
        <f t="shared" si="15"/>
        <v>65963</v>
      </c>
      <c r="BT28" s="31">
        <f t="shared" si="15"/>
        <v>10036</v>
      </c>
      <c r="BU28" s="31">
        <f t="shared" si="15"/>
        <v>0</v>
      </c>
      <c r="BV28" s="138">
        <f t="shared" si="13"/>
        <v>2640077</v>
      </c>
      <c r="BW28" s="1"/>
      <c r="BX28" s="209"/>
    </row>
    <row r="29" spans="1:76" x14ac:dyDescent="0.35">
      <c r="A29" s="196">
        <v>23</v>
      </c>
      <c r="B29" s="197" t="s">
        <v>228</v>
      </c>
      <c r="D29" s="198"/>
      <c r="E29" s="199">
        <v>55019292</v>
      </c>
      <c r="F29" s="200">
        <v>6112078</v>
      </c>
      <c r="G29" s="200">
        <v>1195567</v>
      </c>
      <c r="H29" s="201">
        <v>156</v>
      </c>
      <c r="I29" s="35">
        <f t="shared" si="0"/>
        <v>62327093</v>
      </c>
      <c r="J29" s="47">
        <v>3818207</v>
      </c>
      <c r="K29" s="31">
        <v>470067</v>
      </c>
      <c r="L29" s="31">
        <v>72000</v>
      </c>
      <c r="M29" s="31">
        <v>156</v>
      </c>
      <c r="N29" s="35">
        <f t="shared" si="10"/>
        <v>4360430</v>
      </c>
      <c r="O29" s="202">
        <v>0</v>
      </c>
      <c r="P29" s="203">
        <v>0</v>
      </c>
      <c r="Q29" s="203">
        <v>0</v>
      </c>
      <c r="R29" s="203">
        <v>0</v>
      </c>
      <c r="S29" s="35">
        <f t="shared" si="16"/>
        <v>0</v>
      </c>
      <c r="T29" s="47">
        <v>0</v>
      </c>
      <c r="U29" s="31">
        <v>0</v>
      </c>
      <c r="V29" s="31">
        <v>0</v>
      </c>
      <c r="W29" s="31">
        <v>0</v>
      </c>
      <c r="X29" s="35">
        <f t="shared" si="11"/>
        <v>0</v>
      </c>
      <c r="Y29" s="47">
        <v>0</v>
      </c>
      <c r="Z29" s="31">
        <v>0</v>
      </c>
      <c r="AA29" s="31">
        <v>0</v>
      </c>
      <c r="AB29" s="31">
        <v>0</v>
      </c>
      <c r="AC29" s="35">
        <f t="shared" si="4"/>
        <v>0</v>
      </c>
      <c r="AD29" s="47">
        <v>0</v>
      </c>
      <c r="AE29" s="31">
        <v>0</v>
      </c>
      <c r="AF29" s="31">
        <v>0</v>
      </c>
      <c r="AG29" s="31">
        <v>0</v>
      </c>
      <c r="AH29" s="35">
        <f t="shared" si="5"/>
        <v>0</v>
      </c>
      <c r="AI29" s="47">
        <v>0</v>
      </c>
      <c r="AJ29" s="31">
        <v>0</v>
      </c>
      <c r="AK29" s="31">
        <v>0</v>
      </c>
      <c r="AL29" s="31">
        <v>0</v>
      </c>
      <c r="AM29" s="35">
        <f t="shared" si="12"/>
        <v>0</v>
      </c>
      <c r="AN29" s="47">
        <v>0</v>
      </c>
      <c r="AO29" s="31">
        <v>0</v>
      </c>
      <c r="AP29" s="31">
        <v>0</v>
      </c>
      <c r="AQ29" s="31">
        <v>0</v>
      </c>
      <c r="AR29" s="35">
        <f t="shared" si="1"/>
        <v>0</v>
      </c>
      <c r="AS29" s="47">
        <v>0</v>
      </c>
      <c r="AT29" s="31">
        <v>0</v>
      </c>
      <c r="AU29" s="31">
        <v>0</v>
      </c>
      <c r="AV29" s="31">
        <v>0</v>
      </c>
      <c r="AW29" s="35">
        <f t="shared" si="14"/>
        <v>0</v>
      </c>
      <c r="AX29" s="47">
        <v>0</v>
      </c>
      <c r="AY29" s="31">
        <v>0</v>
      </c>
      <c r="AZ29" s="31">
        <v>0</v>
      </c>
      <c r="BA29" s="31">
        <v>0</v>
      </c>
      <c r="BB29" s="35">
        <f t="shared" si="6"/>
        <v>0</v>
      </c>
      <c r="BC29" s="47">
        <v>0</v>
      </c>
      <c r="BD29" s="31">
        <v>0</v>
      </c>
      <c r="BE29" s="31">
        <v>0</v>
      </c>
      <c r="BF29" s="31">
        <v>0</v>
      </c>
      <c r="BG29" s="35">
        <f t="shared" si="7"/>
        <v>0</v>
      </c>
      <c r="BH29" s="47">
        <v>0</v>
      </c>
      <c r="BI29" s="31">
        <v>0</v>
      </c>
      <c r="BJ29" s="31">
        <v>0</v>
      </c>
      <c r="BK29" s="31">
        <v>0</v>
      </c>
      <c r="BL29" s="35">
        <f t="shared" si="8"/>
        <v>0</v>
      </c>
      <c r="BM29" s="47">
        <v>0</v>
      </c>
      <c r="BN29" s="31">
        <v>0</v>
      </c>
      <c r="BO29" s="31">
        <v>0</v>
      </c>
      <c r="BP29" s="31">
        <v>0</v>
      </c>
      <c r="BQ29" s="35">
        <f>SUM(BM29:BP29)</f>
        <v>0</v>
      </c>
      <c r="BR29" s="47">
        <f t="shared" si="15"/>
        <v>3818207</v>
      </c>
      <c r="BS29" s="55">
        <f t="shared" si="15"/>
        <v>470067</v>
      </c>
      <c r="BT29" s="31">
        <f t="shared" si="15"/>
        <v>72000</v>
      </c>
      <c r="BU29" s="31">
        <f t="shared" si="15"/>
        <v>156</v>
      </c>
      <c r="BV29" s="138">
        <f t="shared" si="13"/>
        <v>4360430</v>
      </c>
      <c r="BW29" s="1"/>
      <c r="BX29" s="209"/>
    </row>
    <row r="30" spans="1:76" x14ac:dyDescent="0.35">
      <c r="A30" s="196">
        <v>24</v>
      </c>
      <c r="B30" s="197" t="s">
        <v>229</v>
      </c>
      <c r="D30" s="204"/>
      <c r="E30" s="199">
        <v>404432.02983999997</v>
      </c>
      <c r="F30" s="200">
        <v>1439.3806199999999</v>
      </c>
      <c r="G30" s="200">
        <v>12135.130069999999</v>
      </c>
      <c r="H30" s="201">
        <v>0.9484800000000001</v>
      </c>
      <c r="I30" s="35">
        <f t="shared" si="0"/>
        <v>418007.48901000002</v>
      </c>
      <c r="J30" s="47">
        <v>28824</v>
      </c>
      <c r="K30" s="31">
        <v>4</v>
      </c>
      <c r="L30" s="31">
        <v>27</v>
      </c>
      <c r="M30" s="31">
        <v>0</v>
      </c>
      <c r="N30" s="35">
        <f t="shared" si="10"/>
        <v>28855</v>
      </c>
      <c r="O30" s="202">
        <v>0</v>
      </c>
      <c r="P30" s="203">
        <v>0</v>
      </c>
      <c r="Q30" s="203">
        <v>0</v>
      </c>
      <c r="R30" s="203">
        <v>0</v>
      </c>
      <c r="S30" s="35">
        <f t="shared" si="16"/>
        <v>0</v>
      </c>
      <c r="T30" s="47">
        <v>0</v>
      </c>
      <c r="U30" s="31">
        <v>0</v>
      </c>
      <c r="V30" s="31">
        <v>0</v>
      </c>
      <c r="W30" s="31">
        <v>0</v>
      </c>
      <c r="X30" s="35">
        <f t="shared" si="11"/>
        <v>0</v>
      </c>
      <c r="Y30" s="47">
        <v>0</v>
      </c>
      <c r="Z30" s="31">
        <v>0</v>
      </c>
      <c r="AA30" s="31">
        <v>0</v>
      </c>
      <c r="AB30" s="31">
        <v>0</v>
      </c>
      <c r="AC30" s="35">
        <f t="shared" si="4"/>
        <v>0</v>
      </c>
      <c r="AD30" s="47">
        <v>0</v>
      </c>
      <c r="AE30" s="31">
        <v>0</v>
      </c>
      <c r="AF30" s="31">
        <v>0</v>
      </c>
      <c r="AG30" s="31">
        <v>0</v>
      </c>
      <c r="AH30" s="35">
        <f t="shared" si="5"/>
        <v>0</v>
      </c>
      <c r="AI30" s="47">
        <v>0</v>
      </c>
      <c r="AJ30" s="31">
        <v>0</v>
      </c>
      <c r="AK30" s="31">
        <v>0</v>
      </c>
      <c r="AL30" s="31">
        <v>0</v>
      </c>
      <c r="AM30" s="35">
        <f t="shared" si="12"/>
        <v>0</v>
      </c>
      <c r="AN30" s="47">
        <v>0</v>
      </c>
      <c r="AO30" s="31">
        <v>0</v>
      </c>
      <c r="AP30" s="31">
        <v>0</v>
      </c>
      <c r="AQ30" s="31">
        <v>0</v>
      </c>
      <c r="AR30" s="35">
        <f t="shared" si="1"/>
        <v>0</v>
      </c>
      <c r="AS30" s="47">
        <v>0</v>
      </c>
      <c r="AT30" s="31">
        <v>0</v>
      </c>
      <c r="AU30" s="31">
        <v>0</v>
      </c>
      <c r="AV30" s="31">
        <v>0</v>
      </c>
      <c r="AW30" s="35">
        <f t="shared" si="14"/>
        <v>0</v>
      </c>
      <c r="AX30" s="47">
        <v>0</v>
      </c>
      <c r="AY30" s="31">
        <v>0</v>
      </c>
      <c r="AZ30" s="31">
        <v>0</v>
      </c>
      <c r="BA30" s="31">
        <v>0</v>
      </c>
      <c r="BB30" s="35">
        <f t="shared" si="6"/>
        <v>0</v>
      </c>
      <c r="BC30" s="47">
        <v>0</v>
      </c>
      <c r="BD30" s="31">
        <v>0</v>
      </c>
      <c r="BE30" s="31">
        <v>0</v>
      </c>
      <c r="BF30" s="31">
        <v>0</v>
      </c>
      <c r="BG30" s="35">
        <f t="shared" si="7"/>
        <v>0</v>
      </c>
      <c r="BH30" s="47">
        <v>0</v>
      </c>
      <c r="BI30" s="31">
        <v>0</v>
      </c>
      <c r="BJ30" s="31">
        <v>0</v>
      </c>
      <c r="BK30" s="31">
        <v>0</v>
      </c>
      <c r="BL30" s="35">
        <f t="shared" si="8"/>
        <v>0</v>
      </c>
      <c r="BM30" s="47">
        <v>0</v>
      </c>
      <c r="BN30" s="31">
        <v>0</v>
      </c>
      <c r="BO30" s="31">
        <v>0</v>
      </c>
      <c r="BP30" s="31">
        <v>0</v>
      </c>
      <c r="BQ30" s="35">
        <f t="shared" si="9"/>
        <v>0</v>
      </c>
      <c r="BR30" s="47">
        <f t="shared" si="15"/>
        <v>28824</v>
      </c>
      <c r="BS30" s="55">
        <f t="shared" si="15"/>
        <v>4</v>
      </c>
      <c r="BT30" s="31">
        <f t="shared" si="15"/>
        <v>27</v>
      </c>
      <c r="BU30" s="31">
        <f t="shared" si="15"/>
        <v>0</v>
      </c>
      <c r="BV30" s="138">
        <f t="shared" si="13"/>
        <v>28855</v>
      </c>
      <c r="BW30" s="1"/>
      <c r="BX30" s="207"/>
    </row>
    <row r="31" spans="1:76" x14ac:dyDescent="0.35">
      <c r="A31" s="196">
        <v>25</v>
      </c>
      <c r="B31" s="197" t="s">
        <v>230</v>
      </c>
      <c r="D31" s="198"/>
      <c r="E31" s="199">
        <v>18819650</v>
      </c>
      <c r="F31" s="200">
        <v>3535440</v>
      </c>
      <c r="G31" s="200">
        <v>588225</v>
      </c>
      <c r="H31" s="201">
        <v>862</v>
      </c>
      <c r="I31" s="35">
        <f t="shared" si="0"/>
        <v>22944177</v>
      </c>
      <c r="J31" s="47">
        <f>1833204+373+33916</f>
        <v>1867493</v>
      </c>
      <c r="K31" s="31">
        <f>276610+269924</f>
        <v>546534</v>
      </c>
      <c r="L31" s="31">
        <v>114595</v>
      </c>
      <c r="M31" s="31">
        <f>6</f>
        <v>6</v>
      </c>
      <c r="N31" s="35">
        <f t="shared" si="10"/>
        <v>2528628</v>
      </c>
      <c r="O31" s="202">
        <v>0</v>
      </c>
      <c r="P31" s="203">
        <v>0</v>
      </c>
      <c r="Q31" s="203">
        <v>0</v>
      </c>
      <c r="R31" s="203">
        <v>0</v>
      </c>
      <c r="S31" s="35">
        <f t="shared" si="16"/>
        <v>0</v>
      </c>
      <c r="T31" s="47">
        <v>0</v>
      </c>
      <c r="U31" s="31">
        <v>0</v>
      </c>
      <c r="V31" s="31">
        <v>0</v>
      </c>
      <c r="W31" s="31">
        <v>0</v>
      </c>
      <c r="X31" s="35">
        <f t="shared" si="11"/>
        <v>0</v>
      </c>
      <c r="Y31" s="47">
        <v>0</v>
      </c>
      <c r="Z31" s="31">
        <v>0</v>
      </c>
      <c r="AA31" s="31">
        <v>0</v>
      </c>
      <c r="AB31" s="31">
        <v>0</v>
      </c>
      <c r="AC31" s="35">
        <f t="shared" si="4"/>
        <v>0</v>
      </c>
      <c r="AD31" s="47">
        <v>0</v>
      </c>
      <c r="AE31" s="31">
        <v>0</v>
      </c>
      <c r="AF31" s="31">
        <v>0</v>
      </c>
      <c r="AG31" s="31">
        <v>0</v>
      </c>
      <c r="AH31" s="35">
        <f t="shared" si="5"/>
        <v>0</v>
      </c>
      <c r="AI31" s="47">
        <v>0</v>
      </c>
      <c r="AJ31" s="31">
        <v>0</v>
      </c>
      <c r="AK31" s="31">
        <v>0</v>
      </c>
      <c r="AL31" s="31">
        <v>0</v>
      </c>
      <c r="AM31" s="35">
        <f t="shared" si="12"/>
        <v>0</v>
      </c>
      <c r="AN31" s="47">
        <v>0</v>
      </c>
      <c r="AO31" s="31">
        <v>0</v>
      </c>
      <c r="AP31" s="31">
        <v>0</v>
      </c>
      <c r="AQ31" s="31">
        <v>0</v>
      </c>
      <c r="AR31" s="35">
        <f t="shared" si="1"/>
        <v>0</v>
      </c>
      <c r="AS31" s="47">
        <v>0</v>
      </c>
      <c r="AT31" s="31">
        <v>0</v>
      </c>
      <c r="AU31" s="31">
        <v>0</v>
      </c>
      <c r="AV31" s="31">
        <v>0</v>
      </c>
      <c r="AW31" s="35">
        <f t="shared" si="14"/>
        <v>0</v>
      </c>
      <c r="AX31" s="47">
        <v>0</v>
      </c>
      <c r="AY31" s="31">
        <v>0</v>
      </c>
      <c r="AZ31" s="31">
        <v>0</v>
      </c>
      <c r="BA31" s="31">
        <v>0</v>
      </c>
      <c r="BB31" s="35">
        <f t="shared" si="6"/>
        <v>0</v>
      </c>
      <c r="BC31" s="47">
        <v>0</v>
      </c>
      <c r="BD31" s="31">
        <v>0</v>
      </c>
      <c r="BE31" s="31">
        <v>0</v>
      </c>
      <c r="BF31" s="31">
        <v>0</v>
      </c>
      <c r="BG31" s="35">
        <f t="shared" si="7"/>
        <v>0</v>
      </c>
      <c r="BH31" s="47">
        <v>0</v>
      </c>
      <c r="BI31" s="31">
        <v>0</v>
      </c>
      <c r="BJ31" s="31">
        <v>0</v>
      </c>
      <c r="BK31" s="31">
        <v>0</v>
      </c>
      <c r="BL31" s="35">
        <f t="shared" si="8"/>
        <v>0</v>
      </c>
      <c r="BM31" s="47">
        <v>0</v>
      </c>
      <c r="BN31" s="31">
        <v>0</v>
      </c>
      <c r="BO31" s="31">
        <v>0</v>
      </c>
      <c r="BP31" s="31">
        <v>0</v>
      </c>
      <c r="BQ31" s="35">
        <f t="shared" si="9"/>
        <v>0</v>
      </c>
      <c r="BR31" s="47">
        <f t="shared" si="15"/>
        <v>1867493</v>
      </c>
      <c r="BS31" s="55">
        <f t="shared" si="15"/>
        <v>546534</v>
      </c>
      <c r="BT31" s="31">
        <f t="shared" si="15"/>
        <v>114595</v>
      </c>
      <c r="BU31" s="31">
        <f t="shared" si="15"/>
        <v>6</v>
      </c>
      <c r="BV31" s="138">
        <f t="shared" si="13"/>
        <v>2528628</v>
      </c>
      <c r="BW31" s="1"/>
      <c r="BX31" s="207"/>
    </row>
    <row r="32" spans="1:76" x14ac:dyDescent="0.35">
      <c r="A32" s="196">
        <v>26</v>
      </c>
      <c r="B32" s="197" t="s">
        <v>231</v>
      </c>
      <c r="D32" s="198"/>
      <c r="E32" s="199">
        <v>420351</v>
      </c>
      <c r="F32" s="200">
        <v>406056</v>
      </c>
      <c r="G32" s="200">
        <v>2553</v>
      </c>
      <c r="H32" s="201">
        <v>10</v>
      </c>
      <c r="I32" s="35">
        <f t="shared" si="0"/>
        <v>828970</v>
      </c>
      <c r="J32" s="47">
        <f>17021+995</f>
        <v>18016</v>
      </c>
      <c r="K32" s="31">
        <v>4436</v>
      </c>
      <c r="L32" s="31">
        <v>0</v>
      </c>
      <c r="M32" s="31">
        <v>0</v>
      </c>
      <c r="N32" s="35">
        <f>SUM(J32:M32)</f>
        <v>22452</v>
      </c>
      <c r="O32" s="202">
        <v>0</v>
      </c>
      <c r="P32" s="203">
        <v>0</v>
      </c>
      <c r="Q32" s="203">
        <v>0</v>
      </c>
      <c r="R32" s="203">
        <v>0</v>
      </c>
      <c r="S32" s="35">
        <f t="shared" si="16"/>
        <v>0</v>
      </c>
      <c r="T32" s="47">
        <v>0</v>
      </c>
      <c r="U32" s="31">
        <v>0</v>
      </c>
      <c r="V32" s="31">
        <v>0</v>
      </c>
      <c r="W32" s="31">
        <v>0</v>
      </c>
      <c r="X32" s="35">
        <f t="shared" si="11"/>
        <v>0</v>
      </c>
      <c r="Y32" s="47">
        <v>0</v>
      </c>
      <c r="Z32" s="31">
        <v>0</v>
      </c>
      <c r="AA32" s="31">
        <v>0</v>
      </c>
      <c r="AB32" s="31">
        <v>0</v>
      </c>
      <c r="AC32" s="35">
        <f t="shared" si="4"/>
        <v>0</v>
      </c>
      <c r="AD32" s="47">
        <v>0</v>
      </c>
      <c r="AE32" s="31">
        <v>0</v>
      </c>
      <c r="AF32" s="31">
        <v>0</v>
      </c>
      <c r="AG32" s="31">
        <v>0</v>
      </c>
      <c r="AH32" s="35">
        <f t="shared" si="5"/>
        <v>0</v>
      </c>
      <c r="AI32" s="47">
        <v>0</v>
      </c>
      <c r="AJ32" s="31">
        <v>0</v>
      </c>
      <c r="AK32" s="31">
        <v>0</v>
      </c>
      <c r="AL32" s="31">
        <v>0</v>
      </c>
      <c r="AM32" s="35">
        <f t="shared" si="12"/>
        <v>0</v>
      </c>
      <c r="AN32" s="47">
        <v>0</v>
      </c>
      <c r="AO32" s="31">
        <v>0</v>
      </c>
      <c r="AP32" s="31">
        <v>0</v>
      </c>
      <c r="AQ32" s="31">
        <v>0</v>
      </c>
      <c r="AR32" s="35">
        <f t="shared" si="1"/>
        <v>0</v>
      </c>
      <c r="AS32" s="47">
        <v>0</v>
      </c>
      <c r="AT32" s="31">
        <v>0</v>
      </c>
      <c r="AU32" s="31">
        <v>0</v>
      </c>
      <c r="AV32" s="31">
        <v>0</v>
      </c>
      <c r="AW32" s="35">
        <f t="shared" si="14"/>
        <v>0</v>
      </c>
      <c r="AX32" s="47">
        <v>0</v>
      </c>
      <c r="AY32" s="31">
        <v>0</v>
      </c>
      <c r="AZ32" s="31">
        <v>0</v>
      </c>
      <c r="BA32" s="31">
        <v>0</v>
      </c>
      <c r="BB32" s="35">
        <f t="shared" si="6"/>
        <v>0</v>
      </c>
      <c r="BC32" s="47">
        <v>0</v>
      </c>
      <c r="BD32" s="31">
        <v>0</v>
      </c>
      <c r="BE32" s="31">
        <v>0</v>
      </c>
      <c r="BF32" s="31">
        <v>0</v>
      </c>
      <c r="BG32" s="35">
        <f t="shared" si="7"/>
        <v>0</v>
      </c>
      <c r="BH32" s="47">
        <v>0</v>
      </c>
      <c r="BI32" s="31">
        <v>0</v>
      </c>
      <c r="BJ32" s="31">
        <v>0</v>
      </c>
      <c r="BK32" s="31">
        <v>0</v>
      </c>
      <c r="BL32" s="35">
        <f t="shared" si="8"/>
        <v>0</v>
      </c>
      <c r="BM32" s="47">
        <v>0</v>
      </c>
      <c r="BN32" s="31">
        <v>0</v>
      </c>
      <c r="BO32" s="31">
        <v>0</v>
      </c>
      <c r="BP32" s="31">
        <v>0</v>
      </c>
      <c r="BQ32" s="35">
        <f t="shared" si="9"/>
        <v>0</v>
      </c>
      <c r="BR32" s="47">
        <f t="shared" si="15"/>
        <v>18016</v>
      </c>
      <c r="BS32" s="55">
        <f t="shared" si="15"/>
        <v>4436</v>
      </c>
      <c r="BT32" s="31">
        <f t="shared" si="15"/>
        <v>0</v>
      </c>
      <c r="BU32" s="31">
        <f t="shared" si="15"/>
        <v>0</v>
      </c>
      <c r="BV32" s="138">
        <f t="shared" si="13"/>
        <v>22452</v>
      </c>
      <c r="BW32" s="1"/>
      <c r="BX32" s="207"/>
    </row>
    <row r="33" spans="1:79" x14ac:dyDescent="0.35">
      <c r="A33" s="196">
        <v>27</v>
      </c>
      <c r="B33" s="169" t="s">
        <v>232</v>
      </c>
      <c r="D33" s="198"/>
      <c r="E33" s="199">
        <v>1452001</v>
      </c>
      <c r="F33" s="200">
        <v>3690</v>
      </c>
      <c r="G33" s="200">
        <v>157982</v>
      </c>
      <c r="H33" s="201">
        <v>24</v>
      </c>
      <c r="I33" s="35">
        <f t="shared" si="0"/>
        <v>1613697</v>
      </c>
      <c r="J33" s="47">
        <v>110121</v>
      </c>
      <c r="K33" s="31">
        <v>310</v>
      </c>
      <c r="L33" s="31">
        <v>8968</v>
      </c>
      <c r="M33" s="31">
        <v>0</v>
      </c>
      <c r="N33" s="35">
        <f t="shared" si="10"/>
        <v>119399</v>
      </c>
      <c r="O33" s="202">
        <v>0</v>
      </c>
      <c r="P33" s="203">
        <v>0</v>
      </c>
      <c r="Q33" s="203">
        <v>0</v>
      </c>
      <c r="R33" s="203">
        <v>0</v>
      </c>
      <c r="S33" s="35">
        <f t="shared" si="16"/>
        <v>0</v>
      </c>
      <c r="T33" s="47">
        <v>0</v>
      </c>
      <c r="U33" s="31">
        <v>0</v>
      </c>
      <c r="V33" s="31">
        <v>0</v>
      </c>
      <c r="W33" s="31">
        <v>0</v>
      </c>
      <c r="X33" s="35">
        <f t="shared" si="11"/>
        <v>0</v>
      </c>
      <c r="Y33" s="47">
        <v>0</v>
      </c>
      <c r="Z33" s="31">
        <v>0</v>
      </c>
      <c r="AA33" s="31">
        <v>0</v>
      </c>
      <c r="AB33" s="31">
        <v>0</v>
      </c>
      <c r="AC33" s="35">
        <f t="shared" si="4"/>
        <v>0</v>
      </c>
      <c r="AD33" s="47">
        <v>0</v>
      </c>
      <c r="AE33" s="31">
        <v>0</v>
      </c>
      <c r="AF33" s="31">
        <v>0</v>
      </c>
      <c r="AG33" s="31">
        <v>0</v>
      </c>
      <c r="AH33" s="35">
        <f t="shared" si="5"/>
        <v>0</v>
      </c>
      <c r="AI33" s="47">
        <v>0</v>
      </c>
      <c r="AJ33" s="31">
        <v>0</v>
      </c>
      <c r="AK33" s="31">
        <v>0</v>
      </c>
      <c r="AL33" s="31">
        <v>0</v>
      </c>
      <c r="AM33" s="35">
        <f t="shared" si="12"/>
        <v>0</v>
      </c>
      <c r="AN33" s="47">
        <v>0</v>
      </c>
      <c r="AO33" s="31">
        <v>0</v>
      </c>
      <c r="AP33" s="31">
        <v>0</v>
      </c>
      <c r="AQ33" s="31">
        <v>0</v>
      </c>
      <c r="AR33" s="35">
        <f t="shared" si="1"/>
        <v>0</v>
      </c>
      <c r="AS33" s="47">
        <v>0</v>
      </c>
      <c r="AT33" s="31">
        <v>0</v>
      </c>
      <c r="AU33" s="31">
        <v>0</v>
      </c>
      <c r="AV33" s="31">
        <v>0</v>
      </c>
      <c r="AW33" s="35">
        <f t="shared" si="14"/>
        <v>0</v>
      </c>
      <c r="AX33" s="47">
        <v>0</v>
      </c>
      <c r="AY33" s="31">
        <v>0</v>
      </c>
      <c r="AZ33" s="31">
        <v>0</v>
      </c>
      <c r="BA33" s="31">
        <v>0</v>
      </c>
      <c r="BB33" s="35">
        <f t="shared" si="6"/>
        <v>0</v>
      </c>
      <c r="BC33" s="47">
        <v>0</v>
      </c>
      <c r="BD33" s="31">
        <v>0</v>
      </c>
      <c r="BE33" s="31">
        <v>0</v>
      </c>
      <c r="BF33" s="31">
        <v>0</v>
      </c>
      <c r="BG33" s="35">
        <f t="shared" si="7"/>
        <v>0</v>
      </c>
      <c r="BH33" s="47">
        <v>0</v>
      </c>
      <c r="BI33" s="31">
        <v>0</v>
      </c>
      <c r="BJ33" s="31">
        <v>0</v>
      </c>
      <c r="BK33" s="31">
        <v>0</v>
      </c>
      <c r="BL33" s="35">
        <f t="shared" si="8"/>
        <v>0</v>
      </c>
      <c r="BM33" s="47">
        <v>0</v>
      </c>
      <c r="BN33" s="31">
        <v>0</v>
      </c>
      <c r="BO33" s="31">
        <v>0</v>
      </c>
      <c r="BP33" s="31">
        <v>0</v>
      </c>
      <c r="BQ33" s="35">
        <f t="shared" si="9"/>
        <v>0</v>
      </c>
      <c r="BR33" s="47">
        <f t="shared" si="15"/>
        <v>110121</v>
      </c>
      <c r="BS33" s="55">
        <f t="shared" si="15"/>
        <v>310</v>
      </c>
      <c r="BT33" s="31">
        <f t="shared" si="15"/>
        <v>8968</v>
      </c>
      <c r="BU33" s="31">
        <f t="shared" si="15"/>
        <v>0</v>
      </c>
      <c r="BV33" s="138">
        <f t="shared" si="13"/>
        <v>119399</v>
      </c>
      <c r="BW33" s="1"/>
      <c r="BX33" s="207"/>
    </row>
    <row r="34" spans="1:79" x14ac:dyDescent="0.35">
      <c r="A34" s="196">
        <v>28</v>
      </c>
      <c r="B34" s="197" t="s">
        <v>233</v>
      </c>
      <c r="D34" s="198"/>
      <c r="E34" s="199">
        <v>115383455</v>
      </c>
      <c r="F34" s="200">
        <v>1879566</v>
      </c>
      <c r="G34" s="200">
        <v>3597026</v>
      </c>
      <c r="H34" s="201">
        <v>29888</v>
      </c>
      <c r="I34" s="35">
        <f t="shared" si="0"/>
        <v>120889935</v>
      </c>
      <c r="J34" s="47">
        <v>9256159</v>
      </c>
      <c r="K34" s="31">
        <v>196261</v>
      </c>
      <c r="L34" s="31">
        <v>196715</v>
      </c>
      <c r="M34" s="31">
        <v>6464</v>
      </c>
      <c r="N34" s="35">
        <f t="shared" si="10"/>
        <v>9655599</v>
      </c>
      <c r="O34" s="202">
        <v>0</v>
      </c>
      <c r="P34" s="203">
        <v>0</v>
      </c>
      <c r="Q34" s="203">
        <v>0</v>
      </c>
      <c r="R34" s="203">
        <v>0</v>
      </c>
      <c r="S34" s="35">
        <f>SUM(O34:R34)</f>
        <v>0</v>
      </c>
      <c r="T34" s="47">
        <v>0</v>
      </c>
      <c r="U34" s="31">
        <v>0</v>
      </c>
      <c r="V34" s="31">
        <v>0</v>
      </c>
      <c r="W34" s="31">
        <v>0</v>
      </c>
      <c r="X34" s="35">
        <f t="shared" si="11"/>
        <v>0</v>
      </c>
      <c r="Y34" s="47">
        <v>0</v>
      </c>
      <c r="Z34" s="31">
        <v>0</v>
      </c>
      <c r="AA34" s="31">
        <v>0</v>
      </c>
      <c r="AB34" s="31">
        <v>0</v>
      </c>
      <c r="AC34" s="35">
        <f t="shared" si="4"/>
        <v>0</v>
      </c>
      <c r="AD34" s="47">
        <v>0</v>
      </c>
      <c r="AE34" s="31">
        <v>0</v>
      </c>
      <c r="AF34" s="31">
        <v>0</v>
      </c>
      <c r="AG34" s="31">
        <v>0</v>
      </c>
      <c r="AH34" s="35">
        <f t="shared" si="5"/>
        <v>0</v>
      </c>
      <c r="AI34" s="47">
        <v>0</v>
      </c>
      <c r="AJ34" s="31">
        <v>0</v>
      </c>
      <c r="AK34" s="31">
        <v>0</v>
      </c>
      <c r="AL34" s="31">
        <v>0</v>
      </c>
      <c r="AM34" s="35">
        <f t="shared" si="12"/>
        <v>0</v>
      </c>
      <c r="AN34" s="47">
        <v>0</v>
      </c>
      <c r="AO34" s="31">
        <v>0</v>
      </c>
      <c r="AP34" s="31">
        <v>0</v>
      </c>
      <c r="AQ34" s="31">
        <v>0</v>
      </c>
      <c r="AR34" s="35">
        <f t="shared" si="1"/>
        <v>0</v>
      </c>
      <c r="AS34" s="47">
        <v>0</v>
      </c>
      <c r="AT34" s="31">
        <v>0</v>
      </c>
      <c r="AU34" s="31">
        <v>0</v>
      </c>
      <c r="AV34" s="31">
        <v>0</v>
      </c>
      <c r="AW34" s="35">
        <f t="shared" si="14"/>
        <v>0</v>
      </c>
      <c r="AX34" s="47">
        <v>0</v>
      </c>
      <c r="AY34" s="31">
        <v>0</v>
      </c>
      <c r="AZ34" s="31">
        <v>0</v>
      </c>
      <c r="BA34" s="31">
        <v>0</v>
      </c>
      <c r="BB34" s="35">
        <f t="shared" si="6"/>
        <v>0</v>
      </c>
      <c r="BC34" s="47">
        <v>0</v>
      </c>
      <c r="BD34" s="31">
        <v>0</v>
      </c>
      <c r="BE34" s="31">
        <v>0</v>
      </c>
      <c r="BF34" s="31">
        <v>0</v>
      </c>
      <c r="BG34" s="35">
        <f t="shared" si="7"/>
        <v>0</v>
      </c>
      <c r="BH34" s="47">
        <v>0</v>
      </c>
      <c r="BI34" s="31">
        <v>0</v>
      </c>
      <c r="BJ34" s="31">
        <v>0</v>
      </c>
      <c r="BK34" s="31">
        <v>0</v>
      </c>
      <c r="BL34" s="35">
        <f t="shared" si="8"/>
        <v>0</v>
      </c>
      <c r="BM34" s="47">
        <v>0</v>
      </c>
      <c r="BN34" s="31">
        <v>0</v>
      </c>
      <c r="BO34" s="31">
        <v>0</v>
      </c>
      <c r="BP34" s="31">
        <v>0</v>
      </c>
      <c r="BQ34" s="35">
        <f t="shared" si="9"/>
        <v>0</v>
      </c>
      <c r="BR34" s="47">
        <f t="shared" si="15"/>
        <v>9256159</v>
      </c>
      <c r="BS34" s="55">
        <f t="shared" si="15"/>
        <v>196261</v>
      </c>
      <c r="BT34" s="31">
        <f t="shared" si="15"/>
        <v>196715</v>
      </c>
      <c r="BU34" s="31">
        <f>+M34+R34+W34+AB34+AG34+AL34+AQ34+AV34+BA34+BF34+BK34+BP34</f>
        <v>6464</v>
      </c>
      <c r="BV34" s="138">
        <f t="shared" si="13"/>
        <v>9655599</v>
      </c>
      <c r="BW34" s="1"/>
      <c r="BX34" s="207"/>
    </row>
    <row r="35" spans="1:79" x14ac:dyDescent="0.35">
      <c r="A35" s="196">
        <v>29</v>
      </c>
      <c r="B35" s="197" t="s">
        <v>234</v>
      </c>
      <c r="D35" s="198"/>
      <c r="E35" s="199">
        <v>2720047</v>
      </c>
      <c r="F35" s="200">
        <v>4692258</v>
      </c>
      <c r="G35" s="200">
        <v>154394</v>
      </c>
      <c r="H35" s="201">
        <v>515</v>
      </c>
      <c r="I35" s="35">
        <f t="shared" si="0"/>
        <v>7567214</v>
      </c>
      <c r="J35" s="47">
        <v>0</v>
      </c>
      <c r="K35" s="31">
        <v>0</v>
      </c>
      <c r="L35" s="31">
        <v>0</v>
      </c>
      <c r="M35" s="31">
        <v>0</v>
      </c>
      <c r="N35" s="35">
        <f t="shared" si="10"/>
        <v>0</v>
      </c>
      <c r="O35" s="202">
        <v>0</v>
      </c>
      <c r="P35" s="203">
        <v>0</v>
      </c>
      <c r="Q35" s="203">
        <v>0</v>
      </c>
      <c r="R35" s="203">
        <v>0</v>
      </c>
      <c r="S35" s="35">
        <f>SUM(O35:R35)</f>
        <v>0</v>
      </c>
      <c r="T35" s="47">
        <v>0</v>
      </c>
      <c r="U35" s="31">
        <v>0</v>
      </c>
      <c r="V35" s="31">
        <v>0</v>
      </c>
      <c r="W35" s="31">
        <v>0</v>
      </c>
      <c r="X35" s="47">
        <f t="shared" si="11"/>
        <v>0</v>
      </c>
      <c r="Y35" s="47">
        <v>0</v>
      </c>
      <c r="Z35" s="31">
        <v>0</v>
      </c>
      <c r="AA35" s="31">
        <v>0</v>
      </c>
      <c r="AB35" s="31">
        <v>0</v>
      </c>
      <c r="AC35" s="35">
        <f t="shared" si="4"/>
        <v>0</v>
      </c>
      <c r="AD35" s="47">
        <v>0</v>
      </c>
      <c r="AE35" s="31">
        <v>0</v>
      </c>
      <c r="AF35" s="31">
        <v>0</v>
      </c>
      <c r="AG35" s="31">
        <v>0</v>
      </c>
      <c r="AH35" s="35">
        <f t="shared" si="5"/>
        <v>0</v>
      </c>
      <c r="AI35" s="47">
        <v>0</v>
      </c>
      <c r="AJ35" s="31">
        <v>0</v>
      </c>
      <c r="AK35" s="31">
        <v>0</v>
      </c>
      <c r="AL35" s="31">
        <v>0</v>
      </c>
      <c r="AM35" s="35">
        <f t="shared" si="12"/>
        <v>0</v>
      </c>
      <c r="AN35" s="47">
        <v>0</v>
      </c>
      <c r="AO35" s="31">
        <v>0</v>
      </c>
      <c r="AP35" s="31">
        <v>0</v>
      </c>
      <c r="AQ35" s="31">
        <v>0</v>
      </c>
      <c r="AR35" s="35">
        <f t="shared" si="1"/>
        <v>0</v>
      </c>
      <c r="AS35" s="47">
        <v>0</v>
      </c>
      <c r="AT35" s="31">
        <v>0</v>
      </c>
      <c r="AU35" s="31">
        <v>0</v>
      </c>
      <c r="AV35" s="31">
        <v>0</v>
      </c>
      <c r="AW35" s="35">
        <f t="shared" si="14"/>
        <v>0</v>
      </c>
      <c r="AX35" s="47">
        <v>0</v>
      </c>
      <c r="AY35" s="31">
        <v>0</v>
      </c>
      <c r="AZ35" s="31">
        <v>0</v>
      </c>
      <c r="BA35" s="31">
        <v>0</v>
      </c>
      <c r="BB35" s="35">
        <f t="shared" si="6"/>
        <v>0</v>
      </c>
      <c r="BC35" s="47">
        <v>0</v>
      </c>
      <c r="BD35" s="31">
        <v>0</v>
      </c>
      <c r="BE35" s="31">
        <v>0</v>
      </c>
      <c r="BF35" s="31">
        <v>0</v>
      </c>
      <c r="BG35" s="35">
        <f t="shared" si="7"/>
        <v>0</v>
      </c>
      <c r="BH35" s="47">
        <v>0</v>
      </c>
      <c r="BI35" s="31">
        <v>0</v>
      </c>
      <c r="BJ35" s="31">
        <v>0</v>
      </c>
      <c r="BK35" s="31">
        <v>0</v>
      </c>
      <c r="BL35" s="35">
        <f t="shared" si="8"/>
        <v>0</v>
      </c>
      <c r="BM35" s="47">
        <v>0</v>
      </c>
      <c r="BN35" s="31">
        <v>0</v>
      </c>
      <c r="BO35" s="31">
        <v>0</v>
      </c>
      <c r="BP35" s="31">
        <v>0</v>
      </c>
      <c r="BQ35" s="35">
        <f t="shared" si="9"/>
        <v>0</v>
      </c>
      <c r="BR35" s="47">
        <f t="shared" si="15"/>
        <v>0</v>
      </c>
      <c r="BS35" s="55">
        <f t="shared" si="15"/>
        <v>0</v>
      </c>
      <c r="BT35" s="31">
        <f t="shared" si="15"/>
        <v>0</v>
      </c>
      <c r="BU35" s="31">
        <f t="shared" si="15"/>
        <v>0</v>
      </c>
      <c r="BV35" s="138">
        <f t="shared" si="13"/>
        <v>0</v>
      </c>
      <c r="BW35" s="1"/>
      <c r="BX35" s="207"/>
      <c r="BY35" s="213"/>
    </row>
    <row r="36" spans="1:79" x14ac:dyDescent="0.35">
      <c r="A36" s="196">
        <v>30</v>
      </c>
      <c r="B36" s="197" t="s">
        <v>235</v>
      </c>
      <c r="D36" s="198"/>
      <c r="E36" s="199">
        <v>1535245</v>
      </c>
      <c r="F36" s="200">
        <v>2033427</v>
      </c>
      <c r="G36" s="200">
        <v>11141</v>
      </c>
      <c r="H36" s="201">
        <v>551</v>
      </c>
      <c r="I36" s="35">
        <f t="shared" si="0"/>
        <v>3580364</v>
      </c>
      <c r="J36" s="47">
        <v>41126</v>
      </c>
      <c r="K36" s="31">
        <v>314085</v>
      </c>
      <c r="L36" s="31">
        <v>1660</v>
      </c>
      <c r="M36" s="31">
        <v>0</v>
      </c>
      <c r="N36" s="35">
        <f t="shared" si="10"/>
        <v>356871</v>
      </c>
      <c r="O36" s="202">
        <v>0</v>
      </c>
      <c r="P36" s="203">
        <v>0</v>
      </c>
      <c r="Q36" s="203">
        <v>0</v>
      </c>
      <c r="R36" s="203">
        <v>0</v>
      </c>
      <c r="S36" s="35">
        <f>SUM(O36:R36)</f>
        <v>0</v>
      </c>
      <c r="T36" s="47">
        <v>0</v>
      </c>
      <c r="U36" s="31">
        <v>0</v>
      </c>
      <c r="V36" s="31">
        <v>0</v>
      </c>
      <c r="W36" s="31">
        <v>0</v>
      </c>
      <c r="X36" s="35">
        <f t="shared" si="11"/>
        <v>0</v>
      </c>
      <c r="Y36" s="47">
        <v>0</v>
      </c>
      <c r="Z36" s="31">
        <v>0</v>
      </c>
      <c r="AA36" s="31">
        <v>0</v>
      </c>
      <c r="AB36" s="31">
        <v>0</v>
      </c>
      <c r="AC36" s="35">
        <f t="shared" si="4"/>
        <v>0</v>
      </c>
      <c r="AD36" s="47">
        <v>0</v>
      </c>
      <c r="AE36" s="31">
        <v>0</v>
      </c>
      <c r="AF36" s="31">
        <v>0</v>
      </c>
      <c r="AG36" s="31">
        <v>0</v>
      </c>
      <c r="AH36" s="35">
        <f t="shared" si="5"/>
        <v>0</v>
      </c>
      <c r="AI36" s="47">
        <v>0</v>
      </c>
      <c r="AJ36" s="31">
        <v>0</v>
      </c>
      <c r="AK36" s="31">
        <v>0</v>
      </c>
      <c r="AL36" s="31">
        <v>0</v>
      </c>
      <c r="AM36" s="35">
        <f t="shared" si="12"/>
        <v>0</v>
      </c>
      <c r="AN36" s="47">
        <v>0</v>
      </c>
      <c r="AO36" s="31">
        <v>0</v>
      </c>
      <c r="AP36" s="31">
        <v>0</v>
      </c>
      <c r="AQ36" s="31">
        <v>0</v>
      </c>
      <c r="AR36" s="35">
        <f t="shared" si="1"/>
        <v>0</v>
      </c>
      <c r="AS36" s="47">
        <v>0</v>
      </c>
      <c r="AT36" s="31">
        <v>0</v>
      </c>
      <c r="AU36" s="31">
        <v>0</v>
      </c>
      <c r="AV36" s="31">
        <v>0</v>
      </c>
      <c r="AW36" s="35">
        <f t="shared" si="14"/>
        <v>0</v>
      </c>
      <c r="AX36" s="47">
        <v>0</v>
      </c>
      <c r="AY36" s="31">
        <v>0</v>
      </c>
      <c r="AZ36" s="31">
        <v>0</v>
      </c>
      <c r="BA36" s="31">
        <v>0</v>
      </c>
      <c r="BB36" s="35">
        <f t="shared" si="6"/>
        <v>0</v>
      </c>
      <c r="BC36" s="47">
        <v>0</v>
      </c>
      <c r="BD36" s="31">
        <v>0</v>
      </c>
      <c r="BE36" s="31">
        <v>0</v>
      </c>
      <c r="BF36" s="31">
        <v>0</v>
      </c>
      <c r="BG36" s="35">
        <f t="shared" si="7"/>
        <v>0</v>
      </c>
      <c r="BH36" s="47">
        <v>0</v>
      </c>
      <c r="BI36" s="31">
        <v>0</v>
      </c>
      <c r="BJ36" s="31">
        <v>0</v>
      </c>
      <c r="BK36" s="31">
        <v>0</v>
      </c>
      <c r="BL36" s="35">
        <f t="shared" si="8"/>
        <v>0</v>
      </c>
      <c r="BM36" s="47">
        <v>0</v>
      </c>
      <c r="BN36" s="31">
        <v>0</v>
      </c>
      <c r="BO36" s="31">
        <v>0</v>
      </c>
      <c r="BP36" s="31">
        <v>0</v>
      </c>
      <c r="BQ36" s="35">
        <f t="shared" si="9"/>
        <v>0</v>
      </c>
      <c r="BR36" s="47">
        <f t="shared" si="15"/>
        <v>41126</v>
      </c>
      <c r="BS36" s="55">
        <f t="shared" si="15"/>
        <v>314085</v>
      </c>
      <c r="BT36" s="31">
        <f t="shared" si="15"/>
        <v>1660</v>
      </c>
      <c r="BU36" s="31">
        <f t="shared" si="15"/>
        <v>0</v>
      </c>
      <c r="BV36" s="138">
        <f t="shared" si="13"/>
        <v>356871</v>
      </c>
      <c r="BW36" s="1"/>
      <c r="BX36" s="207"/>
      <c r="BY36" s="213"/>
    </row>
    <row r="37" spans="1:79" x14ac:dyDescent="0.35">
      <c r="A37" s="196">
        <v>31</v>
      </c>
      <c r="B37" s="197" t="s">
        <v>236</v>
      </c>
      <c r="D37" s="198"/>
      <c r="E37" s="199">
        <v>2313177</v>
      </c>
      <c r="F37" s="200">
        <v>1901682</v>
      </c>
      <c r="G37" s="200">
        <v>82896</v>
      </c>
      <c r="H37" s="201">
        <v>226</v>
      </c>
      <c r="I37" s="35">
        <f t="shared" si="0"/>
        <v>4297981</v>
      </c>
      <c r="J37" s="47">
        <f>55012+24597</f>
        <v>79609</v>
      </c>
      <c r="K37" s="31">
        <v>306591</v>
      </c>
      <c r="L37" s="31">
        <v>1618</v>
      </c>
      <c r="M37" s="31">
        <v>11</v>
      </c>
      <c r="N37" s="35">
        <f t="shared" si="10"/>
        <v>387829</v>
      </c>
      <c r="O37" s="202">
        <v>0</v>
      </c>
      <c r="P37" s="203">
        <v>0</v>
      </c>
      <c r="Q37" s="203">
        <v>0</v>
      </c>
      <c r="R37" s="203">
        <v>0</v>
      </c>
      <c r="S37" s="35">
        <f>SUM(O37:R37)</f>
        <v>0</v>
      </c>
      <c r="T37" s="47">
        <v>0</v>
      </c>
      <c r="U37" s="31">
        <v>0</v>
      </c>
      <c r="V37" s="31">
        <v>0</v>
      </c>
      <c r="W37" s="31">
        <v>0</v>
      </c>
      <c r="X37" s="35">
        <f t="shared" si="11"/>
        <v>0</v>
      </c>
      <c r="Y37" s="47">
        <v>0</v>
      </c>
      <c r="Z37" s="31">
        <v>0</v>
      </c>
      <c r="AA37" s="31">
        <v>0</v>
      </c>
      <c r="AB37" s="31">
        <v>0</v>
      </c>
      <c r="AC37" s="35">
        <f t="shared" si="4"/>
        <v>0</v>
      </c>
      <c r="AD37" s="47">
        <v>0</v>
      </c>
      <c r="AE37" s="31">
        <v>0</v>
      </c>
      <c r="AF37" s="31">
        <v>0</v>
      </c>
      <c r="AG37" s="31">
        <v>0</v>
      </c>
      <c r="AH37" s="35">
        <f t="shared" si="5"/>
        <v>0</v>
      </c>
      <c r="AI37" s="47">
        <v>0</v>
      </c>
      <c r="AJ37" s="31">
        <v>0</v>
      </c>
      <c r="AK37" s="31">
        <v>0</v>
      </c>
      <c r="AL37" s="31">
        <v>0</v>
      </c>
      <c r="AM37" s="35">
        <f t="shared" si="12"/>
        <v>0</v>
      </c>
      <c r="AN37" s="47">
        <v>0</v>
      </c>
      <c r="AO37" s="31">
        <v>0</v>
      </c>
      <c r="AP37" s="31">
        <v>0</v>
      </c>
      <c r="AQ37" s="31">
        <v>0</v>
      </c>
      <c r="AR37" s="35">
        <f t="shared" si="1"/>
        <v>0</v>
      </c>
      <c r="AS37" s="47">
        <v>0</v>
      </c>
      <c r="AT37" s="31">
        <v>0</v>
      </c>
      <c r="AU37" s="31">
        <v>0</v>
      </c>
      <c r="AV37" s="31">
        <v>0</v>
      </c>
      <c r="AW37" s="35">
        <f t="shared" si="14"/>
        <v>0</v>
      </c>
      <c r="AX37" s="47">
        <v>0</v>
      </c>
      <c r="AY37" s="31">
        <v>0</v>
      </c>
      <c r="AZ37" s="31">
        <v>0</v>
      </c>
      <c r="BA37" s="31">
        <v>0</v>
      </c>
      <c r="BB37" s="35">
        <f t="shared" si="6"/>
        <v>0</v>
      </c>
      <c r="BC37" s="47">
        <v>0</v>
      </c>
      <c r="BD37" s="31">
        <v>0</v>
      </c>
      <c r="BE37" s="31">
        <v>0</v>
      </c>
      <c r="BF37" s="31">
        <v>0</v>
      </c>
      <c r="BG37" s="35">
        <f t="shared" si="7"/>
        <v>0</v>
      </c>
      <c r="BH37" s="47">
        <v>0</v>
      </c>
      <c r="BI37" s="31">
        <v>0</v>
      </c>
      <c r="BJ37" s="31">
        <v>0</v>
      </c>
      <c r="BK37" s="31">
        <v>0</v>
      </c>
      <c r="BL37" s="35">
        <f t="shared" si="8"/>
        <v>0</v>
      </c>
      <c r="BM37" s="47">
        <v>0</v>
      </c>
      <c r="BN37" s="31">
        <v>0</v>
      </c>
      <c r="BO37" s="31">
        <v>0</v>
      </c>
      <c r="BP37" s="31">
        <v>0</v>
      </c>
      <c r="BQ37" s="35">
        <f t="shared" si="9"/>
        <v>0</v>
      </c>
      <c r="BR37" s="47">
        <f t="shared" si="15"/>
        <v>79609</v>
      </c>
      <c r="BS37" s="55">
        <f t="shared" si="15"/>
        <v>306591</v>
      </c>
      <c r="BT37" s="31">
        <f t="shared" si="15"/>
        <v>1618</v>
      </c>
      <c r="BU37" s="31">
        <f t="shared" si="15"/>
        <v>11</v>
      </c>
      <c r="BV37" s="138">
        <f t="shared" si="13"/>
        <v>387829</v>
      </c>
      <c r="BW37" s="1"/>
      <c r="BX37" s="207"/>
      <c r="BY37" s="213"/>
      <c r="CA37" s="214"/>
    </row>
    <row r="38" spans="1:79" ht="14.25" customHeight="1" x14ac:dyDescent="0.35">
      <c r="A38" s="196">
        <v>32</v>
      </c>
      <c r="B38" s="169" t="s">
        <v>237</v>
      </c>
      <c r="D38" s="198"/>
      <c r="E38" s="199">
        <v>5546770</v>
      </c>
      <c r="F38" s="200">
        <v>2536013</v>
      </c>
      <c r="G38" s="200">
        <v>134336</v>
      </c>
      <c r="H38" s="201">
        <v>319</v>
      </c>
      <c r="I38" s="35">
        <f t="shared" si="0"/>
        <v>8217438</v>
      </c>
      <c r="J38" s="47">
        <f>270405+862</f>
        <v>271267</v>
      </c>
      <c r="K38" s="31">
        <v>275607</v>
      </c>
      <c r="L38" s="31">
        <v>1267</v>
      </c>
      <c r="M38" s="31">
        <v>0</v>
      </c>
      <c r="N38" s="35">
        <f t="shared" si="10"/>
        <v>548141</v>
      </c>
      <c r="O38" s="202">
        <v>0</v>
      </c>
      <c r="P38" s="203">
        <v>0</v>
      </c>
      <c r="Q38" s="203">
        <v>0</v>
      </c>
      <c r="R38" s="203">
        <v>0</v>
      </c>
      <c r="S38" s="35">
        <f>SUM(O38:R38)</f>
        <v>0</v>
      </c>
      <c r="T38" s="47">
        <v>0</v>
      </c>
      <c r="U38" s="31">
        <v>0</v>
      </c>
      <c r="V38" s="31">
        <v>0</v>
      </c>
      <c r="W38" s="31">
        <v>0</v>
      </c>
      <c r="X38" s="35">
        <f t="shared" si="11"/>
        <v>0</v>
      </c>
      <c r="Y38" s="47">
        <v>0</v>
      </c>
      <c r="Z38" s="31">
        <v>0</v>
      </c>
      <c r="AA38" s="31">
        <v>0</v>
      </c>
      <c r="AB38" s="31">
        <v>0</v>
      </c>
      <c r="AC38" s="35">
        <f t="shared" si="4"/>
        <v>0</v>
      </c>
      <c r="AD38" s="47">
        <v>0</v>
      </c>
      <c r="AE38" s="31">
        <v>0</v>
      </c>
      <c r="AF38" s="31">
        <v>0</v>
      </c>
      <c r="AG38" s="31">
        <v>0</v>
      </c>
      <c r="AH38" s="35">
        <f>SUM(AD38:AG38)</f>
        <v>0</v>
      </c>
      <c r="AI38" s="47">
        <v>0</v>
      </c>
      <c r="AJ38" s="31">
        <v>0</v>
      </c>
      <c r="AK38" s="31">
        <v>0</v>
      </c>
      <c r="AL38" s="31">
        <v>0</v>
      </c>
      <c r="AM38" s="35">
        <f t="shared" si="12"/>
        <v>0</v>
      </c>
      <c r="AN38" s="47">
        <v>0</v>
      </c>
      <c r="AO38" s="31">
        <v>0</v>
      </c>
      <c r="AP38" s="31">
        <v>0</v>
      </c>
      <c r="AQ38" s="31">
        <v>0</v>
      </c>
      <c r="AR38" s="35">
        <f t="shared" si="1"/>
        <v>0</v>
      </c>
      <c r="AS38" s="47">
        <v>0</v>
      </c>
      <c r="AT38" s="31">
        <v>0</v>
      </c>
      <c r="AU38" s="31">
        <v>0</v>
      </c>
      <c r="AV38" s="31">
        <v>0</v>
      </c>
      <c r="AW38" s="35">
        <f t="shared" si="14"/>
        <v>0</v>
      </c>
      <c r="AX38" s="47">
        <v>0</v>
      </c>
      <c r="AY38" s="31">
        <v>0</v>
      </c>
      <c r="AZ38" s="31">
        <v>0</v>
      </c>
      <c r="BA38" s="31">
        <v>0</v>
      </c>
      <c r="BB38" s="35">
        <f t="shared" si="6"/>
        <v>0</v>
      </c>
      <c r="BC38" s="47">
        <v>0</v>
      </c>
      <c r="BD38" s="31">
        <v>0</v>
      </c>
      <c r="BE38" s="31">
        <v>0</v>
      </c>
      <c r="BF38" s="31">
        <v>0</v>
      </c>
      <c r="BG38" s="35">
        <f t="shared" si="7"/>
        <v>0</v>
      </c>
      <c r="BH38" s="47">
        <v>0</v>
      </c>
      <c r="BI38" s="31">
        <v>0</v>
      </c>
      <c r="BJ38" s="31">
        <v>0</v>
      </c>
      <c r="BK38" s="31">
        <v>0</v>
      </c>
      <c r="BL38" s="35">
        <f t="shared" si="8"/>
        <v>0</v>
      </c>
      <c r="BM38" s="47">
        <v>0</v>
      </c>
      <c r="BN38" s="31">
        <v>0</v>
      </c>
      <c r="BO38" s="31">
        <v>0</v>
      </c>
      <c r="BP38" s="31">
        <v>0</v>
      </c>
      <c r="BQ38" s="35">
        <f t="shared" si="9"/>
        <v>0</v>
      </c>
      <c r="BR38" s="47">
        <f t="shared" si="15"/>
        <v>271267</v>
      </c>
      <c r="BS38" s="55">
        <f t="shared" si="15"/>
        <v>275607</v>
      </c>
      <c r="BT38" s="31">
        <f t="shared" si="15"/>
        <v>1267</v>
      </c>
      <c r="BU38" s="31">
        <f t="shared" si="15"/>
        <v>0</v>
      </c>
      <c r="BV38" s="138">
        <f t="shared" si="13"/>
        <v>548141</v>
      </c>
      <c r="BW38" s="1"/>
      <c r="BX38" s="207"/>
      <c r="BY38" s="213"/>
    </row>
    <row r="39" spans="1:79" ht="14.25" customHeight="1" x14ac:dyDescent="0.35">
      <c r="A39" s="196">
        <v>33</v>
      </c>
      <c r="B39" s="169" t="s">
        <v>238</v>
      </c>
      <c r="D39" s="208"/>
      <c r="E39" s="199">
        <v>855368</v>
      </c>
      <c r="F39" s="200">
        <v>32526672</v>
      </c>
      <c r="G39" s="200">
        <v>372017</v>
      </c>
      <c r="H39" s="201">
        <v>175</v>
      </c>
      <c r="I39" s="35">
        <f t="shared" si="0"/>
        <v>33754232</v>
      </c>
      <c r="J39" s="47">
        <f>41106+5102</f>
        <v>46208</v>
      </c>
      <c r="K39" s="31">
        <v>90</v>
      </c>
      <c r="L39" s="31">
        <v>32028</v>
      </c>
      <c r="M39" s="31">
        <v>0</v>
      </c>
      <c r="N39" s="35">
        <f t="shared" si="10"/>
        <v>78326</v>
      </c>
      <c r="O39" s="202">
        <v>0</v>
      </c>
      <c r="P39" s="203">
        <v>0</v>
      </c>
      <c r="Q39" s="203">
        <v>0</v>
      </c>
      <c r="R39" s="203">
        <v>0</v>
      </c>
      <c r="S39" s="35">
        <f t="shared" ref="S39:S48" si="17">SUM(O39:R39)</f>
        <v>0</v>
      </c>
      <c r="T39" s="47">
        <v>0</v>
      </c>
      <c r="U39" s="31">
        <v>0</v>
      </c>
      <c r="V39" s="31">
        <v>0</v>
      </c>
      <c r="W39" s="31">
        <v>0</v>
      </c>
      <c r="X39" s="35">
        <f t="shared" si="11"/>
        <v>0</v>
      </c>
      <c r="Y39" s="47">
        <v>0</v>
      </c>
      <c r="Z39" s="31">
        <v>0</v>
      </c>
      <c r="AA39" s="31">
        <v>0</v>
      </c>
      <c r="AB39" s="31">
        <v>0</v>
      </c>
      <c r="AC39" s="35">
        <f t="shared" si="4"/>
        <v>0</v>
      </c>
      <c r="AD39" s="47">
        <v>0</v>
      </c>
      <c r="AE39" s="31">
        <v>0</v>
      </c>
      <c r="AF39" s="31">
        <v>0</v>
      </c>
      <c r="AG39" s="31">
        <v>0</v>
      </c>
      <c r="AH39" s="35">
        <f t="shared" si="5"/>
        <v>0</v>
      </c>
      <c r="AI39" s="47">
        <v>0</v>
      </c>
      <c r="AJ39" s="31">
        <v>0</v>
      </c>
      <c r="AK39" s="31">
        <v>0</v>
      </c>
      <c r="AL39" s="31">
        <v>0</v>
      </c>
      <c r="AM39" s="35">
        <f t="shared" si="12"/>
        <v>0</v>
      </c>
      <c r="AN39" s="47">
        <v>0</v>
      </c>
      <c r="AO39" s="31">
        <v>0</v>
      </c>
      <c r="AP39" s="31">
        <v>0</v>
      </c>
      <c r="AQ39" s="31">
        <v>0</v>
      </c>
      <c r="AR39" s="35">
        <f t="shared" si="1"/>
        <v>0</v>
      </c>
      <c r="AS39" s="47">
        <v>0</v>
      </c>
      <c r="AT39" s="31">
        <v>0</v>
      </c>
      <c r="AU39" s="31">
        <v>0</v>
      </c>
      <c r="AV39" s="31">
        <v>0</v>
      </c>
      <c r="AW39" s="35">
        <f t="shared" si="14"/>
        <v>0</v>
      </c>
      <c r="AX39" s="47">
        <v>0</v>
      </c>
      <c r="AY39" s="31">
        <v>0</v>
      </c>
      <c r="AZ39" s="31">
        <v>0</v>
      </c>
      <c r="BA39" s="31">
        <v>0</v>
      </c>
      <c r="BB39" s="35">
        <f t="shared" si="6"/>
        <v>0</v>
      </c>
      <c r="BC39" s="47">
        <v>0</v>
      </c>
      <c r="BD39" s="31">
        <v>0</v>
      </c>
      <c r="BE39" s="31">
        <v>0</v>
      </c>
      <c r="BF39" s="31">
        <v>0</v>
      </c>
      <c r="BG39" s="35">
        <f t="shared" si="7"/>
        <v>0</v>
      </c>
      <c r="BH39" s="47">
        <v>0</v>
      </c>
      <c r="BI39" s="31">
        <v>0</v>
      </c>
      <c r="BJ39" s="31">
        <v>0</v>
      </c>
      <c r="BK39" s="31">
        <v>0</v>
      </c>
      <c r="BL39" s="35">
        <f t="shared" si="8"/>
        <v>0</v>
      </c>
      <c r="BM39" s="47">
        <v>0</v>
      </c>
      <c r="BN39" s="31">
        <v>0</v>
      </c>
      <c r="BO39" s="31">
        <v>0</v>
      </c>
      <c r="BP39" s="31">
        <v>0</v>
      </c>
      <c r="BQ39" s="35">
        <f t="shared" si="9"/>
        <v>0</v>
      </c>
      <c r="BR39" s="47">
        <f t="shared" si="15"/>
        <v>46208</v>
      </c>
      <c r="BS39" s="55">
        <f t="shared" si="15"/>
        <v>90</v>
      </c>
      <c r="BT39" s="31">
        <f t="shared" si="15"/>
        <v>32028</v>
      </c>
      <c r="BU39" s="31">
        <f t="shared" si="15"/>
        <v>0</v>
      </c>
      <c r="BV39" s="138">
        <f t="shared" si="13"/>
        <v>78326</v>
      </c>
      <c r="BW39" s="1"/>
      <c r="BX39" s="207"/>
      <c r="BY39" s="213"/>
    </row>
    <row r="40" spans="1:79" x14ac:dyDescent="0.35">
      <c r="A40" s="196">
        <v>34</v>
      </c>
      <c r="B40" s="197" t="s">
        <v>239</v>
      </c>
      <c r="D40" s="198"/>
      <c r="E40" s="199">
        <v>1517067</v>
      </c>
      <c r="F40" s="200">
        <v>1275145</v>
      </c>
      <c r="G40" s="200">
        <v>31405</v>
      </c>
      <c r="H40" s="201">
        <v>32</v>
      </c>
      <c r="I40" s="35">
        <f t="shared" si="0"/>
        <v>2823649</v>
      </c>
      <c r="J40" s="47">
        <f>78821+225</f>
        <v>79046</v>
      </c>
      <c r="K40" s="31">
        <v>357497</v>
      </c>
      <c r="L40" s="31">
        <v>0</v>
      </c>
      <c r="M40" s="31">
        <v>0</v>
      </c>
      <c r="N40" s="35">
        <f t="shared" si="10"/>
        <v>436543</v>
      </c>
      <c r="O40" s="202">
        <v>0</v>
      </c>
      <c r="P40" s="203">
        <v>0</v>
      </c>
      <c r="Q40" s="203">
        <v>0</v>
      </c>
      <c r="R40" s="203">
        <v>0</v>
      </c>
      <c r="S40" s="35">
        <f t="shared" si="17"/>
        <v>0</v>
      </c>
      <c r="T40" s="47">
        <v>0</v>
      </c>
      <c r="U40" s="31">
        <v>0</v>
      </c>
      <c r="V40" s="31">
        <v>0</v>
      </c>
      <c r="W40" s="31">
        <v>0</v>
      </c>
      <c r="X40" s="35">
        <f t="shared" si="11"/>
        <v>0</v>
      </c>
      <c r="Y40" s="47">
        <v>0</v>
      </c>
      <c r="Z40" s="31">
        <v>0</v>
      </c>
      <c r="AA40" s="31">
        <v>0</v>
      </c>
      <c r="AB40" s="31">
        <v>0</v>
      </c>
      <c r="AC40" s="35">
        <f t="shared" si="4"/>
        <v>0</v>
      </c>
      <c r="AD40" s="47">
        <v>0</v>
      </c>
      <c r="AE40" s="31">
        <v>0</v>
      </c>
      <c r="AF40" s="31">
        <v>0</v>
      </c>
      <c r="AG40" s="31">
        <v>0</v>
      </c>
      <c r="AH40" s="35">
        <f t="shared" si="5"/>
        <v>0</v>
      </c>
      <c r="AI40" s="47">
        <v>0</v>
      </c>
      <c r="AJ40" s="31">
        <v>0</v>
      </c>
      <c r="AK40" s="31">
        <v>0</v>
      </c>
      <c r="AL40" s="31">
        <v>0</v>
      </c>
      <c r="AM40" s="35">
        <f t="shared" si="12"/>
        <v>0</v>
      </c>
      <c r="AN40" s="47">
        <v>0</v>
      </c>
      <c r="AO40" s="31">
        <v>0</v>
      </c>
      <c r="AP40" s="31">
        <v>0</v>
      </c>
      <c r="AQ40" s="31">
        <v>0</v>
      </c>
      <c r="AR40" s="35">
        <f t="shared" si="1"/>
        <v>0</v>
      </c>
      <c r="AS40" s="47">
        <v>0</v>
      </c>
      <c r="AT40" s="31">
        <v>0</v>
      </c>
      <c r="AU40" s="31">
        <v>0</v>
      </c>
      <c r="AV40" s="31">
        <v>0</v>
      </c>
      <c r="AW40" s="35">
        <f t="shared" si="14"/>
        <v>0</v>
      </c>
      <c r="AX40" s="47">
        <v>0</v>
      </c>
      <c r="AY40" s="31">
        <v>0</v>
      </c>
      <c r="AZ40" s="31">
        <v>0</v>
      </c>
      <c r="BA40" s="31">
        <v>0</v>
      </c>
      <c r="BB40" s="35">
        <f t="shared" si="6"/>
        <v>0</v>
      </c>
      <c r="BC40" s="47">
        <v>0</v>
      </c>
      <c r="BD40" s="31">
        <v>0</v>
      </c>
      <c r="BE40" s="31">
        <v>0</v>
      </c>
      <c r="BF40" s="31">
        <v>0</v>
      </c>
      <c r="BG40" s="35">
        <f t="shared" si="7"/>
        <v>0</v>
      </c>
      <c r="BH40" s="47">
        <v>0</v>
      </c>
      <c r="BI40" s="31">
        <v>0</v>
      </c>
      <c r="BJ40" s="31">
        <v>0</v>
      </c>
      <c r="BK40" s="31">
        <v>0</v>
      </c>
      <c r="BL40" s="35">
        <f t="shared" si="8"/>
        <v>0</v>
      </c>
      <c r="BM40" s="47">
        <v>0</v>
      </c>
      <c r="BN40" s="31">
        <v>0</v>
      </c>
      <c r="BO40" s="31">
        <v>0</v>
      </c>
      <c r="BP40" s="31">
        <v>0</v>
      </c>
      <c r="BQ40" s="35">
        <f t="shared" si="9"/>
        <v>0</v>
      </c>
      <c r="BR40" s="47">
        <f t="shared" si="15"/>
        <v>79046</v>
      </c>
      <c r="BS40" s="55">
        <f t="shared" si="15"/>
        <v>357497</v>
      </c>
      <c r="BT40" s="31">
        <f t="shared" si="15"/>
        <v>0</v>
      </c>
      <c r="BU40" s="31">
        <f t="shared" si="15"/>
        <v>0</v>
      </c>
      <c r="BV40" s="138">
        <f t="shared" si="13"/>
        <v>436543</v>
      </c>
      <c r="BW40" s="1"/>
      <c r="BX40" s="282"/>
    </row>
    <row r="41" spans="1:79" x14ac:dyDescent="0.35">
      <c r="A41" s="196">
        <v>35</v>
      </c>
      <c r="B41" s="197" t="s">
        <v>240</v>
      </c>
      <c r="D41" s="198"/>
      <c r="E41" s="199">
        <v>687263</v>
      </c>
      <c r="F41" s="200">
        <v>8664330</v>
      </c>
      <c r="G41" s="200">
        <v>22575</v>
      </c>
      <c r="H41" s="201">
        <v>87</v>
      </c>
      <c r="I41" s="35">
        <f t="shared" si="0"/>
        <v>9374255</v>
      </c>
      <c r="J41" s="47">
        <v>58127</v>
      </c>
      <c r="K41" s="31">
        <v>862153</v>
      </c>
      <c r="L41" s="31">
        <v>2005</v>
      </c>
      <c r="M41" s="31">
        <v>0</v>
      </c>
      <c r="N41" s="35">
        <f t="shared" si="10"/>
        <v>922285</v>
      </c>
      <c r="O41" s="202">
        <v>0</v>
      </c>
      <c r="P41" s="203">
        <v>0</v>
      </c>
      <c r="Q41" s="203">
        <v>0</v>
      </c>
      <c r="R41" s="203">
        <v>0</v>
      </c>
      <c r="S41" s="35">
        <f t="shared" si="17"/>
        <v>0</v>
      </c>
      <c r="T41" s="47">
        <v>0</v>
      </c>
      <c r="U41" s="31">
        <v>0</v>
      </c>
      <c r="V41" s="31">
        <v>0</v>
      </c>
      <c r="W41" s="31">
        <v>0</v>
      </c>
      <c r="X41" s="35">
        <f t="shared" si="11"/>
        <v>0</v>
      </c>
      <c r="Y41" s="47">
        <v>0</v>
      </c>
      <c r="Z41" s="31">
        <v>0</v>
      </c>
      <c r="AA41" s="31">
        <v>0</v>
      </c>
      <c r="AB41" s="31">
        <v>0</v>
      </c>
      <c r="AC41" s="35">
        <f t="shared" si="4"/>
        <v>0</v>
      </c>
      <c r="AD41" s="47">
        <v>0</v>
      </c>
      <c r="AE41" s="31">
        <v>0</v>
      </c>
      <c r="AF41" s="31">
        <v>0</v>
      </c>
      <c r="AG41" s="31">
        <v>0</v>
      </c>
      <c r="AH41" s="35">
        <f t="shared" si="5"/>
        <v>0</v>
      </c>
      <c r="AI41" s="47">
        <v>0</v>
      </c>
      <c r="AJ41" s="31">
        <v>0</v>
      </c>
      <c r="AK41" s="31">
        <v>0</v>
      </c>
      <c r="AL41" s="31">
        <v>0</v>
      </c>
      <c r="AM41" s="35">
        <f t="shared" si="12"/>
        <v>0</v>
      </c>
      <c r="AN41" s="47">
        <v>0</v>
      </c>
      <c r="AO41" s="31">
        <v>0</v>
      </c>
      <c r="AP41" s="31">
        <v>0</v>
      </c>
      <c r="AQ41" s="31">
        <v>0</v>
      </c>
      <c r="AR41" s="35">
        <f t="shared" si="1"/>
        <v>0</v>
      </c>
      <c r="AS41" s="47">
        <v>0</v>
      </c>
      <c r="AT41" s="31">
        <v>0</v>
      </c>
      <c r="AU41" s="31">
        <v>0</v>
      </c>
      <c r="AV41" s="31">
        <v>0</v>
      </c>
      <c r="AW41" s="35">
        <f t="shared" si="14"/>
        <v>0</v>
      </c>
      <c r="AX41" s="47">
        <v>0</v>
      </c>
      <c r="AY41" s="31">
        <v>0</v>
      </c>
      <c r="AZ41" s="31">
        <v>0</v>
      </c>
      <c r="BA41" s="31">
        <v>0</v>
      </c>
      <c r="BB41" s="35">
        <f t="shared" si="6"/>
        <v>0</v>
      </c>
      <c r="BC41" s="47">
        <v>0</v>
      </c>
      <c r="BD41" s="31">
        <v>0</v>
      </c>
      <c r="BE41" s="31">
        <v>0</v>
      </c>
      <c r="BF41" s="31">
        <v>0</v>
      </c>
      <c r="BG41" s="35">
        <f t="shared" si="7"/>
        <v>0</v>
      </c>
      <c r="BH41" s="47">
        <v>0</v>
      </c>
      <c r="BI41" s="31">
        <v>0</v>
      </c>
      <c r="BJ41" s="31">
        <v>0</v>
      </c>
      <c r="BK41" s="31">
        <v>0</v>
      </c>
      <c r="BL41" s="35">
        <f t="shared" si="8"/>
        <v>0</v>
      </c>
      <c r="BM41" s="47">
        <v>0</v>
      </c>
      <c r="BN41" s="31">
        <v>0</v>
      </c>
      <c r="BO41" s="31">
        <v>0</v>
      </c>
      <c r="BP41" s="31">
        <v>0</v>
      </c>
      <c r="BQ41" s="35">
        <f t="shared" si="9"/>
        <v>0</v>
      </c>
      <c r="BR41" s="47">
        <f t="shared" si="15"/>
        <v>58127</v>
      </c>
      <c r="BS41" s="55">
        <f t="shared" si="15"/>
        <v>862153</v>
      </c>
      <c r="BT41" s="31">
        <f t="shared" si="15"/>
        <v>2005</v>
      </c>
      <c r="BU41" s="31">
        <f t="shared" si="15"/>
        <v>0</v>
      </c>
      <c r="BV41" s="138">
        <f t="shared" si="13"/>
        <v>922285</v>
      </c>
      <c r="BW41" s="1"/>
      <c r="BX41" s="207"/>
    </row>
    <row r="42" spans="1:79" x14ac:dyDescent="0.35">
      <c r="A42" s="196">
        <v>36</v>
      </c>
      <c r="B42" s="169" t="s">
        <v>241</v>
      </c>
      <c r="D42" s="198"/>
      <c r="E42" s="199">
        <v>761932</v>
      </c>
      <c r="F42" s="200">
        <v>2059078</v>
      </c>
      <c r="G42" s="200">
        <v>6467</v>
      </c>
      <c r="H42" s="201">
        <v>20</v>
      </c>
      <c r="I42" s="35">
        <f t="shared" si="0"/>
        <v>2827497</v>
      </c>
      <c r="J42" s="47">
        <f>25668+405</f>
        <v>26073</v>
      </c>
      <c r="K42" s="31">
        <v>0</v>
      </c>
      <c r="L42" s="31">
        <v>138</v>
      </c>
      <c r="M42" s="31">
        <v>0</v>
      </c>
      <c r="N42" s="35">
        <f t="shared" si="10"/>
        <v>26211</v>
      </c>
      <c r="O42" s="202">
        <v>0</v>
      </c>
      <c r="P42" s="203">
        <v>0</v>
      </c>
      <c r="Q42" s="203">
        <v>0</v>
      </c>
      <c r="R42" s="203">
        <v>0</v>
      </c>
      <c r="S42" s="35">
        <f t="shared" si="17"/>
        <v>0</v>
      </c>
      <c r="T42" s="47">
        <v>0</v>
      </c>
      <c r="U42" s="31">
        <v>0</v>
      </c>
      <c r="V42" s="31">
        <v>0</v>
      </c>
      <c r="W42" s="31">
        <v>0</v>
      </c>
      <c r="X42" s="35">
        <f t="shared" si="11"/>
        <v>0</v>
      </c>
      <c r="Y42" s="47">
        <v>0</v>
      </c>
      <c r="Z42" s="31">
        <v>0</v>
      </c>
      <c r="AA42" s="31">
        <v>0</v>
      </c>
      <c r="AB42" s="31">
        <v>0</v>
      </c>
      <c r="AC42" s="35">
        <f t="shared" si="4"/>
        <v>0</v>
      </c>
      <c r="AD42" s="47">
        <v>0</v>
      </c>
      <c r="AE42" s="31">
        <v>0</v>
      </c>
      <c r="AF42" s="31">
        <v>0</v>
      </c>
      <c r="AG42" s="31">
        <v>0</v>
      </c>
      <c r="AH42" s="35">
        <f>SUM(AD42:AG42)</f>
        <v>0</v>
      </c>
      <c r="AI42" s="47">
        <v>0</v>
      </c>
      <c r="AJ42" s="31">
        <v>0</v>
      </c>
      <c r="AK42" s="31">
        <v>0</v>
      </c>
      <c r="AL42" s="31">
        <v>0</v>
      </c>
      <c r="AM42" s="35">
        <f t="shared" si="12"/>
        <v>0</v>
      </c>
      <c r="AN42" s="47">
        <v>0</v>
      </c>
      <c r="AO42" s="31">
        <v>0</v>
      </c>
      <c r="AP42" s="31">
        <v>0</v>
      </c>
      <c r="AQ42" s="31">
        <v>0</v>
      </c>
      <c r="AR42" s="35">
        <f t="shared" si="1"/>
        <v>0</v>
      </c>
      <c r="AS42" s="47">
        <v>0</v>
      </c>
      <c r="AT42" s="31">
        <v>0</v>
      </c>
      <c r="AU42" s="31">
        <v>0</v>
      </c>
      <c r="AV42" s="31">
        <v>0</v>
      </c>
      <c r="AW42" s="35">
        <f t="shared" si="14"/>
        <v>0</v>
      </c>
      <c r="AX42" s="47">
        <v>0</v>
      </c>
      <c r="AY42" s="31">
        <v>0</v>
      </c>
      <c r="AZ42" s="31">
        <v>0</v>
      </c>
      <c r="BA42" s="31">
        <v>0</v>
      </c>
      <c r="BB42" s="35">
        <f t="shared" si="6"/>
        <v>0</v>
      </c>
      <c r="BC42" s="47">
        <v>0</v>
      </c>
      <c r="BD42" s="31">
        <v>0</v>
      </c>
      <c r="BE42" s="31">
        <v>0</v>
      </c>
      <c r="BF42" s="31">
        <v>0</v>
      </c>
      <c r="BG42" s="35">
        <f t="shared" si="7"/>
        <v>0</v>
      </c>
      <c r="BH42" s="47">
        <v>0</v>
      </c>
      <c r="BI42" s="31">
        <v>0</v>
      </c>
      <c r="BJ42" s="31">
        <v>0</v>
      </c>
      <c r="BK42" s="31">
        <v>0</v>
      </c>
      <c r="BL42" s="35">
        <f t="shared" si="8"/>
        <v>0</v>
      </c>
      <c r="BM42" s="47">
        <v>0</v>
      </c>
      <c r="BN42" s="31">
        <v>0</v>
      </c>
      <c r="BO42" s="31">
        <v>0</v>
      </c>
      <c r="BP42" s="31">
        <v>0</v>
      </c>
      <c r="BQ42" s="35">
        <f t="shared" si="9"/>
        <v>0</v>
      </c>
      <c r="BR42" s="47">
        <f t="shared" si="15"/>
        <v>26073</v>
      </c>
      <c r="BS42" s="55">
        <f t="shared" si="15"/>
        <v>0</v>
      </c>
      <c r="BT42" s="31">
        <f t="shared" si="15"/>
        <v>138</v>
      </c>
      <c r="BU42" s="31">
        <f t="shared" si="15"/>
        <v>0</v>
      </c>
      <c r="BV42" s="138">
        <f t="shared" si="13"/>
        <v>26211</v>
      </c>
      <c r="BW42" s="1"/>
      <c r="BX42" s="207"/>
    </row>
    <row r="43" spans="1:79" x14ac:dyDescent="0.35">
      <c r="A43" s="196">
        <v>37</v>
      </c>
      <c r="B43" s="169" t="s">
        <v>275</v>
      </c>
      <c r="D43" s="204"/>
      <c r="E43" s="199">
        <v>1071273</v>
      </c>
      <c r="F43" s="200">
        <v>5186440</v>
      </c>
      <c r="G43" s="200">
        <v>28820</v>
      </c>
      <c r="H43" s="201">
        <v>0</v>
      </c>
      <c r="I43" s="35">
        <f>SUM(E43:H43)</f>
        <v>6286533</v>
      </c>
      <c r="J43" s="47">
        <v>63164</v>
      </c>
      <c r="K43" s="31">
        <v>1205514</v>
      </c>
      <c r="L43" s="31">
        <v>1017</v>
      </c>
      <c r="M43" s="31">
        <v>0</v>
      </c>
      <c r="N43" s="35">
        <f t="shared" si="10"/>
        <v>1269695</v>
      </c>
      <c r="O43" s="202">
        <v>0</v>
      </c>
      <c r="P43" s="203">
        <v>0</v>
      </c>
      <c r="Q43" s="203">
        <v>0</v>
      </c>
      <c r="R43" s="203">
        <v>0</v>
      </c>
      <c r="S43" s="35">
        <f>SUM(O43:R43)</f>
        <v>0</v>
      </c>
      <c r="T43" s="47">
        <v>0</v>
      </c>
      <c r="U43" s="31">
        <v>0</v>
      </c>
      <c r="V43" s="31">
        <v>0</v>
      </c>
      <c r="W43" s="31">
        <v>0</v>
      </c>
      <c r="X43" s="35">
        <f t="shared" si="11"/>
        <v>0</v>
      </c>
      <c r="Y43" s="47">
        <v>0</v>
      </c>
      <c r="Z43" s="31">
        <v>0</v>
      </c>
      <c r="AA43" s="31">
        <v>0</v>
      </c>
      <c r="AB43" s="31">
        <v>0</v>
      </c>
      <c r="AC43" s="35">
        <f t="shared" si="4"/>
        <v>0</v>
      </c>
      <c r="AD43" s="47">
        <v>0</v>
      </c>
      <c r="AE43" s="31">
        <v>0</v>
      </c>
      <c r="AF43" s="31">
        <v>0</v>
      </c>
      <c r="AG43" s="31">
        <v>0</v>
      </c>
      <c r="AH43" s="35">
        <f t="shared" si="5"/>
        <v>0</v>
      </c>
      <c r="AI43" s="47">
        <v>0</v>
      </c>
      <c r="AJ43" s="31">
        <v>0</v>
      </c>
      <c r="AK43" s="31">
        <v>0</v>
      </c>
      <c r="AL43" s="31">
        <v>0</v>
      </c>
      <c r="AM43" s="35">
        <f t="shared" si="12"/>
        <v>0</v>
      </c>
      <c r="AN43" s="47">
        <v>0</v>
      </c>
      <c r="AO43" s="31">
        <v>0</v>
      </c>
      <c r="AP43" s="31">
        <v>0</v>
      </c>
      <c r="AQ43" s="31">
        <v>0</v>
      </c>
      <c r="AR43" s="35">
        <f t="shared" si="1"/>
        <v>0</v>
      </c>
      <c r="AS43" s="47">
        <v>0</v>
      </c>
      <c r="AT43" s="31">
        <v>0</v>
      </c>
      <c r="AU43" s="31">
        <v>0</v>
      </c>
      <c r="AV43" s="31">
        <v>0</v>
      </c>
      <c r="AW43" s="35">
        <f t="shared" si="14"/>
        <v>0</v>
      </c>
      <c r="AX43" s="47">
        <v>0</v>
      </c>
      <c r="AY43" s="31">
        <v>0</v>
      </c>
      <c r="AZ43" s="31">
        <v>0</v>
      </c>
      <c r="BA43" s="31">
        <v>0</v>
      </c>
      <c r="BB43" s="35">
        <f t="shared" si="6"/>
        <v>0</v>
      </c>
      <c r="BC43" s="47">
        <v>0</v>
      </c>
      <c r="BD43" s="31">
        <v>0</v>
      </c>
      <c r="BE43" s="31">
        <v>0</v>
      </c>
      <c r="BF43" s="31">
        <v>0</v>
      </c>
      <c r="BG43" s="35">
        <f t="shared" si="7"/>
        <v>0</v>
      </c>
      <c r="BH43" s="47">
        <v>0</v>
      </c>
      <c r="BI43" s="31">
        <v>0</v>
      </c>
      <c r="BJ43" s="31">
        <v>0</v>
      </c>
      <c r="BK43" s="31">
        <v>0</v>
      </c>
      <c r="BL43" s="35">
        <f t="shared" si="8"/>
        <v>0</v>
      </c>
      <c r="BM43" s="47">
        <v>0</v>
      </c>
      <c r="BN43" s="31">
        <v>0</v>
      </c>
      <c r="BO43" s="31">
        <v>0</v>
      </c>
      <c r="BP43" s="31">
        <v>0</v>
      </c>
      <c r="BQ43" s="35">
        <f t="shared" si="9"/>
        <v>0</v>
      </c>
      <c r="BR43" s="47">
        <f t="shared" si="15"/>
        <v>63164</v>
      </c>
      <c r="BS43" s="55">
        <f t="shared" si="15"/>
        <v>1205514</v>
      </c>
      <c r="BT43" s="31">
        <f t="shared" si="15"/>
        <v>1017</v>
      </c>
      <c r="BU43" s="31">
        <f t="shared" si="15"/>
        <v>0</v>
      </c>
      <c r="BV43" s="138">
        <f t="shared" si="13"/>
        <v>1269695</v>
      </c>
      <c r="BW43" s="1"/>
      <c r="BX43" s="207"/>
    </row>
    <row r="44" spans="1:79" x14ac:dyDescent="0.35">
      <c r="A44" s="196">
        <v>38</v>
      </c>
      <c r="B44" s="197" t="s">
        <v>243</v>
      </c>
      <c r="D44" s="198"/>
      <c r="E44" s="199">
        <v>661603</v>
      </c>
      <c r="F44" s="200">
        <v>1494221</v>
      </c>
      <c r="G44" s="200">
        <v>78034</v>
      </c>
      <c r="H44" s="201">
        <v>54</v>
      </c>
      <c r="I44" s="35">
        <f t="shared" si="0"/>
        <v>2233912</v>
      </c>
      <c r="J44" s="47">
        <f>41161+175</f>
        <v>41336</v>
      </c>
      <c r="K44" s="31">
        <v>705</v>
      </c>
      <c r="L44" s="31">
        <f>494</f>
        <v>494</v>
      </c>
      <c r="M44" s="31">
        <v>0</v>
      </c>
      <c r="N44" s="35">
        <f t="shared" si="10"/>
        <v>42535</v>
      </c>
      <c r="O44" s="202">
        <v>0</v>
      </c>
      <c r="P44" s="203">
        <v>0</v>
      </c>
      <c r="Q44" s="203">
        <v>0</v>
      </c>
      <c r="R44" s="203">
        <v>0</v>
      </c>
      <c r="S44" s="35">
        <f t="shared" si="17"/>
        <v>0</v>
      </c>
      <c r="T44" s="47">
        <v>0</v>
      </c>
      <c r="U44" s="31">
        <v>0</v>
      </c>
      <c r="V44" s="31">
        <v>0</v>
      </c>
      <c r="W44" s="31">
        <v>0</v>
      </c>
      <c r="X44" s="35">
        <f t="shared" si="11"/>
        <v>0</v>
      </c>
      <c r="Y44" s="47">
        <v>0</v>
      </c>
      <c r="Z44" s="31">
        <v>0</v>
      </c>
      <c r="AA44" s="31">
        <v>0</v>
      </c>
      <c r="AB44" s="31">
        <v>0</v>
      </c>
      <c r="AC44" s="35">
        <f t="shared" si="4"/>
        <v>0</v>
      </c>
      <c r="AD44" s="47">
        <v>0</v>
      </c>
      <c r="AE44" s="31">
        <v>0</v>
      </c>
      <c r="AF44" s="31">
        <v>0</v>
      </c>
      <c r="AG44" s="31">
        <v>0</v>
      </c>
      <c r="AH44" s="35">
        <f t="shared" si="5"/>
        <v>0</v>
      </c>
      <c r="AI44" s="47">
        <v>0</v>
      </c>
      <c r="AJ44" s="31">
        <v>0</v>
      </c>
      <c r="AK44" s="31">
        <v>0</v>
      </c>
      <c r="AL44" s="31">
        <v>0</v>
      </c>
      <c r="AM44" s="35">
        <f t="shared" si="12"/>
        <v>0</v>
      </c>
      <c r="AN44" s="47">
        <v>0</v>
      </c>
      <c r="AO44" s="31">
        <v>0</v>
      </c>
      <c r="AP44" s="31">
        <v>0</v>
      </c>
      <c r="AQ44" s="31">
        <v>0</v>
      </c>
      <c r="AR44" s="35">
        <f t="shared" si="1"/>
        <v>0</v>
      </c>
      <c r="AS44" s="47">
        <v>0</v>
      </c>
      <c r="AT44" s="31">
        <v>0</v>
      </c>
      <c r="AU44" s="31">
        <v>0</v>
      </c>
      <c r="AV44" s="31">
        <v>0</v>
      </c>
      <c r="AW44" s="35">
        <f t="shared" si="14"/>
        <v>0</v>
      </c>
      <c r="AX44" s="47">
        <v>0</v>
      </c>
      <c r="AY44" s="31">
        <v>0</v>
      </c>
      <c r="AZ44" s="31">
        <v>0</v>
      </c>
      <c r="BA44" s="31">
        <v>0</v>
      </c>
      <c r="BB44" s="35">
        <f t="shared" si="6"/>
        <v>0</v>
      </c>
      <c r="BC44" s="47">
        <v>0</v>
      </c>
      <c r="BD44" s="31">
        <v>0</v>
      </c>
      <c r="BE44" s="31">
        <v>0</v>
      </c>
      <c r="BF44" s="31">
        <v>0</v>
      </c>
      <c r="BG44" s="35">
        <f t="shared" si="7"/>
        <v>0</v>
      </c>
      <c r="BH44" s="47">
        <v>0</v>
      </c>
      <c r="BI44" s="31">
        <v>0</v>
      </c>
      <c r="BJ44" s="31">
        <v>0</v>
      </c>
      <c r="BK44" s="31">
        <v>0</v>
      </c>
      <c r="BL44" s="35">
        <f t="shared" si="8"/>
        <v>0</v>
      </c>
      <c r="BM44" s="47">
        <v>0</v>
      </c>
      <c r="BN44" s="31">
        <v>0</v>
      </c>
      <c r="BO44" s="31">
        <v>0</v>
      </c>
      <c r="BP44" s="31">
        <v>0</v>
      </c>
      <c r="BQ44" s="35">
        <f t="shared" si="9"/>
        <v>0</v>
      </c>
      <c r="BR44" s="47">
        <f t="shared" si="15"/>
        <v>41336</v>
      </c>
      <c r="BS44" s="55">
        <f t="shared" si="15"/>
        <v>705</v>
      </c>
      <c r="BT44" s="31">
        <f t="shared" si="15"/>
        <v>494</v>
      </c>
      <c r="BU44" s="31">
        <f t="shared" si="15"/>
        <v>0</v>
      </c>
      <c r="BV44" s="138">
        <f t="shared" si="13"/>
        <v>42535</v>
      </c>
      <c r="BW44" s="1"/>
      <c r="BX44" s="207"/>
    </row>
    <row r="45" spans="1:79" x14ac:dyDescent="0.35">
      <c r="A45" s="196">
        <v>39</v>
      </c>
      <c r="B45" s="197" t="s">
        <v>244</v>
      </c>
      <c r="D45" s="198"/>
      <c r="E45" s="199">
        <v>1717814</v>
      </c>
      <c r="F45" s="200">
        <v>9103218</v>
      </c>
      <c r="G45" s="200">
        <v>76782</v>
      </c>
      <c r="H45" s="201">
        <v>164</v>
      </c>
      <c r="I45" s="35">
        <f t="shared" si="0"/>
        <v>10897978</v>
      </c>
      <c r="J45" s="47">
        <v>130117</v>
      </c>
      <c r="K45" s="31">
        <v>458563</v>
      </c>
      <c r="L45" s="31">
        <v>21</v>
      </c>
      <c r="M45" s="31">
        <v>0</v>
      </c>
      <c r="N45" s="35">
        <f>SUM(J45:M45)</f>
        <v>588701</v>
      </c>
      <c r="O45" s="202">
        <v>0</v>
      </c>
      <c r="P45" s="203">
        <v>0</v>
      </c>
      <c r="Q45" s="203">
        <v>0</v>
      </c>
      <c r="R45" s="203">
        <v>0</v>
      </c>
      <c r="S45" s="35">
        <f>SUM(O45:R45)</f>
        <v>0</v>
      </c>
      <c r="T45" s="47">
        <v>0</v>
      </c>
      <c r="U45" s="31">
        <v>0</v>
      </c>
      <c r="V45" s="31">
        <v>0</v>
      </c>
      <c r="W45" s="31">
        <v>0</v>
      </c>
      <c r="X45" s="35">
        <f t="shared" si="11"/>
        <v>0</v>
      </c>
      <c r="Y45" s="47">
        <v>0</v>
      </c>
      <c r="Z45" s="31">
        <v>0</v>
      </c>
      <c r="AA45" s="31">
        <v>0</v>
      </c>
      <c r="AB45" s="31">
        <v>0</v>
      </c>
      <c r="AC45" s="35">
        <f t="shared" si="4"/>
        <v>0</v>
      </c>
      <c r="AD45" s="47">
        <v>0</v>
      </c>
      <c r="AE45" s="31">
        <v>0</v>
      </c>
      <c r="AF45" s="31">
        <v>0</v>
      </c>
      <c r="AG45" s="31">
        <v>0</v>
      </c>
      <c r="AH45" s="35">
        <f>SUM(AD45:AG45)</f>
        <v>0</v>
      </c>
      <c r="AI45" s="47">
        <v>0</v>
      </c>
      <c r="AJ45" s="31">
        <v>0</v>
      </c>
      <c r="AK45" s="31">
        <v>0</v>
      </c>
      <c r="AL45" s="31">
        <v>0</v>
      </c>
      <c r="AM45" s="35">
        <f t="shared" si="12"/>
        <v>0</v>
      </c>
      <c r="AN45" s="47">
        <v>0</v>
      </c>
      <c r="AO45" s="31">
        <v>0</v>
      </c>
      <c r="AP45" s="31">
        <v>0</v>
      </c>
      <c r="AQ45" s="31">
        <v>0</v>
      </c>
      <c r="AR45" s="35">
        <f t="shared" si="1"/>
        <v>0</v>
      </c>
      <c r="AS45" s="47">
        <v>0</v>
      </c>
      <c r="AT45" s="31">
        <v>0</v>
      </c>
      <c r="AU45" s="31">
        <v>0</v>
      </c>
      <c r="AV45" s="31">
        <v>0</v>
      </c>
      <c r="AW45" s="35">
        <f t="shared" si="14"/>
        <v>0</v>
      </c>
      <c r="AX45" s="47">
        <v>0</v>
      </c>
      <c r="AY45" s="31">
        <v>0</v>
      </c>
      <c r="AZ45" s="31">
        <v>0</v>
      </c>
      <c r="BA45" s="31">
        <v>0</v>
      </c>
      <c r="BB45" s="35">
        <f t="shared" si="6"/>
        <v>0</v>
      </c>
      <c r="BC45" s="47">
        <v>0</v>
      </c>
      <c r="BD45" s="31">
        <v>0</v>
      </c>
      <c r="BE45" s="31">
        <v>0</v>
      </c>
      <c r="BF45" s="31">
        <v>0</v>
      </c>
      <c r="BG45" s="35">
        <f t="shared" si="7"/>
        <v>0</v>
      </c>
      <c r="BH45" s="47">
        <v>0</v>
      </c>
      <c r="BI45" s="31">
        <v>0</v>
      </c>
      <c r="BJ45" s="31">
        <v>0</v>
      </c>
      <c r="BK45" s="31">
        <v>0</v>
      </c>
      <c r="BL45" s="35">
        <f t="shared" si="8"/>
        <v>0</v>
      </c>
      <c r="BM45" s="47">
        <v>0</v>
      </c>
      <c r="BN45" s="31">
        <v>0</v>
      </c>
      <c r="BO45" s="31">
        <v>0</v>
      </c>
      <c r="BP45" s="31">
        <v>0</v>
      </c>
      <c r="BQ45" s="35">
        <f t="shared" si="9"/>
        <v>0</v>
      </c>
      <c r="BR45" s="47">
        <f t="shared" si="15"/>
        <v>130117</v>
      </c>
      <c r="BS45" s="55">
        <f t="shared" si="15"/>
        <v>458563</v>
      </c>
      <c r="BT45" s="31">
        <f t="shared" si="15"/>
        <v>21</v>
      </c>
      <c r="BU45" s="31">
        <f t="shared" si="15"/>
        <v>0</v>
      </c>
      <c r="BV45" s="138">
        <f t="shared" si="13"/>
        <v>588701</v>
      </c>
      <c r="BW45" s="1"/>
      <c r="BX45" s="207"/>
    </row>
    <row r="46" spans="1:79" x14ac:dyDescent="0.35">
      <c r="A46" s="196">
        <v>40</v>
      </c>
      <c r="B46" s="197" t="s">
        <v>245</v>
      </c>
      <c r="D46" s="198"/>
      <c r="E46" s="199">
        <v>1562517</v>
      </c>
      <c r="F46" s="200">
        <v>91661035</v>
      </c>
      <c r="G46" s="200">
        <v>9598</v>
      </c>
      <c r="H46" s="201">
        <v>6254858</v>
      </c>
      <c r="I46" s="35">
        <f t="shared" si="0"/>
        <v>99488008</v>
      </c>
      <c r="J46" s="47">
        <f>66607+1848+613+3311</f>
        <v>72379</v>
      </c>
      <c r="K46" s="31">
        <v>8135860</v>
      </c>
      <c r="L46" s="31">
        <f>5902-10</f>
        <v>5892</v>
      </c>
      <c r="M46" s="31">
        <v>0</v>
      </c>
      <c r="N46" s="35">
        <f t="shared" si="10"/>
        <v>8214131</v>
      </c>
      <c r="O46" s="202">
        <v>0</v>
      </c>
      <c r="P46" s="203">
        <v>0</v>
      </c>
      <c r="Q46" s="203">
        <v>0</v>
      </c>
      <c r="R46" s="203">
        <v>0</v>
      </c>
      <c r="S46" s="35">
        <f t="shared" si="17"/>
        <v>0</v>
      </c>
      <c r="T46" s="47">
        <v>0</v>
      </c>
      <c r="U46" s="31">
        <v>0</v>
      </c>
      <c r="V46" s="31">
        <v>0</v>
      </c>
      <c r="W46" s="31">
        <v>0</v>
      </c>
      <c r="X46" s="35">
        <f t="shared" si="11"/>
        <v>0</v>
      </c>
      <c r="Y46" s="47">
        <v>0</v>
      </c>
      <c r="Z46" s="31">
        <v>0</v>
      </c>
      <c r="AA46" s="31">
        <v>0</v>
      </c>
      <c r="AB46" s="31">
        <v>0</v>
      </c>
      <c r="AC46" s="35">
        <f t="shared" si="4"/>
        <v>0</v>
      </c>
      <c r="AD46" s="47">
        <v>0</v>
      </c>
      <c r="AE46" s="31">
        <v>0</v>
      </c>
      <c r="AF46" s="31">
        <v>0</v>
      </c>
      <c r="AG46" s="31">
        <v>0</v>
      </c>
      <c r="AH46" s="35">
        <f t="shared" si="5"/>
        <v>0</v>
      </c>
      <c r="AI46" s="47">
        <v>0</v>
      </c>
      <c r="AJ46" s="31">
        <v>0</v>
      </c>
      <c r="AK46" s="31">
        <v>0</v>
      </c>
      <c r="AL46" s="31">
        <v>0</v>
      </c>
      <c r="AM46" s="35">
        <f t="shared" si="12"/>
        <v>0</v>
      </c>
      <c r="AN46" s="47">
        <v>0</v>
      </c>
      <c r="AO46" s="31">
        <v>0</v>
      </c>
      <c r="AP46" s="31">
        <v>0</v>
      </c>
      <c r="AQ46" s="31">
        <v>0</v>
      </c>
      <c r="AR46" s="35">
        <f t="shared" si="1"/>
        <v>0</v>
      </c>
      <c r="AS46" s="47">
        <v>0</v>
      </c>
      <c r="AT46" s="31">
        <v>0</v>
      </c>
      <c r="AU46" s="31">
        <v>0</v>
      </c>
      <c r="AV46" s="31">
        <v>0</v>
      </c>
      <c r="AW46" s="35">
        <f>SUM(AS46:AV46)</f>
        <v>0</v>
      </c>
      <c r="AX46" s="47">
        <v>0</v>
      </c>
      <c r="AY46" s="31">
        <v>0</v>
      </c>
      <c r="AZ46" s="31">
        <v>0</v>
      </c>
      <c r="BA46" s="31">
        <v>0</v>
      </c>
      <c r="BB46" s="35">
        <f t="shared" si="6"/>
        <v>0</v>
      </c>
      <c r="BC46" s="47">
        <v>0</v>
      </c>
      <c r="BD46" s="31">
        <v>0</v>
      </c>
      <c r="BE46" s="31">
        <v>0</v>
      </c>
      <c r="BF46" s="31">
        <v>0</v>
      </c>
      <c r="BG46" s="35">
        <f t="shared" si="7"/>
        <v>0</v>
      </c>
      <c r="BH46" s="47">
        <v>0</v>
      </c>
      <c r="BI46" s="31">
        <v>0</v>
      </c>
      <c r="BJ46" s="31">
        <v>0</v>
      </c>
      <c r="BK46" s="31">
        <v>0</v>
      </c>
      <c r="BL46" s="35">
        <f t="shared" si="8"/>
        <v>0</v>
      </c>
      <c r="BM46" s="47">
        <v>0</v>
      </c>
      <c r="BN46" s="31">
        <v>0</v>
      </c>
      <c r="BO46" s="31">
        <v>0</v>
      </c>
      <c r="BP46" s="31">
        <v>0</v>
      </c>
      <c r="BQ46" s="35">
        <f t="shared" si="9"/>
        <v>0</v>
      </c>
      <c r="BR46" s="47">
        <f t="shared" si="15"/>
        <v>72379</v>
      </c>
      <c r="BS46" s="55">
        <f t="shared" si="15"/>
        <v>8135860</v>
      </c>
      <c r="BT46" s="31">
        <f t="shared" si="15"/>
        <v>5892</v>
      </c>
      <c r="BU46" s="31">
        <f t="shared" si="15"/>
        <v>0</v>
      </c>
      <c r="BV46" s="138">
        <f>SUM(BR46:BU46)</f>
        <v>8214131</v>
      </c>
      <c r="BW46" s="1"/>
      <c r="BX46" s="207"/>
    </row>
    <row r="47" spans="1:79" x14ac:dyDescent="0.35">
      <c r="A47" s="196">
        <v>41</v>
      </c>
      <c r="B47" s="197" t="s">
        <v>246</v>
      </c>
      <c r="D47" s="216"/>
      <c r="E47" s="199">
        <v>3998635</v>
      </c>
      <c r="F47" s="200">
        <v>14910890</v>
      </c>
      <c r="G47" s="200">
        <v>4409379</v>
      </c>
      <c r="H47" s="201">
        <v>5334</v>
      </c>
      <c r="I47" s="35">
        <f t="shared" si="0"/>
        <v>23324238</v>
      </c>
      <c r="J47" s="47">
        <f>261415+252</f>
        <v>261667</v>
      </c>
      <c r="K47" s="31">
        <f>1312</f>
        <v>1312</v>
      </c>
      <c r="L47" s="31">
        <v>342143</v>
      </c>
      <c r="M47" s="31">
        <v>8909</v>
      </c>
      <c r="N47" s="35">
        <f t="shared" si="10"/>
        <v>614031</v>
      </c>
      <c r="O47" s="202">
        <v>0</v>
      </c>
      <c r="P47" s="203">
        <v>0</v>
      </c>
      <c r="Q47" s="203">
        <v>0</v>
      </c>
      <c r="R47" s="203">
        <v>0</v>
      </c>
      <c r="S47" s="35">
        <f t="shared" si="17"/>
        <v>0</v>
      </c>
      <c r="T47" s="47">
        <v>0</v>
      </c>
      <c r="U47" s="31">
        <v>0</v>
      </c>
      <c r="V47" s="31">
        <v>0</v>
      </c>
      <c r="W47" s="31">
        <v>0</v>
      </c>
      <c r="X47" s="35">
        <f t="shared" si="11"/>
        <v>0</v>
      </c>
      <c r="Y47" s="47">
        <v>0</v>
      </c>
      <c r="Z47" s="31">
        <v>0</v>
      </c>
      <c r="AA47" s="31">
        <v>0</v>
      </c>
      <c r="AB47" s="31">
        <v>0</v>
      </c>
      <c r="AC47" s="35">
        <f t="shared" si="4"/>
        <v>0</v>
      </c>
      <c r="AD47" s="47">
        <v>0</v>
      </c>
      <c r="AE47" s="31">
        <v>0</v>
      </c>
      <c r="AF47" s="31">
        <v>0</v>
      </c>
      <c r="AG47" s="31">
        <v>0</v>
      </c>
      <c r="AH47" s="35">
        <f>SUM(AD47:AG47)</f>
        <v>0</v>
      </c>
      <c r="AI47" s="47">
        <v>0</v>
      </c>
      <c r="AJ47" s="31">
        <v>0</v>
      </c>
      <c r="AK47" s="31">
        <v>0</v>
      </c>
      <c r="AL47" s="31">
        <v>0</v>
      </c>
      <c r="AM47" s="35">
        <f t="shared" si="12"/>
        <v>0</v>
      </c>
      <c r="AN47" s="47">
        <v>0</v>
      </c>
      <c r="AO47" s="31">
        <v>0</v>
      </c>
      <c r="AP47" s="31">
        <v>0</v>
      </c>
      <c r="AQ47" s="31">
        <v>0</v>
      </c>
      <c r="AR47" s="35">
        <f>SUM(AN47:AQ47)</f>
        <v>0</v>
      </c>
      <c r="AS47" s="47">
        <v>0</v>
      </c>
      <c r="AT47" s="31">
        <v>0</v>
      </c>
      <c r="AU47" s="31">
        <v>0</v>
      </c>
      <c r="AV47" s="31">
        <v>0</v>
      </c>
      <c r="AW47" s="35">
        <f>SUM(AS47:AV47)</f>
        <v>0</v>
      </c>
      <c r="AX47" s="47">
        <v>0</v>
      </c>
      <c r="AY47" s="31">
        <v>0</v>
      </c>
      <c r="AZ47" s="31">
        <v>0</v>
      </c>
      <c r="BA47" s="31">
        <v>0</v>
      </c>
      <c r="BB47" s="35">
        <f t="shared" si="6"/>
        <v>0</v>
      </c>
      <c r="BC47" s="47">
        <v>0</v>
      </c>
      <c r="BD47" s="31">
        <v>0</v>
      </c>
      <c r="BE47" s="31">
        <v>0</v>
      </c>
      <c r="BF47" s="31">
        <v>0</v>
      </c>
      <c r="BG47" s="35">
        <f t="shared" si="7"/>
        <v>0</v>
      </c>
      <c r="BH47" s="47">
        <v>0</v>
      </c>
      <c r="BI47" s="31">
        <v>0</v>
      </c>
      <c r="BJ47" s="31">
        <v>0</v>
      </c>
      <c r="BK47" s="31">
        <v>0</v>
      </c>
      <c r="BL47" s="35">
        <f t="shared" si="8"/>
        <v>0</v>
      </c>
      <c r="BM47" s="47">
        <v>0</v>
      </c>
      <c r="BN47" s="31">
        <v>0</v>
      </c>
      <c r="BO47" s="31">
        <v>0</v>
      </c>
      <c r="BP47" s="31">
        <v>0</v>
      </c>
      <c r="BQ47" s="35">
        <f t="shared" si="9"/>
        <v>0</v>
      </c>
      <c r="BR47" s="47">
        <f t="shared" si="15"/>
        <v>261667</v>
      </c>
      <c r="BS47" s="55">
        <f t="shared" si="15"/>
        <v>1312</v>
      </c>
      <c r="BT47" s="31">
        <f t="shared" si="15"/>
        <v>342143</v>
      </c>
      <c r="BU47" s="31">
        <f t="shared" si="15"/>
        <v>8909</v>
      </c>
      <c r="BV47" s="138">
        <f t="shared" si="13"/>
        <v>614031</v>
      </c>
      <c r="BW47" s="1"/>
      <c r="BX47" s="207"/>
    </row>
    <row r="48" spans="1:79" x14ac:dyDescent="0.35">
      <c r="A48" s="217">
        <v>42</v>
      </c>
      <c r="B48" s="218" t="s">
        <v>247</v>
      </c>
      <c r="C48" s="219"/>
      <c r="D48" s="220"/>
      <c r="E48" s="199">
        <v>4639277</v>
      </c>
      <c r="F48" s="200">
        <v>2424750</v>
      </c>
      <c r="G48" s="200">
        <v>778960</v>
      </c>
      <c r="H48" s="201">
        <v>1573</v>
      </c>
      <c r="I48" s="35">
        <f t="shared" si="0"/>
        <v>7844560</v>
      </c>
      <c r="J48" s="47">
        <f>19553+1994+163477+44798+28167+69075+29012+4</f>
        <v>356080</v>
      </c>
      <c r="K48" s="31">
        <f>4250+378+42113</f>
        <v>46741</v>
      </c>
      <c r="L48" s="31">
        <f>2954+56</f>
        <v>3010</v>
      </c>
      <c r="M48" s="31">
        <v>0</v>
      </c>
      <c r="N48" s="35">
        <f t="shared" si="10"/>
        <v>405831</v>
      </c>
      <c r="O48" s="202">
        <v>0</v>
      </c>
      <c r="P48" s="203">
        <v>0</v>
      </c>
      <c r="Q48" s="203">
        <v>0</v>
      </c>
      <c r="R48" s="203">
        <v>0</v>
      </c>
      <c r="S48" s="35">
        <f t="shared" si="17"/>
        <v>0</v>
      </c>
      <c r="T48" s="47">
        <v>0</v>
      </c>
      <c r="U48" s="31">
        <v>0</v>
      </c>
      <c r="V48" s="31">
        <v>0</v>
      </c>
      <c r="W48" s="31">
        <v>0</v>
      </c>
      <c r="X48" s="35">
        <f t="shared" si="11"/>
        <v>0</v>
      </c>
      <c r="Y48" s="47">
        <v>0</v>
      </c>
      <c r="Z48" s="31">
        <v>0</v>
      </c>
      <c r="AA48" s="31">
        <v>0</v>
      </c>
      <c r="AB48" s="31">
        <v>0</v>
      </c>
      <c r="AC48" s="35">
        <f>SUM(Y48:AB48)</f>
        <v>0</v>
      </c>
      <c r="AD48" s="47">
        <v>0</v>
      </c>
      <c r="AE48" s="31">
        <v>0</v>
      </c>
      <c r="AF48" s="31">
        <v>0</v>
      </c>
      <c r="AG48" s="31">
        <v>0</v>
      </c>
      <c r="AH48" s="35">
        <f>SUM(AD48:AG48)</f>
        <v>0</v>
      </c>
      <c r="AI48" s="47">
        <v>0</v>
      </c>
      <c r="AJ48" s="31">
        <v>0</v>
      </c>
      <c r="AK48" s="31">
        <v>0</v>
      </c>
      <c r="AL48" s="31">
        <v>0</v>
      </c>
      <c r="AM48" s="35">
        <f t="shared" si="12"/>
        <v>0</v>
      </c>
      <c r="AN48" s="47">
        <v>0</v>
      </c>
      <c r="AO48" s="31">
        <v>0</v>
      </c>
      <c r="AP48" s="31">
        <v>0</v>
      </c>
      <c r="AQ48" s="31">
        <v>0</v>
      </c>
      <c r="AR48" s="35">
        <f>SUM(AN48:AQ48)</f>
        <v>0</v>
      </c>
      <c r="AS48" s="47">
        <v>0</v>
      </c>
      <c r="AT48" s="31">
        <v>0</v>
      </c>
      <c r="AU48" s="31">
        <v>0</v>
      </c>
      <c r="AV48" s="31">
        <v>0</v>
      </c>
      <c r="AW48" s="35">
        <f>SUM(AS48:AV48)</f>
        <v>0</v>
      </c>
      <c r="AX48" s="221">
        <v>0</v>
      </c>
      <c r="AY48" s="31">
        <v>0</v>
      </c>
      <c r="AZ48" s="31">
        <v>0</v>
      </c>
      <c r="BA48" s="31">
        <v>0</v>
      </c>
      <c r="BB48" s="35">
        <f t="shared" si="6"/>
        <v>0</v>
      </c>
      <c r="BC48" s="47">
        <v>0</v>
      </c>
      <c r="BD48" s="31">
        <v>0</v>
      </c>
      <c r="BE48" s="31">
        <v>0</v>
      </c>
      <c r="BF48" s="31">
        <v>0</v>
      </c>
      <c r="BG48" s="35">
        <f t="shared" si="7"/>
        <v>0</v>
      </c>
      <c r="BH48" s="47">
        <v>0</v>
      </c>
      <c r="BI48" s="31">
        <v>0</v>
      </c>
      <c r="BJ48" s="31">
        <v>0</v>
      </c>
      <c r="BK48" s="31">
        <v>0</v>
      </c>
      <c r="BL48" s="35">
        <f t="shared" si="8"/>
        <v>0</v>
      </c>
      <c r="BM48" s="47">
        <v>0</v>
      </c>
      <c r="BN48" s="31">
        <v>0</v>
      </c>
      <c r="BO48" s="31">
        <v>0</v>
      </c>
      <c r="BP48" s="31">
        <v>0</v>
      </c>
      <c r="BQ48" s="35">
        <f t="shared" si="9"/>
        <v>0</v>
      </c>
      <c r="BR48" s="47">
        <f t="shared" si="15"/>
        <v>356080</v>
      </c>
      <c r="BS48" s="55">
        <f t="shared" si="15"/>
        <v>46741</v>
      </c>
      <c r="BT48" s="31">
        <f t="shared" si="15"/>
        <v>3010</v>
      </c>
      <c r="BU48" s="31">
        <f>+M48+R48+W48+AB48+AG48+AL48+AQ48+AV48+BA48+BF48+BK48+BP48</f>
        <v>0</v>
      </c>
      <c r="BV48" s="138">
        <f>SUM(BR48:BU48)</f>
        <v>405831</v>
      </c>
      <c r="BW48" s="1"/>
      <c r="BX48" s="207"/>
    </row>
    <row r="49" spans="1:85" s="166" customFormat="1" x14ac:dyDescent="0.35">
      <c r="A49" s="222" t="s">
        <v>248</v>
      </c>
      <c r="B49" s="223"/>
      <c r="D49" s="224" t="s">
        <v>95</v>
      </c>
      <c r="E49" s="225">
        <f t="shared" ref="E49:BP49" si="18">SUM(E7:E48)</f>
        <v>301694086.64618999</v>
      </c>
      <c r="F49" s="226">
        <f t="shared" si="18"/>
        <v>853521883.83182001</v>
      </c>
      <c r="G49" s="226">
        <f t="shared" si="18"/>
        <v>19656946.233320002</v>
      </c>
      <c r="H49" s="226">
        <f t="shared" si="18"/>
        <v>9471853.9484799989</v>
      </c>
      <c r="I49" s="227">
        <f t="shared" si="18"/>
        <v>1184344770.6598101</v>
      </c>
      <c r="J49" s="225">
        <f>SUM(J7:J48)</f>
        <v>23217048</v>
      </c>
      <c r="K49" s="226">
        <f t="shared" si="18"/>
        <v>78271114</v>
      </c>
      <c r="L49" s="226">
        <f t="shared" si="18"/>
        <v>1132317</v>
      </c>
      <c r="M49" s="226">
        <f t="shared" si="18"/>
        <v>808827</v>
      </c>
      <c r="N49" s="227">
        <f t="shared" si="18"/>
        <v>103429306</v>
      </c>
      <c r="O49" s="225">
        <f>SUM(O7:O48)</f>
        <v>0</v>
      </c>
      <c r="P49" s="226">
        <f t="shared" si="18"/>
        <v>0</v>
      </c>
      <c r="Q49" s="226">
        <f>SUM(Q7:Q48)</f>
        <v>0</v>
      </c>
      <c r="R49" s="226">
        <f t="shared" si="18"/>
        <v>0</v>
      </c>
      <c r="S49" s="227">
        <f t="shared" si="18"/>
        <v>0</v>
      </c>
      <c r="T49" s="225">
        <f t="shared" si="18"/>
        <v>0</v>
      </c>
      <c r="U49" s="226">
        <f t="shared" si="18"/>
        <v>0</v>
      </c>
      <c r="V49" s="226">
        <f t="shared" si="18"/>
        <v>0</v>
      </c>
      <c r="W49" s="226">
        <f t="shared" si="18"/>
        <v>0</v>
      </c>
      <c r="X49" s="227">
        <f t="shared" si="18"/>
        <v>0</v>
      </c>
      <c r="Y49" s="225">
        <f t="shared" si="18"/>
        <v>0</v>
      </c>
      <c r="Z49" s="226">
        <f t="shared" si="18"/>
        <v>0</v>
      </c>
      <c r="AA49" s="226">
        <f t="shared" si="18"/>
        <v>0</v>
      </c>
      <c r="AB49" s="226">
        <f t="shared" si="18"/>
        <v>0</v>
      </c>
      <c r="AC49" s="227">
        <f t="shared" si="18"/>
        <v>0</v>
      </c>
      <c r="AD49" s="225">
        <f t="shared" si="18"/>
        <v>0</v>
      </c>
      <c r="AE49" s="226">
        <f t="shared" si="18"/>
        <v>0</v>
      </c>
      <c r="AF49" s="226">
        <f t="shared" si="18"/>
        <v>0</v>
      </c>
      <c r="AG49" s="226">
        <f t="shared" si="18"/>
        <v>0</v>
      </c>
      <c r="AH49" s="227">
        <f>SUM(AH7:AH48)</f>
        <v>0</v>
      </c>
      <c r="AI49" s="225">
        <f t="shared" si="18"/>
        <v>0</v>
      </c>
      <c r="AJ49" s="226">
        <f t="shared" si="18"/>
        <v>0</v>
      </c>
      <c r="AK49" s="226">
        <f t="shared" si="18"/>
        <v>0</v>
      </c>
      <c r="AL49" s="226">
        <f t="shared" si="18"/>
        <v>0</v>
      </c>
      <c r="AM49" s="227">
        <f t="shared" si="18"/>
        <v>0</v>
      </c>
      <c r="AN49" s="225">
        <f t="shared" si="18"/>
        <v>0</v>
      </c>
      <c r="AO49" s="226">
        <f t="shared" si="18"/>
        <v>0</v>
      </c>
      <c r="AP49" s="226">
        <f t="shared" si="18"/>
        <v>0</v>
      </c>
      <c r="AQ49" s="226">
        <f t="shared" si="18"/>
        <v>0</v>
      </c>
      <c r="AR49" s="227">
        <f t="shared" si="18"/>
        <v>0</v>
      </c>
      <c r="AS49" s="225">
        <f t="shared" si="18"/>
        <v>0</v>
      </c>
      <c r="AT49" s="226">
        <f t="shared" si="18"/>
        <v>0</v>
      </c>
      <c r="AU49" s="226">
        <f t="shared" si="18"/>
        <v>0</v>
      </c>
      <c r="AV49" s="226">
        <f t="shared" si="18"/>
        <v>0</v>
      </c>
      <c r="AW49" s="227">
        <f t="shared" si="18"/>
        <v>0</v>
      </c>
      <c r="AX49" s="225">
        <f t="shared" si="18"/>
        <v>0</v>
      </c>
      <c r="AY49" s="226">
        <f t="shared" si="18"/>
        <v>0</v>
      </c>
      <c r="AZ49" s="226">
        <f>SUM(AZ7:AZ48)</f>
        <v>0</v>
      </c>
      <c r="BA49" s="226">
        <f t="shared" si="18"/>
        <v>0</v>
      </c>
      <c r="BB49" s="227">
        <f t="shared" si="18"/>
        <v>0</v>
      </c>
      <c r="BC49" s="225">
        <f t="shared" si="18"/>
        <v>0</v>
      </c>
      <c r="BD49" s="226">
        <f t="shared" si="18"/>
        <v>0</v>
      </c>
      <c r="BE49" s="226">
        <f t="shared" si="18"/>
        <v>0</v>
      </c>
      <c r="BF49" s="226">
        <f t="shared" si="18"/>
        <v>0</v>
      </c>
      <c r="BG49" s="227">
        <f t="shared" si="18"/>
        <v>0</v>
      </c>
      <c r="BH49" s="225">
        <f t="shared" si="18"/>
        <v>0</v>
      </c>
      <c r="BI49" s="226">
        <f t="shared" si="18"/>
        <v>0</v>
      </c>
      <c r="BJ49" s="226">
        <f t="shared" si="18"/>
        <v>0</v>
      </c>
      <c r="BK49" s="226">
        <f t="shared" si="18"/>
        <v>0</v>
      </c>
      <c r="BL49" s="227">
        <f>SUM(BL7:BL48)</f>
        <v>0</v>
      </c>
      <c r="BM49" s="225">
        <f t="shared" si="18"/>
        <v>0</v>
      </c>
      <c r="BN49" s="226">
        <f t="shared" si="18"/>
        <v>0</v>
      </c>
      <c r="BO49" s="226">
        <f t="shared" si="18"/>
        <v>0</v>
      </c>
      <c r="BP49" s="226">
        <f t="shared" si="18"/>
        <v>0</v>
      </c>
      <c r="BQ49" s="227">
        <f t="shared" ref="BQ49:BV49" si="19">SUM(BQ7:BQ48)</f>
        <v>0</v>
      </c>
      <c r="BR49" s="225">
        <f t="shared" si="19"/>
        <v>23217048</v>
      </c>
      <c r="BS49" s="226">
        <f t="shared" si="19"/>
        <v>78271114</v>
      </c>
      <c r="BT49" s="226">
        <f t="shared" si="19"/>
        <v>1132317</v>
      </c>
      <c r="BU49" s="226">
        <f t="shared" si="19"/>
        <v>808827</v>
      </c>
      <c r="BV49" s="228">
        <f t="shared" si="19"/>
        <v>103429306</v>
      </c>
      <c r="BW49" s="1"/>
      <c r="BX49" s="207"/>
      <c r="BY49" s="169"/>
      <c r="BZ49" s="171"/>
      <c r="CA49" s="169"/>
      <c r="CB49" s="169"/>
      <c r="CC49" s="169"/>
      <c r="CD49" s="169"/>
      <c r="CE49" s="169"/>
      <c r="CF49" s="169"/>
      <c r="CG49" s="169"/>
    </row>
    <row r="50" spans="1:85" x14ac:dyDescent="0.35">
      <c r="A50" s="229" t="s">
        <v>249</v>
      </c>
      <c r="B50" s="230"/>
      <c r="C50" s="231"/>
      <c r="D50" s="232"/>
      <c r="E50" s="199"/>
      <c r="F50" s="200"/>
      <c r="G50" s="200"/>
      <c r="H50" s="200"/>
      <c r="I50" s="96"/>
      <c r="J50" s="233"/>
      <c r="K50" s="80"/>
      <c r="L50" s="80"/>
      <c r="M50" s="80"/>
      <c r="N50" s="96"/>
      <c r="O50" s="233"/>
      <c r="P50" s="80"/>
      <c r="Q50" s="80"/>
      <c r="R50" s="80"/>
      <c r="S50" s="96"/>
      <c r="X50" s="96"/>
      <c r="AC50" s="96"/>
      <c r="AH50" s="96"/>
      <c r="AM50" s="96"/>
      <c r="AR50" s="96"/>
      <c r="AW50" s="96"/>
      <c r="BB50" s="96"/>
      <c r="BG50" s="96"/>
      <c r="BL50" s="96"/>
      <c r="BQ50" s="96"/>
      <c r="BR50" s="233"/>
      <c r="BS50" s="80"/>
      <c r="BT50" s="80"/>
      <c r="BU50" s="80"/>
      <c r="BV50" s="103"/>
      <c r="BW50" s="1"/>
      <c r="BX50" s="207"/>
    </row>
    <row r="51" spans="1:85" x14ac:dyDescent="0.35">
      <c r="A51" s="175" t="s">
        <v>250</v>
      </c>
      <c r="D51" s="216"/>
      <c r="E51" s="199"/>
      <c r="F51" s="200"/>
      <c r="G51" s="200"/>
      <c r="H51" s="200"/>
      <c r="I51" s="96"/>
      <c r="J51" s="234"/>
      <c r="K51" s="44"/>
      <c r="L51" s="44"/>
      <c r="M51" s="44"/>
      <c r="N51" s="96"/>
      <c r="O51" s="233"/>
      <c r="P51" s="80"/>
      <c r="Q51" s="80"/>
      <c r="R51" s="80"/>
      <c r="S51" s="233"/>
      <c r="T51" s="233"/>
      <c r="U51" s="80"/>
      <c r="V51" s="80"/>
      <c r="W51" s="80"/>
      <c r="X51" s="233"/>
      <c r="Y51" s="233"/>
      <c r="Z51" s="80"/>
      <c r="AA51" s="80"/>
      <c r="AB51" s="80"/>
      <c r="AC51" s="233"/>
      <c r="AD51" s="233"/>
      <c r="AE51" s="80"/>
      <c r="AF51" s="80"/>
      <c r="AG51" s="80"/>
      <c r="AH51" s="233"/>
      <c r="AI51" s="233"/>
      <c r="AJ51" s="80"/>
      <c r="AK51" s="80"/>
      <c r="AL51" s="80"/>
      <c r="AM51" s="233"/>
      <c r="AN51" s="233"/>
      <c r="AO51" s="80"/>
      <c r="AP51" s="80"/>
      <c r="AQ51" s="80"/>
      <c r="AR51" s="96"/>
      <c r="AS51" s="233"/>
      <c r="AT51" s="80"/>
      <c r="AU51" s="80"/>
      <c r="AV51" s="80"/>
      <c r="AW51" s="96"/>
      <c r="AX51" s="233"/>
      <c r="AY51" s="80"/>
      <c r="AZ51" s="80"/>
      <c r="BA51" s="80"/>
      <c r="BB51" s="96"/>
      <c r="BC51" s="233"/>
      <c r="BD51" s="80"/>
      <c r="BE51" s="80"/>
      <c r="BF51" s="80"/>
      <c r="BG51" s="96"/>
      <c r="BH51" s="233"/>
      <c r="BI51" s="80"/>
      <c r="BJ51" s="80"/>
      <c r="BK51" s="80"/>
      <c r="BL51" s="96"/>
      <c r="BM51" s="233"/>
      <c r="BN51" s="80"/>
      <c r="BO51" s="80"/>
      <c r="BP51" s="80"/>
      <c r="BQ51" s="96"/>
      <c r="BR51" s="234"/>
      <c r="BS51" s="44"/>
      <c r="BT51" s="44"/>
      <c r="BU51" s="44"/>
      <c r="BV51" s="103"/>
      <c r="BW51" s="235"/>
      <c r="BX51" s="207"/>
    </row>
    <row r="52" spans="1:85" x14ac:dyDescent="0.35">
      <c r="A52" s="196" t="s">
        <v>251</v>
      </c>
      <c r="B52" s="236"/>
      <c r="C52" s="236"/>
      <c r="D52" s="216"/>
      <c r="E52" s="199">
        <v>6635</v>
      </c>
      <c r="F52" s="200">
        <v>0</v>
      </c>
      <c r="G52" s="200">
        <v>0</v>
      </c>
      <c r="H52" s="200">
        <v>0</v>
      </c>
      <c r="I52" s="35">
        <f t="shared" ref="I52:I57" si="20">SUM(E52:H52)</f>
        <v>6635</v>
      </c>
      <c r="J52" s="237">
        <v>543</v>
      </c>
      <c r="K52" s="55">
        <v>0</v>
      </c>
      <c r="L52" s="55">
        <v>0</v>
      </c>
      <c r="M52" s="55">
        <v>0</v>
      </c>
      <c r="N52" s="35">
        <f>SUM(J52:M52)</f>
        <v>543</v>
      </c>
      <c r="O52" s="237">
        <v>0</v>
      </c>
      <c r="P52" s="55">
        <v>0</v>
      </c>
      <c r="Q52" s="55">
        <v>0</v>
      </c>
      <c r="R52" s="55">
        <v>0</v>
      </c>
      <c r="S52" s="35">
        <f>SUM(O52:R52)</f>
        <v>0</v>
      </c>
      <c r="T52" s="237">
        <v>0</v>
      </c>
      <c r="U52" s="55">
        <v>0</v>
      </c>
      <c r="V52" s="55">
        <v>0</v>
      </c>
      <c r="W52" s="55">
        <v>0</v>
      </c>
      <c r="X52" s="35">
        <f>SUM(T52:W52)</f>
        <v>0</v>
      </c>
      <c r="Y52" s="237">
        <v>0</v>
      </c>
      <c r="Z52" s="55">
        <v>0</v>
      </c>
      <c r="AA52" s="55">
        <v>0</v>
      </c>
      <c r="AB52" s="55">
        <v>0</v>
      </c>
      <c r="AC52" s="35">
        <f>SUM(Y52:AB52)</f>
        <v>0</v>
      </c>
      <c r="AD52" s="237">
        <v>0</v>
      </c>
      <c r="AE52" s="55">
        <v>0</v>
      </c>
      <c r="AF52" s="55">
        <v>0</v>
      </c>
      <c r="AG52" s="55">
        <v>0</v>
      </c>
      <c r="AH52" s="35">
        <f>SUM(AD52:AG52)</f>
        <v>0</v>
      </c>
      <c r="AI52" s="237">
        <v>0</v>
      </c>
      <c r="AJ52" s="55">
        <v>0</v>
      </c>
      <c r="AK52" s="55">
        <v>0</v>
      </c>
      <c r="AL52" s="55">
        <v>0</v>
      </c>
      <c r="AM52" s="35">
        <f>SUM(AI52:AL52)</f>
        <v>0</v>
      </c>
      <c r="AN52" s="237">
        <v>0</v>
      </c>
      <c r="AO52" s="55">
        <v>0</v>
      </c>
      <c r="AP52" s="55">
        <v>0</v>
      </c>
      <c r="AQ52" s="55">
        <v>0</v>
      </c>
      <c r="AR52" s="35">
        <f>SUM(AN52:AQ52)</f>
        <v>0</v>
      </c>
      <c r="AS52" s="237">
        <v>0</v>
      </c>
      <c r="AT52" s="55">
        <v>0</v>
      </c>
      <c r="AU52" s="55">
        <v>0</v>
      </c>
      <c r="AV52" s="55">
        <v>0</v>
      </c>
      <c r="AW52" s="35">
        <f>SUM(AS52:AV52)</f>
        <v>0</v>
      </c>
      <c r="AX52" s="237">
        <v>0</v>
      </c>
      <c r="AY52" s="55">
        <v>0</v>
      </c>
      <c r="AZ52" s="55">
        <v>0</v>
      </c>
      <c r="BA52" s="55">
        <v>0</v>
      </c>
      <c r="BB52" s="35">
        <f>SUM(AX52:BA52)</f>
        <v>0</v>
      </c>
      <c r="BC52" s="237">
        <v>0</v>
      </c>
      <c r="BD52" s="55">
        <v>0</v>
      </c>
      <c r="BE52" s="55">
        <v>0</v>
      </c>
      <c r="BF52" s="55">
        <v>0</v>
      </c>
      <c r="BG52" s="35">
        <f>SUM(BC52:BF52)</f>
        <v>0</v>
      </c>
      <c r="BH52" s="237">
        <v>0</v>
      </c>
      <c r="BI52" s="55">
        <v>0</v>
      </c>
      <c r="BJ52" s="55">
        <v>0</v>
      </c>
      <c r="BK52" s="55">
        <v>0</v>
      </c>
      <c r="BL52" s="35">
        <f>SUM(BH52:BK52)</f>
        <v>0</v>
      </c>
      <c r="BM52" s="237">
        <v>0</v>
      </c>
      <c r="BN52" s="55">
        <v>0</v>
      </c>
      <c r="BO52" s="55">
        <v>0</v>
      </c>
      <c r="BP52" s="55">
        <v>0</v>
      </c>
      <c r="BQ52" s="47">
        <f t="shared" ref="BQ52:BQ57" si="21">SUM(BM52:BP52)</f>
        <v>0</v>
      </c>
      <c r="BR52" s="237">
        <f t="shared" ref="BR52:BU53" si="22">+J52+O52+T52+Y52+AD52+AI52+AN52+AS52+AX52+BC52+BH52+BM52</f>
        <v>543</v>
      </c>
      <c r="BS52" s="55">
        <f t="shared" si="22"/>
        <v>0</v>
      </c>
      <c r="BT52" s="55">
        <f t="shared" si="22"/>
        <v>0</v>
      </c>
      <c r="BU52" s="55">
        <f t="shared" si="22"/>
        <v>0</v>
      </c>
      <c r="BV52" s="138">
        <f>SUM(BR52:BU52)</f>
        <v>543</v>
      </c>
      <c r="BW52" s="1"/>
      <c r="BX52" s="207"/>
    </row>
    <row r="53" spans="1:85" x14ac:dyDescent="0.35">
      <c r="A53" s="196" t="s">
        <v>252</v>
      </c>
      <c r="B53" s="236"/>
      <c r="D53" s="238" t="s">
        <v>46</v>
      </c>
      <c r="E53" s="199">
        <v>553100</v>
      </c>
      <c r="F53" s="200">
        <v>0</v>
      </c>
      <c r="G53" s="200">
        <v>0</v>
      </c>
      <c r="H53" s="200">
        <v>0</v>
      </c>
      <c r="I53" s="35">
        <f t="shared" si="20"/>
        <v>553100</v>
      </c>
      <c r="J53" s="237">
        <v>43257</v>
      </c>
      <c r="K53" s="55">
        <v>0</v>
      </c>
      <c r="L53" s="55">
        <v>0</v>
      </c>
      <c r="M53" s="55">
        <v>0</v>
      </c>
      <c r="N53" s="35">
        <f>SUM(J53:M53)</f>
        <v>43257</v>
      </c>
      <c r="O53" s="237">
        <v>0</v>
      </c>
      <c r="P53" s="55">
        <v>0</v>
      </c>
      <c r="Q53" s="55">
        <v>0</v>
      </c>
      <c r="R53" s="55">
        <v>0</v>
      </c>
      <c r="S53" s="35">
        <f>SUM(O53:R53)</f>
        <v>0</v>
      </c>
      <c r="T53" s="237">
        <v>0</v>
      </c>
      <c r="U53" s="55">
        <v>0</v>
      </c>
      <c r="V53" s="55">
        <v>0</v>
      </c>
      <c r="W53" s="55">
        <v>0</v>
      </c>
      <c r="X53" s="35">
        <f>SUM(T53:W53)</f>
        <v>0</v>
      </c>
      <c r="Y53" s="237">
        <v>0</v>
      </c>
      <c r="Z53" s="55">
        <v>0</v>
      </c>
      <c r="AA53" s="55">
        <v>0</v>
      </c>
      <c r="AB53" s="55">
        <v>0</v>
      </c>
      <c r="AC53" s="35">
        <f>SUM(Y53:AB53)</f>
        <v>0</v>
      </c>
      <c r="AD53" s="237">
        <v>0</v>
      </c>
      <c r="AE53" s="55">
        <v>0</v>
      </c>
      <c r="AF53" s="55">
        <v>0</v>
      </c>
      <c r="AG53" s="55">
        <v>0</v>
      </c>
      <c r="AH53" s="35">
        <f>SUM(AD53:AG53)</f>
        <v>0</v>
      </c>
      <c r="AI53" s="237">
        <v>0</v>
      </c>
      <c r="AJ53" s="55">
        <v>0</v>
      </c>
      <c r="AK53" s="55">
        <v>0</v>
      </c>
      <c r="AL53" s="55">
        <v>0</v>
      </c>
      <c r="AM53" s="35">
        <f>SUM(AI53:AL53)</f>
        <v>0</v>
      </c>
      <c r="AN53" s="237">
        <v>0</v>
      </c>
      <c r="AO53" s="55">
        <v>0</v>
      </c>
      <c r="AP53" s="55">
        <v>0</v>
      </c>
      <c r="AQ53" s="55">
        <v>0</v>
      </c>
      <c r="AR53" s="35">
        <f>SUM(AN53:AQ53)</f>
        <v>0</v>
      </c>
      <c r="AS53" s="237">
        <v>0</v>
      </c>
      <c r="AT53" s="55">
        <v>0</v>
      </c>
      <c r="AU53" s="55">
        <v>0</v>
      </c>
      <c r="AV53" s="55">
        <v>0</v>
      </c>
      <c r="AW53" s="35">
        <f>SUM(AS53:AV53)</f>
        <v>0</v>
      </c>
      <c r="AX53" s="237">
        <v>0</v>
      </c>
      <c r="AY53" s="55">
        <v>0</v>
      </c>
      <c r="AZ53" s="55">
        <v>0</v>
      </c>
      <c r="BA53" s="55">
        <v>0</v>
      </c>
      <c r="BB53" s="35">
        <f>SUM(AX53:BA53)</f>
        <v>0</v>
      </c>
      <c r="BC53" s="237">
        <v>0</v>
      </c>
      <c r="BD53" s="55">
        <v>0</v>
      </c>
      <c r="BE53" s="55">
        <v>0</v>
      </c>
      <c r="BF53" s="55">
        <v>0</v>
      </c>
      <c r="BG53" s="35">
        <f>SUM(BC53:BF53)</f>
        <v>0</v>
      </c>
      <c r="BH53" s="237">
        <v>0</v>
      </c>
      <c r="BI53" s="55">
        <v>0</v>
      </c>
      <c r="BJ53" s="55">
        <v>0</v>
      </c>
      <c r="BK53" s="55">
        <v>0</v>
      </c>
      <c r="BL53" s="35">
        <f>SUM(BH53:BK53)</f>
        <v>0</v>
      </c>
      <c r="BM53" s="237">
        <v>0</v>
      </c>
      <c r="BN53" s="55">
        <v>0</v>
      </c>
      <c r="BO53" s="55">
        <v>0</v>
      </c>
      <c r="BP53" s="55">
        <v>0</v>
      </c>
      <c r="BQ53" s="47">
        <f t="shared" si="21"/>
        <v>0</v>
      </c>
      <c r="BR53" s="237">
        <f t="shared" si="22"/>
        <v>43257</v>
      </c>
      <c r="BS53" s="55">
        <f t="shared" si="22"/>
        <v>0</v>
      </c>
      <c r="BT53" s="55">
        <f t="shared" si="22"/>
        <v>0</v>
      </c>
      <c r="BU53" s="55">
        <f t="shared" si="22"/>
        <v>0</v>
      </c>
      <c r="BV53" s="138">
        <f>SUM(BR53:BU53)</f>
        <v>43257</v>
      </c>
      <c r="BW53" s="1"/>
      <c r="BX53" s="207"/>
    </row>
    <row r="54" spans="1:85" x14ac:dyDescent="0.35">
      <c r="A54" s="196" t="s">
        <v>253</v>
      </c>
      <c r="B54" s="236"/>
      <c r="D54" s="239"/>
      <c r="E54" s="199">
        <f>SUM(E55:E56)</f>
        <v>417892325.31949002</v>
      </c>
      <c r="F54" s="200">
        <v>0</v>
      </c>
      <c r="G54" s="200">
        <v>0</v>
      </c>
      <c r="H54" s="200">
        <v>0</v>
      </c>
      <c r="I54" s="35">
        <f>SUM(I55:I56)</f>
        <v>417892325.31949002</v>
      </c>
      <c r="J54" s="237">
        <f>SUM(J55:J56)</f>
        <v>9745896.9764599986</v>
      </c>
      <c r="K54" s="55">
        <f>SUM(K55:K56)</f>
        <v>0</v>
      </c>
      <c r="L54" s="55">
        <f>SUM(L55:L56)</f>
        <v>0</v>
      </c>
      <c r="M54" s="56">
        <f>SUM(M55:M56)</f>
        <v>0</v>
      </c>
      <c r="N54" s="35">
        <f>SUM(J54:M54)</f>
        <v>9745896.9764599986</v>
      </c>
      <c r="O54" s="237">
        <f>SUM(O55:O56)</f>
        <v>0</v>
      </c>
      <c r="P54" s="55">
        <f>SUM(P55:P56)</f>
        <v>0</v>
      </c>
      <c r="Q54" s="55">
        <f>SUM(Q55:Q56)</f>
        <v>0</v>
      </c>
      <c r="R54" s="55">
        <f>SUM(R55:R56)</f>
        <v>0</v>
      </c>
      <c r="S54" s="35">
        <f t="shared" ref="S54:X54" si="23">SUM(S55:S56)</f>
        <v>0</v>
      </c>
      <c r="T54" s="237">
        <f>SUM(T55:T56)</f>
        <v>0</v>
      </c>
      <c r="U54" s="55">
        <f>SUM(U55:U56)</f>
        <v>0</v>
      </c>
      <c r="V54" s="55">
        <f>SUM(V55:V56)</f>
        <v>0</v>
      </c>
      <c r="W54" s="55">
        <f>SUM(W55:W56)</f>
        <v>0</v>
      </c>
      <c r="X54" s="35">
        <f t="shared" si="23"/>
        <v>0</v>
      </c>
      <c r="Y54" s="237">
        <f>SUM(Y55:Y56)</f>
        <v>0</v>
      </c>
      <c r="Z54" s="55">
        <f>SUM(Z55:Z56)</f>
        <v>0</v>
      </c>
      <c r="AA54" s="55">
        <f>SUM(AA55:AA56)</f>
        <v>0</v>
      </c>
      <c r="AB54" s="55">
        <f>SUM(AB55:AB56)</f>
        <v>0</v>
      </c>
      <c r="AC54" s="35">
        <f t="shared" ref="AC54:AW54" si="24">SUM(AC55:AC56)</f>
        <v>0</v>
      </c>
      <c r="AD54" s="237">
        <f t="shared" si="24"/>
        <v>0</v>
      </c>
      <c r="AE54" s="55">
        <f t="shared" si="24"/>
        <v>0</v>
      </c>
      <c r="AF54" s="55">
        <f t="shared" si="24"/>
        <v>0</v>
      </c>
      <c r="AG54" s="55">
        <f t="shared" si="24"/>
        <v>0</v>
      </c>
      <c r="AH54" s="35">
        <f t="shared" si="24"/>
        <v>0</v>
      </c>
      <c r="AI54" s="237">
        <f t="shared" si="24"/>
        <v>0</v>
      </c>
      <c r="AJ54" s="55">
        <f t="shared" si="24"/>
        <v>0</v>
      </c>
      <c r="AK54" s="55">
        <f t="shared" si="24"/>
        <v>0</v>
      </c>
      <c r="AL54" s="55">
        <f t="shared" si="24"/>
        <v>0</v>
      </c>
      <c r="AM54" s="35">
        <f t="shared" si="24"/>
        <v>0</v>
      </c>
      <c r="AN54" s="237">
        <f t="shared" si="24"/>
        <v>0</v>
      </c>
      <c r="AO54" s="55">
        <f t="shared" si="24"/>
        <v>0</v>
      </c>
      <c r="AP54" s="55">
        <f t="shared" si="24"/>
        <v>0</v>
      </c>
      <c r="AQ54" s="55">
        <f t="shared" si="24"/>
        <v>0</v>
      </c>
      <c r="AR54" s="54">
        <f t="shared" si="24"/>
        <v>0</v>
      </c>
      <c r="AS54" s="237">
        <f t="shared" si="24"/>
        <v>0</v>
      </c>
      <c r="AT54" s="55">
        <f t="shared" si="24"/>
        <v>0</v>
      </c>
      <c r="AU54" s="55">
        <f t="shared" si="24"/>
        <v>0</v>
      </c>
      <c r="AV54" s="55">
        <f t="shared" si="24"/>
        <v>0</v>
      </c>
      <c r="AW54" s="54">
        <f t="shared" si="24"/>
        <v>0</v>
      </c>
      <c r="AX54" s="237">
        <f>SUM(AX55:AX56)</f>
        <v>0</v>
      </c>
      <c r="AY54" s="55">
        <f>SUM(AY55:AY56)</f>
        <v>0</v>
      </c>
      <c r="AZ54" s="55">
        <f>SUM(AZ55:AZ56)</f>
        <v>0</v>
      </c>
      <c r="BA54" s="55">
        <f>SUM(BA55:BA56)</f>
        <v>0</v>
      </c>
      <c r="BB54" s="54">
        <f t="shared" ref="BB54:BG54" si="25">SUM(BB55:BB56)</f>
        <v>0</v>
      </c>
      <c r="BC54" s="237">
        <f>SUM(BC55:BC56)</f>
        <v>0</v>
      </c>
      <c r="BD54" s="55">
        <f>SUM(BD55:BD56)</f>
        <v>0</v>
      </c>
      <c r="BE54" s="55">
        <f>SUM(BE55:BE56)</f>
        <v>0</v>
      </c>
      <c r="BF54" s="55">
        <f>SUM(BF55:BF56)</f>
        <v>0</v>
      </c>
      <c r="BG54" s="54">
        <f t="shared" si="25"/>
        <v>0</v>
      </c>
      <c r="BH54" s="237">
        <f>SUM(BH55:BH56)</f>
        <v>0</v>
      </c>
      <c r="BI54" s="55">
        <f>SUM(BI55:BI56)</f>
        <v>0</v>
      </c>
      <c r="BJ54" s="55">
        <f>SUM(BJ55:BJ56)</f>
        <v>0</v>
      </c>
      <c r="BK54" s="55">
        <f>SUM(BK55:BK56)</f>
        <v>0</v>
      </c>
      <c r="BL54" s="54">
        <f t="shared" ref="BL54" si="26">SUM(BL55:BL56)</f>
        <v>0</v>
      </c>
      <c r="BM54" s="237">
        <f>SUM(BM55:BM56)</f>
        <v>0</v>
      </c>
      <c r="BN54" s="55">
        <f>SUM(BN55:BN56)</f>
        <v>0</v>
      </c>
      <c r="BO54" s="55">
        <f>SUM(BO55:BO56)</f>
        <v>0</v>
      </c>
      <c r="BP54" s="55">
        <f>SUM(BP55:BP56)</f>
        <v>0</v>
      </c>
      <c r="BQ54" s="237">
        <f t="shared" ref="BQ54:BV54" si="27">SUM(BQ55:BQ56)</f>
        <v>0</v>
      </c>
      <c r="BR54" s="237">
        <f t="shared" si="27"/>
        <v>9745896.9764599986</v>
      </c>
      <c r="BS54" s="55">
        <f t="shared" si="27"/>
        <v>0</v>
      </c>
      <c r="BT54" s="55">
        <f t="shared" si="27"/>
        <v>0</v>
      </c>
      <c r="BU54" s="55">
        <f t="shared" si="27"/>
        <v>0</v>
      </c>
      <c r="BV54" s="138">
        <f t="shared" si="27"/>
        <v>9745896.9764599986</v>
      </c>
      <c r="BW54" s="1"/>
      <c r="BX54" s="207"/>
    </row>
    <row r="55" spans="1:85" s="241" customFormat="1" x14ac:dyDescent="0.35">
      <c r="A55" s="240" t="s">
        <v>117</v>
      </c>
      <c r="D55" s="239"/>
      <c r="E55" s="283">
        <v>417652649.26971</v>
      </c>
      <c r="F55" s="284">
        <v>0</v>
      </c>
      <c r="G55" s="284">
        <v>0</v>
      </c>
      <c r="H55" s="284">
        <v>0</v>
      </c>
      <c r="I55" s="59">
        <f>SUM(E55:H55)</f>
        <v>417652649.26971</v>
      </c>
      <c r="J55" s="242">
        <f>9745784041.88/1000</f>
        <v>9745784.0418799985</v>
      </c>
      <c r="K55" s="63">
        <v>0</v>
      </c>
      <c r="L55" s="63">
        <v>0</v>
      </c>
      <c r="M55" s="63">
        <v>0</v>
      </c>
      <c r="N55" s="59">
        <f>SUM(J55:M55)</f>
        <v>9745784.0418799985</v>
      </c>
      <c r="O55" s="237">
        <v>0</v>
      </c>
      <c r="P55" s="55">
        <v>0</v>
      </c>
      <c r="Q55" s="55">
        <v>0</v>
      </c>
      <c r="R55" s="55">
        <v>0</v>
      </c>
      <c r="S55" s="59">
        <f t="shared" ref="S55:S67" si="28">SUM(O55:R55)</f>
        <v>0</v>
      </c>
      <c r="T55" s="237">
        <v>0</v>
      </c>
      <c r="U55" s="55">
        <v>0</v>
      </c>
      <c r="V55" s="55">
        <v>0</v>
      </c>
      <c r="W55" s="56">
        <v>0</v>
      </c>
      <c r="X55" s="59">
        <f>SUM(T55:W55)</f>
        <v>0</v>
      </c>
      <c r="Y55" s="242">
        <v>0</v>
      </c>
      <c r="Z55" s="55">
        <v>0</v>
      </c>
      <c r="AA55" s="55">
        <v>0</v>
      </c>
      <c r="AB55" s="56">
        <v>0</v>
      </c>
      <c r="AC55" s="59">
        <f>SUM(Y55:AB55)</f>
        <v>0</v>
      </c>
      <c r="AD55" s="242">
        <v>0</v>
      </c>
      <c r="AE55" s="55">
        <v>0</v>
      </c>
      <c r="AF55" s="55">
        <v>0</v>
      </c>
      <c r="AG55" s="56">
        <v>0</v>
      </c>
      <c r="AH55" s="59">
        <f t="shared" ref="AH55:AH67" si="29">SUM(AD55:AG55)</f>
        <v>0</v>
      </c>
      <c r="AI55" s="237">
        <v>0</v>
      </c>
      <c r="AJ55" s="55">
        <v>0</v>
      </c>
      <c r="AK55" s="55">
        <v>0</v>
      </c>
      <c r="AL55" s="56">
        <v>0</v>
      </c>
      <c r="AM55" s="59">
        <f t="shared" ref="AM55:AM67" si="30">SUM(AI55:AL55)</f>
        <v>0</v>
      </c>
      <c r="AN55" s="242">
        <v>0</v>
      </c>
      <c r="AO55" s="63">
        <v>0</v>
      </c>
      <c r="AP55" s="63">
        <v>0</v>
      </c>
      <c r="AQ55" s="64">
        <v>0</v>
      </c>
      <c r="AR55" s="59">
        <f t="shared" ref="AR55:AR67" si="31">SUM(AN55:AQ55)</f>
        <v>0</v>
      </c>
      <c r="AS55" s="242">
        <v>0</v>
      </c>
      <c r="AT55" s="55">
        <v>0</v>
      </c>
      <c r="AU55" s="55">
        <v>0</v>
      </c>
      <c r="AV55" s="56">
        <v>0</v>
      </c>
      <c r="AW55" s="59">
        <f>SUM(AS55:AV55)</f>
        <v>0</v>
      </c>
      <c r="AX55" s="237">
        <v>0</v>
      </c>
      <c r="AY55" s="55">
        <v>0</v>
      </c>
      <c r="AZ55" s="55">
        <v>0</v>
      </c>
      <c r="BA55" s="55">
        <v>0</v>
      </c>
      <c r="BB55" s="59">
        <f t="shared" ref="BB55:BB67" si="32">SUM(AX55:BA55)</f>
        <v>0</v>
      </c>
      <c r="BC55" s="237">
        <v>0</v>
      </c>
      <c r="BD55" s="55">
        <v>0</v>
      </c>
      <c r="BE55" s="55">
        <v>0</v>
      </c>
      <c r="BF55" s="56">
        <v>0</v>
      </c>
      <c r="BG55" s="59">
        <f>SUM(BC55:BF55)</f>
        <v>0</v>
      </c>
      <c r="BH55" s="237">
        <v>0</v>
      </c>
      <c r="BI55" s="55">
        <v>0</v>
      </c>
      <c r="BJ55" s="55">
        <v>0</v>
      </c>
      <c r="BK55" s="56">
        <v>0</v>
      </c>
      <c r="BL55" s="59">
        <f t="shared" ref="BL55:BL67" si="33">SUM(BH55:BK55)</f>
        <v>0</v>
      </c>
      <c r="BM55" s="237">
        <v>0</v>
      </c>
      <c r="BN55" s="55">
        <v>0</v>
      </c>
      <c r="BO55" s="55">
        <v>0</v>
      </c>
      <c r="BP55" s="56">
        <v>0</v>
      </c>
      <c r="BQ55" s="108">
        <f>SUM(BM55:BP55)</f>
        <v>0</v>
      </c>
      <c r="BR55" s="242">
        <f t="shared" ref="BR55:BU67" si="34">+J55+O55+T55+Y55+AD55+AI55+AN55+AS55+AX55+BC55+BH55+BM55</f>
        <v>9745784.0418799985</v>
      </c>
      <c r="BS55" s="63">
        <f t="shared" si="34"/>
        <v>0</v>
      </c>
      <c r="BT55" s="63">
        <f t="shared" si="34"/>
        <v>0</v>
      </c>
      <c r="BU55" s="63">
        <f t="shared" si="34"/>
        <v>0</v>
      </c>
      <c r="BV55" s="153">
        <f t="shared" ref="BV55:BV67" si="35">SUM(BR55:BU55)</f>
        <v>9745784.0418799985</v>
      </c>
      <c r="BW55" s="23"/>
      <c r="BX55" s="243"/>
      <c r="BZ55" s="244"/>
    </row>
    <row r="56" spans="1:85" s="241" customFormat="1" x14ac:dyDescent="0.35">
      <c r="A56" s="240" t="s">
        <v>254</v>
      </c>
      <c r="D56" s="239"/>
      <c r="E56" s="283">
        <v>239676.04977999994</v>
      </c>
      <c r="F56" s="284">
        <v>0</v>
      </c>
      <c r="G56" s="284">
        <v>0</v>
      </c>
      <c r="H56" s="284">
        <v>0</v>
      </c>
      <c r="I56" s="59">
        <f>SUM(E56:H56)</f>
        <v>239676.04977999994</v>
      </c>
      <c r="J56" s="242">
        <f>112934.58/1000</f>
        <v>112.93458</v>
      </c>
      <c r="K56" s="63">
        <v>0</v>
      </c>
      <c r="L56" s="63">
        <v>0</v>
      </c>
      <c r="M56" s="63">
        <v>0</v>
      </c>
      <c r="N56" s="59">
        <f t="shared" ref="N56:N67" si="36">SUM(J56:M56)</f>
        <v>112.93458</v>
      </c>
      <c r="O56" s="242">
        <v>0</v>
      </c>
      <c r="P56" s="63">
        <v>0</v>
      </c>
      <c r="Q56" s="63">
        <v>0</v>
      </c>
      <c r="R56" s="63">
        <v>0</v>
      </c>
      <c r="S56" s="59">
        <f t="shared" si="28"/>
        <v>0</v>
      </c>
      <c r="T56" s="242">
        <v>0</v>
      </c>
      <c r="U56" s="63">
        <v>0</v>
      </c>
      <c r="V56" s="63">
        <v>0</v>
      </c>
      <c r="W56" s="63">
        <v>0</v>
      </c>
      <c r="X56" s="59">
        <f t="shared" ref="X56:X66" si="37">SUM(T56:W56)</f>
        <v>0</v>
      </c>
      <c r="Y56" s="242">
        <v>0</v>
      </c>
      <c r="Z56" s="63">
        <v>0</v>
      </c>
      <c r="AA56" s="63">
        <v>0</v>
      </c>
      <c r="AB56" s="63">
        <v>0</v>
      </c>
      <c r="AC56" s="59">
        <f t="shared" ref="AC56:AC67" si="38">SUM(Y56:AB56)</f>
        <v>0</v>
      </c>
      <c r="AD56" s="242">
        <v>0</v>
      </c>
      <c r="AE56" s="63">
        <v>0</v>
      </c>
      <c r="AF56" s="63">
        <v>0</v>
      </c>
      <c r="AG56" s="63">
        <v>0</v>
      </c>
      <c r="AH56" s="59">
        <f t="shared" si="29"/>
        <v>0</v>
      </c>
      <c r="AI56" s="242">
        <v>0</v>
      </c>
      <c r="AJ56" s="63">
        <v>0</v>
      </c>
      <c r="AK56" s="63">
        <v>0</v>
      </c>
      <c r="AL56" s="63">
        <v>0</v>
      </c>
      <c r="AM56" s="59">
        <f t="shared" si="30"/>
        <v>0</v>
      </c>
      <c r="AN56" s="242">
        <v>0</v>
      </c>
      <c r="AO56" s="63">
        <v>0</v>
      </c>
      <c r="AP56" s="63">
        <v>0</v>
      </c>
      <c r="AQ56" s="63">
        <v>0</v>
      </c>
      <c r="AR56" s="59">
        <f t="shared" si="31"/>
        <v>0</v>
      </c>
      <c r="AS56" s="242">
        <v>0</v>
      </c>
      <c r="AT56" s="63">
        <v>0</v>
      </c>
      <c r="AU56" s="63">
        <v>0</v>
      </c>
      <c r="AV56" s="63">
        <v>0</v>
      </c>
      <c r="AW56" s="59">
        <f t="shared" ref="AW56:AW67" si="39">SUM(AS56:AV56)</f>
        <v>0</v>
      </c>
      <c r="AX56" s="242">
        <v>0</v>
      </c>
      <c r="AY56" s="63">
        <v>0</v>
      </c>
      <c r="AZ56" s="63">
        <v>0</v>
      </c>
      <c r="BA56" s="63">
        <v>0</v>
      </c>
      <c r="BB56" s="59">
        <f t="shared" si="32"/>
        <v>0</v>
      </c>
      <c r="BC56" s="242">
        <v>0</v>
      </c>
      <c r="BD56" s="63">
        <v>0</v>
      </c>
      <c r="BE56" s="63">
        <v>0</v>
      </c>
      <c r="BF56" s="63">
        <v>0</v>
      </c>
      <c r="BG56" s="59">
        <f t="shared" ref="BG56:BG67" si="40">SUM(BC56:BF56)</f>
        <v>0</v>
      </c>
      <c r="BH56" s="242">
        <v>0</v>
      </c>
      <c r="BI56" s="63">
        <v>0</v>
      </c>
      <c r="BJ56" s="63">
        <v>0</v>
      </c>
      <c r="BK56" s="63">
        <v>0</v>
      </c>
      <c r="BL56" s="59">
        <f t="shared" si="33"/>
        <v>0</v>
      </c>
      <c r="BM56" s="242">
        <v>0</v>
      </c>
      <c r="BN56" s="63">
        <v>0</v>
      </c>
      <c r="BO56" s="63">
        <v>0</v>
      </c>
      <c r="BP56" s="63">
        <v>0</v>
      </c>
      <c r="BQ56" s="108">
        <f>SUM(BM56:BP56)</f>
        <v>0</v>
      </c>
      <c r="BR56" s="242">
        <f t="shared" si="34"/>
        <v>112.93458</v>
      </c>
      <c r="BS56" s="63">
        <f t="shared" si="34"/>
        <v>0</v>
      </c>
      <c r="BT56" s="63">
        <f t="shared" si="34"/>
        <v>0</v>
      </c>
      <c r="BU56" s="63">
        <f t="shared" si="34"/>
        <v>0</v>
      </c>
      <c r="BV56" s="153">
        <f t="shared" si="35"/>
        <v>112.93458</v>
      </c>
      <c r="BW56" s="23"/>
      <c r="BX56" s="243"/>
      <c r="BZ56" s="244"/>
    </row>
    <row r="57" spans="1:85" x14ac:dyDescent="0.35">
      <c r="A57" s="196" t="s">
        <v>255</v>
      </c>
      <c r="B57" s="236"/>
      <c r="D57" s="245"/>
      <c r="E57" s="199">
        <v>0</v>
      </c>
      <c r="F57" s="200">
        <v>649339142</v>
      </c>
      <c r="G57" s="200">
        <v>0</v>
      </c>
      <c r="H57" s="200">
        <v>0</v>
      </c>
      <c r="I57" s="35">
        <f t="shared" si="20"/>
        <v>649339142</v>
      </c>
      <c r="J57" s="237">
        <v>0</v>
      </c>
      <c r="K57" s="200">
        <v>52763829</v>
      </c>
      <c r="L57" s="55">
        <v>0</v>
      </c>
      <c r="M57" s="55">
        <v>0</v>
      </c>
      <c r="N57" s="35">
        <f t="shared" si="36"/>
        <v>52763829</v>
      </c>
      <c r="O57" s="237">
        <v>0</v>
      </c>
      <c r="P57" s="55">
        <v>0</v>
      </c>
      <c r="Q57" s="55">
        <v>0</v>
      </c>
      <c r="R57" s="55">
        <v>0</v>
      </c>
      <c r="S57" s="35">
        <f t="shared" si="28"/>
        <v>0</v>
      </c>
      <c r="T57" s="237">
        <v>0</v>
      </c>
      <c r="U57" s="55">
        <v>0</v>
      </c>
      <c r="V57" s="55">
        <v>0</v>
      </c>
      <c r="W57" s="55">
        <v>0</v>
      </c>
      <c r="X57" s="35">
        <f t="shared" si="37"/>
        <v>0</v>
      </c>
      <c r="Y57" s="242">
        <v>0</v>
      </c>
      <c r="Z57" s="55">
        <v>0</v>
      </c>
      <c r="AA57" s="63">
        <v>0</v>
      </c>
      <c r="AB57" s="63">
        <v>0</v>
      </c>
      <c r="AC57" s="35">
        <f t="shared" si="38"/>
        <v>0</v>
      </c>
      <c r="AD57" s="242">
        <v>0</v>
      </c>
      <c r="AE57" s="55">
        <v>0</v>
      </c>
      <c r="AF57" s="63">
        <v>0</v>
      </c>
      <c r="AG57" s="63">
        <v>0</v>
      </c>
      <c r="AH57" s="35">
        <f t="shared" si="29"/>
        <v>0</v>
      </c>
      <c r="AI57" s="237">
        <v>0</v>
      </c>
      <c r="AJ57" s="55">
        <v>0</v>
      </c>
      <c r="AK57" s="55">
        <v>0</v>
      </c>
      <c r="AL57" s="55">
        <v>0</v>
      </c>
      <c r="AM57" s="35">
        <f t="shared" si="30"/>
        <v>0</v>
      </c>
      <c r="AN57" s="237">
        <v>0</v>
      </c>
      <c r="AO57" s="55">
        <v>0</v>
      </c>
      <c r="AP57" s="55">
        <v>0</v>
      </c>
      <c r="AQ57" s="55">
        <v>0</v>
      </c>
      <c r="AR57" s="35">
        <f t="shared" si="31"/>
        <v>0</v>
      </c>
      <c r="AS57" s="237">
        <v>0</v>
      </c>
      <c r="AT57" s="55">
        <v>0</v>
      </c>
      <c r="AU57" s="55">
        <v>0</v>
      </c>
      <c r="AV57" s="55">
        <v>0</v>
      </c>
      <c r="AW57" s="35">
        <f t="shared" si="39"/>
        <v>0</v>
      </c>
      <c r="AX57" s="242">
        <v>0</v>
      </c>
      <c r="AY57" s="55">
        <v>0</v>
      </c>
      <c r="AZ57" s="63">
        <v>0</v>
      </c>
      <c r="BA57" s="63">
        <v>0</v>
      </c>
      <c r="BB57" s="35">
        <f t="shared" si="32"/>
        <v>0</v>
      </c>
      <c r="BC57" s="237">
        <v>0</v>
      </c>
      <c r="BD57" s="55">
        <v>0</v>
      </c>
      <c r="BE57" s="55">
        <v>0</v>
      </c>
      <c r="BF57" s="55">
        <v>0</v>
      </c>
      <c r="BG57" s="35">
        <f t="shared" si="40"/>
        <v>0</v>
      </c>
      <c r="BH57" s="237">
        <v>0</v>
      </c>
      <c r="BI57" s="55">
        <v>0</v>
      </c>
      <c r="BJ57" s="55">
        <v>0</v>
      </c>
      <c r="BK57" s="55">
        <v>0</v>
      </c>
      <c r="BL57" s="35">
        <f t="shared" si="33"/>
        <v>0</v>
      </c>
      <c r="BM57" s="242">
        <v>0</v>
      </c>
      <c r="BN57" s="55">
        <v>0</v>
      </c>
      <c r="BO57" s="63">
        <v>0</v>
      </c>
      <c r="BP57" s="63">
        <v>0</v>
      </c>
      <c r="BQ57" s="47">
        <f t="shared" si="21"/>
        <v>0</v>
      </c>
      <c r="BR57" s="237">
        <f t="shared" si="34"/>
        <v>0</v>
      </c>
      <c r="BS57" s="55">
        <f>+K57+P57+U57+Z57+AE57+AM57+AO57+AT57+AY57+BD57+BI57+BN57</f>
        <v>52763829</v>
      </c>
      <c r="BT57" s="55">
        <f t="shared" si="34"/>
        <v>0</v>
      </c>
      <c r="BU57" s="55">
        <f t="shared" si="34"/>
        <v>0</v>
      </c>
      <c r="BV57" s="138">
        <f>SUM(BR57:BU57)</f>
        <v>52763829</v>
      </c>
      <c r="BW57" s="1"/>
      <c r="BX57" s="207"/>
    </row>
    <row r="58" spans="1:85" ht="13.5" customHeight="1" x14ac:dyDescent="0.35">
      <c r="A58" s="196" t="s">
        <v>256</v>
      </c>
      <c r="B58" s="236"/>
      <c r="D58" s="216"/>
      <c r="E58" s="199">
        <v>0</v>
      </c>
      <c r="F58" s="200">
        <v>16849080</v>
      </c>
      <c r="G58" s="200">
        <v>0</v>
      </c>
      <c r="H58" s="200">
        <v>0</v>
      </c>
      <c r="I58" s="35">
        <f>SUM(E58:H58)</f>
        <v>16849080</v>
      </c>
      <c r="J58" s="237">
        <v>0</v>
      </c>
      <c r="K58" s="55">
        <v>0</v>
      </c>
      <c r="L58" s="55">
        <v>0</v>
      </c>
      <c r="M58" s="55">
        <v>0</v>
      </c>
      <c r="N58" s="35">
        <f t="shared" si="36"/>
        <v>0</v>
      </c>
      <c r="O58" s="237">
        <v>0</v>
      </c>
      <c r="P58" s="55">
        <v>0</v>
      </c>
      <c r="Q58" s="55">
        <v>0</v>
      </c>
      <c r="R58" s="55">
        <v>0</v>
      </c>
      <c r="S58" s="35">
        <f t="shared" si="28"/>
        <v>0</v>
      </c>
      <c r="T58" s="237">
        <v>0</v>
      </c>
      <c r="U58" s="55">
        <v>0</v>
      </c>
      <c r="V58" s="55">
        <v>0</v>
      </c>
      <c r="W58" s="55">
        <v>0</v>
      </c>
      <c r="X58" s="35">
        <f t="shared" si="37"/>
        <v>0</v>
      </c>
      <c r="Y58" s="237">
        <v>0</v>
      </c>
      <c r="Z58" s="55">
        <v>0</v>
      </c>
      <c r="AA58" s="55">
        <v>0</v>
      </c>
      <c r="AB58" s="55">
        <v>0</v>
      </c>
      <c r="AC58" s="35">
        <f t="shared" si="38"/>
        <v>0</v>
      </c>
      <c r="AD58" s="237">
        <v>0</v>
      </c>
      <c r="AE58" s="55">
        <v>0</v>
      </c>
      <c r="AF58" s="55">
        <v>0</v>
      </c>
      <c r="AG58" s="55">
        <v>0</v>
      </c>
      <c r="AH58" s="35">
        <f t="shared" si="29"/>
        <v>0</v>
      </c>
      <c r="AI58" s="237">
        <v>0</v>
      </c>
      <c r="AJ58" s="55">
        <v>0</v>
      </c>
      <c r="AK58" s="55">
        <v>0</v>
      </c>
      <c r="AL58" s="55">
        <v>0</v>
      </c>
      <c r="AM58" s="35">
        <f t="shared" si="30"/>
        <v>0</v>
      </c>
      <c r="AN58" s="237">
        <v>0</v>
      </c>
      <c r="AO58" s="55">
        <v>0</v>
      </c>
      <c r="AP58" s="55">
        <v>0</v>
      </c>
      <c r="AQ58" s="55">
        <v>0</v>
      </c>
      <c r="AR58" s="35">
        <f t="shared" si="31"/>
        <v>0</v>
      </c>
      <c r="AS58" s="237">
        <v>0</v>
      </c>
      <c r="AT58" s="55">
        <v>0</v>
      </c>
      <c r="AU58" s="55">
        <v>0</v>
      </c>
      <c r="AV58" s="55">
        <v>0</v>
      </c>
      <c r="AW58" s="35">
        <f t="shared" si="39"/>
        <v>0</v>
      </c>
      <c r="AX58" s="237">
        <v>0</v>
      </c>
      <c r="AY58" s="55">
        <v>0</v>
      </c>
      <c r="AZ58" s="55">
        <v>0</v>
      </c>
      <c r="BA58" s="55">
        <v>0</v>
      </c>
      <c r="BB58" s="35">
        <f t="shared" si="32"/>
        <v>0</v>
      </c>
      <c r="BC58" s="237">
        <v>0</v>
      </c>
      <c r="BD58" s="55">
        <v>0</v>
      </c>
      <c r="BE58" s="55">
        <v>0</v>
      </c>
      <c r="BF58" s="55">
        <v>0</v>
      </c>
      <c r="BG58" s="35">
        <f t="shared" si="40"/>
        <v>0</v>
      </c>
      <c r="BH58" s="237">
        <v>0</v>
      </c>
      <c r="BI58" s="55">
        <v>0</v>
      </c>
      <c r="BJ58" s="55">
        <v>0</v>
      </c>
      <c r="BK58" s="55">
        <v>0</v>
      </c>
      <c r="BL58" s="35">
        <f t="shared" si="33"/>
        <v>0</v>
      </c>
      <c r="BM58" s="237">
        <v>0</v>
      </c>
      <c r="BN58" s="55">
        <v>0</v>
      </c>
      <c r="BO58" s="55">
        <v>0</v>
      </c>
      <c r="BP58" s="55">
        <v>0</v>
      </c>
      <c r="BQ58" s="47">
        <f>SUM(BM58:BP58)</f>
        <v>0</v>
      </c>
      <c r="BR58" s="237">
        <f t="shared" si="34"/>
        <v>0</v>
      </c>
      <c r="BS58" s="55">
        <f>+K58+P58+U58+Z58+AE58+AM58+AO58+AT58+AY58+BD58+BI58+BN58</f>
        <v>0</v>
      </c>
      <c r="BT58" s="55">
        <f t="shared" si="34"/>
        <v>0</v>
      </c>
      <c r="BU58" s="55">
        <f t="shared" si="34"/>
        <v>0</v>
      </c>
      <c r="BV58" s="138">
        <f t="shared" si="35"/>
        <v>0</v>
      </c>
      <c r="BW58" s="1"/>
      <c r="BX58" s="207"/>
    </row>
    <row r="59" spans="1:85" ht="12.75" customHeight="1" x14ac:dyDescent="0.35">
      <c r="A59" s="196" t="s">
        <v>257</v>
      </c>
      <c r="B59" s="236"/>
      <c r="D59" s="238" t="s">
        <v>65</v>
      </c>
      <c r="E59" s="199">
        <v>0</v>
      </c>
      <c r="F59" s="200">
        <v>0</v>
      </c>
      <c r="G59" s="200">
        <v>0</v>
      </c>
      <c r="H59" s="200">
        <v>8532552.6078700013</v>
      </c>
      <c r="I59" s="35">
        <f t="shared" ref="I59:I67" si="41">SUM(E59:H59)</f>
        <v>8532552.6078700013</v>
      </c>
      <c r="J59" s="237">
        <v>0</v>
      </c>
      <c r="K59" s="55">
        <v>0</v>
      </c>
      <c r="L59" s="55">
        <v>0</v>
      </c>
      <c r="M59" s="55">
        <f>-[20]original!$G$42</f>
        <v>44209.11954</v>
      </c>
      <c r="N59" s="35">
        <f t="shared" si="36"/>
        <v>44209.11954</v>
      </c>
      <c r="O59" s="237">
        <v>0</v>
      </c>
      <c r="P59" s="55">
        <v>0</v>
      </c>
      <c r="Q59" s="55">
        <v>0</v>
      </c>
      <c r="R59" s="55">
        <v>0</v>
      </c>
      <c r="S59" s="35">
        <f>SUM(O59:R59)</f>
        <v>0</v>
      </c>
      <c r="T59" s="237">
        <v>0</v>
      </c>
      <c r="U59" s="55">
        <v>0</v>
      </c>
      <c r="V59" s="55">
        <v>0</v>
      </c>
      <c r="W59" s="55">
        <v>0</v>
      </c>
      <c r="X59" s="35">
        <f t="shared" si="37"/>
        <v>0</v>
      </c>
      <c r="Y59" s="237">
        <v>0</v>
      </c>
      <c r="Z59" s="55">
        <v>0</v>
      </c>
      <c r="AA59" s="55">
        <v>0</v>
      </c>
      <c r="AB59" s="55">
        <v>0</v>
      </c>
      <c r="AC59" s="35">
        <f t="shared" si="38"/>
        <v>0</v>
      </c>
      <c r="AD59" s="237">
        <v>0</v>
      </c>
      <c r="AE59" s="55">
        <v>0</v>
      </c>
      <c r="AF59" s="55">
        <v>0</v>
      </c>
      <c r="AG59" s="55">
        <v>0</v>
      </c>
      <c r="AH59" s="35">
        <f t="shared" si="29"/>
        <v>0</v>
      </c>
      <c r="AI59" s="237">
        <v>0</v>
      </c>
      <c r="AJ59" s="55">
        <v>0</v>
      </c>
      <c r="AK59" s="55">
        <v>0</v>
      </c>
      <c r="AL59" s="55">
        <v>0</v>
      </c>
      <c r="AM59" s="35">
        <f>SUM(AI59:AL59)</f>
        <v>0</v>
      </c>
      <c r="AN59" s="237">
        <v>0</v>
      </c>
      <c r="AO59" s="55">
        <v>0</v>
      </c>
      <c r="AP59" s="55">
        <v>0</v>
      </c>
      <c r="AQ59" s="55">
        <v>0</v>
      </c>
      <c r="AR59" s="35">
        <f t="shared" si="31"/>
        <v>0</v>
      </c>
      <c r="AS59" s="237">
        <v>0</v>
      </c>
      <c r="AT59" s="55">
        <v>0</v>
      </c>
      <c r="AU59" s="55">
        <v>0</v>
      </c>
      <c r="AV59" s="55">
        <v>0</v>
      </c>
      <c r="AW59" s="35">
        <f t="shared" si="39"/>
        <v>0</v>
      </c>
      <c r="AX59" s="237">
        <v>0</v>
      </c>
      <c r="AY59" s="55">
        <v>0</v>
      </c>
      <c r="AZ59" s="55">
        <v>0</v>
      </c>
      <c r="BA59" s="55">
        <v>0</v>
      </c>
      <c r="BB59" s="35">
        <f t="shared" si="32"/>
        <v>0</v>
      </c>
      <c r="BC59" s="237">
        <v>0</v>
      </c>
      <c r="BD59" s="55">
        <v>0</v>
      </c>
      <c r="BE59" s="55">
        <v>0</v>
      </c>
      <c r="BF59" s="55">
        <v>0</v>
      </c>
      <c r="BG59" s="35">
        <f t="shared" si="40"/>
        <v>0</v>
      </c>
      <c r="BH59" s="237">
        <v>0</v>
      </c>
      <c r="BI59" s="55">
        <v>0</v>
      </c>
      <c r="BJ59" s="55">
        <v>0</v>
      </c>
      <c r="BK59" s="55">
        <v>0</v>
      </c>
      <c r="BL59" s="35">
        <f t="shared" si="33"/>
        <v>0</v>
      </c>
      <c r="BM59" s="237">
        <v>0</v>
      </c>
      <c r="BN59" s="55">
        <v>0</v>
      </c>
      <c r="BO59" s="55">
        <v>0</v>
      </c>
      <c r="BP59" s="55">
        <v>0</v>
      </c>
      <c r="BQ59" s="47">
        <f t="shared" ref="BQ59:BQ67" si="42">SUM(BM59:BP59)</f>
        <v>0</v>
      </c>
      <c r="BR59" s="237">
        <f t="shared" si="34"/>
        <v>0</v>
      </c>
      <c r="BS59" s="55">
        <f t="shared" si="34"/>
        <v>0</v>
      </c>
      <c r="BT59" s="55">
        <f t="shared" si="34"/>
        <v>0</v>
      </c>
      <c r="BU59" s="55">
        <f>+M59+R59+W59+AB59+AG59+AL59+AQ59+AV59+BA59+BF59+BK59+BP59</f>
        <v>44209.11954</v>
      </c>
      <c r="BV59" s="138">
        <f t="shared" si="35"/>
        <v>44209.11954</v>
      </c>
      <c r="BW59" s="1"/>
      <c r="BX59" s="207"/>
    </row>
    <row r="60" spans="1:85" ht="13.3" customHeight="1" x14ac:dyDescent="0.35">
      <c r="A60" s="196" t="s">
        <v>258</v>
      </c>
      <c r="B60" s="236"/>
      <c r="D60" s="238"/>
      <c r="E60" s="200">
        <v>0</v>
      </c>
      <c r="F60" s="200">
        <v>134338</v>
      </c>
      <c r="G60" s="200">
        <v>0</v>
      </c>
      <c r="H60" s="200">
        <v>0</v>
      </c>
      <c r="I60" s="35">
        <f t="shared" si="41"/>
        <v>134338</v>
      </c>
      <c r="J60" s="237">
        <v>0</v>
      </c>
      <c r="K60" s="55">
        <v>0</v>
      </c>
      <c r="L60" s="55">
        <v>0</v>
      </c>
      <c r="M60" s="55">
        <v>0</v>
      </c>
      <c r="N60" s="35">
        <f t="shared" si="36"/>
        <v>0</v>
      </c>
      <c r="O60" s="237">
        <v>0</v>
      </c>
      <c r="P60" s="55">
        <v>0</v>
      </c>
      <c r="Q60" s="55">
        <v>0</v>
      </c>
      <c r="R60" s="55">
        <v>0</v>
      </c>
      <c r="S60" s="35">
        <f t="shared" si="28"/>
        <v>0</v>
      </c>
      <c r="T60" s="237">
        <v>0</v>
      </c>
      <c r="U60" s="55">
        <v>0</v>
      </c>
      <c r="V60" s="55">
        <v>0</v>
      </c>
      <c r="W60" s="55">
        <v>0</v>
      </c>
      <c r="X60" s="35">
        <f t="shared" si="37"/>
        <v>0</v>
      </c>
      <c r="Y60" s="237">
        <v>0</v>
      </c>
      <c r="Z60" s="55">
        <v>0</v>
      </c>
      <c r="AA60" s="55">
        <v>0</v>
      </c>
      <c r="AB60" s="55">
        <v>0</v>
      </c>
      <c r="AC60" s="35">
        <f t="shared" si="38"/>
        <v>0</v>
      </c>
      <c r="AD60" s="237">
        <v>0</v>
      </c>
      <c r="AE60" s="55">
        <v>0</v>
      </c>
      <c r="AF60" s="55">
        <v>0</v>
      </c>
      <c r="AG60" s="55">
        <v>0</v>
      </c>
      <c r="AH60" s="35">
        <f t="shared" si="29"/>
        <v>0</v>
      </c>
      <c r="AI60" s="237">
        <v>0</v>
      </c>
      <c r="AJ60" s="55">
        <v>0</v>
      </c>
      <c r="AK60" s="55">
        <v>0</v>
      </c>
      <c r="AL60" s="55">
        <v>0</v>
      </c>
      <c r="AM60" s="35">
        <f t="shared" si="30"/>
        <v>0</v>
      </c>
      <c r="AN60" s="237">
        <v>0</v>
      </c>
      <c r="AO60" s="55">
        <v>0</v>
      </c>
      <c r="AP60" s="55">
        <v>0</v>
      </c>
      <c r="AQ60" s="55">
        <v>0</v>
      </c>
      <c r="AR60" s="35">
        <f t="shared" si="31"/>
        <v>0</v>
      </c>
      <c r="AS60" s="237">
        <v>0</v>
      </c>
      <c r="AT60" s="55">
        <v>0</v>
      </c>
      <c r="AU60" s="55">
        <v>0</v>
      </c>
      <c r="AV60" s="55">
        <v>0</v>
      </c>
      <c r="AW60" s="35">
        <f t="shared" si="39"/>
        <v>0</v>
      </c>
      <c r="AX60" s="237">
        <v>0</v>
      </c>
      <c r="AY60" s="55">
        <v>0</v>
      </c>
      <c r="AZ60" s="55">
        <v>0</v>
      </c>
      <c r="BA60" s="55">
        <v>0</v>
      </c>
      <c r="BB60" s="35">
        <f t="shared" si="32"/>
        <v>0</v>
      </c>
      <c r="BC60" s="237">
        <v>0</v>
      </c>
      <c r="BD60" s="55">
        <v>0</v>
      </c>
      <c r="BE60" s="55">
        <v>0</v>
      </c>
      <c r="BF60" s="55">
        <v>0</v>
      </c>
      <c r="BG60" s="35">
        <f t="shared" si="40"/>
        <v>0</v>
      </c>
      <c r="BH60" s="237">
        <v>0</v>
      </c>
      <c r="BI60" s="55">
        <v>0</v>
      </c>
      <c r="BJ60" s="55">
        <v>0</v>
      </c>
      <c r="BK60" s="55">
        <v>0</v>
      </c>
      <c r="BL60" s="35">
        <f>SUM(BH60:BK60)</f>
        <v>0</v>
      </c>
      <c r="BM60" s="237">
        <v>0</v>
      </c>
      <c r="BN60" s="55">
        <v>0</v>
      </c>
      <c r="BO60" s="55">
        <v>0</v>
      </c>
      <c r="BP60" s="55">
        <v>0</v>
      </c>
      <c r="BQ60" s="47">
        <f t="shared" si="42"/>
        <v>0</v>
      </c>
      <c r="BR60" s="237">
        <f t="shared" si="34"/>
        <v>0</v>
      </c>
      <c r="BS60" s="55">
        <f t="shared" si="34"/>
        <v>0</v>
      </c>
      <c r="BT60" s="55">
        <f t="shared" si="34"/>
        <v>0</v>
      </c>
      <c r="BU60" s="55">
        <f>+M60+R60+W60+AB60+AG60+AL60+AQ60+AV60+BA60+BF60+BK60+BP60</f>
        <v>0</v>
      </c>
      <c r="BV60" s="138">
        <f t="shared" si="35"/>
        <v>0</v>
      </c>
      <c r="BW60" s="1"/>
      <c r="BX60" s="207"/>
    </row>
    <row r="61" spans="1:85" s="241" customFormat="1" ht="27.55" customHeight="1" x14ac:dyDescent="0.35">
      <c r="A61" s="717" t="s">
        <v>259</v>
      </c>
      <c r="B61" s="718"/>
      <c r="C61" s="718"/>
      <c r="D61" s="719"/>
      <c r="E61" s="284">
        <v>0</v>
      </c>
      <c r="F61" s="200">
        <v>8006513</v>
      </c>
      <c r="G61" s="284">
        <v>0</v>
      </c>
      <c r="H61" s="284">
        <v>0</v>
      </c>
      <c r="I61" s="35">
        <f t="shared" si="41"/>
        <v>8006513</v>
      </c>
      <c r="J61" s="242">
        <v>0</v>
      </c>
      <c r="K61" s="63">
        <v>624874</v>
      </c>
      <c r="L61" s="63">
        <v>0</v>
      </c>
      <c r="M61" s="63">
        <v>0</v>
      </c>
      <c r="N61" s="35">
        <f t="shared" si="36"/>
        <v>624874</v>
      </c>
      <c r="O61" s="237">
        <v>0</v>
      </c>
      <c r="P61" s="55">
        <v>0</v>
      </c>
      <c r="Q61" s="55">
        <v>0</v>
      </c>
      <c r="R61" s="55">
        <v>0</v>
      </c>
      <c r="S61" s="35">
        <f t="shared" si="28"/>
        <v>0</v>
      </c>
      <c r="T61" s="237">
        <v>0</v>
      </c>
      <c r="U61" s="55">
        <v>0</v>
      </c>
      <c r="V61" s="55">
        <v>0</v>
      </c>
      <c r="W61" s="55">
        <v>0</v>
      </c>
      <c r="X61" s="35">
        <f t="shared" si="37"/>
        <v>0</v>
      </c>
      <c r="Y61" s="242">
        <v>0</v>
      </c>
      <c r="Z61" s="55">
        <v>0</v>
      </c>
      <c r="AA61" s="63">
        <v>0</v>
      </c>
      <c r="AB61" s="63">
        <v>0</v>
      </c>
      <c r="AC61" s="35">
        <f>SUM(Y61:AB61)</f>
        <v>0</v>
      </c>
      <c r="AD61" s="242">
        <v>0</v>
      </c>
      <c r="AE61" s="55">
        <v>0</v>
      </c>
      <c r="AF61" s="63">
        <v>0</v>
      </c>
      <c r="AG61" s="63">
        <v>0</v>
      </c>
      <c r="AH61" s="59">
        <f t="shared" si="29"/>
        <v>0</v>
      </c>
      <c r="AI61" s="237">
        <v>0</v>
      </c>
      <c r="AJ61" s="55">
        <v>0</v>
      </c>
      <c r="AK61" s="55">
        <v>0</v>
      </c>
      <c r="AL61" s="55">
        <v>0</v>
      </c>
      <c r="AM61" s="35">
        <f t="shared" si="30"/>
        <v>0</v>
      </c>
      <c r="AN61" s="237">
        <v>0</v>
      </c>
      <c r="AO61" s="55">
        <v>0</v>
      </c>
      <c r="AP61" s="55">
        <v>0</v>
      </c>
      <c r="AQ61" s="55">
        <v>0</v>
      </c>
      <c r="AR61" s="35">
        <f t="shared" si="31"/>
        <v>0</v>
      </c>
      <c r="AS61" s="237">
        <v>0</v>
      </c>
      <c r="AT61" s="55">
        <v>0</v>
      </c>
      <c r="AU61" s="55">
        <v>0</v>
      </c>
      <c r="AV61" s="55">
        <v>0</v>
      </c>
      <c r="AW61" s="35">
        <f t="shared" si="39"/>
        <v>0</v>
      </c>
      <c r="AX61" s="242">
        <v>0</v>
      </c>
      <c r="AY61" s="55">
        <v>0</v>
      </c>
      <c r="AZ61" s="63">
        <v>0</v>
      </c>
      <c r="BA61" s="63">
        <v>0</v>
      </c>
      <c r="BB61" s="35">
        <f t="shared" si="32"/>
        <v>0</v>
      </c>
      <c r="BC61" s="237">
        <v>0</v>
      </c>
      <c r="BD61" s="55">
        <v>0</v>
      </c>
      <c r="BE61" s="55">
        <v>0</v>
      </c>
      <c r="BF61" s="55">
        <v>0</v>
      </c>
      <c r="BG61" s="35">
        <f t="shared" si="40"/>
        <v>0</v>
      </c>
      <c r="BH61" s="237">
        <v>0</v>
      </c>
      <c r="BI61" s="55">
        <v>0</v>
      </c>
      <c r="BJ61" s="55">
        <v>0</v>
      </c>
      <c r="BK61" s="55">
        <v>0</v>
      </c>
      <c r="BL61" s="35">
        <f>SUM(BH61:BK61)</f>
        <v>0</v>
      </c>
      <c r="BM61" s="237">
        <v>0</v>
      </c>
      <c r="BN61" s="55">
        <v>0</v>
      </c>
      <c r="BO61" s="55">
        <v>0</v>
      </c>
      <c r="BP61" s="55">
        <v>0</v>
      </c>
      <c r="BQ61" s="47">
        <f t="shared" si="42"/>
        <v>0</v>
      </c>
      <c r="BR61" s="237">
        <f t="shared" si="34"/>
        <v>0</v>
      </c>
      <c r="BS61" s="55">
        <f t="shared" si="34"/>
        <v>624874</v>
      </c>
      <c r="BT61" s="55">
        <f t="shared" si="34"/>
        <v>0</v>
      </c>
      <c r="BU61" s="55">
        <f t="shared" si="34"/>
        <v>0</v>
      </c>
      <c r="BV61" s="138">
        <f t="shared" si="35"/>
        <v>624874</v>
      </c>
      <c r="BW61" s="23"/>
      <c r="BX61" s="243"/>
      <c r="BZ61" s="244"/>
    </row>
    <row r="62" spans="1:85" s="241" customFormat="1" ht="14.8" customHeight="1" x14ac:dyDescent="0.35">
      <c r="A62" s="717" t="s">
        <v>276</v>
      </c>
      <c r="B62" s="718"/>
      <c r="C62" s="718"/>
      <c r="D62" s="719"/>
      <c r="E62" s="200">
        <v>0</v>
      </c>
      <c r="F62" s="200">
        <v>118590</v>
      </c>
      <c r="G62" s="200">
        <v>0</v>
      </c>
      <c r="H62" s="200">
        <v>0</v>
      </c>
      <c r="I62" s="35">
        <f>SUM(E62:H62)</f>
        <v>118590</v>
      </c>
      <c r="J62" s="242">
        <v>0</v>
      </c>
      <c r="K62" s="63">
        <v>0</v>
      </c>
      <c r="L62" s="63">
        <v>0</v>
      </c>
      <c r="M62" s="63">
        <v>0</v>
      </c>
      <c r="N62" s="35">
        <f>SUM(J62:M62)</f>
        <v>0</v>
      </c>
      <c r="O62" s="237"/>
      <c r="P62" s="55"/>
      <c r="Q62" s="55"/>
      <c r="R62" s="55"/>
      <c r="S62" s="35"/>
      <c r="T62" s="237"/>
      <c r="U62" s="55"/>
      <c r="V62" s="55"/>
      <c r="W62" s="55"/>
      <c r="X62" s="35"/>
      <c r="Y62" s="242"/>
      <c r="Z62" s="55"/>
      <c r="AA62" s="63"/>
      <c r="AB62" s="63"/>
      <c r="AC62" s="35"/>
      <c r="AD62" s="242"/>
      <c r="AE62" s="55"/>
      <c r="AF62" s="63"/>
      <c r="AG62" s="63"/>
      <c r="AH62" s="59"/>
      <c r="AI62" s="237"/>
      <c r="AJ62" s="55"/>
      <c r="AK62" s="55"/>
      <c r="AL62" s="55"/>
      <c r="AM62" s="35"/>
      <c r="AN62" s="237"/>
      <c r="AO62" s="55"/>
      <c r="AP62" s="55"/>
      <c r="AQ62" s="55"/>
      <c r="AR62" s="35">
        <f>SUM(AN62:AQ62)</f>
        <v>0</v>
      </c>
      <c r="AS62" s="242"/>
      <c r="AT62" s="63"/>
      <c r="AU62" s="63"/>
      <c r="AV62" s="63"/>
      <c r="AW62" s="59"/>
      <c r="AX62" s="242"/>
      <c r="AY62" s="63"/>
      <c r="AZ62" s="63"/>
      <c r="BA62" s="63"/>
      <c r="BB62" s="59"/>
      <c r="BC62" s="242"/>
      <c r="BD62" s="63"/>
      <c r="BE62" s="63"/>
      <c r="BF62" s="63"/>
      <c r="BG62" s="59">
        <f t="shared" si="40"/>
        <v>0</v>
      </c>
      <c r="BH62" s="237"/>
      <c r="BI62" s="55"/>
      <c r="BJ62" s="55"/>
      <c r="BK62" s="55"/>
      <c r="BL62" s="35">
        <f>SUM(BH62:BK62)</f>
        <v>0</v>
      </c>
      <c r="BM62" s="242"/>
      <c r="BN62" s="55"/>
      <c r="BO62" s="63"/>
      <c r="BP62" s="63"/>
      <c r="BQ62" s="47">
        <f>SUM(BM62:BP62)</f>
        <v>0</v>
      </c>
      <c r="BR62" s="237">
        <f t="shared" si="34"/>
        <v>0</v>
      </c>
      <c r="BS62" s="55">
        <f>+K62+P62+U62+Z62+AE62+AJ62+AO62+AT62+AY62+BD62+BI62+BN62</f>
        <v>0</v>
      </c>
      <c r="BT62" s="55">
        <f t="shared" si="34"/>
        <v>0</v>
      </c>
      <c r="BU62" s="55">
        <f t="shared" si="34"/>
        <v>0</v>
      </c>
      <c r="BV62" s="138">
        <f t="shared" si="35"/>
        <v>0</v>
      </c>
      <c r="BW62" s="23"/>
      <c r="BX62" s="243"/>
      <c r="BZ62" s="244"/>
    </row>
    <row r="63" spans="1:85" s="241" customFormat="1" ht="14.8" customHeight="1" x14ac:dyDescent="0.35">
      <c r="A63" s="717" t="s">
        <v>277</v>
      </c>
      <c r="B63" s="718"/>
      <c r="C63" s="718"/>
      <c r="D63" s="719"/>
      <c r="E63" s="200">
        <v>0</v>
      </c>
      <c r="F63" s="200">
        <v>10000000</v>
      </c>
      <c r="G63" s="200">
        <v>0</v>
      </c>
      <c r="H63" s="200">
        <v>0</v>
      </c>
      <c r="I63" s="35">
        <f>SUM(E63:H63)</f>
        <v>10000000</v>
      </c>
      <c r="J63" s="242">
        <v>0</v>
      </c>
      <c r="K63" s="63">
        <v>0</v>
      </c>
      <c r="L63" s="63">
        <v>0</v>
      </c>
      <c r="M63" s="63">
        <v>0</v>
      </c>
      <c r="N63" s="35">
        <f>SUM(J63:M63)</f>
        <v>0</v>
      </c>
      <c r="O63" s="237"/>
      <c r="P63" s="55"/>
      <c r="Q63" s="55"/>
      <c r="R63" s="55"/>
      <c r="S63" s="35"/>
      <c r="T63" s="237"/>
      <c r="U63" s="55"/>
      <c r="V63" s="55"/>
      <c r="W63" s="55"/>
      <c r="X63" s="35"/>
      <c r="Y63" s="242"/>
      <c r="Z63" s="55"/>
      <c r="AA63" s="63"/>
      <c r="AB63" s="63"/>
      <c r="AC63" s="35"/>
      <c r="AD63" s="242"/>
      <c r="AE63" s="55"/>
      <c r="AF63" s="63"/>
      <c r="AG63" s="63"/>
      <c r="AH63" s="59"/>
      <c r="AI63" s="237"/>
      <c r="AJ63" s="55"/>
      <c r="AK63" s="55"/>
      <c r="AL63" s="55"/>
      <c r="AM63" s="35"/>
      <c r="AN63" s="237"/>
      <c r="AO63" s="55"/>
      <c r="AP63" s="55"/>
      <c r="AQ63" s="55"/>
      <c r="AR63" s="35"/>
      <c r="AS63" s="242"/>
      <c r="AT63" s="63"/>
      <c r="AU63" s="63"/>
      <c r="AV63" s="63"/>
      <c r="AW63" s="59"/>
      <c r="AX63" s="242"/>
      <c r="AY63" s="63"/>
      <c r="AZ63" s="63"/>
      <c r="BA63" s="63"/>
      <c r="BB63" s="59"/>
      <c r="BC63" s="242"/>
      <c r="BD63" s="63"/>
      <c r="BE63" s="63"/>
      <c r="BF63" s="63"/>
      <c r="BG63" s="59"/>
      <c r="BH63" s="237"/>
      <c r="BI63" s="55"/>
      <c r="BJ63" s="55"/>
      <c r="BK63" s="55"/>
      <c r="BL63" s="35"/>
      <c r="BM63" s="242"/>
      <c r="BN63" s="55"/>
      <c r="BO63" s="63"/>
      <c r="BP63" s="63"/>
      <c r="BQ63" s="47">
        <f>SUM(BM63:BP63)</f>
        <v>0</v>
      </c>
      <c r="BR63" s="237">
        <f t="shared" si="34"/>
        <v>0</v>
      </c>
      <c r="BS63" s="55">
        <f>+K63+P63+U63+Z63+AE63+AJ63+AO63+AT63+AY63+BD63+BI63+BN63</f>
        <v>0</v>
      </c>
      <c r="BT63" s="55">
        <f t="shared" si="34"/>
        <v>0</v>
      </c>
      <c r="BU63" s="55">
        <f t="shared" si="34"/>
        <v>0</v>
      </c>
      <c r="BV63" s="138">
        <f t="shared" si="35"/>
        <v>0</v>
      </c>
      <c r="BW63" s="23"/>
      <c r="BX63" s="243"/>
      <c r="BZ63" s="244"/>
    </row>
    <row r="64" spans="1:85" x14ac:dyDescent="0.35">
      <c r="A64" s="196" t="s">
        <v>260</v>
      </c>
      <c r="B64" s="236"/>
      <c r="C64" s="236"/>
      <c r="D64" s="239"/>
      <c r="E64" s="200">
        <v>0</v>
      </c>
      <c r="F64" s="200">
        <v>25575720</v>
      </c>
      <c r="G64" s="200">
        <v>0</v>
      </c>
      <c r="H64" s="200">
        <v>0</v>
      </c>
      <c r="I64" s="35">
        <f>SUM(E64:H64)</f>
        <v>25575720</v>
      </c>
      <c r="J64" s="199">
        <v>0</v>
      </c>
      <c r="K64" s="200">
        <v>2133704</v>
      </c>
      <c r="L64" s="55">
        <v>0</v>
      </c>
      <c r="M64" s="55">
        <v>0</v>
      </c>
      <c r="N64" s="35">
        <f t="shared" si="36"/>
        <v>2133704</v>
      </c>
      <c r="O64" s="242">
        <v>0</v>
      </c>
      <c r="P64" s="63">
        <v>0</v>
      </c>
      <c r="Q64" s="63">
        <v>0</v>
      </c>
      <c r="R64" s="63">
        <v>0</v>
      </c>
      <c r="S64" s="35">
        <f t="shared" si="28"/>
        <v>0</v>
      </c>
      <c r="T64" s="242">
        <v>0</v>
      </c>
      <c r="U64" s="63">
        <v>0</v>
      </c>
      <c r="V64" s="63">
        <v>0</v>
      </c>
      <c r="W64" s="63">
        <v>0</v>
      </c>
      <c r="X64" s="35">
        <f>SUM(T64:W64)</f>
        <v>0</v>
      </c>
      <c r="Y64" s="242">
        <v>0</v>
      </c>
      <c r="Z64" s="55">
        <v>0</v>
      </c>
      <c r="AA64" s="63">
        <v>0</v>
      </c>
      <c r="AB64" s="63">
        <v>0</v>
      </c>
      <c r="AC64" s="35">
        <f t="shared" si="38"/>
        <v>0</v>
      </c>
      <c r="AD64" s="242">
        <v>0</v>
      </c>
      <c r="AE64" s="55">
        <v>0</v>
      </c>
      <c r="AF64" s="63">
        <v>0</v>
      </c>
      <c r="AG64" s="63">
        <v>0</v>
      </c>
      <c r="AH64" s="35">
        <f t="shared" si="29"/>
        <v>0</v>
      </c>
      <c r="AI64" s="237">
        <v>0</v>
      </c>
      <c r="AJ64" s="55">
        <v>0</v>
      </c>
      <c r="AK64" s="55">
        <v>0</v>
      </c>
      <c r="AL64" s="55">
        <v>0</v>
      </c>
      <c r="AM64" s="35">
        <f t="shared" si="30"/>
        <v>0</v>
      </c>
      <c r="AN64" s="237">
        <v>0</v>
      </c>
      <c r="AO64" s="55">
        <v>0</v>
      </c>
      <c r="AP64" s="55">
        <v>0</v>
      </c>
      <c r="AQ64" s="55">
        <v>0</v>
      </c>
      <c r="AR64" s="35">
        <f t="shared" si="31"/>
        <v>0</v>
      </c>
      <c r="AS64" s="237">
        <v>0</v>
      </c>
      <c r="AT64" s="55">
        <v>0</v>
      </c>
      <c r="AU64" s="55">
        <v>0</v>
      </c>
      <c r="AV64" s="55">
        <v>0</v>
      </c>
      <c r="AW64" s="35">
        <f t="shared" si="39"/>
        <v>0</v>
      </c>
      <c r="AX64" s="242">
        <v>0</v>
      </c>
      <c r="AY64" s="55">
        <v>0</v>
      </c>
      <c r="AZ64" s="63">
        <v>0</v>
      </c>
      <c r="BA64" s="63">
        <v>0</v>
      </c>
      <c r="BB64" s="35">
        <f t="shared" si="32"/>
        <v>0</v>
      </c>
      <c r="BC64" s="237">
        <v>0</v>
      </c>
      <c r="BD64" s="55">
        <v>0</v>
      </c>
      <c r="BE64" s="55">
        <v>0</v>
      </c>
      <c r="BF64" s="55">
        <v>0</v>
      </c>
      <c r="BG64" s="35">
        <f t="shared" si="40"/>
        <v>0</v>
      </c>
      <c r="BH64" s="237">
        <v>0</v>
      </c>
      <c r="BI64" s="55">
        <v>0</v>
      </c>
      <c r="BJ64" s="55">
        <v>0</v>
      </c>
      <c r="BK64" s="55">
        <v>0</v>
      </c>
      <c r="BL64" s="35">
        <f t="shared" si="33"/>
        <v>0</v>
      </c>
      <c r="BM64" s="237">
        <v>0</v>
      </c>
      <c r="BN64" s="55">
        <v>0</v>
      </c>
      <c r="BO64" s="55">
        <v>0</v>
      </c>
      <c r="BP64" s="55">
        <v>0</v>
      </c>
      <c r="BQ64" s="47">
        <f>SUM(BM64:BP64)</f>
        <v>0</v>
      </c>
      <c r="BR64" s="237">
        <f t="shared" si="34"/>
        <v>0</v>
      </c>
      <c r="BS64" s="55">
        <f t="shared" si="34"/>
        <v>2133704</v>
      </c>
      <c r="BT64" s="55">
        <f t="shared" si="34"/>
        <v>0</v>
      </c>
      <c r="BU64" s="55">
        <f>+M64+R64+W64+AB64+AG64+AL64+AQ64+AV64+BA64+BF64+BK64+BP64</f>
        <v>0</v>
      </c>
      <c r="BV64" s="138">
        <f t="shared" si="35"/>
        <v>2133704</v>
      </c>
      <c r="BW64" s="1"/>
      <c r="BX64" s="207"/>
    </row>
    <row r="65" spans="1:153" x14ac:dyDescent="0.35">
      <c r="A65" s="196" t="s">
        <v>261</v>
      </c>
      <c r="B65" s="236"/>
      <c r="D65" s="216"/>
      <c r="E65" s="199">
        <v>2521413</v>
      </c>
      <c r="F65" s="200">
        <v>30701</v>
      </c>
      <c r="G65" s="200">
        <v>0</v>
      </c>
      <c r="H65" s="200">
        <v>1684</v>
      </c>
      <c r="I65" s="35">
        <f t="shared" si="41"/>
        <v>2553798</v>
      </c>
      <c r="J65" s="199">
        <v>207674</v>
      </c>
      <c r="K65" s="200">
        <v>1591</v>
      </c>
      <c r="L65" s="55">
        <v>0</v>
      </c>
      <c r="M65" s="55">
        <v>0</v>
      </c>
      <c r="N65" s="35">
        <f t="shared" si="36"/>
        <v>209265</v>
      </c>
      <c r="O65" s="237">
        <v>0</v>
      </c>
      <c r="P65" s="55">
        <v>0</v>
      </c>
      <c r="Q65" s="55">
        <v>0</v>
      </c>
      <c r="R65" s="55">
        <v>0</v>
      </c>
      <c r="S65" s="35">
        <f t="shared" si="28"/>
        <v>0</v>
      </c>
      <c r="T65" s="237">
        <v>0</v>
      </c>
      <c r="U65" s="55">
        <v>0</v>
      </c>
      <c r="V65" s="55">
        <v>0</v>
      </c>
      <c r="W65" s="55">
        <v>0</v>
      </c>
      <c r="X65" s="35">
        <f t="shared" si="37"/>
        <v>0</v>
      </c>
      <c r="Y65" s="237">
        <v>0</v>
      </c>
      <c r="Z65" s="55">
        <v>0</v>
      </c>
      <c r="AA65" s="55">
        <v>0</v>
      </c>
      <c r="AB65" s="55">
        <v>0</v>
      </c>
      <c r="AC65" s="35">
        <f t="shared" si="38"/>
        <v>0</v>
      </c>
      <c r="AD65" s="237">
        <v>0</v>
      </c>
      <c r="AE65" s="55">
        <v>0</v>
      </c>
      <c r="AF65" s="55">
        <v>0</v>
      </c>
      <c r="AG65" s="55">
        <v>0</v>
      </c>
      <c r="AH65" s="35">
        <f t="shared" si="29"/>
        <v>0</v>
      </c>
      <c r="AI65" s="237">
        <v>0</v>
      </c>
      <c r="AJ65" s="55">
        <v>0</v>
      </c>
      <c r="AK65" s="55">
        <v>0</v>
      </c>
      <c r="AL65" s="55">
        <v>0</v>
      </c>
      <c r="AM65" s="35">
        <f t="shared" si="30"/>
        <v>0</v>
      </c>
      <c r="AN65" s="237">
        <v>0</v>
      </c>
      <c r="AO65" s="55">
        <v>0</v>
      </c>
      <c r="AP65" s="55">
        <v>0</v>
      </c>
      <c r="AQ65" s="55">
        <v>0</v>
      </c>
      <c r="AR65" s="35">
        <f t="shared" si="31"/>
        <v>0</v>
      </c>
      <c r="AS65" s="237">
        <v>0</v>
      </c>
      <c r="AT65" s="55">
        <v>0</v>
      </c>
      <c r="AU65" s="55">
        <v>0</v>
      </c>
      <c r="AV65" s="55">
        <v>0</v>
      </c>
      <c r="AW65" s="35">
        <f t="shared" si="39"/>
        <v>0</v>
      </c>
      <c r="AX65" s="237">
        <v>0</v>
      </c>
      <c r="AY65" s="55">
        <v>0</v>
      </c>
      <c r="AZ65" s="55">
        <v>0</v>
      </c>
      <c r="BA65" s="55">
        <v>0</v>
      </c>
      <c r="BB65" s="35">
        <f t="shared" si="32"/>
        <v>0</v>
      </c>
      <c r="BC65" s="237">
        <v>0</v>
      </c>
      <c r="BD65" s="55">
        <v>0</v>
      </c>
      <c r="BE65" s="55">
        <v>0</v>
      </c>
      <c r="BF65" s="55">
        <v>0</v>
      </c>
      <c r="BG65" s="35">
        <f t="shared" si="40"/>
        <v>0</v>
      </c>
      <c r="BH65" s="237">
        <v>0</v>
      </c>
      <c r="BI65" s="55">
        <v>0</v>
      </c>
      <c r="BJ65" s="55">
        <v>0</v>
      </c>
      <c r="BK65" s="55">
        <v>0</v>
      </c>
      <c r="BL65" s="35">
        <f t="shared" si="33"/>
        <v>0</v>
      </c>
      <c r="BM65" s="237">
        <v>0</v>
      </c>
      <c r="BN65" s="55">
        <v>0</v>
      </c>
      <c r="BO65" s="55">
        <v>0</v>
      </c>
      <c r="BP65" s="55">
        <v>0</v>
      </c>
      <c r="BQ65" s="47">
        <f t="shared" si="42"/>
        <v>0</v>
      </c>
      <c r="BR65" s="237">
        <f t="shared" si="34"/>
        <v>207674</v>
      </c>
      <c r="BS65" s="55">
        <f t="shared" si="34"/>
        <v>1591</v>
      </c>
      <c r="BT65" s="55">
        <f t="shared" si="34"/>
        <v>0</v>
      </c>
      <c r="BU65" s="55">
        <f>+M65+R65+W65+AB65+AG65+AL65+AQ65+AV65+BA65+BF65+BK65+BP65</f>
        <v>0</v>
      </c>
      <c r="BV65" s="138">
        <f t="shared" si="35"/>
        <v>209265</v>
      </c>
      <c r="BW65" s="1"/>
      <c r="BX65" s="207"/>
    </row>
    <row r="66" spans="1:153" x14ac:dyDescent="0.35">
      <c r="A66" s="196" t="s">
        <v>262</v>
      </c>
      <c r="B66" s="236"/>
      <c r="D66" s="216"/>
      <c r="E66" s="199">
        <v>1276163</v>
      </c>
      <c r="F66" s="200">
        <v>90525</v>
      </c>
      <c r="G66" s="200">
        <v>0</v>
      </c>
      <c r="H66" s="200">
        <v>12737</v>
      </c>
      <c r="I66" s="35">
        <f t="shared" si="41"/>
        <v>1379425</v>
      </c>
      <c r="J66" s="199">
        <v>97121</v>
      </c>
      <c r="K66" s="200">
        <v>10613</v>
      </c>
      <c r="L66" s="55">
        <v>0</v>
      </c>
      <c r="M66" s="55">
        <v>0</v>
      </c>
      <c r="N66" s="35">
        <f t="shared" si="36"/>
        <v>107734</v>
      </c>
      <c r="O66" s="237">
        <v>0</v>
      </c>
      <c r="P66" s="55">
        <v>0</v>
      </c>
      <c r="Q66" s="55">
        <v>0</v>
      </c>
      <c r="R66" s="55">
        <v>0</v>
      </c>
      <c r="S66" s="35">
        <f t="shared" si="28"/>
        <v>0</v>
      </c>
      <c r="T66" s="237">
        <v>0</v>
      </c>
      <c r="U66" s="55">
        <v>0</v>
      </c>
      <c r="V66" s="55">
        <v>0</v>
      </c>
      <c r="W66" s="55">
        <v>0</v>
      </c>
      <c r="X66" s="35">
        <f t="shared" si="37"/>
        <v>0</v>
      </c>
      <c r="Y66" s="237">
        <v>0</v>
      </c>
      <c r="Z66" s="55">
        <v>0</v>
      </c>
      <c r="AA66" s="55">
        <v>0</v>
      </c>
      <c r="AB66" s="55">
        <v>0</v>
      </c>
      <c r="AC66" s="35">
        <f t="shared" si="38"/>
        <v>0</v>
      </c>
      <c r="AD66" s="237">
        <v>0</v>
      </c>
      <c r="AE66" s="55">
        <v>0</v>
      </c>
      <c r="AF66" s="55">
        <v>0</v>
      </c>
      <c r="AG66" s="55">
        <v>0</v>
      </c>
      <c r="AH66" s="35">
        <f t="shared" si="29"/>
        <v>0</v>
      </c>
      <c r="AI66" s="237">
        <v>0</v>
      </c>
      <c r="AJ66" s="55">
        <v>0</v>
      </c>
      <c r="AK66" s="55">
        <v>0</v>
      </c>
      <c r="AL66" s="55">
        <v>0</v>
      </c>
      <c r="AM66" s="35">
        <f>SUM(AI66:AL66)</f>
        <v>0</v>
      </c>
      <c r="AN66" s="237">
        <v>0</v>
      </c>
      <c r="AO66" s="55">
        <v>0</v>
      </c>
      <c r="AP66" s="55">
        <v>0</v>
      </c>
      <c r="AQ66" s="55">
        <v>0</v>
      </c>
      <c r="AR66" s="35">
        <f t="shared" si="31"/>
        <v>0</v>
      </c>
      <c r="AS66" s="237">
        <v>0</v>
      </c>
      <c r="AT66" s="55">
        <v>0</v>
      </c>
      <c r="AU66" s="55">
        <v>0</v>
      </c>
      <c r="AV66" s="55">
        <v>0</v>
      </c>
      <c r="AW66" s="35">
        <f t="shared" si="39"/>
        <v>0</v>
      </c>
      <c r="AX66" s="237">
        <v>0</v>
      </c>
      <c r="AY66" s="55">
        <v>0</v>
      </c>
      <c r="AZ66" s="55">
        <v>0</v>
      </c>
      <c r="BA66" s="55">
        <v>0</v>
      </c>
      <c r="BB66" s="35">
        <f t="shared" si="32"/>
        <v>0</v>
      </c>
      <c r="BC66" s="237">
        <v>0</v>
      </c>
      <c r="BD66" s="55">
        <v>0</v>
      </c>
      <c r="BE66" s="55">
        <v>0</v>
      </c>
      <c r="BF66" s="55">
        <v>0</v>
      </c>
      <c r="BG66" s="35">
        <f t="shared" si="40"/>
        <v>0</v>
      </c>
      <c r="BH66" s="237">
        <v>0</v>
      </c>
      <c r="BI66" s="55">
        <v>0</v>
      </c>
      <c r="BJ66" s="55">
        <v>0</v>
      </c>
      <c r="BK66" s="55">
        <v>0</v>
      </c>
      <c r="BL66" s="35">
        <f t="shared" si="33"/>
        <v>0</v>
      </c>
      <c r="BM66" s="237">
        <v>0</v>
      </c>
      <c r="BN66" s="55">
        <v>0</v>
      </c>
      <c r="BO66" s="55">
        <v>0</v>
      </c>
      <c r="BP66" s="55">
        <v>0</v>
      </c>
      <c r="BQ66" s="47">
        <f t="shared" si="42"/>
        <v>0</v>
      </c>
      <c r="BR66" s="237">
        <f t="shared" si="34"/>
        <v>97121</v>
      </c>
      <c r="BS66" s="55">
        <f>+K66+P66+U66+Z66+AE66+AJ66+AO66+AT66+AY66+BD66+BI66+BN66</f>
        <v>10613</v>
      </c>
      <c r="BT66" s="55">
        <f t="shared" si="34"/>
        <v>0</v>
      </c>
      <c r="BU66" s="55">
        <f>+M66+R66+W66+AB66+AG66+AL66+AQ66+AV66+BA66+BF66+BK66+BP66</f>
        <v>0</v>
      </c>
      <c r="BV66" s="138">
        <f t="shared" si="35"/>
        <v>107734</v>
      </c>
      <c r="BW66" s="1"/>
      <c r="BX66" s="209"/>
    </row>
    <row r="67" spans="1:153" x14ac:dyDescent="0.35">
      <c r="A67" s="217" t="s">
        <v>278</v>
      </c>
      <c r="B67" s="197"/>
      <c r="D67" s="216"/>
      <c r="E67" s="47">
        <v>0</v>
      </c>
      <c r="F67" s="200">
        <v>0</v>
      </c>
      <c r="G67" s="285">
        <v>0</v>
      </c>
      <c r="H67" s="286">
        <v>4956</v>
      </c>
      <c r="I67" s="35">
        <f t="shared" si="41"/>
        <v>4956</v>
      </c>
      <c r="J67" s="47">
        <v>0</v>
      </c>
      <c r="K67" s="31">
        <v>0</v>
      </c>
      <c r="L67" s="31">
        <v>0</v>
      </c>
      <c r="M67" s="31">
        <v>0</v>
      </c>
      <c r="N67" s="35">
        <f t="shared" si="36"/>
        <v>0</v>
      </c>
      <c r="O67" s="237">
        <v>0</v>
      </c>
      <c r="P67" s="55">
        <v>0</v>
      </c>
      <c r="Q67" s="55">
        <v>0</v>
      </c>
      <c r="R67" s="55">
        <v>0</v>
      </c>
      <c r="S67" s="35">
        <f t="shared" si="28"/>
        <v>0</v>
      </c>
      <c r="T67" s="237">
        <v>0</v>
      </c>
      <c r="U67" s="55">
        <v>0</v>
      </c>
      <c r="V67" s="55">
        <v>0</v>
      </c>
      <c r="W67" s="55">
        <v>0</v>
      </c>
      <c r="X67" s="35">
        <f>SUM(T67:W67)</f>
        <v>0</v>
      </c>
      <c r="Y67" s="237">
        <v>0</v>
      </c>
      <c r="Z67" s="55">
        <v>0</v>
      </c>
      <c r="AA67" s="55">
        <v>0</v>
      </c>
      <c r="AB67" s="55">
        <v>0</v>
      </c>
      <c r="AC67" s="35">
        <f t="shared" si="38"/>
        <v>0</v>
      </c>
      <c r="AD67" s="237">
        <v>0</v>
      </c>
      <c r="AE67" s="55">
        <v>0</v>
      </c>
      <c r="AF67" s="55">
        <v>0</v>
      </c>
      <c r="AG67" s="55">
        <v>0</v>
      </c>
      <c r="AH67" s="35">
        <f t="shared" si="29"/>
        <v>0</v>
      </c>
      <c r="AI67" s="237">
        <v>0</v>
      </c>
      <c r="AJ67" s="55">
        <v>0</v>
      </c>
      <c r="AK67" s="55">
        <v>0</v>
      </c>
      <c r="AL67" s="55">
        <v>0</v>
      </c>
      <c r="AM67" s="35">
        <f t="shared" si="30"/>
        <v>0</v>
      </c>
      <c r="AN67" s="237">
        <v>0</v>
      </c>
      <c r="AO67" s="55">
        <v>0</v>
      </c>
      <c r="AP67" s="55">
        <v>0</v>
      </c>
      <c r="AQ67" s="55">
        <v>0</v>
      </c>
      <c r="AR67" s="35">
        <f t="shared" si="31"/>
        <v>0</v>
      </c>
      <c r="AS67" s="237">
        <v>0</v>
      </c>
      <c r="AT67" s="55">
        <v>0</v>
      </c>
      <c r="AU67" s="55">
        <v>0</v>
      </c>
      <c r="AV67" s="55">
        <v>0</v>
      </c>
      <c r="AW67" s="35">
        <f t="shared" si="39"/>
        <v>0</v>
      </c>
      <c r="AX67" s="237">
        <v>0</v>
      </c>
      <c r="AY67" s="55">
        <v>0</v>
      </c>
      <c r="AZ67" s="55">
        <v>0</v>
      </c>
      <c r="BA67" s="55">
        <v>0</v>
      </c>
      <c r="BB67" s="35">
        <f t="shared" si="32"/>
        <v>0</v>
      </c>
      <c r="BC67" s="237">
        <v>0</v>
      </c>
      <c r="BD67" s="55">
        <v>0</v>
      </c>
      <c r="BE67" s="55">
        <v>0</v>
      </c>
      <c r="BF67" s="55">
        <v>0</v>
      </c>
      <c r="BG67" s="35">
        <f t="shared" si="40"/>
        <v>0</v>
      </c>
      <c r="BH67" s="237">
        <v>0</v>
      </c>
      <c r="BI67" s="55">
        <v>0</v>
      </c>
      <c r="BJ67" s="55">
        <v>0</v>
      </c>
      <c r="BK67" s="55">
        <v>0</v>
      </c>
      <c r="BL67" s="35">
        <f t="shared" si="33"/>
        <v>0</v>
      </c>
      <c r="BM67" s="237">
        <v>0</v>
      </c>
      <c r="BN67" s="55">
        <v>0</v>
      </c>
      <c r="BO67" s="55">
        <v>0</v>
      </c>
      <c r="BP67" s="55">
        <v>0</v>
      </c>
      <c r="BQ67" s="47">
        <f t="shared" si="42"/>
        <v>0</v>
      </c>
      <c r="BR67" s="47">
        <f t="shared" si="34"/>
        <v>0</v>
      </c>
      <c r="BS67" s="55">
        <f t="shared" si="34"/>
        <v>0</v>
      </c>
      <c r="BT67" s="31">
        <f>+L67+Q67+V67+AA67+AF67+AK67+AP67+AU67+AZ67+BE67+BJ67+BO67</f>
        <v>0</v>
      </c>
      <c r="BU67" s="31">
        <f>+M67+R67+W67+AB67+AG67+AL67+AQ67+AV67+BA67+BF67+BK67+BP67</f>
        <v>0</v>
      </c>
      <c r="BV67" s="138">
        <f t="shared" si="35"/>
        <v>0</v>
      </c>
      <c r="BW67" s="1"/>
      <c r="BX67" s="207"/>
    </row>
    <row r="68" spans="1:153" s="247" customFormat="1" x14ac:dyDescent="0.35">
      <c r="A68" s="246" t="s">
        <v>264</v>
      </c>
      <c r="D68" s="248"/>
      <c r="E68" s="249">
        <f t="shared" ref="E68:BP68" si="43">SUM(E52:E67)-E54</f>
        <v>422249636.31949002</v>
      </c>
      <c r="F68" s="250">
        <f t="shared" si="43"/>
        <v>710144609</v>
      </c>
      <c r="G68" s="250">
        <f t="shared" si="43"/>
        <v>0</v>
      </c>
      <c r="H68" s="251">
        <f t="shared" si="43"/>
        <v>8551929.6078700013</v>
      </c>
      <c r="I68" s="252">
        <f>SUM(I52:I67)-I54</f>
        <v>1140946174.9273601</v>
      </c>
      <c r="J68" s="253">
        <f t="shared" si="43"/>
        <v>10094491.976459999</v>
      </c>
      <c r="K68" s="254">
        <f t="shared" si="43"/>
        <v>55534611</v>
      </c>
      <c r="L68" s="254">
        <f t="shared" si="43"/>
        <v>0</v>
      </c>
      <c r="M68" s="255">
        <f t="shared" si="43"/>
        <v>44209.11954</v>
      </c>
      <c r="N68" s="256">
        <f t="shared" si="43"/>
        <v>65673312.096000001</v>
      </c>
      <c r="O68" s="249">
        <f t="shared" si="43"/>
        <v>0</v>
      </c>
      <c r="P68" s="250">
        <f t="shared" si="43"/>
        <v>0</v>
      </c>
      <c r="Q68" s="250">
        <f t="shared" si="43"/>
        <v>0</v>
      </c>
      <c r="R68" s="251">
        <f t="shared" si="43"/>
        <v>0</v>
      </c>
      <c r="S68" s="252">
        <f t="shared" si="43"/>
        <v>0</v>
      </c>
      <c r="T68" s="249">
        <f t="shared" si="43"/>
        <v>0</v>
      </c>
      <c r="U68" s="250">
        <f t="shared" si="43"/>
        <v>0</v>
      </c>
      <c r="V68" s="250">
        <f t="shared" si="43"/>
        <v>0</v>
      </c>
      <c r="W68" s="251">
        <f t="shared" si="43"/>
        <v>0</v>
      </c>
      <c r="X68" s="252">
        <f t="shared" si="43"/>
        <v>0</v>
      </c>
      <c r="Y68" s="249">
        <f t="shared" si="43"/>
        <v>0</v>
      </c>
      <c r="Z68" s="250">
        <f t="shared" si="43"/>
        <v>0</v>
      </c>
      <c r="AA68" s="250">
        <f t="shared" si="43"/>
        <v>0</v>
      </c>
      <c r="AB68" s="251">
        <f t="shared" si="43"/>
        <v>0</v>
      </c>
      <c r="AC68" s="252">
        <f t="shared" si="43"/>
        <v>0</v>
      </c>
      <c r="AD68" s="249">
        <f t="shared" si="43"/>
        <v>0</v>
      </c>
      <c r="AE68" s="250">
        <f t="shared" si="43"/>
        <v>0</v>
      </c>
      <c r="AF68" s="250">
        <f t="shared" si="43"/>
        <v>0</v>
      </c>
      <c r="AG68" s="251">
        <f t="shared" si="43"/>
        <v>0</v>
      </c>
      <c r="AH68" s="252">
        <f t="shared" si="43"/>
        <v>0</v>
      </c>
      <c r="AI68" s="249">
        <f t="shared" si="43"/>
        <v>0</v>
      </c>
      <c r="AJ68" s="250">
        <f t="shared" si="43"/>
        <v>0</v>
      </c>
      <c r="AK68" s="250">
        <f t="shared" si="43"/>
        <v>0</v>
      </c>
      <c r="AL68" s="251">
        <f t="shared" si="43"/>
        <v>0</v>
      </c>
      <c r="AM68" s="252">
        <f t="shared" si="43"/>
        <v>0</v>
      </c>
      <c r="AN68" s="249">
        <f t="shared" si="43"/>
        <v>0</v>
      </c>
      <c r="AO68" s="250">
        <f t="shared" si="43"/>
        <v>0</v>
      </c>
      <c r="AP68" s="250">
        <f t="shared" si="43"/>
        <v>0</v>
      </c>
      <c r="AQ68" s="251">
        <f t="shared" si="43"/>
        <v>0</v>
      </c>
      <c r="AR68" s="252">
        <f t="shared" si="43"/>
        <v>0</v>
      </c>
      <c r="AS68" s="249">
        <f t="shared" si="43"/>
        <v>0</v>
      </c>
      <c r="AT68" s="250">
        <f t="shared" si="43"/>
        <v>0</v>
      </c>
      <c r="AU68" s="250">
        <f t="shared" si="43"/>
        <v>0</v>
      </c>
      <c r="AV68" s="251">
        <f t="shared" si="43"/>
        <v>0</v>
      </c>
      <c r="AW68" s="252">
        <f t="shared" si="43"/>
        <v>0</v>
      </c>
      <c r="AX68" s="249">
        <f t="shared" si="43"/>
        <v>0</v>
      </c>
      <c r="AY68" s="250">
        <f t="shared" si="43"/>
        <v>0</v>
      </c>
      <c r="AZ68" s="250">
        <f t="shared" si="43"/>
        <v>0</v>
      </c>
      <c r="BA68" s="251">
        <f t="shared" si="43"/>
        <v>0</v>
      </c>
      <c r="BB68" s="252">
        <f t="shared" si="43"/>
        <v>0</v>
      </c>
      <c r="BC68" s="249">
        <f t="shared" si="43"/>
        <v>0</v>
      </c>
      <c r="BD68" s="250">
        <f t="shared" si="43"/>
        <v>0</v>
      </c>
      <c r="BE68" s="250">
        <f t="shared" si="43"/>
        <v>0</v>
      </c>
      <c r="BF68" s="251">
        <f t="shared" si="43"/>
        <v>0</v>
      </c>
      <c r="BG68" s="252">
        <f t="shared" si="43"/>
        <v>0</v>
      </c>
      <c r="BH68" s="249">
        <f t="shared" si="43"/>
        <v>0</v>
      </c>
      <c r="BI68" s="250">
        <f t="shared" si="43"/>
        <v>0</v>
      </c>
      <c r="BJ68" s="250">
        <f t="shared" si="43"/>
        <v>0</v>
      </c>
      <c r="BK68" s="251">
        <f t="shared" si="43"/>
        <v>0</v>
      </c>
      <c r="BL68" s="252">
        <f t="shared" si="43"/>
        <v>0</v>
      </c>
      <c r="BM68" s="249">
        <f t="shared" si="43"/>
        <v>0</v>
      </c>
      <c r="BN68" s="250">
        <f t="shared" si="43"/>
        <v>0</v>
      </c>
      <c r="BO68" s="250">
        <f t="shared" si="43"/>
        <v>0</v>
      </c>
      <c r="BP68" s="251">
        <f t="shared" si="43"/>
        <v>0</v>
      </c>
      <c r="BQ68" s="252">
        <f>SUM(BQ52:BQ67)-BQ54</f>
        <v>0</v>
      </c>
      <c r="BR68" s="253">
        <f t="shared" ref="BR68:BV68" si="44">SUM(BR52:BR67)-BR54</f>
        <v>10094491.976459999</v>
      </c>
      <c r="BS68" s="254">
        <f t="shared" si="44"/>
        <v>55534611</v>
      </c>
      <c r="BT68" s="254">
        <f t="shared" si="44"/>
        <v>0</v>
      </c>
      <c r="BU68" s="254">
        <f t="shared" si="44"/>
        <v>44209.11954</v>
      </c>
      <c r="BV68" s="257">
        <f t="shared" si="44"/>
        <v>65673312.096000001</v>
      </c>
      <c r="BW68" s="258"/>
      <c r="BX68" s="207"/>
      <c r="BY68" s="258"/>
      <c r="BZ68" s="259"/>
      <c r="CA68" s="258"/>
      <c r="CB68" s="258"/>
      <c r="CC68" s="258"/>
      <c r="CD68" s="258"/>
      <c r="CE68" s="258"/>
      <c r="CF68" s="258"/>
      <c r="CG68" s="258"/>
      <c r="CH68" s="258"/>
      <c r="CI68" s="258"/>
      <c r="CJ68" s="258"/>
      <c r="CK68" s="258"/>
      <c r="CL68" s="258"/>
      <c r="CM68" s="258"/>
      <c r="CN68" s="258"/>
      <c r="CO68" s="258"/>
      <c r="CP68" s="258"/>
      <c r="CQ68" s="258"/>
      <c r="CR68" s="258"/>
      <c r="CS68" s="258"/>
      <c r="CT68" s="258"/>
      <c r="CU68" s="258"/>
      <c r="CV68" s="258"/>
      <c r="CW68" s="258"/>
      <c r="CX68" s="258"/>
      <c r="CY68" s="258"/>
      <c r="CZ68" s="258"/>
      <c r="DA68" s="258"/>
      <c r="DB68" s="258"/>
      <c r="DC68" s="258"/>
      <c r="DD68" s="258"/>
      <c r="DE68" s="258"/>
      <c r="DF68" s="258"/>
      <c r="DG68" s="258"/>
      <c r="DH68" s="258"/>
      <c r="DI68" s="258"/>
      <c r="DJ68" s="258"/>
      <c r="DK68" s="258"/>
      <c r="DL68" s="258"/>
      <c r="DM68" s="258"/>
      <c r="DN68" s="258"/>
      <c r="DO68" s="258"/>
      <c r="DP68" s="258"/>
      <c r="DQ68" s="258"/>
      <c r="DR68" s="258"/>
      <c r="DS68" s="258"/>
      <c r="DT68" s="258"/>
      <c r="DU68" s="258"/>
      <c r="DV68" s="258"/>
      <c r="DW68" s="258"/>
      <c r="DX68" s="258"/>
      <c r="DY68" s="258"/>
      <c r="DZ68" s="258"/>
      <c r="EA68" s="258"/>
      <c r="EB68" s="258"/>
      <c r="EC68" s="258"/>
      <c r="ED68" s="258"/>
      <c r="EE68" s="258"/>
      <c r="EF68" s="258"/>
      <c r="EG68" s="258"/>
      <c r="EH68" s="258"/>
      <c r="EI68" s="258"/>
      <c r="EJ68" s="258"/>
      <c r="EK68" s="258"/>
      <c r="EL68" s="258"/>
      <c r="EM68" s="258"/>
      <c r="EN68" s="258"/>
      <c r="EO68" s="258"/>
      <c r="EP68" s="258"/>
      <c r="EQ68" s="258"/>
      <c r="ER68" s="258"/>
      <c r="ES68" s="258"/>
      <c r="ET68" s="258"/>
      <c r="EU68" s="258"/>
      <c r="EV68" s="258"/>
      <c r="EW68" s="258"/>
    </row>
    <row r="69" spans="1:153" s="247" customFormat="1" ht="12.9" x14ac:dyDescent="0.35">
      <c r="A69" s="246" t="s">
        <v>200</v>
      </c>
      <c r="B69" s="254"/>
      <c r="C69" s="254"/>
      <c r="D69" s="255"/>
      <c r="E69" s="249">
        <f t="shared" ref="E69:BP69" si="45">E49+E68</f>
        <v>723943722.96568</v>
      </c>
      <c r="F69" s="250">
        <f t="shared" si="45"/>
        <v>1563666492.83182</v>
      </c>
      <c r="G69" s="250">
        <f t="shared" si="45"/>
        <v>19656946.233320002</v>
      </c>
      <c r="H69" s="250">
        <f t="shared" si="45"/>
        <v>18023783.55635</v>
      </c>
      <c r="I69" s="252">
        <f>I49+I68</f>
        <v>2325290945.5871701</v>
      </c>
      <c r="J69" s="250">
        <f t="shared" si="45"/>
        <v>33311539.976459999</v>
      </c>
      <c r="K69" s="250">
        <f t="shared" si="45"/>
        <v>133805725</v>
      </c>
      <c r="L69" s="250">
        <f t="shared" si="45"/>
        <v>1132317</v>
      </c>
      <c r="M69" s="250">
        <f t="shared" si="45"/>
        <v>853036.11953999999</v>
      </c>
      <c r="N69" s="256">
        <f t="shared" si="45"/>
        <v>169102618.09600002</v>
      </c>
      <c r="O69" s="249">
        <f t="shared" si="45"/>
        <v>0</v>
      </c>
      <c r="P69" s="250">
        <f t="shared" si="45"/>
        <v>0</v>
      </c>
      <c r="Q69" s="250">
        <f t="shared" si="45"/>
        <v>0</v>
      </c>
      <c r="R69" s="250">
        <f t="shared" si="45"/>
        <v>0</v>
      </c>
      <c r="S69" s="252">
        <f t="shared" si="45"/>
        <v>0</v>
      </c>
      <c r="T69" s="249">
        <f t="shared" si="45"/>
        <v>0</v>
      </c>
      <c r="U69" s="250">
        <f t="shared" si="45"/>
        <v>0</v>
      </c>
      <c r="V69" s="250">
        <f t="shared" si="45"/>
        <v>0</v>
      </c>
      <c r="W69" s="250">
        <f t="shared" si="45"/>
        <v>0</v>
      </c>
      <c r="X69" s="252">
        <f t="shared" si="45"/>
        <v>0</v>
      </c>
      <c r="Y69" s="249">
        <f t="shared" si="45"/>
        <v>0</v>
      </c>
      <c r="Z69" s="250">
        <f t="shared" si="45"/>
        <v>0</v>
      </c>
      <c r="AA69" s="250">
        <f t="shared" si="45"/>
        <v>0</v>
      </c>
      <c r="AB69" s="250">
        <f t="shared" si="45"/>
        <v>0</v>
      </c>
      <c r="AC69" s="252">
        <f t="shared" si="45"/>
        <v>0</v>
      </c>
      <c r="AD69" s="249">
        <f t="shared" si="45"/>
        <v>0</v>
      </c>
      <c r="AE69" s="250">
        <f t="shared" si="45"/>
        <v>0</v>
      </c>
      <c r="AF69" s="250">
        <f t="shared" si="45"/>
        <v>0</v>
      </c>
      <c r="AG69" s="250">
        <f t="shared" si="45"/>
        <v>0</v>
      </c>
      <c r="AH69" s="252">
        <f t="shared" si="45"/>
        <v>0</v>
      </c>
      <c r="AI69" s="249">
        <f t="shared" si="45"/>
        <v>0</v>
      </c>
      <c r="AJ69" s="250">
        <f t="shared" si="45"/>
        <v>0</v>
      </c>
      <c r="AK69" s="250">
        <f t="shared" si="45"/>
        <v>0</v>
      </c>
      <c r="AL69" s="250">
        <f t="shared" si="45"/>
        <v>0</v>
      </c>
      <c r="AM69" s="252">
        <f t="shared" si="45"/>
        <v>0</v>
      </c>
      <c r="AN69" s="249">
        <f t="shared" si="45"/>
        <v>0</v>
      </c>
      <c r="AO69" s="250">
        <f t="shared" si="45"/>
        <v>0</v>
      </c>
      <c r="AP69" s="250">
        <f t="shared" si="45"/>
        <v>0</v>
      </c>
      <c r="AQ69" s="251">
        <f t="shared" si="45"/>
        <v>0</v>
      </c>
      <c r="AR69" s="252">
        <f t="shared" si="45"/>
        <v>0</v>
      </c>
      <c r="AS69" s="249">
        <f t="shared" si="45"/>
        <v>0</v>
      </c>
      <c r="AT69" s="250">
        <f t="shared" si="45"/>
        <v>0</v>
      </c>
      <c r="AU69" s="250">
        <f t="shared" si="45"/>
        <v>0</v>
      </c>
      <c r="AV69" s="250">
        <f t="shared" si="45"/>
        <v>0</v>
      </c>
      <c r="AW69" s="252">
        <f t="shared" si="45"/>
        <v>0</v>
      </c>
      <c r="AX69" s="249">
        <f t="shared" si="45"/>
        <v>0</v>
      </c>
      <c r="AY69" s="250">
        <f t="shared" si="45"/>
        <v>0</v>
      </c>
      <c r="AZ69" s="250">
        <f t="shared" si="45"/>
        <v>0</v>
      </c>
      <c r="BA69" s="250">
        <f t="shared" si="45"/>
        <v>0</v>
      </c>
      <c r="BB69" s="252">
        <f t="shared" si="45"/>
        <v>0</v>
      </c>
      <c r="BC69" s="249">
        <f t="shared" si="45"/>
        <v>0</v>
      </c>
      <c r="BD69" s="250">
        <f t="shared" si="45"/>
        <v>0</v>
      </c>
      <c r="BE69" s="250">
        <f t="shared" si="45"/>
        <v>0</v>
      </c>
      <c r="BF69" s="250">
        <f t="shared" si="45"/>
        <v>0</v>
      </c>
      <c r="BG69" s="252">
        <f t="shared" si="45"/>
        <v>0</v>
      </c>
      <c r="BH69" s="249">
        <f t="shared" si="45"/>
        <v>0</v>
      </c>
      <c r="BI69" s="250">
        <f t="shared" si="45"/>
        <v>0</v>
      </c>
      <c r="BJ69" s="250">
        <f t="shared" si="45"/>
        <v>0</v>
      </c>
      <c r="BK69" s="250">
        <f t="shared" si="45"/>
        <v>0</v>
      </c>
      <c r="BL69" s="252">
        <f t="shared" si="45"/>
        <v>0</v>
      </c>
      <c r="BM69" s="249">
        <f t="shared" si="45"/>
        <v>0</v>
      </c>
      <c r="BN69" s="250">
        <f t="shared" si="45"/>
        <v>0</v>
      </c>
      <c r="BO69" s="250">
        <f t="shared" si="45"/>
        <v>0</v>
      </c>
      <c r="BP69" s="250">
        <f t="shared" si="45"/>
        <v>0</v>
      </c>
      <c r="BQ69" s="252">
        <f t="shared" ref="BQ69:BV69" si="46">BQ49+BQ68</f>
        <v>0</v>
      </c>
      <c r="BR69" s="250">
        <f t="shared" si="46"/>
        <v>33311539.976459999</v>
      </c>
      <c r="BS69" s="250">
        <f t="shared" si="46"/>
        <v>133805725</v>
      </c>
      <c r="BT69" s="250">
        <f t="shared" si="46"/>
        <v>1132317</v>
      </c>
      <c r="BU69" s="250">
        <f t="shared" si="46"/>
        <v>853036.11953999999</v>
      </c>
      <c r="BV69" s="257">
        <f t="shared" si="46"/>
        <v>169102618.09600002</v>
      </c>
      <c r="BW69" s="258"/>
      <c r="BX69" s="260"/>
      <c r="BY69" s="258"/>
      <c r="BZ69" s="259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  <c r="DO69" s="258"/>
      <c r="DP69" s="258"/>
      <c r="DQ69" s="258"/>
      <c r="DR69" s="258"/>
      <c r="DS69" s="258"/>
      <c r="DT69" s="258"/>
      <c r="DU69" s="258"/>
      <c r="DV69" s="258"/>
      <c r="DW69" s="258"/>
      <c r="DX69" s="258"/>
      <c r="DY69" s="258"/>
      <c r="DZ69" s="258"/>
      <c r="EA69" s="258"/>
      <c r="EB69" s="258"/>
      <c r="EC69" s="258"/>
      <c r="ED69" s="258"/>
      <c r="EE69" s="258"/>
      <c r="EF69" s="258"/>
      <c r="EG69" s="258"/>
      <c r="EH69" s="258"/>
      <c r="EI69" s="258"/>
      <c r="EJ69" s="258"/>
      <c r="EK69" s="258"/>
      <c r="EL69" s="258"/>
      <c r="EM69" s="258"/>
      <c r="EN69" s="258"/>
      <c r="EO69" s="258"/>
      <c r="EP69" s="258"/>
      <c r="EQ69" s="258"/>
      <c r="ER69" s="258"/>
      <c r="ES69" s="258"/>
      <c r="ET69" s="258"/>
      <c r="EU69" s="258"/>
      <c r="EV69" s="258"/>
      <c r="EW69" s="258"/>
    </row>
    <row r="70" spans="1:153" s="266" customFormat="1" ht="12.9" hidden="1" x14ac:dyDescent="0.35">
      <c r="A70" s="287" t="s">
        <v>279</v>
      </c>
      <c r="B70" s="260"/>
      <c r="C70" s="260"/>
      <c r="D70" s="262"/>
      <c r="E70" s="199">
        <v>0</v>
      </c>
      <c r="F70" s="200"/>
      <c r="G70" s="200"/>
      <c r="H70" s="200"/>
      <c r="I70" s="288">
        <f>SUM(E70:H70)</f>
        <v>0</v>
      </c>
      <c r="J70" s="200"/>
      <c r="K70" s="200"/>
      <c r="L70" s="200"/>
      <c r="M70" s="200"/>
      <c r="N70" s="263"/>
      <c r="O70" s="199"/>
      <c r="P70" s="200"/>
      <c r="Q70" s="200"/>
      <c r="R70" s="200"/>
      <c r="S70" s="288"/>
      <c r="T70" s="199"/>
      <c r="U70" s="200"/>
      <c r="V70" s="200"/>
      <c r="W70" s="200"/>
      <c r="X70" s="288"/>
      <c r="Y70" s="199"/>
      <c r="Z70" s="200"/>
      <c r="AA70" s="200"/>
      <c r="AB70" s="200"/>
      <c r="AC70" s="288"/>
      <c r="AD70" s="199"/>
      <c r="AE70" s="200"/>
      <c r="AF70" s="200"/>
      <c r="AG70" s="200"/>
      <c r="AH70" s="288"/>
      <c r="AI70" s="199"/>
      <c r="AJ70" s="200"/>
      <c r="AK70" s="200"/>
      <c r="AL70" s="200"/>
      <c r="AM70" s="288"/>
      <c r="AN70" s="199">
        <v>0</v>
      </c>
      <c r="AO70" s="200">
        <v>0</v>
      </c>
      <c r="AP70" s="200">
        <v>0</v>
      </c>
      <c r="AQ70" s="200">
        <v>0</v>
      </c>
      <c r="AR70" s="288">
        <v>0</v>
      </c>
      <c r="AS70" s="199"/>
      <c r="AT70" s="200"/>
      <c r="AU70" s="200"/>
      <c r="AV70" s="200"/>
      <c r="AW70" s="288"/>
      <c r="AX70" s="199"/>
      <c r="AY70" s="200"/>
      <c r="AZ70" s="200"/>
      <c r="BA70" s="200"/>
      <c r="BB70" s="288"/>
      <c r="BC70" s="199">
        <v>0</v>
      </c>
      <c r="BD70" s="200">
        <v>0</v>
      </c>
      <c r="BE70" s="200">
        <v>0</v>
      </c>
      <c r="BF70" s="200">
        <v>0</v>
      </c>
      <c r="BG70" s="288">
        <v>0</v>
      </c>
      <c r="BH70" s="199"/>
      <c r="BI70" s="200"/>
      <c r="BJ70" s="200"/>
      <c r="BK70" s="200"/>
      <c r="BL70" s="288"/>
      <c r="BM70" s="199"/>
      <c r="BN70" s="200"/>
      <c r="BO70" s="200"/>
      <c r="BP70" s="200"/>
      <c r="BQ70" s="288"/>
      <c r="BR70" s="200">
        <v>0</v>
      </c>
      <c r="BS70" s="200">
        <v>0</v>
      </c>
      <c r="BT70" s="200">
        <v>0</v>
      </c>
      <c r="BU70" s="200">
        <v>0</v>
      </c>
      <c r="BV70" s="264">
        <v>0</v>
      </c>
      <c r="BW70" s="260"/>
      <c r="BX70" s="260"/>
      <c r="BY70" s="260"/>
      <c r="BZ70" s="265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  <c r="CN70" s="260"/>
      <c r="CO70" s="260"/>
      <c r="CP70" s="260"/>
      <c r="CQ70" s="260"/>
      <c r="CR70" s="260"/>
      <c r="CS70" s="260"/>
      <c r="CT70" s="260"/>
      <c r="CU70" s="260"/>
      <c r="CV70" s="260"/>
      <c r="CW70" s="260"/>
      <c r="CX70" s="260"/>
      <c r="CY70" s="260"/>
      <c r="CZ70" s="260"/>
      <c r="DA70" s="260"/>
      <c r="DB70" s="260"/>
      <c r="DC70" s="260"/>
      <c r="DD70" s="260"/>
      <c r="DE70" s="260"/>
      <c r="DF70" s="260"/>
      <c r="DG70" s="260"/>
      <c r="DH70" s="260"/>
      <c r="DI70" s="260"/>
      <c r="DJ70" s="260"/>
      <c r="DK70" s="260"/>
      <c r="DL70" s="260"/>
      <c r="DM70" s="260"/>
      <c r="DN70" s="260"/>
      <c r="DO70" s="260"/>
      <c r="DP70" s="260"/>
      <c r="DQ70" s="260"/>
      <c r="DR70" s="260"/>
      <c r="DS70" s="260"/>
      <c r="DT70" s="260"/>
      <c r="DU70" s="260"/>
      <c r="DV70" s="260"/>
      <c r="DW70" s="260"/>
      <c r="DX70" s="260"/>
      <c r="DY70" s="260"/>
      <c r="DZ70" s="260"/>
      <c r="EA70" s="260"/>
      <c r="EB70" s="260"/>
      <c r="EC70" s="260"/>
      <c r="ED70" s="260"/>
      <c r="EE70" s="260"/>
      <c r="EF70" s="260"/>
      <c r="EG70" s="260"/>
      <c r="EH70" s="260"/>
      <c r="EI70" s="260"/>
      <c r="EJ70" s="260"/>
      <c r="EK70" s="260"/>
      <c r="EL70" s="260"/>
      <c r="EM70" s="260"/>
      <c r="EN70" s="260"/>
      <c r="EO70" s="260"/>
      <c r="EP70" s="260"/>
      <c r="EQ70" s="260"/>
      <c r="ER70" s="260"/>
      <c r="ES70" s="260"/>
      <c r="ET70" s="260"/>
      <c r="EU70" s="260"/>
      <c r="EV70" s="260"/>
      <c r="EW70" s="260"/>
    </row>
    <row r="71" spans="1:153" s="266" customFormat="1" ht="13" hidden="1" customHeight="1" x14ac:dyDescent="0.35">
      <c r="A71" s="261" t="s">
        <v>265</v>
      </c>
      <c r="B71" s="260"/>
      <c r="C71" s="260"/>
      <c r="D71" s="262"/>
      <c r="E71" s="199">
        <v>0</v>
      </c>
      <c r="F71" s="200">
        <v>0</v>
      </c>
      <c r="G71" s="200">
        <v>0</v>
      </c>
      <c r="H71" s="200">
        <v>0</v>
      </c>
      <c r="I71" s="35">
        <f>SUM(E71:H71)</f>
        <v>0</v>
      </c>
      <c r="J71" s="260">
        <v>0</v>
      </c>
      <c r="K71" s="260">
        <v>0</v>
      </c>
      <c r="L71" s="260">
        <v>0</v>
      </c>
      <c r="M71" s="260">
        <v>0</v>
      </c>
      <c r="N71" s="263">
        <v>0</v>
      </c>
      <c r="O71" s="199">
        <v>0</v>
      </c>
      <c r="P71" s="200">
        <v>0</v>
      </c>
      <c r="Q71" s="200">
        <v>0</v>
      </c>
      <c r="R71" s="200">
        <v>0</v>
      </c>
      <c r="S71" s="35">
        <v>0</v>
      </c>
      <c r="T71" s="199">
        <v>0</v>
      </c>
      <c r="U71" s="200">
        <v>0</v>
      </c>
      <c r="V71" s="200">
        <v>0</v>
      </c>
      <c r="W71" s="200">
        <v>0</v>
      </c>
      <c r="X71" s="35">
        <v>0</v>
      </c>
      <c r="Y71" s="199">
        <v>0</v>
      </c>
      <c r="Z71" s="200">
        <v>0</v>
      </c>
      <c r="AA71" s="200">
        <v>0</v>
      </c>
      <c r="AB71" s="200">
        <v>0</v>
      </c>
      <c r="AC71" s="35">
        <v>0</v>
      </c>
      <c r="AD71" s="199">
        <v>0</v>
      </c>
      <c r="AE71" s="200">
        <v>0</v>
      </c>
      <c r="AF71" s="200">
        <v>0</v>
      </c>
      <c r="AG71" s="200">
        <v>0</v>
      </c>
      <c r="AH71" s="35">
        <v>0</v>
      </c>
      <c r="AI71" s="199">
        <v>0</v>
      </c>
      <c r="AJ71" s="200">
        <v>0</v>
      </c>
      <c r="AK71" s="200">
        <v>0</v>
      </c>
      <c r="AL71" s="200">
        <v>0</v>
      </c>
      <c r="AM71" s="35">
        <v>0</v>
      </c>
      <c r="AN71" s="199">
        <v>0</v>
      </c>
      <c r="AO71" s="200">
        <v>0</v>
      </c>
      <c r="AP71" s="200">
        <v>0</v>
      </c>
      <c r="AQ71" s="200">
        <v>0</v>
      </c>
      <c r="AR71" s="35">
        <v>0</v>
      </c>
      <c r="AS71" s="199">
        <v>0</v>
      </c>
      <c r="AT71" s="200">
        <v>0</v>
      </c>
      <c r="AU71" s="200">
        <v>0</v>
      </c>
      <c r="AV71" s="200">
        <v>0</v>
      </c>
      <c r="AW71" s="35">
        <v>0</v>
      </c>
      <c r="AX71" s="199">
        <v>0</v>
      </c>
      <c r="AY71" s="200">
        <v>0</v>
      </c>
      <c r="AZ71" s="200">
        <v>0</v>
      </c>
      <c r="BA71" s="200">
        <v>0</v>
      </c>
      <c r="BB71" s="35">
        <v>0</v>
      </c>
      <c r="BC71" s="199">
        <v>0</v>
      </c>
      <c r="BD71" s="200">
        <v>0</v>
      </c>
      <c r="BE71" s="200">
        <v>0</v>
      </c>
      <c r="BF71" s="200">
        <v>0</v>
      </c>
      <c r="BG71" s="35">
        <v>0</v>
      </c>
      <c r="BH71" s="199">
        <v>0</v>
      </c>
      <c r="BI71" s="200">
        <v>0</v>
      </c>
      <c r="BJ71" s="200">
        <v>0</v>
      </c>
      <c r="BK71" s="200">
        <v>0</v>
      </c>
      <c r="BL71" s="35">
        <v>0</v>
      </c>
      <c r="BM71" s="199">
        <v>0</v>
      </c>
      <c r="BN71" s="200">
        <v>0</v>
      </c>
      <c r="BO71" s="200">
        <v>0</v>
      </c>
      <c r="BP71" s="200">
        <v>0</v>
      </c>
      <c r="BQ71" s="35">
        <v>0</v>
      </c>
      <c r="BR71" s="260">
        <v>0</v>
      </c>
      <c r="BS71" s="260">
        <v>0</v>
      </c>
      <c r="BT71" s="260">
        <v>0</v>
      </c>
      <c r="BU71" s="260">
        <v>0</v>
      </c>
      <c r="BV71" s="264">
        <v>0</v>
      </c>
      <c r="BW71" s="260"/>
      <c r="BX71" s="260"/>
      <c r="BY71" s="260"/>
      <c r="BZ71" s="265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  <c r="CN71" s="260"/>
      <c r="CO71" s="260"/>
      <c r="CP71" s="260"/>
      <c r="CQ71" s="260"/>
      <c r="CR71" s="260"/>
      <c r="CS71" s="260"/>
      <c r="CT71" s="260"/>
      <c r="CU71" s="260"/>
      <c r="CV71" s="260"/>
      <c r="CW71" s="260"/>
      <c r="CX71" s="260"/>
      <c r="CY71" s="260"/>
      <c r="CZ71" s="260"/>
      <c r="DA71" s="260"/>
      <c r="DB71" s="260"/>
      <c r="DC71" s="260"/>
      <c r="DD71" s="260"/>
      <c r="DE71" s="260"/>
      <c r="DF71" s="260"/>
      <c r="DG71" s="260"/>
      <c r="DH71" s="260"/>
      <c r="DI71" s="260"/>
      <c r="DJ71" s="260"/>
      <c r="DK71" s="260"/>
      <c r="DL71" s="260"/>
      <c r="DM71" s="260"/>
      <c r="DN71" s="260"/>
      <c r="DO71" s="260"/>
      <c r="DP71" s="260"/>
      <c r="DQ71" s="260"/>
      <c r="DR71" s="260"/>
      <c r="DS71" s="260"/>
      <c r="DT71" s="260"/>
      <c r="DU71" s="260"/>
      <c r="DV71" s="260"/>
      <c r="DW71" s="260"/>
      <c r="DX71" s="260"/>
      <c r="DY71" s="260"/>
      <c r="DZ71" s="260"/>
      <c r="EA71" s="260"/>
      <c r="EB71" s="260"/>
      <c r="EC71" s="260"/>
      <c r="ED71" s="260"/>
      <c r="EE71" s="260"/>
      <c r="EF71" s="260"/>
      <c r="EG71" s="260"/>
      <c r="EH71" s="260"/>
      <c r="EI71" s="260"/>
      <c r="EJ71" s="260"/>
      <c r="EK71" s="260"/>
      <c r="EL71" s="260"/>
      <c r="EM71" s="260"/>
      <c r="EN71" s="260"/>
      <c r="EO71" s="260"/>
      <c r="EP71" s="260"/>
      <c r="EQ71" s="260"/>
      <c r="ER71" s="260"/>
      <c r="ES71" s="260"/>
      <c r="ET71" s="260"/>
      <c r="EU71" s="260"/>
      <c r="EV71" s="260"/>
      <c r="EW71" s="260"/>
    </row>
    <row r="72" spans="1:153" ht="13.5" hidden="1" customHeight="1" x14ac:dyDescent="0.35">
      <c r="A72" s="261" t="s">
        <v>266</v>
      </c>
      <c r="B72" s="261"/>
      <c r="D72" s="216"/>
      <c r="E72" s="47">
        <v>0</v>
      </c>
      <c r="F72" s="31">
        <v>0</v>
      </c>
      <c r="G72" s="31">
        <v>0</v>
      </c>
      <c r="H72" s="31">
        <v>0</v>
      </c>
      <c r="I72" s="35">
        <f>SUM(E72:H72)</f>
        <v>0</v>
      </c>
      <c r="J72" s="47">
        <v>0</v>
      </c>
      <c r="K72" s="31">
        <v>0</v>
      </c>
      <c r="L72" s="31">
        <v>0</v>
      </c>
      <c r="M72" s="31">
        <v>0</v>
      </c>
      <c r="N72" s="35">
        <v>0</v>
      </c>
      <c r="O72" s="47">
        <v>0</v>
      </c>
      <c r="P72" s="31">
        <v>0</v>
      </c>
      <c r="Q72" s="31">
        <v>0</v>
      </c>
      <c r="R72" s="31">
        <v>0</v>
      </c>
      <c r="S72" s="35">
        <v>0</v>
      </c>
      <c r="T72" s="47">
        <v>0</v>
      </c>
      <c r="U72" s="31">
        <v>0</v>
      </c>
      <c r="V72" s="31">
        <v>0</v>
      </c>
      <c r="W72" s="31">
        <v>0</v>
      </c>
      <c r="X72" s="35">
        <v>0</v>
      </c>
      <c r="Y72" s="47">
        <v>0</v>
      </c>
      <c r="Z72" s="31">
        <v>0</v>
      </c>
      <c r="AA72" s="31">
        <v>0</v>
      </c>
      <c r="AB72" s="31">
        <v>0</v>
      </c>
      <c r="AC72" s="35">
        <v>0</v>
      </c>
      <c r="AD72" s="47">
        <v>0</v>
      </c>
      <c r="AE72" s="31">
        <v>0</v>
      </c>
      <c r="AF72" s="31">
        <v>0</v>
      </c>
      <c r="AG72" s="31">
        <v>0</v>
      </c>
      <c r="AH72" s="35">
        <v>0</v>
      </c>
      <c r="AI72" s="47">
        <v>0</v>
      </c>
      <c r="AJ72" s="31">
        <v>0</v>
      </c>
      <c r="AK72" s="31">
        <v>0</v>
      </c>
      <c r="AL72" s="31">
        <v>0</v>
      </c>
      <c r="AM72" s="35">
        <v>0</v>
      </c>
      <c r="AN72" s="47">
        <v>0</v>
      </c>
      <c r="AO72" s="31">
        <v>0</v>
      </c>
      <c r="AP72" s="31">
        <v>0</v>
      </c>
      <c r="AQ72" s="31">
        <v>0</v>
      </c>
      <c r="AR72" s="35">
        <v>0</v>
      </c>
      <c r="AS72" s="47">
        <v>0</v>
      </c>
      <c r="AT72" s="31">
        <v>0</v>
      </c>
      <c r="AU72" s="31">
        <v>0</v>
      </c>
      <c r="AV72" s="31">
        <v>0</v>
      </c>
      <c r="AW72" s="35">
        <v>0</v>
      </c>
      <c r="AX72" s="47">
        <v>0</v>
      </c>
      <c r="AY72" s="31">
        <v>0</v>
      </c>
      <c r="AZ72" s="31">
        <v>0</v>
      </c>
      <c r="BA72" s="31">
        <v>0</v>
      </c>
      <c r="BB72" s="35">
        <v>0</v>
      </c>
      <c r="BC72" s="47">
        <v>0</v>
      </c>
      <c r="BD72" s="31">
        <v>0</v>
      </c>
      <c r="BE72" s="31">
        <v>0</v>
      </c>
      <c r="BF72" s="31">
        <v>0</v>
      </c>
      <c r="BG72" s="35">
        <v>0</v>
      </c>
      <c r="BH72" s="47">
        <v>0</v>
      </c>
      <c r="BI72" s="31">
        <v>0</v>
      </c>
      <c r="BJ72" s="31">
        <v>0</v>
      </c>
      <c r="BK72" s="31">
        <v>0</v>
      </c>
      <c r="BL72" s="35">
        <v>0</v>
      </c>
      <c r="BM72" s="47">
        <v>0</v>
      </c>
      <c r="BN72" s="31">
        <v>0</v>
      </c>
      <c r="BO72" s="31">
        <v>0</v>
      </c>
      <c r="BP72" s="31">
        <v>0</v>
      </c>
      <c r="BQ72" s="35">
        <v>0</v>
      </c>
      <c r="BR72" s="47">
        <f t="shared" ref="BR72:BU74" si="47">+J72+O72+T72+Y72+AD72+AI72+AN72+AS72+AX72+BC72+BH72+BM72</f>
        <v>0</v>
      </c>
      <c r="BS72" s="31">
        <f t="shared" si="47"/>
        <v>0</v>
      </c>
      <c r="BT72" s="31">
        <f t="shared" si="47"/>
        <v>0</v>
      </c>
      <c r="BU72" s="31">
        <f t="shared" si="47"/>
        <v>0</v>
      </c>
      <c r="BV72" s="138">
        <f>SUM(BR72:BU72)</f>
        <v>0</v>
      </c>
      <c r="BW72" s="1"/>
      <c r="BX72" s="207"/>
    </row>
    <row r="73" spans="1:153" ht="13.5" hidden="1" customHeight="1" x14ac:dyDescent="0.35">
      <c r="A73" s="261" t="s">
        <v>267</v>
      </c>
      <c r="D73" s="216"/>
      <c r="E73" s="47">
        <v>0</v>
      </c>
      <c r="F73" s="31">
        <v>0</v>
      </c>
      <c r="G73" s="31">
        <v>0</v>
      </c>
      <c r="H73" s="31">
        <v>0</v>
      </c>
      <c r="I73" s="35">
        <f>SUM(E73:H73)</f>
        <v>0</v>
      </c>
      <c r="J73" s="31"/>
      <c r="K73" s="31"/>
      <c r="L73" s="31"/>
      <c r="M73" s="31"/>
      <c r="N73" s="35">
        <v>0</v>
      </c>
      <c r="O73" s="47">
        <v>0</v>
      </c>
      <c r="P73" s="31">
        <v>0</v>
      </c>
      <c r="Q73" s="31">
        <v>0</v>
      </c>
      <c r="R73" s="30">
        <v>0</v>
      </c>
      <c r="S73" s="35">
        <v>0</v>
      </c>
      <c r="T73" s="47">
        <v>0</v>
      </c>
      <c r="U73" s="31">
        <v>0</v>
      </c>
      <c r="V73" s="31">
        <v>0</v>
      </c>
      <c r="W73" s="30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47">
        <v>0</v>
      </c>
      <c r="AT73" s="31">
        <v>0</v>
      </c>
      <c r="AU73" s="31">
        <v>0</v>
      </c>
      <c r="AV73" s="31">
        <v>0</v>
      </c>
      <c r="AW73" s="35">
        <v>0</v>
      </c>
      <c r="AX73" s="47">
        <v>0</v>
      </c>
      <c r="AY73" s="31">
        <v>0</v>
      </c>
      <c r="AZ73" s="31">
        <v>0</v>
      </c>
      <c r="BA73" s="31">
        <v>0</v>
      </c>
      <c r="BB73" s="35">
        <v>0</v>
      </c>
      <c r="BC73" s="47">
        <v>0</v>
      </c>
      <c r="BD73" s="31">
        <v>0</v>
      </c>
      <c r="BE73" s="31">
        <v>0</v>
      </c>
      <c r="BF73" s="31">
        <v>0</v>
      </c>
      <c r="BG73" s="35">
        <v>0</v>
      </c>
      <c r="BH73" s="47">
        <v>0</v>
      </c>
      <c r="BI73" s="31">
        <v>0</v>
      </c>
      <c r="BJ73" s="31">
        <v>0</v>
      </c>
      <c r="BK73" s="31">
        <v>0</v>
      </c>
      <c r="BL73" s="35">
        <v>0</v>
      </c>
      <c r="BM73" s="47">
        <v>0</v>
      </c>
      <c r="BN73" s="31">
        <v>0</v>
      </c>
      <c r="BO73" s="31">
        <v>0</v>
      </c>
      <c r="BP73" s="31">
        <v>0</v>
      </c>
      <c r="BQ73" s="35">
        <v>0</v>
      </c>
      <c r="BR73" s="47">
        <f t="shared" si="47"/>
        <v>0</v>
      </c>
      <c r="BS73" s="31">
        <f t="shared" si="47"/>
        <v>0</v>
      </c>
      <c r="BT73" s="31">
        <f t="shared" si="47"/>
        <v>0</v>
      </c>
      <c r="BU73" s="31">
        <f t="shared" si="47"/>
        <v>0</v>
      </c>
      <c r="BV73" s="138">
        <f>SUM(BR73:BU73)</f>
        <v>0</v>
      </c>
      <c r="BW73" s="1"/>
      <c r="BX73" s="207"/>
    </row>
    <row r="74" spans="1:153" ht="13.5" hidden="1" customHeight="1" x14ac:dyDescent="0.35">
      <c r="A74" s="267" t="s">
        <v>268</v>
      </c>
      <c r="B74" s="166"/>
      <c r="C74" s="166"/>
      <c r="D74" s="268"/>
      <c r="E74" s="47">
        <v>0</v>
      </c>
      <c r="F74" s="31">
        <v>0</v>
      </c>
      <c r="G74" s="31">
        <v>0</v>
      </c>
      <c r="H74" s="31">
        <v>0</v>
      </c>
      <c r="I74" s="35">
        <f>SUM(E74:H74)</f>
        <v>0</v>
      </c>
      <c r="J74" s="31"/>
      <c r="K74" s="31"/>
      <c r="L74" s="31"/>
      <c r="M74" s="31"/>
      <c r="N74" s="35">
        <v>0</v>
      </c>
      <c r="O74" s="47">
        <v>0</v>
      </c>
      <c r="P74" s="269">
        <v>0</v>
      </c>
      <c r="Q74" s="269">
        <v>0</v>
      </c>
      <c r="R74" s="30">
        <v>0</v>
      </c>
      <c r="S74" s="35">
        <v>0</v>
      </c>
      <c r="T74" s="47">
        <v>0</v>
      </c>
      <c r="U74" s="269">
        <v>0</v>
      </c>
      <c r="V74" s="269">
        <v>0</v>
      </c>
      <c r="W74" s="30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35">
        <v>0</v>
      </c>
      <c r="AM74" s="35">
        <v>0</v>
      </c>
      <c r="AN74" s="35">
        <v>0</v>
      </c>
      <c r="AO74" s="35">
        <v>0</v>
      </c>
      <c r="AP74" s="35">
        <v>0</v>
      </c>
      <c r="AQ74" s="35">
        <v>0</v>
      </c>
      <c r="AR74" s="35">
        <v>0</v>
      </c>
      <c r="AS74" s="47">
        <v>0</v>
      </c>
      <c r="AT74" s="31">
        <v>0</v>
      </c>
      <c r="AU74" s="31">
        <v>0</v>
      </c>
      <c r="AV74" s="31">
        <v>0</v>
      </c>
      <c r="AW74" s="35">
        <v>0</v>
      </c>
      <c r="AX74" s="47">
        <v>0</v>
      </c>
      <c r="AY74" s="31">
        <v>0</v>
      </c>
      <c r="AZ74" s="31">
        <v>0</v>
      </c>
      <c r="BA74" s="31">
        <v>0</v>
      </c>
      <c r="BB74" s="35">
        <v>0</v>
      </c>
      <c r="BC74" s="47">
        <v>0</v>
      </c>
      <c r="BD74" s="31">
        <v>0</v>
      </c>
      <c r="BE74" s="31">
        <v>0</v>
      </c>
      <c r="BF74" s="31">
        <v>0</v>
      </c>
      <c r="BG74" s="35">
        <v>0</v>
      </c>
      <c r="BH74" s="47">
        <v>0</v>
      </c>
      <c r="BI74" s="31">
        <v>0</v>
      </c>
      <c r="BJ74" s="31">
        <v>0</v>
      </c>
      <c r="BK74" s="31">
        <v>0</v>
      </c>
      <c r="BL74" s="35">
        <v>0</v>
      </c>
      <c r="BM74" s="47">
        <v>0</v>
      </c>
      <c r="BN74" s="31">
        <v>0</v>
      </c>
      <c r="BO74" s="31">
        <v>0</v>
      </c>
      <c r="BP74" s="31">
        <v>0</v>
      </c>
      <c r="BQ74" s="35">
        <v>0</v>
      </c>
      <c r="BR74" s="47">
        <f t="shared" si="47"/>
        <v>0</v>
      </c>
      <c r="BS74" s="31">
        <f t="shared" si="47"/>
        <v>0</v>
      </c>
      <c r="BT74" s="31">
        <f t="shared" si="47"/>
        <v>0</v>
      </c>
      <c r="BU74" s="31">
        <f t="shared" si="47"/>
        <v>0</v>
      </c>
      <c r="BV74" s="138">
        <f>SUM(BR74:BU74)</f>
        <v>0</v>
      </c>
      <c r="BW74" s="1"/>
      <c r="BX74" s="207"/>
    </row>
    <row r="75" spans="1:153" x14ac:dyDescent="0.35">
      <c r="A75" s="270" t="s">
        <v>269</v>
      </c>
      <c r="B75" s="271"/>
      <c r="C75" s="272"/>
      <c r="D75" s="273"/>
      <c r="E75" s="274">
        <f>E69+E71+E72+E73+E74</f>
        <v>723943722.96568</v>
      </c>
      <c r="F75" s="275">
        <f t="shared" ref="F75:BQ75" si="48">F69+F71+F72+F73+F74</f>
        <v>1563666492.83182</v>
      </c>
      <c r="G75" s="275">
        <f t="shared" si="48"/>
        <v>19656946.233320002</v>
      </c>
      <c r="H75" s="275">
        <f t="shared" si="48"/>
        <v>18023783.55635</v>
      </c>
      <c r="I75" s="276">
        <f>I69+I70+I71+I72+I73+I74</f>
        <v>2325290945.5871701</v>
      </c>
      <c r="J75" s="275">
        <f t="shared" si="48"/>
        <v>33311539.976459999</v>
      </c>
      <c r="K75" s="275">
        <f t="shared" si="48"/>
        <v>133805725</v>
      </c>
      <c r="L75" s="275">
        <f t="shared" si="48"/>
        <v>1132317</v>
      </c>
      <c r="M75" s="275">
        <f t="shared" si="48"/>
        <v>853036.11953999999</v>
      </c>
      <c r="N75" s="276">
        <f t="shared" si="48"/>
        <v>169102618.09600002</v>
      </c>
      <c r="O75" s="274">
        <f t="shared" si="48"/>
        <v>0</v>
      </c>
      <c r="P75" s="275">
        <f t="shared" si="48"/>
        <v>0</v>
      </c>
      <c r="Q75" s="275">
        <f t="shared" si="48"/>
        <v>0</v>
      </c>
      <c r="R75" s="275">
        <f t="shared" si="48"/>
        <v>0</v>
      </c>
      <c r="S75" s="276">
        <f t="shared" si="48"/>
        <v>0</v>
      </c>
      <c r="T75" s="274">
        <f t="shared" si="48"/>
        <v>0</v>
      </c>
      <c r="U75" s="275">
        <f t="shared" si="48"/>
        <v>0</v>
      </c>
      <c r="V75" s="275">
        <f t="shared" si="48"/>
        <v>0</v>
      </c>
      <c r="W75" s="275">
        <f t="shared" si="48"/>
        <v>0</v>
      </c>
      <c r="X75" s="276">
        <f t="shared" si="48"/>
        <v>0</v>
      </c>
      <c r="Y75" s="274">
        <f t="shared" si="48"/>
        <v>0</v>
      </c>
      <c r="Z75" s="275">
        <f t="shared" si="48"/>
        <v>0</v>
      </c>
      <c r="AA75" s="275">
        <f t="shared" si="48"/>
        <v>0</v>
      </c>
      <c r="AB75" s="275">
        <f t="shared" si="48"/>
        <v>0</v>
      </c>
      <c r="AC75" s="276">
        <f t="shared" si="48"/>
        <v>0</v>
      </c>
      <c r="AD75" s="274">
        <f t="shared" si="48"/>
        <v>0</v>
      </c>
      <c r="AE75" s="275">
        <f t="shared" si="48"/>
        <v>0</v>
      </c>
      <c r="AF75" s="275">
        <f t="shared" si="48"/>
        <v>0</v>
      </c>
      <c r="AG75" s="275">
        <f t="shared" si="48"/>
        <v>0</v>
      </c>
      <c r="AH75" s="276">
        <f t="shared" si="48"/>
        <v>0</v>
      </c>
      <c r="AI75" s="274">
        <f t="shared" si="48"/>
        <v>0</v>
      </c>
      <c r="AJ75" s="275">
        <f t="shared" si="48"/>
        <v>0</v>
      </c>
      <c r="AK75" s="275">
        <f t="shared" si="48"/>
        <v>0</v>
      </c>
      <c r="AL75" s="275">
        <f t="shared" si="48"/>
        <v>0</v>
      </c>
      <c r="AM75" s="276">
        <f t="shared" si="48"/>
        <v>0</v>
      </c>
      <c r="AN75" s="274">
        <f t="shared" si="48"/>
        <v>0</v>
      </c>
      <c r="AO75" s="275">
        <f t="shared" si="48"/>
        <v>0</v>
      </c>
      <c r="AP75" s="275">
        <f t="shared" si="48"/>
        <v>0</v>
      </c>
      <c r="AQ75" s="275">
        <f t="shared" si="48"/>
        <v>0</v>
      </c>
      <c r="AR75" s="276">
        <f>AR69+AR70+AR71+AR72+AR73+AR74</f>
        <v>0</v>
      </c>
      <c r="AS75" s="274">
        <f>AS69+AS71+AS72+AS73+AS74</f>
        <v>0</v>
      </c>
      <c r="AT75" s="275">
        <f>AT69+AT71+AT72+AT73+AT74</f>
        <v>0</v>
      </c>
      <c r="AU75" s="275">
        <f>AU69+AU71+AU72+AU73+AU74</f>
        <v>0</v>
      </c>
      <c r="AV75" s="275">
        <f>AV69+AV71+AV72+AV73+AV74</f>
        <v>0</v>
      </c>
      <c r="AW75" s="276">
        <f>AW69+AW70+AW71+AW72+AW73+AW74</f>
        <v>0</v>
      </c>
      <c r="AX75" s="274">
        <f t="shared" si="48"/>
        <v>0</v>
      </c>
      <c r="AY75" s="275">
        <f t="shared" si="48"/>
        <v>0</v>
      </c>
      <c r="AZ75" s="275">
        <f t="shared" si="48"/>
        <v>0</v>
      </c>
      <c r="BA75" s="275">
        <f t="shared" si="48"/>
        <v>0</v>
      </c>
      <c r="BB75" s="276">
        <f t="shared" si="48"/>
        <v>0</v>
      </c>
      <c r="BC75" s="274">
        <f>BC69+BC71+BC72+BC73+BC74</f>
        <v>0</v>
      </c>
      <c r="BD75" s="275">
        <f>BD69+BD71+BD72+BD73+BD74</f>
        <v>0</v>
      </c>
      <c r="BE75" s="275">
        <f>BE69+BE71+BE72+BE73+BE74</f>
        <v>0</v>
      </c>
      <c r="BF75" s="275">
        <f t="shared" si="48"/>
        <v>0</v>
      </c>
      <c r="BG75" s="276">
        <f t="shared" si="48"/>
        <v>0</v>
      </c>
      <c r="BH75" s="274">
        <f t="shared" si="48"/>
        <v>0</v>
      </c>
      <c r="BI75" s="275">
        <f t="shared" si="48"/>
        <v>0</v>
      </c>
      <c r="BJ75" s="275">
        <f t="shared" si="48"/>
        <v>0</v>
      </c>
      <c r="BK75" s="275">
        <f t="shared" si="48"/>
        <v>0</v>
      </c>
      <c r="BL75" s="276">
        <f t="shared" si="48"/>
        <v>0</v>
      </c>
      <c r="BM75" s="274">
        <f t="shared" si="48"/>
        <v>0</v>
      </c>
      <c r="BN75" s="275">
        <f t="shared" si="48"/>
        <v>0</v>
      </c>
      <c r="BO75" s="275">
        <f t="shared" si="48"/>
        <v>0</v>
      </c>
      <c r="BP75" s="275">
        <f t="shared" si="48"/>
        <v>0</v>
      </c>
      <c r="BQ75" s="276">
        <f t="shared" si="48"/>
        <v>0</v>
      </c>
      <c r="BR75" s="275">
        <f>BR69+BR71+BR72+BR73+BR74</f>
        <v>33311539.976459999</v>
      </c>
      <c r="BS75" s="275">
        <f>BS69+BS71+BS72+BS73+BS74</f>
        <v>133805725</v>
      </c>
      <c r="BT75" s="275">
        <f>BT69+BT71+BT72+BT73+BT74</f>
        <v>1132317</v>
      </c>
      <c r="BU75" s="275">
        <f>BU69+BU71+BU72+BU73+BU74</f>
        <v>853036.11953999999</v>
      </c>
      <c r="BV75" s="277">
        <f>BV69+BV70+BV71+BV72+BV73+BV74</f>
        <v>169102618.09600002</v>
      </c>
      <c r="BW75" s="1"/>
      <c r="BX75" s="207"/>
    </row>
    <row r="76" spans="1:153" x14ac:dyDescent="0.35">
      <c r="A76" s="241" t="s">
        <v>270</v>
      </c>
      <c r="B76" s="241"/>
      <c r="C76" s="241"/>
      <c r="D76" s="241"/>
      <c r="E76" s="241"/>
      <c r="F76" s="241"/>
      <c r="G76" s="241"/>
      <c r="H76" s="241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X76" s="207"/>
    </row>
    <row r="77" spans="1:153" x14ac:dyDescent="0.35">
      <c r="A77" s="241" t="s">
        <v>271</v>
      </c>
      <c r="B77" s="241"/>
      <c r="C77" s="241"/>
      <c r="D77" s="241"/>
      <c r="E77" s="241"/>
      <c r="F77" s="241"/>
      <c r="G77" s="241"/>
      <c r="H77" s="241"/>
      <c r="I77" s="23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X77" s="207"/>
    </row>
    <row r="78" spans="1:153" x14ac:dyDescent="0.35">
      <c r="A78" s="241" t="s">
        <v>272</v>
      </c>
      <c r="B78" s="241"/>
      <c r="C78" s="241"/>
      <c r="D78" s="241"/>
      <c r="E78" s="241"/>
      <c r="F78" s="241"/>
      <c r="G78" s="241"/>
      <c r="H78" s="241"/>
      <c r="I78" s="23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X78" s="207"/>
    </row>
    <row r="79" spans="1:153" s="712" customFormat="1" ht="25" customHeight="1" x14ac:dyDescent="0.4">
      <c r="A79" s="728" t="s">
        <v>280</v>
      </c>
    </row>
    <row r="80" spans="1:153" x14ac:dyDescent="0.35">
      <c r="A80" s="241" t="s">
        <v>273</v>
      </c>
      <c r="B80" s="241"/>
      <c r="C80" s="241"/>
      <c r="D80" s="241"/>
      <c r="E80" s="241"/>
      <c r="F80" s="241"/>
      <c r="G80" s="241"/>
      <c r="H80" s="241"/>
      <c r="I80" s="1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BT80" s="206"/>
      <c r="BU80" s="206"/>
      <c r="BV80" s="206"/>
      <c r="BX80" s="207"/>
    </row>
    <row r="81" spans="1:76" x14ac:dyDescent="0.35">
      <c r="A81" s="241"/>
      <c r="B81" s="241"/>
      <c r="C81" s="241"/>
      <c r="D81" s="241"/>
      <c r="E81" s="241"/>
      <c r="F81" s="241"/>
      <c r="G81" s="241"/>
      <c r="H81" s="241"/>
      <c r="I81" s="23"/>
      <c r="J81" s="206"/>
      <c r="K81" s="206"/>
      <c r="L81" s="206"/>
      <c r="M81" s="80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X81" s="207"/>
    </row>
    <row r="82" spans="1:76" x14ac:dyDescent="0.35">
      <c r="I82" s="80"/>
      <c r="J82" s="1"/>
      <c r="K82" s="1"/>
      <c r="L82" s="1"/>
      <c r="M82" s="278"/>
      <c r="N82" s="206"/>
      <c r="AS82" s="1"/>
      <c r="BX82" s="207"/>
    </row>
    <row r="83" spans="1:76" x14ac:dyDescent="0.35">
      <c r="I83" s="1"/>
      <c r="BX83" s="207"/>
    </row>
    <row r="84" spans="1:76" x14ac:dyDescent="0.35">
      <c r="C84" s="197"/>
      <c r="D84" s="197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79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80"/>
      <c r="BX84" s="207"/>
    </row>
    <row r="85" spans="1:76" x14ac:dyDescent="0.35">
      <c r="C85" s="197"/>
      <c r="D85" s="197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80"/>
      <c r="BX85" s="207"/>
    </row>
    <row r="86" spans="1:76" x14ac:dyDescent="0.35">
      <c r="C86" s="197"/>
      <c r="D86" s="197"/>
      <c r="E86" s="206"/>
      <c r="F86" s="206"/>
      <c r="G86" s="206"/>
      <c r="H86" s="206"/>
      <c r="I86" s="206"/>
      <c r="J86" s="206"/>
      <c r="K86" s="206"/>
      <c r="L86" s="206"/>
      <c r="M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X86" s="207"/>
    </row>
    <row r="87" spans="1:76" x14ac:dyDescent="0.35">
      <c r="C87" s="197"/>
      <c r="D87" s="197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X87" s="207"/>
    </row>
    <row r="88" spans="1:76" x14ac:dyDescent="0.35">
      <c r="C88" s="197"/>
      <c r="D88" s="197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X88" s="207"/>
    </row>
    <row r="89" spans="1:76" x14ac:dyDescent="0.35">
      <c r="C89" s="197"/>
      <c r="D89" s="197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X89" s="207"/>
    </row>
    <row r="90" spans="1:76" x14ac:dyDescent="0.35">
      <c r="C90" s="197"/>
      <c r="D90" s="197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X90" s="207"/>
    </row>
    <row r="91" spans="1:76" x14ac:dyDescent="0.35">
      <c r="C91" s="197"/>
      <c r="D91" s="197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X91" s="207"/>
    </row>
    <row r="92" spans="1:76" x14ac:dyDescent="0.35">
      <c r="C92" s="197"/>
      <c r="D92" s="197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79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X92" s="207"/>
    </row>
    <row r="93" spans="1:76" x14ac:dyDescent="0.35">
      <c r="C93" s="197"/>
      <c r="D93" s="197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79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X93" s="207"/>
    </row>
    <row r="94" spans="1:76" x14ac:dyDescent="0.35">
      <c r="C94" s="197"/>
      <c r="D94" s="197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79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X94" s="207"/>
    </row>
    <row r="95" spans="1:76" x14ac:dyDescent="0.35">
      <c r="C95" s="197"/>
      <c r="D95" s="197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79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X95" s="207"/>
    </row>
    <row r="96" spans="1:76" x14ac:dyDescent="0.35">
      <c r="C96" s="197"/>
      <c r="D96" s="197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X96" s="207"/>
    </row>
    <row r="97" spans="3:76" x14ac:dyDescent="0.35">
      <c r="C97" s="197"/>
      <c r="D97" s="197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79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X97" s="207"/>
    </row>
    <row r="98" spans="3:76" x14ac:dyDescent="0.35">
      <c r="C98" s="197"/>
      <c r="D98" s="197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  <c r="BO98" s="206"/>
      <c r="BP98" s="206"/>
      <c r="BQ98" s="206"/>
      <c r="BR98" s="206"/>
      <c r="BS98" s="206"/>
      <c r="BT98" s="206"/>
      <c r="BU98" s="206"/>
      <c r="BV98" s="206"/>
      <c r="BX98" s="207"/>
    </row>
    <row r="99" spans="3:76" x14ac:dyDescent="0.35">
      <c r="C99" s="197"/>
      <c r="D99" s="197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  <c r="BO99" s="206"/>
      <c r="BP99" s="206"/>
      <c r="BQ99" s="206"/>
      <c r="BR99" s="206"/>
      <c r="BS99" s="206"/>
      <c r="BT99" s="206"/>
      <c r="BU99" s="206"/>
      <c r="BV99" s="206"/>
      <c r="BX99" s="207"/>
    </row>
    <row r="100" spans="3:76" x14ac:dyDescent="0.35">
      <c r="C100" s="197"/>
      <c r="D100" s="197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  <c r="BO100" s="206"/>
      <c r="BP100" s="206"/>
      <c r="BQ100" s="206"/>
      <c r="BR100" s="206"/>
      <c r="BS100" s="206"/>
      <c r="BT100" s="206"/>
      <c r="BU100" s="206"/>
      <c r="BV100" s="206"/>
      <c r="BX100" s="207"/>
    </row>
    <row r="101" spans="3:76" x14ac:dyDescent="0.35">
      <c r="C101" s="197"/>
      <c r="D101" s="197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  <c r="BO101" s="206"/>
      <c r="BP101" s="206"/>
      <c r="BQ101" s="206"/>
      <c r="BR101" s="206"/>
      <c r="BS101" s="206"/>
      <c r="BT101" s="206"/>
      <c r="BU101" s="206"/>
      <c r="BV101" s="206"/>
      <c r="BX101" s="207"/>
    </row>
    <row r="102" spans="3:76" x14ac:dyDescent="0.35">
      <c r="C102" s="197"/>
      <c r="D102" s="197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X102" s="207"/>
    </row>
    <row r="103" spans="3:76" x14ac:dyDescent="0.35">
      <c r="C103" s="197"/>
      <c r="D103" s="197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  <c r="BT103" s="206"/>
      <c r="BU103" s="206"/>
      <c r="BV103" s="206"/>
      <c r="BX103" s="207"/>
    </row>
    <row r="104" spans="3:76" x14ac:dyDescent="0.35">
      <c r="C104" s="197"/>
      <c r="D104" s="197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X104" s="207"/>
    </row>
    <row r="105" spans="3:76" x14ac:dyDescent="0.35">
      <c r="C105" s="197"/>
      <c r="D105" s="197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X105" s="207"/>
    </row>
    <row r="106" spans="3:76" x14ac:dyDescent="0.35">
      <c r="C106" s="197"/>
      <c r="D106" s="197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X106" s="207"/>
    </row>
    <row r="107" spans="3:76" x14ac:dyDescent="0.35">
      <c r="C107" s="197"/>
      <c r="D107" s="197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  <c r="BO107" s="206"/>
      <c r="BP107" s="206"/>
      <c r="BQ107" s="206"/>
      <c r="BR107" s="206"/>
      <c r="BS107" s="206"/>
      <c r="BT107" s="206"/>
      <c r="BU107" s="206"/>
      <c r="BV107" s="206"/>
      <c r="BX107" s="207"/>
    </row>
    <row r="108" spans="3:76" x14ac:dyDescent="0.35">
      <c r="C108" s="197"/>
      <c r="D108" s="197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  <c r="BT108" s="206"/>
      <c r="BU108" s="206"/>
      <c r="BV108" s="206"/>
      <c r="BX108" s="207"/>
    </row>
    <row r="109" spans="3:76" x14ac:dyDescent="0.35">
      <c r="C109" s="197"/>
      <c r="D109" s="197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  <c r="BO109" s="206"/>
      <c r="BP109" s="206"/>
      <c r="BQ109" s="206"/>
      <c r="BR109" s="206"/>
      <c r="BS109" s="206"/>
      <c r="BT109" s="206"/>
      <c r="BU109" s="206"/>
      <c r="BV109" s="206"/>
      <c r="BX109" s="207"/>
    </row>
    <row r="110" spans="3:76" x14ac:dyDescent="0.35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X110" s="207"/>
    </row>
    <row r="111" spans="3:76" x14ac:dyDescent="0.35">
      <c r="BX111" s="207"/>
    </row>
    <row r="112" spans="3:76" x14ac:dyDescent="0.35">
      <c r="BX112" s="207"/>
    </row>
    <row r="113" spans="3:76" x14ac:dyDescent="0.35">
      <c r="BX113" s="207"/>
    </row>
    <row r="114" spans="3:76" x14ac:dyDescent="0.35">
      <c r="BX114" s="207"/>
    </row>
    <row r="115" spans="3:76" x14ac:dyDescent="0.35">
      <c r="BX115" s="207"/>
    </row>
    <row r="116" spans="3:76" x14ac:dyDescent="0.35">
      <c r="BX116" s="207"/>
    </row>
    <row r="117" spans="3:76" x14ac:dyDescent="0.35">
      <c r="BX117" s="207"/>
    </row>
    <row r="118" spans="3:76" x14ac:dyDescent="0.35">
      <c r="BX118" s="207"/>
    </row>
    <row r="119" spans="3:76" x14ac:dyDescent="0.35">
      <c r="BX119" s="207"/>
    </row>
    <row r="120" spans="3:76" x14ac:dyDescent="0.35">
      <c r="BX120" s="207"/>
    </row>
    <row r="121" spans="3:76" x14ac:dyDescent="0.35">
      <c r="BX121" s="207"/>
    </row>
    <row r="122" spans="3:76" x14ac:dyDescent="0.35">
      <c r="BX122" s="207"/>
    </row>
    <row r="123" spans="3:76" x14ac:dyDescent="0.35">
      <c r="BX123" s="207"/>
    </row>
    <row r="124" spans="3:76" x14ac:dyDescent="0.35"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X124" s="207"/>
    </row>
    <row r="125" spans="3:76" x14ac:dyDescent="0.35"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X125" s="207"/>
    </row>
    <row r="126" spans="3:76" x14ac:dyDescent="0.35">
      <c r="C126" s="197"/>
      <c r="D126" s="197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X126" s="207"/>
    </row>
    <row r="127" spans="3:76" x14ac:dyDescent="0.35"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X127" s="207"/>
    </row>
    <row r="128" spans="3:76" x14ac:dyDescent="0.35">
      <c r="C128" s="197"/>
      <c r="D128" s="197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X128" s="207"/>
    </row>
    <row r="129" spans="3:76" x14ac:dyDescent="0.35">
      <c r="C129" s="197"/>
      <c r="D129" s="197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X129" s="207"/>
    </row>
    <row r="130" spans="3:76" x14ac:dyDescent="0.35">
      <c r="C130" s="197"/>
      <c r="D130" s="197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X130" s="207"/>
    </row>
    <row r="131" spans="3:76" x14ac:dyDescent="0.35">
      <c r="C131" s="197"/>
      <c r="D131" s="197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X131" s="207"/>
    </row>
    <row r="132" spans="3:76" x14ac:dyDescent="0.35">
      <c r="C132" s="197"/>
      <c r="D132" s="197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X132" s="207"/>
    </row>
    <row r="133" spans="3:76" x14ac:dyDescent="0.35">
      <c r="C133" s="197"/>
      <c r="D133" s="197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X133" s="207"/>
    </row>
    <row r="134" spans="3:76" x14ac:dyDescent="0.35">
      <c r="C134" s="197"/>
      <c r="D134" s="197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X134" s="207"/>
    </row>
    <row r="135" spans="3:76" x14ac:dyDescent="0.35">
      <c r="C135" s="197"/>
      <c r="D135" s="197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BT135" s="206"/>
      <c r="BU135" s="206"/>
      <c r="BV135" s="206"/>
      <c r="BX135" s="207"/>
    </row>
    <row r="136" spans="3:76" x14ac:dyDescent="0.35">
      <c r="C136" s="197"/>
      <c r="D136" s="197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X136" s="207"/>
    </row>
    <row r="137" spans="3:76" x14ac:dyDescent="0.35">
      <c r="C137" s="197"/>
      <c r="D137" s="197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BT137" s="206"/>
      <c r="BU137" s="206"/>
      <c r="BV137" s="206"/>
      <c r="BX137" s="207"/>
    </row>
    <row r="138" spans="3:76" x14ac:dyDescent="0.35">
      <c r="C138" s="197"/>
      <c r="D138" s="197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X138" s="207"/>
    </row>
    <row r="139" spans="3:76" x14ac:dyDescent="0.35"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X139" s="207"/>
    </row>
    <row r="140" spans="3:76" x14ac:dyDescent="0.35">
      <c r="C140" s="197"/>
      <c r="D140" s="197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X140" s="207"/>
    </row>
    <row r="141" spans="3:76" x14ac:dyDescent="0.35">
      <c r="C141" s="197"/>
      <c r="D141" s="197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BT141" s="206"/>
      <c r="BU141" s="206"/>
      <c r="BV141" s="206"/>
      <c r="BX141" s="207"/>
    </row>
    <row r="142" spans="3:76" x14ac:dyDescent="0.35">
      <c r="C142" s="197"/>
      <c r="D142" s="197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X142" s="207"/>
    </row>
    <row r="143" spans="3:76" x14ac:dyDescent="0.35">
      <c r="C143" s="197"/>
      <c r="D143" s="197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BT143" s="206"/>
      <c r="BU143" s="206"/>
      <c r="BV143" s="206"/>
      <c r="BX143" s="207"/>
    </row>
    <row r="144" spans="3:76" x14ac:dyDescent="0.35">
      <c r="C144" s="197"/>
      <c r="D144" s="197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BT144" s="206"/>
      <c r="BU144" s="206"/>
      <c r="BV144" s="206"/>
      <c r="BX144" s="207"/>
    </row>
    <row r="145" spans="3:76" x14ac:dyDescent="0.35">
      <c r="C145" s="197"/>
      <c r="D145" s="197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BT145" s="206"/>
      <c r="BU145" s="206"/>
      <c r="BV145" s="206"/>
      <c r="BX145" s="207"/>
    </row>
    <row r="146" spans="3:76" x14ac:dyDescent="0.35">
      <c r="C146" s="197"/>
      <c r="D146" s="197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BT146" s="206"/>
      <c r="BU146" s="206"/>
      <c r="BV146" s="206"/>
      <c r="BX146" s="207"/>
    </row>
    <row r="147" spans="3:76" x14ac:dyDescent="0.35">
      <c r="C147" s="197"/>
      <c r="D147" s="197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X147" s="207"/>
    </row>
    <row r="148" spans="3:76" x14ac:dyDescent="0.35">
      <c r="C148" s="197"/>
      <c r="D148" s="197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X148" s="207"/>
    </row>
    <row r="149" spans="3:76" x14ac:dyDescent="0.35">
      <c r="C149" s="197"/>
      <c r="D149" s="197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X149" s="207"/>
    </row>
    <row r="150" spans="3:76" x14ac:dyDescent="0.35">
      <c r="C150" s="197"/>
      <c r="D150" s="197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BT150" s="206"/>
      <c r="BU150" s="206"/>
      <c r="BV150" s="206"/>
      <c r="BX150" s="207"/>
    </row>
    <row r="151" spans="3:76" x14ac:dyDescent="0.35">
      <c r="C151" s="197"/>
      <c r="D151" s="197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BT151" s="206"/>
      <c r="BU151" s="206"/>
      <c r="BV151" s="206"/>
      <c r="BX151" s="207"/>
    </row>
    <row r="152" spans="3:76" x14ac:dyDescent="0.35"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6"/>
      <c r="BN152" s="206"/>
      <c r="BO152" s="206"/>
      <c r="BP152" s="206"/>
      <c r="BQ152" s="206"/>
      <c r="BR152" s="206"/>
      <c r="BS152" s="206"/>
      <c r="BT152" s="206"/>
      <c r="BU152" s="206"/>
      <c r="BV152" s="206"/>
      <c r="BX152" s="207"/>
    </row>
    <row r="153" spans="3:76" x14ac:dyDescent="0.35">
      <c r="C153" s="197"/>
      <c r="D153" s="197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BT153" s="206"/>
      <c r="BU153" s="206"/>
      <c r="BV153" s="206"/>
      <c r="BX153" s="207"/>
    </row>
    <row r="154" spans="3:76" x14ac:dyDescent="0.35">
      <c r="C154" s="197"/>
      <c r="D154" s="197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X154" s="207"/>
    </row>
    <row r="155" spans="3:76" x14ac:dyDescent="0.35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X155" s="207"/>
    </row>
    <row r="156" spans="3:76" x14ac:dyDescent="0.35">
      <c r="C156" s="197"/>
      <c r="D156" s="197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6"/>
      <c r="BN156" s="206"/>
      <c r="BO156" s="206"/>
      <c r="BP156" s="206"/>
      <c r="BQ156" s="206"/>
      <c r="BR156" s="206"/>
      <c r="BS156" s="206"/>
      <c r="BT156" s="206"/>
      <c r="BU156" s="206"/>
      <c r="BV156" s="206"/>
      <c r="BX156" s="207"/>
    </row>
    <row r="157" spans="3:76" x14ac:dyDescent="0.35">
      <c r="C157" s="197"/>
      <c r="D157" s="197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6"/>
      <c r="BN157" s="206"/>
      <c r="BO157" s="206"/>
      <c r="BP157" s="206"/>
      <c r="BQ157" s="206"/>
      <c r="BR157" s="206"/>
      <c r="BS157" s="206"/>
      <c r="BT157" s="206"/>
      <c r="BU157" s="206"/>
      <c r="BV157" s="206"/>
      <c r="BX157" s="207"/>
    </row>
    <row r="158" spans="3:76" x14ac:dyDescent="0.35">
      <c r="C158" s="197"/>
      <c r="D158" s="197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BT158" s="206"/>
      <c r="BU158" s="206"/>
      <c r="BV158" s="206"/>
      <c r="BX158" s="207"/>
    </row>
    <row r="159" spans="3:76" x14ac:dyDescent="0.35">
      <c r="C159" s="197"/>
      <c r="D159" s="197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BT159" s="206"/>
      <c r="BU159" s="206"/>
      <c r="BV159" s="206"/>
      <c r="BX159" s="207"/>
    </row>
    <row r="160" spans="3:76" x14ac:dyDescent="0.35">
      <c r="C160" s="197"/>
      <c r="D160" s="197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BT160" s="206"/>
      <c r="BU160" s="206"/>
      <c r="BV160" s="206"/>
      <c r="BX160" s="207"/>
    </row>
    <row r="161" spans="3:76" x14ac:dyDescent="0.35">
      <c r="C161" s="197"/>
      <c r="D161" s="197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6"/>
      <c r="BN161" s="206"/>
      <c r="BO161" s="206"/>
      <c r="BP161" s="206"/>
      <c r="BQ161" s="206"/>
      <c r="BR161" s="206"/>
      <c r="BS161" s="206"/>
      <c r="BT161" s="206"/>
      <c r="BU161" s="206"/>
      <c r="BV161" s="206"/>
      <c r="BX161" s="207"/>
    </row>
    <row r="162" spans="3:76" x14ac:dyDescent="0.35">
      <c r="C162" s="197"/>
      <c r="D162" s="197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X162" s="207"/>
    </row>
    <row r="163" spans="3:76" x14ac:dyDescent="0.35">
      <c r="C163" s="197"/>
      <c r="D163" s="197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6"/>
      <c r="BN163" s="206"/>
      <c r="BO163" s="206"/>
      <c r="BP163" s="206"/>
      <c r="BQ163" s="206"/>
      <c r="BR163" s="206"/>
      <c r="BS163" s="206"/>
      <c r="BT163" s="206"/>
      <c r="BU163" s="206"/>
      <c r="BV163" s="206"/>
      <c r="BX163" s="207"/>
    </row>
    <row r="164" spans="3:76" x14ac:dyDescent="0.35">
      <c r="C164" s="197"/>
      <c r="D164" s="197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6"/>
      <c r="BN164" s="206"/>
      <c r="BO164" s="206"/>
      <c r="BP164" s="206"/>
      <c r="BQ164" s="206"/>
      <c r="BR164" s="206"/>
      <c r="BS164" s="206"/>
      <c r="BT164" s="206"/>
      <c r="BU164" s="206"/>
      <c r="BV164" s="206"/>
      <c r="BX164" s="207"/>
    </row>
    <row r="165" spans="3:76" x14ac:dyDescent="0.35">
      <c r="C165" s="197"/>
      <c r="D165" s="197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  <c r="BI165" s="206"/>
      <c r="BJ165" s="206"/>
      <c r="BK165" s="206"/>
      <c r="BL165" s="206"/>
      <c r="BM165" s="206"/>
      <c r="BN165" s="206"/>
      <c r="BO165" s="206"/>
      <c r="BP165" s="206"/>
      <c r="BQ165" s="206"/>
      <c r="BR165" s="206"/>
      <c r="BS165" s="206"/>
      <c r="BT165" s="206"/>
      <c r="BU165" s="206"/>
      <c r="BV165" s="206"/>
      <c r="BX165" s="207"/>
    </row>
    <row r="166" spans="3:76" x14ac:dyDescent="0.35">
      <c r="C166" s="197"/>
      <c r="D166" s="197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  <c r="BI166" s="206"/>
      <c r="BJ166" s="206"/>
      <c r="BK166" s="206"/>
      <c r="BL166" s="206"/>
      <c r="BM166" s="206"/>
      <c r="BN166" s="206"/>
      <c r="BO166" s="206"/>
      <c r="BP166" s="206"/>
      <c r="BQ166" s="206"/>
      <c r="BR166" s="206"/>
      <c r="BS166" s="206"/>
      <c r="BT166" s="206"/>
      <c r="BU166" s="206"/>
      <c r="BV166" s="206"/>
      <c r="BX166" s="207"/>
    </row>
    <row r="167" spans="3:76" x14ac:dyDescent="0.35">
      <c r="C167" s="197"/>
      <c r="D167" s="197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  <c r="BI167" s="206"/>
      <c r="BJ167" s="206"/>
      <c r="BK167" s="206"/>
      <c r="BL167" s="206"/>
      <c r="BM167" s="206"/>
      <c r="BN167" s="206"/>
      <c r="BO167" s="206"/>
      <c r="BP167" s="206"/>
      <c r="BQ167" s="206"/>
      <c r="BR167" s="206"/>
      <c r="BS167" s="206"/>
      <c r="BT167" s="206"/>
      <c r="BU167" s="206"/>
      <c r="BV167" s="206"/>
      <c r="BX167" s="207"/>
    </row>
    <row r="168" spans="3:76" x14ac:dyDescent="0.35">
      <c r="C168" s="197"/>
      <c r="D168" s="197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  <c r="BI168" s="206"/>
      <c r="BJ168" s="206"/>
      <c r="BK168" s="206"/>
      <c r="BL168" s="206"/>
      <c r="BM168" s="206"/>
      <c r="BN168" s="206"/>
      <c r="BO168" s="206"/>
      <c r="BP168" s="206"/>
      <c r="BQ168" s="206"/>
      <c r="BR168" s="206"/>
      <c r="BS168" s="206"/>
      <c r="BT168" s="206"/>
      <c r="BU168" s="206"/>
      <c r="BV168" s="206"/>
      <c r="BX168" s="207"/>
    </row>
    <row r="169" spans="3:76" x14ac:dyDescent="0.35">
      <c r="C169" s="197"/>
      <c r="D169" s="197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6"/>
      <c r="BN169" s="206"/>
      <c r="BO169" s="206"/>
      <c r="BP169" s="206"/>
      <c r="BQ169" s="206"/>
      <c r="BR169" s="206"/>
      <c r="BS169" s="206"/>
      <c r="BT169" s="206"/>
      <c r="BU169" s="206"/>
      <c r="BV169" s="206"/>
    </row>
    <row r="170" spans="3:76" x14ac:dyDescent="0.35">
      <c r="C170" s="197"/>
      <c r="D170" s="197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BT170" s="206"/>
      <c r="BU170" s="206"/>
      <c r="BV170" s="206"/>
    </row>
    <row r="171" spans="3:76" x14ac:dyDescent="0.35">
      <c r="C171" s="197"/>
      <c r="D171" s="197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6"/>
      <c r="BN171" s="206"/>
      <c r="BO171" s="206"/>
      <c r="BP171" s="206"/>
      <c r="BQ171" s="206"/>
      <c r="BR171" s="206"/>
      <c r="BS171" s="206"/>
      <c r="BT171" s="206"/>
      <c r="BU171" s="206"/>
      <c r="BV171" s="206"/>
    </row>
    <row r="172" spans="3:76" x14ac:dyDescent="0.35">
      <c r="C172" s="197"/>
      <c r="D172" s="197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6"/>
      <c r="BN172" s="206"/>
      <c r="BO172" s="206"/>
      <c r="BP172" s="206"/>
      <c r="BQ172" s="206"/>
      <c r="BR172" s="206"/>
      <c r="BS172" s="206"/>
      <c r="BT172" s="206"/>
      <c r="BU172" s="206"/>
      <c r="BV172" s="206"/>
    </row>
    <row r="173" spans="3:76" x14ac:dyDescent="0.35">
      <c r="C173" s="197"/>
      <c r="D173" s="197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6"/>
      <c r="BN173" s="206"/>
      <c r="BO173" s="206"/>
      <c r="BP173" s="206"/>
      <c r="BQ173" s="206"/>
      <c r="BR173" s="206"/>
      <c r="BS173" s="206"/>
      <c r="BT173" s="206"/>
      <c r="BU173" s="206"/>
      <c r="BV173" s="206"/>
    </row>
    <row r="174" spans="3:76" x14ac:dyDescent="0.35">
      <c r="C174" s="197"/>
      <c r="D174" s="197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6"/>
      <c r="BN174" s="206"/>
      <c r="BO174" s="206"/>
      <c r="BP174" s="206"/>
      <c r="BQ174" s="206"/>
      <c r="BR174" s="206"/>
      <c r="BS174" s="206"/>
      <c r="BT174" s="206"/>
      <c r="BU174" s="206"/>
      <c r="BV174" s="206"/>
    </row>
    <row r="175" spans="3:76" x14ac:dyDescent="0.35"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</row>
    <row r="176" spans="3:76" x14ac:dyDescent="0.35">
      <c r="C176" s="197"/>
      <c r="D176" s="197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206"/>
      <c r="BN176" s="206"/>
      <c r="BO176" s="206"/>
      <c r="BP176" s="206"/>
      <c r="BQ176" s="206"/>
      <c r="BR176" s="206"/>
      <c r="BS176" s="206"/>
      <c r="BT176" s="206"/>
      <c r="BU176" s="206"/>
      <c r="BV176" s="206"/>
    </row>
    <row r="177" spans="3:74" x14ac:dyDescent="0.35">
      <c r="C177" s="197"/>
      <c r="D177" s="197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206"/>
      <c r="BN177" s="206"/>
      <c r="BO177" s="206"/>
      <c r="BP177" s="206"/>
      <c r="BQ177" s="206"/>
      <c r="BR177" s="206"/>
      <c r="BS177" s="206"/>
      <c r="BT177" s="206"/>
      <c r="BU177" s="206"/>
      <c r="BV177" s="206"/>
    </row>
    <row r="178" spans="3:74" x14ac:dyDescent="0.35">
      <c r="C178" s="197"/>
      <c r="D178" s="197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206"/>
      <c r="BN178" s="206"/>
      <c r="BO178" s="206"/>
      <c r="BP178" s="206"/>
      <c r="BQ178" s="206"/>
      <c r="BR178" s="206"/>
      <c r="BS178" s="206"/>
      <c r="BT178" s="206"/>
      <c r="BU178" s="206"/>
      <c r="BV178" s="206"/>
    </row>
    <row r="179" spans="3:74" x14ac:dyDescent="0.35">
      <c r="C179" s="197"/>
      <c r="D179" s="197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BT179" s="206"/>
      <c r="BU179" s="206"/>
      <c r="BV179" s="206"/>
    </row>
    <row r="180" spans="3:74" x14ac:dyDescent="0.35">
      <c r="C180" s="197"/>
      <c r="D180" s="197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BT180" s="206"/>
      <c r="BU180" s="206"/>
      <c r="BV180" s="206"/>
    </row>
    <row r="181" spans="3:74" x14ac:dyDescent="0.35">
      <c r="C181" s="197"/>
      <c r="D181" s="197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/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  <c r="BI181" s="206"/>
      <c r="BJ181" s="206"/>
      <c r="BK181" s="206"/>
      <c r="BL181" s="206"/>
      <c r="BM181" s="206"/>
      <c r="BN181" s="206"/>
      <c r="BO181" s="206"/>
      <c r="BP181" s="206"/>
      <c r="BQ181" s="206"/>
      <c r="BR181" s="206"/>
      <c r="BS181" s="206"/>
      <c r="BT181" s="206"/>
      <c r="BU181" s="206"/>
      <c r="BV181" s="206"/>
    </row>
    <row r="182" spans="3:74" x14ac:dyDescent="0.35">
      <c r="C182" s="197"/>
      <c r="D182" s="197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/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  <c r="BI182" s="206"/>
      <c r="BJ182" s="206"/>
      <c r="BK182" s="206"/>
      <c r="BL182" s="206"/>
      <c r="BM182" s="206"/>
      <c r="BN182" s="206"/>
      <c r="BO182" s="206"/>
      <c r="BP182" s="206"/>
      <c r="BQ182" s="206"/>
      <c r="BR182" s="206"/>
      <c r="BS182" s="206"/>
      <c r="BT182" s="206"/>
      <c r="BU182" s="206"/>
      <c r="BV182" s="206"/>
    </row>
    <row r="183" spans="3:74" x14ac:dyDescent="0.35">
      <c r="C183" s="197"/>
      <c r="D183" s="197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  <c r="BI183" s="206"/>
      <c r="BJ183" s="206"/>
      <c r="BK183" s="206"/>
      <c r="BL183" s="206"/>
      <c r="BM183" s="206"/>
      <c r="BN183" s="206"/>
      <c r="BO183" s="206"/>
      <c r="BP183" s="206"/>
      <c r="BQ183" s="206"/>
      <c r="BR183" s="206"/>
      <c r="BS183" s="206"/>
      <c r="BT183" s="206"/>
      <c r="BU183" s="206"/>
      <c r="BV183" s="206"/>
    </row>
    <row r="184" spans="3:74" x14ac:dyDescent="0.35">
      <c r="C184" s="197"/>
      <c r="D184" s="197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BT184" s="206"/>
      <c r="BU184" s="206"/>
      <c r="BV184" s="206"/>
    </row>
    <row r="185" spans="3:74" x14ac:dyDescent="0.35">
      <c r="C185" s="197"/>
      <c r="D185" s="197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BT185" s="206"/>
      <c r="BU185" s="206"/>
      <c r="BV185" s="206"/>
    </row>
    <row r="186" spans="3:74" x14ac:dyDescent="0.35">
      <c r="C186" s="197"/>
      <c r="D186" s="197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6"/>
      <c r="BN186" s="206"/>
      <c r="BO186" s="206"/>
      <c r="BP186" s="206"/>
      <c r="BQ186" s="206"/>
      <c r="BR186" s="206"/>
      <c r="BS186" s="206"/>
      <c r="BT186" s="206"/>
      <c r="BU186" s="206"/>
      <c r="BV186" s="206"/>
    </row>
    <row r="187" spans="3:74" x14ac:dyDescent="0.35"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6"/>
      <c r="BP187" s="206"/>
      <c r="BQ187" s="206"/>
      <c r="BR187" s="206"/>
      <c r="BS187" s="206"/>
      <c r="BT187" s="206"/>
      <c r="BU187" s="206"/>
      <c r="BV187" s="206"/>
    </row>
    <row r="188" spans="3:74" x14ac:dyDescent="0.35">
      <c r="C188" s="197"/>
      <c r="D188" s="197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6"/>
      <c r="BN188" s="206"/>
      <c r="BO188" s="206"/>
      <c r="BP188" s="206"/>
      <c r="BQ188" s="206"/>
      <c r="BR188" s="206"/>
      <c r="BS188" s="206"/>
      <c r="BT188" s="206"/>
      <c r="BU188" s="206"/>
      <c r="BV188" s="206"/>
    </row>
    <row r="189" spans="3:74" x14ac:dyDescent="0.35">
      <c r="C189" s="197"/>
      <c r="D189" s="197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206"/>
      <c r="BN189" s="206"/>
      <c r="BO189" s="206"/>
      <c r="BP189" s="206"/>
      <c r="BQ189" s="206"/>
      <c r="BR189" s="206"/>
      <c r="BS189" s="206"/>
      <c r="BT189" s="206"/>
      <c r="BU189" s="206"/>
      <c r="BV189" s="206"/>
    </row>
    <row r="190" spans="3:74" x14ac:dyDescent="0.35">
      <c r="C190" s="197"/>
      <c r="D190" s="197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  <c r="BI190" s="206"/>
      <c r="BJ190" s="206"/>
      <c r="BK190" s="206"/>
      <c r="BL190" s="206"/>
      <c r="BM190" s="206"/>
      <c r="BN190" s="206"/>
      <c r="BO190" s="206"/>
      <c r="BP190" s="206"/>
      <c r="BQ190" s="206"/>
      <c r="BR190" s="206"/>
      <c r="BS190" s="206"/>
      <c r="BT190" s="206"/>
      <c r="BU190" s="206"/>
      <c r="BV190" s="206"/>
    </row>
    <row r="191" spans="3:74" x14ac:dyDescent="0.35">
      <c r="C191" s="197"/>
      <c r="D191" s="197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206"/>
      <c r="BN191" s="206"/>
      <c r="BO191" s="206"/>
      <c r="BP191" s="206"/>
      <c r="BQ191" s="206"/>
      <c r="BR191" s="206"/>
      <c r="BS191" s="206"/>
      <c r="BT191" s="206"/>
      <c r="BU191" s="206"/>
      <c r="BV191" s="206"/>
    </row>
    <row r="192" spans="3:74" x14ac:dyDescent="0.35">
      <c r="C192" s="197"/>
      <c r="D192" s="197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BT192" s="206"/>
      <c r="BU192" s="206"/>
      <c r="BV192" s="206"/>
    </row>
    <row r="193" spans="3:74" x14ac:dyDescent="0.35">
      <c r="C193" s="197"/>
      <c r="D193" s="197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206"/>
      <c r="BL193" s="206"/>
      <c r="BM193" s="206"/>
      <c r="BN193" s="206"/>
      <c r="BO193" s="206"/>
      <c r="BP193" s="206"/>
      <c r="BQ193" s="206"/>
      <c r="BR193" s="206"/>
      <c r="BS193" s="206"/>
      <c r="BT193" s="206"/>
      <c r="BU193" s="206"/>
      <c r="BV193" s="206"/>
    </row>
    <row r="194" spans="3:74" x14ac:dyDescent="0.35">
      <c r="C194" s="197"/>
      <c r="D194" s="197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206"/>
      <c r="BL194" s="206"/>
      <c r="BM194" s="206"/>
      <c r="BN194" s="206"/>
      <c r="BO194" s="206"/>
      <c r="BP194" s="206"/>
      <c r="BQ194" s="206"/>
      <c r="BR194" s="206"/>
      <c r="BS194" s="206"/>
      <c r="BT194" s="206"/>
      <c r="BU194" s="206"/>
      <c r="BV194" s="206"/>
    </row>
    <row r="195" spans="3:74" x14ac:dyDescent="0.35">
      <c r="C195" s="197"/>
      <c r="D195" s="197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206"/>
      <c r="BL195" s="206"/>
      <c r="BM195" s="206"/>
      <c r="BN195" s="206"/>
      <c r="BO195" s="206"/>
      <c r="BP195" s="206"/>
      <c r="BQ195" s="206"/>
      <c r="BR195" s="206"/>
      <c r="BS195" s="206"/>
      <c r="BT195" s="206"/>
      <c r="BU195" s="206"/>
      <c r="BV195" s="206"/>
    </row>
    <row r="196" spans="3:74" x14ac:dyDescent="0.35">
      <c r="C196" s="197"/>
      <c r="D196" s="197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  <c r="BI196" s="206"/>
      <c r="BJ196" s="206"/>
      <c r="BK196" s="206"/>
      <c r="BL196" s="206"/>
      <c r="BM196" s="206"/>
      <c r="BN196" s="206"/>
      <c r="BO196" s="206"/>
      <c r="BP196" s="206"/>
      <c r="BQ196" s="206"/>
      <c r="BR196" s="206"/>
      <c r="BS196" s="206"/>
      <c r="BT196" s="206"/>
      <c r="BU196" s="206"/>
      <c r="BV196" s="206"/>
    </row>
    <row r="197" spans="3:74" x14ac:dyDescent="0.35">
      <c r="C197" s="197"/>
      <c r="D197" s="197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206"/>
      <c r="BN197" s="206"/>
      <c r="BO197" s="206"/>
      <c r="BP197" s="206"/>
      <c r="BQ197" s="206"/>
      <c r="BR197" s="206"/>
      <c r="BS197" s="206"/>
      <c r="BT197" s="206"/>
      <c r="BU197" s="206"/>
      <c r="BV197" s="206"/>
    </row>
    <row r="198" spans="3:74" x14ac:dyDescent="0.35">
      <c r="C198" s="197"/>
      <c r="D198" s="197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BT198" s="206"/>
      <c r="BU198" s="206"/>
      <c r="BV198" s="206"/>
    </row>
    <row r="199" spans="3:74" x14ac:dyDescent="0.35">
      <c r="C199" s="197"/>
      <c r="D199" s="197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  <c r="BI199" s="206"/>
      <c r="BJ199" s="206"/>
      <c r="BK199" s="206"/>
      <c r="BL199" s="206"/>
      <c r="BM199" s="206"/>
      <c r="BN199" s="206"/>
      <c r="BO199" s="206"/>
      <c r="BP199" s="206"/>
      <c r="BQ199" s="206"/>
      <c r="BR199" s="206"/>
      <c r="BS199" s="206"/>
      <c r="BT199" s="206"/>
      <c r="BU199" s="206"/>
      <c r="BV199" s="206"/>
    </row>
    <row r="200" spans="3:74" x14ac:dyDescent="0.35"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  <c r="BI200" s="206"/>
      <c r="BJ200" s="206"/>
      <c r="BK200" s="206"/>
      <c r="BL200" s="206"/>
      <c r="BM200" s="206"/>
      <c r="BN200" s="206"/>
      <c r="BO200" s="206"/>
      <c r="BP200" s="206"/>
      <c r="BQ200" s="206"/>
      <c r="BR200" s="206"/>
      <c r="BS200" s="206"/>
      <c r="BT200" s="206"/>
      <c r="BU200" s="206"/>
      <c r="BV200" s="206"/>
    </row>
    <row r="201" spans="3:74" x14ac:dyDescent="0.35"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  <c r="BI201" s="206"/>
      <c r="BJ201" s="206"/>
      <c r="BK201" s="206"/>
      <c r="BL201" s="206"/>
      <c r="BM201" s="206"/>
      <c r="BN201" s="206"/>
      <c r="BO201" s="206"/>
      <c r="BP201" s="206"/>
      <c r="BQ201" s="206"/>
      <c r="BR201" s="206"/>
      <c r="BS201" s="206"/>
      <c r="BT201" s="206"/>
      <c r="BU201" s="206"/>
      <c r="BV201" s="206"/>
    </row>
    <row r="202" spans="3:74" x14ac:dyDescent="0.35">
      <c r="C202" s="197"/>
      <c r="D202" s="197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6"/>
      <c r="BN202" s="206"/>
      <c r="BO202" s="206"/>
      <c r="BP202" s="206"/>
      <c r="BQ202" s="206"/>
      <c r="BR202" s="206"/>
      <c r="BS202" s="206"/>
      <c r="BT202" s="206"/>
      <c r="BU202" s="206"/>
      <c r="BV202" s="206"/>
    </row>
    <row r="203" spans="3:74" x14ac:dyDescent="0.35">
      <c r="C203" s="197"/>
      <c r="D203" s="197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6"/>
      <c r="BL203" s="206"/>
      <c r="BM203" s="206"/>
      <c r="BN203" s="206"/>
      <c r="BO203" s="206"/>
      <c r="BP203" s="206"/>
      <c r="BQ203" s="206"/>
      <c r="BR203" s="206"/>
      <c r="BS203" s="206"/>
      <c r="BT203" s="206"/>
      <c r="BU203" s="206"/>
      <c r="BV203" s="206"/>
    </row>
    <row r="204" spans="3:74" x14ac:dyDescent="0.35">
      <c r="C204" s="197"/>
      <c r="D204" s="197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6"/>
      <c r="BL204" s="206"/>
      <c r="BM204" s="206"/>
      <c r="BN204" s="206"/>
      <c r="BO204" s="206"/>
      <c r="BP204" s="206"/>
      <c r="BQ204" s="206"/>
      <c r="BR204" s="206"/>
      <c r="BS204" s="206"/>
      <c r="BT204" s="206"/>
      <c r="BU204" s="206"/>
      <c r="BV204" s="206"/>
    </row>
    <row r="220" spans="3:74" x14ac:dyDescent="0.35"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1"/>
      <c r="AV220" s="281"/>
      <c r="AW220" s="281"/>
      <c r="AX220" s="281"/>
      <c r="AY220" s="281"/>
      <c r="AZ220" s="281"/>
      <c r="BA220" s="281"/>
      <c r="BB220" s="281"/>
      <c r="BC220" s="281"/>
      <c r="BD220" s="281"/>
      <c r="BE220" s="281"/>
      <c r="BF220" s="281"/>
      <c r="BG220" s="281"/>
      <c r="BH220" s="281"/>
      <c r="BI220" s="281"/>
      <c r="BJ220" s="281"/>
      <c r="BK220" s="281"/>
      <c r="BL220" s="281"/>
      <c r="BM220" s="281"/>
      <c r="BN220" s="281"/>
      <c r="BO220" s="281"/>
      <c r="BP220" s="281"/>
      <c r="BQ220" s="281"/>
      <c r="BR220" s="281"/>
      <c r="BS220" s="281"/>
      <c r="BT220" s="281"/>
      <c r="BU220" s="281"/>
      <c r="BV220" s="281"/>
    </row>
    <row r="221" spans="3:74" x14ac:dyDescent="0.35">
      <c r="C221" s="197"/>
      <c r="D221" s="197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206"/>
      <c r="BQ221" s="206"/>
      <c r="BR221" s="206"/>
      <c r="BS221" s="206"/>
      <c r="BT221" s="206"/>
      <c r="BU221" s="206"/>
      <c r="BV221" s="206"/>
    </row>
    <row r="222" spans="3:74" x14ac:dyDescent="0.35">
      <c r="C222" s="197"/>
      <c r="D222" s="197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206"/>
      <c r="BL222" s="206"/>
      <c r="BM222" s="206"/>
      <c r="BN222" s="206"/>
      <c r="BO222" s="206"/>
      <c r="BP222" s="206"/>
      <c r="BQ222" s="206"/>
      <c r="BR222" s="206"/>
      <c r="BS222" s="206"/>
      <c r="BT222" s="206"/>
      <c r="BU222" s="206"/>
      <c r="BV222" s="206"/>
    </row>
    <row r="223" spans="3:74" x14ac:dyDescent="0.35">
      <c r="C223" s="197"/>
      <c r="D223" s="197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  <c r="BI223" s="206"/>
      <c r="BJ223" s="206"/>
      <c r="BK223" s="206"/>
      <c r="BL223" s="206"/>
      <c r="BM223" s="206"/>
      <c r="BN223" s="206"/>
      <c r="BO223" s="206"/>
      <c r="BP223" s="206"/>
      <c r="BQ223" s="206"/>
      <c r="BR223" s="206"/>
      <c r="BS223" s="206"/>
      <c r="BT223" s="206"/>
      <c r="BU223" s="206"/>
      <c r="BV223" s="206"/>
    </row>
    <row r="224" spans="3:74" x14ac:dyDescent="0.35">
      <c r="C224" s="197"/>
      <c r="D224" s="197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  <c r="BI224" s="206"/>
      <c r="BJ224" s="206"/>
      <c r="BK224" s="206"/>
      <c r="BL224" s="206"/>
      <c r="BM224" s="206"/>
      <c r="BN224" s="206"/>
      <c r="BO224" s="206"/>
      <c r="BP224" s="206"/>
      <c r="BQ224" s="206"/>
      <c r="BR224" s="206"/>
      <c r="BS224" s="206"/>
      <c r="BT224" s="206"/>
      <c r="BU224" s="206"/>
      <c r="BV224" s="206"/>
    </row>
    <row r="225" spans="3:74" x14ac:dyDescent="0.35">
      <c r="C225" s="197"/>
      <c r="D225" s="197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206"/>
      <c r="BL225" s="206"/>
      <c r="BM225" s="206"/>
      <c r="BN225" s="206"/>
      <c r="BO225" s="206"/>
      <c r="BP225" s="206"/>
      <c r="BQ225" s="206"/>
      <c r="BR225" s="206"/>
      <c r="BS225" s="206"/>
      <c r="BT225" s="206"/>
      <c r="BU225" s="206"/>
      <c r="BV225" s="206"/>
    </row>
    <row r="226" spans="3:74" x14ac:dyDescent="0.35">
      <c r="C226" s="197"/>
      <c r="D226" s="197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  <c r="BI226" s="206"/>
      <c r="BJ226" s="206"/>
      <c r="BK226" s="206"/>
      <c r="BL226" s="206"/>
      <c r="BM226" s="206"/>
      <c r="BN226" s="206"/>
      <c r="BO226" s="206"/>
      <c r="BP226" s="206"/>
      <c r="BQ226" s="206"/>
      <c r="BR226" s="206"/>
      <c r="BS226" s="206"/>
      <c r="BT226" s="206"/>
      <c r="BU226" s="206"/>
      <c r="BV226" s="206"/>
    </row>
    <row r="227" spans="3:74" x14ac:dyDescent="0.35">
      <c r="C227" s="197"/>
      <c r="D227" s="197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6"/>
    </row>
    <row r="228" spans="3:74" x14ac:dyDescent="0.35">
      <c r="C228" s="197"/>
      <c r="D228" s="197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  <c r="BI228" s="206"/>
      <c r="BJ228" s="206"/>
      <c r="BK228" s="206"/>
      <c r="BL228" s="206"/>
      <c r="BM228" s="206"/>
      <c r="BN228" s="206"/>
      <c r="BO228" s="206"/>
      <c r="BP228" s="206"/>
      <c r="BQ228" s="206"/>
      <c r="BR228" s="206"/>
      <c r="BS228" s="206"/>
      <c r="BT228" s="206"/>
      <c r="BU228" s="206"/>
      <c r="BV228" s="206"/>
    </row>
    <row r="229" spans="3:74" x14ac:dyDescent="0.35">
      <c r="C229" s="197"/>
      <c r="D229" s="197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  <c r="BI229" s="206"/>
      <c r="BJ229" s="206"/>
      <c r="BK229" s="206"/>
      <c r="BL229" s="206"/>
      <c r="BM229" s="206"/>
      <c r="BN229" s="206"/>
      <c r="BO229" s="206"/>
      <c r="BP229" s="206"/>
      <c r="BQ229" s="206"/>
      <c r="BR229" s="206"/>
      <c r="BS229" s="206"/>
      <c r="BT229" s="206"/>
      <c r="BU229" s="206"/>
      <c r="BV229" s="206"/>
    </row>
    <row r="230" spans="3:74" x14ac:dyDescent="0.35">
      <c r="C230" s="197"/>
      <c r="D230" s="197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6"/>
      <c r="BN230" s="206"/>
      <c r="BO230" s="206"/>
      <c r="BP230" s="206"/>
      <c r="BQ230" s="206"/>
      <c r="BR230" s="206"/>
      <c r="BS230" s="206"/>
      <c r="BT230" s="206"/>
      <c r="BU230" s="206"/>
      <c r="BV230" s="206"/>
    </row>
    <row r="231" spans="3:74" x14ac:dyDescent="0.35">
      <c r="C231" s="197"/>
      <c r="D231" s="197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6"/>
      <c r="BN231" s="206"/>
      <c r="BO231" s="206"/>
      <c r="BP231" s="206"/>
      <c r="BQ231" s="206"/>
      <c r="BR231" s="206"/>
      <c r="BS231" s="206"/>
      <c r="BT231" s="206"/>
      <c r="BU231" s="206"/>
      <c r="BV231" s="206"/>
    </row>
    <row r="232" spans="3:74" x14ac:dyDescent="0.35">
      <c r="C232" s="197"/>
      <c r="D232" s="197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6"/>
      <c r="BN232" s="206"/>
      <c r="BO232" s="206"/>
      <c r="BP232" s="206"/>
      <c r="BQ232" s="206"/>
      <c r="BR232" s="206"/>
      <c r="BS232" s="206"/>
      <c r="BT232" s="206"/>
      <c r="BU232" s="206"/>
      <c r="BV232" s="206"/>
    </row>
    <row r="233" spans="3:74" x14ac:dyDescent="0.35">
      <c r="C233" s="197"/>
      <c r="D233" s="197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206"/>
      <c r="BN233" s="206"/>
      <c r="BO233" s="206"/>
      <c r="BP233" s="206"/>
      <c r="BQ233" s="206"/>
      <c r="BR233" s="206"/>
      <c r="BS233" s="206"/>
      <c r="BT233" s="206"/>
      <c r="BU233" s="206"/>
      <c r="BV233" s="206"/>
    </row>
    <row r="234" spans="3:74" x14ac:dyDescent="0.35">
      <c r="C234" s="197"/>
      <c r="D234" s="197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6"/>
      <c r="BN234" s="206"/>
      <c r="BO234" s="206"/>
      <c r="BP234" s="206"/>
      <c r="BQ234" s="206"/>
      <c r="BR234" s="206"/>
      <c r="BS234" s="206"/>
      <c r="BT234" s="206"/>
      <c r="BU234" s="206"/>
      <c r="BV234" s="206"/>
    </row>
    <row r="235" spans="3:74" x14ac:dyDescent="0.35">
      <c r="C235" s="197"/>
      <c r="D235" s="197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206"/>
      <c r="BN235" s="206"/>
      <c r="BO235" s="206"/>
      <c r="BP235" s="206"/>
      <c r="BQ235" s="206"/>
      <c r="BR235" s="206"/>
      <c r="BS235" s="206"/>
      <c r="BT235" s="206"/>
      <c r="BU235" s="206"/>
      <c r="BV235" s="206"/>
    </row>
    <row r="236" spans="3:74" x14ac:dyDescent="0.35">
      <c r="C236" s="197"/>
      <c r="D236" s="197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206"/>
      <c r="BN236" s="206"/>
      <c r="BO236" s="206"/>
      <c r="BP236" s="206"/>
      <c r="BQ236" s="206"/>
      <c r="BR236" s="206"/>
      <c r="BS236" s="206"/>
      <c r="BT236" s="206"/>
      <c r="BU236" s="206"/>
      <c r="BV236" s="206"/>
    </row>
    <row r="237" spans="3:74" x14ac:dyDescent="0.35">
      <c r="C237" s="197"/>
      <c r="D237" s="197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206"/>
      <c r="BN237" s="206"/>
      <c r="BO237" s="206"/>
      <c r="BP237" s="206"/>
      <c r="BQ237" s="206"/>
      <c r="BR237" s="206"/>
      <c r="BS237" s="206"/>
      <c r="BT237" s="206"/>
      <c r="BU237" s="206"/>
      <c r="BV237" s="206"/>
    </row>
    <row r="238" spans="3:74" x14ac:dyDescent="0.35">
      <c r="C238" s="197"/>
      <c r="D238" s="197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206"/>
      <c r="BL238" s="206"/>
      <c r="BM238" s="206"/>
      <c r="BN238" s="206"/>
      <c r="BO238" s="206"/>
      <c r="BP238" s="206"/>
      <c r="BQ238" s="206"/>
      <c r="BR238" s="206"/>
      <c r="BS238" s="206"/>
      <c r="BT238" s="206"/>
      <c r="BU238" s="206"/>
      <c r="BV238" s="206"/>
    </row>
    <row r="239" spans="3:74" x14ac:dyDescent="0.35">
      <c r="C239" s="197"/>
      <c r="D239" s="197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6"/>
      <c r="BN239" s="206"/>
      <c r="BO239" s="206"/>
      <c r="BP239" s="206"/>
      <c r="BQ239" s="206"/>
      <c r="BR239" s="206"/>
      <c r="BS239" s="206"/>
      <c r="BT239" s="206"/>
      <c r="BU239" s="206"/>
      <c r="BV239" s="206"/>
    </row>
    <row r="240" spans="3:74" x14ac:dyDescent="0.35">
      <c r="C240" s="197"/>
      <c r="D240" s="197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6"/>
      <c r="BL240" s="206"/>
      <c r="BM240" s="206"/>
      <c r="BN240" s="206"/>
      <c r="BO240" s="206"/>
      <c r="BP240" s="206"/>
      <c r="BQ240" s="206"/>
      <c r="BR240" s="206"/>
      <c r="BS240" s="206"/>
      <c r="BT240" s="206"/>
      <c r="BU240" s="206"/>
      <c r="BV240" s="206"/>
    </row>
    <row r="241" spans="3:74" x14ac:dyDescent="0.35">
      <c r="C241" s="197"/>
      <c r="D241" s="197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6"/>
      <c r="BN241" s="206"/>
      <c r="BO241" s="206"/>
      <c r="BP241" s="206"/>
      <c r="BQ241" s="206"/>
      <c r="BR241" s="206"/>
      <c r="BS241" s="206"/>
      <c r="BT241" s="206"/>
      <c r="BU241" s="206"/>
      <c r="BV241" s="206"/>
    </row>
    <row r="242" spans="3:74" x14ac:dyDescent="0.35">
      <c r="C242" s="197"/>
      <c r="D242" s="197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6"/>
      <c r="BL242" s="206"/>
      <c r="BM242" s="206"/>
      <c r="BN242" s="206"/>
      <c r="BO242" s="206"/>
      <c r="BP242" s="206"/>
      <c r="BQ242" s="206"/>
      <c r="BR242" s="206"/>
      <c r="BS242" s="206"/>
      <c r="BT242" s="206"/>
      <c r="BU242" s="206"/>
      <c r="BV242" s="206"/>
    </row>
    <row r="243" spans="3:74" x14ac:dyDescent="0.35">
      <c r="C243" s="197"/>
      <c r="D243" s="197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6"/>
      <c r="BL243" s="206"/>
      <c r="BM243" s="206"/>
      <c r="BN243" s="206"/>
      <c r="BO243" s="206"/>
      <c r="BP243" s="206"/>
      <c r="BQ243" s="206"/>
      <c r="BR243" s="206"/>
      <c r="BS243" s="206"/>
      <c r="BT243" s="206"/>
      <c r="BU243" s="206"/>
      <c r="BV243" s="206"/>
    </row>
    <row r="244" spans="3:74" x14ac:dyDescent="0.35">
      <c r="C244" s="197"/>
      <c r="D244" s="197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6"/>
      <c r="BL244" s="206"/>
      <c r="BM244" s="206"/>
      <c r="BN244" s="206"/>
      <c r="BO244" s="206"/>
      <c r="BP244" s="206"/>
      <c r="BQ244" s="206"/>
      <c r="BR244" s="206"/>
      <c r="BS244" s="206"/>
      <c r="BT244" s="206"/>
      <c r="BU244" s="206"/>
      <c r="BV244" s="206"/>
    </row>
    <row r="245" spans="3:74" x14ac:dyDescent="0.35">
      <c r="C245" s="197"/>
      <c r="D245" s="197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  <c r="BI245" s="206"/>
      <c r="BJ245" s="206"/>
      <c r="BK245" s="206"/>
      <c r="BL245" s="206"/>
      <c r="BM245" s="206"/>
      <c r="BN245" s="206"/>
      <c r="BO245" s="206"/>
      <c r="BP245" s="206"/>
      <c r="BQ245" s="206"/>
      <c r="BR245" s="206"/>
      <c r="BS245" s="206"/>
      <c r="BT245" s="206"/>
      <c r="BU245" s="206"/>
      <c r="BV245" s="206"/>
    </row>
    <row r="246" spans="3:74" x14ac:dyDescent="0.35">
      <c r="C246" s="197"/>
      <c r="D246" s="197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  <c r="BI246" s="206"/>
      <c r="BJ246" s="206"/>
      <c r="BK246" s="206"/>
      <c r="BL246" s="206"/>
      <c r="BM246" s="206"/>
      <c r="BN246" s="206"/>
      <c r="BO246" s="206"/>
      <c r="BP246" s="206"/>
      <c r="BQ246" s="206"/>
      <c r="BR246" s="206"/>
      <c r="BS246" s="206"/>
      <c r="BT246" s="206"/>
      <c r="BU246" s="206"/>
      <c r="BV246" s="206"/>
    </row>
    <row r="247" spans="3:74" x14ac:dyDescent="0.35">
      <c r="C247" s="197"/>
      <c r="D247" s="197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/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  <c r="BI247" s="206"/>
      <c r="BJ247" s="206"/>
      <c r="BK247" s="206"/>
      <c r="BL247" s="206"/>
      <c r="BM247" s="206"/>
      <c r="BN247" s="206"/>
      <c r="BO247" s="206"/>
      <c r="BP247" s="206"/>
      <c r="BQ247" s="206"/>
      <c r="BR247" s="206"/>
      <c r="BS247" s="206"/>
      <c r="BT247" s="206"/>
      <c r="BU247" s="206"/>
      <c r="BV247" s="206"/>
    </row>
    <row r="248" spans="3:74" x14ac:dyDescent="0.35">
      <c r="C248" s="197"/>
      <c r="D248" s="197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/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  <c r="BI248" s="206"/>
      <c r="BJ248" s="206"/>
      <c r="BK248" s="206"/>
      <c r="BL248" s="206"/>
      <c r="BM248" s="206"/>
      <c r="BN248" s="206"/>
      <c r="BO248" s="206"/>
      <c r="BP248" s="206"/>
      <c r="BQ248" s="206"/>
      <c r="BR248" s="206"/>
      <c r="BS248" s="206"/>
      <c r="BT248" s="206"/>
      <c r="BU248" s="206"/>
      <c r="BV248" s="206"/>
    </row>
    <row r="249" spans="3:74" x14ac:dyDescent="0.35">
      <c r="C249" s="197"/>
      <c r="D249" s="197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/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  <c r="BI249" s="206"/>
      <c r="BJ249" s="206"/>
      <c r="BK249" s="206"/>
      <c r="BL249" s="206"/>
      <c r="BM249" s="206"/>
      <c r="BN249" s="206"/>
      <c r="BO249" s="206"/>
      <c r="BP249" s="206"/>
      <c r="BQ249" s="206"/>
      <c r="BR249" s="206"/>
      <c r="BS249" s="206"/>
      <c r="BT249" s="206"/>
      <c r="BU249" s="206"/>
      <c r="BV249" s="206"/>
    </row>
    <row r="250" spans="3:74" x14ac:dyDescent="0.35">
      <c r="C250" s="197"/>
      <c r="D250" s="197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/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  <c r="BI250" s="206"/>
      <c r="BJ250" s="206"/>
      <c r="BK250" s="206"/>
      <c r="BL250" s="206"/>
      <c r="BM250" s="206"/>
      <c r="BN250" s="206"/>
      <c r="BO250" s="206"/>
      <c r="BP250" s="206"/>
      <c r="BQ250" s="206"/>
      <c r="BR250" s="206"/>
      <c r="BS250" s="206"/>
      <c r="BT250" s="206"/>
      <c r="BU250" s="206"/>
      <c r="BV250" s="206"/>
    </row>
    <row r="251" spans="3:74" x14ac:dyDescent="0.35">
      <c r="C251" s="197"/>
      <c r="D251" s="197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/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  <c r="BI251" s="206"/>
      <c r="BJ251" s="206"/>
      <c r="BK251" s="206"/>
      <c r="BL251" s="206"/>
      <c r="BM251" s="206"/>
      <c r="BN251" s="206"/>
      <c r="BO251" s="206"/>
      <c r="BP251" s="206"/>
      <c r="BQ251" s="206"/>
      <c r="BR251" s="206"/>
      <c r="BS251" s="206"/>
      <c r="BT251" s="206"/>
      <c r="BU251" s="206"/>
      <c r="BV251" s="206"/>
    </row>
    <row r="252" spans="3:74" x14ac:dyDescent="0.35">
      <c r="C252" s="197"/>
      <c r="D252" s="197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206"/>
      <c r="BN252" s="206"/>
      <c r="BO252" s="206"/>
      <c r="BP252" s="206"/>
      <c r="BQ252" s="206"/>
      <c r="BR252" s="206"/>
      <c r="BS252" s="206"/>
      <c r="BT252" s="206"/>
      <c r="BU252" s="206"/>
      <c r="BV252" s="206"/>
    </row>
    <row r="253" spans="3:74" x14ac:dyDescent="0.35">
      <c r="C253" s="197"/>
      <c r="D253" s="197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  <c r="BI253" s="206"/>
      <c r="BJ253" s="206"/>
      <c r="BK253" s="206"/>
      <c r="BL253" s="206"/>
      <c r="BM253" s="206"/>
      <c r="BN253" s="206"/>
      <c r="BO253" s="206"/>
      <c r="BP253" s="206"/>
      <c r="BQ253" s="206"/>
      <c r="BR253" s="206"/>
      <c r="BS253" s="206"/>
      <c r="BT253" s="206"/>
      <c r="BU253" s="206"/>
      <c r="BV253" s="206"/>
    </row>
    <row r="254" spans="3:74" x14ac:dyDescent="0.35">
      <c r="C254" s="197"/>
      <c r="D254" s="197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  <c r="BI254" s="206"/>
      <c r="BJ254" s="206"/>
      <c r="BK254" s="206"/>
      <c r="BL254" s="206"/>
      <c r="BM254" s="206"/>
      <c r="BN254" s="206"/>
      <c r="BO254" s="206"/>
      <c r="BP254" s="206"/>
      <c r="BQ254" s="206"/>
      <c r="BR254" s="206"/>
      <c r="BS254" s="206"/>
      <c r="BT254" s="206"/>
      <c r="BU254" s="206"/>
      <c r="BV254" s="206"/>
    </row>
    <row r="255" spans="3:74" x14ac:dyDescent="0.35">
      <c r="C255" s="197"/>
      <c r="D255" s="197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/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  <c r="BI255" s="206"/>
      <c r="BJ255" s="206"/>
      <c r="BK255" s="206"/>
      <c r="BL255" s="206"/>
      <c r="BM255" s="206"/>
      <c r="BN255" s="206"/>
      <c r="BO255" s="206"/>
      <c r="BP255" s="206"/>
      <c r="BQ255" s="206"/>
      <c r="BR255" s="206"/>
      <c r="BS255" s="206"/>
      <c r="BT255" s="206"/>
      <c r="BU255" s="206"/>
      <c r="BV255" s="206"/>
    </row>
    <row r="256" spans="3:74" x14ac:dyDescent="0.35">
      <c r="C256" s="197"/>
      <c r="D256" s="197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/>
      <c r="AH256" s="206"/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  <c r="BI256" s="206"/>
      <c r="BJ256" s="206"/>
      <c r="BK256" s="206"/>
      <c r="BL256" s="206"/>
      <c r="BM256" s="206"/>
      <c r="BN256" s="206"/>
      <c r="BO256" s="206"/>
      <c r="BP256" s="206"/>
      <c r="BQ256" s="206"/>
      <c r="BR256" s="206"/>
      <c r="BS256" s="206"/>
      <c r="BT256" s="206"/>
      <c r="BU256" s="206"/>
      <c r="BV256" s="206"/>
    </row>
    <row r="257" spans="3:74" x14ac:dyDescent="0.35">
      <c r="C257" s="197"/>
      <c r="D257" s="197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/>
      <c r="AH257" s="206"/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  <c r="BI257" s="206"/>
      <c r="BJ257" s="206"/>
      <c r="BK257" s="206"/>
      <c r="BL257" s="206"/>
      <c r="BM257" s="206"/>
      <c r="BN257" s="206"/>
      <c r="BO257" s="206"/>
      <c r="BP257" s="206"/>
      <c r="BQ257" s="206"/>
      <c r="BR257" s="206"/>
      <c r="BS257" s="206"/>
      <c r="BT257" s="206"/>
      <c r="BU257" s="206"/>
      <c r="BV257" s="206"/>
    </row>
    <row r="258" spans="3:74" x14ac:dyDescent="0.35">
      <c r="C258" s="197"/>
      <c r="D258" s="197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/>
      <c r="AH258" s="206"/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  <c r="BI258" s="206"/>
      <c r="BJ258" s="206"/>
      <c r="BK258" s="206"/>
      <c r="BL258" s="206"/>
      <c r="BM258" s="206"/>
      <c r="BN258" s="206"/>
      <c r="BO258" s="206"/>
      <c r="BP258" s="206"/>
      <c r="BQ258" s="206"/>
      <c r="BR258" s="206"/>
      <c r="BS258" s="206"/>
      <c r="BT258" s="206"/>
      <c r="BU258" s="206"/>
      <c r="BV258" s="206"/>
    </row>
    <row r="259" spans="3:74" x14ac:dyDescent="0.35"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/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  <c r="BI259" s="206"/>
      <c r="BJ259" s="206"/>
      <c r="BK259" s="206"/>
      <c r="BL259" s="206"/>
      <c r="BM259" s="206"/>
      <c r="BN259" s="206"/>
      <c r="BO259" s="206"/>
      <c r="BP259" s="206"/>
      <c r="BQ259" s="206"/>
      <c r="BR259" s="206"/>
      <c r="BS259" s="206"/>
      <c r="BT259" s="206"/>
      <c r="BU259" s="206"/>
      <c r="BV259" s="206"/>
    </row>
    <row r="260" spans="3:74" x14ac:dyDescent="0.35">
      <c r="C260" s="197"/>
      <c r="D260" s="197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/>
      <c r="AH260" s="206"/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  <c r="BI260" s="206"/>
      <c r="BJ260" s="206"/>
      <c r="BK260" s="206"/>
      <c r="BL260" s="206"/>
      <c r="BM260" s="206"/>
      <c r="BN260" s="206"/>
      <c r="BO260" s="206"/>
      <c r="BP260" s="206"/>
      <c r="BQ260" s="206"/>
      <c r="BR260" s="206"/>
      <c r="BS260" s="206"/>
      <c r="BT260" s="206"/>
      <c r="BU260" s="206"/>
      <c r="BV260" s="206"/>
    </row>
    <row r="261" spans="3:74" x14ac:dyDescent="0.35">
      <c r="C261" s="197"/>
      <c r="D261" s="197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/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  <c r="BI261" s="206"/>
      <c r="BJ261" s="206"/>
      <c r="BK261" s="206"/>
      <c r="BL261" s="206"/>
      <c r="BM261" s="206"/>
      <c r="BN261" s="206"/>
      <c r="BO261" s="206"/>
      <c r="BP261" s="206"/>
      <c r="BQ261" s="206"/>
      <c r="BR261" s="206"/>
      <c r="BS261" s="206"/>
      <c r="BT261" s="206"/>
      <c r="BU261" s="206"/>
      <c r="BV261" s="206"/>
    </row>
    <row r="262" spans="3:74" x14ac:dyDescent="0.35">
      <c r="C262" s="197"/>
      <c r="D262" s="197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/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  <c r="BI262" s="206"/>
      <c r="BJ262" s="206"/>
      <c r="BK262" s="206"/>
      <c r="BL262" s="206"/>
      <c r="BM262" s="206"/>
      <c r="BN262" s="206"/>
      <c r="BO262" s="206"/>
      <c r="BP262" s="206"/>
      <c r="BQ262" s="206"/>
      <c r="BR262" s="206"/>
      <c r="BS262" s="206"/>
      <c r="BT262" s="206"/>
      <c r="BU262" s="206"/>
      <c r="BV262" s="206"/>
    </row>
    <row r="263" spans="3:74" x14ac:dyDescent="0.35">
      <c r="C263" s="197"/>
      <c r="D263" s="197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/>
      <c r="AH263" s="206"/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  <c r="BI263" s="206"/>
      <c r="BJ263" s="206"/>
      <c r="BK263" s="206"/>
      <c r="BL263" s="206"/>
      <c r="BM263" s="206"/>
      <c r="BN263" s="206"/>
      <c r="BO263" s="206"/>
      <c r="BP263" s="206"/>
      <c r="BQ263" s="206"/>
      <c r="BR263" s="206"/>
      <c r="BS263" s="206"/>
      <c r="BT263" s="206"/>
      <c r="BU263" s="206"/>
      <c r="BV263" s="206"/>
    </row>
    <row r="264" spans="3:74" x14ac:dyDescent="0.35">
      <c r="C264" s="197"/>
      <c r="D264" s="197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  <c r="BI264" s="206"/>
      <c r="BJ264" s="206"/>
      <c r="BK264" s="206"/>
      <c r="BL264" s="206"/>
      <c r="BM264" s="206"/>
      <c r="BN264" s="206"/>
      <c r="BO264" s="206"/>
      <c r="BP264" s="206"/>
      <c r="BQ264" s="206"/>
      <c r="BR264" s="206"/>
      <c r="BS264" s="206"/>
      <c r="BT264" s="206"/>
      <c r="BU264" s="206"/>
      <c r="BV264" s="206"/>
    </row>
    <row r="265" spans="3:74" x14ac:dyDescent="0.35">
      <c r="C265" s="197"/>
      <c r="D265" s="197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/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  <c r="BI265" s="206"/>
      <c r="BJ265" s="206"/>
      <c r="BK265" s="206"/>
      <c r="BL265" s="206"/>
      <c r="BM265" s="206"/>
      <c r="BN265" s="206"/>
      <c r="BO265" s="206"/>
      <c r="BP265" s="206"/>
      <c r="BQ265" s="206"/>
      <c r="BR265" s="206"/>
      <c r="BS265" s="206"/>
      <c r="BT265" s="206"/>
      <c r="BU265" s="206"/>
      <c r="BV265" s="206"/>
    </row>
    <row r="266" spans="3:74" x14ac:dyDescent="0.35">
      <c r="C266" s="197"/>
      <c r="D266" s="197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  <c r="BI266" s="206"/>
      <c r="BJ266" s="206"/>
      <c r="BK266" s="206"/>
      <c r="BL266" s="206"/>
      <c r="BM266" s="206"/>
      <c r="BN266" s="206"/>
      <c r="BO266" s="206"/>
      <c r="BP266" s="206"/>
      <c r="BQ266" s="206"/>
      <c r="BR266" s="206"/>
      <c r="BS266" s="206"/>
      <c r="BT266" s="206"/>
      <c r="BU266" s="206"/>
      <c r="BV266" s="206"/>
    </row>
    <row r="267" spans="3:74" x14ac:dyDescent="0.35">
      <c r="C267" s="197"/>
      <c r="D267" s="197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/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  <c r="BI267" s="206"/>
      <c r="BJ267" s="206"/>
      <c r="BK267" s="206"/>
      <c r="BL267" s="206"/>
      <c r="BM267" s="206"/>
      <c r="BN267" s="206"/>
      <c r="BO267" s="206"/>
      <c r="BP267" s="206"/>
      <c r="BQ267" s="206"/>
      <c r="BR267" s="206"/>
      <c r="BS267" s="206"/>
      <c r="BT267" s="206"/>
      <c r="BU267" s="206"/>
      <c r="BV267" s="206"/>
    </row>
    <row r="268" spans="3:74" x14ac:dyDescent="0.35">
      <c r="C268" s="197"/>
      <c r="D268" s="197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/>
      <c r="AH268" s="206"/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  <c r="BI268" s="206"/>
      <c r="BJ268" s="206"/>
      <c r="BK268" s="206"/>
      <c r="BL268" s="206"/>
      <c r="BM268" s="206"/>
      <c r="BN268" s="206"/>
      <c r="BO268" s="206"/>
      <c r="BP268" s="206"/>
      <c r="BQ268" s="206"/>
      <c r="BR268" s="206"/>
      <c r="BS268" s="206"/>
      <c r="BT268" s="206"/>
      <c r="BU268" s="206"/>
      <c r="BV268" s="206"/>
    </row>
    <row r="269" spans="3:74" x14ac:dyDescent="0.35">
      <c r="C269" s="197"/>
      <c r="D269" s="197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/>
      <c r="AH269" s="206"/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  <c r="BI269" s="206"/>
      <c r="BJ269" s="206"/>
      <c r="BK269" s="206"/>
      <c r="BL269" s="206"/>
      <c r="BM269" s="206"/>
      <c r="BN269" s="206"/>
      <c r="BO269" s="206"/>
      <c r="BP269" s="206"/>
      <c r="BQ269" s="206"/>
      <c r="BR269" s="206"/>
      <c r="BS269" s="206"/>
      <c r="BT269" s="206"/>
      <c r="BU269" s="206"/>
      <c r="BV269" s="206"/>
    </row>
    <row r="270" spans="3:74" x14ac:dyDescent="0.35">
      <c r="C270" s="197"/>
      <c r="D270" s="197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206"/>
      <c r="BN270" s="206"/>
      <c r="BO270" s="206"/>
      <c r="BP270" s="206"/>
      <c r="BQ270" s="206"/>
      <c r="BR270" s="206"/>
      <c r="BS270" s="206"/>
      <c r="BT270" s="206"/>
      <c r="BU270" s="206"/>
      <c r="BV270" s="206"/>
    </row>
    <row r="271" spans="3:74" x14ac:dyDescent="0.35"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206"/>
      <c r="BN271" s="206"/>
      <c r="BO271" s="206"/>
      <c r="BP271" s="206"/>
      <c r="BQ271" s="206"/>
      <c r="BR271" s="206"/>
      <c r="BS271" s="206"/>
      <c r="BT271" s="206"/>
      <c r="BU271" s="206"/>
      <c r="BV271" s="206"/>
    </row>
    <row r="272" spans="3:74" x14ac:dyDescent="0.35">
      <c r="C272" s="197"/>
      <c r="D272" s="197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6"/>
      <c r="BN272" s="206"/>
      <c r="BO272" s="206"/>
      <c r="BP272" s="206"/>
      <c r="BQ272" s="206"/>
      <c r="BR272" s="206"/>
      <c r="BS272" s="206"/>
      <c r="BT272" s="206"/>
      <c r="BU272" s="206"/>
      <c r="BV272" s="206"/>
    </row>
    <row r="273" spans="3:74" x14ac:dyDescent="0.35">
      <c r="C273" s="197"/>
      <c r="D273" s="197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6"/>
      <c r="BN273" s="206"/>
      <c r="BO273" s="206"/>
      <c r="BP273" s="206"/>
      <c r="BQ273" s="206"/>
      <c r="BR273" s="206"/>
      <c r="BS273" s="206"/>
      <c r="BT273" s="206"/>
      <c r="BU273" s="206"/>
      <c r="BV273" s="206"/>
    </row>
    <row r="274" spans="3:74" x14ac:dyDescent="0.35">
      <c r="C274" s="197"/>
      <c r="D274" s="197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6"/>
      <c r="BN274" s="206"/>
      <c r="BO274" s="206"/>
      <c r="BP274" s="206"/>
      <c r="BQ274" s="206"/>
      <c r="BR274" s="206"/>
      <c r="BS274" s="206"/>
      <c r="BT274" s="206"/>
      <c r="BU274" s="206"/>
      <c r="BV274" s="206"/>
    </row>
    <row r="275" spans="3:74" x14ac:dyDescent="0.35">
      <c r="C275" s="197"/>
      <c r="D275" s="197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6"/>
      <c r="BN275" s="206"/>
      <c r="BO275" s="206"/>
      <c r="BP275" s="206"/>
      <c r="BQ275" s="206"/>
      <c r="BR275" s="206"/>
      <c r="BS275" s="206"/>
      <c r="BT275" s="206"/>
      <c r="BU275" s="206"/>
      <c r="BV275" s="206"/>
    </row>
    <row r="276" spans="3:74" x14ac:dyDescent="0.35">
      <c r="C276" s="197"/>
      <c r="D276" s="197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6"/>
      <c r="BN276" s="206"/>
      <c r="BO276" s="206"/>
      <c r="BP276" s="206"/>
      <c r="BQ276" s="206"/>
      <c r="BR276" s="206"/>
      <c r="BS276" s="206"/>
      <c r="BT276" s="206"/>
      <c r="BU276" s="206"/>
      <c r="BV276" s="206"/>
    </row>
    <row r="277" spans="3:74" x14ac:dyDescent="0.35">
      <c r="C277" s="197"/>
      <c r="D277" s="197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/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  <c r="BI277" s="206"/>
      <c r="BJ277" s="206"/>
      <c r="BK277" s="206"/>
      <c r="BL277" s="206"/>
      <c r="BM277" s="206"/>
      <c r="BN277" s="206"/>
      <c r="BO277" s="206"/>
      <c r="BP277" s="206"/>
      <c r="BQ277" s="206"/>
      <c r="BR277" s="206"/>
      <c r="BS277" s="206"/>
      <c r="BT277" s="206"/>
      <c r="BU277" s="206"/>
      <c r="BV277" s="206"/>
    </row>
    <row r="278" spans="3:74" x14ac:dyDescent="0.35">
      <c r="C278" s="197"/>
      <c r="D278" s="197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/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  <c r="BI278" s="206"/>
      <c r="BJ278" s="206"/>
      <c r="BK278" s="206"/>
      <c r="BL278" s="206"/>
      <c r="BM278" s="206"/>
      <c r="BN278" s="206"/>
      <c r="BO278" s="206"/>
      <c r="BP278" s="206"/>
      <c r="BQ278" s="206"/>
      <c r="BR278" s="206"/>
      <c r="BS278" s="206"/>
      <c r="BT278" s="206"/>
      <c r="BU278" s="206"/>
      <c r="BV278" s="206"/>
    </row>
    <row r="279" spans="3:74" x14ac:dyDescent="0.35">
      <c r="C279" s="197"/>
      <c r="D279" s="197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/>
      <c r="AH279" s="206"/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  <c r="BI279" s="206"/>
      <c r="BJ279" s="206"/>
      <c r="BK279" s="206"/>
      <c r="BL279" s="206"/>
      <c r="BM279" s="206"/>
      <c r="BN279" s="206"/>
      <c r="BO279" s="206"/>
      <c r="BP279" s="206"/>
      <c r="BQ279" s="206"/>
      <c r="BR279" s="206"/>
      <c r="BS279" s="206"/>
      <c r="BT279" s="206"/>
      <c r="BU279" s="206"/>
      <c r="BV279" s="206"/>
    </row>
    <row r="280" spans="3:74" x14ac:dyDescent="0.35">
      <c r="C280" s="197"/>
      <c r="D280" s="197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/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  <c r="BI280" s="206"/>
      <c r="BJ280" s="206"/>
      <c r="BK280" s="206"/>
      <c r="BL280" s="206"/>
      <c r="BM280" s="206"/>
      <c r="BN280" s="206"/>
      <c r="BO280" s="206"/>
      <c r="BP280" s="206"/>
      <c r="BQ280" s="206"/>
      <c r="BR280" s="206"/>
      <c r="BS280" s="206"/>
      <c r="BT280" s="206"/>
      <c r="BU280" s="206"/>
      <c r="BV280" s="206"/>
    </row>
    <row r="281" spans="3:74" x14ac:dyDescent="0.35">
      <c r="C281" s="197"/>
      <c r="D281" s="197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/>
      <c r="AH281" s="206"/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  <c r="BI281" s="206"/>
      <c r="BJ281" s="206"/>
      <c r="BK281" s="206"/>
      <c r="BL281" s="206"/>
      <c r="BM281" s="206"/>
      <c r="BN281" s="206"/>
      <c r="BO281" s="206"/>
      <c r="BP281" s="206"/>
      <c r="BQ281" s="206"/>
      <c r="BR281" s="206"/>
      <c r="BS281" s="206"/>
      <c r="BT281" s="206"/>
      <c r="BU281" s="206"/>
      <c r="BV281" s="206"/>
    </row>
    <row r="282" spans="3:74" x14ac:dyDescent="0.35">
      <c r="C282" s="197"/>
      <c r="D282" s="197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/>
      <c r="AH282" s="206"/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  <c r="BI282" s="206"/>
      <c r="BJ282" s="206"/>
      <c r="BK282" s="206"/>
      <c r="BL282" s="206"/>
      <c r="BM282" s="206"/>
      <c r="BN282" s="206"/>
      <c r="BO282" s="206"/>
      <c r="BP282" s="206"/>
      <c r="BQ282" s="206"/>
      <c r="BR282" s="206"/>
      <c r="BS282" s="206"/>
      <c r="BT282" s="206"/>
      <c r="BU282" s="206"/>
      <c r="BV282" s="206"/>
    </row>
    <row r="283" spans="3:74" x14ac:dyDescent="0.35">
      <c r="C283" s="197"/>
      <c r="D283" s="197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/>
      <c r="AH283" s="206"/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  <c r="BI283" s="206"/>
      <c r="BJ283" s="206"/>
      <c r="BK283" s="206"/>
      <c r="BL283" s="206"/>
      <c r="BM283" s="206"/>
      <c r="BN283" s="206"/>
      <c r="BO283" s="206"/>
      <c r="BP283" s="206"/>
      <c r="BQ283" s="206"/>
      <c r="BR283" s="206"/>
      <c r="BS283" s="206"/>
      <c r="BT283" s="206"/>
      <c r="BU283" s="206"/>
      <c r="BV283" s="206"/>
    </row>
    <row r="284" spans="3:74" x14ac:dyDescent="0.35"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/>
      <c r="AH284" s="206"/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  <c r="BI284" s="206"/>
      <c r="BJ284" s="206"/>
      <c r="BK284" s="206"/>
      <c r="BL284" s="206"/>
      <c r="BM284" s="206"/>
      <c r="BN284" s="206"/>
      <c r="BO284" s="206"/>
      <c r="BP284" s="206"/>
      <c r="BQ284" s="206"/>
      <c r="BR284" s="206"/>
      <c r="BS284" s="206"/>
      <c r="BT284" s="206"/>
      <c r="BU284" s="206"/>
      <c r="BV284" s="206"/>
    </row>
    <row r="285" spans="3:74" x14ac:dyDescent="0.35"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/>
      <c r="AH285" s="206"/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  <c r="BI285" s="206"/>
      <c r="BJ285" s="206"/>
      <c r="BK285" s="206"/>
      <c r="BL285" s="206"/>
      <c r="BM285" s="206"/>
      <c r="BN285" s="206"/>
      <c r="BO285" s="206"/>
      <c r="BP285" s="206"/>
      <c r="BQ285" s="206"/>
      <c r="BR285" s="206"/>
      <c r="BS285" s="206"/>
      <c r="BT285" s="206"/>
      <c r="BU285" s="206"/>
      <c r="BV285" s="206"/>
    </row>
    <row r="286" spans="3:74" x14ac:dyDescent="0.35">
      <c r="C286" s="197"/>
      <c r="D286" s="197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/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  <c r="BI286" s="206"/>
      <c r="BJ286" s="206"/>
      <c r="BK286" s="206"/>
      <c r="BL286" s="206"/>
      <c r="BM286" s="206"/>
      <c r="BN286" s="206"/>
      <c r="BO286" s="206"/>
      <c r="BP286" s="206"/>
      <c r="BQ286" s="206"/>
      <c r="BR286" s="206"/>
      <c r="BS286" s="206"/>
      <c r="BT286" s="206"/>
      <c r="BU286" s="206"/>
      <c r="BV286" s="206"/>
    </row>
    <row r="287" spans="3:74" x14ac:dyDescent="0.35">
      <c r="C287" s="197"/>
      <c r="D287" s="197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/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  <c r="BI287" s="206"/>
      <c r="BJ287" s="206"/>
      <c r="BK287" s="206"/>
      <c r="BL287" s="206"/>
      <c r="BM287" s="206"/>
      <c r="BN287" s="206"/>
      <c r="BO287" s="206"/>
      <c r="BP287" s="206"/>
      <c r="BQ287" s="206"/>
      <c r="BR287" s="206"/>
      <c r="BS287" s="206"/>
      <c r="BT287" s="206"/>
      <c r="BU287" s="206"/>
      <c r="BV287" s="206"/>
    </row>
    <row r="288" spans="3:74" x14ac:dyDescent="0.35">
      <c r="C288" s="197"/>
      <c r="D288" s="197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6"/>
      <c r="BN288" s="206"/>
      <c r="BO288" s="206"/>
      <c r="BP288" s="206"/>
      <c r="BQ288" s="206"/>
      <c r="BR288" s="206"/>
      <c r="BS288" s="206"/>
      <c r="BT288" s="206"/>
      <c r="BU288" s="206"/>
      <c r="BV288" s="206"/>
    </row>
  </sheetData>
  <mergeCells count="20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61:D61"/>
    <mergeCell ref="A62:D62"/>
    <mergeCell ref="A63:D63"/>
    <mergeCell ref="A79:XFD79"/>
    <mergeCell ref="AX3:BB3"/>
    <mergeCell ref="BC3:BG3"/>
    <mergeCell ref="BH3:BL3"/>
    <mergeCell ref="BM3:BQ3"/>
    <mergeCell ref="BR3:BV3"/>
    <mergeCell ref="B26:C26"/>
  </mergeCells>
  <pageMargins left="0.7" right="0.7" top="0.75" bottom="0.75" header="0.3" footer="0.3"/>
  <pageSetup scale="43" orientation="landscape" r:id="rId1"/>
  <colBreaks count="1" manualBreakCount="1">
    <brk id="7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80490-AD6E-417E-A62E-62AE4A07FF29}">
  <dimension ref="C1:EY134"/>
  <sheetViews>
    <sheetView view="pageBreakPreview" topLeftCell="A67" zoomScaleNormal="100" zoomScaleSheetLayoutView="100" workbookViewId="0">
      <selection activeCell="H79" sqref="H79"/>
    </sheetView>
  </sheetViews>
  <sheetFormatPr defaultColWidth="9.23046875" defaultRowHeight="12.9" x14ac:dyDescent="0.35"/>
  <cols>
    <col min="1" max="1" width="1.4609375" style="289" customWidth="1"/>
    <col min="2" max="2" width="1.15234375" style="289" customWidth="1"/>
    <col min="3" max="3" width="54.23046875" style="289" customWidth="1"/>
    <col min="4" max="4" width="3.3046875" style="289" customWidth="1"/>
    <col min="5" max="5" width="8.15234375" style="289" hidden="1" customWidth="1"/>
    <col min="6" max="7" width="0.921875" style="289" customWidth="1"/>
    <col min="8" max="8" width="14.61328125" style="289" customWidth="1"/>
    <col min="9" max="10" width="0.921875" style="289" customWidth="1"/>
    <col min="11" max="11" width="1.69140625" style="289" customWidth="1"/>
    <col min="12" max="12" width="0.921875" style="289" customWidth="1"/>
    <col min="13" max="13" width="14.61328125" style="289" customWidth="1"/>
    <col min="14" max="15" width="0.921875" style="289" customWidth="1"/>
    <col min="16" max="17" width="0.921875" style="289" hidden="1" customWidth="1"/>
    <col min="18" max="18" width="14.61328125" style="289" hidden="1" customWidth="1"/>
    <col min="19" max="22" width="0.921875" style="289" hidden="1" customWidth="1"/>
    <col min="23" max="23" width="14.61328125" style="289" hidden="1" customWidth="1"/>
    <col min="24" max="27" width="0.921875" style="289" hidden="1" customWidth="1"/>
    <col min="28" max="28" width="14.61328125" style="289" hidden="1" customWidth="1"/>
    <col min="29" max="32" width="0.921875" style="289" hidden="1" customWidth="1"/>
    <col min="33" max="33" width="14.61328125" style="289" hidden="1" customWidth="1"/>
    <col min="34" max="37" width="0.921875" style="289" hidden="1" customWidth="1"/>
    <col min="38" max="38" width="14.61328125" style="289" hidden="1" customWidth="1"/>
    <col min="39" max="42" width="0.921875" style="289" hidden="1" customWidth="1"/>
    <col min="43" max="43" width="14.61328125" style="289" hidden="1" customWidth="1"/>
    <col min="44" max="47" width="0.921875" style="289" hidden="1" customWidth="1"/>
    <col min="48" max="48" width="14.61328125" style="289" hidden="1" customWidth="1"/>
    <col min="49" max="52" width="0.921875" style="289" hidden="1" customWidth="1"/>
    <col min="53" max="53" width="14.61328125" style="289" hidden="1" customWidth="1"/>
    <col min="54" max="57" width="0.921875" style="289" hidden="1" customWidth="1"/>
    <col min="58" max="58" width="14.61328125" style="289" hidden="1" customWidth="1"/>
    <col min="59" max="62" width="0.921875" style="289" hidden="1" customWidth="1"/>
    <col min="63" max="63" width="14.61328125" style="289" hidden="1" customWidth="1"/>
    <col min="64" max="67" width="0.921875" style="289" hidden="1" customWidth="1"/>
    <col min="68" max="68" width="14.61328125" style="289" hidden="1" customWidth="1"/>
    <col min="69" max="72" width="0.921875" style="289" hidden="1" customWidth="1"/>
    <col min="73" max="73" width="14.61328125" style="289" hidden="1" customWidth="1"/>
    <col min="74" max="75" width="0.921875" style="289" hidden="1" customWidth="1"/>
    <col min="76" max="77" width="0.921875" style="289" customWidth="1"/>
    <col min="78" max="78" width="14.61328125" style="289" customWidth="1"/>
    <col min="79" max="80" width="0.921875" style="289" customWidth="1"/>
    <col min="81" max="81" width="1.15234375" style="289" customWidth="1"/>
    <col min="82" max="82" width="0.921875" style="289" customWidth="1"/>
    <col min="83" max="83" width="14.61328125" style="289" customWidth="1"/>
    <col min="84" max="84" width="0.921875" style="289" customWidth="1"/>
    <col min="85" max="85" width="1.61328125" style="289" customWidth="1"/>
    <col min="86" max="87" width="0.921875" style="289" hidden="1" customWidth="1"/>
    <col min="88" max="88" width="14.61328125" style="289" hidden="1" customWidth="1"/>
    <col min="89" max="92" width="0.921875" style="289" hidden="1" customWidth="1"/>
    <col min="93" max="93" width="14.61328125" style="289" hidden="1" customWidth="1"/>
    <col min="94" max="97" width="0.921875" style="289" hidden="1" customWidth="1"/>
    <col min="98" max="98" width="14.61328125" style="289" hidden="1" customWidth="1"/>
    <col min="99" max="102" width="0.921875" style="289" hidden="1" customWidth="1"/>
    <col min="103" max="103" width="14.61328125" style="289" hidden="1" customWidth="1"/>
    <col min="104" max="107" width="0.921875" style="289" hidden="1" customWidth="1"/>
    <col min="108" max="108" width="14.61328125" style="289" hidden="1" customWidth="1"/>
    <col min="109" max="112" width="0.921875" style="289" hidden="1" customWidth="1"/>
    <col min="113" max="113" width="14.61328125" style="289" hidden="1" customWidth="1"/>
    <col min="114" max="117" width="0.921875" style="289" hidden="1" customWidth="1"/>
    <col min="118" max="118" width="14.61328125" style="289" hidden="1" customWidth="1"/>
    <col min="119" max="122" width="0.921875" style="289" hidden="1" customWidth="1"/>
    <col min="123" max="123" width="14.61328125" style="289" hidden="1" customWidth="1"/>
    <col min="124" max="127" width="0.921875" style="289" hidden="1" customWidth="1"/>
    <col min="128" max="128" width="14.61328125" style="289" hidden="1" customWidth="1"/>
    <col min="129" max="132" width="0.921875" style="289" hidden="1" customWidth="1"/>
    <col min="133" max="133" width="14.61328125" style="289" hidden="1" customWidth="1"/>
    <col min="134" max="137" width="0.921875" style="289" hidden="1" customWidth="1"/>
    <col min="138" max="138" width="14.61328125" style="289" hidden="1" customWidth="1"/>
    <col min="139" max="142" width="0.921875" style="289" hidden="1" customWidth="1"/>
    <col min="143" max="143" width="14.61328125" style="289" hidden="1" customWidth="1"/>
    <col min="144" max="145" width="0.921875" style="289" hidden="1" customWidth="1"/>
    <col min="146" max="146" width="1.15234375" style="289" customWidth="1"/>
    <col min="147" max="147" width="0.61328125" style="289" customWidth="1"/>
    <col min="148" max="148" width="1.69140625" style="289" customWidth="1"/>
    <col min="149" max="149" width="3.07421875" style="289" customWidth="1"/>
    <col min="150" max="150" width="12.4609375" style="289" customWidth="1"/>
    <col min="151" max="151" width="19.4609375" style="289" customWidth="1"/>
    <col min="152" max="152" width="9.765625" style="289" bestFit="1" customWidth="1"/>
    <col min="153" max="153" width="9.23046875" style="289"/>
    <col min="154" max="154" width="9.765625" style="289" bestFit="1" customWidth="1"/>
    <col min="155" max="16384" width="9.23046875" style="289"/>
  </cols>
  <sheetData>
    <row r="1" spans="3:151" ht="15" customHeight="1" x14ac:dyDescent="0.4">
      <c r="C1" s="291" t="s">
        <v>281</v>
      </c>
      <c r="D1" s="292"/>
    </row>
    <row r="2" spans="3:151" ht="13.5" customHeight="1" x14ac:dyDescent="0.35">
      <c r="C2" s="293"/>
      <c r="E2" s="294"/>
      <c r="F2" s="295"/>
      <c r="G2" s="296"/>
      <c r="H2" s="729" t="s">
        <v>1</v>
      </c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  <c r="AA2" s="730"/>
      <c r="AB2" s="730"/>
      <c r="AC2" s="730"/>
      <c r="AD2" s="730"/>
      <c r="AE2" s="730"/>
      <c r="AF2" s="730"/>
      <c r="AG2" s="730"/>
      <c r="AH2" s="730"/>
      <c r="AI2" s="730"/>
      <c r="AJ2" s="730"/>
      <c r="AK2" s="730"/>
      <c r="AL2" s="730"/>
      <c r="AM2" s="730"/>
      <c r="AN2" s="730"/>
      <c r="AO2" s="730"/>
      <c r="AP2" s="730"/>
      <c r="AQ2" s="730"/>
      <c r="AR2" s="730"/>
      <c r="AS2" s="730"/>
      <c r="AT2" s="730"/>
      <c r="AU2" s="730"/>
      <c r="AV2" s="730"/>
      <c r="AW2" s="730"/>
      <c r="AX2" s="730"/>
      <c r="AY2" s="730"/>
      <c r="AZ2" s="730"/>
      <c r="BA2" s="730"/>
      <c r="BB2" s="730"/>
      <c r="BC2" s="730"/>
      <c r="BD2" s="730"/>
      <c r="BE2" s="730"/>
      <c r="BF2" s="730"/>
      <c r="BG2" s="730"/>
      <c r="BH2" s="730"/>
      <c r="BI2" s="730"/>
      <c r="BJ2" s="730"/>
      <c r="BK2" s="730"/>
      <c r="BL2" s="730"/>
      <c r="BM2" s="730"/>
      <c r="BN2" s="730"/>
      <c r="BO2" s="730"/>
      <c r="BP2" s="730"/>
      <c r="BQ2" s="730"/>
      <c r="BR2" s="730"/>
      <c r="BS2" s="730"/>
      <c r="BT2" s="730"/>
      <c r="BU2" s="730"/>
      <c r="BV2" s="298"/>
      <c r="BW2" s="298"/>
      <c r="BX2" s="299"/>
      <c r="BY2" s="298"/>
      <c r="BZ2" s="729" t="s">
        <v>2</v>
      </c>
      <c r="CA2" s="729"/>
      <c r="CB2" s="729"/>
      <c r="CC2" s="729"/>
      <c r="CD2" s="729"/>
      <c r="CE2" s="729"/>
      <c r="CF2" s="729"/>
      <c r="CG2" s="729"/>
      <c r="CH2" s="729"/>
      <c r="CI2" s="729"/>
      <c r="CJ2" s="729"/>
      <c r="CK2" s="729"/>
      <c r="CL2" s="729"/>
      <c r="CM2" s="729"/>
      <c r="CN2" s="729"/>
      <c r="CO2" s="729"/>
      <c r="CP2" s="729"/>
      <c r="CQ2" s="729"/>
      <c r="CR2" s="729"/>
      <c r="CS2" s="729"/>
      <c r="CT2" s="729"/>
      <c r="CU2" s="729"/>
      <c r="CV2" s="729"/>
      <c r="CW2" s="729"/>
      <c r="CX2" s="729"/>
      <c r="CY2" s="729"/>
      <c r="CZ2" s="729"/>
      <c r="DA2" s="729"/>
      <c r="DB2" s="729"/>
      <c r="DC2" s="729"/>
      <c r="DD2" s="729"/>
      <c r="DE2" s="729"/>
      <c r="DF2" s="729"/>
      <c r="DG2" s="729"/>
      <c r="DH2" s="729"/>
      <c r="DI2" s="729"/>
      <c r="DJ2" s="729"/>
      <c r="DK2" s="729"/>
      <c r="DL2" s="729"/>
      <c r="DM2" s="729"/>
      <c r="DN2" s="729"/>
      <c r="DO2" s="729"/>
      <c r="DP2" s="729"/>
      <c r="DQ2" s="729"/>
      <c r="DR2" s="729"/>
      <c r="DS2" s="729"/>
      <c r="DT2" s="729"/>
      <c r="DU2" s="729"/>
      <c r="DV2" s="729"/>
      <c r="DW2" s="729"/>
      <c r="DX2" s="729"/>
      <c r="DY2" s="729"/>
      <c r="DZ2" s="729"/>
      <c r="EA2" s="729"/>
      <c r="EB2" s="729"/>
      <c r="EC2" s="729"/>
      <c r="ED2" s="729"/>
      <c r="EE2" s="729"/>
      <c r="EF2" s="729"/>
      <c r="EG2" s="729"/>
      <c r="EH2" s="729"/>
      <c r="EI2" s="729"/>
      <c r="EJ2" s="729"/>
      <c r="EK2" s="729"/>
      <c r="EL2" s="729"/>
      <c r="EM2" s="729"/>
      <c r="EN2" s="297"/>
      <c r="EO2" s="300"/>
      <c r="EP2" s="301"/>
    </row>
    <row r="3" spans="3:151" x14ac:dyDescent="0.35">
      <c r="C3" s="301"/>
      <c r="E3" s="302" t="s">
        <v>282</v>
      </c>
      <c r="F3" s="303"/>
      <c r="G3" s="304"/>
      <c r="H3" s="304" t="s">
        <v>3</v>
      </c>
      <c r="I3" s="304"/>
      <c r="J3" s="304"/>
      <c r="K3" s="303"/>
      <c r="L3" s="304"/>
      <c r="M3" s="304" t="s">
        <v>4</v>
      </c>
      <c r="N3" s="304"/>
      <c r="O3" s="304"/>
      <c r="P3" s="303"/>
      <c r="Q3" s="304"/>
      <c r="R3" s="304" t="s">
        <v>5</v>
      </c>
      <c r="S3" s="304"/>
      <c r="T3" s="304"/>
      <c r="U3" s="303"/>
      <c r="V3" s="304"/>
      <c r="W3" s="304" t="s">
        <v>6</v>
      </c>
      <c r="X3" s="304"/>
      <c r="Y3" s="304"/>
      <c r="Z3" s="303"/>
      <c r="AA3" s="304"/>
      <c r="AB3" s="304" t="s">
        <v>7</v>
      </c>
      <c r="AC3" s="304"/>
      <c r="AD3" s="304"/>
      <c r="AE3" s="303"/>
      <c r="AF3" s="304"/>
      <c r="AG3" s="304" t="s">
        <v>8</v>
      </c>
      <c r="AH3" s="304"/>
      <c r="AI3" s="304"/>
      <c r="AJ3" s="303"/>
      <c r="AK3" s="304"/>
      <c r="AL3" s="304" t="s">
        <v>9</v>
      </c>
      <c r="AM3" s="304"/>
      <c r="AN3" s="304"/>
      <c r="AO3" s="303"/>
      <c r="AP3" s="304"/>
      <c r="AQ3" s="304" t="s">
        <v>10</v>
      </c>
      <c r="AR3" s="304"/>
      <c r="AS3" s="304"/>
      <c r="AT3" s="303"/>
      <c r="AU3" s="304"/>
      <c r="AV3" s="304" t="s">
        <v>11</v>
      </c>
      <c r="AW3" s="304"/>
      <c r="AX3" s="304"/>
      <c r="AY3" s="303"/>
      <c r="AZ3" s="304"/>
      <c r="BA3" s="304" t="s">
        <v>12</v>
      </c>
      <c r="BB3" s="304"/>
      <c r="BC3" s="304"/>
      <c r="BD3" s="303"/>
      <c r="BE3" s="304"/>
      <c r="BF3" s="304" t="s">
        <v>13</v>
      </c>
      <c r="BG3" s="304"/>
      <c r="BH3" s="304"/>
      <c r="BI3" s="303"/>
      <c r="BJ3" s="304"/>
      <c r="BK3" s="304" t="s">
        <v>14</v>
      </c>
      <c r="BL3" s="304"/>
      <c r="BM3" s="304"/>
      <c r="BN3" s="303"/>
      <c r="BO3" s="304"/>
      <c r="BP3" s="304" t="s">
        <v>15</v>
      </c>
      <c r="BQ3" s="304"/>
      <c r="BR3" s="304"/>
      <c r="BS3" s="303"/>
      <c r="BT3" s="304"/>
      <c r="BU3" s="304" t="s">
        <v>16</v>
      </c>
      <c r="BV3" s="304"/>
      <c r="BW3" s="304"/>
      <c r="BX3" s="305"/>
      <c r="BY3" s="304"/>
      <c r="BZ3" s="304" t="s">
        <v>17</v>
      </c>
      <c r="CA3" s="304"/>
      <c r="CB3" s="304"/>
      <c r="CC3" s="303"/>
      <c r="CD3" s="304"/>
      <c r="CE3" s="304" t="s">
        <v>4</v>
      </c>
      <c r="CF3" s="304"/>
      <c r="CG3" s="304"/>
      <c r="CH3" s="303"/>
      <c r="CI3" s="304"/>
      <c r="CJ3" s="304" t="s">
        <v>5</v>
      </c>
      <c r="CK3" s="304"/>
      <c r="CL3" s="304"/>
      <c r="CM3" s="303"/>
      <c r="CN3" s="304"/>
      <c r="CO3" s="304" t="s">
        <v>6</v>
      </c>
      <c r="CP3" s="304"/>
      <c r="CQ3" s="304"/>
      <c r="CR3" s="303"/>
      <c r="CS3" s="304"/>
      <c r="CT3" s="304" t="s">
        <v>7</v>
      </c>
      <c r="CU3" s="304"/>
      <c r="CV3" s="304"/>
      <c r="CW3" s="303"/>
      <c r="CX3" s="304"/>
      <c r="CY3" s="304" t="s">
        <v>8</v>
      </c>
      <c r="CZ3" s="304"/>
      <c r="DA3" s="304"/>
      <c r="DB3" s="303"/>
      <c r="DC3" s="304"/>
      <c r="DD3" s="304" t="s">
        <v>9</v>
      </c>
      <c r="DE3" s="304"/>
      <c r="DF3" s="304"/>
      <c r="DG3" s="303"/>
      <c r="DH3" s="304"/>
      <c r="DI3" s="304" t="s">
        <v>10</v>
      </c>
      <c r="DJ3" s="304"/>
      <c r="DK3" s="304"/>
      <c r="DL3" s="303"/>
      <c r="DM3" s="304"/>
      <c r="DN3" s="304" t="s">
        <v>11</v>
      </c>
      <c r="DO3" s="304"/>
      <c r="DP3" s="304"/>
      <c r="DQ3" s="303"/>
      <c r="DR3" s="304"/>
      <c r="DS3" s="304" t="s">
        <v>12</v>
      </c>
      <c r="DT3" s="304"/>
      <c r="DU3" s="304"/>
      <c r="DV3" s="303"/>
      <c r="DW3" s="304"/>
      <c r="DX3" s="304" t="s">
        <v>13</v>
      </c>
      <c r="DY3" s="304"/>
      <c r="DZ3" s="304"/>
      <c r="EA3" s="303"/>
      <c r="EB3" s="304"/>
      <c r="EC3" s="304" t="s">
        <v>14</v>
      </c>
      <c r="ED3" s="304"/>
      <c r="EE3" s="304"/>
      <c r="EF3" s="303"/>
      <c r="EG3" s="304"/>
      <c r="EH3" s="304" t="s">
        <v>283</v>
      </c>
      <c r="EI3" s="304"/>
      <c r="EJ3" s="304"/>
      <c r="EK3" s="303"/>
      <c r="EL3" s="304"/>
      <c r="EM3" s="304" t="s">
        <v>16</v>
      </c>
      <c r="EN3" s="304"/>
      <c r="EO3" s="304"/>
      <c r="EP3" s="301"/>
    </row>
    <row r="4" spans="3:151" x14ac:dyDescent="0.35">
      <c r="C4" s="306" t="s">
        <v>19</v>
      </c>
      <c r="D4" s="307"/>
      <c r="E4" s="308"/>
      <c r="F4" s="309"/>
      <c r="G4" s="310"/>
      <c r="H4" s="310" t="s">
        <v>284</v>
      </c>
      <c r="I4" s="310"/>
      <c r="J4" s="310"/>
      <c r="K4" s="309"/>
      <c r="L4" s="310"/>
      <c r="M4" s="310"/>
      <c r="N4" s="310"/>
      <c r="O4" s="310"/>
      <c r="P4" s="309"/>
      <c r="Q4" s="310"/>
      <c r="R4" s="310"/>
      <c r="S4" s="310"/>
      <c r="T4" s="310"/>
      <c r="U4" s="309"/>
      <c r="V4" s="310"/>
      <c r="W4" s="310"/>
      <c r="X4" s="310"/>
      <c r="Y4" s="310"/>
      <c r="Z4" s="309"/>
      <c r="AA4" s="310"/>
      <c r="AB4" s="310"/>
      <c r="AC4" s="310"/>
      <c r="AD4" s="310"/>
      <c r="AE4" s="309"/>
      <c r="AF4" s="310"/>
      <c r="AG4" s="310"/>
      <c r="AH4" s="310"/>
      <c r="AI4" s="310"/>
      <c r="AJ4" s="309"/>
      <c r="AK4" s="310"/>
      <c r="AL4" s="310"/>
      <c r="AM4" s="310"/>
      <c r="AN4" s="310"/>
      <c r="AO4" s="309"/>
      <c r="AP4" s="310"/>
      <c r="AQ4" s="310"/>
      <c r="AR4" s="310"/>
      <c r="AS4" s="310"/>
      <c r="AT4" s="309"/>
      <c r="AU4" s="310"/>
      <c r="AV4" s="310"/>
      <c r="AW4" s="310"/>
      <c r="AX4" s="310"/>
      <c r="AY4" s="309"/>
      <c r="AZ4" s="310"/>
      <c r="BA4" s="310"/>
      <c r="BB4" s="310"/>
      <c r="BC4" s="310"/>
      <c r="BD4" s="309"/>
      <c r="BE4" s="310"/>
      <c r="BF4" s="310"/>
      <c r="BG4" s="310"/>
      <c r="BH4" s="310"/>
      <c r="BI4" s="309"/>
      <c r="BJ4" s="310"/>
      <c r="BK4" s="310"/>
      <c r="BL4" s="310"/>
      <c r="BM4" s="310"/>
      <c r="BN4" s="309"/>
      <c r="BO4" s="310"/>
      <c r="BP4" s="310"/>
      <c r="BQ4" s="310"/>
      <c r="BR4" s="310"/>
      <c r="BS4" s="309"/>
      <c r="BT4" s="310"/>
      <c r="BU4" s="310"/>
      <c r="BV4" s="310"/>
      <c r="BW4" s="310"/>
      <c r="BX4" s="309"/>
      <c r="BY4" s="310"/>
      <c r="BZ4" s="310" t="s">
        <v>21</v>
      </c>
      <c r="CA4" s="310"/>
      <c r="CB4" s="310"/>
      <c r="CC4" s="309"/>
      <c r="CD4" s="310"/>
      <c r="CE4" s="310"/>
      <c r="CF4" s="310"/>
      <c r="CG4" s="310"/>
      <c r="CH4" s="309"/>
      <c r="CI4" s="310"/>
      <c r="CJ4" s="310"/>
      <c r="CK4" s="310"/>
      <c r="CL4" s="310"/>
      <c r="CM4" s="309"/>
      <c r="CN4" s="310"/>
      <c r="CO4" s="310"/>
      <c r="CP4" s="310"/>
      <c r="CQ4" s="310"/>
      <c r="CR4" s="309"/>
      <c r="CS4" s="310"/>
      <c r="CT4" s="310"/>
      <c r="CU4" s="310"/>
      <c r="CV4" s="310"/>
      <c r="CW4" s="309"/>
      <c r="CX4" s="310"/>
      <c r="CY4" s="310"/>
      <c r="CZ4" s="310"/>
      <c r="DA4" s="310"/>
      <c r="DB4" s="309"/>
      <c r="DC4" s="310"/>
      <c r="DD4" s="310"/>
      <c r="DE4" s="310"/>
      <c r="DF4" s="310"/>
      <c r="DG4" s="309"/>
      <c r="DH4" s="310"/>
      <c r="DI4" s="310"/>
      <c r="DJ4" s="310"/>
      <c r="DK4" s="310"/>
      <c r="DL4" s="309"/>
      <c r="DM4" s="310"/>
      <c r="DN4" s="310"/>
      <c r="DO4" s="310"/>
      <c r="DP4" s="310"/>
      <c r="DQ4" s="309"/>
      <c r="DR4" s="310"/>
      <c r="DS4" s="310"/>
      <c r="DT4" s="310"/>
      <c r="DU4" s="310"/>
      <c r="DV4" s="309"/>
      <c r="DW4" s="310"/>
      <c r="DX4" s="310"/>
      <c r="DY4" s="310"/>
      <c r="DZ4" s="310"/>
      <c r="EA4" s="309"/>
      <c r="EB4" s="310"/>
      <c r="EC4" s="310"/>
      <c r="ED4" s="310"/>
      <c r="EE4" s="310"/>
      <c r="EF4" s="309"/>
      <c r="EG4" s="310"/>
      <c r="EH4" s="310"/>
      <c r="EI4" s="310"/>
      <c r="EJ4" s="310"/>
      <c r="EK4" s="309"/>
      <c r="EL4" s="310"/>
      <c r="EM4" s="310"/>
      <c r="EN4" s="310"/>
      <c r="EO4" s="311"/>
      <c r="EP4" s="301"/>
      <c r="EU4" s="290"/>
    </row>
    <row r="5" spans="3:151" x14ac:dyDescent="0.35">
      <c r="C5" s="301"/>
      <c r="E5" s="312"/>
      <c r="F5" s="313"/>
      <c r="K5" s="313"/>
      <c r="P5" s="313"/>
      <c r="U5" s="313"/>
      <c r="Z5" s="313"/>
      <c r="AE5" s="313"/>
      <c r="AJ5" s="313"/>
      <c r="AO5" s="313"/>
      <c r="AT5" s="313"/>
      <c r="AY5" s="313"/>
      <c r="BD5" s="313"/>
      <c r="BI5" s="313"/>
      <c r="BN5" s="313"/>
      <c r="BS5" s="313"/>
      <c r="BX5" s="313"/>
      <c r="CC5" s="313"/>
      <c r="CH5" s="313"/>
      <c r="CM5" s="313"/>
      <c r="CR5" s="313"/>
      <c r="CW5" s="313"/>
      <c r="DB5" s="313"/>
      <c r="DG5" s="313"/>
      <c r="DL5" s="313"/>
      <c r="DQ5" s="313"/>
      <c r="DV5" s="313"/>
      <c r="EA5" s="313"/>
      <c r="EF5" s="313"/>
      <c r="EK5" s="313"/>
      <c r="EP5" s="301"/>
    </row>
    <row r="6" spans="3:151" x14ac:dyDescent="0.35">
      <c r="C6" s="301"/>
      <c r="E6" s="312"/>
      <c r="F6" s="313"/>
      <c r="K6" s="313"/>
      <c r="P6" s="313"/>
      <c r="U6" s="313"/>
      <c r="Z6" s="313"/>
      <c r="AE6" s="313"/>
      <c r="AJ6" s="313"/>
      <c r="AO6" s="313"/>
      <c r="AT6" s="313"/>
      <c r="AY6" s="313"/>
      <c r="BD6" s="313"/>
      <c r="BI6" s="313"/>
      <c r="BN6" s="313"/>
      <c r="BS6" s="313"/>
      <c r="BX6" s="313"/>
      <c r="CC6" s="313"/>
      <c r="CH6" s="313"/>
      <c r="CM6" s="313"/>
      <c r="CR6" s="313"/>
      <c r="CW6" s="313"/>
      <c r="DB6" s="313"/>
      <c r="DG6" s="313"/>
      <c r="DL6" s="313"/>
      <c r="DQ6" s="313"/>
      <c r="DV6" s="313"/>
      <c r="EA6" s="313"/>
      <c r="EF6" s="313"/>
      <c r="EK6" s="313"/>
      <c r="EP6" s="301"/>
    </row>
    <row r="7" spans="3:151" s="290" customFormat="1" x14ac:dyDescent="0.35">
      <c r="C7" s="314" t="s">
        <v>285</v>
      </c>
      <c r="E7" s="315"/>
      <c r="F7" s="316"/>
      <c r="H7" s="290">
        <f>+H8+H15</f>
        <v>26900000</v>
      </c>
      <c r="K7" s="316"/>
      <c r="M7" s="317">
        <f>+M8+M15</f>
        <v>2197851</v>
      </c>
      <c r="P7" s="316"/>
      <c r="R7" s="317">
        <f>+R8+R15</f>
        <v>0</v>
      </c>
      <c r="U7" s="316"/>
      <c r="W7" s="317">
        <f>+W8+W15</f>
        <v>0</v>
      </c>
      <c r="Z7" s="316"/>
      <c r="AB7" s="317">
        <f>+AB8+AB15</f>
        <v>0</v>
      </c>
      <c r="AE7" s="316"/>
      <c r="AG7" s="317">
        <f>+AG8+AG15</f>
        <v>0</v>
      </c>
      <c r="AJ7" s="316"/>
      <c r="AL7" s="317">
        <f>+AL8+AL15</f>
        <v>0</v>
      </c>
      <c r="AO7" s="316"/>
      <c r="AQ7" s="317">
        <f>+AQ8+AQ15</f>
        <v>0</v>
      </c>
      <c r="AT7" s="316"/>
      <c r="AV7" s="317">
        <f>+AV8+AV15</f>
        <v>0</v>
      </c>
      <c r="AY7" s="316"/>
      <c r="BA7" s="317">
        <f>+BA8+BA15</f>
        <v>0</v>
      </c>
      <c r="BD7" s="316"/>
      <c r="BF7" s="317">
        <f>+BF8+BF15</f>
        <v>0</v>
      </c>
      <c r="BI7" s="316"/>
      <c r="BK7" s="317">
        <f>+BK8+BK15</f>
        <v>0</v>
      </c>
      <c r="BL7" s="317"/>
      <c r="BM7" s="317"/>
      <c r="BN7" s="318"/>
      <c r="BO7" s="317"/>
      <c r="BP7" s="317">
        <f>+BP8+BP15</f>
        <v>0</v>
      </c>
      <c r="BS7" s="316"/>
      <c r="BU7" s="290">
        <f>+BU8+BU15</f>
        <v>2197851</v>
      </c>
      <c r="BX7" s="316"/>
      <c r="BZ7" s="319">
        <f>+BZ8+BZ15</f>
        <v>39551871</v>
      </c>
      <c r="CC7" s="316"/>
      <c r="CE7" s="317">
        <f>+CE8+CE15</f>
        <v>4605882</v>
      </c>
      <c r="CH7" s="316"/>
      <c r="CJ7" s="317">
        <f>+CJ8+CJ15</f>
        <v>2358981</v>
      </c>
      <c r="CM7" s="316"/>
      <c r="CO7" s="317">
        <f>+CO8+CO15</f>
        <v>5297789</v>
      </c>
      <c r="CR7" s="316"/>
      <c r="CT7" s="317">
        <f>+CT8+CT15</f>
        <v>7054176</v>
      </c>
      <c r="CW7" s="316"/>
      <c r="CY7" s="317">
        <f>+CY8+CY15</f>
        <v>3254204</v>
      </c>
      <c r="DB7" s="316"/>
      <c r="DD7" s="317">
        <f>+DD8+DD15</f>
        <v>4602362</v>
      </c>
      <c r="DG7" s="316"/>
      <c r="DI7" s="317">
        <f>+DI8+DI15</f>
        <v>2708108</v>
      </c>
      <c r="DL7" s="316"/>
      <c r="DN7" s="317">
        <f>+DN8+DN15</f>
        <v>3272585</v>
      </c>
      <c r="DQ7" s="316"/>
      <c r="DS7" s="317">
        <f>+DS8+DS15</f>
        <v>3724526</v>
      </c>
      <c r="DV7" s="316"/>
      <c r="DX7" s="317">
        <f>+DX8+DX15</f>
        <v>-383541</v>
      </c>
      <c r="EA7" s="316"/>
      <c r="EC7" s="317">
        <f>+EC8+EC15</f>
        <v>1671205</v>
      </c>
      <c r="ED7" s="317"/>
      <c r="EE7" s="317"/>
      <c r="EF7" s="318"/>
      <c r="EG7" s="317"/>
      <c r="EH7" s="317">
        <f>+EH8+EH15</f>
        <v>1385594</v>
      </c>
      <c r="EK7" s="316"/>
      <c r="EM7" s="290">
        <f>+EM8+EM15</f>
        <v>4605882</v>
      </c>
      <c r="EP7" s="314"/>
    </row>
    <row r="8" spans="3:151" x14ac:dyDescent="0.35">
      <c r="C8" s="301" t="s">
        <v>286</v>
      </c>
      <c r="E8" s="312"/>
      <c r="F8" s="313"/>
      <c r="G8" s="320"/>
      <c r="H8" s="321">
        <f>SUM(H9:H13)</f>
        <v>26900000</v>
      </c>
      <c r="I8" s="322"/>
      <c r="K8" s="313"/>
      <c r="L8" s="320"/>
      <c r="M8" s="323">
        <f>SUM(M9:M13)</f>
        <v>2196700</v>
      </c>
      <c r="N8" s="322"/>
      <c r="P8" s="313"/>
      <c r="Q8" s="320"/>
      <c r="R8" s="323">
        <f>SUM(R9:R13)</f>
        <v>0</v>
      </c>
      <c r="S8" s="322"/>
      <c r="U8" s="313"/>
      <c r="V8" s="320"/>
      <c r="W8" s="323">
        <f>SUM(W9:W13)</f>
        <v>0</v>
      </c>
      <c r="X8" s="322"/>
      <c r="Z8" s="313"/>
      <c r="AA8" s="320"/>
      <c r="AB8" s="323">
        <f>SUM(AB9:AB13)</f>
        <v>0</v>
      </c>
      <c r="AC8" s="322"/>
      <c r="AE8" s="313"/>
      <c r="AF8" s="320"/>
      <c r="AG8" s="323">
        <f>SUM(AG9:AG13)</f>
        <v>0</v>
      </c>
      <c r="AH8" s="322"/>
      <c r="AJ8" s="313"/>
      <c r="AK8" s="320"/>
      <c r="AL8" s="323">
        <f>SUM(AL9:AL13)</f>
        <v>0</v>
      </c>
      <c r="AM8" s="322"/>
      <c r="AO8" s="313"/>
      <c r="AP8" s="320"/>
      <c r="AQ8" s="323">
        <f>SUM(AQ9:AQ13)</f>
        <v>0</v>
      </c>
      <c r="AR8" s="322"/>
      <c r="AT8" s="313"/>
      <c r="AU8" s="320"/>
      <c r="AV8" s="323">
        <f>SUM(AV9:AV13)</f>
        <v>0</v>
      </c>
      <c r="AW8" s="322"/>
      <c r="AY8" s="313"/>
      <c r="AZ8" s="320"/>
      <c r="BA8" s="323">
        <f>SUM(BA9:BA13)</f>
        <v>0</v>
      </c>
      <c r="BB8" s="322"/>
      <c r="BD8" s="313"/>
      <c r="BE8" s="320"/>
      <c r="BF8" s="323">
        <f>SUM(BF9:BF13)</f>
        <v>0</v>
      </c>
      <c r="BG8" s="322"/>
      <c r="BI8" s="313"/>
      <c r="BJ8" s="320"/>
      <c r="BK8" s="323">
        <f>SUM(BK9:BK13)</f>
        <v>0</v>
      </c>
      <c r="BL8" s="322"/>
      <c r="BN8" s="313"/>
      <c r="BO8" s="320"/>
      <c r="BP8" s="324">
        <f>SUM(BP9:BP13)</f>
        <v>0</v>
      </c>
      <c r="BQ8" s="322"/>
      <c r="BS8" s="313"/>
      <c r="BT8" s="320"/>
      <c r="BU8" s="321">
        <f>SUM(BU9:BU13)</f>
        <v>2196700</v>
      </c>
      <c r="BV8" s="322"/>
      <c r="BX8" s="313"/>
      <c r="BY8" s="320"/>
      <c r="BZ8" s="325">
        <f>SUM(BZ9:BZ13)</f>
        <v>40633410</v>
      </c>
      <c r="CA8" s="322"/>
      <c r="CC8" s="313"/>
      <c r="CD8" s="320"/>
      <c r="CE8" s="323">
        <f>SUM(CE9:CE13)</f>
        <v>5700300</v>
      </c>
      <c r="CF8" s="322"/>
      <c r="CH8" s="313"/>
      <c r="CI8" s="320"/>
      <c r="CJ8" s="323">
        <f>SUM(CJ9:CJ13)</f>
        <v>2198500</v>
      </c>
      <c r="CK8" s="322"/>
      <c r="CM8" s="313"/>
      <c r="CN8" s="320"/>
      <c r="CO8" s="323">
        <f>SUM(CO9:CO13)</f>
        <v>5507060</v>
      </c>
      <c r="CP8" s="322"/>
      <c r="CR8" s="313"/>
      <c r="CS8" s="320"/>
      <c r="CT8" s="323">
        <f>SUM(CT9:CT13)</f>
        <v>7011280</v>
      </c>
      <c r="CU8" s="322"/>
      <c r="CW8" s="313"/>
      <c r="CX8" s="320"/>
      <c r="CY8" s="323">
        <f>SUM(CY9:CY13)</f>
        <v>2755000</v>
      </c>
      <c r="CZ8" s="322"/>
      <c r="DB8" s="313"/>
      <c r="DC8" s="320"/>
      <c r="DD8" s="323">
        <f>SUM(DD9:DD13)</f>
        <v>4054250</v>
      </c>
      <c r="DE8" s="322"/>
      <c r="DG8" s="313"/>
      <c r="DH8" s="320"/>
      <c r="DI8" s="323">
        <f>SUM(DI9:DI13)</f>
        <v>3735500</v>
      </c>
      <c r="DJ8" s="322"/>
      <c r="DL8" s="313"/>
      <c r="DM8" s="320"/>
      <c r="DN8" s="323">
        <f>SUM(DN9:DN13)</f>
        <v>3200000</v>
      </c>
      <c r="DO8" s="322"/>
      <c r="DQ8" s="313"/>
      <c r="DR8" s="320"/>
      <c r="DS8" s="323">
        <f>SUM(DS9:DS13)</f>
        <v>3836550</v>
      </c>
      <c r="DT8" s="322"/>
      <c r="DV8" s="313"/>
      <c r="DW8" s="320"/>
      <c r="DX8" s="323">
        <f>SUM(DX9:DX13)</f>
        <v>-456820</v>
      </c>
      <c r="DY8" s="322"/>
      <c r="EA8" s="313"/>
      <c r="EB8" s="320"/>
      <c r="EC8" s="323">
        <f>SUM(EC9:EC13)</f>
        <v>1600000</v>
      </c>
      <c r="ED8" s="322"/>
      <c r="EF8" s="313"/>
      <c r="EG8" s="320"/>
      <c r="EH8" s="324">
        <f>SUM(EH9:EH13)</f>
        <v>1491790</v>
      </c>
      <c r="EI8" s="322"/>
      <c r="EK8" s="313"/>
      <c r="EL8" s="320"/>
      <c r="EM8" s="321">
        <f>SUM(EM9:EM13)</f>
        <v>5700300</v>
      </c>
      <c r="EN8" s="322"/>
      <c r="EP8" s="301"/>
      <c r="ES8" s="290"/>
    </row>
    <row r="9" spans="3:151" ht="13.5" hidden="1" customHeight="1" x14ac:dyDescent="0.35">
      <c r="C9" s="326" t="s">
        <v>287</v>
      </c>
      <c r="D9" s="327"/>
      <c r="E9" s="312"/>
      <c r="F9" s="313"/>
      <c r="G9" s="313"/>
      <c r="H9" s="328">
        <v>0</v>
      </c>
      <c r="I9" s="329"/>
      <c r="K9" s="313"/>
      <c r="L9" s="313"/>
      <c r="M9" s="330">
        <v>0</v>
      </c>
      <c r="N9" s="329"/>
      <c r="P9" s="313"/>
      <c r="Q9" s="313"/>
      <c r="R9" s="330">
        <v>0</v>
      </c>
      <c r="S9" s="329"/>
      <c r="U9" s="313"/>
      <c r="V9" s="313"/>
      <c r="W9" s="330">
        <v>0</v>
      </c>
      <c r="X9" s="329"/>
      <c r="Z9" s="313"/>
      <c r="AA9" s="313"/>
      <c r="AB9" s="330">
        <v>0</v>
      </c>
      <c r="AC9" s="329"/>
      <c r="AE9" s="313"/>
      <c r="AF9" s="313"/>
      <c r="AG9" s="330">
        <v>0</v>
      </c>
      <c r="AH9" s="329"/>
      <c r="AJ9" s="313"/>
      <c r="AK9" s="313"/>
      <c r="AL9" s="330">
        <v>0</v>
      </c>
      <c r="AM9" s="329"/>
      <c r="AO9" s="313"/>
      <c r="AP9" s="313"/>
      <c r="AQ9" s="330">
        <v>0</v>
      </c>
      <c r="AR9" s="329"/>
      <c r="AT9" s="313"/>
      <c r="AU9" s="313"/>
      <c r="AV9" s="330">
        <v>0</v>
      </c>
      <c r="AW9" s="329"/>
      <c r="AY9" s="313"/>
      <c r="AZ9" s="313"/>
      <c r="BA9" s="330">
        <v>0</v>
      </c>
      <c r="BB9" s="329"/>
      <c r="BD9" s="313"/>
      <c r="BE9" s="313"/>
      <c r="BF9" s="330">
        <v>0</v>
      </c>
      <c r="BG9" s="329"/>
      <c r="BI9" s="313"/>
      <c r="BJ9" s="313"/>
      <c r="BK9" s="330">
        <v>0</v>
      </c>
      <c r="BL9" s="329"/>
      <c r="BN9" s="313"/>
      <c r="BO9" s="313"/>
      <c r="BP9" s="330">
        <v>0</v>
      </c>
      <c r="BQ9" s="329"/>
      <c r="BS9" s="313"/>
      <c r="BT9" s="313"/>
      <c r="BU9" s="330">
        <f>SUM(M9:BP9)</f>
        <v>0</v>
      </c>
      <c r="BV9" s="329"/>
      <c r="BX9" s="313"/>
      <c r="BY9" s="313"/>
      <c r="BZ9" s="328">
        <v>0</v>
      </c>
      <c r="CA9" s="329"/>
      <c r="CC9" s="313"/>
      <c r="CD9" s="313"/>
      <c r="CE9" s="330">
        <v>0</v>
      </c>
      <c r="CF9" s="329"/>
      <c r="CH9" s="313"/>
      <c r="CI9" s="313"/>
      <c r="CJ9" s="330">
        <v>0</v>
      </c>
      <c r="CK9" s="329"/>
      <c r="CM9" s="313"/>
      <c r="CN9" s="313"/>
      <c r="CO9" s="330">
        <v>0</v>
      </c>
      <c r="CP9" s="329"/>
      <c r="CR9" s="313"/>
      <c r="CS9" s="313"/>
      <c r="CT9" s="330">
        <v>0</v>
      </c>
      <c r="CU9" s="329"/>
      <c r="CW9" s="313"/>
      <c r="CX9" s="313"/>
      <c r="CY9" s="330">
        <v>0</v>
      </c>
      <c r="CZ9" s="329"/>
      <c r="DB9" s="313"/>
      <c r="DC9" s="313"/>
      <c r="DD9" s="330">
        <v>0</v>
      </c>
      <c r="DE9" s="329"/>
      <c r="DG9" s="313"/>
      <c r="DH9" s="313"/>
      <c r="DI9" s="330">
        <v>0</v>
      </c>
      <c r="DJ9" s="329"/>
      <c r="DL9" s="313"/>
      <c r="DM9" s="313"/>
      <c r="DN9" s="330">
        <v>0</v>
      </c>
      <c r="DO9" s="329"/>
      <c r="DQ9" s="313"/>
      <c r="DR9" s="313"/>
      <c r="DS9" s="330">
        <v>0</v>
      </c>
      <c r="DT9" s="329"/>
      <c r="DV9" s="313"/>
      <c r="DW9" s="313"/>
      <c r="DX9" s="330">
        <v>0</v>
      </c>
      <c r="DY9" s="329"/>
      <c r="EA9" s="313"/>
      <c r="EB9" s="313"/>
      <c r="EC9" s="330">
        <v>0</v>
      </c>
      <c r="ED9" s="329"/>
      <c r="EF9" s="313"/>
      <c r="EG9" s="313"/>
      <c r="EH9" s="330">
        <v>0</v>
      </c>
      <c r="EI9" s="329"/>
      <c r="EK9" s="313"/>
      <c r="EL9" s="313"/>
      <c r="EM9" s="330">
        <f>SUM(CE9:DS9)</f>
        <v>0</v>
      </c>
      <c r="EN9" s="329"/>
      <c r="EP9" s="301"/>
      <c r="ES9" s="290"/>
    </row>
    <row r="10" spans="3:151" x14ac:dyDescent="0.35">
      <c r="C10" s="326" t="s">
        <v>288</v>
      </c>
      <c r="D10" s="327"/>
      <c r="E10" s="312"/>
      <c r="F10" s="313"/>
      <c r="G10" s="313"/>
      <c r="H10" s="328">
        <v>2900000</v>
      </c>
      <c r="I10" s="329"/>
      <c r="K10" s="313"/>
      <c r="L10" s="313"/>
      <c r="M10" s="330">
        <v>821810</v>
      </c>
      <c r="N10" s="329"/>
      <c r="P10" s="313"/>
      <c r="Q10" s="313"/>
      <c r="R10" s="330">
        <v>0</v>
      </c>
      <c r="S10" s="329"/>
      <c r="U10" s="313"/>
      <c r="V10" s="313"/>
      <c r="W10" s="330">
        <v>0</v>
      </c>
      <c r="X10" s="329"/>
      <c r="Z10" s="313"/>
      <c r="AA10" s="313"/>
      <c r="AB10" s="330">
        <v>0</v>
      </c>
      <c r="AC10" s="329"/>
      <c r="AE10" s="313"/>
      <c r="AF10" s="313"/>
      <c r="AG10" s="330">
        <v>0</v>
      </c>
      <c r="AH10" s="329"/>
      <c r="AJ10" s="313"/>
      <c r="AK10" s="313"/>
      <c r="AL10" s="330">
        <v>0</v>
      </c>
      <c r="AM10" s="329"/>
      <c r="AO10" s="313"/>
      <c r="AP10" s="313"/>
      <c r="AQ10" s="330">
        <v>0</v>
      </c>
      <c r="AR10" s="329"/>
      <c r="AT10" s="313"/>
      <c r="AU10" s="313"/>
      <c r="AV10" s="330">
        <v>0</v>
      </c>
      <c r="AW10" s="329"/>
      <c r="AY10" s="313"/>
      <c r="AZ10" s="313"/>
      <c r="BA10" s="330">
        <v>0</v>
      </c>
      <c r="BB10" s="329"/>
      <c r="BD10" s="331"/>
      <c r="BE10" s="313"/>
      <c r="BF10" s="330">
        <v>0</v>
      </c>
      <c r="BG10" s="329"/>
      <c r="BI10" s="313"/>
      <c r="BJ10" s="313"/>
      <c r="BK10" s="330">
        <v>0</v>
      </c>
      <c r="BL10" s="329"/>
      <c r="BN10" s="313"/>
      <c r="BO10" s="313"/>
      <c r="BP10" s="331">
        <v>0</v>
      </c>
      <c r="BQ10" s="329"/>
      <c r="BS10" s="313"/>
      <c r="BT10" s="313"/>
      <c r="BU10" s="330">
        <f>SUM(M10:BP10)</f>
        <v>821810</v>
      </c>
      <c r="BV10" s="329"/>
      <c r="BX10" s="313"/>
      <c r="BY10" s="313"/>
      <c r="BZ10" s="328">
        <v>4232060</v>
      </c>
      <c r="CA10" s="329"/>
      <c r="CC10" s="313"/>
      <c r="CD10" s="313"/>
      <c r="CE10" s="330">
        <v>-656280</v>
      </c>
      <c r="CF10" s="329"/>
      <c r="CH10" s="313"/>
      <c r="CI10" s="313"/>
      <c r="CJ10" s="330">
        <v>1445000</v>
      </c>
      <c r="CK10" s="329"/>
      <c r="CM10" s="313"/>
      <c r="CN10" s="313"/>
      <c r="CO10" s="330">
        <v>977060</v>
      </c>
      <c r="CP10" s="329"/>
      <c r="CR10" s="313"/>
      <c r="CS10" s="313"/>
      <c r="CT10" s="330">
        <v>2261280</v>
      </c>
      <c r="CU10" s="329"/>
      <c r="CW10" s="313"/>
      <c r="CX10" s="313"/>
      <c r="CY10" s="330">
        <v>0</v>
      </c>
      <c r="CZ10" s="329"/>
      <c r="DB10" s="313"/>
      <c r="DC10" s="313"/>
      <c r="DD10" s="330">
        <v>371450</v>
      </c>
      <c r="DE10" s="329"/>
      <c r="DG10" s="313"/>
      <c r="DH10" s="313"/>
      <c r="DI10" s="330">
        <v>-741660</v>
      </c>
      <c r="DJ10" s="329"/>
      <c r="DL10" s="313"/>
      <c r="DM10" s="313"/>
      <c r="DN10" s="330">
        <v>0</v>
      </c>
      <c r="DO10" s="329"/>
      <c r="DQ10" s="313"/>
      <c r="DR10" s="313"/>
      <c r="DS10" s="330">
        <v>-757550</v>
      </c>
      <c r="DT10" s="329"/>
      <c r="DV10" s="331"/>
      <c r="DW10" s="313"/>
      <c r="DX10" s="330">
        <v>741660</v>
      </c>
      <c r="DY10" s="329"/>
      <c r="EA10" s="313"/>
      <c r="EB10" s="313"/>
      <c r="EC10" s="330">
        <v>0</v>
      </c>
      <c r="ED10" s="329"/>
      <c r="EF10" s="313"/>
      <c r="EG10" s="313"/>
      <c r="EH10" s="331">
        <v>591100</v>
      </c>
      <c r="EI10" s="329"/>
      <c r="EK10" s="313"/>
      <c r="EL10" s="313"/>
      <c r="EM10" s="330">
        <f>CE10</f>
        <v>-656280</v>
      </c>
      <c r="EN10" s="329"/>
      <c r="EP10" s="301"/>
      <c r="ES10" s="290"/>
    </row>
    <row r="11" spans="3:151" x14ac:dyDescent="0.35">
      <c r="C11" s="326" t="s">
        <v>289</v>
      </c>
      <c r="D11" s="327"/>
      <c r="E11" s="312"/>
      <c r="F11" s="313"/>
      <c r="G11" s="313"/>
      <c r="H11" s="332">
        <v>2600000</v>
      </c>
      <c r="I11" s="329"/>
      <c r="K11" s="313"/>
      <c r="L11" s="313"/>
      <c r="M11" s="331">
        <v>2971000</v>
      </c>
      <c r="N11" s="329"/>
      <c r="P11" s="313"/>
      <c r="Q11" s="313"/>
      <c r="R11" s="331">
        <v>0</v>
      </c>
      <c r="S11" s="329"/>
      <c r="U11" s="313"/>
      <c r="V11" s="313"/>
      <c r="W11" s="331">
        <v>0</v>
      </c>
      <c r="X11" s="329"/>
      <c r="Z11" s="313"/>
      <c r="AA11" s="313"/>
      <c r="AB11" s="331">
        <v>0</v>
      </c>
      <c r="AC11" s="329"/>
      <c r="AE11" s="313"/>
      <c r="AF11" s="313"/>
      <c r="AG11" s="331">
        <v>0</v>
      </c>
      <c r="AH11" s="329"/>
      <c r="AJ11" s="313"/>
      <c r="AK11" s="313"/>
      <c r="AL11" s="331">
        <v>0</v>
      </c>
      <c r="AM11" s="329"/>
      <c r="AO11" s="313"/>
      <c r="AP11" s="313"/>
      <c r="AQ11" s="331">
        <v>0</v>
      </c>
      <c r="AR11" s="329"/>
      <c r="AT11" s="313"/>
      <c r="AU11" s="313"/>
      <c r="AV11" s="331">
        <v>0</v>
      </c>
      <c r="AW11" s="329"/>
      <c r="AY11" s="313"/>
      <c r="AZ11" s="313"/>
      <c r="BA11" s="331">
        <v>0</v>
      </c>
      <c r="BB11" s="329"/>
      <c r="BD11" s="313"/>
      <c r="BE11" s="313"/>
      <c r="BF11" s="331">
        <v>0</v>
      </c>
      <c r="BG11" s="329"/>
      <c r="BI11" s="313"/>
      <c r="BJ11" s="313"/>
      <c r="BK11" s="331">
        <v>0</v>
      </c>
      <c r="BL11" s="329"/>
      <c r="BN11" s="313"/>
      <c r="BO11" s="313"/>
      <c r="BP11" s="331">
        <v>0</v>
      </c>
      <c r="BQ11" s="329"/>
      <c r="BS11" s="313"/>
      <c r="BT11" s="313"/>
      <c r="BU11" s="331">
        <f>SUM(M11:BP11)</f>
        <v>2971000</v>
      </c>
      <c r="BV11" s="329"/>
      <c r="BX11" s="313"/>
      <c r="BY11" s="313"/>
      <c r="BZ11" s="332">
        <v>2567250</v>
      </c>
      <c r="CA11" s="329"/>
      <c r="CC11" s="313"/>
      <c r="CD11" s="313"/>
      <c r="CE11" s="331">
        <v>1014500</v>
      </c>
      <c r="CF11" s="329"/>
      <c r="CH11" s="313"/>
      <c r="CI11" s="313"/>
      <c r="CJ11" s="331">
        <v>600000</v>
      </c>
      <c r="CK11" s="329"/>
      <c r="CM11" s="313"/>
      <c r="CN11" s="313"/>
      <c r="CO11" s="331">
        <v>600000</v>
      </c>
      <c r="CP11" s="329"/>
      <c r="CR11" s="313"/>
      <c r="CS11" s="313"/>
      <c r="CT11" s="331">
        <v>750000</v>
      </c>
      <c r="CU11" s="329"/>
      <c r="CW11" s="313"/>
      <c r="CX11" s="313"/>
      <c r="CY11" s="331">
        <v>-445000</v>
      </c>
      <c r="CZ11" s="329"/>
      <c r="DB11" s="313"/>
      <c r="DC11" s="313"/>
      <c r="DD11" s="331">
        <v>-212750</v>
      </c>
      <c r="DE11" s="329"/>
      <c r="DG11" s="313"/>
      <c r="DH11" s="313"/>
      <c r="DI11" s="331">
        <v>-264500</v>
      </c>
      <c r="DJ11" s="329"/>
      <c r="DL11" s="313"/>
      <c r="DM11" s="313"/>
      <c r="DN11" s="331">
        <v>0</v>
      </c>
      <c r="DO11" s="329"/>
      <c r="DQ11" s="313"/>
      <c r="DR11" s="313"/>
      <c r="DS11" s="331">
        <v>0</v>
      </c>
      <c r="DT11" s="329"/>
      <c r="DV11" s="313"/>
      <c r="DW11" s="313"/>
      <c r="DX11" s="331">
        <v>0</v>
      </c>
      <c r="DY11" s="329"/>
      <c r="EA11" s="313"/>
      <c r="EB11" s="313"/>
      <c r="EC11" s="331">
        <v>0</v>
      </c>
      <c r="ED11" s="329"/>
      <c r="EF11" s="313"/>
      <c r="EG11" s="313"/>
      <c r="EH11" s="331">
        <v>525000</v>
      </c>
      <c r="EI11" s="329"/>
      <c r="EK11" s="313"/>
      <c r="EL11" s="313"/>
      <c r="EM11" s="331">
        <f t="shared" ref="EM11:EM15" si="0">CE11</f>
        <v>1014500</v>
      </c>
      <c r="EN11" s="329"/>
      <c r="EP11" s="301"/>
      <c r="ES11" s="290"/>
    </row>
    <row r="12" spans="3:151" x14ac:dyDescent="0.35">
      <c r="C12" s="326" t="s">
        <v>290</v>
      </c>
      <c r="D12" s="327"/>
      <c r="E12" s="312"/>
      <c r="F12" s="313"/>
      <c r="G12" s="313"/>
      <c r="H12" s="332">
        <v>10618240</v>
      </c>
      <c r="I12" s="329"/>
      <c r="K12" s="313"/>
      <c r="L12" s="313"/>
      <c r="M12" s="331">
        <v>1092770</v>
      </c>
      <c r="N12" s="329"/>
      <c r="P12" s="313"/>
      <c r="Q12" s="313"/>
      <c r="R12" s="331">
        <v>0</v>
      </c>
      <c r="S12" s="329"/>
      <c r="U12" s="313"/>
      <c r="V12" s="313"/>
      <c r="W12" s="331">
        <v>0</v>
      </c>
      <c r="X12" s="329"/>
      <c r="Z12" s="313"/>
      <c r="AA12" s="313"/>
      <c r="AB12" s="331">
        <v>0</v>
      </c>
      <c r="AC12" s="329"/>
      <c r="AE12" s="313"/>
      <c r="AF12" s="313"/>
      <c r="AG12" s="331">
        <v>0</v>
      </c>
      <c r="AH12" s="329"/>
      <c r="AJ12" s="313"/>
      <c r="AK12" s="313"/>
      <c r="AL12" s="331">
        <v>0</v>
      </c>
      <c r="AM12" s="329"/>
      <c r="AO12" s="313"/>
      <c r="AP12" s="313"/>
      <c r="AQ12" s="331">
        <v>0</v>
      </c>
      <c r="AR12" s="329"/>
      <c r="AT12" s="313"/>
      <c r="AU12" s="313"/>
      <c r="AV12" s="331">
        <v>0</v>
      </c>
      <c r="AW12" s="329"/>
      <c r="AY12" s="313"/>
      <c r="AZ12" s="313"/>
      <c r="BA12" s="331">
        <v>0</v>
      </c>
      <c r="BB12" s="329"/>
      <c r="BD12" s="313"/>
      <c r="BE12" s="313"/>
      <c r="BF12" s="331">
        <v>0</v>
      </c>
      <c r="BG12" s="329"/>
      <c r="BI12" s="313"/>
      <c r="BJ12" s="313"/>
      <c r="BK12" s="331">
        <v>0</v>
      </c>
      <c r="BL12" s="329"/>
      <c r="BN12" s="313"/>
      <c r="BO12" s="313"/>
      <c r="BP12" s="331">
        <v>0</v>
      </c>
      <c r="BQ12" s="329"/>
      <c r="BS12" s="313"/>
      <c r="BT12" s="313"/>
      <c r="BU12" s="331">
        <f>SUM(M12:BP12)</f>
        <v>1092770</v>
      </c>
      <c r="BV12" s="329"/>
      <c r="BX12" s="313"/>
      <c r="BY12" s="313"/>
      <c r="BZ12" s="332">
        <v>16318760</v>
      </c>
      <c r="CA12" s="329"/>
      <c r="CC12" s="313"/>
      <c r="CD12" s="313"/>
      <c r="CE12" s="331">
        <v>3693480</v>
      </c>
      <c r="CF12" s="329"/>
      <c r="CH12" s="313"/>
      <c r="CI12" s="313"/>
      <c r="CJ12" s="331">
        <v>1600000</v>
      </c>
      <c r="CK12" s="329"/>
      <c r="CM12" s="313"/>
      <c r="CN12" s="313"/>
      <c r="CO12" s="331">
        <v>2330000</v>
      </c>
      <c r="CP12" s="329"/>
      <c r="CR12" s="313"/>
      <c r="CS12" s="313"/>
      <c r="CT12" s="331">
        <v>2000000</v>
      </c>
      <c r="CU12" s="329"/>
      <c r="CW12" s="313"/>
      <c r="CX12" s="313"/>
      <c r="CY12" s="331">
        <v>1600000</v>
      </c>
      <c r="CZ12" s="329"/>
      <c r="DB12" s="313"/>
      <c r="DC12" s="313"/>
      <c r="DD12" s="331">
        <v>1937000</v>
      </c>
      <c r="DE12" s="329"/>
      <c r="DG12" s="313"/>
      <c r="DH12" s="313"/>
      <c r="DI12" s="331">
        <v>2381760</v>
      </c>
      <c r="DJ12" s="329"/>
      <c r="DL12" s="313"/>
      <c r="DM12" s="313"/>
      <c r="DN12" s="331">
        <v>1600000</v>
      </c>
      <c r="DO12" s="329"/>
      <c r="DQ12" s="313"/>
      <c r="DR12" s="313"/>
      <c r="DS12" s="331">
        <v>1600000</v>
      </c>
      <c r="DT12" s="329"/>
      <c r="DV12" s="313"/>
      <c r="DW12" s="313"/>
      <c r="DX12" s="331">
        <v>-1693480</v>
      </c>
      <c r="DY12" s="329"/>
      <c r="EA12" s="313"/>
      <c r="EB12" s="313"/>
      <c r="EC12" s="331">
        <v>0</v>
      </c>
      <c r="ED12" s="329"/>
      <c r="EF12" s="313"/>
      <c r="EG12" s="313"/>
      <c r="EH12" s="331">
        <v>-730000</v>
      </c>
      <c r="EI12" s="329"/>
      <c r="EK12" s="313"/>
      <c r="EL12" s="313"/>
      <c r="EM12" s="331">
        <f t="shared" si="0"/>
        <v>3693480</v>
      </c>
      <c r="EN12" s="329"/>
      <c r="EP12" s="301"/>
      <c r="ES12" s="290"/>
    </row>
    <row r="13" spans="3:151" x14ac:dyDescent="0.35">
      <c r="C13" s="326" t="s">
        <v>291</v>
      </c>
      <c r="D13" s="327"/>
      <c r="E13" s="312"/>
      <c r="F13" s="313"/>
      <c r="G13" s="313"/>
      <c r="H13" s="333">
        <v>10781760</v>
      </c>
      <c r="I13" s="329"/>
      <c r="K13" s="313"/>
      <c r="L13" s="313"/>
      <c r="M13" s="334">
        <v>-2688880</v>
      </c>
      <c r="N13" s="329"/>
      <c r="P13" s="313"/>
      <c r="Q13" s="313"/>
      <c r="R13" s="334">
        <v>0</v>
      </c>
      <c r="S13" s="329"/>
      <c r="U13" s="313"/>
      <c r="V13" s="313"/>
      <c r="W13" s="334">
        <v>0</v>
      </c>
      <c r="X13" s="329"/>
      <c r="Z13" s="313"/>
      <c r="AA13" s="313"/>
      <c r="AB13" s="334">
        <v>0</v>
      </c>
      <c r="AC13" s="329"/>
      <c r="AE13" s="313"/>
      <c r="AF13" s="313"/>
      <c r="AG13" s="334">
        <v>0</v>
      </c>
      <c r="AH13" s="329"/>
      <c r="AJ13" s="313"/>
      <c r="AK13" s="313"/>
      <c r="AL13" s="334">
        <v>0</v>
      </c>
      <c r="AM13" s="329"/>
      <c r="AO13" s="313"/>
      <c r="AP13" s="313"/>
      <c r="AQ13" s="334">
        <v>0</v>
      </c>
      <c r="AR13" s="329"/>
      <c r="AT13" s="313"/>
      <c r="AU13" s="313"/>
      <c r="AV13" s="334">
        <v>0</v>
      </c>
      <c r="AW13" s="329"/>
      <c r="AY13" s="313"/>
      <c r="AZ13" s="313"/>
      <c r="BA13" s="334">
        <v>0</v>
      </c>
      <c r="BB13" s="329"/>
      <c r="BD13" s="313"/>
      <c r="BE13" s="313"/>
      <c r="BF13" s="334">
        <v>0</v>
      </c>
      <c r="BG13" s="329"/>
      <c r="BI13" s="313"/>
      <c r="BJ13" s="313"/>
      <c r="BK13" s="334">
        <v>0</v>
      </c>
      <c r="BL13" s="329"/>
      <c r="BN13" s="313"/>
      <c r="BO13" s="313"/>
      <c r="BP13" s="334">
        <v>0</v>
      </c>
      <c r="BQ13" s="329"/>
      <c r="BS13" s="313"/>
      <c r="BT13" s="313"/>
      <c r="BU13" s="334">
        <f>SUM(M13:BP13)</f>
        <v>-2688880</v>
      </c>
      <c r="BV13" s="329"/>
      <c r="BX13" s="313"/>
      <c r="BY13" s="313"/>
      <c r="BZ13" s="333">
        <v>17515340</v>
      </c>
      <c r="CA13" s="329"/>
      <c r="CC13" s="313"/>
      <c r="CD13" s="313"/>
      <c r="CE13" s="334">
        <v>1648600</v>
      </c>
      <c r="CF13" s="329"/>
      <c r="CH13" s="313"/>
      <c r="CI13" s="313"/>
      <c r="CJ13" s="334">
        <v>-1446500</v>
      </c>
      <c r="CK13" s="329"/>
      <c r="CM13" s="313"/>
      <c r="CN13" s="313"/>
      <c r="CO13" s="334">
        <v>1600000</v>
      </c>
      <c r="CP13" s="329"/>
      <c r="CR13" s="313"/>
      <c r="CS13" s="313"/>
      <c r="CT13" s="334">
        <v>2000000</v>
      </c>
      <c r="CU13" s="329"/>
      <c r="CW13" s="313"/>
      <c r="CX13" s="313"/>
      <c r="CY13" s="334">
        <v>1600000</v>
      </c>
      <c r="CZ13" s="329"/>
      <c r="DB13" s="313"/>
      <c r="DC13" s="313"/>
      <c r="DD13" s="334">
        <v>1958550</v>
      </c>
      <c r="DE13" s="329"/>
      <c r="DG13" s="313"/>
      <c r="DH13" s="313"/>
      <c r="DI13" s="334">
        <v>2359900</v>
      </c>
      <c r="DJ13" s="329"/>
      <c r="DL13" s="313"/>
      <c r="DM13" s="313"/>
      <c r="DN13" s="334">
        <v>1600000</v>
      </c>
      <c r="DO13" s="329"/>
      <c r="DQ13" s="313"/>
      <c r="DR13" s="313"/>
      <c r="DS13" s="334">
        <v>2994100</v>
      </c>
      <c r="DT13" s="329"/>
      <c r="DV13" s="313"/>
      <c r="DW13" s="313"/>
      <c r="DX13" s="334">
        <v>495000</v>
      </c>
      <c r="DY13" s="329"/>
      <c r="EA13" s="313"/>
      <c r="EB13" s="313"/>
      <c r="EC13" s="334">
        <v>1600000</v>
      </c>
      <c r="ED13" s="329"/>
      <c r="EF13" s="313"/>
      <c r="EG13" s="313"/>
      <c r="EH13" s="334">
        <v>1105690</v>
      </c>
      <c r="EI13" s="329"/>
      <c r="EK13" s="313"/>
      <c r="EL13" s="313"/>
      <c r="EM13" s="334">
        <f t="shared" si="0"/>
        <v>1648600</v>
      </c>
      <c r="EN13" s="329"/>
      <c r="EP13" s="301"/>
      <c r="ES13" s="290"/>
    </row>
    <row r="14" spans="3:151" x14ac:dyDescent="0.35">
      <c r="C14" s="301"/>
      <c r="E14" s="312"/>
      <c r="F14" s="313"/>
      <c r="G14" s="313"/>
      <c r="I14" s="329"/>
      <c r="K14" s="313"/>
      <c r="L14" s="313"/>
      <c r="N14" s="329"/>
      <c r="P14" s="313"/>
      <c r="Q14" s="313"/>
      <c r="S14" s="329"/>
      <c r="U14" s="313"/>
      <c r="V14" s="313"/>
      <c r="X14" s="329"/>
      <c r="Z14" s="313"/>
      <c r="AA14" s="313"/>
      <c r="AC14" s="329"/>
      <c r="AE14" s="313"/>
      <c r="AF14" s="313"/>
      <c r="AH14" s="329"/>
      <c r="AJ14" s="313"/>
      <c r="AK14" s="313"/>
      <c r="AM14" s="329"/>
      <c r="AO14" s="313"/>
      <c r="AP14" s="313"/>
      <c r="AR14" s="329"/>
      <c r="AT14" s="313"/>
      <c r="AU14" s="313"/>
      <c r="AW14" s="329"/>
      <c r="AY14" s="313"/>
      <c r="AZ14" s="313"/>
      <c r="BB14" s="329"/>
      <c r="BD14" s="313"/>
      <c r="BE14" s="313"/>
      <c r="BG14" s="329"/>
      <c r="BI14" s="313"/>
      <c r="BJ14" s="313"/>
      <c r="BL14" s="329"/>
      <c r="BN14" s="313"/>
      <c r="BO14" s="313"/>
      <c r="BQ14" s="329"/>
      <c r="BS14" s="313"/>
      <c r="BT14" s="313"/>
      <c r="BV14" s="329"/>
      <c r="BX14" s="313"/>
      <c r="BY14" s="313"/>
      <c r="BZ14" s="335"/>
      <c r="CA14" s="329"/>
      <c r="CC14" s="313"/>
      <c r="CD14" s="313"/>
      <c r="CF14" s="329"/>
      <c r="CH14" s="313"/>
      <c r="CI14" s="313"/>
      <c r="CK14" s="329"/>
      <c r="CM14" s="313"/>
      <c r="CN14" s="313"/>
      <c r="CP14" s="329"/>
      <c r="CR14" s="313"/>
      <c r="CS14" s="313"/>
      <c r="CU14" s="329"/>
      <c r="CW14" s="313"/>
      <c r="CX14" s="313"/>
      <c r="CZ14" s="329"/>
      <c r="DB14" s="313"/>
      <c r="DC14" s="313"/>
      <c r="DE14" s="329"/>
      <c r="DG14" s="313"/>
      <c r="DH14" s="313"/>
      <c r="DJ14" s="329"/>
      <c r="DL14" s="313"/>
      <c r="DM14" s="313"/>
      <c r="DO14" s="329"/>
      <c r="DQ14" s="313"/>
      <c r="DR14" s="313"/>
      <c r="DT14" s="329"/>
      <c r="DV14" s="313"/>
      <c r="DW14" s="313"/>
      <c r="DY14" s="329"/>
      <c r="EA14" s="313"/>
      <c r="EB14" s="313"/>
      <c r="ED14" s="329"/>
      <c r="EF14" s="313"/>
      <c r="EG14" s="313"/>
      <c r="EI14" s="329"/>
      <c r="EK14" s="313"/>
      <c r="EL14" s="313"/>
      <c r="EN14" s="329"/>
      <c r="EP14" s="301"/>
      <c r="ES14" s="290"/>
    </row>
    <row r="15" spans="3:151" x14ac:dyDescent="0.35">
      <c r="C15" s="336" t="s">
        <v>292</v>
      </c>
      <c r="D15" s="327"/>
      <c r="E15" s="312"/>
      <c r="F15" s="313"/>
      <c r="G15" s="337"/>
      <c r="H15" s="338">
        <v>0</v>
      </c>
      <c r="I15" s="339"/>
      <c r="K15" s="313"/>
      <c r="L15" s="337"/>
      <c r="M15" s="340">
        <v>1151</v>
      </c>
      <c r="N15" s="339"/>
      <c r="P15" s="313"/>
      <c r="Q15" s="337"/>
      <c r="R15" s="340">
        <v>0</v>
      </c>
      <c r="S15" s="339"/>
      <c r="U15" s="313"/>
      <c r="V15" s="337"/>
      <c r="W15" s="340">
        <v>0</v>
      </c>
      <c r="X15" s="339"/>
      <c r="Z15" s="313"/>
      <c r="AA15" s="337"/>
      <c r="AB15" s="340">
        <v>0</v>
      </c>
      <c r="AC15" s="339"/>
      <c r="AE15" s="313"/>
      <c r="AF15" s="337"/>
      <c r="AG15" s="340">
        <v>0</v>
      </c>
      <c r="AH15" s="339"/>
      <c r="AJ15" s="313"/>
      <c r="AK15" s="337"/>
      <c r="AL15" s="340">
        <v>0</v>
      </c>
      <c r="AM15" s="339"/>
      <c r="AO15" s="313"/>
      <c r="AP15" s="337"/>
      <c r="AQ15" s="340">
        <v>0</v>
      </c>
      <c r="AR15" s="339"/>
      <c r="AT15" s="313"/>
      <c r="AU15" s="337"/>
      <c r="AV15" s="340">
        <v>0</v>
      </c>
      <c r="AW15" s="339"/>
      <c r="AY15" s="313"/>
      <c r="AZ15" s="337"/>
      <c r="BA15" s="340">
        <v>0</v>
      </c>
      <c r="BB15" s="339"/>
      <c r="BD15" s="313"/>
      <c r="BE15" s="337"/>
      <c r="BF15" s="340">
        <v>0</v>
      </c>
      <c r="BG15" s="339"/>
      <c r="BI15" s="313"/>
      <c r="BJ15" s="337"/>
      <c r="BK15" s="340">
        <v>0</v>
      </c>
      <c r="BL15" s="339"/>
      <c r="BN15" s="313"/>
      <c r="BO15" s="337"/>
      <c r="BP15" s="340">
        <v>0</v>
      </c>
      <c r="BQ15" s="339"/>
      <c r="BS15" s="313"/>
      <c r="BT15" s="337"/>
      <c r="BU15" s="340">
        <f>SUM(M15:BP15)</f>
        <v>1151</v>
      </c>
      <c r="BV15" s="339"/>
      <c r="BX15" s="313"/>
      <c r="BY15" s="337"/>
      <c r="BZ15" s="338">
        <v>-1081539</v>
      </c>
      <c r="CA15" s="339"/>
      <c r="CC15" s="313"/>
      <c r="CD15" s="337"/>
      <c r="CE15" s="340">
        <v>-1094418</v>
      </c>
      <c r="CF15" s="339"/>
      <c r="CH15" s="313"/>
      <c r="CI15" s="337"/>
      <c r="CJ15" s="340">
        <v>160481</v>
      </c>
      <c r="CK15" s="339"/>
      <c r="CM15" s="313"/>
      <c r="CN15" s="337"/>
      <c r="CO15" s="340">
        <v>-209271</v>
      </c>
      <c r="CP15" s="339"/>
      <c r="CR15" s="313"/>
      <c r="CS15" s="337"/>
      <c r="CT15" s="340">
        <v>42896</v>
      </c>
      <c r="CU15" s="339"/>
      <c r="CW15" s="313"/>
      <c r="CX15" s="337"/>
      <c r="CY15" s="340">
        <v>499204</v>
      </c>
      <c r="CZ15" s="339"/>
      <c r="DB15" s="313"/>
      <c r="DC15" s="337"/>
      <c r="DD15" s="340">
        <v>548112</v>
      </c>
      <c r="DE15" s="339"/>
      <c r="DG15" s="313"/>
      <c r="DH15" s="337"/>
      <c r="DI15" s="340">
        <v>-1027392</v>
      </c>
      <c r="DJ15" s="339"/>
      <c r="DL15" s="313"/>
      <c r="DM15" s="337"/>
      <c r="DN15" s="340">
        <v>72585</v>
      </c>
      <c r="DO15" s="339"/>
      <c r="DQ15" s="313"/>
      <c r="DR15" s="337"/>
      <c r="DS15" s="340">
        <v>-112024</v>
      </c>
      <c r="DT15" s="339"/>
      <c r="DV15" s="313"/>
      <c r="DW15" s="337"/>
      <c r="DX15" s="340">
        <v>73279</v>
      </c>
      <c r="DY15" s="339"/>
      <c r="EA15" s="313"/>
      <c r="EB15" s="337"/>
      <c r="EC15" s="340">
        <v>71205</v>
      </c>
      <c r="ED15" s="339"/>
      <c r="EF15" s="313"/>
      <c r="EG15" s="337"/>
      <c r="EH15" s="340">
        <v>-106196</v>
      </c>
      <c r="EI15" s="339"/>
      <c r="EK15" s="313"/>
      <c r="EL15" s="337"/>
      <c r="EM15" s="340">
        <f t="shared" si="0"/>
        <v>-1094418</v>
      </c>
      <c r="EN15" s="339"/>
      <c r="EP15" s="301"/>
      <c r="ES15" s="290"/>
    </row>
    <row r="16" spans="3:151" x14ac:dyDescent="0.35">
      <c r="C16" s="301"/>
      <c r="E16" s="312"/>
      <c r="F16" s="341"/>
      <c r="G16" s="342"/>
      <c r="K16" s="313"/>
      <c r="P16" s="313"/>
      <c r="U16" s="313"/>
      <c r="Z16" s="313"/>
      <c r="AE16" s="313"/>
      <c r="AJ16" s="313"/>
      <c r="AO16" s="313"/>
      <c r="AT16" s="313"/>
      <c r="AY16" s="313"/>
      <c r="BD16" s="313"/>
      <c r="BI16" s="313"/>
      <c r="BN16" s="313"/>
      <c r="BS16" s="313"/>
      <c r="BX16" s="313"/>
      <c r="BZ16" s="335"/>
      <c r="CC16" s="313"/>
      <c r="CH16" s="313"/>
      <c r="CM16" s="313"/>
      <c r="CR16" s="313"/>
      <c r="CW16" s="313"/>
      <c r="DB16" s="313"/>
      <c r="DG16" s="313"/>
      <c r="DI16" s="335"/>
      <c r="DL16" s="313"/>
      <c r="DQ16" s="313"/>
      <c r="DV16" s="313"/>
      <c r="EA16" s="313"/>
      <c r="EF16" s="313"/>
      <c r="EK16" s="313"/>
      <c r="EP16" s="301"/>
      <c r="ES16" s="290"/>
      <c r="ET16" s="290"/>
      <c r="EU16" s="290"/>
    </row>
    <row r="17" spans="3:152" s="290" customFormat="1" x14ac:dyDescent="0.35">
      <c r="C17" s="314" t="s">
        <v>293</v>
      </c>
      <c r="E17" s="315"/>
      <c r="F17" s="343"/>
      <c r="G17" s="344"/>
      <c r="H17" s="290">
        <f>H18+H23+H28</f>
        <v>242500000</v>
      </c>
      <c r="K17" s="316"/>
      <c r="M17" s="290">
        <f>M18+M23+M28</f>
        <v>19535992</v>
      </c>
      <c r="P17" s="316"/>
      <c r="R17" s="290">
        <f>R18+R23+R28</f>
        <v>0</v>
      </c>
      <c r="U17" s="316"/>
      <c r="W17" s="290">
        <f>W18+W23+W28</f>
        <v>0</v>
      </c>
      <c r="Z17" s="316"/>
      <c r="AB17" s="290">
        <f>AB18+AB23+AB28</f>
        <v>0</v>
      </c>
      <c r="AE17" s="316"/>
      <c r="AG17" s="290">
        <f>AG18+AG23+AG28</f>
        <v>0</v>
      </c>
      <c r="AJ17" s="316"/>
      <c r="AL17" s="290">
        <f>AL18+AL23+AL28</f>
        <v>0</v>
      </c>
      <c r="AO17" s="316"/>
      <c r="AQ17" s="290">
        <f>AQ18+AQ23+AQ28</f>
        <v>0</v>
      </c>
      <c r="AT17" s="316"/>
      <c r="AV17" s="290">
        <f>AV18+AV23+AV28</f>
        <v>0</v>
      </c>
      <c r="AY17" s="316"/>
      <c r="BA17" s="290">
        <f>BA18+BA23+BA28</f>
        <v>0</v>
      </c>
      <c r="BD17" s="316"/>
      <c r="BF17" s="290">
        <f>BF18+BF23+BF28</f>
        <v>0</v>
      </c>
      <c r="BI17" s="316"/>
      <c r="BK17" s="290">
        <f>BK18+BK23+BK28</f>
        <v>0</v>
      </c>
      <c r="BN17" s="316"/>
      <c r="BP17" s="290">
        <f>BP18+BP23+BP28</f>
        <v>0</v>
      </c>
      <c r="BS17" s="316"/>
      <c r="BU17" s="290">
        <f>BU18+BU23+BU28</f>
        <v>19535992</v>
      </c>
      <c r="BX17" s="316"/>
      <c r="BZ17" s="319">
        <f>BZ18+BZ23+BZ28</f>
        <v>390583351</v>
      </c>
      <c r="CC17" s="316"/>
      <c r="CE17" s="290">
        <f>CE18+CE23+CE28</f>
        <v>37041726</v>
      </c>
      <c r="CH17" s="316"/>
      <c r="CJ17" s="290">
        <f>CJ18+CJ23+CJ28</f>
        <v>25815922</v>
      </c>
      <c r="CM17" s="316"/>
      <c r="CO17" s="290">
        <f>CO18+CO23+CO28</f>
        <v>21642248</v>
      </c>
      <c r="CR17" s="316"/>
      <c r="CT17" s="290">
        <f>CT18+CT23+CT28</f>
        <v>26880907</v>
      </c>
      <c r="CW17" s="316"/>
      <c r="CY17" s="290">
        <f>CY18+CY23+CY28</f>
        <v>31357680</v>
      </c>
      <c r="DB17" s="316"/>
      <c r="DD17" s="290">
        <f>DD18+DD23+DD28</f>
        <v>29362186</v>
      </c>
      <c r="DG17" s="316"/>
      <c r="DI17" s="290">
        <f>DI18+DI23+DI28</f>
        <v>38205040</v>
      </c>
      <c r="DL17" s="316"/>
      <c r="DN17" s="290">
        <f>DN18+DN23+DN28</f>
        <v>30185304</v>
      </c>
      <c r="DQ17" s="316"/>
      <c r="DS17" s="290">
        <f>DS18+DS23+DS28</f>
        <v>35845066</v>
      </c>
      <c r="DV17" s="316"/>
      <c r="DX17" s="290">
        <f>DX18+DX23+DX28</f>
        <v>14966554</v>
      </c>
      <c r="EA17" s="316"/>
      <c r="EC17" s="290">
        <f>EC18+EC23+EC28</f>
        <v>21996782</v>
      </c>
      <c r="EF17" s="316"/>
      <c r="EH17" s="290">
        <f>EH18+EH23+EH28</f>
        <v>21279185</v>
      </c>
      <c r="EK17" s="316"/>
      <c r="EM17" s="290">
        <f>EM18+EM23+EM28</f>
        <v>37041726</v>
      </c>
      <c r="EP17" s="314"/>
      <c r="EV17" s="289"/>
    </row>
    <row r="18" spans="3:152" x14ac:dyDescent="0.35">
      <c r="C18" s="301" t="s">
        <v>294</v>
      </c>
      <c r="E18" s="312"/>
      <c r="F18" s="341"/>
      <c r="G18" s="345"/>
      <c r="H18" s="321">
        <f>SUM(H19:H21)</f>
        <v>242500000</v>
      </c>
      <c r="I18" s="322"/>
      <c r="K18" s="313"/>
      <c r="L18" s="320"/>
      <c r="M18" s="321">
        <f>SUM(M19:M21)</f>
        <v>20526625</v>
      </c>
      <c r="N18" s="322"/>
      <c r="P18" s="313"/>
      <c r="Q18" s="320"/>
      <c r="R18" s="321">
        <f>SUM(R19:R21)</f>
        <v>0</v>
      </c>
      <c r="S18" s="322"/>
      <c r="U18" s="313"/>
      <c r="V18" s="320"/>
      <c r="W18" s="321">
        <f>SUM(W19:W21)</f>
        <v>0</v>
      </c>
      <c r="X18" s="322"/>
      <c r="Z18" s="313"/>
      <c r="AA18" s="320"/>
      <c r="AB18" s="321">
        <f>SUM(AB19:AB21)</f>
        <v>0</v>
      </c>
      <c r="AC18" s="322"/>
      <c r="AE18" s="313"/>
      <c r="AF18" s="320"/>
      <c r="AG18" s="321">
        <f>SUM(AG19:AG21)</f>
        <v>0</v>
      </c>
      <c r="AH18" s="322"/>
      <c r="AJ18" s="313"/>
      <c r="AK18" s="320"/>
      <c r="AL18" s="321">
        <f>SUM(AL19:AL21)</f>
        <v>0</v>
      </c>
      <c r="AM18" s="322"/>
      <c r="AO18" s="313"/>
      <c r="AP18" s="320"/>
      <c r="AQ18" s="321">
        <f>SUM(AQ19:AQ21)</f>
        <v>0</v>
      </c>
      <c r="AR18" s="322"/>
      <c r="AT18" s="313"/>
      <c r="AU18" s="320"/>
      <c r="AV18" s="321">
        <f>SUM(AV19:AV21)</f>
        <v>0</v>
      </c>
      <c r="AW18" s="322"/>
      <c r="AY18" s="313"/>
      <c r="AZ18" s="320"/>
      <c r="BA18" s="321">
        <f>SUM(BA19:BA21)</f>
        <v>0</v>
      </c>
      <c r="BB18" s="322"/>
      <c r="BD18" s="313"/>
      <c r="BE18" s="320"/>
      <c r="BF18" s="321">
        <f>SUM(BF19:BF21)</f>
        <v>0</v>
      </c>
      <c r="BG18" s="322"/>
      <c r="BI18" s="313"/>
      <c r="BJ18" s="320"/>
      <c r="BK18" s="321">
        <f>SUM(BK19:BK21)</f>
        <v>0</v>
      </c>
      <c r="BL18" s="322"/>
      <c r="BN18" s="313"/>
      <c r="BO18" s="320"/>
      <c r="BP18" s="321">
        <f>SUM(BP19:BP21)</f>
        <v>0</v>
      </c>
      <c r="BQ18" s="322"/>
      <c r="BS18" s="313"/>
      <c r="BT18" s="320"/>
      <c r="BU18" s="321">
        <f>SUM(BU19:BU21)</f>
        <v>20526625</v>
      </c>
      <c r="BV18" s="322"/>
      <c r="BX18" s="313"/>
      <c r="BY18" s="320"/>
      <c r="BZ18" s="325">
        <f>SUM(BZ19:BZ21)</f>
        <v>393174811</v>
      </c>
      <c r="CA18" s="322"/>
      <c r="CC18" s="313"/>
      <c r="CD18" s="320"/>
      <c r="CE18" s="321">
        <f>SUM(CE19:CE21)</f>
        <v>36915054</v>
      </c>
      <c r="CF18" s="322"/>
      <c r="CH18" s="313"/>
      <c r="CI18" s="320"/>
      <c r="CJ18" s="321">
        <f>SUM(CJ19:CJ21)</f>
        <v>25677394</v>
      </c>
      <c r="CK18" s="322"/>
      <c r="CM18" s="313"/>
      <c r="CN18" s="320"/>
      <c r="CO18" s="321">
        <f>SUM(CO19:CO21)</f>
        <v>21674900</v>
      </c>
      <c r="CP18" s="322"/>
      <c r="CR18" s="313"/>
      <c r="CS18" s="320"/>
      <c r="CT18" s="321">
        <f>SUM(CT19:CT21)</f>
        <v>26840969</v>
      </c>
      <c r="CU18" s="322"/>
      <c r="CW18" s="313"/>
      <c r="CX18" s="320"/>
      <c r="CY18" s="321">
        <f>SUM(CY19:CY21)</f>
        <v>31380076</v>
      </c>
      <c r="CZ18" s="322"/>
      <c r="DB18" s="313"/>
      <c r="DC18" s="320"/>
      <c r="DD18" s="321">
        <f>SUM(DD19:DD21)</f>
        <v>29418837</v>
      </c>
      <c r="DE18" s="322"/>
      <c r="DG18" s="313"/>
      <c r="DH18" s="320"/>
      <c r="DI18" s="321">
        <f>SUM(DI19:DI21)</f>
        <v>39421788</v>
      </c>
      <c r="DJ18" s="322"/>
      <c r="DL18" s="313"/>
      <c r="DM18" s="320"/>
      <c r="DN18" s="321">
        <f>SUM(DN19:DN21)</f>
        <v>30356602</v>
      </c>
      <c r="DO18" s="322"/>
      <c r="DQ18" s="313"/>
      <c r="DR18" s="320"/>
      <c r="DS18" s="321">
        <f>SUM(DS19:DS21)</f>
        <v>35896081</v>
      </c>
      <c r="DT18" s="322"/>
      <c r="DV18" s="313"/>
      <c r="DW18" s="320"/>
      <c r="DX18" s="321">
        <f>SUM(DX19:DX21)</f>
        <v>15170917</v>
      </c>
      <c r="DY18" s="322"/>
      <c r="EA18" s="313"/>
      <c r="EB18" s="320"/>
      <c r="EC18" s="321">
        <f>SUM(EC19:EC21)</f>
        <v>25060277</v>
      </c>
      <c r="ED18" s="322"/>
      <c r="EF18" s="313"/>
      <c r="EG18" s="320"/>
      <c r="EH18" s="321">
        <f>SUM(EH19:EH21)</f>
        <v>21004154</v>
      </c>
      <c r="EI18" s="322"/>
      <c r="EK18" s="313"/>
      <c r="EL18" s="320"/>
      <c r="EM18" s="321">
        <f>SUM(EM19:EM21)</f>
        <v>36915054</v>
      </c>
      <c r="EN18" s="322"/>
      <c r="EP18" s="301"/>
      <c r="ES18" s="290"/>
    </row>
    <row r="19" spans="3:152" x14ac:dyDescent="0.35">
      <c r="C19" s="301" t="s">
        <v>295</v>
      </c>
      <c r="E19" s="346" t="s">
        <v>296</v>
      </c>
      <c r="F19" s="347"/>
      <c r="G19" s="347"/>
      <c r="H19" s="330">
        <f>[16]Domlongtermissues!H13</f>
        <v>242628000</v>
      </c>
      <c r="I19" s="329"/>
      <c r="K19" s="313"/>
      <c r="L19" s="313"/>
      <c r="M19" s="330">
        <f>[16]Domlongtermissues!M13</f>
        <v>21292303</v>
      </c>
      <c r="N19" s="329"/>
      <c r="P19" s="313"/>
      <c r="Q19" s="313"/>
      <c r="R19" s="330">
        <f>[16]Domlongtermissues!R13</f>
        <v>0</v>
      </c>
      <c r="S19" s="329"/>
      <c r="U19" s="313"/>
      <c r="V19" s="313"/>
      <c r="W19" s="330">
        <f>[16]Domlongtermissues!W13</f>
        <v>0</v>
      </c>
      <c r="X19" s="329"/>
      <c r="Z19" s="313"/>
      <c r="AA19" s="313"/>
      <c r="AB19" s="330">
        <f>[16]Domlongtermissues!AB13</f>
        <v>0</v>
      </c>
      <c r="AC19" s="329"/>
      <c r="AE19" s="313"/>
      <c r="AF19" s="313"/>
      <c r="AG19" s="330">
        <f>[16]Domlongtermissues!AG13</f>
        <v>0</v>
      </c>
      <c r="AH19" s="329"/>
      <c r="AJ19" s="313"/>
      <c r="AK19" s="313"/>
      <c r="AL19" s="330">
        <f>[16]Domlongtermissues!AL13</f>
        <v>0</v>
      </c>
      <c r="AM19" s="329"/>
      <c r="AO19" s="313"/>
      <c r="AP19" s="313"/>
      <c r="AQ19" s="330">
        <f>[16]Domlongtermissues!AQ13</f>
        <v>0</v>
      </c>
      <c r="AR19" s="329"/>
      <c r="AT19" s="313"/>
      <c r="AU19" s="313"/>
      <c r="AV19" s="330">
        <f>[16]Domlongtermissues!AV13</f>
        <v>0</v>
      </c>
      <c r="AW19" s="329"/>
      <c r="AY19" s="313"/>
      <c r="AZ19" s="313"/>
      <c r="BA19" s="330">
        <f>[16]Domlongtermissues!BA13</f>
        <v>0</v>
      </c>
      <c r="BB19" s="329"/>
      <c r="BD19" s="313"/>
      <c r="BE19" s="313"/>
      <c r="BF19" s="330">
        <f>[16]Domlongtermissues!BF13</f>
        <v>0</v>
      </c>
      <c r="BG19" s="329"/>
      <c r="BI19" s="313"/>
      <c r="BJ19" s="313"/>
      <c r="BK19" s="330">
        <f>[16]Domlongtermissues!BK13</f>
        <v>0</v>
      </c>
      <c r="BL19" s="329"/>
      <c r="BN19" s="313"/>
      <c r="BO19" s="313"/>
      <c r="BP19" s="330">
        <f>[16]Domlongtermissues!BP13</f>
        <v>0</v>
      </c>
      <c r="BQ19" s="329"/>
      <c r="BS19" s="313"/>
      <c r="BT19" s="313"/>
      <c r="BU19" s="330">
        <f>[16]Domlongtermissues!BU13</f>
        <v>21292303</v>
      </c>
      <c r="BV19" s="329"/>
      <c r="BX19" s="313"/>
      <c r="BY19" s="313"/>
      <c r="BZ19" s="328">
        <f>+[16]Domlongtermissues!BZ13</f>
        <v>423997992</v>
      </c>
      <c r="CA19" s="329"/>
      <c r="CC19" s="313"/>
      <c r="CD19" s="313"/>
      <c r="CE19" s="330">
        <f>[16]Domlongtermissues!CE13</f>
        <v>40126937</v>
      </c>
      <c r="CF19" s="329"/>
      <c r="CH19" s="313"/>
      <c r="CI19" s="313"/>
      <c r="CJ19" s="330">
        <f>[16]Domlongtermissues!CJ13</f>
        <v>29877807</v>
      </c>
      <c r="CK19" s="329"/>
      <c r="CM19" s="313"/>
      <c r="CN19" s="313"/>
      <c r="CO19" s="330">
        <f>[16]Domlongtermissues!CO13</f>
        <v>25286242</v>
      </c>
      <c r="CP19" s="329"/>
      <c r="CR19" s="313"/>
      <c r="CS19" s="313"/>
      <c r="CT19" s="330">
        <f>[16]Domlongtermissues!CT13</f>
        <v>30336834</v>
      </c>
      <c r="CU19" s="329"/>
      <c r="CW19" s="313"/>
      <c r="CX19" s="313"/>
      <c r="CY19" s="330">
        <f>[16]Domlongtermissues!CY13</f>
        <v>35673044</v>
      </c>
      <c r="CZ19" s="329"/>
      <c r="DB19" s="313"/>
      <c r="DC19" s="313"/>
      <c r="DD19" s="330">
        <f>[16]Domlongtermissues!DD13</f>
        <v>33193459</v>
      </c>
      <c r="DE19" s="329"/>
      <c r="DG19" s="313"/>
      <c r="DH19" s="313"/>
      <c r="DI19" s="330">
        <f>[16]Domlongtermissues!DI13</f>
        <v>41553105</v>
      </c>
      <c r="DJ19" s="329"/>
      <c r="DL19" s="313"/>
      <c r="DM19" s="313"/>
      <c r="DN19" s="330">
        <f>[16]Domlongtermissues!DN13</f>
        <v>32584181</v>
      </c>
      <c r="DO19" s="329"/>
      <c r="DQ19" s="313"/>
      <c r="DR19" s="313"/>
      <c r="DS19" s="330">
        <f>[16]Domlongtermissues!DS13</f>
        <v>37521918</v>
      </c>
      <c r="DT19" s="329"/>
      <c r="DV19" s="313"/>
      <c r="DW19" s="313"/>
      <c r="DX19" s="330">
        <f>[16]Domlongtermissues!DX13</f>
        <v>15968292</v>
      </c>
      <c r="DY19" s="329"/>
      <c r="EA19" s="313"/>
      <c r="EB19" s="313"/>
      <c r="EC19" s="330">
        <f>[16]Domlongtermissues!EC13</f>
        <v>25809282</v>
      </c>
      <c r="ED19" s="329"/>
      <c r="EF19" s="313"/>
      <c r="EG19" s="313"/>
      <c r="EH19" s="330">
        <f>[16]Domlongtermissues!EH13</f>
        <v>21709062</v>
      </c>
      <c r="EI19" s="329"/>
      <c r="EK19" s="313"/>
      <c r="EL19" s="313"/>
      <c r="EM19" s="330">
        <f>[16]Domlongtermissues!EM13</f>
        <v>40126937</v>
      </c>
      <c r="EN19" s="329"/>
      <c r="EP19" s="301"/>
      <c r="ES19" s="290"/>
    </row>
    <row r="20" spans="3:152" x14ac:dyDescent="0.35">
      <c r="C20" s="301" t="s">
        <v>297</v>
      </c>
      <c r="E20" s="346" t="s">
        <v>296</v>
      </c>
      <c r="F20" s="347"/>
      <c r="G20" s="347"/>
      <c r="H20" s="334">
        <f>-[16]Domlongtermissues!H19</f>
        <v>-128000</v>
      </c>
      <c r="I20" s="329"/>
      <c r="K20" s="313"/>
      <c r="L20" s="313"/>
      <c r="M20" s="334">
        <f>-[16]Domlongtermissues!M19</f>
        <v>-765678</v>
      </c>
      <c r="N20" s="329"/>
      <c r="P20" s="313"/>
      <c r="Q20" s="313"/>
      <c r="R20" s="334">
        <f>-[16]Domlongtermissues!R19</f>
        <v>0</v>
      </c>
      <c r="S20" s="329"/>
      <c r="U20" s="313"/>
      <c r="V20" s="313"/>
      <c r="W20" s="334">
        <f>-[16]Domlongtermissues!W19</f>
        <v>0</v>
      </c>
      <c r="X20" s="329"/>
      <c r="Z20" s="313"/>
      <c r="AA20" s="313"/>
      <c r="AB20" s="334">
        <f>-[16]Domlongtermissues!AB19</f>
        <v>0</v>
      </c>
      <c r="AC20" s="329"/>
      <c r="AE20" s="313"/>
      <c r="AF20" s="313"/>
      <c r="AG20" s="334">
        <f>-[16]Domlongtermissues!AG19</f>
        <v>0</v>
      </c>
      <c r="AH20" s="329"/>
      <c r="AJ20" s="313"/>
      <c r="AK20" s="313"/>
      <c r="AL20" s="334">
        <f>-[16]Domlongtermissues!AL19</f>
        <v>0</v>
      </c>
      <c r="AM20" s="329"/>
      <c r="AO20" s="313"/>
      <c r="AP20" s="313"/>
      <c r="AQ20" s="334">
        <f>-[16]Domlongtermissues!AQ19</f>
        <v>0</v>
      </c>
      <c r="AR20" s="329"/>
      <c r="AT20" s="313"/>
      <c r="AU20" s="313"/>
      <c r="AV20" s="334">
        <f>-[16]Domlongtermissues!AV19</f>
        <v>0</v>
      </c>
      <c r="AW20" s="329"/>
      <c r="AY20" s="313"/>
      <c r="AZ20" s="313"/>
      <c r="BA20" s="334">
        <f>-[16]Domlongtermissues!BA19</f>
        <v>0</v>
      </c>
      <c r="BB20" s="329"/>
      <c r="BD20" s="313"/>
      <c r="BE20" s="313"/>
      <c r="BF20" s="334">
        <f>-[16]Domlongtermissues!BF19</f>
        <v>0</v>
      </c>
      <c r="BG20" s="329"/>
      <c r="BI20" s="313"/>
      <c r="BJ20" s="313"/>
      <c r="BK20" s="334">
        <f>-[16]Domlongtermissues!BK19</f>
        <v>0</v>
      </c>
      <c r="BL20" s="329"/>
      <c r="BN20" s="313"/>
      <c r="BO20" s="313"/>
      <c r="BP20" s="334">
        <f>-[16]Domlongtermissues!BP19</f>
        <v>0</v>
      </c>
      <c r="BQ20" s="329"/>
      <c r="BS20" s="313"/>
      <c r="BT20" s="313"/>
      <c r="BU20" s="334">
        <f>-[16]Domlongtermissues!BU19</f>
        <v>-765678</v>
      </c>
      <c r="BV20" s="329"/>
      <c r="BX20" s="313"/>
      <c r="BY20" s="313"/>
      <c r="BZ20" s="334">
        <f>-[16]Domlongtermissues!BZ19</f>
        <v>-30823181</v>
      </c>
      <c r="CA20" s="329"/>
      <c r="CC20" s="313"/>
      <c r="CD20" s="313"/>
      <c r="CE20" s="334">
        <f>-[16]Domlongtermissues!CE19</f>
        <v>-3211883</v>
      </c>
      <c r="CF20" s="329"/>
      <c r="CH20" s="313"/>
      <c r="CI20" s="313"/>
      <c r="CJ20" s="334">
        <f>-[16]Domlongtermissues!CJ19</f>
        <v>-4200413</v>
      </c>
      <c r="CK20" s="329"/>
      <c r="CM20" s="313"/>
      <c r="CN20" s="313"/>
      <c r="CO20" s="334">
        <f>-[16]Domlongtermissues!CO19</f>
        <v>-3611342</v>
      </c>
      <c r="CP20" s="329"/>
      <c r="CR20" s="313"/>
      <c r="CS20" s="313"/>
      <c r="CT20" s="334">
        <f>-[16]Domlongtermissues!CT19</f>
        <v>-3495865</v>
      </c>
      <c r="CU20" s="329"/>
      <c r="CW20" s="313"/>
      <c r="CX20" s="313"/>
      <c r="CY20" s="334">
        <f>-[16]Domlongtermissues!CY19</f>
        <v>-4292968</v>
      </c>
      <c r="CZ20" s="329"/>
      <c r="DB20" s="313"/>
      <c r="DC20" s="313"/>
      <c r="DD20" s="334">
        <f>-[16]Domlongtermissues!DD19</f>
        <v>-3774622</v>
      </c>
      <c r="DE20" s="329"/>
      <c r="DG20" s="313"/>
      <c r="DH20" s="313"/>
      <c r="DI20" s="334">
        <f>-[16]Domlongtermissues!DI19</f>
        <v>-2131317</v>
      </c>
      <c r="DJ20" s="329"/>
      <c r="DL20" s="313"/>
      <c r="DM20" s="313"/>
      <c r="DN20" s="334">
        <f>-[16]Domlongtermissues!DN19</f>
        <v>-2227579</v>
      </c>
      <c r="DO20" s="329"/>
      <c r="DQ20" s="313"/>
      <c r="DR20" s="313"/>
      <c r="DS20" s="334">
        <f>-[16]Domlongtermissues!DS19</f>
        <v>-1625837</v>
      </c>
      <c r="DT20" s="329"/>
      <c r="DV20" s="313"/>
      <c r="DW20" s="313"/>
      <c r="DX20" s="334">
        <f>-[16]Domlongtermissues!DX19</f>
        <v>-797375</v>
      </c>
      <c r="DY20" s="329"/>
      <c r="EA20" s="313"/>
      <c r="EB20" s="313"/>
      <c r="EC20" s="334">
        <f>-[16]Domlongtermissues!EC19</f>
        <v>-749005</v>
      </c>
      <c r="ED20" s="329"/>
      <c r="EF20" s="313"/>
      <c r="EG20" s="313"/>
      <c r="EH20" s="334">
        <f>-[16]Domlongtermissues!EH19</f>
        <v>-704908</v>
      </c>
      <c r="EI20" s="329"/>
      <c r="EK20" s="313"/>
      <c r="EL20" s="313"/>
      <c r="EM20" s="334">
        <f>-[16]Domlongtermissues!EM19</f>
        <v>-3211883</v>
      </c>
      <c r="EN20" s="329"/>
      <c r="EP20" s="301"/>
      <c r="ES20" s="290"/>
    </row>
    <row r="21" spans="3:152" ht="13.5" hidden="1" customHeight="1" x14ac:dyDescent="0.35">
      <c r="C21" s="301" t="s">
        <v>298</v>
      </c>
      <c r="E21" s="346">
        <v>4.2</v>
      </c>
      <c r="F21" s="347"/>
      <c r="G21" s="347"/>
      <c r="H21" s="334">
        <f>-[16]Domredemp!H16+[16]Domredemp!H231</f>
        <v>0</v>
      </c>
      <c r="I21" s="329"/>
      <c r="K21" s="313"/>
      <c r="L21" s="313"/>
      <c r="M21" s="334">
        <f>-[16]Domredemp!M16+[16]Domredemp!M231</f>
        <v>0</v>
      </c>
      <c r="N21" s="329"/>
      <c r="P21" s="313"/>
      <c r="Q21" s="313"/>
      <c r="R21" s="334">
        <f>-[16]Domredemp!R16+[16]Domredemp!R231</f>
        <v>0</v>
      </c>
      <c r="S21" s="329"/>
      <c r="U21" s="313"/>
      <c r="V21" s="313"/>
      <c r="W21" s="334">
        <f>-[16]Domredemp!W16+[16]Domredemp!W231</f>
        <v>0</v>
      </c>
      <c r="X21" s="329"/>
      <c r="Z21" s="313"/>
      <c r="AA21" s="313"/>
      <c r="AB21" s="334">
        <f>-[16]Domredemp!AB16+[16]Domredemp!AB231</f>
        <v>0</v>
      </c>
      <c r="AC21" s="329"/>
      <c r="AE21" s="313"/>
      <c r="AF21" s="313"/>
      <c r="AG21" s="334">
        <f>-[16]Domredemp!AG16+[16]Domredemp!AG231</f>
        <v>0</v>
      </c>
      <c r="AH21" s="329"/>
      <c r="AJ21" s="313"/>
      <c r="AK21" s="313"/>
      <c r="AL21" s="334">
        <f>-[16]Domredemp!AL16+[16]Domredemp!AL231</f>
        <v>0</v>
      </c>
      <c r="AM21" s="329"/>
      <c r="AO21" s="313"/>
      <c r="AP21" s="313"/>
      <c r="AQ21" s="334">
        <f>-[16]Domredemp!AQ16+[16]Domredemp!AQ231</f>
        <v>0</v>
      </c>
      <c r="AR21" s="329"/>
      <c r="AT21" s="313"/>
      <c r="AU21" s="313"/>
      <c r="AV21" s="334">
        <f>-[16]Domredemp!AV16+[16]Domredemp!AV231</f>
        <v>0</v>
      </c>
      <c r="AW21" s="329"/>
      <c r="AY21" s="313"/>
      <c r="AZ21" s="313"/>
      <c r="BA21" s="334">
        <f>-[16]Domredemp!BA16+[16]Domredemp!BA231</f>
        <v>0</v>
      </c>
      <c r="BB21" s="329"/>
      <c r="BD21" s="313"/>
      <c r="BE21" s="313"/>
      <c r="BF21" s="334">
        <f>-[16]Domredemp!BF16+[16]Domredemp!BF231</f>
        <v>0</v>
      </c>
      <c r="BG21" s="329"/>
      <c r="BI21" s="313"/>
      <c r="BJ21" s="313"/>
      <c r="BK21" s="334">
        <f>-[16]Domredemp!BK16+[16]Domredemp!BK231</f>
        <v>0</v>
      </c>
      <c r="BL21" s="329"/>
      <c r="BN21" s="313"/>
      <c r="BO21" s="313"/>
      <c r="BP21" s="334">
        <f>-[16]Domredemp!BP16+[16]Domredemp!BP231</f>
        <v>0</v>
      </c>
      <c r="BQ21" s="329"/>
      <c r="BS21" s="313"/>
      <c r="BT21" s="313"/>
      <c r="BU21" s="334">
        <f>-[16]Domredemp!BU16+[16]Domredemp!BU231</f>
        <v>0</v>
      </c>
      <c r="BV21" s="329"/>
      <c r="BX21" s="313"/>
      <c r="BY21" s="313"/>
      <c r="BZ21" s="333">
        <v>0</v>
      </c>
      <c r="CA21" s="329"/>
      <c r="CC21" s="313"/>
      <c r="CD21" s="313"/>
      <c r="CE21" s="334">
        <f>-[16]Domredemp!CE16+[16]Domredemp!CE231</f>
        <v>0</v>
      </c>
      <c r="CF21" s="329"/>
      <c r="CH21" s="313"/>
      <c r="CI21" s="313"/>
      <c r="CJ21" s="334">
        <f>-[16]Domredemp!CJ16+[16]Domredemp!CJ231</f>
        <v>0</v>
      </c>
      <c r="CK21" s="329"/>
      <c r="CM21" s="313"/>
      <c r="CN21" s="313"/>
      <c r="CO21" s="334">
        <f>-[16]Domredemp!CO16+[16]Domredemp!CO231</f>
        <v>0</v>
      </c>
      <c r="CP21" s="329"/>
      <c r="CR21" s="313"/>
      <c r="CS21" s="313"/>
      <c r="CT21" s="334">
        <f>-[16]Domredemp!CT16+[16]Domredemp!CT231</f>
        <v>0</v>
      </c>
      <c r="CU21" s="329"/>
      <c r="CW21" s="313"/>
      <c r="CX21" s="313"/>
      <c r="CY21" s="334">
        <f>-[16]Domredemp!CY16+[16]Domredemp!CY231</f>
        <v>0</v>
      </c>
      <c r="CZ21" s="329"/>
      <c r="DB21" s="313"/>
      <c r="DC21" s="313"/>
      <c r="DD21" s="334">
        <f>-[16]Domredemp!DD16+[16]Domredemp!DD231</f>
        <v>0</v>
      </c>
      <c r="DE21" s="329"/>
      <c r="DG21" s="313"/>
      <c r="DH21" s="313"/>
      <c r="DI21" s="334">
        <f>-[16]Domredemp!DI16+[16]Domredemp!DI231</f>
        <v>0</v>
      </c>
      <c r="DJ21" s="329"/>
      <c r="DL21" s="313"/>
      <c r="DM21" s="313"/>
      <c r="DN21" s="334">
        <f>-[16]Domredemp!DN16+[16]Domredemp!DN231</f>
        <v>0</v>
      </c>
      <c r="DO21" s="329"/>
      <c r="DQ21" s="313"/>
      <c r="DR21" s="313"/>
      <c r="DS21" s="334">
        <f>-[16]Domredemp!DS16+[16]Domredemp!DS231</f>
        <v>0</v>
      </c>
      <c r="DT21" s="329"/>
      <c r="DV21" s="313"/>
      <c r="DW21" s="313"/>
      <c r="DX21" s="334">
        <f>-[16]Domredemp!DX16+[16]Domredemp!DX231</f>
        <v>0</v>
      </c>
      <c r="DY21" s="329"/>
      <c r="EA21" s="313"/>
      <c r="EB21" s="313"/>
      <c r="EC21" s="334">
        <f>-[16]Domredemp!EC16+[16]Domredemp!EC231</f>
        <v>0</v>
      </c>
      <c r="ED21" s="329"/>
      <c r="EF21" s="313"/>
      <c r="EG21" s="313"/>
      <c r="EH21" s="334">
        <f>-[16]Domredemp!EH16+[16]Domredemp!EH231</f>
        <v>0</v>
      </c>
      <c r="EI21" s="329"/>
      <c r="EK21" s="313"/>
      <c r="EL21" s="313"/>
      <c r="EM21" s="334">
        <f>-[16]Domredemp!EM16+[16]Domredemp!EM231</f>
        <v>0</v>
      </c>
      <c r="EN21" s="329"/>
      <c r="EP21" s="301"/>
      <c r="ES21" s="290"/>
      <c r="ET21" s="290"/>
      <c r="EU21" s="290"/>
    </row>
    <row r="22" spans="3:152" x14ac:dyDescent="0.35">
      <c r="C22" s="301"/>
      <c r="E22" s="348"/>
      <c r="F22" s="349"/>
      <c r="G22" s="349"/>
      <c r="I22" s="329"/>
      <c r="K22" s="313"/>
      <c r="L22" s="313"/>
      <c r="N22" s="329"/>
      <c r="P22" s="313"/>
      <c r="Q22" s="313"/>
      <c r="R22" s="321"/>
      <c r="S22" s="329"/>
      <c r="U22" s="313"/>
      <c r="V22" s="313"/>
      <c r="W22" s="321"/>
      <c r="X22" s="329"/>
      <c r="Z22" s="313"/>
      <c r="AA22" s="313"/>
      <c r="AB22" s="321"/>
      <c r="AC22" s="329"/>
      <c r="AE22" s="313"/>
      <c r="AF22" s="313"/>
      <c r="AG22" s="321"/>
      <c r="AH22" s="329"/>
      <c r="AJ22" s="313"/>
      <c r="AK22" s="313"/>
      <c r="AM22" s="329"/>
      <c r="AO22" s="313"/>
      <c r="AP22" s="313"/>
      <c r="AR22" s="329"/>
      <c r="AT22" s="313"/>
      <c r="AU22" s="313"/>
      <c r="AW22" s="329"/>
      <c r="AY22" s="313"/>
      <c r="AZ22" s="313"/>
      <c r="BB22" s="329"/>
      <c r="BD22" s="313"/>
      <c r="BE22" s="313"/>
      <c r="BG22" s="329"/>
      <c r="BI22" s="313"/>
      <c r="BJ22" s="313"/>
      <c r="BL22" s="329"/>
      <c r="BN22" s="313"/>
      <c r="BO22" s="313"/>
      <c r="BQ22" s="329"/>
      <c r="BS22" s="313"/>
      <c r="BT22" s="313"/>
      <c r="BV22" s="329"/>
      <c r="BX22" s="313"/>
      <c r="BY22" s="313"/>
      <c r="BZ22" s="335"/>
      <c r="CA22" s="329"/>
      <c r="CC22" s="313"/>
      <c r="CD22" s="313"/>
      <c r="CF22" s="329"/>
      <c r="CH22" s="313"/>
      <c r="CI22" s="313"/>
      <c r="CK22" s="329"/>
      <c r="CM22" s="313"/>
      <c r="CN22" s="313"/>
      <c r="CO22" s="321"/>
      <c r="CP22" s="329"/>
      <c r="CR22" s="313"/>
      <c r="CS22" s="313"/>
      <c r="CT22" s="321"/>
      <c r="CU22" s="329"/>
      <c r="CW22" s="313"/>
      <c r="CX22" s="313"/>
      <c r="CY22" s="321"/>
      <c r="CZ22" s="329"/>
      <c r="DB22" s="313"/>
      <c r="DC22" s="313"/>
      <c r="DE22" s="329"/>
      <c r="DG22" s="313"/>
      <c r="DH22" s="313"/>
      <c r="DJ22" s="329"/>
      <c r="DL22" s="313"/>
      <c r="DM22" s="313"/>
      <c r="DO22" s="329"/>
      <c r="DQ22" s="313"/>
      <c r="DR22" s="313"/>
      <c r="DT22" s="329"/>
      <c r="DV22" s="313"/>
      <c r="DW22" s="313"/>
      <c r="DY22" s="329"/>
      <c r="EA22" s="313"/>
      <c r="EB22" s="313"/>
      <c r="ED22" s="329"/>
      <c r="EF22" s="313"/>
      <c r="EG22" s="313"/>
      <c r="EI22" s="329"/>
      <c r="EK22" s="313"/>
      <c r="EL22" s="313"/>
      <c r="EN22" s="329"/>
      <c r="EP22" s="301"/>
      <c r="ES22" s="290"/>
      <c r="ET22" s="290"/>
      <c r="EU22" s="290"/>
    </row>
    <row r="23" spans="3:152" x14ac:dyDescent="0.35">
      <c r="C23" s="301" t="s">
        <v>299</v>
      </c>
      <c r="D23" s="350" t="s">
        <v>46</v>
      </c>
      <c r="E23" s="348"/>
      <c r="F23" s="349"/>
      <c r="G23" s="349"/>
      <c r="H23" s="289">
        <f>SUM(H24:H26)</f>
        <v>0</v>
      </c>
      <c r="I23" s="329"/>
      <c r="K23" s="313"/>
      <c r="L23" s="313"/>
      <c r="M23" s="289">
        <f>SUM(M24:M26)</f>
        <v>-765488</v>
      </c>
      <c r="N23" s="329"/>
      <c r="P23" s="313"/>
      <c r="Q23" s="313"/>
      <c r="R23" s="289">
        <f>SUM(R24:R26)</f>
        <v>0</v>
      </c>
      <c r="S23" s="329"/>
      <c r="U23" s="313"/>
      <c r="V23" s="313"/>
      <c r="W23" s="289">
        <f>SUM(W24:W26)</f>
        <v>0</v>
      </c>
      <c r="X23" s="329"/>
      <c r="Z23" s="313"/>
      <c r="AA23" s="313"/>
      <c r="AB23" s="289">
        <f>SUM(AB24:AB26)</f>
        <v>0</v>
      </c>
      <c r="AC23" s="329"/>
      <c r="AE23" s="313"/>
      <c r="AF23" s="313"/>
      <c r="AG23" s="289">
        <f>SUM(AG24:AG26)</f>
        <v>0</v>
      </c>
      <c r="AH23" s="329"/>
      <c r="AJ23" s="313"/>
      <c r="AK23" s="313"/>
      <c r="AL23" s="289">
        <f>SUM(AL24:AL26)</f>
        <v>0</v>
      </c>
      <c r="AM23" s="329"/>
      <c r="AO23" s="313"/>
      <c r="AP23" s="313"/>
      <c r="AQ23" s="289">
        <f>SUM(AQ24:AQ26)</f>
        <v>0</v>
      </c>
      <c r="AR23" s="329"/>
      <c r="AT23" s="313"/>
      <c r="AU23" s="313"/>
      <c r="AV23" s="289">
        <f>SUM(AV24:AV26)</f>
        <v>0</v>
      </c>
      <c r="AW23" s="329"/>
      <c r="AY23" s="313"/>
      <c r="AZ23" s="313"/>
      <c r="BA23" s="289">
        <f>SUM(BA24:BA26)</f>
        <v>0</v>
      </c>
      <c r="BB23" s="329"/>
      <c r="BD23" s="313"/>
      <c r="BE23" s="313"/>
      <c r="BF23" s="289">
        <f>SUM(BF24:BF26)</f>
        <v>0</v>
      </c>
      <c r="BG23" s="329"/>
      <c r="BI23" s="313"/>
      <c r="BJ23" s="313"/>
      <c r="BK23" s="289">
        <f>SUM(BK24:BK26)</f>
        <v>0</v>
      </c>
      <c r="BL23" s="329"/>
      <c r="BN23" s="313"/>
      <c r="BO23" s="313"/>
      <c r="BP23" s="289">
        <f>SUM(BP24:BP26)</f>
        <v>0</v>
      </c>
      <c r="BQ23" s="329"/>
      <c r="BS23" s="313"/>
      <c r="BT23" s="313"/>
      <c r="BU23" s="289">
        <f>SUM(BU24:BU26)</f>
        <v>-765488</v>
      </c>
      <c r="BV23" s="329"/>
      <c r="BX23" s="313"/>
      <c r="BY23" s="313"/>
      <c r="BZ23" s="335">
        <f>SUM(BZ24:BZ26)</f>
        <v>-2564176</v>
      </c>
      <c r="CA23" s="329"/>
      <c r="CC23" s="313"/>
      <c r="CD23" s="313"/>
      <c r="CE23" s="289">
        <f>SUM(CE24:CE26)</f>
        <v>54678</v>
      </c>
      <c r="CF23" s="329"/>
      <c r="CH23" s="313"/>
      <c r="CI23" s="313"/>
      <c r="CJ23" s="289">
        <f>SUM(CJ24:CJ26)</f>
        <v>138528</v>
      </c>
      <c r="CK23" s="329"/>
      <c r="CM23" s="313"/>
      <c r="CN23" s="313"/>
      <c r="CO23" s="289">
        <f>SUM(CO24:CO26)</f>
        <v>-32652</v>
      </c>
      <c r="CP23" s="329"/>
      <c r="CR23" s="313"/>
      <c r="CS23" s="313"/>
      <c r="CT23" s="289">
        <f>SUM(CT24:CT26)</f>
        <v>39938</v>
      </c>
      <c r="CU23" s="329"/>
      <c r="CW23" s="313"/>
      <c r="CX23" s="313"/>
      <c r="CY23" s="289">
        <f>SUM(CY24:CY26)</f>
        <v>-22396</v>
      </c>
      <c r="CZ23" s="329"/>
      <c r="DB23" s="313"/>
      <c r="DC23" s="313"/>
      <c r="DD23" s="289">
        <f>SUM(DD24:DD26)</f>
        <v>-1055225</v>
      </c>
      <c r="DE23" s="329"/>
      <c r="DG23" s="313"/>
      <c r="DH23" s="313"/>
      <c r="DI23" s="289">
        <f>SUM(DI24:DI26)</f>
        <v>-218174</v>
      </c>
      <c r="DJ23" s="329"/>
      <c r="DL23" s="313"/>
      <c r="DM23" s="313"/>
      <c r="DN23" s="289">
        <f>SUM(DN24:DN26)</f>
        <v>-171298</v>
      </c>
      <c r="DO23" s="329"/>
      <c r="DQ23" s="313"/>
      <c r="DR23" s="313"/>
      <c r="DS23" s="289">
        <f>SUM(DS24:DS26)</f>
        <v>-51015</v>
      </c>
      <c r="DT23" s="329"/>
      <c r="DV23" s="313"/>
      <c r="DW23" s="313"/>
      <c r="DX23" s="289">
        <f>SUM(DX24:DX26)</f>
        <v>-370185</v>
      </c>
      <c r="DY23" s="329"/>
      <c r="EA23" s="313"/>
      <c r="EB23" s="313"/>
      <c r="EC23" s="289">
        <f>SUM(EC24:EC26)</f>
        <v>-1759250</v>
      </c>
      <c r="ED23" s="329"/>
      <c r="EF23" s="313"/>
      <c r="EG23" s="313"/>
      <c r="EH23" s="289">
        <f>SUM(EH24:EH26)</f>
        <v>-1258609</v>
      </c>
      <c r="EI23" s="329"/>
      <c r="EK23" s="313"/>
      <c r="EL23" s="313"/>
      <c r="EM23" s="289">
        <f>SUM(EM24:EM26)</f>
        <v>54678</v>
      </c>
      <c r="EN23" s="329"/>
      <c r="EP23" s="301"/>
      <c r="ES23" s="290"/>
      <c r="ET23" s="290"/>
      <c r="EU23" s="290"/>
    </row>
    <row r="24" spans="3:152" x14ac:dyDescent="0.35">
      <c r="C24" s="301" t="s">
        <v>300</v>
      </c>
      <c r="E24" s="346" t="s">
        <v>296</v>
      </c>
      <c r="F24" s="347"/>
      <c r="G24" s="347"/>
      <c r="H24" s="330">
        <f>[16]Domlongtermissues!H14</f>
        <v>0</v>
      </c>
      <c r="I24" s="329"/>
      <c r="K24" s="313"/>
      <c r="L24" s="313"/>
      <c r="M24" s="330">
        <f>[16]Domlongtermissues!M14</f>
        <v>7839512</v>
      </c>
      <c r="N24" s="329"/>
      <c r="P24" s="313"/>
      <c r="Q24" s="313"/>
      <c r="R24" s="330">
        <f>[16]Domlongtermissues!R14</f>
        <v>0</v>
      </c>
      <c r="S24" s="329"/>
      <c r="U24" s="313"/>
      <c r="V24" s="313"/>
      <c r="W24" s="330">
        <f>[16]Domlongtermissues!W14</f>
        <v>0</v>
      </c>
      <c r="X24" s="329"/>
      <c r="Z24" s="313"/>
      <c r="AA24" s="313"/>
      <c r="AB24" s="330">
        <f>[16]Domlongtermissues!AB14</f>
        <v>0</v>
      </c>
      <c r="AC24" s="329"/>
      <c r="AE24" s="313"/>
      <c r="AF24" s="313"/>
      <c r="AG24" s="330">
        <f>[16]Domlongtermissues!AG14</f>
        <v>0</v>
      </c>
      <c r="AH24" s="329"/>
      <c r="AJ24" s="313"/>
      <c r="AK24" s="313"/>
      <c r="AL24" s="330">
        <f>[16]Domlongtermissues!AL14</f>
        <v>0</v>
      </c>
      <c r="AM24" s="329"/>
      <c r="AO24" s="313"/>
      <c r="AP24" s="313"/>
      <c r="AQ24" s="330">
        <f>[16]Domlongtermissues!AQ14</f>
        <v>0</v>
      </c>
      <c r="AR24" s="329"/>
      <c r="AT24" s="313"/>
      <c r="AU24" s="313"/>
      <c r="AV24" s="330">
        <f>[16]Domlongtermissues!AV14</f>
        <v>0</v>
      </c>
      <c r="AW24" s="329"/>
      <c r="AY24" s="313"/>
      <c r="AZ24" s="313"/>
      <c r="BA24" s="330">
        <f>[16]Domlongtermissues!BA14</f>
        <v>0</v>
      </c>
      <c r="BB24" s="329"/>
      <c r="BD24" s="313"/>
      <c r="BE24" s="313"/>
      <c r="BF24" s="330">
        <f>[16]Domlongtermissues!BF14</f>
        <v>0</v>
      </c>
      <c r="BG24" s="329"/>
      <c r="BI24" s="313"/>
      <c r="BJ24" s="313"/>
      <c r="BK24" s="330">
        <f>[16]Domlongtermissues!BK14</f>
        <v>0</v>
      </c>
      <c r="BL24" s="329"/>
      <c r="BN24" s="313"/>
      <c r="BO24" s="313"/>
      <c r="BP24" s="330">
        <f>[16]Domlongtermissues!BP14</f>
        <v>0</v>
      </c>
      <c r="BQ24" s="329"/>
      <c r="BS24" s="313"/>
      <c r="BT24" s="313"/>
      <c r="BU24" s="330">
        <f>[16]Domlongtermissues!BU14</f>
        <v>7839512</v>
      </c>
      <c r="BV24" s="329"/>
      <c r="BX24" s="313"/>
      <c r="BY24" s="313"/>
      <c r="BZ24" s="328">
        <f>+[16]Domlongtermissues!BZ14</f>
        <v>73896404</v>
      </c>
      <c r="CA24" s="329"/>
      <c r="CC24" s="313"/>
      <c r="CD24" s="313"/>
      <c r="CE24" s="330">
        <f>[16]Domlongtermissues!CE14</f>
        <v>1908496</v>
      </c>
      <c r="CF24" s="329"/>
      <c r="CH24" s="313"/>
      <c r="CI24" s="313"/>
      <c r="CJ24" s="330">
        <f>[16]Domlongtermissues!CJ14</f>
        <v>3377608</v>
      </c>
      <c r="CK24" s="329"/>
      <c r="CM24" s="313"/>
      <c r="CN24" s="313"/>
      <c r="CO24" s="330">
        <f>[16]Domlongtermissues!CO14</f>
        <v>6988514</v>
      </c>
      <c r="CP24" s="329"/>
      <c r="CR24" s="313"/>
      <c r="CS24" s="313"/>
      <c r="CT24" s="330">
        <f>[16]Domlongtermissues!CT14</f>
        <v>6817942</v>
      </c>
      <c r="CU24" s="329"/>
      <c r="CW24" s="313"/>
      <c r="CX24" s="313"/>
      <c r="CY24" s="330">
        <f>[16]Domlongtermissues!CY14</f>
        <v>7494078</v>
      </c>
      <c r="CZ24" s="329"/>
      <c r="DB24" s="313"/>
      <c r="DC24" s="313"/>
      <c r="DD24" s="330">
        <f>[16]Domlongtermissues!DD14</f>
        <v>6900588</v>
      </c>
      <c r="DE24" s="329"/>
      <c r="DG24" s="313"/>
      <c r="DH24" s="313"/>
      <c r="DI24" s="330">
        <f>[16]Domlongtermissues!DI14</f>
        <v>8336531</v>
      </c>
      <c r="DJ24" s="329"/>
      <c r="DL24" s="313"/>
      <c r="DM24" s="313"/>
      <c r="DN24" s="330">
        <f>[16]Domlongtermissues!DN14</f>
        <v>6740951</v>
      </c>
      <c r="DO24" s="329"/>
      <c r="DQ24" s="313"/>
      <c r="DR24" s="313"/>
      <c r="DS24" s="330">
        <f>[16]Domlongtermissues!DS14</f>
        <v>4962423</v>
      </c>
      <c r="DT24" s="329"/>
      <c r="DV24" s="313"/>
      <c r="DW24" s="313"/>
      <c r="DX24" s="330">
        <f>[16]Domlongtermissues!DX14</f>
        <v>6945648</v>
      </c>
      <c r="DY24" s="329"/>
      <c r="EA24" s="313"/>
      <c r="EB24" s="313"/>
      <c r="EC24" s="330">
        <f>[16]Domlongtermissues!EC14</f>
        <v>2990750</v>
      </c>
      <c r="ED24" s="329"/>
      <c r="EF24" s="313"/>
      <c r="EG24" s="313"/>
      <c r="EH24" s="330">
        <f>[16]Domlongtermissues!EH14</f>
        <v>8291391</v>
      </c>
      <c r="EI24" s="329"/>
      <c r="EK24" s="313"/>
      <c r="EL24" s="313"/>
      <c r="EM24" s="330">
        <f>[16]Domlongtermissues!EM14</f>
        <v>1908496</v>
      </c>
      <c r="EN24" s="329"/>
      <c r="EP24" s="301"/>
      <c r="ES24" s="290"/>
    </row>
    <row r="25" spans="3:152" x14ac:dyDescent="0.35">
      <c r="C25" s="301" t="s">
        <v>301</v>
      </c>
      <c r="E25" s="346" t="s">
        <v>296</v>
      </c>
      <c r="F25" s="347"/>
      <c r="G25" s="347"/>
      <c r="H25" s="331">
        <f>-[16]Domlongtermissues!H268</f>
        <v>0</v>
      </c>
      <c r="I25" s="329"/>
      <c r="K25" s="313"/>
      <c r="L25" s="313"/>
      <c r="M25" s="331">
        <f>-[16]Domlongtermissues!M268</f>
        <v>0</v>
      </c>
      <c r="N25" s="329"/>
      <c r="P25" s="313"/>
      <c r="Q25" s="313"/>
      <c r="R25" s="331">
        <f>-[16]Domlongtermissues!R268</f>
        <v>0</v>
      </c>
      <c r="S25" s="329"/>
      <c r="U25" s="313"/>
      <c r="V25" s="313"/>
      <c r="W25" s="331">
        <f>-[16]Domlongtermissues!W268</f>
        <v>0</v>
      </c>
      <c r="X25" s="329"/>
      <c r="Z25" s="313"/>
      <c r="AA25" s="313"/>
      <c r="AB25" s="331">
        <f>-[16]Domlongtermissues!AB268</f>
        <v>0</v>
      </c>
      <c r="AC25" s="329"/>
      <c r="AE25" s="313"/>
      <c r="AF25" s="313"/>
      <c r="AG25" s="331">
        <f>-[16]Domlongtermissues!AG268</f>
        <v>0</v>
      </c>
      <c r="AH25" s="329"/>
      <c r="AJ25" s="313"/>
      <c r="AK25" s="313"/>
      <c r="AL25" s="331">
        <f>-[16]Domlongtermissues!AL268</f>
        <v>0</v>
      </c>
      <c r="AM25" s="329"/>
      <c r="AO25" s="313"/>
      <c r="AP25" s="313"/>
      <c r="AQ25" s="331">
        <f>-[16]Domlongtermissues!AQ268</f>
        <v>0</v>
      </c>
      <c r="AR25" s="329"/>
      <c r="AT25" s="313"/>
      <c r="AU25" s="313"/>
      <c r="AV25" s="331">
        <f>-[16]Domlongtermissues!AV268</f>
        <v>0</v>
      </c>
      <c r="AW25" s="329"/>
      <c r="AY25" s="313"/>
      <c r="AZ25" s="313"/>
      <c r="BA25" s="331">
        <f>-[16]Domlongtermissues!BA268</f>
        <v>0</v>
      </c>
      <c r="BB25" s="329"/>
      <c r="BD25" s="313"/>
      <c r="BE25" s="313"/>
      <c r="BF25" s="331">
        <f>-[16]Domlongtermissues!BF268</f>
        <v>0</v>
      </c>
      <c r="BG25" s="329"/>
      <c r="BI25" s="313"/>
      <c r="BJ25" s="313"/>
      <c r="BK25" s="331">
        <f>-[16]Domlongtermissues!BK268</f>
        <v>0</v>
      </c>
      <c r="BL25" s="329"/>
      <c r="BN25" s="313"/>
      <c r="BO25" s="313"/>
      <c r="BP25" s="331">
        <f>-[16]Domlongtermissues!BP268</f>
        <v>0</v>
      </c>
      <c r="BQ25" s="329"/>
      <c r="BS25" s="313"/>
      <c r="BT25" s="313"/>
      <c r="BU25" s="331">
        <f>-[16]Domlongtermissues!BU268</f>
        <v>0</v>
      </c>
      <c r="BV25" s="329"/>
      <c r="BX25" s="313"/>
      <c r="BY25" s="313"/>
      <c r="BZ25" s="332">
        <f>-[16]Domlongtermissues!BZ268</f>
        <v>-2886946</v>
      </c>
      <c r="CA25" s="329"/>
      <c r="CC25" s="313"/>
      <c r="CD25" s="313"/>
      <c r="CE25" s="331">
        <f>-[16]Domlongtermissues!CE268</f>
        <v>-432318</v>
      </c>
      <c r="CF25" s="329"/>
      <c r="CH25" s="313"/>
      <c r="CI25" s="313"/>
      <c r="CJ25" s="331">
        <f>-[16]Domlongtermissues!CJ268</f>
        <v>-315852</v>
      </c>
      <c r="CK25" s="329"/>
      <c r="CM25" s="313"/>
      <c r="CN25" s="313"/>
      <c r="CO25" s="331">
        <f>-[16]Domlongtermissues!CO268</f>
        <v>-119822</v>
      </c>
      <c r="CP25" s="329"/>
      <c r="CR25" s="313"/>
      <c r="CS25" s="313"/>
      <c r="CT25" s="331">
        <f>-[16]Domlongtermissues!CT268</f>
        <v>-634116</v>
      </c>
      <c r="CU25" s="329"/>
      <c r="CW25" s="313"/>
      <c r="CX25" s="313"/>
      <c r="CY25" s="331">
        <f>-[16]Domlongtermissues!CY268</f>
        <v>-427742</v>
      </c>
      <c r="CZ25" s="329"/>
      <c r="DB25" s="313"/>
      <c r="DC25" s="313"/>
      <c r="DD25" s="331">
        <f>-[16]Domlongtermissues!DD268</f>
        <v>-425871</v>
      </c>
      <c r="DE25" s="329"/>
      <c r="DG25" s="313"/>
      <c r="DH25" s="313"/>
      <c r="DI25" s="331">
        <f>-[16]Domlongtermissues!DI268</f>
        <v>-154705</v>
      </c>
      <c r="DJ25" s="329"/>
      <c r="DL25" s="313"/>
      <c r="DM25" s="313"/>
      <c r="DN25" s="331">
        <f>-[16]Domlongtermissues!DN268</f>
        <v>-192249</v>
      </c>
      <c r="DO25" s="329"/>
      <c r="DQ25" s="313"/>
      <c r="DR25" s="313"/>
      <c r="DS25" s="331">
        <f>-[16]Domlongtermissues!DS268</f>
        <v>-8438</v>
      </c>
      <c r="DT25" s="329"/>
      <c r="DV25" s="313"/>
      <c r="DW25" s="313"/>
      <c r="DX25" s="331">
        <f>-[16]Domlongtermissues!DX268</f>
        <v>-175833</v>
      </c>
      <c r="DY25" s="329"/>
      <c r="EA25" s="313"/>
      <c r="EB25" s="313"/>
      <c r="EC25" s="331">
        <f>-[16]Domlongtermissues!EC268</f>
        <v>0</v>
      </c>
      <c r="ED25" s="329"/>
      <c r="EF25" s="313"/>
      <c r="EG25" s="313"/>
      <c r="EH25" s="331">
        <f>-[16]Domlongtermissues!EH268</f>
        <v>0</v>
      </c>
      <c r="EI25" s="329"/>
      <c r="EK25" s="313"/>
      <c r="EL25" s="313"/>
      <c r="EM25" s="331">
        <f>-[16]Domlongtermissues!EM268</f>
        <v>-432318</v>
      </c>
      <c r="EN25" s="329"/>
      <c r="EP25" s="301"/>
      <c r="ES25" s="290"/>
    </row>
    <row r="26" spans="3:152" x14ac:dyDescent="0.35">
      <c r="C26" s="301" t="s">
        <v>302</v>
      </c>
      <c r="E26" s="346" t="s">
        <v>303</v>
      </c>
      <c r="F26" s="347"/>
      <c r="G26" s="347"/>
      <c r="H26" s="334">
        <f>-[16]Domredemp!H14+[16]Domredemp!H103</f>
        <v>0</v>
      </c>
      <c r="I26" s="329"/>
      <c r="K26" s="313"/>
      <c r="L26" s="313"/>
      <c r="M26" s="334">
        <f>-[16]Domredemp!M14+[16]Domredemp!M103</f>
        <v>-8605000</v>
      </c>
      <c r="N26" s="329"/>
      <c r="P26" s="313"/>
      <c r="Q26" s="313"/>
      <c r="R26" s="334">
        <f>-[16]Domredemp!R14+[16]Domredemp!R103</f>
        <v>0</v>
      </c>
      <c r="S26" s="329"/>
      <c r="U26" s="313"/>
      <c r="V26" s="313"/>
      <c r="W26" s="334">
        <f>-[16]Domredemp!W14+[16]Domredemp!W103</f>
        <v>0</v>
      </c>
      <c r="X26" s="329"/>
      <c r="Z26" s="313"/>
      <c r="AA26" s="313"/>
      <c r="AB26" s="334">
        <f>-[16]Domredemp!AB14+[16]Domredemp!AB103</f>
        <v>0</v>
      </c>
      <c r="AC26" s="329"/>
      <c r="AE26" s="313"/>
      <c r="AF26" s="313"/>
      <c r="AG26" s="334">
        <f>-[16]Domredemp!AG14+[16]Domredemp!AG103</f>
        <v>0</v>
      </c>
      <c r="AH26" s="329"/>
      <c r="AJ26" s="313"/>
      <c r="AK26" s="313"/>
      <c r="AL26" s="334">
        <f>-[16]Domredemp!AL14+[16]Domredemp!AL103</f>
        <v>0</v>
      </c>
      <c r="AM26" s="329"/>
      <c r="AO26" s="313"/>
      <c r="AP26" s="313"/>
      <c r="AQ26" s="334">
        <f>-[16]Domredemp!AQ14+[16]Domredemp!AQ103</f>
        <v>0</v>
      </c>
      <c r="AR26" s="329"/>
      <c r="AT26" s="313"/>
      <c r="AU26" s="313"/>
      <c r="AV26" s="334">
        <f>-[16]Domredemp!AV14+[16]Domredemp!AV103</f>
        <v>0</v>
      </c>
      <c r="AW26" s="329"/>
      <c r="AY26" s="313"/>
      <c r="AZ26" s="313"/>
      <c r="BA26" s="334">
        <f>-[16]Domredemp!BA14+[16]Domredemp!BA103</f>
        <v>0</v>
      </c>
      <c r="BB26" s="329"/>
      <c r="BD26" s="313"/>
      <c r="BE26" s="313"/>
      <c r="BF26" s="334">
        <f>-[16]Domredemp!BF14+[16]Domredemp!BF103</f>
        <v>0</v>
      </c>
      <c r="BG26" s="329"/>
      <c r="BI26" s="313"/>
      <c r="BJ26" s="313"/>
      <c r="BK26" s="334">
        <f>-[16]Domredemp!BK14+[16]Domredemp!BK103</f>
        <v>0</v>
      </c>
      <c r="BL26" s="329"/>
      <c r="BN26" s="313"/>
      <c r="BO26" s="313"/>
      <c r="BP26" s="334">
        <f>-[16]Domredemp!BP14+[16]Domredemp!BP103</f>
        <v>0</v>
      </c>
      <c r="BQ26" s="329"/>
      <c r="BS26" s="313"/>
      <c r="BT26" s="313"/>
      <c r="BU26" s="334">
        <f>-[16]Domredemp!BU14+[16]Domredemp!BU103</f>
        <v>-8605000</v>
      </c>
      <c r="BV26" s="329"/>
      <c r="BX26" s="313"/>
      <c r="BY26" s="313"/>
      <c r="BZ26" s="333">
        <f>-[16]Domredemp!BZ14+[16]Domredemp!BZ103</f>
        <v>-73573634</v>
      </c>
      <c r="CA26" s="329"/>
      <c r="CC26" s="313"/>
      <c r="CD26" s="313"/>
      <c r="CE26" s="334">
        <f>-[16]Domredemp!CE14+[16]Domredemp!CE103</f>
        <v>-1421500</v>
      </c>
      <c r="CF26" s="329"/>
      <c r="CH26" s="313"/>
      <c r="CI26" s="313"/>
      <c r="CJ26" s="334">
        <f>-[16]Domredemp!CJ14+[16]Domredemp!CJ103</f>
        <v>-2923228</v>
      </c>
      <c r="CK26" s="329"/>
      <c r="CM26" s="313"/>
      <c r="CN26" s="313"/>
      <c r="CO26" s="334">
        <f>-[16]Domredemp!CO14+[16]Domredemp!CO103</f>
        <v>-6901344</v>
      </c>
      <c r="CP26" s="329"/>
      <c r="CR26" s="313"/>
      <c r="CS26" s="313"/>
      <c r="CT26" s="334">
        <f>-[16]Domredemp!CT14+[16]Domredemp!CT103</f>
        <v>-6143888</v>
      </c>
      <c r="CU26" s="329"/>
      <c r="CW26" s="313"/>
      <c r="CX26" s="313"/>
      <c r="CY26" s="334">
        <f>-[16]Domredemp!CY14+[16]Domredemp!CY103</f>
        <v>-7088732</v>
      </c>
      <c r="CZ26" s="329"/>
      <c r="DB26" s="313"/>
      <c r="DC26" s="313"/>
      <c r="DD26" s="334">
        <f>-[16]Domredemp!DD14+[16]Domredemp!DD103</f>
        <v>-7529942</v>
      </c>
      <c r="DE26" s="329"/>
      <c r="DG26" s="313"/>
      <c r="DH26" s="313"/>
      <c r="DI26" s="334">
        <f>-[16]Domredemp!DI14+[16]Domredemp!DI103</f>
        <v>-8400000</v>
      </c>
      <c r="DJ26" s="329"/>
      <c r="DL26" s="313"/>
      <c r="DM26" s="313"/>
      <c r="DN26" s="334">
        <f>-[16]Domredemp!DN14+[16]Domredemp!DN103</f>
        <v>-6720000</v>
      </c>
      <c r="DO26" s="329"/>
      <c r="DQ26" s="313"/>
      <c r="DR26" s="313"/>
      <c r="DS26" s="334">
        <f>-[16]Domredemp!DS14+[16]Domredemp!DS103</f>
        <v>-5005000</v>
      </c>
      <c r="DT26" s="329"/>
      <c r="DV26" s="313"/>
      <c r="DW26" s="313"/>
      <c r="DX26" s="334">
        <f>-[16]Domredemp!DX14+[16]Domredemp!DX103</f>
        <v>-7140000</v>
      </c>
      <c r="DY26" s="329"/>
      <c r="EA26" s="313"/>
      <c r="EB26" s="313"/>
      <c r="EC26" s="334">
        <f>-[16]Domredemp!EC14+[16]Domredemp!EC103</f>
        <v>-4750000</v>
      </c>
      <c r="ED26" s="329"/>
      <c r="EF26" s="313"/>
      <c r="EG26" s="313"/>
      <c r="EH26" s="334">
        <f>-[16]Domredemp!EH14+[16]Domredemp!EH103</f>
        <v>-9550000</v>
      </c>
      <c r="EI26" s="329"/>
      <c r="EK26" s="313"/>
      <c r="EL26" s="313"/>
      <c r="EM26" s="334">
        <f>-[16]Domredemp!EM14+[16]Domredemp!EM103</f>
        <v>-1421500</v>
      </c>
      <c r="EN26" s="329"/>
      <c r="EP26" s="301"/>
      <c r="ES26" s="290"/>
    </row>
    <row r="27" spans="3:152" x14ac:dyDescent="0.35">
      <c r="C27" s="301"/>
      <c r="E27" s="346"/>
      <c r="F27" s="347"/>
      <c r="G27" s="347"/>
      <c r="I27" s="329"/>
      <c r="K27" s="313"/>
      <c r="L27" s="313"/>
      <c r="N27" s="329"/>
      <c r="P27" s="313"/>
      <c r="Q27" s="313"/>
      <c r="S27" s="329"/>
      <c r="U27" s="313"/>
      <c r="V27" s="313"/>
      <c r="X27" s="329"/>
      <c r="Z27" s="313"/>
      <c r="AA27" s="313"/>
      <c r="AC27" s="329"/>
      <c r="AE27" s="313"/>
      <c r="AF27" s="313"/>
      <c r="AH27" s="329"/>
      <c r="AJ27" s="313"/>
      <c r="AK27" s="313"/>
      <c r="AM27" s="329"/>
      <c r="AO27" s="313"/>
      <c r="AP27" s="313"/>
      <c r="AR27" s="329"/>
      <c r="AT27" s="313"/>
      <c r="AU27" s="313"/>
      <c r="AW27" s="329"/>
      <c r="AY27" s="313"/>
      <c r="AZ27" s="313"/>
      <c r="BB27" s="329"/>
      <c r="BD27" s="313"/>
      <c r="BE27" s="313"/>
      <c r="BG27" s="329"/>
      <c r="BI27" s="313"/>
      <c r="BJ27" s="313"/>
      <c r="BL27" s="329"/>
      <c r="BN27" s="313"/>
      <c r="BO27" s="313"/>
      <c r="BQ27" s="329"/>
      <c r="BS27" s="313"/>
      <c r="BT27" s="313"/>
      <c r="BV27" s="329"/>
      <c r="BX27" s="313"/>
      <c r="BY27" s="313"/>
      <c r="BZ27" s="335"/>
      <c r="CA27" s="329"/>
      <c r="CC27" s="313"/>
      <c r="CD27" s="313"/>
      <c r="CF27" s="329"/>
      <c r="CH27" s="313"/>
      <c r="CI27" s="313"/>
      <c r="CK27" s="329"/>
      <c r="CM27" s="313"/>
      <c r="CN27" s="313"/>
      <c r="CP27" s="329"/>
      <c r="CR27" s="313"/>
      <c r="CS27" s="313"/>
      <c r="CU27" s="329"/>
      <c r="CW27" s="313"/>
      <c r="CX27" s="313"/>
      <c r="CZ27" s="329"/>
      <c r="DB27" s="313"/>
      <c r="DC27" s="313"/>
      <c r="DE27" s="329"/>
      <c r="DG27" s="313"/>
      <c r="DH27" s="313"/>
      <c r="DJ27" s="329"/>
      <c r="DL27" s="313"/>
      <c r="DM27" s="313"/>
      <c r="DO27" s="329"/>
      <c r="DQ27" s="313"/>
      <c r="DR27" s="313"/>
      <c r="DT27" s="329"/>
      <c r="DV27" s="313"/>
      <c r="DW27" s="313"/>
      <c r="DY27" s="329"/>
      <c r="EA27" s="313"/>
      <c r="EB27" s="313"/>
      <c r="ED27" s="329"/>
      <c r="EF27" s="313"/>
      <c r="EG27" s="313"/>
      <c r="EI27" s="329"/>
      <c r="EK27" s="313"/>
      <c r="EL27" s="313"/>
      <c r="EN27" s="329"/>
      <c r="EP27" s="301"/>
      <c r="ES27" s="290"/>
      <c r="ET27" s="290"/>
      <c r="EU27" s="290"/>
    </row>
    <row r="28" spans="3:152" x14ac:dyDescent="0.35">
      <c r="C28" s="301" t="s">
        <v>304</v>
      </c>
      <c r="D28" s="350" t="s">
        <v>63</v>
      </c>
      <c r="E28" s="348"/>
      <c r="F28" s="349"/>
      <c r="G28" s="349"/>
      <c r="H28" s="289">
        <f>SUM(H29:H30)</f>
        <v>0</v>
      </c>
      <c r="I28" s="329"/>
      <c r="K28" s="313"/>
      <c r="L28" s="313"/>
      <c r="M28" s="289">
        <f>SUM(M29:M30)</f>
        <v>-225145</v>
      </c>
      <c r="N28" s="329"/>
      <c r="P28" s="313"/>
      <c r="Q28" s="313"/>
      <c r="R28" s="289">
        <f>SUM(R29:R30)</f>
        <v>0</v>
      </c>
      <c r="S28" s="329"/>
      <c r="U28" s="313"/>
      <c r="V28" s="313"/>
      <c r="W28" s="289">
        <f>SUM(W29:W30)</f>
        <v>0</v>
      </c>
      <c r="X28" s="329"/>
      <c r="Z28" s="313"/>
      <c r="AA28" s="313"/>
      <c r="AB28" s="289">
        <f>SUM(AB29:AB30)</f>
        <v>0</v>
      </c>
      <c r="AC28" s="329"/>
      <c r="AE28" s="313"/>
      <c r="AF28" s="313"/>
      <c r="AG28" s="289">
        <f>SUM(AG29:AG30)</f>
        <v>0</v>
      </c>
      <c r="AH28" s="329"/>
      <c r="AJ28" s="313"/>
      <c r="AK28" s="313"/>
      <c r="AL28" s="289">
        <f>SUM(AL29:AL30)</f>
        <v>0</v>
      </c>
      <c r="AM28" s="329"/>
      <c r="AO28" s="313"/>
      <c r="AP28" s="313"/>
      <c r="AQ28" s="289">
        <f>SUM(AQ29:AQ30)</f>
        <v>0</v>
      </c>
      <c r="AR28" s="329"/>
      <c r="AT28" s="313"/>
      <c r="AU28" s="313"/>
      <c r="AV28" s="289">
        <f>SUM(AV29:AV30)</f>
        <v>0</v>
      </c>
      <c r="AW28" s="329"/>
      <c r="AY28" s="313"/>
      <c r="AZ28" s="313"/>
      <c r="BA28" s="289">
        <f>SUM(BA29:BA30)</f>
        <v>0</v>
      </c>
      <c r="BB28" s="329"/>
      <c r="BD28" s="313"/>
      <c r="BE28" s="313"/>
      <c r="BF28" s="289">
        <f>SUM(BF29:BF30)</f>
        <v>0</v>
      </c>
      <c r="BG28" s="329"/>
      <c r="BI28" s="313"/>
      <c r="BJ28" s="313"/>
      <c r="BK28" s="289">
        <f>SUM(BK29:BK30)</f>
        <v>0</v>
      </c>
      <c r="BL28" s="329"/>
      <c r="BN28" s="313"/>
      <c r="BO28" s="313"/>
      <c r="BP28" s="289">
        <f>SUM(BP29:BP30)</f>
        <v>0</v>
      </c>
      <c r="BQ28" s="329"/>
      <c r="BS28" s="313"/>
      <c r="BT28" s="313"/>
      <c r="BU28" s="289">
        <f>SUM(BU29:BU30)</f>
        <v>-225145</v>
      </c>
      <c r="BV28" s="329"/>
      <c r="BX28" s="313"/>
      <c r="BY28" s="313"/>
      <c r="BZ28" s="335">
        <f>SUM(BZ29:BZ30)</f>
        <v>-27284</v>
      </c>
      <c r="CA28" s="329"/>
      <c r="CC28" s="313"/>
      <c r="CD28" s="313"/>
      <c r="CE28" s="289">
        <f>SUM(CE29:CE30)</f>
        <v>71994</v>
      </c>
      <c r="CF28" s="329"/>
      <c r="CH28" s="313"/>
      <c r="CI28" s="313"/>
      <c r="CJ28" s="289">
        <f>SUM(CJ29:CJ30)</f>
        <v>0</v>
      </c>
      <c r="CK28" s="329"/>
      <c r="CM28" s="313"/>
      <c r="CN28" s="313"/>
      <c r="CO28" s="289">
        <f>SUM(CO29:CO30)</f>
        <v>0</v>
      </c>
      <c r="CP28" s="329"/>
      <c r="CR28" s="313"/>
      <c r="CS28" s="313"/>
      <c r="CT28" s="289">
        <f>SUM(CT29:CT30)</f>
        <v>0</v>
      </c>
      <c r="CU28" s="329"/>
      <c r="CW28" s="313"/>
      <c r="CX28" s="313"/>
      <c r="CY28" s="289">
        <f>SUM(CY29:CY30)</f>
        <v>0</v>
      </c>
      <c r="CZ28" s="329"/>
      <c r="DB28" s="313"/>
      <c r="DC28" s="313"/>
      <c r="DD28" s="289">
        <f>SUM(DD29:DD30)</f>
        <v>998574</v>
      </c>
      <c r="DE28" s="329"/>
      <c r="DG28" s="313"/>
      <c r="DH28" s="313"/>
      <c r="DI28" s="289">
        <f>SUM(DI29:DI30)</f>
        <v>-998574</v>
      </c>
      <c r="DJ28" s="329"/>
      <c r="DL28" s="313"/>
      <c r="DM28" s="313"/>
      <c r="DN28" s="289">
        <f>SUM(DN29:DN30)</f>
        <v>0</v>
      </c>
      <c r="DO28" s="329"/>
      <c r="DQ28" s="313"/>
      <c r="DR28" s="313"/>
      <c r="DS28" s="289">
        <f>SUM(DS29:DS30)</f>
        <v>0</v>
      </c>
      <c r="DT28" s="329"/>
      <c r="DV28" s="313"/>
      <c r="DW28" s="313"/>
      <c r="DX28" s="289">
        <f>SUM(DX29:DX30)</f>
        <v>165822</v>
      </c>
      <c r="DY28" s="329"/>
      <c r="EA28" s="313"/>
      <c r="EB28" s="313"/>
      <c r="EC28" s="289">
        <f>SUM(EC29:EC30)</f>
        <v>-1304245</v>
      </c>
      <c r="ED28" s="329"/>
      <c r="EF28" s="313"/>
      <c r="EG28" s="313"/>
      <c r="EH28" s="289">
        <f>SUM(EH29:EH30)</f>
        <v>1533640</v>
      </c>
      <c r="EI28" s="329"/>
      <c r="EK28" s="313"/>
      <c r="EL28" s="313"/>
      <c r="EM28" s="289">
        <f>SUM(EM29:EM30)</f>
        <v>71994</v>
      </c>
      <c r="EN28" s="329"/>
      <c r="EP28" s="301"/>
      <c r="ES28" s="290"/>
      <c r="ET28" s="290"/>
      <c r="EU28" s="290"/>
    </row>
    <row r="29" spans="3:152" x14ac:dyDescent="0.35">
      <c r="C29" s="301" t="s">
        <v>305</v>
      </c>
      <c r="E29" s="346" t="s">
        <v>296</v>
      </c>
      <c r="F29" s="347"/>
      <c r="G29" s="347"/>
      <c r="H29" s="330">
        <f>[16]Domlongtermissues!H15</f>
        <v>0</v>
      </c>
      <c r="I29" s="329"/>
      <c r="K29" s="313"/>
      <c r="L29" s="313"/>
      <c r="M29" s="330">
        <f>[16]Domlongtermissues!M15</f>
        <v>1961934</v>
      </c>
      <c r="N29" s="329"/>
      <c r="P29" s="313"/>
      <c r="Q29" s="313"/>
      <c r="R29" s="330">
        <f>[16]Domlongtermissues!R15</f>
        <v>0</v>
      </c>
      <c r="S29" s="329"/>
      <c r="U29" s="313"/>
      <c r="V29" s="313"/>
      <c r="W29" s="330">
        <f>[16]Domlongtermissues!W15</f>
        <v>0</v>
      </c>
      <c r="X29" s="329"/>
      <c r="Z29" s="313"/>
      <c r="AA29" s="313"/>
      <c r="AB29" s="330">
        <f>[16]Domlongtermissues!AB15</f>
        <v>0</v>
      </c>
      <c r="AC29" s="329"/>
      <c r="AE29" s="313"/>
      <c r="AF29" s="313"/>
      <c r="AG29" s="330">
        <f>[16]Domlongtermissues!AG15</f>
        <v>0</v>
      </c>
      <c r="AH29" s="329"/>
      <c r="AJ29" s="313"/>
      <c r="AK29" s="313"/>
      <c r="AL29" s="330">
        <f>[16]Domlongtermissues!AL15</f>
        <v>0</v>
      </c>
      <c r="AM29" s="329"/>
      <c r="AO29" s="313"/>
      <c r="AP29" s="313"/>
      <c r="AQ29" s="330">
        <f>[16]Domlongtermissues!AQ15</f>
        <v>0</v>
      </c>
      <c r="AR29" s="329"/>
      <c r="AT29" s="313"/>
      <c r="AU29" s="313"/>
      <c r="AV29" s="330">
        <f>[16]Domlongtermissues!AV15</f>
        <v>0</v>
      </c>
      <c r="AW29" s="329"/>
      <c r="AY29" s="313"/>
      <c r="AZ29" s="313"/>
      <c r="BA29" s="330">
        <f>[16]Domlongtermissues!BA15</f>
        <v>0</v>
      </c>
      <c r="BB29" s="329"/>
      <c r="BD29" s="313"/>
      <c r="BE29" s="313"/>
      <c r="BF29" s="330">
        <f>[16]Domlongtermissues!BF15</f>
        <v>0</v>
      </c>
      <c r="BG29" s="329"/>
      <c r="BI29" s="313"/>
      <c r="BJ29" s="313"/>
      <c r="BK29" s="330">
        <f>[16]Domlongtermissues!BK15</f>
        <v>0</v>
      </c>
      <c r="BL29" s="329"/>
      <c r="BN29" s="313"/>
      <c r="BO29" s="313"/>
      <c r="BP29" s="330">
        <f>[16]Domlongtermissues!BP15</f>
        <v>0</v>
      </c>
      <c r="BQ29" s="329"/>
      <c r="BS29" s="313"/>
      <c r="BT29" s="313"/>
      <c r="BU29" s="330">
        <f>[16]Domlongtermissues!BU15</f>
        <v>1961934</v>
      </c>
      <c r="BV29" s="329"/>
      <c r="BX29" s="313"/>
      <c r="BY29" s="313"/>
      <c r="BZ29" s="328">
        <f>+[16]Domlongtermissues!BZ15</f>
        <v>22881218</v>
      </c>
      <c r="CA29" s="329"/>
      <c r="CC29" s="313"/>
      <c r="CD29" s="313"/>
      <c r="CE29" s="330">
        <f>[16]Domlongtermissues!CE15</f>
        <v>1839017</v>
      </c>
      <c r="CF29" s="329"/>
      <c r="CH29" s="313"/>
      <c r="CI29" s="313"/>
      <c r="CJ29" s="330">
        <f>[16]Domlongtermissues!CJ15</f>
        <v>1574881</v>
      </c>
      <c r="CK29" s="329"/>
      <c r="CM29" s="313"/>
      <c r="CN29" s="313"/>
      <c r="CO29" s="330">
        <f>[16]Domlongtermissues!CO15</f>
        <v>2461029</v>
      </c>
      <c r="CP29" s="329"/>
      <c r="CR29" s="313"/>
      <c r="CS29" s="313"/>
      <c r="CT29" s="330">
        <f>[16]Domlongtermissues!CT15</f>
        <v>1277871</v>
      </c>
      <c r="CU29" s="329"/>
      <c r="CW29" s="313"/>
      <c r="CX29" s="313"/>
      <c r="CY29" s="330">
        <f>[16]Domlongtermissues!CY15</f>
        <v>863427</v>
      </c>
      <c r="CZ29" s="329"/>
      <c r="DB29" s="313"/>
      <c r="DC29" s="313"/>
      <c r="DD29" s="330">
        <f>[16]Domlongtermissues!DD15</f>
        <v>1969867</v>
      </c>
      <c r="DE29" s="329"/>
      <c r="DG29" s="313"/>
      <c r="DH29" s="313"/>
      <c r="DI29" s="330">
        <f>[16]Domlongtermissues!DI15</f>
        <v>206957</v>
      </c>
      <c r="DJ29" s="329"/>
      <c r="DL29" s="313"/>
      <c r="DM29" s="313"/>
      <c r="DN29" s="330">
        <f>[16]Domlongtermissues!DN15</f>
        <v>5420696</v>
      </c>
      <c r="DO29" s="329"/>
      <c r="DQ29" s="313"/>
      <c r="DR29" s="313"/>
      <c r="DS29" s="330">
        <f>[16]Domlongtermissues!DS15</f>
        <v>782265</v>
      </c>
      <c r="DT29" s="329"/>
      <c r="DV29" s="313"/>
      <c r="DW29" s="313"/>
      <c r="DX29" s="330">
        <f>[16]Domlongtermissues!DX15</f>
        <v>1942072</v>
      </c>
      <c r="DY29" s="329"/>
      <c r="EA29" s="313"/>
      <c r="EB29" s="313"/>
      <c r="EC29" s="330">
        <f>[16]Domlongtermissues!EC15</f>
        <v>1399771</v>
      </c>
      <c r="ED29" s="329"/>
      <c r="EF29" s="313"/>
      <c r="EG29" s="313"/>
      <c r="EH29" s="330">
        <f>[16]Domlongtermissues!EH15</f>
        <v>3045411</v>
      </c>
      <c r="EI29" s="329"/>
      <c r="EK29" s="313"/>
      <c r="EL29" s="313"/>
      <c r="EM29" s="330">
        <f>[16]Domlongtermissues!EM15</f>
        <v>1839017</v>
      </c>
      <c r="EN29" s="329"/>
      <c r="EP29" s="301"/>
      <c r="ES29" s="290"/>
    </row>
    <row r="30" spans="3:152" x14ac:dyDescent="0.35">
      <c r="C30" s="301" t="s">
        <v>306</v>
      </c>
      <c r="E30" s="346" t="s">
        <v>303</v>
      </c>
      <c r="F30" s="347"/>
      <c r="G30" s="347"/>
      <c r="H30" s="334">
        <f>-[16]Domredemp!H15</f>
        <v>0</v>
      </c>
      <c r="I30" s="329"/>
      <c r="K30" s="313"/>
      <c r="L30" s="313"/>
      <c r="M30" s="334">
        <f>-[16]Domredemp!M15</f>
        <v>-2187079</v>
      </c>
      <c r="N30" s="329"/>
      <c r="P30" s="313"/>
      <c r="Q30" s="313"/>
      <c r="R30" s="334">
        <f>-[16]Domredemp!R15</f>
        <v>0</v>
      </c>
      <c r="S30" s="329"/>
      <c r="U30" s="313"/>
      <c r="V30" s="313"/>
      <c r="W30" s="334">
        <f>-[16]Domredemp!W15</f>
        <v>0</v>
      </c>
      <c r="X30" s="329"/>
      <c r="Z30" s="313"/>
      <c r="AA30" s="313"/>
      <c r="AB30" s="334">
        <f>-[16]Domredemp!AB15</f>
        <v>0</v>
      </c>
      <c r="AC30" s="329"/>
      <c r="AE30" s="313"/>
      <c r="AF30" s="313"/>
      <c r="AG30" s="334">
        <f>-[16]Domredemp!AG15</f>
        <v>0</v>
      </c>
      <c r="AH30" s="329"/>
      <c r="AJ30" s="313"/>
      <c r="AK30" s="313"/>
      <c r="AL30" s="334">
        <f>-[16]Domredemp!AL15</f>
        <v>0</v>
      </c>
      <c r="AM30" s="329"/>
      <c r="AO30" s="313"/>
      <c r="AP30" s="313"/>
      <c r="AQ30" s="334">
        <f>-[16]Domredemp!AQ15</f>
        <v>0</v>
      </c>
      <c r="AR30" s="329"/>
      <c r="AT30" s="313"/>
      <c r="AU30" s="313"/>
      <c r="AV30" s="334">
        <f>-[16]Domredemp!AV15</f>
        <v>0</v>
      </c>
      <c r="AW30" s="329"/>
      <c r="AY30" s="313"/>
      <c r="AZ30" s="313"/>
      <c r="BA30" s="334">
        <f>-[16]Domredemp!BA15</f>
        <v>0</v>
      </c>
      <c r="BB30" s="329"/>
      <c r="BD30" s="313"/>
      <c r="BE30" s="313"/>
      <c r="BF30" s="334">
        <f>-[16]Domredemp!BF15</f>
        <v>0</v>
      </c>
      <c r="BG30" s="329"/>
      <c r="BI30" s="313"/>
      <c r="BJ30" s="313"/>
      <c r="BK30" s="334">
        <f>-[16]Domredemp!BK15</f>
        <v>0</v>
      </c>
      <c r="BL30" s="329"/>
      <c r="BN30" s="313"/>
      <c r="BO30" s="313"/>
      <c r="BP30" s="334">
        <f>-[16]Domredemp!BP15</f>
        <v>0</v>
      </c>
      <c r="BQ30" s="329"/>
      <c r="BS30" s="313"/>
      <c r="BT30" s="313"/>
      <c r="BU30" s="334">
        <f>-[16]Domredemp!BU15</f>
        <v>-2187079</v>
      </c>
      <c r="BV30" s="329"/>
      <c r="BX30" s="313"/>
      <c r="BY30" s="313"/>
      <c r="BZ30" s="333">
        <f>-[16]Domredemp!BZ15</f>
        <v>-22908502</v>
      </c>
      <c r="CA30" s="329"/>
      <c r="CC30" s="313"/>
      <c r="CD30" s="313"/>
      <c r="CE30" s="334">
        <f>-[16]Domredemp!CE15</f>
        <v>-1767023</v>
      </c>
      <c r="CF30" s="329"/>
      <c r="CH30" s="313"/>
      <c r="CI30" s="313"/>
      <c r="CJ30" s="334">
        <f>-[16]Domredemp!CJ15</f>
        <v>-1574881</v>
      </c>
      <c r="CK30" s="329"/>
      <c r="CM30" s="313"/>
      <c r="CN30" s="313"/>
      <c r="CO30" s="334">
        <f>-[16]Domredemp!CO15</f>
        <v>-2461029</v>
      </c>
      <c r="CP30" s="329"/>
      <c r="CR30" s="313"/>
      <c r="CS30" s="313"/>
      <c r="CT30" s="334">
        <f>-[16]Domredemp!CT15</f>
        <v>-1277871</v>
      </c>
      <c r="CU30" s="329"/>
      <c r="CW30" s="313"/>
      <c r="CX30" s="313"/>
      <c r="CY30" s="334">
        <f>-[16]Domredemp!CY15</f>
        <v>-863427</v>
      </c>
      <c r="CZ30" s="329"/>
      <c r="DB30" s="313"/>
      <c r="DC30" s="313"/>
      <c r="DD30" s="334">
        <f>-[16]Domredemp!DD15</f>
        <v>-971293</v>
      </c>
      <c r="DE30" s="329"/>
      <c r="DG30" s="313"/>
      <c r="DH30" s="313"/>
      <c r="DI30" s="334">
        <f>-[16]Domredemp!DI15</f>
        <v>-1205531</v>
      </c>
      <c r="DJ30" s="329"/>
      <c r="DL30" s="313"/>
      <c r="DM30" s="313"/>
      <c r="DN30" s="334">
        <f>-[16]Domredemp!DN15</f>
        <v>-5420696</v>
      </c>
      <c r="DO30" s="329"/>
      <c r="DQ30" s="313"/>
      <c r="DR30" s="313"/>
      <c r="DS30" s="334">
        <f>-[16]Domredemp!DS15</f>
        <v>-782265</v>
      </c>
      <c r="DT30" s="329"/>
      <c r="DV30" s="313"/>
      <c r="DW30" s="313"/>
      <c r="DX30" s="334">
        <f>-[16]Domredemp!DX15</f>
        <v>-1776250</v>
      </c>
      <c r="DY30" s="329"/>
      <c r="EA30" s="313"/>
      <c r="EB30" s="313"/>
      <c r="EC30" s="334">
        <f>-[16]Domredemp!EC15</f>
        <v>-2704016</v>
      </c>
      <c r="ED30" s="329"/>
      <c r="EF30" s="313"/>
      <c r="EG30" s="313"/>
      <c r="EH30" s="334">
        <f>-[16]Domredemp!EH15</f>
        <v>-1511771</v>
      </c>
      <c r="EI30" s="329"/>
      <c r="EK30" s="313"/>
      <c r="EL30" s="313"/>
      <c r="EM30" s="334">
        <f>-[16]Domredemp!EM15</f>
        <v>-1767023</v>
      </c>
      <c r="EN30" s="329"/>
      <c r="EP30" s="301"/>
      <c r="ES30" s="290"/>
    </row>
    <row r="31" spans="3:152" x14ac:dyDescent="0.35">
      <c r="C31" s="301"/>
      <c r="E31" s="348"/>
      <c r="F31" s="349"/>
      <c r="G31" s="351"/>
      <c r="H31" s="340"/>
      <c r="I31" s="339"/>
      <c r="K31" s="313"/>
      <c r="L31" s="337"/>
      <c r="M31" s="340"/>
      <c r="N31" s="339"/>
      <c r="P31" s="313"/>
      <c r="Q31" s="337"/>
      <c r="R31" s="340"/>
      <c r="S31" s="339"/>
      <c r="U31" s="313"/>
      <c r="V31" s="337"/>
      <c r="W31" s="340"/>
      <c r="X31" s="339"/>
      <c r="Z31" s="313"/>
      <c r="AA31" s="337"/>
      <c r="AB31" s="340"/>
      <c r="AC31" s="339"/>
      <c r="AE31" s="313"/>
      <c r="AF31" s="337"/>
      <c r="AG31" s="340"/>
      <c r="AH31" s="339"/>
      <c r="AJ31" s="313"/>
      <c r="AK31" s="337"/>
      <c r="AL31" s="340"/>
      <c r="AM31" s="339"/>
      <c r="AO31" s="313"/>
      <c r="AP31" s="337"/>
      <c r="AQ31" s="340"/>
      <c r="AR31" s="339"/>
      <c r="AT31" s="313"/>
      <c r="AU31" s="337"/>
      <c r="AV31" s="340"/>
      <c r="AW31" s="339"/>
      <c r="AY31" s="313"/>
      <c r="AZ31" s="337"/>
      <c r="BA31" s="340"/>
      <c r="BB31" s="339"/>
      <c r="BD31" s="313"/>
      <c r="BE31" s="337"/>
      <c r="BF31" s="340"/>
      <c r="BG31" s="339"/>
      <c r="BI31" s="313"/>
      <c r="BJ31" s="337"/>
      <c r="BK31" s="340"/>
      <c r="BL31" s="339"/>
      <c r="BN31" s="313"/>
      <c r="BO31" s="337"/>
      <c r="BP31" s="340"/>
      <c r="BQ31" s="339"/>
      <c r="BS31" s="313"/>
      <c r="BT31" s="337"/>
      <c r="BU31" s="340"/>
      <c r="BV31" s="339"/>
      <c r="BX31" s="313"/>
      <c r="BY31" s="337"/>
      <c r="BZ31" s="338"/>
      <c r="CA31" s="339"/>
      <c r="CC31" s="313"/>
      <c r="CD31" s="337"/>
      <c r="CE31" s="340"/>
      <c r="CF31" s="339"/>
      <c r="CH31" s="313"/>
      <c r="CI31" s="337"/>
      <c r="CJ31" s="340"/>
      <c r="CK31" s="339"/>
      <c r="CM31" s="313"/>
      <c r="CN31" s="337"/>
      <c r="CO31" s="340"/>
      <c r="CP31" s="339"/>
      <c r="CR31" s="313"/>
      <c r="CS31" s="337"/>
      <c r="CT31" s="340"/>
      <c r="CU31" s="339"/>
      <c r="CW31" s="313"/>
      <c r="CX31" s="337"/>
      <c r="CY31" s="340"/>
      <c r="CZ31" s="339"/>
      <c r="DB31" s="313"/>
      <c r="DC31" s="337"/>
      <c r="DD31" s="340"/>
      <c r="DE31" s="339"/>
      <c r="DG31" s="313"/>
      <c r="DH31" s="337"/>
      <c r="DI31" s="340"/>
      <c r="DJ31" s="339"/>
      <c r="DL31" s="313"/>
      <c r="DM31" s="337"/>
      <c r="DN31" s="340"/>
      <c r="DO31" s="339"/>
      <c r="DQ31" s="313"/>
      <c r="DR31" s="337"/>
      <c r="DS31" s="340"/>
      <c r="DT31" s="339"/>
      <c r="DV31" s="313"/>
      <c r="DW31" s="337"/>
      <c r="DX31" s="340"/>
      <c r="DY31" s="339"/>
      <c r="EA31" s="313"/>
      <c r="EB31" s="337"/>
      <c r="EC31" s="340"/>
      <c r="ED31" s="339"/>
      <c r="EF31" s="313"/>
      <c r="EG31" s="337"/>
      <c r="EH31" s="340"/>
      <c r="EI31" s="339"/>
      <c r="EK31" s="313"/>
      <c r="EL31" s="337"/>
      <c r="EM31" s="340"/>
      <c r="EN31" s="339"/>
      <c r="EP31" s="301"/>
      <c r="ES31" s="290"/>
      <c r="ET31" s="290"/>
      <c r="EU31" s="290"/>
    </row>
    <row r="32" spans="3:152" x14ac:dyDescent="0.35">
      <c r="C32" s="301"/>
      <c r="E32" s="348"/>
      <c r="F32" s="349"/>
      <c r="G32" s="352"/>
      <c r="K32" s="313"/>
      <c r="P32" s="313"/>
      <c r="U32" s="313"/>
      <c r="Z32" s="313"/>
      <c r="AE32" s="313"/>
      <c r="AJ32" s="313"/>
      <c r="AO32" s="313"/>
      <c r="AT32" s="313"/>
      <c r="AY32" s="313"/>
      <c r="BD32" s="313"/>
      <c r="BI32" s="313"/>
      <c r="BN32" s="313"/>
      <c r="BS32" s="313"/>
      <c r="BX32" s="313"/>
      <c r="BZ32" s="335"/>
      <c r="CC32" s="313"/>
      <c r="CH32" s="313"/>
      <c r="CM32" s="313"/>
      <c r="CR32" s="313"/>
      <c r="CW32" s="313"/>
      <c r="DB32" s="313"/>
      <c r="DG32" s="313"/>
      <c r="DL32" s="313"/>
      <c r="DQ32" s="313"/>
      <c r="DV32" s="313"/>
      <c r="EA32" s="313"/>
      <c r="EF32" s="313"/>
      <c r="EK32" s="313"/>
      <c r="EP32" s="301"/>
      <c r="ES32" s="290"/>
      <c r="ET32" s="290"/>
      <c r="EU32" s="290"/>
    </row>
    <row r="33" spans="3:152" s="290" customFormat="1" x14ac:dyDescent="0.35">
      <c r="C33" s="314" t="s">
        <v>307</v>
      </c>
      <c r="E33" s="346" t="s">
        <v>308</v>
      </c>
      <c r="F33" s="347"/>
      <c r="G33" s="353"/>
      <c r="H33" s="290">
        <f>+H34+H38+H45</f>
        <v>53734707</v>
      </c>
      <c r="K33" s="316"/>
      <c r="L33" s="353"/>
      <c r="M33" s="290">
        <f>+M34+M38+M45</f>
        <v>3864380</v>
      </c>
      <c r="P33" s="316"/>
      <c r="Q33" s="353"/>
      <c r="R33" s="290">
        <f>+R34+R38+R45</f>
        <v>0</v>
      </c>
      <c r="U33" s="316"/>
      <c r="V33" s="353"/>
      <c r="W33" s="290">
        <f>+W34+W38+W45</f>
        <v>0</v>
      </c>
      <c r="Z33" s="316"/>
      <c r="AA33" s="353"/>
      <c r="AB33" s="290">
        <f>+AB34+AB38+AB45</f>
        <v>0</v>
      </c>
      <c r="AE33" s="316"/>
      <c r="AF33" s="353"/>
      <c r="AG33" s="290">
        <f>+AG34+AG38+AG45</f>
        <v>0</v>
      </c>
      <c r="AJ33" s="316"/>
      <c r="AK33" s="353"/>
      <c r="AL33" s="290">
        <f>+AL34+AL38+AL45</f>
        <v>0</v>
      </c>
      <c r="AO33" s="316"/>
      <c r="AP33" s="353"/>
      <c r="AQ33" s="290">
        <f>+AQ34+AQ38+AQ45</f>
        <v>0</v>
      </c>
      <c r="AT33" s="316"/>
      <c r="AU33" s="353"/>
      <c r="AV33" s="290">
        <f>+AV34+AV38+AV45</f>
        <v>0</v>
      </c>
      <c r="AY33" s="316"/>
      <c r="AZ33" s="353"/>
      <c r="BA33" s="290">
        <f>+BA34+BA38+BA45</f>
        <v>0</v>
      </c>
      <c r="BD33" s="316"/>
      <c r="BE33" s="353"/>
      <c r="BF33" s="290">
        <f>+BF34+BF38+BF45</f>
        <v>0</v>
      </c>
      <c r="BI33" s="316"/>
      <c r="BJ33" s="353"/>
      <c r="BK33" s="290">
        <f>+BK34+BK38+BK45</f>
        <v>0</v>
      </c>
      <c r="BN33" s="316"/>
      <c r="BO33" s="353"/>
      <c r="BP33" s="290">
        <f>+BP34+BP38+BP45</f>
        <v>0</v>
      </c>
      <c r="BS33" s="316"/>
      <c r="BT33" s="353"/>
      <c r="BU33" s="290">
        <f>+BU34+BU38+BU45</f>
        <v>3864380</v>
      </c>
      <c r="BX33" s="316"/>
      <c r="BY33" s="353"/>
      <c r="BZ33" s="319">
        <f>+BZ34+BZ38+BZ45</f>
        <v>103917277</v>
      </c>
      <c r="CC33" s="316"/>
      <c r="CD33" s="353"/>
      <c r="CE33" s="290">
        <f>+CE34+CE38+CE45</f>
        <v>0</v>
      </c>
      <c r="CH33" s="316"/>
      <c r="CI33" s="353"/>
      <c r="CJ33" s="290">
        <f>+CJ34+CJ38+CJ45</f>
        <v>0</v>
      </c>
      <c r="CM33" s="316"/>
      <c r="CN33" s="353"/>
      <c r="CO33" s="290">
        <f>+CO34+CO38+CO45</f>
        <v>0</v>
      </c>
      <c r="CR33" s="316"/>
      <c r="CS33" s="353"/>
      <c r="CT33" s="290">
        <f>+CT34+CT38+CT45</f>
        <v>0</v>
      </c>
      <c r="CW33" s="316"/>
      <c r="CX33" s="353"/>
      <c r="CY33" s="290">
        <f>+CY34+CY38+CY45</f>
        <v>10334981</v>
      </c>
      <c r="DB33" s="316"/>
      <c r="DC33" s="353"/>
      <c r="DD33" s="290">
        <f>+DD34+DD38+DD45</f>
        <v>0</v>
      </c>
      <c r="DG33" s="316"/>
      <c r="DH33" s="353"/>
      <c r="DI33" s="290">
        <f>+DI34+DI38+DI45</f>
        <v>0</v>
      </c>
      <c r="DL33" s="316"/>
      <c r="DM33" s="353"/>
      <c r="DN33" s="290">
        <f>+DN34+DN38+DN45</f>
        <v>0</v>
      </c>
      <c r="DQ33" s="316"/>
      <c r="DR33" s="353"/>
      <c r="DS33" s="290">
        <f>+DS34+DS38+DS45</f>
        <v>0</v>
      </c>
      <c r="DV33" s="316"/>
      <c r="DW33" s="353"/>
      <c r="DX33" s="290">
        <f>+DX34+DX38+DX45</f>
        <v>0</v>
      </c>
      <c r="EA33" s="316"/>
      <c r="EB33" s="353"/>
      <c r="EC33" s="290">
        <f>+EC34+EC38+EC45</f>
        <v>0</v>
      </c>
      <c r="EF33" s="316"/>
      <c r="EG33" s="353"/>
      <c r="EH33" s="290">
        <f>+EH34+EH38+EH45</f>
        <v>0</v>
      </c>
      <c r="EK33" s="316"/>
      <c r="EL33" s="353"/>
      <c r="EM33" s="290">
        <f>+EM34+EM38+EM45</f>
        <v>0</v>
      </c>
      <c r="EP33" s="314"/>
      <c r="EV33" s="289"/>
    </row>
    <row r="34" spans="3:152" x14ac:dyDescent="0.35">
      <c r="C34" s="301" t="s">
        <v>309</v>
      </c>
      <c r="E34" s="348"/>
      <c r="F34" s="349"/>
      <c r="G34" s="354"/>
      <c r="H34" s="321">
        <f>SUM(H35:H36)</f>
        <v>53734707</v>
      </c>
      <c r="I34" s="322"/>
      <c r="K34" s="313"/>
      <c r="L34" s="354"/>
      <c r="M34" s="321">
        <f>SUM(M35:M36)</f>
        <v>3864380</v>
      </c>
      <c r="N34" s="322"/>
      <c r="P34" s="313"/>
      <c r="Q34" s="354"/>
      <c r="R34" s="321">
        <f>SUM(R35:R36)</f>
        <v>0</v>
      </c>
      <c r="S34" s="322"/>
      <c r="U34" s="313"/>
      <c r="V34" s="354"/>
      <c r="W34" s="321">
        <f>SUM(W35:W36)</f>
        <v>0</v>
      </c>
      <c r="X34" s="322"/>
      <c r="Z34" s="313"/>
      <c r="AA34" s="354"/>
      <c r="AB34" s="321">
        <f>SUM(AB35:AB36)</f>
        <v>0</v>
      </c>
      <c r="AC34" s="322"/>
      <c r="AE34" s="313"/>
      <c r="AF34" s="354"/>
      <c r="AG34" s="321">
        <f>SUM(AG35:AG36)</f>
        <v>0</v>
      </c>
      <c r="AH34" s="322"/>
      <c r="AJ34" s="313"/>
      <c r="AK34" s="354"/>
      <c r="AL34" s="321">
        <f>SUM(AL35:AL36)</f>
        <v>0</v>
      </c>
      <c r="AM34" s="322"/>
      <c r="AO34" s="313"/>
      <c r="AP34" s="354"/>
      <c r="AQ34" s="321">
        <f>SUM(AQ35:AQ36)</f>
        <v>0</v>
      </c>
      <c r="AR34" s="322"/>
      <c r="AT34" s="313"/>
      <c r="AU34" s="354"/>
      <c r="AV34" s="321">
        <f>SUM(AV35:AV36)</f>
        <v>0</v>
      </c>
      <c r="AW34" s="322"/>
      <c r="AY34" s="313"/>
      <c r="AZ34" s="354"/>
      <c r="BA34" s="321">
        <f>SUM(BA35:BA36)</f>
        <v>0</v>
      </c>
      <c r="BB34" s="322"/>
      <c r="BD34" s="313"/>
      <c r="BE34" s="354"/>
      <c r="BF34" s="321">
        <f>SUM(BF35:BF36)</f>
        <v>0</v>
      </c>
      <c r="BG34" s="322"/>
      <c r="BI34" s="313"/>
      <c r="BJ34" s="354"/>
      <c r="BK34" s="321">
        <f>SUM(BK35:BK36)</f>
        <v>0</v>
      </c>
      <c r="BL34" s="322"/>
      <c r="BN34" s="313"/>
      <c r="BO34" s="354"/>
      <c r="BP34" s="321">
        <f>SUM(BP35:BP36)</f>
        <v>0</v>
      </c>
      <c r="BQ34" s="322"/>
      <c r="BS34" s="313"/>
      <c r="BT34" s="354"/>
      <c r="BU34" s="321">
        <f>SUM(BU35:BU36)</f>
        <v>3864380</v>
      </c>
      <c r="BV34" s="322"/>
      <c r="BX34" s="313"/>
      <c r="BY34" s="354"/>
      <c r="BZ34" s="325">
        <f>SUM(BZ35:BZ36)</f>
        <v>103917277</v>
      </c>
      <c r="CA34" s="322"/>
      <c r="CC34" s="313"/>
      <c r="CD34" s="354"/>
      <c r="CE34" s="321">
        <f>SUM(CE35:CE36)</f>
        <v>0</v>
      </c>
      <c r="CF34" s="322"/>
      <c r="CH34" s="313"/>
      <c r="CI34" s="354"/>
      <c r="CJ34" s="321">
        <f>SUM(CJ35:CJ36)</f>
        <v>0</v>
      </c>
      <c r="CK34" s="322"/>
      <c r="CM34" s="313"/>
      <c r="CN34" s="354"/>
      <c r="CO34" s="321">
        <f>SUM(CO35:CO36)</f>
        <v>0</v>
      </c>
      <c r="CP34" s="322"/>
      <c r="CR34" s="313"/>
      <c r="CS34" s="354"/>
      <c r="CT34" s="321">
        <f>SUM(CT35:CT36)</f>
        <v>0</v>
      </c>
      <c r="CU34" s="322"/>
      <c r="CW34" s="313"/>
      <c r="CX34" s="354"/>
      <c r="CY34" s="321">
        <f>SUM(CY35:CY36)</f>
        <v>10334981</v>
      </c>
      <c r="CZ34" s="322"/>
      <c r="DB34" s="313"/>
      <c r="DC34" s="354"/>
      <c r="DD34" s="321">
        <f>SUM(DD35:DD36)</f>
        <v>0</v>
      </c>
      <c r="DE34" s="322"/>
      <c r="DG34" s="313"/>
      <c r="DH34" s="354"/>
      <c r="DI34" s="321">
        <f>SUM(DI35:DI36)</f>
        <v>0</v>
      </c>
      <c r="DJ34" s="322"/>
      <c r="DL34" s="313"/>
      <c r="DM34" s="354"/>
      <c r="DN34" s="321">
        <f>SUM(DN35:DN36)</f>
        <v>0</v>
      </c>
      <c r="DO34" s="322"/>
      <c r="DQ34" s="313"/>
      <c r="DR34" s="354"/>
      <c r="DS34" s="321">
        <f>SUM(DS35:DS36)</f>
        <v>0</v>
      </c>
      <c r="DT34" s="322"/>
      <c r="DV34" s="313"/>
      <c r="DW34" s="354"/>
      <c r="DX34" s="321">
        <f>SUM(DX35:DX36)</f>
        <v>0</v>
      </c>
      <c r="DY34" s="322"/>
      <c r="EA34" s="313"/>
      <c r="EB34" s="354"/>
      <c r="EC34" s="321">
        <f>SUM(EC35:EC36)</f>
        <v>0</v>
      </c>
      <c r="ED34" s="322"/>
      <c r="EF34" s="313"/>
      <c r="EG34" s="354"/>
      <c r="EH34" s="321">
        <f>SUM(EH35:EH36)</f>
        <v>0</v>
      </c>
      <c r="EI34" s="322"/>
      <c r="EK34" s="313"/>
      <c r="EL34" s="354"/>
      <c r="EM34" s="321">
        <f>SUM(EM35:EM36)</f>
        <v>0</v>
      </c>
      <c r="EN34" s="322"/>
      <c r="EP34" s="301"/>
      <c r="ES34" s="290"/>
    </row>
    <row r="35" spans="3:152" x14ac:dyDescent="0.35">
      <c r="C35" s="301" t="s">
        <v>295</v>
      </c>
      <c r="E35" s="312"/>
      <c r="F35" s="341"/>
      <c r="G35" s="341"/>
      <c r="H35" s="330">
        <f>+[16]Foreigndebt!G17</f>
        <v>53734707</v>
      </c>
      <c r="I35" s="329"/>
      <c r="K35" s="313"/>
      <c r="L35" s="341"/>
      <c r="M35" s="330">
        <f>+[16]Foreigndebt!L17</f>
        <v>3864380</v>
      </c>
      <c r="N35" s="329"/>
      <c r="P35" s="313"/>
      <c r="Q35" s="341"/>
      <c r="R35" s="330">
        <f>+[16]Foreigndebt!Q17</f>
        <v>0</v>
      </c>
      <c r="S35" s="329"/>
      <c r="U35" s="313"/>
      <c r="V35" s="341"/>
      <c r="W35" s="330">
        <f>+[16]Foreigndebt!V17</f>
        <v>0</v>
      </c>
      <c r="X35" s="329"/>
      <c r="Z35" s="313"/>
      <c r="AA35" s="341"/>
      <c r="AB35" s="330">
        <f>+[16]Foreigndebt!AA17</f>
        <v>0</v>
      </c>
      <c r="AC35" s="329"/>
      <c r="AE35" s="313"/>
      <c r="AF35" s="341"/>
      <c r="AG35" s="330">
        <f>+[16]Foreigndebt!AF17</f>
        <v>0</v>
      </c>
      <c r="AH35" s="329"/>
      <c r="AJ35" s="313"/>
      <c r="AK35" s="341"/>
      <c r="AL35" s="330">
        <f>+[16]Foreigndebt!AK17</f>
        <v>0</v>
      </c>
      <c r="AM35" s="329"/>
      <c r="AO35" s="313"/>
      <c r="AP35" s="341"/>
      <c r="AQ35" s="330">
        <f>+[16]Foreigndebt!AP17</f>
        <v>0</v>
      </c>
      <c r="AR35" s="329"/>
      <c r="AT35" s="313"/>
      <c r="AU35" s="341"/>
      <c r="AV35" s="330">
        <f>+[16]Foreigndebt!AU17</f>
        <v>0</v>
      </c>
      <c r="AW35" s="329"/>
      <c r="AY35" s="313"/>
      <c r="AZ35" s="341"/>
      <c r="BA35" s="330">
        <f>+[16]Foreigndebt!AZ17</f>
        <v>0</v>
      </c>
      <c r="BB35" s="329"/>
      <c r="BD35" s="313"/>
      <c r="BE35" s="341"/>
      <c r="BF35" s="330">
        <f>+[16]Foreigndebt!BE17</f>
        <v>0</v>
      </c>
      <c r="BG35" s="329"/>
      <c r="BI35" s="313"/>
      <c r="BJ35" s="341"/>
      <c r="BK35" s="330">
        <f>+[16]Foreigndebt!BJ17</f>
        <v>0</v>
      </c>
      <c r="BL35" s="329"/>
      <c r="BN35" s="313"/>
      <c r="BO35" s="341"/>
      <c r="BP35" s="330">
        <f>+[16]Foreigndebt!BO17</f>
        <v>0</v>
      </c>
      <c r="BQ35" s="329"/>
      <c r="BS35" s="313"/>
      <c r="BT35" s="341"/>
      <c r="BU35" s="330">
        <f>+[16]Foreigndebt!BT17</f>
        <v>3864380</v>
      </c>
      <c r="BV35" s="329"/>
      <c r="BX35" s="313"/>
      <c r="BY35" s="341"/>
      <c r="BZ35" s="328">
        <f>[16]Foreigndebt!BY13</f>
        <v>104668421</v>
      </c>
      <c r="CA35" s="329"/>
      <c r="CC35" s="313"/>
      <c r="CD35" s="341"/>
      <c r="CE35" s="330">
        <f>+[16]Foreigndebt!CD17</f>
        <v>0</v>
      </c>
      <c r="CF35" s="329"/>
      <c r="CH35" s="313"/>
      <c r="CI35" s="341"/>
      <c r="CJ35" s="330">
        <f>+[16]Foreigndebt!CI17</f>
        <v>0</v>
      </c>
      <c r="CK35" s="329"/>
      <c r="CM35" s="313"/>
      <c r="CN35" s="341"/>
      <c r="CO35" s="330">
        <f>+[16]Foreigndebt!CN17</f>
        <v>0</v>
      </c>
      <c r="CP35" s="329"/>
      <c r="CR35" s="313"/>
      <c r="CS35" s="341"/>
      <c r="CT35" s="330">
        <f>+[16]Foreigndebt!CS17</f>
        <v>0</v>
      </c>
      <c r="CU35" s="329"/>
      <c r="CW35" s="313"/>
      <c r="CX35" s="341"/>
      <c r="CY35" s="330">
        <f>+[16]Foreigndebt!CX17</f>
        <v>10334981</v>
      </c>
      <c r="CZ35" s="329"/>
      <c r="DB35" s="313"/>
      <c r="DC35" s="341"/>
      <c r="DD35" s="330">
        <f>+[16]Foreigndebt!DC17</f>
        <v>0</v>
      </c>
      <c r="DE35" s="329"/>
      <c r="DG35" s="313"/>
      <c r="DH35" s="341"/>
      <c r="DI35" s="330">
        <f>+[16]Foreigndebt!DH17</f>
        <v>0</v>
      </c>
      <c r="DJ35" s="329"/>
      <c r="DL35" s="313"/>
      <c r="DM35" s="341"/>
      <c r="DN35" s="330">
        <f>+[16]Foreigndebt!DM17</f>
        <v>0</v>
      </c>
      <c r="DO35" s="329"/>
      <c r="DQ35" s="313"/>
      <c r="DR35" s="341"/>
      <c r="DS35" s="330">
        <f>+[16]Foreigndebt!DR17</f>
        <v>0</v>
      </c>
      <c r="DT35" s="329"/>
      <c r="DV35" s="313"/>
      <c r="DW35" s="341"/>
      <c r="DX35" s="330">
        <f>+[16]Foreigndebt!DW17</f>
        <v>0</v>
      </c>
      <c r="DY35" s="329"/>
      <c r="EA35" s="313"/>
      <c r="EB35" s="341"/>
      <c r="EC35" s="330">
        <f>+[16]Foreigndebt!EB17</f>
        <v>0</v>
      </c>
      <c r="ED35" s="329"/>
      <c r="EF35" s="313"/>
      <c r="EG35" s="341"/>
      <c r="EH35" s="330">
        <f>+[16]Foreigndebt!EG17</f>
        <v>0</v>
      </c>
      <c r="EI35" s="329"/>
      <c r="EK35" s="313"/>
      <c r="EL35" s="341"/>
      <c r="EM35" s="330">
        <f>+[16]Foreigndebt!EL17</f>
        <v>0</v>
      </c>
      <c r="EN35" s="329"/>
      <c r="EP35" s="301"/>
      <c r="ES35" s="290"/>
    </row>
    <row r="36" spans="3:152" ht="12.75" customHeight="1" x14ac:dyDescent="0.35">
      <c r="C36" s="301" t="s">
        <v>297</v>
      </c>
      <c r="E36" s="312"/>
      <c r="F36" s="341"/>
      <c r="G36" s="341"/>
      <c r="H36" s="334">
        <f>-[16]Foreigndebt!G19</f>
        <v>0</v>
      </c>
      <c r="I36" s="329"/>
      <c r="K36" s="313"/>
      <c r="L36" s="341"/>
      <c r="M36" s="334">
        <f>-[16]Foreigndebt!L19</f>
        <v>0</v>
      </c>
      <c r="N36" s="329"/>
      <c r="P36" s="313"/>
      <c r="Q36" s="341"/>
      <c r="R36" s="334">
        <f>-[16]Foreigndebt!Q19</f>
        <v>0</v>
      </c>
      <c r="S36" s="329"/>
      <c r="U36" s="313"/>
      <c r="V36" s="341"/>
      <c r="W36" s="334">
        <f>-[16]Foreigndebt!V19</f>
        <v>0</v>
      </c>
      <c r="X36" s="329"/>
      <c r="Z36" s="313"/>
      <c r="AA36" s="341"/>
      <c r="AB36" s="334">
        <f>-[16]Foreigndebt!AA19</f>
        <v>0</v>
      </c>
      <c r="AC36" s="329"/>
      <c r="AE36" s="313"/>
      <c r="AF36" s="341"/>
      <c r="AG36" s="334">
        <f>-[16]Foreigndebt!AF19</f>
        <v>0</v>
      </c>
      <c r="AH36" s="329"/>
      <c r="AJ36" s="313"/>
      <c r="AK36" s="341"/>
      <c r="AL36" s="334">
        <f>-[16]Foreigndebt!AK19</f>
        <v>0</v>
      </c>
      <c r="AM36" s="329"/>
      <c r="AO36" s="313"/>
      <c r="AP36" s="341"/>
      <c r="AQ36" s="334">
        <f>-[16]Foreigndebt!AP19</f>
        <v>0</v>
      </c>
      <c r="AR36" s="329"/>
      <c r="AT36" s="313"/>
      <c r="AU36" s="341"/>
      <c r="AV36" s="334">
        <f>-[16]Foreigndebt!AU19</f>
        <v>0</v>
      </c>
      <c r="AW36" s="329"/>
      <c r="AY36" s="313"/>
      <c r="AZ36" s="341"/>
      <c r="BA36" s="334">
        <f>-[16]Foreigndebt!AZ19</f>
        <v>0</v>
      </c>
      <c r="BB36" s="329"/>
      <c r="BD36" s="313"/>
      <c r="BE36" s="341"/>
      <c r="BF36" s="334">
        <f>-[16]Foreigndebt!BE19</f>
        <v>0</v>
      </c>
      <c r="BG36" s="329"/>
      <c r="BI36" s="313"/>
      <c r="BJ36" s="341"/>
      <c r="BK36" s="334">
        <f>-[16]Foreigndebt!BJ19</f>
        <v>0</v>
      </c>
      <c r="BL36" s="329"/>
      <c r="BN36" s="313"/>
      <c r="BO36" s="341"/>
      <c r="BP36" s="334">
        <f>-[16]Foreigndebt!BO19</f>
        <v>0</v>
      </c>
      <c r="BQ36" s="329"/>
      <c r="BS36" s="313"/>
      <c r="BT36" s="341"/>
      <c r="BU36" s="334">
        <f>-[16]Foreigndebt!BT19</f>
        <v>0</v>
      </c>
      <c r="BV36" s="329"/>
      <c r="BX36" s="313"/>
      <c r="BY36" s="341"/>
      <c r="BZ36" s="334">
        <f>-[16]Foreigndebt!BY19</f>
        <v>-751144</v>
      </c>
      <c r="CA36" s="329"/>
      <c r="CC36" s="313"/>
      <c r="CD36" s="341"/>
      <c r="CE36" s="334">
        <f>-[16]Foreigndebt!CD19</f>
        <v>0</v>
      </c>
      <c r="CF36" s="329"/>
      <c r="CH36" s="313"/>
      <c r="CI36" s="341"/>
      <c r="CJ36" s="334">
        <f>-[16]Foreigndebt!CI19</f>
        <v>0</v>
      </c>
      <c r="CK36" s="329"/>
      <c r="CM36" s="313"/>
      <c r="CN36" s="341"/>
      <c r="CO36" s="334">
        <f>-[16]Foreigndebt!CN19</f>
        <v>0</v>
      </c>
      <c r="CP36" s="329"/>
      <c r="CR36" s="313"/>
      <c r="CS36" s="341"/>
      <c r="CT36" s="334">
        <f>-[16]Foreigndebt!CS19</f>
        <v>0</v>
      </c>
      <c r="CU36" s="329"/>
      <c r="CW36" s="313"/>
      <c r="CX36" s="341"/>
      <c r="CY36" s="334">
        <f>-[16]Foreigndebt!CX19</f>
        <v>0</v>
      </c>
      <c r="CZ36" s="329"/>
      <c r="DB36" s="313"/>
      <c r="DC36" s="341"/>
      <c r="DD36" s="334">
        <f>-[16]Foreigndebt!DC19</f>
        <v>0</v>
      </c>
      <c r="DE36" s="329"/>
      <c r="DG36" s="313"/>
      <c r="DH36" s="341"/>
      <c r="DI36" s="334">
        <f>-[16]Foreigndebt!DH19</f>
        <v>0</v>
      </c>
      <c r="DJ36" s="329"/>
      <c r="DL36" s="313"/>
      <c r="DM36" s="341"/>
      <c r="DN36" s="334">
        <f>-[16]Foreigndebt!DM19</f>
        <v>0</v>
      </c>
      <c r="DO36" s="329"/>
      <c r="DQ36" s="313"/>
      <c r="DR36" s="341"/>
      <c r="DS36" s="334">
        <f>-[16]Foreigndebt!DR19</f>
        <v>0</v>
      </c>
      <c r="DT36" s="329"/>
      <c r="DV36" s="313"/>
      <c r="DW36" s="341"/>
      <c r="DX36" s="334">
        <f>-[16]Foreigndebt!DW19</f>
        <v>0</v>
      </c>
      <c r="DY36" s="329"/>
      <c r="EA36" s="313"/>
      <c r="EB36" s="341"/>
      <c r="EC36" s="334">
        <f>-[16]Foreigndebt!EB19</f>
        <v>0</v>
      </c>
      <c r="ED36" s="329"/>
      <c r="EF36" s="313"/>
      <c r="EG36" s="341"/>
      <c r="EH36" s="334">
        <f>-[16]Foreigndebt!EG19</f>
        <v>0</v>
      </c>
      <c r="EI36" s="329"/>
      <c r="EK36" s="313"/>
      <c r="EL36" s="341"/>
      <c r="EM36" s="334">
        <f>-[16]Foreigndebt!EL19</f>
        <v>0</v>
      </c>
      <c r="EN36" s="329"/>
      <c r="EP36" s="301"/>
      <c r="ES36" s="290"/>
    </row>
    <row r="37" spans="3:152" ht="14.25" hidden="1" customHeight="1" x14ac:dyDescent="0.35">
      <c r="C37" s="301"/>
      <c r="E37" s="312"/>
      <c r="F37" s="341"/>
      <c r="G37" s="341"/>
      <c r="I37" s="329"/>
      <c r="K37" s="313"/>
      <c r="L37" s="341"/>
      <c r="N37" s="329"/>
      <c r="P37" s="313"/>
      <c r="Q37" s="341"/>
      <c r="S37" s="329"/>
      <c r="U37" s="313"/>
      <c r="V37" s="341"/>
      <c r="X37" s="329"/>
      <c r="Z37" s="313"/>
      <c r="AA37" s="341"/>
      <c r="AC37" s="329"/>
      <c r="AE37" s="313"/>
      <c r="AF37" s="341"/>
      <c r="AH37" s="329"/>
      <c r="AJ37" s="313"/>
      <c r="AK37" s="341"/>
      <c r="AM37" s="329"/>
      <c r="AO37" s="313"/>
      <c r="AP37" s="341"/>
      <c r="AR37" s="329"/>
      <c r="AT37" s="313"/>
      <c r="AU37" s="341"/>
      <c r="AW37" s="329"/>
      <c r="AY37" s="313"/>
      <c r="AZ37" s="341"/>
      <c r="BB37" s="329"/>
      <c r="BD37" s="313"/>
      <c r="BE37" s="341"/>
      <c r="BG37" s="329"/>
      <c r="BI37" s="313"/>
      <c r="BJ37" s="341"/>
      <c r="BL37" s="329"/>
      <c r="BN37" s="313"/>
      <c r="BO37" s="341"/>
      <c r="BQ37" s="329"/>
      <c r="BS37" s="313"/>
      <c r="BT37" s="341"/>
      <c r="BV37" s="329"/>
      <c r="BX37" s="313"/>
      <c r="BY37" s="341"/>
      <c r="BZ37" s="335"/>
      <c r="CA37" s="329"/>
      <c r="CC37" s="313"/>
      <c r="CD37" s="341"/>
      <c r="CF37" s="329"/>
      <c r="CH37" s="313"/>
      <c r="CI37" s="341"/>
      <c r="CK37" s="329"/>
      <c r="CM37" s="313"/>
      <c r="CN37" s="341"/>
      <c r="CP37" s="329"/>
      <c r="CR37" s="313"/>
      <c r="CS37" s="341"/>
      <c r="CU37" s="329"/>
      <c r="CW37" s="313"/>
      <c r="CX37" s="341"/>
      <c r="CZ37" s="329"/>
      <c r="DB37" s="313"/>
      <c r="DC37" s="341"/>
      <c r="DE37" s="329"/>
      <c r="DG37" s="313"/>
      <c r="DH37" s="341"/>
      <c r="DJ37" s="329"/>
      <c r="DL37" s="313"/>
      <c r="DM37" s="341"/>
      <c r="DO37" s="329"/>
      <c r="DQ37" s="313"/>
      <c r="DR37" s="341"/>
      <c r="DT37" s="329"/>
      <c r="DV37" s="313"/>
      <c r="DW37" s="341"/>
      <c r="DY37" s="329"/>
      <c r="EA37" s="313"/>
      <c r="EB37" s="341"/>
      <c r="ED37" s="329"/>
      <c r="EF37" s="313"/>
      <c r="EG37" s="341"/>
      <c r="EI37" s="329"/>
      <c r="EK37" s="313"/>
      <c r="EL37" s="341"/>
      <c r="EN37" s="329"/>
      <c r="EP37" s="301"/>
      <c r="ES37" s="290"/>
      <c r="ET37" s="290"/>
      <c r="EU37" s="290"/>
    </row>
    <row r="38" spans="3:152" ht="14.25" hidden="1" customHeight="1" x14ac:dyDescent="0.35">
      <c r="C38" s="301" t="s">
        <v>299</v>
      </c>
      <c r="E38" s="312"/>
      <c r="F38" s="341"/>
      <c r="G38" s="341"/>
      <c r="H38" s="289">
        <f>SUM(H39:H43)</f>
        <v>0</v>
      </c>
      <c r="I38" s="329"/>
      <c r="K38" s="313"/>
      <c r="L38" s="341"/>
      <c r="M38" s="289">
        <f>SUM(M39:M43)</f>
        <v>0</v>
      </c>
      <c r="N38" s="329"/>
      <c r="P38" s="313"/>
      <c r="Q38" s="341"/>
      <c r="R38" s="289">
        <f>SUM(R39:R43)</f>
        <v>0</v>
      </c>
      <c r="S38" s="329"/>
      <c r="U38" s="313"/>
      <c r="V38" s="341"/>
      <c r="W38" s="289">
        <f>SUM(W39:W43)</f>
        <v>0</v>
      </c>
      <c r="X38" s="329"/>
      <c r="Z38" s="313"/>
      <c r="AA38" s="341"/>
      <c r="AB38" s="289">
        <f>SUM(AB39:AB43)</f>
        <v>0</v>
      </c>
      <c r="AC38" s="329"/>
      <c r="AE38" s="313"/>
      <c r="AF38" s="341"/>
      <c r="AG38" s="289">
        <f>SUM(AG39:AG43)</f>
        <v>0</v>
      </c>
      <c r="AH38" s="329"/>
      <c r="AJ38" s="313"/>
      <c r="AK38" s="341"/>
      <c r="AL38" s="289">
        <f>SUM(AL39:AL43)</f>
        <v>0</v>
      </c>
      <c r="AM38" s="329"/>
      <c r="AO38" s="313"/>
      <c r="AP38" s="341"/>
      <c r="AQ38" s="289">
        <f>SUM(AQ39:AQ43)</f>
        <v>0</v>
      </c>
      <c r="AR38" s="329"/>
      <c r="AT38" s="313"/>
      <c r="AU38" s="341"/>
      <c r="AV38" s="289">
        <f>SUM(AV39:AV43)</f>
        <v>0</v>
      </c>
      <c r="AW38" s="329"/>
      <c r="AY38" s="313"/>
      <c r="AZ38" s="341"/>
      <c r="BA38" s="289">
        <f>SUM(BA39:BA43)</f>
        <v>0</v>
      </c>
      <c r="BB38" s="329"/>
      <c r="BD38" s="313"/>
      <c r="BE38" s="341"/>
      <c r="BF38" s="289">
        <f>SUM(BF39:BF43)</f>
        <v>0</v>
      </c>
      <c r="BG38" s="329"/>
      <c r="BI38" s="313"/>
      <c r="BJ38" s="341"/>
      <c r="BK38" s="289">
        <f>SUM(BK39:BK43)</f>
        <v>0</v>
      </c>
      <c r="BL38" s="329"/>
      <c r="BN38" s="313"/>
      <c r="BO38" s="341"/>
      <c r="BP38" s="289">
        <f>SUM(BP39:BP43)</f>
        <v>0</v>
      </c>
      <c r="BQ38" s="329"/>
      <c r="BS38" s="313"/>
      <c r="BT38" s="341"/>
      <c r="BU38" s="289">
        <f>SUM(BU39:BU43)</f>
        <v>0</v>
      </c>
      <c r="BV38" s="329"/>
      <c r="BX38" s="313"/>
      <c r="BY38" s="341"/>
      <c r="BZ38" s="335">
        <f>SUM(BZ39:BZ43)</f>
        <v>0</v>
      </c>
      <c r="CA38" s="329"/>
      <c r="CC38" s="313"/>
      <c r="CD38" s="341"/>
      <c r="CE38" s="289">
        <f>SUM(CE39:CE43)</f>
        <v>0</v>
      </c>
      <c r="CF38" s="329"/>
      <c r="CH38" s="313"/>
      <c r="CI38" s="341"/>
      <c r="CJ38" s="289">
        <f>SUM(CJ39:CJ43)</f>
        <v>0</v>
      </c>
      <c r="CK38" s="329"/>
      <c r="CM38" s="313"/>
      <c r="CN38" s="341"/>
      <c r="CO38" s="289">
        <f>SUM(CO39:CO43)</f>
        <v>0</v>
      </c>
      <c r="CP38" s="329"/>
      <c r="CR38" s="313"/>
      <c r="CS38" s="341"/>
      <c r="CT38" s="289">
        <f>SUM(CT39:CT43)</f>
        <v>0</v>
      </c>
      <c r="CU38" s="329"/>
      <c r="CW38" s="313"/>
      <c r="CX38" s="341"/>
      <c r="CY38" s="289">
        <f>SUM(CY39:CY43)</f>
        <v>0</v>
      </c>
      <c r="CZ38" s="329"/>
      <c r="DB38" s="313"/>
      <c r="DC38" s="341"/>
      <c r="DD38" s="289">
        <f>SUM(DD39:DD43)</f>
        <v>0</v>
      </c>
      <c r="DE38" s="329"/>
      <c r="DG38" s="313"/>
      <c r="DH38" s="341"/>
      <c r="DI38" s="289">
        <f>SUM(DI39:DI43)</f>
        <v>0</v>
      </c>
      <c r="DJ38" s="329"/>
      <c r="DL38" s="313"/>
      <c r="DM38" s="341"/>
      <c r="DN38" s="289">
        <f>SUM(DN39:DN43)</f>
        <v>0</v>
      </c>
      <c r="DO38" s="329"/>
      <c r="DQ38" s="313"/>
      <c r="DR38" s="341"/>
      <c r="DS38" s="289">
        <f>SUM(DS39:DS43)</f>
        <v>0</v>
      </c>
      <c r="DT38" s="329"/>
      <c r="DV38" s="313"/>
      <c r="DW38" s="341"/>
      <c r="DX38" s="289">
        <f>SUM(DX39:DX43)</f>
        <v>0</v>
      </c>
      <c r="DY38" s="329"/>
      <c r="EA38" s="313"/>
      <c r="EB38" s="341"/>
      <c r="EC38" s="289">
        <f>SUM(EC39:EC43)</f>
        <v>0</v>
      </c>
      <c r="ED38" s="329"/>
      <c r="EF38" s="313"/>
      <c r="EG38" s="341"/>
      <c r="EH38" s="289">
        <f>SUM(EH39:EH43)</f>
        <v>0</v>
      </c>
      <c r="EI38" s="329"/>
      <c r="EK38" s="313"/>
      <c r="EL38" s="341"/>
      <c r="EM38" s="289">
        <f>SUM(EM39:EM43)</f>
        <v>0</v>
      </c>
      <c r="EN38" s="329"/>
      <c r="EP38" s="301"/>
      <c r="ES38" s="290"/>
      <c r="ET38" s="290"/>
      <c r="EU38" s="290"/>
    </row>
    <row r="39" spans="3:152" ht="14.25" hidden="1" customHeight="1" x14ac:dyDescent="0.35">
      <c r="C39" s="301" t="s">
        <v>295</v>
      </c>
      <c r="E39" s="312"/>
      <c r="F39" s="341"/>
      <c r="G39" s="341"/>
      <c r="H39" s="330">
        <f>[16]Foreigndebt!G132</f>
        <v>0</v>
      </c>
      <c r="I39" s="329"/>
      <c r="K39" s="313"/>
      <c r="L39" s="341"/>
      <c r="M39" s="330">
        <f>[16]Foreigndebt!L132</f>
        <v>0</v>
      </c>
      <c r="N39" s="329"/>
      <c r="P39" s="313"/>
      <c r="Q39" s="341"/>
      <c r="R39" s="330">
        <f>[16]Foreigndebt!Q132</f>
        <v>0</v>
      </c>
      <c r="S39" s="329"/>
      <c r="U39" s="313"/>
      <c r="V39" s="341"/>
      <c r="W39" s="330">
        <f>[16]Foreigndebt!V132</f>
        <v>0</v>
      </c>
      <c r="X39" s="329"/>
      <c r="Z39" s="313"/>
      <c r="AA39" s="341"/>
      <c r="AB39" s="330">
        <f>[16]Foreigndebt!AA132</f>
        <v>0</v>
      </c>
      <c r="AC39" s="329"/>
      <c r="AE39" s="313"/>
      <c r="AF39" s="341"/>
      <c r="AG39" s="330">
        <f>[16]Foreigndebt!AF132</f>
        <v>0</v>
      </c>
      <c r="AH39" s="329"/>
      <c r="AJ39" s="313"/>
      <c r="AK39" s="341"/>
      <c r="AL39" s="330">
        <f>[16]Foreigndebt!AK132</f>
        <v>0</v>
      </c>
      <c r="AM39" s="329"/>
      <c r="AO39" s="313"/>
      <c r="AP39" s="341"/>
      <c r="AQ39" s="330">
        <f>[16]Foreigndebt!AP132</f>
        <v>0</v>
      </c>
      <c r="AR39" s="329"/>
      <c r="AT39" s="313"/>
      <c r="AU39" s="341"/>
      <c r="AV39" s="330">
        <f>[16]Foreigndebt!AU132</f>
        <v>0</v>
      </c>
      <c r="AW39" s="329"/>
      <c r="AY39" s="313"/>
      <c r="AZ39" s="341"/>
      <c r="BA39" s="330">
        <f>[16]Foreigndebt!AZ132</f>
        <v>0</v>
      </c>
      <c r="BB39" s="329"/>
      <c r="BD39" s="313"/>
      <c r="BE39" s="341"/>
      <c r="BF39" s="330">
        <f>[16]Foreigndebt!BE132</f>
        <v>0</v>
      </c>
      <c r="BG39" s="329"/>
      <c r="BI39" s="313"/>
      <c r="BJ39" s="341"/>
      <c r="BK39" s="330">
        <f>[16]Foreigndebt!BJ132</f>
        <v>0</v>
      </c>
      <c r="BL39" s="329"/>
      <c r="BN39" s="313"/>
      <c r="BO39" s="341"/>
      <c r="BP39" s="330">
        <f>[16]Foreigndebt!BO132</f>
        <v>0</v>
      </c>
      <c r="BQ39" s="329"/>
      <c r="BS39" s="313"/>
      <c r="BT39" s="341"/>
      <c r="BU39" s="330">
        <f>[16]Foreigndebt!BT132</f>
        <v>0</v>
      </c>
      <c r="BV39" s="329"/>
      <c r="BX39" s="313"/>
      <c r="BY39" s="341"/>
      <c r="BZ39" s="328">
        <f>[16]Foreigndebt!BY133</f>
        <v>0</v>
      </c>
      <c r="CA39" s="329"/>
      <c r="CC39" s="313"/>
      <c r="CD39" s="341"/>
      <c r="CE39" s="330">
        <f>[16]Foreigndebt!CD132</f>
        <v>0</v>
      </c>
      <c r="CF39" s="329"/>
      <c r="CH39" s="313"/>
      <c r="CI39" s="341"/>
      <c r="CJ39" s="330">
        <f>[16]Foreigndebt!CI132</f>
        <v>0</v>
      </c>
      <c r="CK39" s="329"/>
      <c r="CM39" s="313"/>
      <c r="CN39" s="341"/>
      <c r="CO39" s="330">
        <f>[16]Foreigndebt!CN132</f>
        <v>0</v>
      </c>
      <c r="CP39" s="329"/>
      <c r="CR39" s="313"/>
      <c r="CS39" s="341"/>
      <c r="CT39" s="330">
        <f>[16]Foreigndebt!CS132</f>
        <v>0</v>
      </c>
      <c r="CU39" s="329"/>
      <c r="CW39" s="313"/>
      <c r="CX39" s="341"/>
      <c r="CY39" s="330">
        <f>[16]Foreigndebt!CX132</f>
        <v>0</v>
      </c>
      <c r="CZ39" s="329"/>
      <c r="DB39" s="313"/>
      <c r="DC39" s="341"/>
      <c r="DD39" s="330">
        <f>[16]Foreigndebt!DC132</f>
        <v>0</v>
      </c>
      <c r="DE39" s="329"/>
      <c r="DG39" s="313"/>
      <c r="DH39" s="341"/>
      <c r="DI39" s="330">
        <f>[16]Foreigndebt!DH132</f>
        <v>0</v>
      </c>
      <c r="DJ39" s="329"/>
      <c r="DL39" s="313"/>
      <c r="DM39" s="341"/>
      <c r="DN39" s="330">
        <f>[16]Foreigndebt!DM132</f>
        <v>0</v>
      </c>
      <c r="DO39" s="329"/>
      <c r="DQ39" s="313"/>
      <c r="DR39" s="341"/>
      <c r="DS39" s="330">
        <f>[16]Foreigndebt!DR132</f>
        <v>0</v>
      </c>
      <c r="DT39" s="329"/>
      <c r="DV39" s="313"/>
      <c r="DW39" s="341"/>
      <c r="DX39" s="330">
        <f>[16]Foreigndebt!DW132</f>
        <v>0</v>
      </c>
      <c r="DY39" s="329"/>
      <c r="EA39" s="313"/>
      <c r="EB39" s="341"/>
      <c r="EC39" s="330">
        <f>[16]Foreigndebt!EB132</f>
        <v>0</v>
      </c>
      <c r="ED39" s="329"/>
      <c r="EF39" s="313"/>
      <c r="EG39" s="341"/>
      <c r="EH39" s="330">
        <f>[16]Foreigndebt!EG132</f>
        <v>0</v>
      </c>
      <c r="EI39" s="329"/>
      <c r="EK39" s="313"/>
      <c r="EL39" s="341"/>
      <c r="EM39" s="330">
        <f>[16]Foreigndebt!EL132</f>
        <v>0</v>
      </c>
      <c r="EN39" s="329"/>
      <c r="EP39" s="301"/>
      <c r="ES39" s="290"/>
      <c r="ET39" s="290"/>
      <c r="EU39" s="290"/>
    </row>
    <row r="40" spans="3:152" ht="14.25" hidden="1" customHeight="1" x14ac:dyDescent="0.35">
      <c r="C40" s="301" t="s">
        <v>297</v>
      </c>
      <c r="E40" s="312"/>
      <c r="F40" s="341"/>
      <c r="G40" s="341"/>
      <c r="H40" s="331">
        <f>-[16]Foreigndebt!G134</f>
        <v>0</v>
      </c>
      <c r="I40" s="329"/>
      <c r="K40" s="313"/>
      <c r="L40" s="341"/>
      <c r="M40" s="331">
        <f>-[16]Foreigndebt!L134</f>
        <v>0</v>
      </c>
      <c r="N40" s="329"/>
      <c r="P40" s="313"/>
      <c r="Q40" s="341"/>
      <c r="R40" s="331">
        <f>-[16]Foreigndebt!Q134</f>
        <v>0</v>
      </c>
      <c r="S40" s="329"/>
      <c r="U40" s="313"/>
      <c r="V40" s="341"/>
      <c r="W40" s="331">
        <f>-[16]Foreigndebt!V134</f>
        <v>0</v>
      </c>
      <c r="X40" s="329"/>
      <c r="Z40" s="313"/>
      <c r="AA40" s="341"/>
      <c r="AB40" s="331">
        <f>-[16]Foreigndebt!AA134</f>
        <v>0</v>
      </c>
      <c r="AC40" s="329"/>
      <c r="AE40" s="313"/>
      <c r="AF40" s="341"/>
      <c r="AG40" s="331">
        <f>-[16]Foreigndebt!AF134</f>
        <v>0</v>
      </c>
      <c r="AH40" s="329"/>
      <c r="AJ40" s="313"/>
      <c r="AK40" s="341"/>
      <c r="AL40" s="331">
        <f>-[16]Foreigndebt!AK134</f>
        <v>0</v>
      </c>
      <c r="AM40" s="329"/>
      <c r="AO40" s="313"/>
      <c r="AP40" s="341"/>
      <c r="AQ40" s="331">
        <f>-[16]Foreigndebt!AP134</f>
        <v>0</v>
      </c>
      <c r="AR40" s="329"/>
      <c r="AT40" s="313"/>
      <c r="AU40" s="341"/>
      <c r="AV40" s="331">
        <f>-[16]Foreigndebt!AU134</f>
        <v>0</v>
      </c>
      <c r="AW40" s="329"/>
      <c r="AY40" s="313"/>
      <c r="AZ40" s="341"/>
      <c r="BA40" s="331">
        <f>-[16]Foreigndebt!AZ134</f>
        <v>0</v>
      </c>
      <c r="BB40" s="329"/>
      <c r="BD40" s="313"/>
      <c r="BE40" s="341"/>
      <c r="BF40" s="331">
        <f>-[16]Foreigndebt!BE134</f>
        <v>0</v>
      </c>
      <c r="BG40" s="329"/>
      <c r="BI40" s="313"/>
      <c r="BJ40" s="341"/>
      <c r="BK40" s="331">
        <f>-[16]Foreigndebt!BJ134</f>
        <v>0</v>
      </c>
      <c r="BL40" s="329"/>
      <c r="BN40" s="313"/>
      <c r="BO40" s="341"/>
      <c r="BP40" s="331">
        <f>-[16]Foreigndebt!BO134</f>
        <v>0</v>
      </c>
      <c r="BQ40" s="329"/>
      <c r="BS40" s="313"/>
      <c r="BT40" s="341"/>
      <c r="BU40" s="331">
        <f>-[16]Foreigndebt!BT134</f>
        <v>0</v>
      </c>
      <c r="BV40" s="329"/>
      <c r="BX40" s="313"/>
      <c r="BY40" s="341"/>
      <c r="BZ40" s="332">
        <v>0</v>
      </c>
      <c r="CA40" s="329"/>
      <c r="CC40" s="313"/>
      <c r="CD40" s="341"/>
      <c r="CE40" s="331">
        <f>-[16]Foreigndebt!CD134</f>
        <v>0</v>
      </c>
      <c r="CF40" s="329"/>
      <c r="CH40" s="313"/>
      <c r="CI40" s="341"/>
      <c r="CJ40" s="331">
        <f>-[16]Foreigndebt!CI134</f>
        <v>0</v>
      </c>
      <c r="CK40" s="329"/>
      <c r="CM40" s="313"/>
      <c r="CN40" s="341"/>
      <c r="CO40" s="331">
        <f>-[16]Foreigndebt!CN134</f>
        <v>0</v>
      </c>
      <c r="CP40" s="329"/>
      <c r="CR40" s="313"/>
      <c r="CS40" s="341"/>
      <c r="CT40" s="331">
        <f>-[16]Foreigndebt!CS134</f>
        <v>0</v>
      </c>
      <c r="CU40" s="329"/>
      <c r="CW40" s="313"/>
      <c r="CX40" s="341"/>
      <c r="CY40" s="331">
        <f>-[16]Foreigndebt!CX134</f>
        <v>0</v>
      </c>
      <c r="CZ40" s="329"/>
      <c r="DB40" s="313"/>
      <c r="DC40" s="341"/>
      <c r="DD40" s="331">
        <f>-[16]Foreigndebt!DC134</f>
        <v>0</v>
      </c>
      <c r="DE40" s="329"/>
      <c r="DG40" s="313"/>
      <c r="DH40" s="341"/>
      <c r="DI40" s="331">
        <f>-[16]Foreigndebt!DH134</f>
        <v>0</v>
      </c>
      <c r="DJ40" s="329"/>
      <c r="DL40" s="313"/>
      <c r="DM40" s="341"/>
      <c r="DN40" s="331">
        <f>-[16]Foreigndebt!DM134</f>
        <v>0</v>
      </c>
      <c r="DO40" s="329"/>
      <c r="DQ40" s="313"/>
      <c r="DR40" s="341"/>
      <c r="DS40" s="331">
        <f>-[16]Foreigndebt!DR134</f>
        <v>0</v>
      </c>
      <c r="DT40" s="329"/>
      <c r="DV40" s="313"/>
      <c r="DW40" s="341"/>
      <c r="DX40" s="331">
        <f>-[16]Foreigndebt!DW134</f>
        <v>0</v>
      </c>
      <c r="DY40" s="329"/>
      <c r="EA40" s="313"/>
      <c r="EB40" s="341"/>
      <c r="EC40" s="331">
        <f>-[16]Foreigndebt!EB134</f>
        <v>0</v>
      </c>
      <c r="ED40" s="329"/>
      <c r="EF40" s="313"/>
      <c r="EG40" s="341"/>
      <c r="EH40" s="331">
        <f>-[16]Foreigndebt!EG134</f>
        <v>0</v>
      </c>
      <c r="EI40" s="329"/>
      <c r="EK40" s="313"/>
      <c r="EL40" s="341"/>
      <c r="EM40" s="331">
        <f>-[16]Foreigndebt!EL134</f>
        <v>0</v>
      </c>
      <c r="EN40" s="329"/>
      <c r="EP40" s="301"/>
      <c r="ES40" s="290"/>
      <c r="ET40" s="290"/>
      <c r="EU40" s="290"/>
    </row>
    <row r="41" spans="3:152" ht="14.25" hidden="1" customHeight="1" x14ac:dyDescent="0.35">
      <c r="C41" s="301" t="s">
        <v>310</v>
      </c>
      <c r="E41" s="312"/>
      <c r="F41" s="341"/>
      <c r="G41" s="341"/>
      <c r="H41" s="331"/>
      <c r="I41" s="329"/>
      <c r="K41" s="313"/>
      <c r="L41" s="341"/>
      <c r="M41" s="331"/>
      <c r="N41" s="329"/>
      <c r="P41" s="313"/>
      <c r="Q41" s="341"/>
      <c r="R41" s="331"/>
      <c r="S41" s="329"/>
      <c r="U41" s="313"/>
      <c r="V41" s="341"/>
      <c r="W41" s="331"/>
      <c r="X41" s="329"/>
      <c r="Z41" s="313"/>
      <c r="AA41" s="341"/>
      <c r="AB41" s="331"/>
      <c r="AC41" s="329"/>
      <c r="AE41" s="313"/>
      <c r="AF41" s="341"/>
      <c r="AG41" s="331"/>
      <c r="AH41" s="329"/>
      <c r="AJ41" s="313"/>
      <c r="AK41" s="341"/>
      <c r="AL41" s="331"/>
      <c r="AM41" s="329"/>
      <c r="AO41" s="313"/>
      <c r="AP41" s="341"/>
      <c r="AQ41" s="331"/>
      <c r="AR41" s="329"/>
      <c r="AT41" s="313"/>
      <c r="AU41" s="341"/>
      <c r="AV41" s="331"/>
      <c r="AW41" s="329"/>
      <c r="AY41" s="313"/>
      <c r="AZ41" s="341"/>
      <c r="BA41" s="331"/>
      <c r="BB41" s="329"/>
      <c r="BD41" s="313"/>
      <c r="BE41" s="341"/>
      <c r="BF41" s="331"/>
      <c r="BG41" s="329"/>
      <c r="BI41" s="313"/>
      <c r="BJ41" s="341"/>
      <c r="BK41" s="331"/>
      <c r="BL41" s="329"/>
      <c r="BN41" s="313"/>
      <c r="BO41" s="341"/>
      <c r="BP41" s="331"/>
      <c r="BQ41" s="329"/>
      <c r="BS41" s="313"/>
      <c r="BT41" s="341"/>
      <c r="BU41" s="331"/>
      <c r="BV41" s="329"/>
      <c r="BX41" s="313"/>
      <c r="BY41" s="341"/>
      <c r="BZ41" s="332"/>
      <c r="CA41" s="329"/>
      <c r="CC41" s="313"/>
      <c r="CD41" s="341"/>
      <c r="CE41" s="331"/>
      <c r="CF41" s="329"/>
      <c r="CH41" s="313"/>
      <c r="CI41" s="341"/>
      <c r="CJ41" s="331"/>
      <c r="CK41" s="329"/>
      <c r="CM41" s="313"/>
      <c r="CN41" s="341"/>
      <c r="CO41" s="331"/>
      <c r="CP41" s="329"/>
      <c r="CR41" s="313"/>
      <c r="CS41" s="341"/>
      <c r="CT41" s="331"/>
      <c r="CU41" s="329"/>
      <c r="CW41" s="313"/>
      <c r="CX41" s="341"/>
      <c r="CY41" s="331"/>
      <c r="CZ41" s="329"/>
      <c r="DB41" s="313"/>
      <c r="DC41" s="341"/>
      <c r="DD41" s="331"/>
      <c r="DE41" s="329"/>
      <c r="DG41" s="313"/>
      <c r="DH41" s="341"/>
      <c r="DI41" s="331"/>
      <c r="DJ41" s="329"/>
      <c r="DL41" s="313"/>
      <c r="DM41" s="341"/>
      <c r="DN41" s="331"/>
      <c r="DO41" s="329"/>
      <c r="DQ41" s="313"/>
      <c r="DR41" s="341"/>
      <c r="DS41" s="331"/>
      <c r="DT41" s="329"/>
      <c r="DV41" s="313"/>
      <c r="DW41" s="341"/>
      <c r="DX41" s="331"/>
      <c r="DY41" s="329"/>
      <c r="EA41" s="313"/>
      <c r="EB41" s="341"/>
      <c r="EC41" s="331"/>
      <c r="ED41" s="329"/>
      <c r="EF41" s="313"/>
      <c r="EG41" s="341"/>
      <c r="EH41" s="331"/>
      <c r="EI41" s="329"/>
      <c r="EK41" s="313"/>
      <c r="EL41" s="341"/>
      <c r="EM41" s="331"/>
      <c r="EN41" s="329"/>
      <c r="EP41" s="301"/>
      <c r="ES41" s="290"/>
      <c r="ET41" s="290"/>
      <c r="EU41" s="290"/>
    </row>
    <row r="42" spans="3:152" ht="14.25" hidden="1" customHeight="1" x14ac:dyDescent="0.35">
      <c r="C42" s="326" t="s">
        <v>311</v>
      </c>
      <c r="E42" s="312"/>
      <c r="F42" s="341"/>
      <c r="G42" s="341"/>
      <c r="H42" s="331">
        <f>-[16]Foreigndebt!G238</f>
        <v>0</v>
      </c>
      <c r="I42" s="329"/>
      <c r="K42" s="313"/>
      <c r="L42" s="341"/>
      <c r="M42" s="331">
        <f>-[16]Foreigndebt!L238</f>
        <v>0</v>
      </c>
      <c r="N42" s="329"/>
      <c r="P42" s="313"/>
      <c r="Q42" s="341"/>
      <c r="R42" s="331">
        <f>-[16]Foreigndebt!Q238</f>
        <v>0</v>
      </c>
      <c r="S42" s="329"/>
      <c r="U42" s="313"/>
      <c r="V42" s="341"/>
      <c r="W42" s="331">
        <f>-[16]Foreigndebt!V238</f>
        <v>0</v>
      </c>
      <c r="X42" s="329"/>
      <c r="Z42" s="313"/>
      <c r="AA42" s="341"/>
      <c r="AB42" s="331">
        <f>-[16]Foreigndebt!AA238</f>
        <v>0</v>
      </c>
      <c r="AC42" s="329"/>
      <c r="AE42" s="313"/>
      <c r="AF42" s="341"/>
      <c r="AG42" s="331">
        <f>-[16]Foreigndebt!AF238</f>
        <v>0</v>
      </c>
      <c r="AH42" s="329"/>
      <c r="AJ42" s="313"/>
      <c r="AK42" s="341"/>
      <c r="AL42" s="331">
        <f>-[16]Foreigndebt!AK238</f>
        <v>0</v>
      </c>
      <c r="AM42" s="329"/>
      <c r="AO42" s="313"/>
      <c r="AP42" s="341"/>
      <c r="AQ42" s="331">
        <f>-[16]Foreigndebt!AP238</f>
        <v>0</v>
      </c>
      <c r="AR42" s="329"/>
      <c r="AT42" s="313"/>
      <c r="AU42" s="341"/>
      <c r="AV42" s="331">
        <f>-[16]Foreigndebt!AU238</f>
        <v>0</v>
      </c>
      <c r="AW42" s="329"/>
      <c r="AY42" s="313"/>
      <c r="AZ42" s="341"/>
      <c r="BA42" s="331">
        <f>-[16]Foreigndebt!AZ238</f>
        <v>0</v>
      </c>
      <c r="BB42" s="329"/>
      <c r="BD42" s="313"/>
      <c r="BE42" s="341"/>
      <c r="BF42" s="331">
        <f>-[16]Foreigndebt!BE238</f>
        <v>0</v>
      </c>
      <c r="BG42" s="329"/>
      <c r="BI42" s="313"/>
      <c r="BJ42" s="341"/>
      <c r="BK42" s="331">
        <f>-[16]Foreigndebt!BJ238</f>
        <v>0</v>
      </c>
      <c r="BL42" s="329"/>
      <c r="BN42" s="313"/>
      <c r="BO42" s="341"/>
      <c r="BP42" s="331">
        <f>-[16]Foreigndebt!BO238</f>
        <v>0</v>
      </c>
      <c r="BQ42" s="329"/>
      <c r="BS42" s="313"/>
      <c r="BT42" s="341"/>
      <c r="BU42" s="331">
        <f>-[16]Foreigndebt!BT238</f>
        <v>0</v>
      </c>
      <c r="BV42" s="329"/>
      <c r="BX42" s="313"/>
      <c r="BY42" s="341"/>
      <c r="BZ42" s="332">
        <f>-[16]Foreigndebt!BY238</f>
        <v>0</v>
      </c>
      <c r="CA42" s="329"/>
      <c r="CC42" s="313"/>
      <c r="CD42" s="341"/>
      <c r="CE42" s="331">
        <f>-[16]Foreigndebt!CD238</f>
        <v>0</v>
      </c>
      <c r="CF42" s="329"/>
      <c r="CH42" s="313"/>
      <c r="CI42" s="341"/>
      <c r="CJ42" s="331">
        <f>-[16]Foreigndebt!CI238</f>
        <v>0</v>
      </c>
      <c r="CK42" s="329"/>
      <c r="CM42" s="313"/>
      <c r="CN42" s="341"/>
      <c r="CO42" s="331">
        <f>-[16]Foreigndebt!CN238</f>
        <v>0</v>
      </c>
      <c r="CP42" s="329"/>
      <c r="CR42" s="313"/>
      <c r="CS42" s="341"/>
      <c r="CT42" s="331">
        <f>-[16]Foreigndebt!CS238</f>
        <v>0</v>
      </c>
      <c r="CU42" s="329"/>
      <c r="CW42" s="313"/>
      <c r="CX42" s="341"/>
      <c r="CY42" s="331">
        <f>-[16]Foreigndebt!CX238</f>
        <v>0</v>
      </c>
      <c r="CZ42" s="329"/>
      <c r="DB42" s="313"/>
      <c r="DC42" s="341"/>
      <c r="DD42" s="331">
        <f>-[16]Foreigndebt!DC238</f>
        <v>0</v>
      </c>
      <c r="DE42" s="329"/>
      <c r="DG42" s="313"/>
      <c r="DH42" s="341"/>
      <c r="DI42" s="331">
        <f>-[16]Foreigndebt!DH238</f>
        <v>0</v>
      </c>
      <c r="DJ42" s="329"/>
      <c r="DL42" s="313"/>
      <c r="DM42" s="341"/>
      <c r="DN42" s="331">
        <f>-[16]Foreigndebt!DM238</f>
        <v>0</v>
      </c>
      <c r="DO42" s="329"/>
      <c r="DQ42" s="313"/>
      <c r="DR42" s="341"/>
      <c r="DS42" s="331">
        <f>-[16]Foreigndebt!DR238</f>
        <v>0</v>
      </c>
      <c r="DT42" s="329"/>
      <c r="DV42" s="313"/>
      <c r="DW42" s="341"/>
      <c r="DX42" s="331">
        <f>-[16]Foreigndebt!DW238</f>
        <v>0</v>
      </c>
      <c r="DY42" s="329"/>
      <c r="EA42" s="313"/>
      <c r="EB42" s="341"/>
      <c r="EC42" s="331">
        <f>-[16]Foreigndebt!EB238</f>
        <v>0</v>
      </c>
      <c r="ED42" s="329"/>
      <c r="EF42" s="313"/>
      <c r="EG42" s="341"/>
      <c r="EH42" s="331">
        <f>-[16]Foreigndebt!EG238</f>
        <v>0</v>
      </c>
      <c r="EI42" s="329"/>
      <c r="EK42" s="313"/>
      <c r="EL42" s="341"/>
      <c r="EM42" s="331">
        <f>-[16]Foreigndebt!EL238</f>
        <v>0</v>
      </c>
      <c r="EN42" s="329"/>
      <c r="EP42" s="301"/>
      <c r="ES42" s="290"/>
      <c r="ET42" s="290"/>
      <c r="EU42" s="290"/>
    </row>
    <row r="43" spans="3:152" ht="14.25" hidden="1" customHeight="1" x14ac:dyDescent="0.35">
      <c r="C43" s="326" t="s">
        <v>312</v>
      </c>
      <c r="E43" s="312"/>
      <c r="F43" s="341"/>
      <c r="G43" s="341"/>
      <c r="H43" s="334">
        <f>-[16]Foreigndebt!G239</f>
        <v>0</v>
      </c>
      <c r="I43" s="329"/>
      <c r="K43" s="313"/>
      <c r="L43" s="341"/>
      <c r="M43" s="334">
        <f>-[16]Foreigndebt!L239</f>
        <v>0</v>
      </c>
      <c r="N43" s="329"/>
      <c r="P43" s="313"/>
      <c r="Q43" s="341"/>
      <c r="R43" s="334">
        <f>-[16]Foreigndebt!Q239</f>
        <v>0</v>
      </c>
      <c r="S43" s="329"/>
      <c r="U43" s="313"/>
      <c r="V43" s="341"/>
      <c r="W43" s="334">
        <f>-[16]Foreigndebt!V239</f>
        <v>0</v>
      </c>
      <c r="X43" s="329"/>
      <c r="Z43" s="313"/>
      <c r="AA43" s="341"/>
      <c r="AB43" s="334">
        <f>-[16]Foreigndebt!AA239</f>
        <v>0</v>
      </c>
      <c r="AC43" s="329"/>
      <c r="AE43" s="313"/>
      <c r="AF43" s="341"/>
      <c r="AG43" s="334">
        <f>-[16]Foreigndebt!AF239</f>
        <v>0</v>
      </c>
      <c r="AH43" s="329"/>
      <c r="AJ43" s="313"/>
      <c r="AK43" s="341"/>
      <c r="AL43" s="334">
        <f>-[16]Foreigndebt!AK239</f>
        <v>0</v>
      </c>
      <c r="AM43" s="329"/>
      <c r="AO43" s="313"/>
      <c r="AP43" s="341"/>
      <c r="AQ43" s="334">
        <f>-[16]Foreigndebt!AP239</f>
        <v>0</v>
      </c>
      <c r="AR43" s="329"/>
      <c r="AT43" s="313"/>
      <c r="AU43" s="341"/>
      <c r="AV43" s="334">
        <f>-[16]Foreigndebt!AU239</f>
        <v>0</v>
      </c>
      <c r="AW43" s="329"/>
      <c r="AY43" s="313"/>
      <c r="AZ43" s="341"/>
      <c r="BA43" s="334">
        <f>-[16]Foreigndebt!AZ239</f>
        <v>0</v>
      </c>
      <c r="BB43" s="329"/>
      <c r="BD43" s="313"/>
      <c r="BE43" s="341"/>
      <c r="BF43" s="334">
        <f>-[16]Foreigndebt!BE239</f>
        <v>0</v>
      </c>
      <c r="BG43" s="329"/>
      <c r="BI43" s="313"/>
      <c r="BJ43" s="341"/>
      <c r="BK43" s="334">
        <f>-[16]Foreigndebt!BJ239</f>
        <v>0</v>
      </c>
      <c r="BL43" s="329"/>
      <c r="BN43" s="313"/>
      <c r="BO43" s="341"/>
      <c r="BP43" s="334">
        <f>-[16]Foreigndebt!BO239</f>
        <v>0</v>
      </c>
      <c r="BQ43" s="329"/>
      <c r="BS43" s="313"/>
      <c r="BT43" s="341"/>
      <c r="BU43" s="334">
        <f>-[16]Foreigndebt!BT239</f>
        <v>0</v>
      </c>
      <c r="BV43" s="329"/>
      <c r="BX43" s="313"/>
      <c r="BY43" s="341"/>
      <c r="BZ43" s="333">
        <f>-[16]Foreigndebt!BY239</f>
        <v>0</v>
      </c>
      <c r="CA43" s="329"/>
      <c r="CC43" s="313"/>
      <c r="CD43" s="341"/>
      <c r="CE43" s="334">
        <f>-[16]Foreigndebt!CD239</f>
        <v>0</v>
      </c>
      <c r="CF43" s="329"/>
      <c r="CH43" s="313"/>
      <c r="CI43" s="341"/>
      <c r="CJ43" s="334">
        <f>-[16]Foreigndebt!CI239</f>
        <v>0</v>
      </c>
      <c r="CK43" s="329"/>
      <c r="CM43" s="313"/>
      <c r="CN43" s="341"/>
      <c r="CO43" s="334">
        <f>-[16]Foreigndebt!CN239</f>
        <v>0</v>
      </c>
      <c r="CP43" s="329"/>
      <c r="CR43" s="313"/>
      <c r="CS43" s="341"/>
      <c r="CT43" s="334">
        <f>-[16]Foreigndebt!CS239</f>
        <v>0</v>
      </c>
      <c r="CU43" s="329"/>
      <c r="CW43" s="313"/>
      <c r="CX43" s="341"/>
      <c r="CY43" s="334">
        <f>-[16]Foreigndebt!CX239</f>
        <v>0</v>
      </c>
      <c r="CZ43" s="329"/>
      <c r="DB43" s="313"/>
      <c r="DC43" s="341"/>
      <c r="DD43" s="334">
        <f>-[16]Foreigndebt!DC239</f>
        <v>0</v>
      </c>
      <c r="DE43" s="329"/>
      <c r="DG43" s="313"/>
      <c r="DH43" s="341"/>
      <c r="DI43" s="334">
        <f>-[16]Foreigndebt!DH239</f>
        <v>0</v>
      </c>
      <c r="DJ43" s="329"/>
      <c r="DL43" s="313"/>
      <c r="DM43" s="341"/>
      <c r="DN43" s="334">
        <f>-[16]Foreigndebt!DM239</f>
        <v>0</v>
      </c>
      <c r="DO43" s="329"/>
      <c r="DQ43" s="313"/>
      <c r="DR43" s="341"/>
      <c r="DS43" s="334">
        <f>-[16]Foreigndebt!DR239</f>
        <v>0</v>
      </c>
      <c r="DT43" s="329"/>
      <c r="DV43" s="313"/>
      <c r="DW43" s="341"/>
      <c r="DX43" s="334">
        <f>-[16]Foreigndebt!DW239</f>
        <v>0</v>
      </c>
      <c r="DY43" s="329"/>
      <c r="EA43" s="313"/>
      <c r="EB43" s="341"/>
      <c r="EC43" s="334">
        <f>-[16]Foreigndebt!EB239</f>
        <v>0</v>
      </c>
      <c r="ED43" s="329"/>
      <c r="EF43" s="313"/>
      <c r="EG43" s="341"/>
      <c r="EH43" s="334">
        <f>-[16]Foreigndebt!EG239</f>
        <v>0</v>
      </c>
      <c r="EI43" s="329"/>
      <c r="EK43" s="313"/>
      <c r="EL43" s="341"/>
      <c r="EM43" s="334">
        <f>-[16]Foreigndebt!EL239</f>
        <v>0</v>
      </c>
      <c r="EN43" s="329"/>
      <c r="EP43" s="301"/>
      <c r="ES43" s="290"/>
      <c r="ET43" s="290"/>
      <c r="EU43" s="290"/>
    </row>
    <row r="44" spans="3:152" ht="14.25" hidden="1" customHeight="1" x14ac:dyDescent="0.35">
      <c r="C44" s="301"/>
      <c r="E44" s="312"/>
      <c r="F44" s="341"/>
      <c r="G44" s="341"/>
      <c r="I44" s="329"/>
      <c r="K44" s="313"/>
      <c r="L44" s="341"/>
      <c r="N44" s="329"/>
      <c r="P44" s="313"/>
      <c r="Q44" s="341"/>
      <c r="S44" s="329"/>
      <c r="U44" s="313"/>
      <c r="V44" s="341"/>
      <c r="X44" s="329"/>
      <c r="Z44" s="313"/>
      <c r="AA44" s="341"/>
      <c r="AC44" s="329"/>
      <c r="AE44" s="313"/>
      <c r="AF44" s="341"/>
      <c r="AH44" s="329"/>
      <c r="AJ44" s="313"/>
      <c r="AK44" s="341"/>
      <c r="AM44" s="329"/>
      <c r="AO44" s="313"/>
      <c r="AP44" s="341"/>
      <c r="AR44" s="329"/>
      <c r="AT44" s="313"/>
      <c r="AU44" s="341"/>
      <c r="AW44" s="329"/>
      <c r="AY44" s="313"/>
      <c r="AZ44" s="341"/>
      <c r="BB44" s="329"/>
      <c r="BD44" s="313"/>
      <c r="BE44" s="341"/>
      <c r="BG44" s="329"/>
      <c r="BI44" s="313"/>
      <c r="BJ44" s="341"/>
      <c r="BL44" s="329"/>
      <c r="BN44" s="313"/>
      <c r="BO44" s="341"/>
      <c r="BQ44" s="329"/>
      <c r="BS44" s="313"/>
      <c r="BT44" s="341"/>
      <c r="BV44" s="329"/>
      <c r="BX44" s="313"/>
      <c r="BY44" s="341"/>
      <c r="BZ44" s="335"/>
      <c r="CA44" s="329"/>
      <c r="CC44" s="313"/>
      <c r="CD44" s="341"/>
      <c r="CF44" s="329"/>
      <c r="CH44" s="313"/>
      <c r="CI44" s="341"/>
      <c r="CK44" s="329"/>
      <c r="CM44" s="313"/>
      <c r="CN44" s="341"/>
      <c r="CP44" s="329"/>
      <c r="CR44" s="313"/>
      <c r="CS44" s="341"/>
      <c r="CU44" s="329"/>
      <c r="CW44" s="313"/>
      <c r="CX44" s="341"/>
      <c r="CZ44" s="329"/>
      <c r="DB44" s="313"/>
      <c r="DC44" s="341"/>
      <c r="DE44" s="329"/>
      <c r="DG44" s="313"/>
      <c r="DH44" s="341"/>
      <c r="DJ44" s="329"/>
      <c r="DL44" s="313"/>
      <c r="DM44" s="341"/>
      <c r="DO44" s="329"/>
      <c r="DQ44" s="313"/>
      <c r="DR44" s="341"/>
      <c r="DT44" s="329"/>
      <c r="DV44" s="313"/>
      <c r="DW44" s="341"/>
      <c r="DY44" s="329"/>
      <c r="EA44" s="313"/>
      <c r="EB44" s="341"/>
      <c r="ED44" s="329"/>
      <c r="EF44" s="313"/>
      <c r="EG44" s="341"/>
      <c r="EI44" s="329"/>
      <c r="EK44" s="313"/>
      <c r="EL44" s="341"/>
      <c r="EN44" s="329"/>
      <c r="EP44" s="301"/>
      <c r="ES44" s="290"/>
      <c r="ET44" s="290"/>
      <c r="EU44" s="290"/>
    </row>
    <row r="45" spans="3:152" ht="12.75" hidden="1" customHeight="1" x14ac:dyDescent="0.35">
      <c r="C45" s="301" t="s">
        <v>313</v>
      </c>
      <c r="E45" s="312"/>
      <c r="F45" s="341"/>
      <c r="G45" s="341"/>
      <c r="H45" s="289">
        <v>0</v>
      </c>
      <c r="I45" s="329"/>
      <c r="K45" s="313"/>
      <c r="L45" s="341"/>
      <c r="M45" s="289">
        <f>SUM(M46:M50)</f>
        <v>0</v>
      </c>
      <c r="N45" s="329"/>
      <c r="P45" s="313"/>
      <c r="Q45" s="341"/>
      <c r="R45" s="289">
        <f>SUM(R46:R50)</f>
        <v>0</v>
      </c>
      <c r="S45" s="329"/>
      <c r="U45" s="313"/>
      <c r="V45" s="341"/>
      <c r="W45" s="289">
        <f>SUM(W46:W50)</f>
        <v>0</v>
      </c>
      <c r="X45" s="329"/>
      <c r="Z45" s="313"/>
      <c r="AA45" s="341"/>
      <c r="AB45" s="289">
        <f>SUM(AB46:AB50)</f>
        <v>0</v>
      </c>
      <c r="AC45" s="329"/>
      <c r="AE45" s="313"/>
      <c r="AF45" s="341"/>
      <c r="AG45" s="289">
        <f>SUM(AG46:AG50)</f>
        <v>0</v>
      </c>
      <c r="AH45" s="329"/>
      <c r="AJ45" s="313"/>
      <c r="AK45" s="341"/>
      <c r="AL45" s="289">
        <f>SUM(AL46:AL50)</f>
        <v>0</v>
      </c>
      <c r="AM45" s="329"/>
      <c r="AO45" s="313"/>
      <c r="AP45" s="341"/>
      <c r="AQ45" s="289">
        <f>SUM(AQ46:AQ50)</f>
        <v>0</v>
      </c>
      <c r="AR45" s="329"/>
      <c r="AT45" s="313"/>
      <c r="AU45" s="341"/>
      <c r="AV45" s="289">
        <f>SUM(AV46:AV50)</f>
        <v>0</v>
      </c>
      <c r="AW45" s="329"/>
      <c r="AY45" s="313"/>
      <c r="AZ45" s="341"/>
      <c r="BA45" s="289">
        <f>SUM(BA46:BA50)</f>
        <v>0</v>
      </c>
      <c r="BB45" s="329"/>
      <c r="BD45" s="313"/>
      <c r="BE45" s="341"/>
      <c r="BF45" s="289">
        <f>SUM(BF46:BF50)</f>
        <v>0</v>
      </c>
      <c r="BG45" s="329"/>
      <c r="BI45" s="313"/>
      <c r="BJ45" s="341"/>
      <c r="BK45" s="289">
        <f>SUM(BK46:BK50)</f>
        <v>0</v>
      </c>
      <c r="BL45" s="329"/>
      <c r="BN45" s="313"/>
      <c r="BO45" s="341"/>
      <c r="BP45" s="289">
        <f>SUM(BP46:BP50)</f>
        <v>0</v>
      </c>
      <c r="BQ45" s="329"/>
      <c r="BS45" s="313"/>
      <c r="BT45" s="341"/>
      <c r="BU45" s="289">
        <f>SUM(BU46:BU50)</f>
        <v>0</v>
      </c>
      <c r="BV45" s="329"/>
      <c r="BX45" s="313"/>
      <c r="BY45" s="341"/>
      <c r="BZ45" s="335">
        <v>0</v>
      </c>
      <c r="CA45" s="329"/>
      <c r="CC45" s="313"/>
      <c r="CD45" s="341"/>
      <c r="CE45" s="289">
        <f>SUM(CE46:CE50)</f>
        <v>0</v>
      </c>
      <c r="CF45" s="329"/>
      <c r="CH45" s="313"/>
      <c r="CI45" s="341"/>
      <c r="CJ45" s="289">
        <f>SUM(CJ46:CJ50)</f>
        <v>0</v>
      </c>
      <c r="CK45" s="329"/>
      <c r="CM45" s="313"/>
      <c r="CN45" s="341"/>
      <c r="CO45" s="289">
        <f>SUM(CO46:CO50)</f>
        <v>0</v>
      </c>
      <c r="CP45" s="329"/>
      <c r="CR45" s="313"/>
      <c r="CS45" s="341"/>
      <c r="CT45" s="289">
        <f>SUM(CT46:CT50)</f>
        <v>0</v>
      </c>
      <c r="CU45" s="329"/>
      <c r="CW45" s="313"/>
      <c r="CX45" s="341"/>
      <c r="CY45" s="289">
        <f>SUM(CY46:CY50)</f>
        <v>0</v>
      </c>
      <c r="CZ45" s="329"/>
      <c r="DB45" s="313"/>
      <c r="DC45" s="341"/>
      <c r="DD45" s="289">
        <f>SUM(DD46:DD50)</f>
        <v>0</v>
      </c>
      <c r="DE45" s="329"/>
      <c r="DG45" s="313"/>
      <c r="DH45" s="341"/>
      <c r="DI45" s="289">
        <f>SUM(DI46:DI50)</f>
        <v>0</v>
      </c>
      <c r="DJ45" s="329"/>
      <c r="DL45" s="313"/>
      <c r="DM45" s="341"/>
      <c r="DN45" s="289">
        <f>SUM(DN46:DN50)</f>
        <v>0</v>
      </c>
      <c r="DO45" s="329"/>
      <c r="DQ45" s="313"/>
      <c r="DR45" s="341"/>
      <c r="DS45" s="289">
        <f>SUM(DS46:DS50)</f>
        <v>0</v>
      </c>
      <c r="DT45" s="329"/>
      <c r="DV45" s="313"/>
      <c r="DW45" s="341"/>
      <c r="DX45" s="289">
        <f>SUM(DX46:DX50)</f>
        <v>0</v>
      </c>
      <c r="DY45" s="329"/>
      <c r="EA45" s="313"/>
      <c r="EB45" s="341"/>
      <c r="EC45" s="289">
        <f>SUM(EC46:EC50)</f>
        <v>0</v>
      </c>
      <c r="ED45" s="329"/>
      <c r="EF45" s="313"/>
      <c r="EG45" s="341"/>
      <c r="EH45" s="289">
        <f>SUM(EH46:EH50)</f>
        <v>0</v>
      </c>
      <c r="EI45" s="329"/>
      <c r="EK45" s="313"/>
      <c r="EL45" s="341"/>
      <c r="EM45" s="289">
        <f>SUM(EM46:EM50)</f>
        <v>0</v>
      </c>
      <c r="EN45" s="329"/>
      <c r="EP45" s="301"/>
      <c r="ES45" s="290"/>
      <c r="ET45" s="290"/>
      <c r="EU45" s="290"/>
    </row>
    <row r="46" spans="3:152" ht="14.25" hidden="1" customHeight="1" x14ac:dyDescent="0.35">
      <c r="C46" s="301" t="s">
        <v>295</v>
      </c>
      <c r="E46" s="312"/>
      <c r="F46" s="341"/>
      <c r="G46" s="341"/>
      <c r="H46" s="330">
        <v>0</v>
      </c>
      <c r="I46" s="329"/>
      <c r="K46" s="313"/>
      <c r="L46" s="341"/>
      <c r="M46" s="330">
        <f>[16]Foreigndebt!L142</f>
        <v>0</v>
      </c>
      <c r="N46" s="329"/>
      <c r="P46" s="313"/>
      <c r="Q46" s="341"/>
      <c r="R46" s="330">
        <f>[16]Foreigndebt!Q142</f>
        <v>0</v>
      </c>
      <c r="S46" s="329"/>
      <c r="U46" s="313"/>
      <c r="V46" s="341"/>
      <c r="W46" s="330">
        <f>[16]Foreigndebt!V142</f>
        <v>0</v>
      </c>
      <c r="X46" s="329"/>
      <c r="Z46" s="313"/>
      <c r="AA46" s="341"/>
      <c r="AB46" s="330">
        <f>[16]Foreigndebt!AA142</f>
        <v>0</v>
      </c>
      <c r="AC46" s="329"/>
      <c r="AE46" s="313"/>
      <c r="AF46" s="341"/>
      <c r="AG46" s="330">
        <f>[16]Foreigndebt!AF142</f>
        <v>0</v>
      </c>
      <c r="AH46" s="329"/>
      <c r="AJ46" s="313"/>
      <c r="AK46" s="341"/>
      <c r="AL46" s="330">
        <f>[16]Foreigndebt!AK142</f>
        <v>0</v>
      </c>
      <c r="AM46" s="329"/>
      <c r="AO46" s="313"/>
      <c r="AP46" s="341"/>
      <c r="AQ46" s="330">
        <f>[16]Foreigndebt!AP142</f>
        <v>0</v>
      </c>
      <c r="AR46" s="329"/>
      <c r="AT46" s="313"/>
      <c r="AU46" s="341"/>
      <c r="AV46" s="330">
        <f>[16]Foreigndebt!AU142</f>
        <v>0</v>
      </c>
      <c r="AW46" s="329"/>
      <c r="AY46" s="313"/>
      <c r="AZ46" s="341"/>
      <c r="BA46" s="330">
        <f>[16]Foreigndebt!AZ142</f>
        <v>0</v>
      </c>
      <c r="BB46" s="329"/>
      <c r="BD46" s="313"/>
      <c r="BE46" s="341"/>
      <c r="BF46" s="330">
        <f>[16]Foreigndebt!BE142</f>
        <v>0</v>
      </c>
      <c r="BG46" s="329"/>
      <c r="BI46" s="313"/>
      <c r="BJ46" s="341"/>
      <c r="BK46" s="330">
        <f>[16]Foreigndebt!BJ142</f>
        <v>0</v>
      </c>
      <c r="BL46" s="329"/>
      <c r="BN46" s="313"/>
      <c r="BO46" s="341"/>
      <c r="BP46" s="330">
        <f>[16]Foreigndebt!BO142</f>
        <v>0</v>
      </c>
      <c r="BQ46" s="329"/>
      <c r="BS46" s="313"/>
      <c r="BT46" s="341"/>
      <c r="BU46" s="330">
        <f>[16]Foreigndebt!BT142</f>
        <v>0</v>
      </c>
      <c r="BV46" s="329"/>
      <c r="BX46" s="313"/>
      <c r="BY46" s="341"/>
      <c r="BZ46" s="328">
        <v>0</v>
      </c>
      <c r="CA46" s="329"/>
      <c r="CC46" s="313"/>
      <c r="CD46" s="341"/>
      <c r="CE46" s="330">
        <f>[16]Foreigndebt!CD142</f>
        <v>0</v>
      </c>
      <c r="CF46" s="329"/>
      <c r="CH46" s="313"/>
      <c r="CI46" s="341"/>
      <c r="CJ46" s="330">
        <f>[16]Foreigndebt!CI142</f>
        <v>0</v>
      </c>
      <c r="CK46" s="329"/>
      <c r="CM46" s="313"/>
      <c r="CN46" s="341"/>
      <c r="CO46" s="330">
        <f>[16]Foreigndebt!CN142</f>
        <v>0</v>
      </c>
      <c r="CP46" s="329"/>
      <c r="CR46" s="313"/>
      <c r="CS46" s="341"/>
      <c r="CT46" s="330">
        <f>[16]Foreigndebt!CS142</f>
        <v>0</v>
      </c>
      <c r="CU46" s="329"/>
      <c r="CW46" s="313"/>
      <c r="CX46" s="341"/>
      <c r="CY46" s="330">
        <f>[16]Foreigndebt!CX142</f>
        <v>0</v>
      </c>
      <c r="CZ46" s="329"/>
      <c r="DB46" s="313"/>
      <c r="DC46" s="341"/>
      <c r="DD46" s="330">
        <f>[16]Foreigndebt!DC142</f>
        <v>0</v>
      </c>
      <c r="DE46" s="329"/>
      <c r="DG46" s="313"/>
      <c r="DH46" s="341"/>
      <c r="DI46" s="330">
        <f>[16]Foreigndebt!DH142</f>
        <v>0</v>
      </c>
      <c r="DJ46" s="329"/>
      <c r="DL46" s="313"/>
      <c r="DM46" s="341"/>
      <c r="DN46" s="330">
        <f>[16]Foreigndebt!DM142</f>
        <v>0</v>
      </c>
      <c r="DO46" s="329"/>
      <c r="DQ46" s="313"/>
      <c r="DR46" s="341"/>
      <c r="DS46" s="330">
        <f>[16]Foreigndebt!DR142</f>
        <v>0</v>
      </c>
      <c r="DT46" s="329"/>
      <c r="DV46" s="313"/>
      <c r="DW46" s="341"/>
      <c r="DX46" s="330">
        <f>[16]Foreigndebt!DW142</f>
        <v>0</v>
      </c>
      <c r="DY46" s="329"/>
      <c r="EA46" s="313"/>
      <c r="EB46" s="341"/>
      <c r="EC46" s="330">
        <f>[16]Foreigndebt!EB142</f>
        <v>0</v>
      </c>
      <c r="ED46" s="329"/>
      <c r="EF46" s="313"/>
      <c r="EG46" s="341"/>
      <c r="EH46" s="330">
        <f>[16]Foreigndebt!EG142</f>
        <v>0</v>
      </c>
      <c r="EI46" s="329"/>
      <c r="EK46" s="313"/>
      <c r="EL46" s="341"/>
      <c r="EM46" s="330">
        <f>[16]Foreigndebt!EL142</f>
        <v>0</v>
      </c>
      <c r="EN46" s="329"/>
      <c r="EP46" s="301"/>
      <c r="ES46" s="290"/>
      <c r="ET46" s="290"/>
      <c r="EU46" s="290"/>
    </row>
    <row r="47" spans="3:152" ht="14.25" hidden="1" customHeight="1" x14ac:dyDescent="0.35">
      <c r="C47" s="301" t="s">
        <v>297</v>
      </c>
      <c r="E47" s="312"/>
      <c r="F47" s="341"/>
      <c r="G47" s="341"/>
      <c r="H47" s="331">
        <v>0</v>
      </c>
      <c r="I47" s="329"/>
      <c r="K47" s="313"/>
      <c r="L47" s="341"/>
      <c r="M47" s="331">
        <f>-[16]Foreigndebt!L144</f>
        <v>0</v>
      </c>
      <c r="N47" s="329"/>
      <c r="P47" s="313"/>
      <c r="Q47" s="341"/>
      <c r="R47" s="331">
        <f>-[16]Foreigndebt!Q144</f>
        <v>0</v>
      </c>
      <c r="S47" s="329"/>
      <c r="U47" s="313"/>
      <c r="V47" s="341"/>
      <c r="W47" s="331">
        <f>-[16]Foreigndebt!V144</f>
        <v>0</v>
      </c>
      <c r="X47" s="329"/>
      <c r="Z47" s="313"/>
      <c r="AA47" s="341"/>
      <c r="AB47" s="331">
        <f>-[16]Foreigndebt!AA144</f>
        <v>0</v>
      </c>
      <c r="AC47" s="329"/>
      <c r="AE47" s="313"/>
      <c r="AF47" s="341"/>
      <c r="AG47" s="331">
        <f>-[16]Foreigndebt!AF144</f>
        <v>0</v>
      </c>
      <c r="AH47" s="329"/>
      <c r="AJ47" s="313"/>
      <c r="AK47" s="341"/>
      <c r="AL47" s="331">
        <f>-[16]Foreigndebt!AK144</f>
        <v>0</v>
      </c>
      <c r="AM47" s="329"/>
      <c r="AO47" s="313"/>
      <c r="AP47" s="341"/>
      <c r="AQ47" s="331">
        <f>-[16]Foreigndebt!AP144</f>
        <v>0</v>
      </c>
      <c r="AR47" s="329"/>
      <c r="AT47" s="313"/>
      <c r="AU47" s="341"/>
      <c r="AV47" s="331">
        <f>-[16]Foreigndebt!AU144</f>
        <v>0</v>
      </c>
      <c r="AW47" s="329"/>
      <c r="AY47" s="313"/>
      <c r="AZ47" s="341"/>
      <c r="BA47" s="331">
        <f>-[16]Foreigndebt!AZ144</f>
        <v>0</v>
      </c>
      <c r="BB47" s="329"/>
      <c r="BD47" s="313"/>
      <c r="BE47" s="341"/>
      <c r="BF47" s="331">
        <f>-[16]Foreigndebt!BE144</f>
        <v>0</v>
      </c>
      <c r="BG47" s="329"/>
      <c r="BI47" s="313"/>
      <c r="BJ47" s="341"/>
      <c r="BK47" s="331">
        <f>-[16]Foreigndebt!BJ144</f>
        <v>0</v>
      </c>
      <c r="BL47" s="329"/>
      <c r="BN47" s="313"/>
      <c r="BO47" s="341"/>
      <c r="BP47" s="331">
        <f>-[16]Foreigndebt!BO144</f>
        <v>0</v>
      </c>
      <c r="BQ47" s="329"/>
      <c r="BS47" s="313"/>
      <c r="BT47" s="341"/>
      <c r="BU47" s="331">
        <f>-[16]Foreigndebt!BT144</f>
        <v>0</v>
      </c>
      <c r="BV47" s="329"/>
      <c r="BX47" s="313"/>
      <c r="BY47" s="341"/>
      <c r="BZ47" s="332">
        <v>0</v>
      </c>
      <c r="CA47" s="329"/>
      <c r="CC47" s="313"/>
      <c r="CD47" s="341"/>
      <c r="CE47" s="331">
        <f>-[16]Foreigndebt!CD144</f>
        <v>0</v>
      </c>
      <c r="CF47" s="329"/>
      <c r="CH47" s="313"/>
      <c r="CI47" s="341"/>
      <c r="CJ47" s="331">
        <f>-[16]Foreigndebt!CI144</f>
        <v>0</v>
      </c>
      <c r="CK47" s="329"/>
      <c r="CM47" s="313"/>
      <c r="CN47" s="341"/>
      <c r="CO47" s="331">
        <f>-[16]Foreigndebt!CN144</f>
        <v>0</v>
      </c>
      <c r="CP47" s="329"/>
      <c r="CR47" s="313"/>
      <c r="CS47" s="341"/>
      <c r="CT47" s="331">
        <f>-[16]Foreigndebt!CS144</f>
        <v>0</v>
      </c>
      <c r="CU47" s="329"/>
      <c r="CW47" s="313"/>
      <c r="CX47" s="341"/>
      <c r="CY47" s="331">
        <f>-[16]Foreigndebt!CX144</f>
        <v>0</v>
      </c>
      <c r="CZ47" s="329"/>
      <c r="DB47" s="313"/>
      <c r="DC47" s="341"/>
      <c r="DD47" s="331">
        <f>-[16]Foreigndebt!DC144</f>
        <v>0</v>
      </c>
      <c r="DE47" s="329"/>
      <c r="DG47" s="313"/>
      <c r="DH47" s="341"/>
      <c r="DI47" s="331">
        <f>-[16]Foreigndebt!DH144</f>
        <v>0</v>
      </c>
      <c r="DJ47" s="329"/>
      <c r="DL47" s="313"/>
      <c r="DM47" s="341"/>
      <c r="DN47" s="331">
        <f>-[16]Foreigndebt!DM144</f>
        <v>0</v>
      </c>
      <c r="DO47" s="329"/>
      <c r="DQ47" s="313"/>
      <c r="DR47" s="341"/>
      <c r="DS47" s="331">
        <f>-[16]Foreigndebt!DR144</f>
        <v>0</v>
      </c>
      <c r="DT47" s="329"/>
      <c r="DV47" s="313"/>
      <c r="DW47" s="341"/>
      <c r="DX47" s="331">
        <f>-[16]Foreigndebt!DW144</f>
        <v>0</v>
      </c>
      <c r="DY47" s="329"/>
      <c r="EA47" s="313"/>
      <c r="EB47" s="341"/>
      <c r="EC47" s="331">
        <f>-[16]Foreigndebt!EB144</f>
        <v>0</v>
      </c>
      <c r="ED47" s="329"/>
      <c r="EF47" s="313"/>
      <c r="EG47" s="341"/>
      <c r="EH47" s="331">
        <f>-[16]Foreigndebt!EG144</f>
        <v>0</v>
      </c>
      <c r="EI47" s="329"/>
      <c r="EK47" s="313"/>
      <c r="EL47" s="341"/>
      <c r="EM47" s="331">
        <f>-[16]Foreigndebt!EL144</f>
        <v>0</v>
      </c>
      <c r="EN47" s="329"/>
      <c r="EP47" s="301"/>
      <c r="ES47" s="290"/>
      <c r="ET47" s="290"/>
      <c r="EU47" s="290"/>
    </row>
    <row r="48" spans="3:152" ht="14.25" hidden="1" customHeight="1" x14ac:dyDescent="0.35">
      <c r="C48" s="301" t="s">
        <v>298</v>
      </c>
      <c r="E48" s="312"/>
      <c r="F48" s="341"/>
      <c r="G48" s="341"/>
      <c r="H48" s="331"/>
      <c r="I48" s="329"/>
      <c r="K48" s="313"/>
      <c r="L48" s="341"/>
      <c r="M48" s="331"/>
      <c r="N48" s="329"/>
      <c r="P48" s="313"/>
      <c r="Q48" s="341"/>
      <c r="R48" s="331"/>
      <c r="S48" s="329"/>
      <c r="U48" s="313"/>
      <c r="V48" s="341"/>
      <c r="W48" s="331"/>
      <c r="X48" s="329"/>
      <c r="Z48" s="313"/>
      <c r="AA48" s="341"/>
      <c r="AB48" s="331"/>
      <c r="AC48" s="329"/>
      <c r="AE48" s="313"/>
      <c r="AF48" s="341"/>
      <c r="AG48" s="331"/>
      <c r="AH48" s="329"/>
      <c r="AJ48" s="313"/>
      <c r="AK48" s="341"/>
      <c r="AL48" s="331"/>
      <c r="AM48" s="329"/>
      <c r="AO48" s="313"/>
      <c r="AP48" s="341"/>
      <c r="AQ48" s="331"/>
      <c r="AR48" s="329"/>
      <c r="AT48" s="313"/>
      <c r="AU48" s="341"/>
      <c r="AV48" s="331"/>
      <c r="AW48" s="329"/>
      <c r="AY48" s="313"/>
      <c r="AZ48" s="341"/>
      <c r="BA48" s="331"/>
      <c r="BB48" s="329"/>
      <c r="BD48" s="313"/>
      <c r="BE48" s="341"/>
      <c r="BF48" s="331"/>
      <c r="BG48" s="329"/>
      <c r="BI48" s="313"/>
      <c r="BJ48" s="341"/>
      <c r="BK48" s="331"/>
      <c r="BL48" s="329"/>
      <c r="BN48" s="313"/>
      <c r="BO48" s="341"/>
      <c r="BP48" s="331"/>
      <c r="BQ48" s="329"/>
      <c r="BS48" s="313"/>
      <c r="BT48" s="341"/>
      <c r="BU48" s="331"/>
      <c r="BV48" s="329"/>
      <c r="BX48" s="313"/>
      <c r="BY48" s="341"/>
      <c r="BZ48" s="332"/>
      <c r="CA48" s="329"/>
      <c r="CC48" s="313"/>
      <c r="CD48" s="341"/>
      <c r="CE48" s="331"/>
      <c r="CF48" s="329"/>
      <c r="CH48" s="313"/>
      <c r="CI48" s="341"/>
      <c r="CJ48" s="331"/>
      <c r="CK48" s="329"/>
      <c r="CM48" s="313"/>
      <c r="CN48" s="341"/>
      <c r="CO48" s="331"/>
      <c r="CP48" s="329"/>
      <c r="CR48" s="313"/>
      <c r="CS48" s="341"/>
      <c r="CT48" s="331"/>
      <c r="CU48" s="329"/>
      <c r="CW48" s="313"/>
      <c r="CX48" s="341"/>
      <c r="CY48" s="331"/>
      <c r="CZ48" s="329"/>
      <c r="DB48" s="313"/>
      <c r="DC48" s="341"/>
      <c r="DD48" s="331"/>
      <c r="DE48" s="329"/>
      <c r="DG48" s="313"/>
      <c r="DH48" s="341"/>
      <c r="DI48" s="331"/>
      <c r="DJ48" s="329"/>
      <c r="DL48" s="313"/>
      <c r="DM48" s="341"/>
      <c r="DN48" s="331"/>
      <c r="DO48" s="329"/>
      <c r="DQ48" s="313"/>
      <c r="DR48" s="341"/>
      <c r="DS48" s="331"/>
      <c r="DT48" s="329"/>
      <c r="DV48" s="313"/>
      <c r="DW48" s="341"/>
      <c r="DX48" s="331"/>
      <c r="DY48" s="329"/>
      <c r="EA48" s="313"/>
      <c r="EB48" s="341"/>
      <c r="EC48" s="331"/>
      <c r="ED48" s="329"/>
      <c r="EF48" s="313"/>
      <c r="EG48" s="341"/>
      <c r="EH48" s="331"/>
      <c r="EI48" s="329"/>
      <c r="EK48" s="313"/>
      <c r="EL48" s="341"/>
      <c r="EM48" s="331"/>
      <c r="EN48" s="329"/>
      <c r="EP48" s="301"/>
      <c r="ES48" s="290"/>
      <c r="ET48" s="290"/>
      <c r="EU48" s="290"/>
    </row>
    <row r="49" spans="3:155" ht="14.25" hidden="1" customHeight="1" x14ac:dyDescent="0.35">
      <c r="C49" s="326" t="s">
        <v>311</v>
      </c>
      <c r="E49" s="312"/>
      <c r="F49" s="341"/>
      <c r="G49" s="341"/>
      <c r="H49" s="331">
        <v>0</v>
      </c>
      <c r="I49" s="329"/>
      <c r="K49" s="313"/>
      <c r="L49" s="341"/>
      <c r="M49" s="331">
        <f>-[16]Foreigndebt!L250</f>
        <v>0</v>
      </c>
      <c r="N49" s="329"/>
      <c r="P49" s="313"/>
      <c r="Q49" s="341"/>
      <c r="R49" s="331">
        <f>-[16]Foreigndebt!Q250</f>
        <v>0</v>
      </c>
      <c r="S49" s="329"/>
      <c r="U49" s="313"/>
      <c r="V49" s="341"/>
      <c r="W49" s="331">
        <f>-[16]Foreigndebt!V250</f>
        <v>0</v>
      </c>
      <c r="X49" s="329"/>
      <c r="Z49" s="313"/>
      <c r="AA49" s="341"/>
      <c r="AB49" s="331">
        <f>-[16]Foreigndebt!AA250</f>
        <v>0</v>
      </c>
      <c r="AC49" s="329"/>
      <c r="AE49" s="313"/>
      <c r="AF49" s="341"/>
      <c r="AG49" s="331">
        <f>-[16]Foreigndebt!AF250</f>
        <v>0</v>
      </c>
      <c r="AH49" s="329"/>
      <c r="AJ49" s="313"/>
      <c r="AK49" s="341"/>
      <c r="AL49" s="331">
        <f>-[16]Foreigndebt!AK250</f>
        <v>0</v>
      </c>
      <c r="AM49" s="329"/>
      <c r="AO49" s="313"/>
      <c r="AP49" s="341"/>
      <c r="AQ49" s="331">
        <f>-[16]Foreigndebt!AP250</f>
        <v>0</v>
      </c>
      <c r="AR49" s="329"/>
      <c r="AT49" s="313"/>
      <c r="AU49" s="341"/>
      <c r="AV49" s="331">
        <f>-[16]Foreigndebt!AU250</f>
        <v>0</v>
      </c>
      <c r="AW49" s="329"/>
      <c r="AY49" s="313"/>
      <c r="AZ49" s="341"/>
      <c r="BA49" s="331">
        <f>-[16]Foreigndebt!AZ250</f>
        <v>0</v>
      </c>
      <c r="BB49" s="329"/>
      <c r="BD49" s="313"/>
      <c r="BE49" s="341"/>
      <c r="BF49" s="331">
        <f>-[16]Foreigndebt!BE250</f>
        <v>0</v>
      </c>
      <c r="BG49" s="329"/>
      <c r="BI49" s="313"/>
      <c r="BJ49" s="341"/>
      <c r="BK49" s="331">
        <f>-[16]Foreigndebt!BJ250</f>
        <v>0</v>
      </c>
      <c r="BL49" s="329"/>
      <c r="BN49" s="313"/>
      <c r="BO49" s="341"/>
      <c r="BP49" s="331">
        <f>-[16]Foreigndebt!BO250</f>
        <v>0</v>
      </c>
      <c r="BQ49" s="329"/>
      <c r="BS49" s="313"/>
      <c r="BT49" s="341"/>
      <c r="BU49" s="331">
        <f>-[16]Foreigndebt!BT250</f>
        <v>0</v>
      </c>
      <c r="BV49" s="329"/>
      <c r="BX49" s="313"/>
      <c r="BY49" s="341"/>
      <c r="BZ49" s="332">
        <v>0</v>
      </c>
      <c r="CA49" s="329"/>
      <c r="CC49" s="313"/>
      <c r="CD49" s="341"/>
      <c r="CE49" s="331">
        <f>-[16]Foreigndebt!CD250</f>
        <v>0</v>
      </c>
      <c r="CF49" s="329"/>
      <c r="CH49" s="313"/>
      <c r="CI49" s="341"/>
      <c r="CJ49" s="331">
        <f>-[16]Foreigndebt!CI250</f>
        <v>0</v>
      </c>
      <c r="CK49" s="329"/>
      <c r="CM49" s="313"/>
      <c r="CN49" s="341"/>
      <c r="CO49" s="331">
        <f>-[16]Foreigndebt!CN250</f>
        <v>0</v>
      </c>
      <c r="CP49" s="329"/>
      <c r="CR49" s="313"/>
      <c r="CS49" s="341"/>
      <c r="CT49" s="331">
        <f>-[16]Foreigndebt!CS250</f>
        <v>0</v>
      </c>
      <c r="CU49" s="329"/>
      <c r="CW49" s="313"/>
      <c r="CX49" s="341"/>
      <c r="CY49" s="331">
        <f>-[16]Foreigndebt!CX250</f>
        <v>0</v>
      </c>
      <c r="CZ49" s="329"/>
      <c r="DB49" s="313"/>
      <c r="DC49" s="341"/>
      <c r="DD49" s="331">
        <f>-[16]Foreigndebt!DC250</f>
        <v>0</v>
      </c>
      <c r="DE49" s="329"/>
      <c r="DG49" s="313"/>
      <c r="DH49" s="341"/>
      <c r="DI49" s="331">
        <f>-[16]Foreigndebt!DH250</f>
        <v>0</v>
      </c>
      <c r="DJ49" s="329"/>
      <c r="DL49" s="313"/>
      <c r="DM49" s="341"/>
      <c r="DN49" s="331">
        <f>-[16]Foreigndebt!DM250</f>
        <v>0</v>
      </c>
      <c r="DO49" s="329"/>
      <c r="DQ49" s="313"/>
      <c r="DR49" s="341"/>
      <c r="DS49" s="331">
        <f>-[16]Foreigndebt!DR250</f>
        <v>0</v>
      </c>
      <c r="DT49" s="329"/>
      <c r="DV49" s="313"/>
      <c r="DW49" s="341"/>
      <c r="DX49" s="331">
        <f>-[16]Foreigndebt!DW250</f>
        <v>0</v>
      </c>
      <c r="DY49" s="329"/>
      <c r="EA49" s="313"/>
      <c r="EB49" s="341"/>
      <c r="EC49" s="331">
        <f>-[16]Foreigndebt!EB250</f>
        <v>0</v>
      </c>
      <c r="ED49" s="329"/>
      <c r="EF49" s="313"/>
      <c r="EG49" s="341"/>
      <c r="EH49" s="331">
        <f>-[16]Foreigndebt!EG250</f>
        <v>0</v>
      </c>
      <c r="EI49" s="329"/>
      <c r="EK49" s="313"/>
      <c r="EL49" s="341"/>
      <c r="EM49" s="331">
        <f>-[16]Foreigndebt!EL250</f>
        <v>0</v>
      </c>
      <c r="EN49" s="329"/>
      <c r="EP49" s="301"/>
      <c r="ES49" s="290"/>
      <c r="ET49" s="290"/>
      <c r="EU49" s="290"/>
    </row>
    <row r="50" spans="3:155" ht="14.25" hidden="1" customHeight="1" x14ac:dyDescent="0.35">
      <c r="C50" s="326" t="s">
        <v>312</v>
      </c>
      <c r="E50" s="312"/>
      <c r="F50" s="341"/>
      <c r="G50" s="341"/>
      <c r="H50" s="334">
        <v>0</v>
      </c>
      <c r="I50" s="329"/>
      <c r="K50" s="313"/>
      <c r="L50" s="341"/>
      <c r="M50" s="334">
        <f>-[16]Foreigndebt!L251</f>
        <v>0</v>
      </c>
      <c r="N50" s="329"/>
      <c r="P50" s="313"/>
      <c r="Q50" s="341"/>
      <c r="R50" s="334">
        <f>-[16]Foreigndebt!Q251</f>
        <v>0</v>
      </c>
      <c r="S50" s="329"/>
      <c r="U50" s="313"/>
      <c r="V50" s="341"/>
      <c r="W50" s="334">
        <f>-[16]Foreigndebt!V251</f>
        <v>0</v>
      </c>
      <c r="X50" s="329"/>
      <c r="Z50" s="313"/>
      <c r="AA50" s="341"/>
      <c r="AB50" s="334">
        <f>-[16]Foreigndebt!AA251</f>
        <v>0</v>
      </c>
      <c r="AC50" s="329"/>
      <c r="AE50" s="313"/>
      <c r="AF50" s="341"/>
      <c r="AG50" s="334">
        <f>-[16]Foreigndebt!AF251</f>
        <v>0</v>
      </c>
      <c r="AH50" s="329"/>
      <c r="AJ50" s="313"/>
      <c r="AK50" s="341"/>
      <c r="AL50" s="334">
        <f>-[16]Foreigndebt!AK251</f>
        <v>0</v>
      </c>
      <c r="AM50" s="329"/>
      <c r="AO50" s="313"/>
      <c r="AP50" s="341"/>
      <c r="AQ50" s="334">
        <f>-[16]Foreigndebt!AP251</f>
        <v>0</v>
      </c>
      <c r="AR50" s="329"/>
      <c r="AT50" s="313"/>
      <c r="AU50" s="341"/>
      <c r="AV50" s="334">
        <f>-[16]Foreigndebt!AU251</f>
        <v>0</v>
      </c>
      <c r="AW50" s="329"/>
      <c r="AY50" s="313"/>
      <c r="AZ50" s="341"/>
      <c r="BA50" s="334">
        <f>-[16]Foreigndebt!AZ251</f>
        <v>0</v>
      </c>
      <c r="BB50" s="329"/>
      <c r="BD50" s="313"/>
      <c r="BE50" s="341"/>
      <c r="BF50" s="334">
        <f>-[16]Foreigndebt!BE251</f>
        <v>0</v>
      </c>
      <c r="BG50" s="329"/>
      <c r="BI50" s="313"/>
      <c r="BJ50" s="341"/>
      <c r="BK50" s="334">
        <f>-[16]Foreigndebt!BJ251</f>
        <v>0</v>
      </c>
      <c r="BL50" s="329"/>
      <c r="BN50" s="313"/>
      <c r="BO50" s="341"/>
      <c r="BP50" s="334">
        <f>-[16]Foreigndebt!BO251</f>
        <v>0</v>
      </c>
      <c r="BQ50" s="329"/>
      <c r="BS50" s="313"/>
      <c r="BT50" s="341"/>
      <c r="BU50" s="334">
        <f>-[16]Foreigndebt!BT251</f>
        <v>0</v>
      </c>
      <c r="BV50" s="329"/>
      <c r="BX50" s="313"/>
      <c r="BY50" s="341"/>
      <c r="BZ50" s="333">
        <v>0</v>
      </c>
      <c r="CA50" s="329"/>
      <c r="CC50" s="313"/>
      <c r="CD50" s="341"/>
      <c r="CE50" s="334">
        <f>-[16]Foreigndebt!CD251</f>
        <v>0</v>
      </c>
      <c r="CF50" s="329"/>
      <c r="CH50" s="313"/>
      <c r="CI50" s="341"/>
      <c r="CJ50" s="334">
        <f>-[16]Foreigndebt!CI251</f>
        <v>0</v>
      </c>
      <c r="CK50" s="329"/>
      <c r="CM50" s="313"/>
      <c r="CN50" s="341"/>
      <c r="CO50" s="334">
        <f>-[16]Foreigndebt!CN251</f>
        <v>0</v>
      </c>
      <c r="CP50" s="329"/>
      <c r="CR50" s="313"/>
      <c r="CS50" s="341"/>
      <c r="CT50" s="334">
        <f>-[16]Foreigndebt!CS251</f>
        <v>0</v>
      </c>
      <c r="CU50" s="329"/>
      <c r="CW50" s="313"/>
      <c r="CX50" s="341"/>
      <c r="CY50" s="334">
        <f>-[16]Foreigndebt!CX251</f>
        <v>0</v>
      </c>
      <c r="CZ50" s="329"/>
      <c r="DB50" s="313"/>
      <c r="DC50" s="341"/>
      <c r="DD50" s="334">
        <f>-[16]Foreigndebt!DC251</f>
        <v>0</v>
      </c>
      <c r="DE50" s="329"/>
      <c r="DG50" s="313"/>
      <c r="DH50" s="341"/>
      <c r="DI50" s="334">
        <f>-[16]Foreigndebt!DH251</f>
        <v>0</v>
      </c>
      <c r="DJ50" s="329"/>
      <c r="DL50" s="313"/>
      <c r="DM50" s="341"/>
      <c r="DN50" s="334">
        <f>-[16]Foreigndebt!DM251</f>
        <v>0</v>
      </c>
      <c r="DO50" s="329"/>
      <c r="DQ50" s="313"/>
      <c r="DR50" s="341"/>
      <c r="DS50" s="334">
        <f>-[16]Foreigndebt!DR251</f>
        <v>0</v>
      </c>
      <c r="DT50" s="329"/>
      <c r="DV50" s="313"/>
      <c r="DW50" s="341"/>
      <c r="DX50" s="334">
        <f>-[16]Foreigndebt!DW251</f>
        <v>0</v>
      </c>
      <c r="DY50" s="329"/>
      <c r="EA50" s="313"/>
      <c r="EB50" s="341"/>
      <c r="EC50" s="334">
        <f>-[16]Foreigndebt!EB251</f>
        <v>0</v>
      </c>
      <c r="ED50" s="329"/>
      <c r="EF50" s="313"/>
      <c r="EG50" s="341"/>
      <c r="EH50" s="334">
        <f>-[16]Foreigndebt!EG251</f>
        <v>0</v>
      </c>
      <c r="EI50" s="329"/>
      <c r="EK50" s="313"/>
      <c r="EL50" s="341"/>
      <c r="EM50" s="334">
        <f>-[16]Foreigndebt!EL251</f>
        <v>0</v>
      </c>
      <c r="EN50" s="329"/>
      <c r="EP50" s="301"/>
      <c r="ES50" s="290"/>
      <c r="ET50" s="290"/>
      <c r="EU50" s="290"/>
    </row>
    <row r="51" spans="3:155" x14ac:dyDescent="0.35">
      <c r="C51" s="301"/>
      <c r="E51" s="312"/>
      <c r="F51" s="341"/>
      <c r="G51" s="355"/>
      <c r="H51" s="340"/>
      <c r="I51" s="339"/>
      <c r="K51" s="313"/>
      <c r="L51" s="355"/>
      <c r="M51" s="340"/>
      <c r="N51" s="339"/>
      <c r="P51" s="313"/>
      <c r="Q51" s="355"/>
      <c r="R51" s="340"/>
      <c r="S51" s="339"/>
      <c r="U51" s="313"/>
      <c r="V51" s="355"/>
      <c r="W51" s="340"/>
      <c r="X51" s="339"/>
      <c r="Z51" s="313"/>
      <c r="AA51" s="355"/>
      <c r="AB51" s="340"/>
      <c r="AC51" s="339"/>
      <c r="AE51" s="313"/>
      <c r="AF51" s="355"/>
      <c r="AG51" s="340"/>
      <c r="AH51" s="339"/>
      <c r="AJ51" s="313"/>
      <c r="AK51" s="355"/>
      <c r="AL51" s="340"/>
      <c r="AM51" s="339"/>
      <c r="AO51" s="313"/>
      <c r="AP51" s="355"/>
      <c r="AQ51" s="340"/>
      <c r="AR51" s="339"/>
      <c r="AT51" s="313"/>
      <c r="AU51" s="355"/>
      <c r="AV51" s="340"/>
      <c r="AW51" s="339"/>
      <c r="AY51" s="313"/>
      <c r="AZ51" s="355"/>
      <c r="BA51" s="340"/>
      <c r="BB51" s="339"/>
      <c r="BD51" s="313"/>
      <c r="BE51" s="355"/>
      <c r="BF51" s="340"/>
      <c r="BG51" s="339"/>
      <c r="BI51" s="313"/>
      <c r="BJ51" s="355"/>
      <c r="BK51" s="340"/>
      <c r="BL51" s="339"/>
      <c r="BN51" s="313"/>
      <c r="BO51" s="355"/>
      <c r="BP51" s="340"/>
      <c r="BQ51" s="339"/>
      <c r="BS51" s="313"/>
      <c r="BT51" s="355"/>
      <c r="BU51" s="340"/>
      <c r="BV51" s="339"/>
      <c r="BX51" s="313"/>
      <c r="BY51" s="355"/>
      <c r="BZ51" s="338"/>
      <c r="CA51" s="339"/>
      <c r="CC51" s="313"/>
      <c r="CD51" s="355"/>
      <c r="CE51" s="340"/>
      <c r="CF51" s="339"/>
      <c r="CH51" s="313"/>
      <c r="CI51" s="355"/>
      <c r="CJ51" s="340"/>
      <c r="CK51" s="339"/>
      <c r="CM51" s="313"/>
      <c r="CN51" s="355"/>
      <c r="CO51" s="340"/>
      <c r="CP51" s="339"/>
      <c r="CR51" s="313"/>
      <c r="CS51" s="355"/>
      <c r="CT51" s="340"/>
      <c r="CU51" s="339"/>
      <c r="CW51" s="313"/>
      <c r="CX51" s="355"/>
      <c r="CY51" s="340"/>
      <c r="CZ51" s="339"/>
      <c r="DB51" s="313"/>
      <c r="DC51" s="355"/>
      <c r="DD51" s="340"/>
      <c r="DE51" s="339"/>
      <c r="DG51" s="313"/>
      <c r="DH51" s="355"/>
      <c r="DI51" s="340"/>
      <c r="DJ51" s="339"/>
      <c r="DL51" s="313"/>
      <c r="DM51" s="355"/>
      <c r="DN51" s="340"/>
      <c r="DO51" s="339"/>
      <c r="DQ51" s="313"/>
      <c r="DR51" s="355"/>
      <c r="DS51" s="340"/>
      <c r="DT51" s="339"/>
      <c r="DV51" s="313"/>
      <c r="DW51" s="355"/>
      <c r="DX51" s="340"/>
      <c r="DY51" s="339"/>
      <c r="EA51" s="313"/>
      <c r="EB51" s="355"/>
      <c r="EC51" s="340"/>
      <c r="ED51" s="339"/>
      <c r="EF51" s="313"/>
      <c r="EG51" s="355"/>
      <c r="EH51" s="340"/>
      <c r="EI51" s="339"/>
      <c r="EK51" s="313"/>
      <c r="EL51" s="355"/>
      <c r="EM51" s="340"/>
      <c r="EN51" s="339"/>
      <c r="EP51" s="301"/>
      <c r="ES51" s="290"/>
      <c r="ET51" s="290"/>
      <c r="EU51" s="290"/>
    </row>
    <row r="52" spans="3:155" x14ac:dyDescent="0.35">
      <c r="C52" s="301"/>
      <c r="E52" s="312"/>
      <c r="F52" s="341"/>
      <c r="G52" s="342"/>
      <c r="K52" s="313"/>
      <c r="P52" s="313"/>
      <c r="U52" s="313"/>
      <c r="Z52" s="313"/>
      <c r="AE52" s="313"/>
      <c r="AJ52" s="313"/>
      <c r="AO52" s="313"/>
      <c r="AT52" s="313"/>
      <c r="AY52" s="313"/>
      <c r="BD52" s="313"/>
      <c r="BI52" s="313"/>
      <c r="BN52" s="313"/>
      <c r="BS52" s="313"/>
      <c r="BX52" s="313"/>
      <c r="BZ52" s="335"/>
      <c r="CC52" s="313"/>
      <c r="CH52" s="313"/>
      <c r="CM52" s="313"/>
      <c r="CR52" s="313"/>
      <c r="CW52" s="313"/>
      <c r="DB52" s="313"/>
      <c r="DG52" s="313"/>
      <c r="DL52" s="313"/>
      <c r="DQ52" s="313"/>
      <c r="DV52" s="313"/>
      <c r="EA52" s="313"/>
      <c r="EF52" s="313"/>
      <c r="EK52" s="313"/>
      <c r="EP52" s="301"/>
      <c r="ES52" s="290"/>
      <c r="ET52" s="290"/>
      <c r="EU52" s="290"/>
    </row>
    <row r="53" spans="3:155" s="290" customFormat="1" x14ac:dyDescent="0.35">
      <c r="C53" s="314" t="s">
        <v>314</v>
      </c>
      <c r="E53" s="346" t="s">
        <v>315</v>
      </c>
      <c r="F53" s="347"/>
      <c r="G53" s="353"/>
      <c r="H53" s="317">
        <f>SUM(H54:H59)</f>
        <v>56868320.816800363</v>
      </c>
      <c r="I53" s="317"/>
      <c r="J53" s="317"/>
      <c r="K53" s="318"/>
      <c r="L53" s="317"/>
      <c r="M53" s="290">
        <f>SUM(M54:M59)</f>
        <v>58969054.942120016</v>
      </c>
      <c r="P53" s="316"/>
      <c r="R53" s="290">
        <f>SUM(R54:R59)</f>
        <v>150083366</v>
      </c>
      <c r="U53" s="316"/>
      <c r="W53" s="290">
        <f>SUM(W54:W59)</f>
        <v>0</v>
      </c>
      <c r="Z53" s="316"/>
      <c r="AB53" s="290">
        <f>SUM(AB54:AB59)</f>
        <v>0</v>
      </c>
      <c r="AE53" s="316"/>
      <c r="AG53" s="290">
        <f>SUM(AG54:AG59)</f>
        <v>0</v>
      </c>
      <c r="AJ53" s="316"/>
      <c r="AL53" s="290">
        <f>SUM(AL54:AL59)</f>
        <v>0</v>
      </c>
      <c r="AO53" s="316"/>
      <c r="AQ53" s="290">
        <f>SUM(AQ54:AQ59)</f>
        <v>0</v>
      </c>
      <c r="AT53" s="316"/>
      <c r="AV53" s="290">
        <f>SUM(AV54:AV59)</f>
        <v>0</v>
      </c>
      <c r="AY53" s="316"/>
      <c r="BA53" s="290">
        <f>SUM(BA54:BA59)</f>
        <v>0</v>
      </c>
      <c r="BD53" s="316"/>
      <c r="BF53" s="290">
        <f>SUM(BF54:BF59)</f>
        <v>0</v>
      </c>
      <c r="BI53" s="316"/>
      <c r="BK53" s="290">
        <f>SUM(BK54:BK59)</f>
        <v>0</v>
      </c>
      <c r="BN53" s="316"/>
      <c r="BP53" s="290">
        <f>SUM(BP54:BP59)</f>
        <v>0</v>
      </c>
      <c r="BS53" s="316"/>
      <c r="BU53" s="290">
        <f>SUM(BU54:BU59)</f>
        <v>58969054.942120016</v>
      </c>
      <c r="BX53" s="316"/>
      <c r="BZ53" s="319">
        <f>SUM(BZ54:BZ59)</f>
        <v>11078118.359600224</v>
      </c>
      <c r="CA53" s="317"/>
      <c r="CB53" s="317"/>
      <c r="CC53" s="318"/>
      <c r="CD53" s="317"/>
      <c r="CE53" s="317">
        <f>SUM(CE54:CE59)</f>
        <v>34591668.520889997</v>
      </c>
      <c r="CF53" s="317"/>
      <c r="CG53" s="317"/>
      <c r="CH53" s="318"/>
      <c r="CI53" s="317"/>
      <c r="CJ53" s="290">
        <f>SUM(CJ54:CJ59)</f>
        <v>-28604796.278569967</v>
      </c>
      <c r="CM53" s="316"/>
      <c r="CO53" s="290">
        <f>SUM(CO54:CO59)</f>
        <v>-89525654.141759992</v>
      </c>
      <c r="CR53" s="316"/>
      <c r="CT53" s="290">
        <f>SUM(CT54:CT59)</f>
        <v>84070252.678720057</v>
      </c>
      <c r="CW53" s="316"/>
      <c r="CY53" s="290">
        <f>SUM(CY54:CY59)</f>
        <v>-12617095.662229989</v>
      </c>
      <c r="DB53" s="316"/>
      <c r="DD53" s="290">
        <f>SUM(DD54:DD59)</f>
        <v>7820733.5154099762</v>
      </c>
      <c r="DG53" s="316"/>
      <c r="DI53" s="290">
        <f>SUM(DI54:DI59)</f>
        <v>-4595151.1786099821</v>
      </c>
      <c r="DL53" s="316"/>
      <c r="DN53" s="290">
        <f>SUM(DN54:DN59)</f>
        <v>-17957049.254219979</v>
      </c>
      <c r="DQ53" s="316"/>
      <c r="DS53" s="290">
        <f>SUM(DS54:DS59)</f>
        <v>-64313930.238739938</v>
      </c>
      <c r="DV53" s="316"/>
      <c r="DX53" s="290">
        <f>SUM(DX54:DX59)</f>
        <v>49134682.893859982</v>
      </c>
      <c r="EA53" s="316"/>
      <c r="EC53" s="290">
        <f>SUM(EC54:EC59)</f>
        <v>-51608094.629149944</v>
      </c>
      <c r="EF53" s="316"/>
      <c r="EH53" s="290">
        <f>SUM(EH54:EH59)</f>
        <v>64682619.919660091</v>
      </c>
      <c r="EK53" s="316"/>
      <c r="EM53" s="290">
        <f>SUM(EM54:EM59)</f>
        <v>34591668.520889997</v>
      </c>
      <c r="EP53" s="314"/>
      <c r="ET53" s="356"/>
      <c r="EV53" s="289"/>
      <c r="EW53" s="289"/>
      <c r="EX53" s="289"/>
      <c r="EY53" s="289"/>
    </row>
    <row r="54" spans="3:155" ht="12.75" customHeight="1" x14ac:dyDescent="0.35">
      <c r="C54" s="301" t="s">
        <v>316</v>
      </c>
      <c r="E54" s="312"/>
      <c r="F54" s="341"/>
      <c r="G54" s="345"/>
      <c r="H54" s="321">
        <f>+[16]Cashbalances!H12</f>
        <v>53700000</v>
      </c>
      <c r="I54" s="322"/>
      <c r="K54" s="313"/>
      <c r="L54" s="320"/>
      <c r="M54" s="321">
        <f>+[16]Cashbalances!M12</f>
        <v>69250413</v>
      </c>
      <c r="N54" s="322"/>
      <c r="P54" s="313"/>
      <c r="Q54" s="320"/>
      <c r="R54" s="321">
        <f>+[16]Cashbalances!R12</f>
        <v>150083366</v>
      </c>
      <c r="S54" s="322"/>
      <c r="U54" s="313"/>
      <c r="V54" s="320"/>
      <c r="W54" s="321">
        <f>+[16]Cashbalances!W12</f>
        <v>0</v>
      </c>
      <c r="X54" s="322"/>
      <c r="Z54" s="313"/>
      <c r="AA54" s="320"/>
      <c r="AB54" s="321">
        <f>+[16]Cashbalances!AB12</f>
        <v>0</v>
      </c>
      <c r="AC54" s="322"/>
      <c r="AE54" s="313"/>
      <c r="AF54" s="320"/>
      <c r="AG54" s="321">
        <f>+[16]Cashbalances!AG12</f>
        <v>0</v>
      </c>
      <c r="AH54" s="322"/>
      <c r="AJ54" s="313"/>
      <c r="AK54" s="320"/>
      <c r="AL54" s="321">
        <f>+[16]Cashbalances!AL12</f>
        <v>0</v>
      </c>
      <c r="AM54" s="322"/>
      <c r="AO54" s="313"/>
      <c r="AP54" s="320"/>
      <c r="AQ54" s="321">
        <f>+[16]Cashbalances!AQ12</f>
        <v>0</v>
      </c>
      <c r="AR54" s="322"/>
      <c r="AT54" s="313"/>
      <c r="AU54" s="320"/>
      <c r="AV54" s="321">
        <f>+[16]Cashbalances!AV12</f>
        <v>0</v>
      </c>
      <c r="AW54" s="322"/>
      <c r="AY54" s="313"/>
      <c r="AZ54" s="320"/>
      <c r="BA54" s="321">
        <f>+[16]Cashbalances!BA12</f>
        <v>0</v>
      </c>
      <c r="BB54" s="322"/>
      <c r="BD54" s="313"/>
      <c r="BE54" s="320"/>
      <c r="BF54" s="321">
        <f>+[16]Cashbalances!BF12</f>
        <v>0</v>
      </c>
      <c r="BG54" s="322"/>
      <c r="BI54" s="313"/>
      <c r="BJ54" s="320"/>
      <c r="BK54" s="321">
        <f>+[16]Cashbalances!BK12</f>
        <v>0</v>
      </c>
      <c r="BL54" s="322"/>
      <c r="BN54" s="313"/>
      <c r="BO54" s="320"/>
      <c r="BP54" s="321">
        <f>+[16]Cashbalances!BP12</f>
        <v>0</v>
      </c>
      <c r="BQ54" s="322"/>
      <c r="BS54" s="313"/>
      <c r="BT54" s="320"/>
      <c r="BU54" s="321">
        <f>+[16]Cashbalances!BU12</f>
        <v>69250413</v>
      </c>
      <c r="BV54" s="322"/>
      <c r="BX54" s="313"/>
      <c r="BY54" s="320"/>
      <c r="BZ54" s="325">
        <f>+[16]Cashbalances!BZ12</f>
        <v>5689623</v>
      </c>
      <c r="CA54" s="322"/>
      <c r="CC54" s="313"/>
      <c r="CD54" s="320"/>
      <c r="CE54" s="323">
        <f>+[16]Cashbalances!CE12</f>
        <v>35285091</v>
      </c>
      <c r="CF54" s="357"/>
      <c r="CG54" s="358"/>
      <c r="CH54" s="359"/>
      <c r="CI54" s="360"/>
      <c r="CJ54" s="321">
        <f>+[16]Cashbalances!CJ12</f>
        <v>-25072160</v>
      </c>
      <c r="CK54" s="322"/>
      <c r="CM54" s="313"/>
      <c r="CN54" s="320"/>
      <c r="CO54" s="321">
        <f>+[16]Cashbalances!CO12</f>
        <v>-96490160</v>
      </c>
      <c r="CP54" s="322"/>
      <c r="CR54" s="313"/>
      <c r="CS54" s="320"/>
      <c r="CT54" s="321">
        <f>+[16]Cashbalances!CT12</f>
        <v>91210904</v>
      </c>
      <c r="CU54" s="322"/>
      <c r="CW54" s="313"/>
      <c r="CX54" s="320"/>
      <c r="CY54" s="321">
        <f>+[16]Cashbalances!CY12</f>
        <v>-61846346</v>
      </c>
      <c r="CZ54" s="322"/>
      <c r="DB54" s="313"/>
      <c r="DC54" s="320"/>
      <c r="DD54" s="321">
        <f>+[16]Cashbalances!DD12</f>
        <v>58721842</v>
      </c>
      <c r="DE54" s="322"/>
      <c r="DG54" s="313"/>
      <c r="DH54" s="320"/>
      <c r="DI54" s="321">
        <f>+[16]Cashbalances!DI12</f>
        <v>-3493035</v>
      </c>
      <c r="DJ54" s="322"/>
      <c r="DL54" s="313"/>
      <c r="DM54" s="320"/>
      <c r="DN54" s="321">
        <f>+[16]Cashbalances!DN12</f>
        <v>-22318029</v>
      </c>
      <c r="DO54" s="322"/>
      <c r="DQ54" s="313"/>
      <c r="DR54" s="320"/>
      <c r="DS54" s="321">
        <f>+[16]Cashbalances!DS12</f>
        <v>-61409309</v>
      </c>
      <c r="DT54" s="322"/>
      <c r="DV54" s="313"/>
      <c r="DW54" s="320"/>
      <c r="DX54" s="321">
        <f>+[16]Cashbalances!DX12</f>
        <v>51092800</v>
      </c>
      <c r="DY54" s="322"/>
      <c r="EA54" s="313"/>
      <c r="EB54" s="320"/>
      <c r="EC54" s="321">
        <f>+[16]Cashbalances!EC12</f>
        <v>-55386088</v>
      </c>
      <c r="ED54" s="322"/>
      <c r="EF54" s="313"/>
      <c r="EG54" s="320"/>
      <c r="EH54" s="321">
        <f>+[16]Cashbalances!EH12</f>
        <v>55394113</v>
      </c>
      <c r="EI54" s="322"/>
      <c r="EK54" s="313"/>
      <c r="EL54" s="320"/>
      <c r="EM54" s="321">
        <f>+[16]Cashbalances!EM12</f>
        <v>35285091</v>
      </c>
      <c r="EN54" s="322"/>
      <c r="EP54" s="301"/>
      <c r="ES54" s="290"/>
    </row>
    <row r="55" spans="3:155" ht="12.75" customHeight="1" x14ac:dyDescent="0.35">
      <c r="C55" s="301" t="s">
        <v>317</v>
      </c>
      <c r="E55" s="312"/>
      <c r="F55" s="341"/>
      <c r="G55" s="341"/>
      <c r="H55" s="289">
        <f>+[16]Cashbalances!H25</f>
        <v>0</v>
      </c>
      <c r="I55" s="329"/>
      <c r="K55" s="313"/>
      <c r="L55" s="313"/>
      <c r="M55" s="289">
        <f>+[16]Cashbalances!M25</f>
        <v>14283697</v>
      </c>
      <c r="N55" s="329"/>
      <c r="P55" s="313"/>
      <c r="Q55" s="313"/>
      <c r="R55" s="289">
        <f>+[16]Cashbalances!R25</f>
        <v>0</v>
      </c>
      <c r="S55" s="329"/>
      <c r="U55" s="313"/>
      <c r="V55" s="313"/>
      <c r="W55" s="289">
        <f>+[16]Cashbalances!W25</f>
        <v>0</v>
      </c>
      <c r="X55" s="329"/>
      <c r="Z55" s="313"/>
      <c r="AA55" s="313"/>
      <c r="AB55" s="289">
        <f>+[16]Cashbalances!AB25</f>
        <v>0</v>
      </c>
      <c r="AC55" s="329"/>
      <c r="AE55" s="313"/>
      <c r="AF55" s="313"/>
      <c r="AG55" s="289">
        <f>+[16]Cashbalances!AG25</f>
        <v>0</v>
      </c>
      <c r="AH55" s="329"/>
      <c r="AJ55" s="313"/>
      <c r="AK55" s="313"/>
      <c r="AL55" s="289">
        <f>+[16]Cashbalances!AL25</f>
        <v>0</v>
      </c>
      <c r="AM55" s="329"/>
      <c r="AO55" s="313"/>
      <c r="AP55" s="313"/>
      <c r="AQ55" s="289">
        <f>+[16]Cashbalances!AQ25</f>
        <v>0</v>
      </c>
      <c r="AR55" s="329"/>
      <c r="AT55" s="313"/>
      <c r="AU55" s="313"/>
      <c r="AV55" s="289">
        <f>+[16]Cashbalances!AV25</f>
        <v>0</v>
      </c>
      <c r="AW55" s="329"/>
      <c r="AY55" s="313"/>
      <c r="AZ55" s="313"/>
      <c r="BA55" s="289">
        <f>+[16]Cashbalances!BA25</f>
        <v>0</v>
      </c>
      <c r="BB55" s="329"/>
      <c r="BD55" s="313"/>
      <c r="BE55" s="313"/>
      <c r="BF55" s="289">
        <f>+[16]Cashbalances!BF25</f>
        <v>0</v>
      </c>
      <c r="BG55" s="329"/>
      <c r="BI55" s="313"/>
      <c r="BJ55" s="313"/>
      <c r="BK55" s="289">
        <f>+[16]Cashbalances!BK25</f>
        <v>0</v>
      </c>
      <c r="BL55" s="329"/>
      <c r="BN55" s="313"/>
      <c r="BO55" s="313"/>
      <c r="BP55" s="289">
        <f>+[16]Cashbalances!BP25</f>
        <v>0</v>
      </c>
      <c r="BQ55" s="329"/>
      <c r="BS55" s="313"/>
      <c r="BT55" s="313"/>
      <c r="BU55" s="289">
        <f>+[16]Cashbalances!BU25</f>
        <v>14283697</v>
      </c>
      <c r="BV55" s="329"/>
      <c r="BX55" s="313"/>
      <c r="BY55" s="313"/>
      <c r="BZ55" s="335">
        <f>+[16]Cashbalances!BZ25</f>
        <v>-1469243.0999199357</v>
      </c>
      <c r="CA55" s="329"/>
      <c r="CC55" s="313"/>
      <c r="CD55" s="313"/>
      <c r="CE55" s="289">
        <f>+[16]Cashbalances!CE25</f>
        <v>14169568</v>
      </c>
      <c r="CF55" s="329"/>
      <c r="CH55" s="313"/>
      <c r="CI55" s="313"/>
      <c r="CJ55" s="289">
        <f>+[16]Cashbalances!CJ25</f>
        <v>-10739297.609559983</v>
      </c>
      <c r="CK55" s="329"/>
      <c r="CM55" s="313"/>
      <c r="CN55" s="313"/>
      <c r="CO55" s="289">
        <f>+[16]Cashbalances!CO25</f>
        <v>85543</v>
      </c>
      <c r="CP55" s="329"/>
      <c r="CR55" s="313"/>
      <c r="CS55" s="313"/>
      <c r="CT55" s="289">
        <f>+[16]Cashbalances!CT25</f>
        <v>6366583.8345499896</v>
      </c>
      <c r="CU55" s="329"/>
      <c r="CW55" s="313"/>
      <c r="CX55" s="313"/>
      <c r="CY55" s="289">
        <f>+[16]Cashbalances!CY25</f>
        <v>41570836</v>
      </c>
      <c r="CZ55" s="329"/>
      <c r="DB55" s="313"/>
      <c r="DC55" s="313"/>
      <c r="DD55" s="289">
        <f>+[16]Cashbalances!DD25</f>
        <v>-55829119.168579966</v>
      </c>
      <c r="DE55" s="329"/>
      <c r="DG55" s="313"/>
      <c r="DH55" s="313"/>
      <c r="DI55" s="289">
        <f>+[16]Cashbalances!DI25</f>
        <v>5290715.8436700199</v>
      </c>
      <c r="DJ55" s="329"/>
      <c r="DL55" s="313"/>
      <c r="DM55" s="313"/>
      <c r="DN55" s="289">
        <f>+[16]Cashbalances!DN25</f>
        <v>9072888</v>
      </c>
      <c r="DO55" s="329"/>
      <c r="DQ55" s="313"/>
      <c r="DR55" s="313"/>
      <c r="DS55" s="289">
        <f>+[16]Cashbalances!DS25</f>
        <v>-9525576</v>
      </c>
      <c r="DT55" s="329"/>
      <c r="DV55" s="313"/>
      <c r="DW55" s="313"/>
      <c r="DX55" s="289">
        <f>+[16]Cashbalances!DX25</f>
        <v>6698339</v>
      </c>
      <c r="DY55" s="329"/>
      <c r="EA55" s="313"/>
      <c r="EB55" s="313"/>
      <c r="EC55" s="289">
        <f>+[16]Cashbalances!EC25</f>
        <v>-2662762</v>
      </c>
      <c r="ED55" s="329"/>
      <c r="EF55" s="313"/>
      <c r="EG55" s="313"/>
      <c r="EH55" s="289">
        <f>+[16]Cashbalances!EH25</f>
        <v>-5966962</v>
      </c>
      <c r="EI55" s="329"/>
      <c r="EK55" s="313"/>
      <c r="EL55" s="313"/>
      <c r="EM55" s="289">
        <f>+[16]Cashbalances!EM25</f>
        <v>14169568</v>
      </c>
      <c r="EN55" s="329"/>
      <c r="EP55" s="301"/>
      <c r="ES55" s="290"/>
    </row>
    <row r="56" spans="3:155" ht="12.75" customHeight="1" x14ac:dyDescent="0.35">
      <c r="C56" s="301" t="s">
        <v>318</v>
      </c>
      <c r="E56" s="312"/>
      <c r="F56" s="341"/>
      <c r="G56" s="341"/>
      <c r="H56" s="289">
        <f>+[16]Cashbalances!H27</f>
        <v>0</v>
      </c>
      <c r="I56" s="329"/>
      <c r="K56" s="313"/>
      <c r="L56" s="313"/>
      <c r="M56" s="289">
        <f>[16]Cashbalances!M27</f>
        <v>0</v>
      </c>
      <c r="N56" s="329"/>
      <c r="P56" s="313"/>
      <c r="Q56" s="313"/>
      <c r="R56" s="289">
        <f>[16]Cashbalances!R27</f>
        <v>0</v>
      </c>
      <c r="S56" s="329"/>
      <c r="U56" s="313"/>
      <c r="V56" s="313"/>
      <c r="W56" s="289">
        <f>[16]Cashbalances!W27</f>
        <v>0</v>
      </c>
      <c r="X56" s="329"/>
      <c r="Z56" s="313"/>
      <c r="AA56" s="313"/>
      <c r="AB56" s="289">
        <f>[16]Cashbalances!AB27</f>
        <v>0</v>
      </c>
      <c r="AC56" s="329"/>
      <c r="AE56" s="313"/>
      <c r="AF56" s="313"/>
      <c r="AG56" s="289">
        <f>[16]Cashbalances!AG27</f>
        <v>0</v>
      </c>
      <c r="AH56" s="329"/>
      <c r="AJ56" s="313"/>
      <c r="AK56" s="313"/>
      <c r="AL56" s="289">
        <f>[16]Cashbalances!AL27</f>
        <v>0</v>
      </c>
      <c r="AM56" s="329"/>
      <c r="AO56" s="313"/>
      <c r="AP56" s="313"/>
      <c r="AQ56" s="289">
        <f>[16]Cashbalances!AQ27</f>
        <v>0</v>
      </c>
      <c r="AR56" s="329"/>
      <c r="AT56" s="313"/>
      <c r="AU56" s="313"/>
      <c r="AV56" s="289">
        <f>[16]Cashbalances!AV27</f>
        <v>0</v>
      </c>
      <c r="AW56" s="329"/>
      <c r="AY56" s="313"/>
      <c r="AZ56" s="313"/>
      <c r="BA56" s="289">
        <f>[16]Cashbalances!BA27</f>
        <v>0</v>
      </c>
      <c r="BB56" s="329"/>
      <c r="BD56" s="313"/>
      <c r="BE56" s="313"/>
      <c r="BF56" s="289">
        <f>[16]Cashbalances!BF27</f>
        <v>0</v>
      </c>
      <c r="BG56" s="329"/>
      <c r="BI56" s="313"/>
      <c r="BJ56" s="313"/>
      <c r="BK56" s="289">
        <f>[16]Cashbalances!BK27</f>
        <v>0</v>
      </c>
      <c r="BL56" s="329"/>
      <c r="BN56" s="313"/>
      <c r="BO56" s="313"/>
      <c r="BP56" s="289">
        <f>[16]Cashbalances!BP27</f>
        <v>0</v>
      </c>
      <c r="BQ56" s="329"/>
      <c r="BS56" s="313"/>
      <c r="BT56" s="313"/>
      <c r="BU56" s="289">
        <f>[16]Cashbalances!BU27</f>
        <v>0</v>
      </c>
      <c r="BV56" s="329"/>
      <c r="BX56" s="313"/>
      <c r="BY56" s="313"/>
      <c r="BZ56" s="335">
        <f>+[16]Cashbalances!BZ27</f>
        <v>0</v>
      </c>
      <c r="CA56" s="329"/>
      <c r="CC56" s="313"/>
      <c r="CD56" s="313"/>
      <c r="CE56" s="289">
        <f>[16]Cashbalances!CE27</f>
        <v>0</v>
      </c>
      <c r="CF56" s="329"/>
      <c r="CH56" s="313"/>
      <c r="CI56" s="313"/>
      <c r="CJ56" s="289">
        <f>[16]Cashbalances!CJ27</f>
        <v>0</v>
      </c>
      <c r="CK56" s="329"/>
      <c r="CM56" s="313"/>
      <c r="CN56" s="313"/>
      <c r="CO56" s="289">
        <f>[16]Cashbalances!CO27</f>
        <v>0</v>
      </c>
      <c r="CP56" s="329"/>
      <c r="CR56" s="313"/>
      <c r="CS56" s="313"/>
      <c r="CT56" s="289">
        <f>[16]Cashbalances!CT27</f>
        <v>0</v>
      </c>
      <c r="CU56" s="329"/>
      <c r="CW56" s="313"/>
      <c r="CX56" s="313"/>
      <c r="CY56" s="289">
        <f>[16]Cashbalances!CY27</f>
        <v>0</v>
      </c>
      <c r="CZ56" s="329"/>
      <c r="DB56" s="313"/>
      <c r="DC56" s="313"/>
      <c r="DD56" s="289">
        <f>[16]Cashbalances!DD27</f>
        <v>0</v>
      </c>
      <c r="DE56" s="329"/>
      <c r="DG56" s="313"/>
      <c r="DH56" s="313"/>
      <c r="DI56" s="289">
        <f>[16]Cashbalances!DI27</f>
        <v>0</v>
      </c>
      <c r="DJ56" s="329"/>
      <c r="DL56" s="313"/>
      <c r="DM56" s="313"/>
      <c r="DN56" s="289">
        <f>[16]Cashbalances!DN27</f>
        <v>0</v>
      </c>
      <c r="DO56" s="329"/>
      <c r="DQ56" s="313"/>
      <c r="DR56" s="313"/>
      <c r="DS56" s="289">
        <f>[16]Cashbalances!DS27</f>
        <v>0</v>
      </c>
      <c r="DT56" s="329"/>
      <c r="DV56" s="313"/>
      <c r="DW56" s="313"/>
      <c r="DX56" s="289">
        <f>[16]Cashbalances!DX27</f>
        <v>0</v>
      </c>
      <c r="DY56" s="329"/>
      <c r="EA56" s="313"/>
      <c r="EB56" s="313"/>
      <c r="EC56" s="289">
        <f>[16]Cashbalances!EC27</f>
        <v>0</v>
      </c>
      <c r="ED56" s="329"/>
      <c r="EF56" s="313"/>
      <c r="EG56" s="313"/>
      <c r="EH56" s="289">
        <f>[16]Cashbalances!EH27</f>
        <v>0</v>
      </c>
      <c r="EI56" s="329"/>
      <c r="EK56" s="313"/>
      <c r="EL56" s="313"/>
      <c r="EM56" s="289">
        <f>[16]Cashbalances!EM27</f>
        <v>0</v>
      </c>
      <c r="EN56" s="329"/>
      <c r="EP56" s="301"/>
      <c r="ES56" s="290"/>
    </row>
    <row r="57" spans="3:155" ht="12.75" customHeight="1" x14ac:dyDescent="0.35">
      <c r="C57" s="301" t="s">
        <v>319</v>
      </c>
      <c r="E57" s="312"/>
      <c r="F57" s="341"/>
      <c r="G57" s="341"/>
      <c r="H57" s="289">
        <f>+[16]Cashbalances!H29</f>
        <v>3168320.8168003601</v>
      </c>
      <c r="I57" s="329"/>
      <c r="K57" s="313"/>
      <c r="L57" s="313"/>
      <c r="M57" s="289">
        <f>+[16]Cashbalances!M29</f>
        <v>600.80237996578205</v>
      </c>
      <c r="N57" s="329"/>
      <c r="P57" s="313"/>
      <c r="Q57" s="313"/>
      <c r="R57" s="289">
        <f>+[16]Cashbalances!R29</f>
        <v>0</v>
      </c>
      <c r="S57" s="329"/>
      <c r="U57" s="313"/>
      <c r="V57" s="313"/>
      <c r="W57" s="289">
        <f>+[16]Cashbalances!W29</f>
        <v>0</v>
      </c>
      <c r="X57" s="329"/>
      <c r="Z57" s="313"/>
      <c r="AA57" s="313"/>
      <c r="AB57" s="289">
        <f>+[16]Cashbalances!AB29</f>
        <v>0</v>
      </c>
      <c r="AC57" s="329"/>
      <c r="AE57" s="313"/>
      <c r="AF57" s="313"/>
      <c r="AG57" s="289">
        <f>+[16]Cashbalances!AG29</f>
        <v>0</v>
      </c>
      <c r="AH57" s="329"/>
      <c r="AJ57" s="313"/>
      <c r="AK57" s="313"/>
      <c r="AL57" s="289">
        <f>+[16]Cashbalances!AL29</f>
        <v>0</v>
      </c>
      <c r="AM57" s="329"/>
      <c r="AO57" s="313"/>
      <c r="AP57" s="313"/>
      <c r="AQ57" s="289">
        <f>+[16]Cashbalances!AQ29</f>
        <v>0</v>
      </c>
      <c r="AR57" s="329"/>
      <c r="AT57" s="313"/>
      <c r="AU57" s="313"/>
      <c r="AV57" s="289">
        <f>+[16]Cashbalances!AV29</f>
        <v>0</v>
      </c>
      <c r="AW57" s="329"/>
      <c r="AY57" s="313"/>
      <c r="AZ57" s="313"/>
      <c r="BA57" s="289">
        <f>+[16]Cashbalances!BA29</f>
        <v>0</v>
      </c>
      <c r="BB57" s="329"/>
      <c r="BD57" s="313"/>
      <c r="BE57" s="313"/>
      <c r="BF57" s="289">
        <f>+[16]Cashbalances!BF29</f>
        <v>0</v>
      </c>
      <c r="BG57" s="329"/>
      <c r="BI57" s="313"/>
      <c r="BJ57" s="313"/>
      <c r="BK57" s="289">
        <f>+[16]Cashbalances!BK29</f>
        <v>0</v>
      </c>
      <c r="BL57" s="329"/>
      <c r="BN57" s="313"/>
      <c r="BO57" s="313"/>
      <c r="BP57" s="289">
        <f>+[16]Cashbalances!BP29</f>
        <v>0</v>
      </c>
      <c r="BQ57" s="329"/>
      <c r="BS57" s="313"/>
      <c r="BT57" s="313"/>
      <c r="BU57" s="289">
        <f>+[16]Cashbalances!BU29</f>
        <v>600.80237996578205</v>
      </c>
      <c r="BV57" s="329"/>
      <c r="BX57" s="313"/>
      <c r="BY57" s="313"/>
      <c r="BZ57" s="335">
        <f>+[16]Cashbalances!BZ30</f>
        <v>13779436.824527886</v>
      </c>
      <c r="CA57" s="329"/>
      <c r="CC57" s="313"/>
      <c r="CD57" s="313"/>
      <c r="CE57" s="289">
        <f>+[16]Cashbalances!CE29</f>
        <v>74741.4785200357</v>
      </c>
      <c r="CF57" s="329"/>
      <c r="CH57" s="313"/>
      <c r="CI57" s="313"/>
      <c r="CJ57" s="289">
        <f>+[16]Cashbalances!CJ29</f>
        <v>0</v>
      </c>
      <c r="CK57" s="329"/>
      <c r="CM57" s="313"/>
      <c r="CN57" s="313"/>
      <c r="CO57" s="289">
        <f>+[16]Cashbalances!CO29</f>
        <v>294793.93382802699</v>
      </c>
      <c r="CP57" s="329"/>
      <c r="CR57" s="313"/>
      <c r="CS57" s="313"/>
      <c r="CT57" s="289">
        <f>+[16]Cashbalances!CT29</f>
        <v>0</v>
      </c>
      <c r="CU57" s="329"/>
      <c r="CW57" s="313"/>
      <c r="CX57" s="313"/>
      <c r="CY57" s="289">
        <f>+[16]Cashbalances!CY29</f>
        <v>1327474.27550995</v>
      </c>
      <c r="CZ57" s="329"/>
      <c r="DB57" s="313"/>
      <c r="DC57" s="313"/>
      <c r="DD57" s="289">
        <f>+[16]Cashbalances!DD29</f>
        <v>2315880</v>
      </c>
      <c r="DE57" s="329"/>
      <c r="DG57" s="313"/>
      <c r="DH57" s="313"/>
      <c r="DI57" s="289">
        <f>+[16]Cashbalances!DI29</f>
        <v>2265527</v>
      </c>
      <c r="DJ57" s="329"/>
      <c r="DL57" s="313"/>
      <c r="DM57" s="313"/>
      <c r="DN57" s="289">
        <f>+[16]Cashbalances!DN29</f>
        <v>1326710.3430199623</v>
      </c>
      <c r="DO57" s="329"/>
      <c r="DQ57" s="313"/>
      <c r="DR57" s="313"/>
      <c r="DS57" s="289">
        <f>+[16]Cashbalances!DS29</f>
        <v>4068193.817629993</v>
      </c>
      <c r="DT57" s="329"/>
      <c r="DV57" s="313"/>
      <c r="DW57" s="313"/>
      <c r="DX57" s="289">
        <f>+[16]Cashbalances!DX29</f>
        <v>257030.65254998201</v>
      </c>
      <c r="DY57" s="329"/>
      <c r="EA57" s="313"/>
      <c r="EB57" s="313"/>
      <c r="EC57" s="289">
        <f>+[16]Cashbalances!EC29</f>
        <v>1277457.3743499501</v>
      </c>
      <c r="ED57" s="329"/>
      <c r="EF57" s="313"/>
      <c r="EG57" s="313"/>
      <c r="EH57" s="289">
        <f>+[16]Cashbalances!EH29</f>
        <v>571627.94911998603</v>
      </c>
      <c r="EI57" s="329"/>
      <c r="EK57" s="313"/>
      <c r="EL57" s="313"/>
      <c r="EM57" s="289">
        <f>+[16]Cashbalances!EM29</f>
        <v>74741.4785200357</v>
      </c>
      <c r="EN57" s="329"/>
      <c r="EP57" s="301"/>
      <c r="ES57" s="290"/>
    </row>
    <row r="58" spans="3:155" ht="12.75" customHeight="1" x14ac:dyDescent="0.35">
      <c r="C58" s="301" t="s">
        <v>320</v>
      </c>
      <c r="E58" s="312"/>
      <c r="F58" s="341"/>
      <c r="G58" s="341"/>
      <c r="H58" s="289">
        <f>+[16]Cashbalances!H32</f>
        <v>0</v>
      </c>
      <c r="I58" s="329"/>
      <c r="K58" s="313"/>
      <c r="L58" s="313"/>
      <c r="M58" s="289">
        <f>+[16]Cashbalances!M32</f>
        <v>0</v>
      </c>
      <c r="N58" s="329"/>
      <c r="P58" s="313"/>
      <c r="Q58" s="313"/>
      <c r="R58" s="289">
        <f>+[16]Cashbalances!R32</f>
        <v>0</v>
      </c>
      <c r="S58" s="329"/>
      <c r="U58" s="313"/>
      <c r="V58" s="313"/>
      <c r="W58" s="289">
        <f>+[16]Cashbalances!W32</f>
        <v>0</v>
      </c>
      <c r="X58" s="329"/>
      <c r="Z58" s="313"/>
      <c r="AA58" s="313"/>
      <c r="AB58" s="289">
        <f>+[16]Cashbalances!AB32</f>
        <v>0</v>
      </c>
      <c r="AC58" s="329"/>
      <c r="AE58" s="313"/>
      <c r="AF58" s="313"/>
      <c r="AG58" s="289">
        <f>+[16]Cashbalances!AG32</f>
        <v>0</v>
      </c>
      <c r="AH58" s="329"/>
      <c r="AJ58" s="313"/>
      <c r="AK58" s="313"/>
      <c r="AL58" s="289">
        <f>+[16]Cashbalances!AL32</f>
        <v>0</v>
      </c>
      <c r="AM58" s="329"/>
      <c r="AO58" s="313"/>
      <c r="AP58" s="313"/>
      <c r="AQ58" s="289">
        <f>+[16]Cashbalances!AQ32</f>
        <v>0</v>
      </c>
      <c r="AR58" s="329"/>
      <c r="AT58" s="313"/>
      <c r="AU58" s="313"/>
      <c r="AV58" s="289">
        <f>+[16]Cashbalances!AV32</f>
        <v>0</v>
      </c>
      <c r="AW58" s="329"/>
      <c r="AY58" s="313"/>
      <c r="AZ58" s="313"/>
      <c r="BA58" s="289">
        <f>+[16]Cashbalances!BA32</f>
        <v>0</v>
      </c>
      <c r="BB58" s="329"/>
      <c r="BD58" s="313"/>
      <c r="BE58" s="313"/>
      <c r="BF58" s="289">
        <f>+[16]Cashbalances!BF32</f>
        <v>0</v>
      </c>
      <c r="BG58" s="329"/>
      <c r="BI58" s="313"/>
      <c r="BJ58" s="313"/>
      <c r="BK58" s="289">
        <f>+[16]Cashbalances!BK32</f>
        <v>0</v>
      </c>
      <c r="BL58" s="329"/>
      <c r="BN58" s="313"/>
      <c r="BO58" s="313"/>
      <c r="BP58" s="289">
        <f>+[16]Cashbalances!BP32</f>
        <v>0</v>
      </c>
      <c r="BQ58" s="329"/>
      <c r="BS58" s="313"/>
      <c r="BT58" s="313"/>
      <c r="BU58" s="289">
        <f>+[16]Cashbalances!BU32</f>
        <v>0</v>
      </c>
      <c r="BV58" s="329"/>
      <c r="BX58" s="313"/>
      <c r="BY58" s="313"/>
      <c r="BZ58" s="335">
        <f>+[16]Cashbalances!BZ32</f>
        <v>-19300</v>
      </c>
      <c r="CA58" s="329"/>
      <c r="CC58" s="313"/>
      <c r="CD58" s="313"/>
      <c r="CE58" s="358">
        <f>+[16]Cashbalances!CE32</f>
        <v>0</v>
      </c>
      <c r="CF58" s="361"/>
      <c r="CG58" s="358"/>
      <c r="CH58" s="359"/>
      <c r="CI58" s="359"/>
      <c r="CJ58" s="289">
        <f>+[16]Cashbalances!CJ32</f>
        <v>0</v>
      </c>
      <c r="CK58" s="329"/>
      <c r="CM58" s="313"/>
      <c r="CN58" s="313"/>
      <c r="CO58" s="289">
        <f>+[16]Cashbalances!CO32</f>
        <v>0</v>
      </c>
      <c r="CP58" s="329"/>
      <c r="CR58" s="313"/>
      <c r="CS58" s="313"/>
      <c r="CT58" s="289">
        <f>+[16]Cashbalances!CT32</f>
        <v>0</v>
      </c>
      <c r="CU58" s="329"/>
      <c r="CW58" s="313"/>
      <c r="CX58" s="313"/>
      <c r="CY58" s="289">
        <f>+[16]Cashbalances!CY32</f>
        <v>0</v>
      </c>
      <c r="CZ58" s="329"/>
      <c r="DB58" s="313"/>
      <c r="DC58" s="313"/>
      <c r="DD58" s="289">
        <f>+[16]Cashbalances!DD32</f>
        <v>0</v>
      </c>
      <c r="DE58" s="329"/>
      <c r="DG58" s="313"/>
      <c r="DH58" s="313"/>
      <c r="DI58" s="289">
        <f>+[16]Cashbalances!DI32</f>
        <v>-19217</v>
      </c>
      <c r="DJ58" s="329"/>
      <c r="DL58" s="313"/>
      <c r="DM58" s="313"/>
      <c r="DN58" s="289">
        <f>+[16]Cashbalances!DN32</f>
        <v>0</v>
      </c>
      <c r="DO58" s="329"/>
      <c r="DQ58" s="313"/>
      <c r="DR58" s="313"/>
      <c r="DS58" s="289">
        <f>+[16]Cashbalances!DS32</f>
        <v>0</v>
      </c>
      <c r="DT58" s="329"/>
      <c r="DV58" s="313"/>
      <c r="DW58" s="313"/>
      <c r="DX58" s="289">
        <f>+[16]Cashbalances!DX32</f>
        <v>0</v>
      </c>
      <c r="DY58" s="329"/>
      <c r="EA58" s="313"/>
      <c r="EB58" s="313"/>
      <c r="EC58" s="289">
        <f>+[16]Cashbalances!EC32</f>
        <v>0</v>
      </c>
      <c r="ED58" s="329"/>
      <c r="EF58" s="313"/>
      <c r="EG58" s="313"/>
      <c r="EH58" s="289">
        <f>+[16]Cashbalances!EH32</f>
        <v>-83</v>
      </c>
      <c r="EI58" s="329"/>
      <c r="EK58" s="313"/>
      <c r="EL58" s="313"/>
      <c r="EM58" s="289">
        <f>+[16]Cashbalances!EM32</f>
        <v>0</v>
      </c>
      <c r="EN58" s="329"/>
      <c r="EP58" s="301"/>
      <c r="ES58" s="290"/>
    </row>
    <row r="59" spans="3:155" ht="12.75" customHeight="1" x14ac:dyDescent="0.35">
      <c r="C59" s="301" t="s">
        <v>321</v>
      </c>
      <c r="E59" s="312"/>
      <c r="F59" s="341"/>
      <c r="G59" s="355"/>
      <c r="H59" s="340">
        <f>+[16]Cashbalances!H35</f>
        <v>0</v>
      </c>
      <c r="I59" s="339"/>
      <c r="K59" s="313"/>
      <c r="L59" s="337"/>
      <c r="M59" s="340">
        <f>+[16]Cashbalances!M35</f>
        <v>-24565655.86025995</v>
      </c>
      <c r="N59" s="339"/>
      <c r="P59" s="313"/>
      <c r="Q59" s="337"/>
      <c r="R59" s="340">
        <f>+[16]Cashbalances!R35</f>
        <v>0</v>
      </c>
      <c r="S59" s="339"/>
      <c r="U59" s="313"/>
      <c r="V59" s="337"/>
      <c r="W59" s="340">
        <f>+[16]Cashbalances!W35</f>
        <v>0</v>
      </c>
      <c r="X59" s="339"/>
      <c r="Z59" s="313"/>
      <c r="AA59" s="337"/>
      <c r="AB59" s="340">
        <f>+[16]Cashbalances!AB35</f>
        <v>0</v>
      </c>
      <c r="AC59" s="339"/>
      <c r="AE59" s="313"/>
      <c r="AF59" s="337"/>
      <c r="AG59" s="340">
        <f>+[16]Cashbalances!AG35</f>
        <v>0</v>
      </c>
      <c r="AH59" s="339"/>
      <c r="AJ59" s="313"/>
      <c r="AK59" s="337"/>
      <c r="AL59" s="340">
        <f>+[16]Cashbalances!AL35</f>
        <v>0</v>
      </c>
      <c r="AM59" s="339"/>
      <c r="AO59" s="313"/>
      <c r="AP59" s="337"/>
      <c r="AQ59" s="340">
        <f>+[16]Cashbalances!AQ35</f>
        <v>0</v>
      </c>
      <c r="AR59" s="339"/>
      <c r="AT59" s="313"/>
      <c r="AU59" s="337"/>
      <c r="AV59" s="340">
        <f>+[16]Cashbalances!AV35</f>
        <v>0</v>
      </c>
      <c r="AW59" s="339"/>
      <c r="AY59" s="313"/>
      <c r="AZ59" s="337"/>
      <c r="BA59" s="340">
        <f>+[16]Cashbalances!BA35</f>
        <v>0</v>
      </c>
      <c r="BB59" s="339"/>
      <c r="BD59" s="313"/>
      <c r="BE59" s="337"/>
      <c r="BF59" s="340">
        <f>+[16]Cashbalances!BF35</f>
        <v>0</v>
      </c>
      <c r="BG59" s="339"/>
      <c r="BI59" s="313"/>
      <c r="BJ59" s="337"/>
      <c r="BK59" s="340">
        <f>+[16]Cashbalances!BK35</f>
        <v>0</v>
      </c>
      <c r="BL59" s="339"/>
      <c r="BN59" s="313"/>
      <c r="BO59" s="337"/>
      <c r="BP59" s="340">
        <f>+[16]Cashbalances!BP35</f>
        <v>0</v>
      </c>
      <c r="BQ59" s="339"/>
      <c r="BS59" s="313"/>
      <c r="BT59" s="337"/>
      <c r="BU59" s="340">
        <f>+[16]Cashbalances!BU35</f>
        <v>-24565655.86025995</v>
      </c>
      <c r="BV59" s="339"/>
      <c r="BX59" s="313"/>
      <c r="BY59" s="337"/>
      <c r="BZ59" s="338">
        <f>+[16]Cashbalances!BZ35</f>
        <v>-6902398.3650077283</v>
      </c>
      <c r="CA59" s="339"/>
      <c r="CC59" s="313"/>
      <c r="CD59" s="337"/>
      <c r="CE59" s="340">
        <f>+[16]Cashbalances!CE35</f>
        <v>-14937731.957630038</v>
      </c>
      <c r="CF59" s="339"/>
      <c r="CH59" s="313"/>
      <c r="CI59" s="337"/>
      <c r="CJ59" s="340">
        <f>+[16]Cashbalances!CJ35</f>
        <v>7206661.3309900165</v>
      </c>
      <c r="CK59" s="339"/>
      <c r="CM59" s="313"/>
      <c r="CN59" s="337"/>
      <c r="CO59" s="340">
        <f>+[16]Cashbalances!CO35</f>
        <v>6584168.9244119823</v>
      </c>
      <c r="CP59" s="339"/>
      <c r="CR59" s="313"/>
      <c r="CS59" s="337"/>
      <c r="CT59" s="340">
        <f>+[16]Cashbalances!CT35</f>
        <v>-13507235.155829936</v>
      </c>
      <c r="CU59" s="339"/>
      <c r="CW59" s="313"/>
      <c r="CX59" s="337"/>
      <c r="CY59" s="340">
        <f>+[16]Cashbalances!CY35</f>
        <v>6330940.0622600615</v>
      </c>
      <c r="CZ59" s="339"/>
      <c r="DB59" s="313"/>
      <c r="DC59" s="337"/>
      <c r="DD59" s="340">
        <f>+[16]Cashbalances!DD35</f>
        <v>2612130.6839899421</v>
      </c>
      <c r="DE59" s="339"/>
      <c r="DG59" s="313"/>
      <c r="DH59" s="337"/>
      <c r="DI59" s="340">
        <f>+[16]Cashbalances!DI35</f>
        <v>-8639142.022280002</v>
      </c>
      <c r="DJ59" s="339"/>
      <c r="DL59" s="313"/>
      <c r="DM59" s="337"/>
      <c r="DN59" s="340">
        <f>+[16]Cashbalances!DN35</f>
        <v>-6038618.5972399414</v>
      </c>
      <c r="DO59" s="339"/>
      <c r="DQ59" s="313"/>
      <c r="DR59" s="337"/>
      <c r="DS59" s="340">
        <f>+[16]Cashbalances!DS35</f>
        <v>2552760.9436300695</v>
      </c>
      <c r="DT59" s="339"/>
      <c r="DV59" s="313"/>
      <c r="DW59" s="337"/>
      <c r="DX59" s="340">
        <f>+[16]Cashbalances!DX35</f>
        <v>-8913486.7586899996</v>
      </c>
      <c r="DY59" s="339"/>
      <c r="EA59" s="313"/>
      <c r="EB59" s="337"/>
      <c r="EC59" s="340">
        <f>+[16]Cashbalances!EC35</f>
        <v>5163297.9965001047</v>
      </c>
      <c r="ED59" s="339"/>
      <c r="EF59" s="313"/>
      <c r="EG59" s="337"/>
      <c r="EH59" s="340">
        <f>+[16]Cashbalances!EH35</f>
        <v>14683923.970540106</v>
      </c>
      <c r="EI59" s="339"/>
      <c r="EK59" s="313"/>
      <c r="EL59" s="337"/>
      <c r="EM59" s="340">
        <f>[16]Cashbalances!EM35</f>
        <v>-14937731.957630038</v>
      </c>
      <c r="EN59" s="339"/>
      <c r="EP59" s="301"/>
      <c r="ES59" s="290"/>
    </row>
    <row r="60" spans="3:155" x14ac:dyDescent="0.35">
      <c r="C60" s="301"/>
      <c r="E60" s="312"/>
      <c r="F60" s="341"/>
      <c r="G60" s="342"/>
      <c r="K60" s="313"/>
      <c r="P60" s="313"/>
      <c r="U60" s="313"/>
      <c r="Z60" s="313"/>
      <c r="AE60" s="313"/>
      <c r="AJ60" s="313"/>
      <c r="AO60" s="313"/>
      <c r="AT60" s="313"/>
      <c r="AY60" s="313"/>
      <c r="BD60" s="313"/>
      <c r="BI60" s="313"/>
      <c r="BN60" s="313"/>
      <c r="BS60" s="313"/>
      <c r="BX60" s="313"/>
      <c r="BZ60" s="335"/>
      <c r="CC60" s="313"/>
      <c r="CH60" s="313"/>
      <c r="CM60" s="313"/>
      <c r="CR60" s="313"/>
      <c r="CW60" s="313"/>
      <c r="DB60" s="313"/>
      <c r="DG60" s="313"/>
      <c r="DL60" s="313"/>
      <c r="DQ60" s="313"/>
      <c r="DV60" s="313"/>
      <c r="EA60" s="313"/>
      <c r="EF60" s="313"/>
      <c r="EK60" s="313"/>
      <c r="EP60" s="301"/>
      <c r="ES60" s="290"/>
      <c r="ET60" s="290"/>
      <c r="EU60" s="290"/>
    </row>
    <row r="61" spans="3:155" s="290" customFormat="1" x14ac:dyDescent="0.35">
      <c r="C61" s="362" t="s">
        <v>322</v>
      </c>
      <c r="D61" s="363"/>
      <c r="E61" s="315"/>
      <c r="F61" s="364"/>
      <c r="G61" s="365"/>
      <c r="H61" s="366">
        <f>+H7+H17+H33+H53</f>
        <v>380003027.81680036</v>
      </c>
      <c r="I61" s="366"/>
      <c r="J61" s="366"/>
      <c r="K61" s="367"/>
      <c r="L61" s="366"/>
      <c r="M61" s="366">
        <f>+M7+M17+M33+M53</f>
        <v>84567277.942120016</v>
      </c>
      <c r="N61" s="366"/>
      <c r="O61" s="366"/>
      <c r="P61" s="367"/>
      <c r="Q61" s="366"/>
      <c r="R61" s="366">
        <f>+R7+R17+R33+R53</f>
        <v>150083366</v>
      </c>
      <c r="S61" s="366"/>
      <c r="T61" s="366"/>
      <c r="U61" s="367"/>
      <c r="V61" s="366"/>
      <c r="W61" s="366">
        <f>+W7+W17+W33+W53</f>
        <v>0</v>
      </c>
      <c r="X61" s="366"/>
      <c r="Y61" s="366"/>
      <c r="Z61" s="367"/>
      <c r="AA61" s="366"/>
      <c r="AB61" s="366">
        <f>+AB7+AB17+AB33+AB53</f>
        <v>0</v>
      </c>
      <c r="AC61" s="366"/>
      <c r="AD61" s="366"/>
      <c r="AE61" s="367"/>
      <c r="AF61" s="366"/>
      <c r="AG61" s="366">
        <f>+AG7+AG17+AG33+AG53</f>
        <v>0</v>
      </c>
      <c r="AH61" s="366"/>
      <c r="AI61" s="366"/>
      <c r="AJ61" s="367"/>
      <c r="AK61" s="366"/>
      <c r="AL61" s="366">
        <f>+AL7+AL17+AL33+AL53</f>
        <v>0</v>
      </c>
      <c r="AM61" s="366"/>
      <c r="AN61" s="366"/>
      <c r="AO61" s="367"/>
      <c r="AP61" s="366"/>
      <c r="AQ61" s="366">
        <f>+AQ7+AQ17+AQ33+AQ53</f>
        <v>0</v>
      </c>
      <c r="AR61" s="366"/>
      <c r="AS61" s="366"/>
      <c r="AT61" s="367"/>
      <c r="AU61" s="366"/>
      <c r="AV61" s="366">
        <f>+AV7+AV17+AV33+AV53</f>
        <v>0</v>
      </c>
      <c r="AW61" s="366"/>
      <c r="AX61" s="366"/>
      <c r="AY61" s="367"/>
      <c r="AZ61" s="366"/>
      <c r="BA61" s="366">
        <f>+BA7+BA17+BA33+BA53</f>
        <v>0</v>
      </c>
      <c r="BB61" s="366"/>
      <c r="BC61" s="366"/>
      <c r="BD61" s="367"/>
      <c r="BE61" s="366"/>
      <c r="BF61" s="366">
        <f>+BF7+BF17+BF33+BF53</f>
        <v>0</v>
      </c>
      <c r="BG61" s="366"/>
      <c r="BH61" s="366"/>
      <c r="BI61" s="367"/>
      <c r="BJ61" s="366"/>
      <c r="BK61" s="366">
        <f>+BK7+BK17+BK33+BK53</f>
        <v>0</v>
      </c>
      <c r="BL61" s="366"/>
      <c r="BM61" s="366"/>
      <c r="BN61" s="367"/>
      <c r="BO61" s="366"/>
      <c r="BP61" s="366">
        <f>+BP7+BP17+BP33+BP53</f>
        <v>0</v>
      </c>
      <c r="BQ61" s="366"/>
      <c r="BR61" s="366"/>
      <c r="BS61" s="367"/>
      <c r="BT61" s="366"/>
      <c r="BU61" s="366">
        <f>+BU7+BU17+BU33+BU53</f>
        <v>84567277.942120016</v>
      </c>
      <c r="BV61" s="366"/>
      <c r="BW61" s="363"/>
      <c r="BX61" s="366"/>
      <c r="BY61" s="366"/>
      <c r="BZ61" s="368">
        <f>+BZ7+BZ17+BZ33+BZ53</f>
        <v>545130617.35960019</v>
      </c>
      <c r="CA61" s="366"/>
      <c r="CB61" s="366"/>
      <c r="CC61" s="367"/>
      <c r="CD61" s="366"/>
      <c r="CE61" s="366">
        <f>+CE7+CE17+CE33+CE53</f>
        <v>76239276.520889997</v>
      </c>
      <c r="CF61" s="366"/>
      <c r="CG61" s="363"/>
      <c r="CH61" s="367"/>
      <c r="CI61" s="366"/>
      <c r="CJ61" s="366">
        <f>+CJ7+CJ17+CJ33+CJ53</f>
        <v>-429893.27856996655</v>
      </c>
      <c r="CK61" s="366"/>
      <c r="CL61" s="366"/>
      <c r="CM61" s="367"/>
      <c r="CN61" s="366"/>
      <c r="CO61" s="366">
        <f>+CO7+CO17+CO33+CO53</f>
        <v>-62585617.141759992</v>
      </c>
      <c r="CP61" s="366"/>
      <c r="CQ61" s="366"/>
      <c r="CR61" s="367"/>
      <c r="CS61" s="366"/>
      <c r="CT61" s="366">
        <f>+CT7+CT17+CT33+CT53</f>
        <v>118005335.67872006</v>
      </c>
      <c r="CU61" s="366"/>
      <c r="CV61" s="366"/>
      <c r="CW61" s="367"/>
      <c r="CX61" s="366"/>
      <c r="CY61" s="366">
        <f>+CY7+CY17+CY33+CY53</f>
        <v>32329769.337770011</v>
      </c>
      <c r="CZ61" s="366"/>
      <c r="DA61" s="366"/>
      <c r="DB61" s="367"/>
      <c r="DC61" s="366"/>
      <c r="DD61" s="366">
        <f>+DD7+DD17+DD33+DD53</f>
        <v>41785281.515409976</v>
      </c>
      <c r="DE61" s="366"/>
      <c r="DF61" s="366"/>
      <c r="DG61" s="367"/>
      <c r="DH61" s="366"/>
      <c r="DI61" s="366">
        <f>+DI7+DI17+DI33+DI53</f>
        <v>36317996.821390018</v>
      </c>
      <c r="DJ61" s="366"/>
      <c r="DK61" s="366"/>
      <c r="DL61" s="367"/>
      <c r="DM61" s="366"/>
      <c r="DN61" s="366">
        <f>+DN7+DN17+DN33+DN53</f>
        <v>15500839.745780021</v>
      </c>
      <c r="DO61" s="366"/>
      <c r="DP61" s="366"/>
      <c r="DQ61" s="367"/>
      <c r="DR61" s="366"/>
      <c r="DS61" s="366">
        <f>+DS7+DS17+DS33+DS53</f>
        <v>-24744338.238739938</v>
      </c>
      <c r="DT61" s="366"/>
      <c r="DU61" s="366"/>
      <c r="DV61" s="367"/>
      <c r="DW61" s="366"/>
      <c r="DX61" s="366">
        <f>+DX7+DX17+DX33+DX53</f>
        <v>63717695.893859982</v>
      </c>
      <c r="DY61" s="366"/>
      <c r="DZ61" s="366"/>
      <c r="EA61" s="367"/>
      <c r="EB61" s="366"/>
      <c r="EC61" s="366">
        <f>+EC7+EC17+EC33+EC53</f>
        <v>-27940107.629149944</v>
      </c>
      <c r="ED61" s="366"/>
      <c r="EE61" s="366"/>
      <c r="EF61" s="367"/>
      <c r="EG61" s="366"/>
      <c r="EH61" s="366">
        <f>+EH7+EH17+EH33+EH53</f>
        <v>87347398.919660091</v>
      </c>
      <c r="EI61" s="366"/>
      <c r="EJ61" s="366"/>
      <c r="EK61" s="367"/>
      <c r="EL61" s="366"/>
      <c r="EM61" s="366">
        <f>+EM7+EM17+EM33+EM53</f>
        <v>76239276.520889997</v>
      </c>
      <c r="EN61" s="366"/>
      <c r="EO61" s="369"/>
      <c r="EP61" s="314"/>
    </row>
    <row r="62" spans="3:155" ht="15" customHeight="1" x14ac:dyDescent="0.35">
      <c r="C62" s="370"/>
      <c r="D62" s="371"/>
      <c r="E62" s="371"/>
      <c r="F62" s="372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  <c r="W62" s="371"/>
      <c r="X62" s="371"/>
      <c r="Y62" s="371"/>
      <c r="Z62" s="371"/>
      <c r="AA62" s="371"/>
      <c r="AB62" s="371"/>
      <c r="AC62" s="371"/>
      <c r="AD62" s="373"/>
      <c r="AE62" s="371"/>
      <c r="AF62" s="371"/>
      <c r="AG62" s="371"/>
      <c r="AH62" s="371"/>
      <c r="AI62" s="373"/>
      <c r="AJ62" s="371"/>
      <c r="AK62" s="371"/>
      <c r="AL62" s="371"/>
      <c r="AM62" s="371"/>
      <c r="AN62" s="371"/>
      <c r="AO62" s="371"/>
      <c r="AP62" s="371"/>
      <c r="AQ62" s="371"/>
      <c r="AR62" s="371"/>
      <c r="AS62" s="371"/>
      <c r="AT62" s="371"/>
      <c r="AU62" s="371"/>
      <c r="AV62" s="371"/>
      <c r="AW62" s="371"/>
      <c r="AX62" s="371"/>
      <c r="AY62" s="371"/>
      <c r="AZ62" s="371"/>
      <c r="BA62" s="371"/>
      <c r="BB62" s="371"/>
      <c r="BC62" s="371"/>
      <c r="BD62" s="371"/>
      <c r="BE62" s="371"/>
      <c r="BF62" s="371"/>
      <c r="BG62" s="371"/>
      <c r="BH62" s="371"/>
      <c r="BI62" s="371"/>
      <c r="BJ62" s="371"/>
      <c r="BK62" s="371"/>
      <c r="BL62" s="371"/>
      <c r="BM62" s="371"/>
      <c r="BN62" s="371"/>
      <c r="BO62" s="371"/>
      <c r="BP62" s="371"/>
      <c r="BQ62" s="371"/>
      <c r="BR62" s="371"/>
      <c r="BS62" s="371"/>
      <c r="BT62" s="371"/>
      <c r="BU62" s="371"/>
      <c r="BV62" s="371"/>
      <c r="BW62" s="373"/>
      <c r="BX62" s="371"/>
      <c r="BY62" s="371"/>
      <c r="BZ62" s="371"/>
      <c r="CA62" s="371"/>
      <c r="CB62" s="373"/>
      <c r="CC62" s="371"/>
      <c r="CD62" s="371"/>
      <c r="CE62" s="371"/>
      <c r="CF62" s="371"/>
      <c r="CG62" s="371"/>
      <c r="CH62" s="371"/>
      <c r="CI62" s="371"/>
      <c r="CJ62" s="371"/>
      <c r="CK62" s="371"/>
      <c r="CL62" s="371"/>
      <c r="CM62" s="371"/>
      <c r="CN62" s="371"/>
      <c r="CO62" s="371"/>
      <c r="CP62" s="371"/>
      <c r="CQ62" s="371"/>
      <c r="CR62" s="371"/>
      <c r="CS62" s="371"/>
      <c r="CT62" s="371"/>
      <c r="CU62" s="371"/>
      <c r="CV62" s="373"/>
      <c r="CW62" s="371"/>
      <c r="CX62" s="371"/>
      <c r="CY62" s="371"/>
      <c r="CZ62" s="371"/>
      <c r="DA62" s="373"/>
      <c r="DB62" s="371"/>
      <c r="DC62" s="371"/>
      <c r="DD62" s="371"/>
      <c r="DE62" s="371"/>
      <c r="DF62" s="371"/>
      <c r="DG62" s="371"/>
      <c r="DH62" s="371"/>
      <c r="DI62" s="371"/>
      <c r="DJ62" s="371"/>
      <c r="DK62" s="371"/>
      <c r="DL62" s="371"/>
      <c r="DM62" s="371"/>
      <c r="DN62" s="371"/>
      <c r="DO62" s="371"/>
      <c r="DP62" s="371"/>
      <c r="DQ62" s="371"/>
      <c r="DR62" s="371"/>
      <c r="DS62" s="371"/>
      <c r="DT62" s="371"/>
      <c r="DU62" s="371"/>
      <c r="DV62" s="371"/>
      <c r="DW62" s="371"/>
      <c r="DX62" s="371"/>
      <c r="DY62" s="371"/>
      <c r="DZ62" s="371"/>
      <c r="EA62" s="371"/>
      <c r="EB62" s="371"/>
      <c r="EC62" s="371"/>
      <c r="ED62" s="371"/>
      <c r="EE62" s="371"/>
      <c r="EF62" s="371"/>
      <c r="EG62" s="371"/>
      <c r="EH62" s="371"/>
      <c r="EI62" s="371"/>
      <c r="EJ62" s="371"/>
      <c r="EK62" s="371"/>
      <c r="EL62" s="371"/>
      <c r="EM62" s="371"/>
      <c r="EN62" s="371"/>
      <c r="EO62" s="374"/>
      <c r="EP62" s="301"/>
      <c r="ET62" s="290"/>
    </row>
    <row r="63" spans="3:155" s="290" customFormat="1" ht="15" customHeight="1" x14ac:dyDescent="0.35">
      <c r="C63" s="375" t="s">
        <v>323</v>
      </c>
      <c r="F63" s="316"/>
      <c r="H63" s="290">
        <f>SUM(H64:H65)</f>
        <v>-134753362</v>
      </c>
      <c r="M63" s="290">
        <f>SUM(M64:M65)</f>
        <v>-21000450</v>
      </c>
      <c r="R63" s="290">
        <f>SUM(R64:R65)</f>
        <v>0</v>
      </c>
      <c r="W63" s="290">
        <f>SUM(W64:W65)</f>
        <v>0</v>
      </c>
      <c r="AB63" s="290">
        <f>SUM(AB64:AB65)</f>
        <v>0</v>
      </c>
      <c r="AD63" s="376"/>
      <c r="AG63" s="290">
        <f>SUM(AG64:AG65)</f>
        <v>0</v>
      </c>
      <c r="AI63" s="376"/>
      <c r="AL63" s="290">
        <f>SUM(AL64:AL65)</f>
        <v>0</v>
      </c>
      <c r="AQ63" s="290">
        <f>SUM(AQ64:AQ65)</f>
        <v>0</v>
      </c>
      <c r="AV63" s="290">
        <f>SUM(AV64:AV65)</f>
        <v>0</v>
      </c>
      <c r="BA63" s="290">
        <f>SUM(BA64:BA65)</f>
        <v>0</v>
      </c>
      <c r="BF63" s="290">
        <f>SUM(BF64:BF65)</f>
        <v>0</v>
      </c>
      <c r="BK63" s="290">
        <f>SUM(BK64:BK65)</f>
        <v>0</v>
      </c>
      <c r="BP63" s="290">
        <f>SUM(BP64:BP65)</f>
        <v>0</v>
      </c>
      <c r="BU63" s="290">
        <f>SUM(BU64:BU65)</f>
        <v>-21000450</v>
      </c>
      <c r="BW63" s="376"/>
      <c r="BZ63" s="290">
        <f>SUM(BZ64:BZ65)</f>
        <v>-159181213.40000001</v>
      </c>
      <c r="CB63" s="376"/>
      <c r="CE63" s="290">
        <f>SUM(CE64:CE65)</f>
        <v>-11608887</v>
      </c>
      <c r="CJ63" s="290">
        <f>SUM(CJ64:CJ65)</f>
        <v>-945747</v>
      </c>
      <c r="CO63" s="290">
        <f>SUM(CO64:CO65)</f>
        <v>-413291</v>
      </c>
      <c r="CT63" s="290">
        <f>SUM(CT64:CT65)</f>
        <v>-9825047</v>
      </c>
      <c r="CV63" s="376"/>
      <c r="CY63" s="290">
        <f>SUM(CY64:CY65)</f>
        <v>-481932</v>
      </c>
      <c r="DA63" s="376"/>
      <c r="DD63" s="290">
        <f>SUM(DD64:DD65)</f>
        <v>-35590814</v>
      </c>
      <c r="DI63" s="290">
        <f>SUM(DI64:DI65)</f>
        <v>-486039</v>
      </c>
      <c r="DN63" s="290">
        <f>SUM(DN64:DN65)</f>
        <v>-514052</v>
      </c>
      <c r="DS63" s="290">
        <f>SUM(DS64:DS65)</f>
        <v>-96946190.400000006</v>
      </c>
      <c r="DX63" s="290">
        <f>SUM(DX64:DX65)</f>
        <v>-54816892</v>
      </c>
      <c r="EC63" s="290">
        <f>SUM(EC64:EC65)</f>
        <v>-349641</v>
      </c>
      <c r="EH63" s="290">
        <f>SUM(EH64:EH65)</f>
        <v>-1740603</v>
      </c>
      <c r="EM63" s="290">
        <f>SUM(EM64:EM65)</f>
        <v>-107513806</v>
      </c>
      <c r="EO63" s="377"/>
      <c r="EP63" s="314"/>
    </row>
    <row r="64" spans="3:155" ht="15" customHeight="1" x14ac:dyDescent="0.35">
      <c r="C64" s="301" t="s">
        <v>324</v>
      </c>
      <c r="E64" s="342"/>
      <c r="F64" s="312"/>
      <c r="G64" s="345"/>
      <c r="H64" s="321">
        <f>-[16]Domredemp!H13</f>
        <v>-98589919</v>
      </c>
      <c r="I64" s="322"/>
      <c r="K64" s="313"/>
      <c r="L64" s="320"/>
      <c r="M64" s="321">
        <f>-[16]Domredemp!M13</f>
        <v>-381700</v>
      </c>
      <c r="N64" s="322"/>
      <c r="O64" s="313"/>
      <c r="Q64" s="320"/>
      <c r="R64" s="321">
        <f>-[16]Domredemp!R13</f>
        <v>0</v>
      </c>
      <c r="S64" s="322"/>
      <c r="U64" s="329"/>
      <c r="V64" s="320"/>
      <c r="W64" s="321">
        <f>-[16]Domredemp!W13</f>
        <v>0</v>
      </c>
      <c r="X64" s="322"/>
      <c r="Z64" s="329"/>
      <c r="AA64" s="320"/>
      <c r="AB64" s="321">
        <f>-[16]Domredemp!AB13</f>
        <v>0</v>
      </c>
      <c r="AC64" s="322"/>
      <c r="AD64" s="331"/>
      <c r="AF64" s="320"/>
      <c r="AG64" s="321">
        <f>-[16]Domredemp!AG13</f>
        <v>0</v>
      </c>
      <c r="AH64" s="322"/>
      <c r="AI64" s="331"/>
      <c r="AJ64" s="329"/>
      <c r="AK64" s="320"/>
      <c r="AL64" s="321">
        <f>-[16]Domredemp!AL13</f>
        <v>0</v>
      </c>
      <c r="AM64" s="322"/>
      <c r="AN64" s="313"/>
      <c r="AP64" s="320"/>
      <c r="AQ64" s="321">
        <f>-[16]Domredemp!AQ13</f>
        <v>0</v>
      </c>
      <c r="AR64" s="322"/>
      <c r="AT64" s="329"/>
      <c r="AU64" s="320"/>
      <c r="AV64" s="321">
        <f>-[16]Domredemp!AV13</f>
        <v>0</v>
      </c>
      <c r="AW64" s="322"/>
      <c r="AX64" s="313"/>
      <c r="AZ64" s="320"/>
      <c r="BA64" s="321">
        <f>-[16]Domredemp!BA13</f>
        <v>0</v>
      </c>
      <c r="BB64" s="322"/>
      <c r="BC64" s="313"/>
      <c r="BE64" s="320"/>
      <c r="BF64" s="321">
        <f>-[16]Domredemp!BF13</f>
        <v>0</v>
      </c>
      <c r="BG64" s="322"/>
      <c r="BI64" s="329"/>
      <c r="BJ64" s="320"/>
      <c r="BK64" s="321">
        <f>-[16]Domredemp!BK13</f>
        <v>0</v>
      </c>
      <c r="BL64" s="322"/>
      <c r="BM64" s="313"/>
      <c r="BO64" s="320"/>
      <c r="BP64" s="321">
        <f>-[16]Domredemp!BP13</f>
        <v>0</v>
      </c>
      <c r="BQ64" s="322"/>
      <c r="BS64" s="329"/>
      <c r="BT64" s="320"/>
      <c r="BU64" s="321">
        <f>-[16]Domredemp!BU13</f>
        <v>-381700</v>
      </c>
      <c r="BV64" s="322"/>
      <c r="BW64" s="331"/>
      <c r="BY64" s="320"/>
      <c r="BZ64" s="325">
        <f>-[16]Domredemp!BZ13</f>
        <v>-102788440</v>
      </c>
      <c r="CA64" s="322"/>
      <c r="CB64" s="331"/>
      <c r="CD64" s="320"/>
      <c r="CE64" s="323">
        <f>-[16]Domredemp!CE13</f>
        <v>-1891839</v>
      </c>
      <c r="CF64" s="357"/>
      <c r="CG64" s="358"/>
      <c r="CH64" s="361"/>
      <c r="CI64" s="360"/>
      <c r="CJ64" s="321">
        <f>-[16]Domredemp!CJ13</f>
        <v>-945747</v>
      </c>
      <c r="CK64" s="322"/>
      <c r="CL64" s="313"/>
      <c r="CN64" s="320"/>
      <c r="CO64" s="321">
        <f>-[16]Domredemp!CO13</f>
        <v>-413291</v>
      </c>
      <c r="CP64" s="322"/>
      <c r="CR64" s="329"/>
      <c r="CS64" s="320"/>
      <c r="CT64" s="321">
        <f>-[16]Domredemp!CT13</f>
        <v>-509726</v>
      </c>
      <c r="CU64" s="322"/>
      <c r="CV64" s="331"/>
      <c r="CX64" s="320"/>
      <c r="CY64" s="321">
        <f>-[16]Domredemp!CY13</f>
        <v>-481932</v>
      </c>
      <c r="CZ64" s="322"/>
      <c r="DA64" s="331"/>
      <c r="DB64" s="313"/>
      <c r="DC64" s="320"/>
      <c r="DD64" s="321">
        <f>-[16]Domredemp!DD13</f>
        <v>-394961</v>
      </c>
      <c r="DE64" s="322"/>
      <c r="DG64" s="313"/>
      <c r="DH64" s="320"/>
      <c r="DI64" s="321">
        <f>-[16]Domredemp!DI13</f>
        <v>-486039</v>
      </c>
      <c r="DJ64" s="322"/>
      <c r="DL64" s="313"/>
      <c r="DM64" s="320"/>
      <c r="DN64" s="321">
        <f>-[16]Domredemp!DN13</f>
        <v>-514052</v>
      </c>
      <c r="DO64" s="322"/>
      <c r="DQ64" s="313"/>
      <c r="DR64" s="320"/>
      <c r="DS64" s="321">
        <f>-[16]Domredemp!DS13</f>
        <v>-96145194</v>
      </c>
      <c r="DT64" s="322"/>
      <c r="DV64" s="313"/>
      <c r="DW64" s="320"/>
      <c r="DX64" s="321">
        <f>-[16]Domredemp!DX13</f>
        <v>-54816892</v>
      </c>
      <c r="DY64" s="322"/>
      <c r="EA64" s="313"/>
      <c r="EB64" s="320"/>
      <c r="EC64" s="321">
        <f>-[16]Domredemp!EC13</f>
        <v>-349641</v>
      </c>
      <c r="ED64" s="322"/>
      <c r="EF64" s="313"/>
      <c r="EG64" s="320"/>
      <c r="EH64" s="321">
        <f>-[16]Domredemp!EH13</f>
        <v>-377048</v>
      </c>
      <c r="EI64" s="322"/>
      <c r="EK64" s="329"/>
      <c r="EL64" s="320"/>
      <c r="EM64" s="321">
        <f>-[16]Domredemp!EM13</f>
        <v>-97796758</v>
      </c>
      <c r="EN64" s="322"/>
      <c r="EO64" s="377"/>
      <c r="EP64" s="314"/>
      <c r="EQ64" s="290"/>
      <c r="ER64" s="290"/>
      <c r="ES64" s="290"/>
    </row>
    <row r="65" spans="3:149" ht="15" customHeight="1" x14ac:dyDescent="0.35">
      <c r="C65" s="301" t="s">
        <v>325</v>
      </c>
      <c r="D65" s="378"/>
      <c r="E65" s="342"/>
      <c r="F65" s="312"/>
      <c r="G65" s="355"/>
      <c r="H65" s="340">
        <f>-[16]Foreigndebt!G177</f>
        <v>-36163443</v>
      </c>
      <c r="I65" s="339"/>
      <c r="K65" s="313"/>
      <c r="L65" s="337"/>
      <c r="M65" s="340">
        <f>-[16]Foreigndebt!L177</f>
        <v>-20618750</v>
      </c>
      <c r="N65" s="339"/>
      <c r="O65" s="313"/>
      <c r="Q65" s="337"/>
      <c r="R65" s="340">
        <f>-[16]Foreigndebt!Q177</f>
        <v>0</v>
      </c>
      <c r="S65" s="339"/>
      <c r="T65" s="313"/>
      <c r="V65" s="337"/>
      <c r="W65" s="340">
        <f>-[16]Foreigndebt!V177</f>
        <v>0</v>
      </c>
      <c r="X65" s="339"/>
      <c r="Z65" s="329"/>
      <c r="AA65" s="337"/>
      <c r="AB65" s="340">
        <f>-[16]Foreigndebt!AA177</f>
        <v>0</v>
      </c>
      <c r="AC65" s="339"/>
      <c r="AD65" s="331"/>
      <c r="AE65" s="329"/>
      <c r="AF65" s="337"/>
      <c r="AG65" s="340">
        <f>-[16]Foreigndebt!AF177</f>
        <v>0</v>
      </c>
      <c r="AH65" s="339"/>
      <c r="AI65" s="331"/>
      <c r="AK65" s="337"/>
      <c r="AL65" s="340">
        <f>-[16]Foreigndebt!AK177</f>
        <v>0</v>
      </c>
      <c r="AM65" s="339"/>
      <c r="AN65" s="313"/>
      <c r="AP65" s="337"/>
      <c r="AQ65" s="340">
        <f>-[16]Foreigndebt!AP177</f>
        <v>0</v>
      </c>
      <c r="AR65" s="339"/>
      <c r="AT65" s="329"/>
      <c r="AU65" s="337"/>
      <c r="AV65" s="340">
        <f>-[16]Foreigndebt!AU177</f>
        <v>0</v>
      </c>
      <c r="AW65" s="339"/>
      <c r="AY65" s="329"/>
      <c r="AZ65" s="337"/>
      <c r="BA65" s="340">
        <f>-[16]Foreigndebt!AZ177</f>
        <v>0</v>
      </c>
      <c r="BB65" s="339"/>
      <c r="BC65" s="313"/>
      <c r="BE65" s="337"/>
      <c r="BF65" s="340">
        <f>-[16]Foreigndebt!BE177</f>
        <v>0</v>
      </c>
      <c r="BG65" s="339"/>
      <c r="BI65" s="329"/>
      <c r="BJ65" s="337"/>
      <c r="BK65" s="340">
        <f>-[16]Foreigndebt!BJ177</f>
        <v>0</v>
      </c>
      <c r="BL65" s="339"/>
      <c r="BN65" s="329"/>
      <c r="BO65" s="337"/>
      <c r="BP65" s="340">
        <f>-[16]Foreigndebt!BO177</f>
        <v>0</v>
      </c>
      <c r="BQ65" s="339"/>
      <c r="BS65" s="329"/>
      <c r="BT65" s="337"/>
      <c r="BU65" s="340">
        <f>-[16]Foreigndebt!BT177</f>
        <v>-20618750</v>
      </c>
      <c r="BV65" s="339"/>
      <c r="BW65" s="331"/>
      <c r="BY65" s="337"/>
      <c r="BZ65" s="338">
        <f>-[16]Foreigndebt!BY177</f>
        <v>-56392773.400000006</v>
      </c>
      <c r="CA65" s="339"/>
      <c r="CB65" s="331"/>
      <c r="CD65" s="337"/>
      <c r="CE65" s="340">
        <f>-[16]Foreigndebt!CD177</f>
        <v>-9717048</v>
      </c>
      <c r="CF65" s="339"/>
      <c r="CG65" s="313"/>
      <c r="CI65" s="337"/>
      <c r="CJ65" s="340">
        <f>-[16]Foreigndebt!CI177</f>
        <v>0</v>
      </c>
      <c r="CK65" s="339"/>
      <c r="CL65" s="313"/>
      <c r="CN65" s="337"/>
      <c r="CO65" s="340">
        <f>[16]Foreigndebt!CN177</f>
        <v>0</v>
      </c>
      <c r="CP65" s="339"/>
      <c r="CR65" s="329"/>
      <c r="CS65" s="337"/>
      <c r="CT65" s="340">
        <f>-[16]Foreigndebt!CS177</f>
        <v>-9315321</v>
      </c>
      <c r="CU65" s="339"/>
      <c r="CV65" s="331"/>
      <c r="CX65" s="337"/>
      <c r="CY65" s="340">
        <v>0</v>
      </c>
      <c r="CZ65" s="339"/>
      <c r="DA65" s="331"/>
      <c r="DB65" s="313"/>
      <c r="DC65" s="337"/>
      <c r="DD65" s="340">
        <f>-[16]Foreigndebt!DC177</f>
        <v>-35195853</v>
      </c>
      <c r="DE65" s="339"/>
      <c r="DG65" s="313"/>
      <c r="DH65" s="337"/>
      <c r="DI65" s="340">
        <f>-[16]Foreigndebt!DH177</f>
        <v>0</v>
      </c>
      <c r="DJ65" s="339"/>
      <c r="DL65" s="313"/>
      <c r="DM65" s="337"/>
      <c r="DN65" s="340">
        <v>0</v>
      </c>
      <c r="DO65" s="339"/>
      <c r="DQ65" s="313"/>
      <c r="DR65" s="337"/>
      <c r="DS65" s="340">
        <f>-[16]Foreigndebt!DR177</f>
        <v>-800996.39999999991</v>
      </c>
      <c r="DT65" s="339"/>
      <c r="DV65" s="313"/>
      <c r="DW65" s="337"/>
      <c r="DX65" s="340">
        <f>-[16]Foreigndebt!DW177</f>
        <v>0</v>
      </c>
      <c r="DY65" s="339"/>
      <c r="EA65" s="313"/>
      <c r="EB65" s="337"/>
      <c r="EC65" s="340">
        <v>0</v>
      </c>
      <c r="ED65" s="339"/>
      <c r="EF65" s="313"/>
      <c r="EG65" s="337"/>
      <c r="EH65" s="340">
        <f>-[16]Foreigndebt!EG177</f>
        <v>-1363555</v>
      </c>
      <c r="EI65" s="339"/>
      <c r="EK65" s="329"/>
      <c r="EL65" s="337"/>
      <c r="EM65" s="340">
        <f>-[16]Foreigndebt!EL177</f>
        <v>-9717048</v>
      </c>
      <c r="EN65" s="339"/>
      <c r="EO65" s="377"/>
      <c r="EP65" s="314"/>
      <c r="EQ65" s="290"/>
      <c r="ER65" s="290"/>
      <c r="ES65" s="290"/>
    </row>
    <row r="66" spans="3:149" s="386" customFormat="1" ht="15" customHeight="1" x14ac:dyDescent="0.35">
      <c r="C66" s="379"/>
      <c r="D66" s="380"/>
      <c r="E66" s="381"/>
      <c r="F66" s="382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3"/>
      <c r="AE66" s="381"/>
      <c r="AF66" s="381"/>
      <c r="AG66" s="381"/>
      <c r="AH66" s="381"/>
      <c r="AI66" s="383"/>
      <c r="AJ66" s="381"/>
      <c r="AK66" s="381"/>
      <c r="AL66" s="384"/>
      <c r="AM66" s="381"/>
      <c r="AN66" s="381"/>
      <c r="AO66" s="381"/>
      <c r="AP66" s="381"/>
      <c r="AQ66" s="381"/>
      <c r="AR66" s="381"/>
      <c r="AS66" s="381"/>
      <c r="AT66" s="381"/>
      <c r="AU66" s="381"/>
      <c r="AV66" s="381"/>
      <c r="AW66" s="381"/>
      <c r="AX66" s="381"/>
      <c r="AY66" s="381"/>
      <c r="AZ66" s="381"/>
      <c r="BA66" s="381"/>
      <c r="BB66" s="381"/>
      <c r="BC66" s="381"/>
      <c r="BD66" s="381"/>
      <c r="BE66" s="381"/>
      <c r="BF66" s="381"/>
      <c r="BG66" s="381"/>
      <c r="BH66" s="381"/>
      <c r="BI66" s="381"/>
      <c r="BJ66" s="381"/>
      <c r="BK66" s="381"/>
      <c r="BL66" s="381"/>
      <c r="BM66" s="381"/>
      <c r="BN66" s="381"/>
      <c r="BO66" s="381"/>
      <c r="BP66" s="381"/>
      <c r="BQ66" s="381"/>
      <c r="BR66" s="381"/>
      <c r="BS66" s="381"/>
      <c r="BT66" s="381"/>
      <c r="BU66" s="381"/>
      <c r="BV66" s="381"/>
      <c r="BW66" s="383">
        <f>+BW69+BW76</f>
        <v>0</v>
      </c>
      <c r="BX66" s="381"/>
      <c r="BY66" s="381"/>
      <c r="BZ66" s="381"/>
      <c r="CA66" s="381"/>
      <c r="CB66" s="383"/>
      <c r="CC66" s="381"/>
      <c r="CD66" s="381"/>
      <c r="CE66" s="381"/>
      <c r="CF66" s="381"/>
      <c r="CG66" s="381"/>
      <c r="CH66" s="381"/>
      <c r="CI66" s="381"/>
      <c r="CJ66" s="381"/>
      <c r="CK66" s="381"/>
      <c r="CL66" s="381"/>
      <c r="CM66" s="381"/>
      <c r="CN66" s="381"/>
      <c r="CO66" s="381"/>
      <c r="CP66" s="381"/>
      <c r="CQ66" s="381"/>
      <c r="CR66" s="381"/>
      <c r="CS66" s="381"/>
      <c r="CT66" s="381"/>
      <c r="CU66" s="381"/>
      <c r="CV66" s="383"/>
      <c r="CW66" s="381"/>
      <c r="CX66" s="381"/>
      <c r="CY66" s="381"/>
      <c r="CZ66" s="381"/>
      <c r="DA66" s="383"/>
      <c r="DB66" s="381"/>
      <c r="DC66" s="381"/>
      <c r="DD66" s="381"/>
      <c r="DE66" s="381"/>
      <c r="DF66" s="381"/>
      <c r="DG66" s="381"/>
      <c r="DH66" s="381"/>
      <c r="DI66" s="381"/>
      <c r="DJ66" s="381"/>
      <c r="DK66" s="381"/>
      <c r="DL66" s="381"/>
      <c r="DM66" s="381"/>
      <c r="DN66" s="381"/>
      <c r="DO66" s="381"/>
      <c r="DP66" s="381"/>
      <c r="DQ66" s="381"/>
      <c r="DR66" s="381"/>
      <c r="DS66" s="381"/>
      <c r="DT66" s="381"/>
      <c r="DU66" s="381"/>
      <c r="DV66" s="381"/>
      <c r="DW66" s="381"/>
      <c r="DX66" s="381"/>
      <c r="DY66" s="381"/>
      <c r="DZ66" s="381"/>
      <c r="EA66" s="381"/>
      <c r="EB66" s="381"/>
      <c r="EC66" s="381"/>
      <c r="ED66" s="381"/>
      <c r="EE66" s="381"/>
      <c r="EF66" s="381"/>
      <c r="EG66" s="381"/>
      <c r="EH66" s="381"/>
      <c r="EI66" s="381"/>
      <c r="EJ66" s="381"/>
      <c r="EK66" s="381"/>
      <c r="EL66" s="381"/>
      <c r="EM66" s="381"/>
      <c r="EN66" s="381"/>
      <c r="EO66" s="385"/>
      <c r="EP66" s="314"/>
      <c r="EQ66" s="290"/>
      <c r="ER66" s="290"/>
      <c r="ES66" s="290"/>
    </row>
    <row r="67" spans="3:149" s="386" customFormat="1" ht="15" customHeight="1" x14ac:dyDescent="0.35">
      <c r="C67" s="378" t="s">
        <v>326</v>
      </c>
      <c r="D67" s="387"/>
      <c r="AD67" s="290"/>
      <c r="AI67" s="290"/>
      <c r="AL67" s="388"/>
      <c r="BW67" s="290"/>
      <c r="CB67" s="290"/>
      <c r="CV67" s="290"/>
      <c r="DA67" s="290"/>
      <c r="EO67" s="290"/>
      <c r="EP67" s="290"/>
      <c r="EQ67" s="290"/>
      <c r="ER67" s="290"/>
      <c r="ES67" s="290"/>
    </row>
    <row r="68" spans="3:149" s="386" customFormat="1" x14ac:dyDescent="0.35">
      <c r="C68" s="378" t="s">
        <v>327</v>
      </c>
      <c r="D68" s="387"/>
      <c r="AD68" s="290"/>
      <c r="AI68" s="290"/>
      <c r="AL68" s="388"/>
      <c r="BW68" s="290"/>
      <c r="CB68" s="290"/>
      <c r="CV68" s="290"/>
      <c r="DA68" s="290"/>
      <c r="EO68" s="290"/>
      <c r="EP68" s="290"/>
      <c r="EQ68" s="290"/>
      <c r="ER68" s="290"/>
      <c r="ES68" s="290"/>
    </row>
    <row r="69" spans="3:149" s="386" customFormat="1" hidden="1" x14ac:dyDescent="0.35">
      <c r="C69" s="378" t="s">
        <v>328</v>
      </c>
      <c r="D69" s="387"/>
      <c r="BF69" s="289"/>
      <c r="BW69" s="289"/>
    </row>
    <row r="70" spans="3:149" ht="15" customHeight="1" x14ac:dyDescent="0.35"/>
    <row r="71" spans="3:149" ht="15" customHeight="1" x14ac:dyDescent="0.35">
      <c r="C71" s="389"/>
      <c r="H71" s="390"/>
    </row>
    <row r="72" spans="3:149" ht="15" customHeight="1" x14ac:dyDescent="0.35"/>
    <row r="73" spans="3:149" ht="15" customHeight="1" x14ac:dyDescent="0.35">
      <c r="C73" s="391"/>
      <c r="H73" s="391"/>
    </row>
    <row r="74" spans="3:149" ht="15" customHeight="1" x14ac:dyDescent="0.35"/>
    <row r="100" spans="75:75" x14ac:dyDescent="0.35">
      <c r="BW100" s="290"/>
    </row>
    <row r="124" spans="75:75" x14ac:dyDescent="0.35">
      <c r="BW124" s="290"/>
    </row>
    <row r="133" spans="75:128" x14ac:dyDescent="0.35">
      <c r="DX133" s="392"/>
    </row>
    <row r="134" spans="75:128" x14ac:dyDescent="0.35">
      <c r="BW134" s="290"/>
    </row>
  </sheetData>
  <mergeCells count="2">
    <mergeCell ref="H2:BU2"/>
    <mergeCell ref="BZ2:EM2"/>
  </mergeCells>
  <pageMargins left="0.7" right="0.7" top="0.75" bottom="0.75" header="0.3" footer="0.3"/>
  <pageSetup scale="65" orientation="portrait" r:id="rId1"/>
  <colBreaks count="1" manualBreakCount="1">
    <brk id="14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7CC13-D762-4900-8B83-4C285035FDE8}">
  <sheetPr>
    <pageSetUpPr fitToPage="1"/>
  </sheetPr>
  <dimension ref="A1:ES1535"/>
  <sheetViews>
    <sheetView view="pageBreakPreview" topLeftCell="C230" zoomScale="98" zoomScaleNormal="100" zoomScaleSheetLayoutView="98" workbookViewId="0">
      <selection activeCell="H79" sqref="H79"/>
    </sheetView>
  </sheetViews>
  <sheetFormatPr defaultColWidth="9.23046875" defaultRowHeight="12.9" x14ac:dyDescent="0.35"/>
  <cols>
    <col min="1" max="1" width="1.69140625" style="289" hidden="1" customWidth="1"/>
    <col min="2" max="2" width="1.07421875" style="289" hidden="1" customWidth="1"/>
    <col min="3" max="3" width="0.921875" style="289" customWidth="1"/>
    <col min="4" max="4" width="35.921875" style="289" customWidth="1"/>
    <col min="5" max="5" width="3.3046875" style="289" customWidth="1"/>
    <col min="6" max="6" width="0.921875" style="313" customWidth="1"/>
    <col min="7" max="7" width="0.921875" style="289" customWidth="1"/>
    <col min="8" max="8" width="14.61328125" style="289" customWidth="1"/>
    <col min="9" max="10" width="0.921875" style="289" customWidth="1"/>
    <col min="11" max="12" width="0.921875" style="289" hidden="1" customWidth="1"/>
    <col min="13" max="13" width="16.765625" style="289" hidden="1" customWidth="1"/>
    <col min="14" max="15" width="0.921875" style="289" hidden="1" customWidth="1"/>
    <col min="16" max="16" width="1.15234375" style="289" hidden="1" customWidth="1"/>
    <col min="17" max="17" width="0.921875" style="289" hidden="1" customWidth="1"/>
    <col min="18" max="18" width="14.61328125" style="289" hidden="1" customWidth="1"/>
    <col min="19" max="22" width="0.921875" style="289" hidden="1" customWidth="1"/>
    <col min="23" max="23" width="14.61328125" style="289" hidden="1" customWidth="1"/>
    <col min="24" max="27" width="0.921875" style="289" hidden="1" customWidth="1"/>
    <col min="28" max="28" width="14.61328125" style="289" hidden="1" customWidth="1"/>
    <col min="29" max="32" width="0.921875" style="289" hidden="1" customWidth="1"/>
    <col min="33" max="33" width="14.61328125" style="289" hidden="1" customWidth="1"/>
    <col min="34" max="36" width="0.921875" style="289" hidden="1" customWidth="1"/>
    <col min="37" max="37" width="1.07421875" style="289" hidden="1" customWidth="1"/>
    <col min="38" max="38" width="14.61328125" style="289" hidden="1" customWidth="1"/>
    <col min="39" max="42" width="0.921875" style="289" hidden="1" customWidth="1"/>
    <col min="43" max="43" width="14.61328125" style="289" hidden="1" customWidth="1"/>
    <col min="44" max="47" width="0.921875" style="289" hidden="1" customWidth="1"/>
    <col min="48" max="48" width="14.61328125" style="289" hidden="1" customWidth="1"/>
    <col min="49" max="52" width="0.921875" style="289" hidden="1" customWidth="1"/>
    <col min="53" max="53" width="14.61328125" style="289" hidden="1" customWidth="1"/>
    <col min="54" max="57" width="0.921875" style="289" hidden="1" customWidth="1"/>
    <col min="58" max="58" width="14.61328125" style="289" hidden="1" customWidth="1"/>
    <col min="59" max="62" width="0.921875" style="289" hidden="1" customWidth="1"/>
    <col min="63" max="63" width="14.61328125" style="289" hidden="1" customWidth="1"/>
    <col min="64" max="67" width="0.921875" style="289" hidden="1" customWidth="1"/>
    <col min="68" max="68" width="14.61328125" style="289" hidden="1" customWidth="1"/>
    <col min="69" max="70" width="0.921875" style="289" hidden="1" customWidth="1"/>
    <col min="71" max="72" width="0.921875" style="289" customWidth="1"/>
    <col min="73" max="73" width="14.61328125" style="289" customWidth="1"/>
    <col min="74" max="77" width="0.921875" style="289" customWidth="1"/>
    <col min="78" max="78" width="14.61328125" style="289" customWidth="1"/>
    <col min="79" max="82" width="0.921875" style="289" customWidth="1"/>
    <col min="83" max="83" width="16.765625" style="289" customWidth="1"/>
    <col min="84" max="85" width="0.921875" style="289" customWidth="1"/>
    <col min="86" max="87" width="0.921875" style="289" hidden="1" customWidth="1"/>
    <col min="88" max="88" width="16.765625" style="289" hidden="1" customWidth="1"/>
    <col min="89" max="92" width="0.921875" style="289" hidden="1" customWidth="1"/>
    <col min="93" max="93" width="16.765625" style="289" hidden="1" customWidth="1"/>
    <col min="94" max="97" width="0.921875" style="289" hidden="1" customWidth="1"/>
    <col min="98" max="98" width="16.765625" style="289" hidden="1" customWidth="1"/>
    <col min="99" max="99" width="0.61328125" style="289" hidden="1" customWidth="1"/>
    <col min="100" max="102" width="0.921875" style="289" hidden="1" customWidth="1"/>
    <col min="103" max="103" width="16.765625" style="289" hidden="1" customWidth="1"/>
    <col min="104" max="107" width="0.921875" style="289" hidden="1" customWidth="1"/>
    <col min="108" max="108" width="16.765625" style="289" hidden="1" customWidth="1"/>
    <col min="109" max="112" width="0.921875" style="289" hidden="1" customWidth="1"/>
    <col min="113" max="113" width="16.765625" style="289" hidden="1" customWidth="1"/>
    <col min="114" max="117" width="0.921875" style="289" hidden="1" customWidth="1"/>
    <col min="118" max="118" width="16.765625" style="289" hidden="1" customWidth="1"/>
    <col min="119" max="122" width="0.921875" style="289" hidden="1" customWidth="1"/>
    <col min="123" max="123" width="16.765625" style="289" hidden="1" customWidth="1"/>
    <col min="124" max="127" width="0.921875" style="289" hidden="1" customWidth="1"/>
    <col min="128" max="128" width="16.765625" style="289" hidden="1" customWidth="1"/>
    <col min="129" max="132" width="0.921875" style="289" hidden="1" customWidth="1"/>
    <col min="133" max="133" width="14.61328125" style="289" hidden="1" customWidth="1"/>
    <col min="134" max="137" width="0.921875" style="289" hidden="1" customWidth="1"/>
    <col min="138" max="138" width="16.765625" style="289" hidden="1" customWidth="1"/>
    <col min="139" max="142" width="0.921875" style="289" hidden="1" customWidth="1"/>
    <col min="143" max="143" width="14.61328125" style="289" hidden="1" customWidth="1"/>
    <col min="144" max="145" width="0.921875" style="289" hidden="1" customWidth="1"/>
    <col min="146" max="146" width="1.69140625" style="289" customWidth="1"/>
    <col min="147" max="147" width="3.61328125" style="289" customWidth="1"/>
    <col min="148" max="148" width="19.921875" style="289" customWidth="1"/>
    <col min="149" max="149" width="12.4609375" style="289" customWidth="1"/>
    <col min="150" max="150" width="10.3046875" style="289" bestFit="1" customWidth="1"/>
    <col min="151" max="151" width="11.23046875" style="289" bestFit="1" customWidth="1"/>
    <col min="152" max="16384" width="9.23046875" style="289"/>
  </cols>
  <sheetData>
    <row r="1" spans="4:148" hidden="1" x14ac:dyDescent="0.35">
      <c r="F1" s="289"/>
      <c r="N1" s="289">
        <f>1770000000+11234076861+1105000000</f>
        <v>14109076861</v>
      </c>
    </row>
    <row r="2" spans="4:148" ht="5.25" hidden="1" customHeight="1" x14ac:dyDescent="0.35">
      <c r="F2" s="289"/>
    </row>
    <row r="3" spans="4:148" hidden="1" x14ac:dyDescent="0.35">
      <c r="F3" s="289"/>
    </row>
    <row r="4" spans="4:148" hidden="1" x14ac:dyDescent="0.35">
      <c r="D4" s="290"/>
      <c r="E4" s="290"/>
      <c r="F4" s="290"/>
      <c r="G4" s="290"/>
    </row>
    <row r="5" spans="4:148" hidden="1" x14ac:dyDescent="0.35">
      <c r="F5" s="289"/>
    </row>
    <row r="6" spans="4:148" hidden="1" x14ac:dyDescent="0.35">
      <c r="F6" s="289">
        <v>0</v>
      </c>
    </row>
    <row r="7" spans="4:148" ht="15.45" x14ac:dyDescent="0.4">
      <c r="D7" s="393" t="s">
        <v>329</v>
      </c>
      <c r="E7" s="393"/>
      <c r="F7" s="393">
        <v>0</v>
      </c>
      <c r="G7" s="393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EK7" s="292"/>
      <c r="EL7" s="292"/>
      <c r="EM7" s="292"/>
      <c r="EN7" s="292"/>
      <c r="EO7" s="292"/>
    </row>
    <row r="8" spans="4:148" ht="15" customHeight="1" x14ac:dyDescent="0.35">
      <c r="D8" s="314"/>
      <c r="E8" s="290"/>
      <c r="F8" s="394">
        <v>0</v>
      </c>
      <c r="G8" s="395"/>
      <c r="H8" s="729" t="str">
        <f>[16]Summary!H8</f>
        <v>2026/27</v>
      </c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  <c r="V8" s="729"/>
      <c r="W8" s="729"/>
      <c r="X8" s="729"/>
      <c r="Y8" s="729"/>
      <c r="Z8" s="729"/>
      <c r="AA8" s="729"/>
      <c r="AB8" s="729"/>
      <c r="AC8" s="729"/>
      <c r="AD8" s="729"/>
      <c r="AE8" s="729"/>
      <c r="AF8" s="729"/>
      <c r="AG8" s="729"/>
      <c r="AH8" s="729"/>
      <c r="AI8" s="729"/>
      <c r="AJ8" s="729"/>
      <c r="AK8" s="729"/>
      <c r="AL8" s="729"/>
      <c r="AM8" s="729"/>
      <c r="AN8" s="729"/>
      <c r="AO8" s="729"/>
      <c r="AP8" s="729"/>
      <c r="AQ8" s="729"/>
      <c r="AR8" s="729"/>
      <c r="AS8" s="729"/>
      <c r="AT8" s="729"/>
      <c r="AU8" s="729"/>
      <c r="AV8" s="729"/>
      <c r="AW8" s="729"/>
      <c r="AX8" s="729"/>
      <c r="AY8" s="729"/>
      <c r="AZ8" s="729"/>
      <c r="BA8" s="729"/>
      <c r="BB8" s="729"/>
      <c r="BC8" s="729"/>
      <c r="BD8" s="729"/>
      <c r="BE8" s="729"/>
      <c r="BF8" s="729"/>
      <c r="BG8" s="729"/>
      <c r="BH8" s="729"/>
      <c r="BI8" s="729"/>
      <c r="BJ8" s="729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32"/>
      <c r="BX8" s="396"/>
      <c r="BY8" s="397"/>
      <c r="BZ8" s="733" t="str">
        <f>[16]Summary!BZ8</f>
        <v>2025/26</v>
      </c>
      <c r="CA8" s="733"/>
      <c r="CB8" s="733"/>
      <c r="CC8" s="733"/>
      <c r="CD8" s="733"/>
      <c r="CE8" s="733"/>
      <c r="CF8" s="733"/>
      <c r="CG8" s="733"/>
      <c r="CH8" s="733"/>
      <c r="CI8" s="733"/>
      <c r="CJ8" s="733"/>
      <c r="CK8" s="733"/>
      <c r="CL8" s="733"/>
      <c r="CM8" s="733"/>
      <c r="CN8" s="733"/>
      <c r="CO8" s="733"/>
      <c r="CP8" s="733"/>
      <c r="CQ8" s="733"/>
      <c r="CR8" s="733"/>
      <c r="CS8" s="733"/>
      <c r="CT8" s="733"/>
      <c r="CU8" s="733"/>
      <c r="CV8" s="733"/>
      <c r="CW8" s="733"/>
      <c r="CX8" s="733"/>
      <c r="CY8" s="733"/>
      <c r="CZ8" s="733"/>
      <c r="DA8" s="733"/>
      <c r="DB8" s="733"/>
      <c r="DC8" s="733"/>
      <c r="DD8" s="733"/>
      <c r="DE8" s="733"/>
      <c r="DF8" s="733"/>
      <c r="DG8" s="733"/>
      <c r="DH8" s="733"/>
      <c r="DI8" s="733"/>
      <c r="DJ8" s="733"/>
      <c r="DK8" s="733"/>
      <c r="DL8" s="733"/>
      <c r="DM8" s="733"/>
      <c r="DN8" s="733"/>
      <c r="DO8" s="733"/>
      <c r="DP8" s="733"/>
      <c r="DQ8" s="733"/>
      <c r="DR8" s="733"/>
      <c r="DS8" s="733"/>
      <c r="DT8" s="733"/>
      <c r="DU8" s="733"/>
      <c r="DV8" s="733"/>
      <c r="DW8" s="733"/>
      <c r="DX8" s="733"/>
      <c r="DY8" s="733"/>
      <c r="DZ8" s="733"/>
      <c r="EA8" s="733"/>
      <c r="EB8" s="733"/>
      <c r="EC8" s="733"/>
      <c r="ED8" s="733"/>
      <c r="EE8" s="733"/>
      <c r="EF8" s="733"/>
      <c r="EG8" s="733"/>
      <c r="EH8" s="733"/>
      <c r="EI8" s="733"/>
      <c r="EJ8" s="733"/>
      <c r="EK8" s="733"/>
      <c r="EL8" s="733"/>
      <c r="EM8" s="733"/>
      <c r="EN8" s="733"/>
      <c r="EO8" s="398"/>
      <c r="EP8" s="301"/>
    </row>
    <row r="9" spans="4:148" x14ac:dyDescent="0.35">
      <c r="D9" s="301"/>
      <c r="F9" s="313">
        <v>0</v>
      </c>
      <c r="H9" s="304" t="str">
        <f>[16]Summary!H9</f>
        <v>Budget</v>
      </c>
      <c r="I9" s="304"/>
      <c r="J9" s="304"/>
      <c r="K9" s="303"/>
      <c r="L9" s="304"/>
      <c r="M9" s="304" t="s">
        <v>4</v>
      </c>
      <c r="N9" s="304"/>
      <c r="O9" s="304"/>
      <c r="P9" s="303"/>
      <c r="Q9" s="304"/>
      <c r="R9" s="304" t="s">
        <v>5</v>
      </c>
      <c r="S9" s="304"/>
      <c r="T9" s="304"/>
      <c r="U9" s="303"/>
      <c r="V9" s="304"/>
      <c r="W9" s="304" t="s">
        <v>6</v>
      </c>
      <c r="X9" s="304"/>
      <c r="Y9" s="304"/>
      <c r="Z9" s="303"/>
      <c r="AA9" s="304"/>
      <c r="AB9" s="304" t="s">
        <v>7</v>
      </c>
      <c r="AC9" s="304"/>
      <c r="AD9" s="304"/>
      <c r="AE9" s="303"/>
      <c r="AF9" s="304"/>
      <c r="AG9" s="304" t="s">
        <v>8</v>
      </c>
      <c r="AH9" s="304"/>
      <c r="AI9" s="304"/>
      <c r="AJ9" s="303"/>
      <c r="AK9" s="304"/>
      <c r="AL9" s="304" t="s">
        <v>9</v>
      </c>
      <c r="AM9" s="304"/>
      <c r="AN9" s="304"/>
      <c r="AO9" s="303"/>
      <c r="AP9" s="304"/>
      <c r="AQ9" s="304" t="s">
        <v>10</v>
      </c>
      <c r="AR9" s="304"/>
      <c r="AS9" s="304"/>
      <c r="AT9" s="303"/>
      <c r="AU9" s="304"/>
      <c r="AV9" s="304" t="s">
        <v>11</v>
      </c>
      <c r="AW9" s="304"/>
      <c r="AX9" s="304"/>
      <c r="AY9" s="303"/>
      <c r="AZ9" s="304"/>
      <c r="BA9" s="304" t="s">
        <v>12</v>
      </c>
      <c r="BB9" s="304"/>
      <c r="BC9" s="304"/>
      <c r="BD9" s="303"/>
      <c r="BE9" s="304"/>
      <c r="BF9" s="304" t="s">
        <v>13</v>
      </c>
      <c r="BG9" s="304"/>
      <c r="BH9" s="304"/>
      <c r="BI9" s="303"/>
      <c r="BJ9" s="304"/>
      <c r="BK9" s="304" t="s">
        <v>14</v>
      </c>
      <c r="BL9" s="304"/>
      <c r="BM9" s="304"/>
      <c r="BN9" s="303"/>
      <c r="BO9" s="304"/>
      <c r="BP9" s="304" t="s">
        <v>15</v>
      </c>
      <c r="BQ9" s="304"/>
      <c r="BR9" s="304"/>
      <c r="BS9" s="303"/>
      <c r="BT9" s="304"/>
      <c r="BU9" s="304" t="s">
        <v>16</v>
      </c>
      <c r="BV9" s="304"/>
      <c r="BW9" s="304"/>
      <c r="BX9" s="303"/>
      <c r="BY9" s="399"/>
      <c r="BZ9" s="304" t="str">
        <f>[16]Summary!BZ9</f>
        <v>Preliminary</v>
      </c>
      <c r="CA9" s="304"/>
      <c r="CB9" s="304"/>
      <c r="CC9" s="303"/>
      <c r="CD9" s="304"/>
      <c r="CE9" s="304" t="s">
        <v>4</v>
      </c>
      <c r="CF9" s="304"/>
      <c r="CG9" s="304"/>
      <c r="CH9" s="303"/>
      <c r="CI9" s="304"/>
      <c r="CJ9" s="304" t="s">
        <v>5</v>
      </c>
      <c r="CK9" s="304"/>
      <c r="CL9" s="304"/>
      <c r="CM9" s="303"/>
      <c r="CN9" s="304"/>
      <c r="CO9" s="304" t="s">
        <v>6</v>
      </c>
      <c r="CP9" s="304"/>
      <c r="CQ9" s="304"/>
      <c r="CR9" s="303"/>
      <c r="CS9" s="304"/>
      <c r="CT9" s="304" t="s">
        <v>7</v>
      </c>
      <c r="CU9" s="304"/>
      <c r="CV9" s="304"/>
      <c r="CW9" s="303"/>
      <c r="CX9" s="304"/>
      <c r="CY9" s="304" t="s">
        <v>8</v>
      </c>
      <c r="CZ9" s="304"/>
      <c r="DA9" s="304"/>
      <c r="DB9" s="303"/>
      <c r="DC9" s="304"/>
      <c r="DD9" s="304" t="s">
        <v>9</v>
      </c>
      <c r="DE9" s="304"/>
      <c r="DF9" s="304"/>
      <c r="DG9" s="303"/>
      <c r="DH9" s="304"/>
      <c r="DI9" s="304" t="s">
        <v>10</v>
      </c>
      <c r="DJ9" s="304"/>
      <c r="DK9" s="304"/>
      <c r="DL9" s="303"/>
      <c r="DM9" s="304"/>
      <c r="DN9" s="304" t="s">
        <v>11</v>
      </c>
      <c r="DO9" s="304"/>
      <c r="DP9" s="304"/>
      <c r="DQ9" s="303"/>
      <c r="DR9" s="304"/>
      <c r="DS9" s="304" t="s">
        <v>12</v>
      </c>
      <c r="DT9" s="304"/>
      <c r="DU9" s="304"/>
      <c r="DV9" s="303"/>
      <c r="DW9" s="304"/>
      <c r="DX9" s="304" t="s">
        <v>13</v>
      </c>
      <c r="DY9" s="304"/>
      <c r="DZ9" s="304"/>
      <c r="EA9" s="303"/>
      <c r="EB9" s="304"/>
      <c r="EC9" s="304" t="s">
        <v>14</v>
      </c>
      <c r="ED9" s="304"/>
      <c r="EE9" s="304"/>
      <c r="EF9" s="303"/>
      <c r="EG9" s="399"/>
      <c r="EH9" s="399" t="s">
        <v>283</v>
      </c>
      <c r="EI9" s="399"/>
      <c r="EJ9" s="400"/>
      <c r="EK9" s="303"/>
      <c r="EL9" s="399"/>
      <c r="EM9" s="304" t="s">
        <v>16</v>
      </c>
      <c r="EN9" s="304"/>
      <c r="EO9" s="304"/>
      <c r="EP9" s="301"/>
      <c r="ER9" s="734"/>
    </row>
    <row r="10" spans="4:148" x14ac:dyDescent="0.35">
      <c r="D10" s="306" t="s">
        <v>19</v>
      </c>
      <c r="E10" s="401"/>
      <c r="F10" s="402">
        <v>0</v>
      </c>
      <c r="G10" s="401"/>
      <c r="H10" s="310" t="s">
        <v>284</v>
      </c>
      <c r="I10" s="310"/>
      <c r="J10" s="310"/>
      <c r="K10" s="309"/>
      <c r="L10" s="310"/>
      <c r="M10" s="307"/>
      <c r="N10" s="307"/>
      <c r="O10" s="307"/>
      <c r="P10" s="403"/>
      <c r="Q10" s="307"/>
      <c r="R10" s="307"/>
      <c r="S10" s="307"/>
      <c r="T10" s="307"/>
      <c r="U10" s="403"/>
      <c r="V10" s="307"/>
      <c r="W10" s="307"/>
      <c r="X10" s="307"/>
      <c r="Y10" s="307"/>
      <c r="Z10" s="403"/>
      <c r="AA10" s="307"/>
      <c r="AB10" s="307"/>
      <c r="AC10" s="307"/>
      <c r="AD10" s="307"/>
      <c r="AE10" s="403"/>
      <c r="AF10" s="307"/>
      <c r="AG10" s="307"/>
      <c r="AH10" s="307"/>
      <c r="AI10" s="307"/>
      <c r="AJ10" s="403"/>
      <c r="AK10" s="307"/>
      <c r="AL10" s="307"/>
      <c r="AM10" s="307"/>
      <c r="AN10" s="307"/>
      <c r="AO10" s="403"/>
      <c r="AP10" s="307"/>
      <c r="AQ10" s="307"/>
      <c r="AR10" s="307"/>
      <c r="AS10" s="307"/>
      <c r="AT10" s="403"/>
      <c r="AU10" s="307"/>
      <c r="AV10" s="307"/>
      <c r="AW10" s="307"/>
      <c r="AX10" s="307"/>
      <c r="AY10" s="403"/>
      <c r="AZ10" s="307"/>
      <c r="BA10" s="307"/>
      <c r="BB10" s="307"/>
      <c r="BC10" s="307"/>
      <c r="BD10" s="403"/>
      <c r="BE10" s="307"/>
      <c r="BF10" s="307"/>
      <c r="BG10" s="307"/>
      <c r="BH10" s="307"/>
      <c r="BI10" s="403"/>
      <c r="BJ10" s="307"/>
      <c r="BK10" s="307"/>
      <c r="BL10" s="307"/>
      <c r="BM10" s="307"/>
      <c r="BN10" s="403"/>
      <c r="BO10" s="307"/>
      <c r="BP10" s="307"/>
      <c r="BQ10" s="307"/>
      <c r="BR10" s="307"/>
      <c r="BS10" s="403"/>
      <c r="BT10" s="307"/>
      <c r="BU10" s="307"/>
      <c r="BV10" s="304"/>
      <c r="BW10" s="304"/>
      <c r="BX10" s="305"/>
      <c r="BY10" s="310"/>
      <c r="BZ10" s="304" t="s">
        <v>21</v>
      </c>
      <c r="CA10" s="304"/>
      <c r="CB10" s="304"/>
      <c r="CC10" s="305"/>
      <c r="CD10" s="304"/>
      <c r="CE10" s="304"/>
      <c r="CF10" s="304"/>
      <c r="CG10" s="304"/>
      <c r="CH10" s="305"/>
      <c r="CI10" s="304"/>
      <c r="CJ10" s="304"/>
      <c r="CK10" s="304"/>
      <c r="CL10" s="304"/>
      <c r="CM10" s="305"/>
      <c r="CN10" s="304"/>
      <c r="CO10" s="304"/>
      <c r="CP10" s="304"/>
      <c r="CQ10" s="304"/>
      <c r="CR10" s="305"/>
      <c r="CS10" s="304"/>
      <c r="CT10" s="304"/>
      <c r="CU10" s="304"/>
      <c r="CV10" s="304"/>
      <c r="CW10" s="305"/>
      <c r="CX10" s="304"/>
      <c r="CY10" s="304"/>
      <c r="CZ10" s="304"/>
      <c r="DA10" s="304"/>
      <c r="DB10" s="305"/>
      <c r="DC10" s="304"/>
      <c r="DD10" s="304"/>
      <c r="DE10" s="304"/>
      <c r="DF10" s="304"/>
      <c r="DG10" s="305"/>
      <c r="DH10" s="304"/>
      <c r="DI10" s="304"/>
      <c r="DJ10" s="304"/>
      <c r="DK10" s="304"/>
      <c r="DL10" s="305"/>
      <c r="DM10" s="304"/>
      <c r="DN10" s="304"/>
      <c r="DO10" s="304"/>
      <c r="DP10" s="304"/>
      <c r="DQ10" s="305"/>
      <c r="DR10" s="304"/>
      <c r="DS10" s="304"/>
      <c r="DT10" s="304"/>
      <c r="DU10" s="304"/>
      <c r="DV10" s="305"/>
      <c r="DW10" s="304"/>
      <c r="DX10" s="304"/>
      <c r="DY10" s="304"/>
      <c r="DZ10" s="304"/>
      <c r="EA10" s="305"/>
      <c r="EB10" s="304"/>
      <c r="EC10" s="304"/>
      <c r="ED10" s="304"/>
      <c r="EE10" s="304"/>
      <c r="EF10" s="305"/>
      <c r="EG10" s="304"/>
      <c r="EH10" s="304"/>
      <c r="EI10" s="304"/>
      <c r="EJ10" s="404"/>
      <c r="EK10" s="309"/>
      <c r="EL10" s="304"/>
      <c r="EM10" s="304"/>
      <c r="EN10" s="304"/>
      <c r="EO10" s="304"/>
      <c r="EP10" s="301"/>
      <c r="ER10" s="734"/>
    </row>
    <row r="11" spans="4:148" x14ac:dyDescent="0.35">
      <c r="D11" s="405"/>
      <c r="E11" s="342"/>
      <c r="F11" s="345"/>
      <c r="G11" s="406"/>
      <c r="H11" s="406"/>
      <c r="I11" s="406"/>
      <c r="J11" s="406"/>
      <c r="K11" s="345"/>
      <c r="L11" s="406"/>
      <c r="M11" s="406"/>
      <c r="N11" s="406"/>
      <c r="O11" s="406"/>
      <c r="P11" s="345"/>
      <c r="Q11" s="406"/>
      <c r="R11" s="406"/>
      <c r="S11" s="406"/>
      <c r="T11" s="406"/>
      <c r="U11" s="345"/>
      <c r="V11" s="406"/>
      <c r="W11" s="406"/>
      <c r="X11" s="406"/>
      <c r="Y11" s="406"/>
      <c r="Z11" s="345"/>
      <c r="AA11" s="406"/>
      <c r="AB11" s="406"/>
      <c r="AC11" s="406"/>
      <c r="AD11" s="406"/>
      <c r="AE11" s="345"/>
      <c r="AF11" s="406"/>
      <c r="AG11" s="406"/>
      <c r="AH11" s="406"/>
      <c r="AI11" s="406"/>
      <c r="AJ11" s="345"/>
      <c r="AK11" s="406"/>
      <c r="AL11" s="406"/>
      <c r="AM11" s="406"/>
      <c r="AN11" s="406"/>
      <c r="AO11" s="345"/>
      <c r="AP11" s="406"/>
      <c r="AQ11" s="406"/>
      <c r="AR11" s="406"/>
      <c r="AS11" s="406"/>
      <c r="AT11" s="345"/>
      <c r="AU11" s="406"/>
      <c r="AV11" s="406"/>
      <c r="AW11" s="406"/>
      <c r="AX11" s="406"/>
      <c r="AY11" s="345"/>
      <c r="AZ11" s="406"/>
      <c r="BA11" s="406"/>
      <c r="BB11" s="406"/>
      <c r="BC11" s="406"/>
      <c r="BD11" s="345"/>
      <c r="BE11" s="406"/>
      <c r="BF11" s="406"/>
      <c r="BG11" s="406"/>
      <c r="BH11" s="406"/>
      <c r="BI11" s="345"/>
      <c r="BJ11" s="406"/>
      <c r="BK11" s="406"/>
      <c r="BL11" s="406"/>
      <c r="BM11" s="342"/>
      <c r="BN11" s="345"/>
      <c r="BO11" s="406"/>
      <c r="BP11" s="406"/>
      <c r="BQ11" s="406"/>
      <c r="BR11" s="406"/>
      <c r="BS11" s="345"/>
      <c r="BT11" s="342"/>
      <c r="BU11" s="321"/>
      <c r="BV11" s="321"/>
      <c r="BW11" s="321"/>
      <c r="BX11" s="320"/>
      <c r="BY11" s="321"/>
      <c r="BZ11" s="406"/>
      <c r="CA11" s="406"/>
      <c r="CB11" s="406"/>
      <c r="CC11" s="345"/>
      <c r="CD11" s="406"/>
      <c r="CE11" s="406"/>
      <c r="CF11" s="406"/>
      <c r="CG11" s="406"/>
      <c r="CH11" s="345"/>
      <c r="CI11" s="406"/>
      <c r="CJ11" s="406"/>
      <c r="CK11" s="406"/>
      <c r="CL11" s="406"/>
      <c r="CM11" s="345"/>
      <c r="CN11" s="406"/>
      <c r="CO11" s="406"/>
      <c r="CP11" s="406"/>
      <c r="CQ11" s="406"/>
      <c r="CR11" s="345"/>
      <c r="CS11" s="406"/>
      <c r="CT11" s="406"/>
      <c r="CU11" s="406"/>
      <c r="CV11" s="406"/>
      <c r="CW11" s="345"/>
      <c r="CX11" s="406"/>
      <c r="CY11" s="406"/>
      <c r="CZ11" s="406"/>
      <c r="DA11" s="406"/>
      <c r="DB11" s="345"/>
      <c r="DC11" s="406"/>
      <c r="DD11" s="406"/>
      <c r="DE11" s="406"/>
      <c r="DF11" s="406"/>
      <c r="DG11" s="345"/>
      <c r="DH11" s="406"/>
      <c r="DI11" s="406"/>
      <c r="DJ11" s="406"/>
      <c r="DK11" s="406"/>
      <c r="DL11" s="345"/>
      <c r="DM11" s="406"/>
      <c r="DN11" s="406"/>
      <c r="DO11" s="406"/>
      <c r="DP11" s="406"/>
      <c r="DQ11" s="345"/>
      <c r="DR11" s="406"/>
      <c r="DS11" s="406"/>
      <c r="DT11" s="406"/>
      <c r="DU11" s="406"/>
      <c r="DV11" s="345"/>
      <c r="DW11" s="406"/>
      <c r="DX11" s="406"/>
      <c r="DY11" s="406"/>
      <c r="DZ11" s="406"/>
      <c r="EA11" s="345"/>
      <c r="EB11" s="406"/>
      <c r="EC11" s="406"/>
      <c r="ED11" s="406"/>
      <c r="EE11" s="406"/>
      <c r="EF11" s="345"/>
      <c r="EG11" s="406"/>
      <c r="EH11" s="406"/>
      <c r="EI11" s="406"/>
      <c r="EJ11" s="406"/>
      <c r="EK11" s="341"/>
      <c r="EL11" s="406"/>
      <c r="EM11" s="321"/>
      <c r="EN11" s="321"/>
      <c r="EO11" s="407"/>
      <c r="EP11" s="301"/>
    </row>
    <row r="12" spans="4:148" s="290" customFormat="1" x14ac:dyDescent="0.35">
      <c r="D12" s="314" t="s">
        <v>293</v>
      </c>
      <c r="F12" s="316"/>
      <c r="H12" s="344">
        <f>SUM(H13:H15)</f>
        <v>242628000</v>
      </c>
      <c r="I12" s="344"/>
      <c r="J12" s="344"/>
      <c r="K12" s="343"/>
      <c r="L12" s="344"/>
      <c r="M12" s="344">
        <f>SUM(M13:M15)</f>
        <v>31093749</v>
      </c>
      <c r="N12" s="344"/>
      <c r="O12" s="344"/>
      <c r="P12" s="343"/>
      <c r="Q12" s="344"/>
      <c r="R12" s="344">
        <f>SUM(R13:R15)</f>
        <v>0</v>
      </c>
      <c r="S12" s="344"/>
      <c r="T12" s="344"/>
      <c r="U12" s="343"/>
      <c r="V12" s="344"/>
      <c r="W12" s="344">
        <f>SUM(W13:W15)</f>
        <v>0</v>
      </c>
      <c r="X12" s="344"/>
      <c r="Y12" s="344"/>
      <c r="Z12" s="343"/>
      <c r="AA12" s="344"/>
      <c r="AB12" s="344">
        <f>SUM(AB13:AB15)</f>
        <v>0</v>
      </c>
      <c r="AC12" s="344"/>
      <c r="AD12" s="344"/>
      <c r="AE12" s="343"/>
      <c r="AF12" s="344"/>
      <c r="AG12" s="344">
        <f>SUM(AG13:AG15)</f>
        <v>0</v>
      </c>
      <c r="AH12" s="344"/>
      <c r="AI12" s="344"/>
      <c r="AJ12" s="343"/>
      <c r="AK12" s="344"/>
      <c r="AL12" s="344">
        <f>SUM(AL13:AL15)</f>
        <v>0</v>
      </c>
      <c r="AM12" s="344"/>
      <c r="AN12" s="344"/>
      <c r="AO12" s="343"/>
      <c r="AP12" s="344"/>
      <c r="AQ12" s="344">
        <f>SUM(AQ13:AQ15)</f>
        <v>0</v>
      </c>
      <c r="AR12" s="344"/>
      <c r="AS12" s="344"/>
      <c r="AT12" s="343"/>
      <c r="AU12" s="344"/>
      <c r="AV12" s="344">
        <f>SUM(AV13:AV15)</f>
        <v>0</v>
      </c>
      <c r="AW12" s="344"/>
      <c r="AX12" s="344"/>
      <c r="AY12" s="343"/>
      <c r="AZ12" s="344"/>
      <c r="BA12" s="344">
        <f>SUM(BA13:BA15)</f>
        <v>0</v>
      </c>
      <c r="BB12" s="344"/>
      <c r="BC12" s="344"/>
      <c r="BD12" s="343"/>
      <c r="BE12" s="344"/>
      <c r="BF12" s="344">
        <f>SUM(BF13:BF15)</f>
        <v>0</v>
      </c>
      <c r="BG12" s="344"/>
      <c r="BH12" s="344"/>
      <c r="BI12" s="343"/>
      <c r="BJ12" s="344"/>
      <c r="BK12" s="344">
        <f>SUM(BK13:BK15)</f>
        <v>0</v>
      </c>
      <c r="BL12" s="344"/>
      <c r="BM12" s="344"/>
      <c r="BN12" s="343"/>
      <c r="BO12" s="344"/>
      <c r="BP12" s="344">
        <f>SUM(BP13:BP15)</f>
        <v>0</v>
      </c>
      <c r="BQ12" s="344"/>
      <c r="BR12" s="344"/>
      <c r="BS12" s="343"/>
      <c r="BT12" s="344"/>
      <c r="BU12" s="344">
        <f>SUM(BU13:BU15)</f>
        <v>31093749</v>
      </c>
      <c r="BV12" s="344"/>
      <c r="BW12" s="344"/>
      <c r="BX12" s="343"/>
      <c r="BY12" s="344"/>
      <c r="BZ12" s="344">
        <f>SUM(BZ13:BZ15)</f>
        <v>520775614</v>
      </c>
      <c r="CA12" s="344"/>
      <c r="CB12" s="344"/>
      <c r="CC12" s="343"/>
      <c r="CD12" s="344"/>
      <c r="CE12" s="344">
        <f>SUM(CE13:CE15)</f>
        <v>43874450</v>
      </c>
      <c r="CF12" s="344"/>
      <c r="CG12" s="344"/>
      <c r="CH12" s="343"/>
      <c r="CI12" s="344"/>
      <c r="CJ12" s="344">
        <f>SUM(CJ13:CJ15)</f>
        <v>34830296</v>
      </c>
      <c r="CK12" s="344"/>
      <c r="CL12" s="344"/>
      <c r="CM12" s="343"/>
      <c r="CN12" s="344"/>
      <c r="CO12" s="344">
        <f>SUM(CO13:CO15)</f>
        <v>34735785</v>
      </c>
      <c r="CP12" s="344"/>
      <c r="CQ12" s="344"/>
      <c r="CR12" s="343"/>
      <c r="CS12" s="344"/>
      <c r="CT12" s="344">
        <f>SUM(CT13:CT15)</f>
        <v>38432647</v>
      </c>
      <c r="CU12" s="344"/>
      <c r="CV12" s="344"/>
      <c r="CW12" s="343"/>
      <c r="CX12" s="344"/>
      <c r="CY12" s="344">
        <f>SUM(CY13:CY15)</f>
        <v>44030549</v>
      </c>
      <c r="CZ12" s="344"/>
      <c r="DA12" s="344"/>
      <c r="DB12" s="343"/>
      <c r="DC12" s="344"/>
      <c r="DD12" s="344">
        <f>SUM(DD13:DD15)</f>
        <v>42063914</v>
      </c>
      <c r="DE12" s="344"/>
      <c r="DF12" s="344"/>
      <c r="DG12" s="343"/>
      <c r="DH12" s="344"/>
      <c r="DI12" s="344">
        <f>SUM(DI13:DI15)</f>
        <v>50096593</v>
      </c>
      <c r="DJ12" s="344"/>
      <c r="DK12" s="344"/>
      <c r="DL12" s="343"/>
      <c r="DM12" s="344"/>
      <c r="DN12" s="344">
        <f>SUM(DN13:DN15)</f>
        <v>44745828</v>
      </c>
      <c r="DO12" s="344"/>
      <c r="DP12" s="344"/>
      <c r="DQ12" s="343"/>
      <c r="DR12" s="344"/>
      <c r="DS12" s="344">
        <f>SUM(DS13:DS15)</f>
        <v>43266606</v>
      </c>
      <c r="DT12" s="344"/>
      <c r="DU12" s="344"/>
      <c r="DV12" s="343"/>
      <c r="DW12" s="344"/>
      <c r="DX12" s="344">
        <f>SUM(DX13:DX15)</f>
        <v>24856012</v>
      </c>
      <c r="DY12" s="344"/>
      <c r="DZ12" s="344"/>
      <c r="EA12" s="343"/>
      <c r="EB12" s="344"/>
      <c r="EC12" s="344">
        <f>SUM(EC13:EC15)</f>
        <v>30199803</v>
      </c>
      <c r="ED12" s="344"/>
      <c r="EE12" s="344"/>
      <c r="EF12" s="343"/>
      <c r="EG12" s="344"/>
      <c r="EH12" s="344">
        <f>SUM(EH13:EH15)</f>
        <v>33045864</v>
      </c>
      <c r="EI12" s="344"/>
      <c r="EJ12" s="344"/>
      <c r="EK12" s="343"/>
      <c r="EL12" s="344"/>
      <c r="EM12" s="344">
        <f>SUM(EM13:EM15)</f>
        <v>43874450</v>
      </c>
      <c r="EN12" s="344"/>
      <c r="EO12" s="344"/>
      <c r="EP12" s="314"/>
    </row>
    <row r="13" spans="4:148" x14ac:dyDescent="0.35">
      <c r="D13" s="301" t="s">
        <v>330</v>
      </c>
      <c r="G13" s="320"/>
      <c r="H13" s="406">
        <f>+H17+H23</f>
        <v>242628000</v>
      </c>
      <c r="I13" s="408"/>
      <c r="J13" s="342"/>
      <c r="K13" s="341"/>
      <c r="L13" s="345"/>
      <c r="M13" s="406">
        <f>+M17</f>
        <v>21292303</v>
      </c>
      <c r="N13" s="408"/>
      <c r="O13" s="342"/>
      <c r="P13" s="341"/>
      <c r="Q13" s="345"/>
      <c r="R13" s="406">
        <f>+R17</f>
        <v>0</v>
      </c>
      <c r="S13" s="408"/>
      <c r="T13" s="342"/>
      <c r="U13" s="341"/>
      <c r="V13" s="345"/>
      <c r="W13" s="406">
        <f>+W17</f>
        <v>0</v>
      </c>
      <c r="X13" s="408"/>
      <c r="Y13" s="342"/>
      <c r="Z13" s="341"/>
      <c r="AA13" s="345"/>
      <c r="AB13" s="406">
        <f>+AB17</f>
        <v>0</v>
      </c>
      <c r="AC13" s="408"/>
      <c r="AD13" s="342"/>
      <c r="AE13" s="341"/>
      <c r="AF13" s="345"/>
      <c r="AG13" s="406">
        <f>+AG17</f>
        <v>0</v>
      </c>
      <c r="AH13" s="408"/>
      <c r="AI13" s="342"/>
      <c r="AJ13" s="341"/>
      <c r="AK13" s="345"/>
      <c r="AL13" s="406">
        <f>+AL17</f>
        <v>0</v>
      </c>
      <c r="AM13" s="408"/>
      <c r="AN13" s="342"/>
      <c r="AO13" s="341"/>
      <c r="AP13" s="345"/>
      <c r="AQ13" s="406">
        <f>+AQ17</f>
        <v>0</v>
      </c>
      <c r="AR13" s="408"/>
      <c r="AS13" s="342"/>
      <c r="AT13" s="341"/>
      <c r="AU13" s="345"/>
      <c r="AV13" s="406">
        <f>+AV17</f>
        <v>0</v>
      </c>
      <c r="AW13" s="408"/>
      <c r="AX13" s="342"/>
      <c r="AY13" s="341"/>
      <c r="AZ13" s="345"/>
      <c r="BA13" s="406">
        <f>+BA17</f>
        <v>0</v>
      </c>
      <c r="BB13" s="408"/>
      <c r="BC13" s="342"/>
      <c r="BD13" s="341"/>
      <c r="BE13" s="345"/>
      <c r="BF13" s="406">
        <f>+BF17</f>
        <v>0</v>
      </c>
      <c r="BG13" s="408"/>
      <c r="BH13" s="342"/>
      <c r="BI13" s="341"/>
      <c r="BJ13" s="345"/>
      <c r="BK13" s="406">
        <f>+BK17</f>
        <v>0</v>
      </c>
      <c r="BL13" s="408"/>
      <c r="BM13" s="342"/>
      <c r="BN13" s="341"/>
      <c r="BO13" s="345"/>
      <c r="BP13" s="406">
        <f>+BP17</f>
        <v>0</v>
      </c>
      <c r="BQ13" s="408"/>
      <c r="BR13" s="342"/>
      <c r="BS13" s="341"/>
      <c r="BT13" s="345"/>
      <c r="BU13" s="406">
        <f>+BU17</f>
        <v>21292303</v>
      </c>
      <c r="BV13" s="408"/>
      <c r="BW13" s="342"/>
      <c r="BX13" s="341"/>
      <c r="BY13" s="345"/>
      <c r="BZ13" s="406">
        <f>+BZ17</f>
        <v>423997992</v>
      </c>
      <c r="CA13" s="408"/>
      <c r="CB13" s="342"/>
      <c r="CC13" s="341"/>
      <c r="CD13" s="345"/>
      <c r="CE13" s="406">
        <f>+CE17</f>
        <v>40126937</v>
      </c>
      <c r="CF13" s="408"/>
      <c r="CG13" s="342"/>
      <c r="CH13" s="341"/>
      <c r="CI13" s="345"/>
      <c r="CJ13" s="406">
        <f>+CJ17</f>
        <v>29877807</v>
      </c>
      <c r="CK13" s="408"/>
      <c r="CL13" s="342"/>
      <c r="CM13" s="341"/>
      <c r="CN13" s="345"/>
      <c r="CO13" s="406">
        <f>+CO17</f>
        <v>25286242</v>
      </c>
      <c r="CP13" s="408"/>
      <c r="CQ13" s="342"/>
      <c r="CR13" s="341"/>
      <c r="CS13" s="345"/>
      <c r="CT13" s="406">
        <f>+CT17</f>
        <v>30336834</v>
      </c>
      <c r="CU13" s="408"/>
      <c r="CV13" s="342"/>
      <c r="CW13" s="341"/>
      <c r="CX13" s="345"/>
      <c r="CY13" s="406">
        <f>+CY17</f>
        <v>35673044</v>
      </c>
      <c r="CZ13" s="408"/>
      <c r="DA13" s="342"/>
      <c r="DB13" s="341"/>
      <c r="DC13" s="345"/>
      <c r="DD13" s="406">
        <f>+DD17</f>
        <v>33193459</v>
      </c>
      <c r="DE13" s="408"/>
      <c r="DF13" s="342"/>
      <c r="DG13" s="341"/>
      <c r="DH13" s="345"/>
      <c r="DI13" s="406">
        <f>+DI17</f>
        <v>41553105</v>
      </c>
      <c r="DJ13" s="408"/>
      <c r="DK13" s="342"/>
      <c r="DL13" s="341"/>
      <c r="DM13" s="345"/>
      <c r="DN13" s="406">
        <f>+DN17</f>
        <v>32584181</v>
      </c>
      <c r="DO13" s="408"/>
      <c r="DP13" s="342"/>
      <c r="DQ13" s="341"/>
      <c r="DR13" s="345"/>
      <c r="DS13" s="406">
        <f>+DS17</f>
        <v>37521918</v>
      </c>
      <c r="DT13" s="408"/>
      <c r="DU13" s="342"/>
      <c r="DV13" s="341"/>
      <c r="DW13" s="345"/>
      <c r="DX13" s="406">
        <f>+DX17</f>
        <v>15968292</v>
      </c>
      <c r="DY13" s="408"/>
      <c r="DZ13" s="342"/>
      <c r="EA13" s="341"/>
      <c r="EB13" s="345"/>
      <c r="EC13" s="406">
        <f>+EC17</f>
        <v>25809282</v>
      </c>
      <c r="ED13" s="408"/>
      <c r="EE13" s="342"/>
      <c r="EF13" s="341"/>
      <c r="EG13" s="345"/>
      <c r="EH13" s="406">
        <f>+EH17</f>
        <v>21709062</v>
      </c>
      <c r="EI13" s="408"/>
      <c r="EJ13" s="342"/>
      <c r="EK13" s="341"/>
      <c r="EL13" s="345"/>
      <c r="EM13" s="406">
        <f>+EM17</f>
        <v>40126937</v>
      </c>
      <c r="EN13" s="408"/>
      <c r="EO13" s="342"/>
      <c r="EP13" s="301"/>
      <c r="ER13" s="290"/>
    </row>
    <row r="14" spans="4:148" x14ac:dyDescent="0.35">
      <c r="D14" s="301" t="s">
        <v>331</v>
      </c>
      <c r="G14" s="313"/>
      <c r="H14" s="342">
        <f>H266</f>
        <v>0</v>
      </c>
      <c r="I14" s="409"/>
      <c r="J14" s="342"/>
      <c r="K14" s="341"/>
      <c r="L14" s="341"/>
      <c r="M14" s="342">
        <f>M266</f>
        <v>7839512</v>
      </c>
      <c r="N14" s="409"/>
      <c r="O14" s="342"/>
      <c r="P14" s="341"/>
      <c r="Q14" s="341"/>
      <c r="R14" s="342">
        <f>R266</f>
        <v>0</v>
      </c>
      <c r="S14" s="409"/>
      <c r="T14" s="342"/>
      <c r="U14" s="341"/>
      <c r="V14" s="341"/>
      <c r="W14" s="342">
        <f>W266</f>
        <v>0</v>
      </c>
      <c r="X14" s="409"/>
      <c r="Y14" s="342"/>
      <c r="Z14" s="341"/>
      <c r="AA14" s="341"/>
      <c r="AB14" s="342">
        <f>AB266</f>
        <v>0</v>
      </c>
      <c r="AC14" s="409"/>
      <c r="AD14" s="342"/>
      <c r="AE14" s="341"/>
      <c r="AF14" s="341"/>
      <c r="AG14" s="342">
        <f>AG266</f>
        <v>0</v>
      </c>
      <c r="AH14" s="409"/>
      <c r="AI14" s="342"/>
      <c r="AJ14" s="341"/>
      <c r="AK14" s="341"/>
      <c r="AL14" s="342">
        <f>AL266</f>
        <v>0</v>
      </c>
      <c r="AM14" s="409"/>
      <c r="AN14" s="342"/>
      <c r="AO14" s="341"/>
      <c r="AP14" s="341"/>
      <c r="AQ14" s="342">
        <f>AQ266</f>
        <v>0</v>
      </c>
      <c r="AR14" s="409"/>
      <c r="AS14" s="342"/>
      <c r="AT14" s="341"/>
      <c r="AU14" s="341"/>
      <c r="AV14" s="342">
        <f>AV266</f>
        <v>0</v>
      </c>
      <c r="AW14" s="409"/>
      <c r="AX14" s="342"/>
      <c r="AY14" s="341"/>
      <c r="AZ14" s="341"/>
      <c r="BA14" s="342">
        <f>BA266</f>
        <v>0</v>
      </c>
      <c r="BB14" s="409"/>
      <c r="BC14" s="342"/>
      <c r="BD14" s="341"/>
      <c r="BE14" s="341"/>
      <c r="BF14" s="342">
        <f>BF266</f>
        <v>0</v>
      </c>
      <c r="BG14" s="409"/>
      <c r="BI14" s="341"/>
      <c r="BJ14" s="341"/>
      <c r="BK14" s="342">
        <f>BK266</f>
        <v>0</v>
      </c>
      <c r="BL14" s="409"/>
      <c r="BM14" s="342"/>
      <c r="BN14" s="341"/>
      <c r="BO14" s="341"/>
      <c r="BP14" s="342">
        <f>BP266</f>
        <v>0</v>
      </c>
      <c r="BQ14" s="409"/>
      <c r="BR14" s="342"/>
      <c r="BS14" s="341"/>
      <c r="BT14" s="341"/>
      <c r="BU14" s="342">
        <f>BU266</f>
        <v>7839512</v>
      </c>
      <c r="BV14" s="409"/>
      <c r="BW14" s="342"/>
      <c r="BX14" s="341"/>
      <c r="BY14" s="341"/>
      <c r="BZ14" s="342">
        <f>BZ266</f>
        <v>73896404</v>
      </c>
      <c r="CA14" s="409"/>
      <c r="CB14" s="342"/>
      <c r="CC14" s="341"/>
      <c r="CD14" s="341"/>
      <c r="CE14" s="342">
        <f>CE266</f>
        <v>1908496</v>
      </c>
      <c r="CF14" s="409"/>
      <c r="CG14" s="342"/>
      <c r="CH14" s="341"/>
      <c r="CI14" s="341"/>
      <c r="CJ14" s="342">
        <f>CJ266</f>
        <v>3377608</v>
      </c>
      <c r="CK14" s="409"/>
      <c r="CL14" s="342"/>
      <c r="CM14" s="341"/>
      <c r="CN14" s="341"/>
      <c r="CO14" s="342">
        <f>CO266</f>
        <v>6988514</v>
      </c>
      <c r="CP14" s="409"/>
      <c r="CQ14" s="342"/>
      <c r="CR14" s="341"/>
      <c r="CS14" s="341"/>
      <c r="CT14" s="342">
        <f>CT266</f>
        <v>6817942</v>
      </c>
      <c r="CU14" s="409"/>
      <c r="CV14" s="342"/>
      <c r="CW14" s="341"/>
      <c r="CX14" s="341"/>
      <c r="CY14" s="342">
        <f>CY266</f>
        <v>7494078</v>
      </c>
      <c r="CZ14" s="409"/>
      <c r="DA14" s="342"/>
      <c r="DB14" s="341"/>
      <c r="DC14" s="341"/>
      <c r="DD14" s="342">
        <f>DD266</f>
        <v>6900588</v>
      </c>
      <c r="DE14" s="409"/>
      <c r="DF14" s="342"/>
      <c r="DG14" s="341"/>
      <c r="DH14" s="341"/>
      <c r="DI14" s="342">
        <f>DI266</f>
        <v>8336531</v>
      </c>
      <c r="DJ14" s="409"/>
      <c r="DK14" s="342"/>
      <c r="DL14" s="341"/>
      <c r="DM14" s="341"/>
      <c r="DN14" s="342">
        <f>DN266</f>
        <v>6740951</v>
      </c>
      <c r="DO14" s="409"/>
      <c r="DP14" s="342"/>
      <c r="DQ14" s="341"/>
      <c r="DR14" s="341"/>
      <c r="DS14" s="342">
        <f>DS266</f>
        <v>4962423</v>
      </c>
      <c r="DT14" s="409"/>
      <c r="DU14" s="342"/>
      <c r="DV14" s="341"/>
      <c r="DW14" s="341"/>
      <c r="DX14" s="342">
        <f>DX266</f>
        <v>6945648</v>
      </c>
      <c r="DY14" s="409"/>
      <c r="EA14" s="341"/>
      <c r="EB14" s="341"/>
      <c r="EC14" s="342">
        <f>EC266</f>
        <v>2990750</v>
      </c>
      <c r="ED14" s="409"/>
      <c r="EE14" s="342"/>
      <c r="EF14" s="341"/>
      <c r="EG14" s="341"/>
      <c r="EH14" s="342">
        <f>EH266</f>
        <v>8291391</v>
      </c>
      <c r="EI14" s="409"/>
      <c r="EJ14" s="342"/>
      <c r="EK14" s="341"/>
      <c r="EL14" s="341"/>
      <c r="EM14" s="342">
        <f>EM266</f>
        <v>1908496</v>
      </c>
      <c r="EN14" s="409"/>
      <c r="EO14" s="342"/>
      <c r="EP14" s="301"/>
      <c r="ER14" s="290"/>
    </row>
    <row r="15" spans="4:148" x14ac:dyDescent="0.35">
      <c r="D15" s="301" t="s">
        <v>332</v>
      </c>
      <c r="G15" s="337"/>
      <c r="H15" s="410">
        <f>H418</f>
        <v>0</v>
      </c>
      <c r="I15" s="411"/>
      <c r="J15" s="342"/>
      <c r="K15" s="341"/>
      <c r="L15" s="355"/>
      <c r="M15" s="410">
        <f>M418</f>
        <v>1961934</v>
      </c>
      <c r="N15" s="411"/>
      <c r="O15" s="342"/>
      <c r="P15" s="341"/>
      <c r="Q15" s="355"/>
      <c r="R15" s="410">
        <f>R418</f>
        <v>0</v>
      </c>
      <c r="S15" s="411"/>
      <c r="T15" s="342"/>
      <c r="U15" s="341"/>
      <c r="V15" s="355"/>
      <c r="W15" s="410">
        <f>W418</f>
        <v>0</v>
      </c>
      <c r="X15" s="411"/>
      <c r="Y15" s="342"/>
      <c r="Z15" s="341"/>
      <c r="AA15" s="355"/>
      <c r="AB15" s="410">
        <f>AB418</f>
        <v>0</v>
      </c>
      <c r="AC15" s="411"/>
      <c r="AD15" s="342"/>
      <c r="AE15" s="341"/>
      <c r="AF15" s="355"/>
      <c r="AG15" s="410">
        <f>AG418</f>
        <v>0</v>
      </c>
      <c r="AH15" s="411"/>
      <c r="AI15" s="342"/>
      <c r="AJ15" s="341"/>
      <c r="AK15" s="355"/>
      <c r="AL15" s="410">
        <f>AL418</f>
        <v>0</v>
      </c>
      <c r="AM15" s="411"/>
      <c r="AN15" s="342"/>
      <c r="AO15" s="341"/>
      <c r="AP15" s="355"/>
      <c r="AQ15" s="410">
        <f>AQ418</f>
        <v>0</v>
      </c>
      <c r="AR15" s="411"/>
      <c r="AS15" s="342"/>
      <c r="AT15" s="341"/>
      <c r="AU15" s="355"/>
      <c r="AV15" s="410">
        <f>AV418</f>
        <v>0</v>
      </c>
      <c r="AW15" s="411"/>
      <c r="AX15" s="342"/>
      <c r="AY15" s="341"/>
      <c r="AZ15" s="355"/>
      <c r="BA15" s="410">
        <f>BA418</f>
        <v>0</v>
      </c>
      <c r="BB15" s="411"/>
      <c r="BC15" s="342"/>
      <c r="BD15" s="341"/>
      <c r="BE15" s="355"/>
      <c r="BF15" s="410">
        <f>BF418</f>
        <v>0</v>
      </c>
      <c r="BG15" s="411"/>
      <c r="BH15" s="342"/>
      <c r="BI15" s="341"/>
      <c r="BJ15" s="355"/>
      <c r="BK15" s="410">
        <f>BK418</f>
        <v>0</v>
      </c>
      <c r="BL15" s="411"/>
      <c r="BM15" s="342"/>
      <c r="BN15" s="341"/>
      <c r="BO15" s="355"/>
      <c r="BP15" s="410">
        <f>BP418</f>
        <v>0</v>
      </c>
      <c r="BQ15" s="411"/>
      <c r="BR15" s="342"/>
      <c r="BS15" s="341"/>
      <c r="BT15" s="355"/>
      <c r="BU15" s="410">
        <f>BU418</f>
        <v>1961934</v>
      </c>
      <c r="BV15" s="411"/>
      <c r="BW15" s="342"/>
      <c r="BX15" s="341"/>
      <c r="BY15" s="355"/>
      <c r="BZ15" s="410">
        <f>BZ418</f>
        <v>22881218</v>
      </c>
      <c r="CA15" s="411"/>
      <c r="CB15" s="342"/>
      <c r="CC15" s="341"/>
      <c r="CD15" s="355"/>
      <c r="CE15" s="410">
        <f>CE418</f>
        <v>1839017</v>
      </c>
      <c r="CF15" s="411"/>
      <c r="CG15" s="342"/>
      <c r="CH15" s="341"/>
      <c r="CI15" s="355"/>
      <c r="CJ15" s="410">
        <f>CJ418</f>
        <v>1574881</v>
      </c>
      <c r="CK15" s="411"/>
      <c r="CL15" s="342"/>
      <c r="CM15" s="341"/>
      <c r="CN15" s="355"/>
      <c r="CO15" s="410">
        <f>CO418</f>
        <v>2461029</v>
      </c>
      <c r="CP15" s="411"/>
      <c r="CQ15" s="342"/>
      <c r="CR15" s="341"/>
      <c r="CS15" s="355"/>
      <c r="CT15" s="410">
        <f>CT418</f>
        <v>1277871</v>
      </c>
      <c r="CU15" s="411"/>
      <c r="CV15" s="342"/>
      <c r="CW15" s="341"/>
      <c r="CX15" s="355"/>
      <c r="CY15" s="410">
        <f>CY418</f>
        <v>863427</v>
      </c>
      <c r="CZ15" s="411"/>
      <c r="DA15" s="342"/>
      <c r="DB15" s="341"/>
      <c r="DC15" s="355"/>
      <c r="DD15" s="410">
        <f>DD418</f>
        <v>1969867</v>
      </c>
      <c r="DE15" s="411"/>
      <c r="DF15" s="342"/>
      <c r="DG15" s="341"/>
      <c r="DH15" s="355"/>
      <c r="DI15" s="410">
        <f>DI418</f>
        <v>206957</v>
      </c>
      <c r="DJ15" s="411"/>
      <c r="DK15" s="342"/>
      <c r="DL15" s="341"/>
      <c r="DM15" s="355"/>
      <c r="DN15" s="410">
        <f>DN418</f>
        <v>5420696</v>
      </c>
      <c r="DO15" s="411"/>
      <c r="DP15" s="342"/>
      <c r="DQ15" s="341"/>
      <c r="DR15" s="355"/>
      <c r="DS15" s="410">
        <f>DS418</f>
        <v>782265</v>
      </c>
      <c r="DT15" s="411"/>
      <c r="DU15" s="342"/>
      <c r="DV15" s="341"/>
      <c r="DW15" s="355"/>
      <c r="DX15" s="410">
        <f>DX418</f>
        <v>1942072</v>
      </c>
      <c r="DY15" s="411"/>
      <c r="DZ15" s="342"/>
      <c r="EA15" s="341"/>
      <c r="EB15" s="355"/>
      <c r="EC15" s="410">
        <f>EC418</f>
        <v>1399771</v>
      </c>
      <c r="ED15" s="411"/>
      <c r="EE15" s="342"/>
      <c r="EF15" s="341"/>
      <c r="EG15" s="355"/>
      <c r="EH15" s="410">
        <f>EH418</f>
        <v>3045411</v>
      </c>
      <c r="EI15" s="411"/>
      <c r="EJ15" s="342"/>
      <c r="EK15" s="341"/>
      <c r="EL15" s="355"/>
      <c r="EM15" s="410">
        <f>EM418</f>
        <v>1839017</v>
      </c>
      <c r="EN15" s="411"/>
      <c r="EO15" s="342"/>
      <c r="EP15" s="301"/>
      <c r="ER15" s="290"/>
    </row>
    <row r="16" spans="4:148" x14ac:dyDescent="0.35">
      <c r="D16" s="301"/>
      <c r="H16" s="342"/>
      <c r="I16" s="342"/>
      <c r="J16" s="342"/>
      <c r="K16" s="341"/>
      <c r="L16" s="342"/>
      <c r="M16" s="342"/>
      <c r="N16" s="342"/>
      <c r="O16" s="342"/>
      <c r="P16" s="341"/>
      <c r="Q16" s="342"/>
      <c r="R16" s="342"/>
      <c r="S16" s="342"/>
      <c r="T16" s="342"/>
      <c r="U16" s="341"/>
      <c r="V16" s="342"/>
      <c r="W16" s="342"/>
      <c r="X16" s="342"/>
      <c r="Y16" s="342"/>
      <c r="Z16" s="341"/>
      <c r="AA16" s="342"/>
      <c r="AB16" s="342"/>
      <c r="AC16" s="342"/>
      <c r="AD16" s="342"/>
      <c r="AE16" s="341"/>
      <c r="AF16" s="342"/>
      <c r="AG16" s="342"/>
      <c r="AH16" s="342"/>
      <c r="AI16" s="342"/>
      <c r="AJ16" s="341"/>
      <c r="AK16" s="342"/>
      <c r="AL16" s="342"/>
      <c r="AM16" s="342"/>
      <c r="AN16" s="342"/>
      <c r="AO16" s="341"/>
      <c r="AP16" s="342"/>
      <c r="AQ16" s="342"/>
      <c r="AR16" s="342"/>
      <c r="AS16" s="342"/>
      <c r="AT16" s="341"/>
      <c r="AU16" s="342"/>
      <c r="AV16" s="342"/>
      <c r="AW16" s="342"/>
      <c r="AX16" s="342"/>
      <c r="AY16" s="341"/>
      <c r="AZ16" s="342"/>
      <c r="BA16" s="342"/>
      <c r="BB16" s="342"/>
      <c r="BC16" s="342"/>
      <c r="BD16" s="341"/>
      <c r="BE16" s="342"/>
      <c r="BF16" s="342"/>
      <c r="BG16" s="342"/>
      <c r="BH16" s="342"/>
      <c r="BI16" s="341"/>
      <c r="BJ16" s="342"/>
      <c r="BK16" s="342"/>
      <c r="BL16" s="342"/>
      <c r="BM16" s="342"/>
      <c r="BN16" s="341"/>
      <c r="BO16" s="342"/>
      <c r="BP16" s="342"/>
      <c r="BQ16" s="342"/>
      <c r="BR16" s="342"/>
      <c r="BS16" s="341"/>
      <c r="BT16" s="342"/>
      <c r="BU16" s="342"/>
      <c r="BV16" s="342"/>
      <c r="BW16" s="342"/>
      <c r="BX16" s="341"/>
      <c r="BY16" s="342"/>
      <c r="BZ16" s="342"/>
      <c r="CA16" s="342"/>
      <c r="CB16" s="342"/>
      <c r="CC16" s="341"/>
      <c r="CD16" s="342"/>
      <c r="CE16" s="342"/>
      <c r="CF16" s="342"/>
      <c r="CG16" s="342"/>
      <c r="CH16" s="341"/>
      <c r="CI16" s="342"/>
      <c r="CJ16" s="342"/>
      <c r="CK16" s="342"/>
      <c r="CL16" s="342"/>
      <c r="CM16" s="341"/>
      <c r="CN16" s="342"/>
      <c r="CO16" s="342"/>
      <c r="CP16" s="342"/>
      <c r="CQ16" s="342"/>
      <c r="CR16" s="341"/>
      <c r="CS16" s="342"/>
      <c r="CT16" s="342"/>
      <c r="CU16" s="342"/>
      <c r="CV16" s="342"/>
      <c r="CW16" s="341"/>
      <c r="CX16" s="342"/>
      <c r="CY16" s="342"/>
      <c r="CZ16" s="342"/>
      <c r="DA16" s="342"/>
      <c r="DB16" s="341"/>
      <c r="DC16" s="342"/>
      <c r="DD16" s="342"/>
      <c r="DE16" s="342"/>
      <c r="DF16" s="342"/>
      <c r="DG16" s="341"/>
      <c r="DH16" s="342"/>
      <c r="DI16" s="342"/>
      <c r="DJ16" s="342"/>
      <c r="DK16" s="342"/>
      <c r="DL16" s="341"/>
      <c r="DM16" s="342"/>
      <c r="DN16" s="342"/>
      <c r="DO16" s="342"/>
      <c r="DP16" s="342"/>
      <c r="DQ16" s="341"/>
      <c r="DR16" s="342"/>
      <c r="DS16" s="342"/>
      <c r="DT16" s="342"/>
      <c r="DU16" s="342"/>
      <c r="DV16" s="341"/>
      <c r="DW16" s="342"/>
      <c r="DX16" s="342"/>
      <c r="DY16" s="342"/>
      <c r="DZ16" s="342"/>
      <c r="EA16" s="341"/>
      <c r="EB16" s="342"/>
      <c r="EC16" s="342"/>
      <c r="ED16" s="342"/>
      <c r="EE16" s="342"/>
      <c r="EF16" s="341"/>
      <c r="EG16" s="342"/>
      <c r="EH16" s="342"/>
      <c r="EI16" s="342"/>
      <c r="EJ16" s="342"/>
      <c r="EK16" s="341"/>
      <c r="EL16" s="342"/>
      <c r="EM16" s="342"/>
      <c r="EN16" s="342"/>
      <c r="EO16" s="342"/>
      <c r="EP16" s="301"/>
      <c r="ER16" s="290"/>
    </row>
    <row r="17" spans="4:149" s="290" customFormat="1" x14ac:dyDescent="0.35">
      <c r="D17" s="314" t="s">
        <v>333</v>
      </c>
      <c r="F17" s="316"/>
      <c r="H17" s="412">
        <f>SUM(H18:H21)</f>
        <v>239128000</v>
      </c>
      <c r="I17" s="412"/>
      <c r="J17" s="412"/>
      <c r="K17" s="413"/>
      <c r="L17" s="412"/>
      <c r="M17" s="412">
        <f>SUM(M18:M21)</f>
        <v>21292303</v>
      </c>
      <c r="N17" s="412"/>
      <c r="O17" s="412"/>
      <c r="P17" s="413"/>
      <c r="Q17" s="412"/>
      <c r="R17" s="412">
        <f>SUM(R18:R21)</f>
        <v>0</v>
      </c>
      <c r="S17" s="412"/>
      <c r="T17" s="412"/>
      <c r="U17" s="413"/>
      <c r="V17" s="412"/>
      <c r="W17" s="412">
        <f>SUM(W18:W21)</f>
        <v>0</v>
      </c>
      <c r="X17" s="412"/>
      <c r="Y17" s="412"/>
      <c r="Z17" s="413"/>
      <c r="AA17" s="412"/>
      <c r="AB17" s="412">
        <f>SUM(AB18:AB21)</f>
        <v>0</v>
      </c>
      <c r="AC17" s="412"/>
      <c r="AD17" s="412"/>
      <c r="AE17" s="413"/>
      <c r="AF17" s="412"/>
      <c r="AG17" s="412">
        <f>SUM(AG18:AG21)</f>
        <v>0</v>
      </c>
      <c r="AH17" s="412"/>
      <c r="AI17" s="412"/>
      <c r="AJ17" s="413"/>
      <c r="AK17" s="412"/>
      <c r="AL17" s="412">
        <f>SUM(AL18:AL21)</f>
        <v>0</v>
      </c>
      <c r="AM17" s="412"/>
      <c r="AN17" s="412"/>
      <c r="AO17" s="413"/>
      <c r="AP17" s="412"/>
      <c r="AQ17" s="412">
        <f>SUM(AQ18:AQ21)</f>
        <v>0</v>
      </c>
      <c r="AR17" s="412"/>
      <c r="AS17" s="412"/>
      <c r="AT17" s="413"/>
      <c r="AU17" s="412"/>
      <c r="AV17" s="412">
        <f>SUM(AV18:AV21)</f>
        <v>0</v>
      </c>
      <c r="AW17" s="412"/>
      <c r="AX17" s="412"/>
      <c r="AY17" s="413"/>
      <c r="AZ17" s="412"/>
      <c r="BA17" s="412">
        <f>SUM(BA18:BA21)</f>
        <v>0</v>
      </c>
      <c r="BB17" s="412"/>
      <c r="BC17" s="412"/>
      <c r="BD17" s="413"/>
      <c r="BE17" s="412"/>
      <c r="BF17" s="412">
        <f>SUM(BF18:BF21)</f>
        <v>0</v>
      </c>
      <c r="BG17" s="412"/>
      <c r="BH17" s="412"/>
      <c r="BI17" s="413"/>
      <c r="BJ17" s="412"/>
      <c r="BK17" s="412">
        <f>SUM(BK18:BK21)</f>
        <v>0</v>
      </c>
      <c r="BL17" s="412"/>
      <c r="BM17" s="412"/>
      <c r="BN17" s="413"/>
      <c r="BO17" s="412"/>
      <c r="BP17" s="412">
        <f>SUM(BP18:BP21)</f>
        <v>0</v>
      </c>
      <c r="BQ17" s="412"/>
      <c r="BR17" s="412"/>
      <c r="BS17" s="413"/>
      <c r="BT17" s="412"/>
      <c r="BU17" s="412">
        <f>SUM(BU18:BU21)</f>
        <v>21292303</v>
      </c>
      <c r="BV17" s="412"/>
      <c r="BW17" s="412"/>
      <c r="BX17" s="413"/>
      <c r="BY17" s="412"/>
      <c r="BZ17" s="412">
        <f>SUM(BZ18:BZ21)</f>
        <v>423997992</v>
      </c>
      <c r="CA17" s="412"/>
      <c r="CB17" s="412"/>
      <c r="CC17" s="413"/>
      <c r="CD17" s="412"/>
      <c r="CE17" s="412">
        <f>SUM(CE18:CE21)</f>
        <v>40126937</v>
      </c>
      <c r="CF17" s="412"/>
      <c r="CG17" s="412"/>
      <c r="CH17" s="413"/>
      <c r="CI17" s="412"/>
      <c r="CJ17" s="412">
        <f>SUM(CJ18:CJ21)</f>
        <v>29877807</v>
      </c>
      <c r="CK17" s="412"/>
      <c r="CL17" s="412"/>
      <c r="CM17" s="413"/>
      <c r="CN17" s="412"/>
      <c r="CO17" s="412">
        <f>SUM(CO18:CO21)</f>
        <v>25286242</v>
      </c>
      <c r="CP17" s="412"/>
      <c r="CQ17" s="412"/>
      <c r="CR17" s="413"/>
      <c r="CS17" s="412"/>
      <c r="CT17" s="412">
        <f>SUM(CT18:CT21)</f>
        <v>30336834</v>
      </c>
      <c r="CU17" s="412"/>
      <c r="CV17" s="412"/>
      <c r="CW17" s="413"/>
      <c r="CX17" s="412"/>
      <c r="CY17" s="412">
        <f>SUM(CY18:CY21)</f>
        <v>35673044</v>
      </c>
      <c r="CZ17" s="412"/>
      <c r="DA17" s="412"/>
      <c r="DB17" s="413"/>
      <c r="DC17" s="412"/>
      <c r="DD17" s="412">
        <f>SUM(DD18:DD21)</f>
        <v>33193459</v>
      </c>
      <c r="DE17" s="412"/>
      <c r="DF17" s="412"/>
      <c r="DG17" s="413"/>
      <c r="DH17" s="412"/>
      <c r="DI17" s="412">
        <f>SUM(DI18:DI21)</f>
        <v>41553105</v>
      </c>
      <c r="DJ17" s="412"/>
      <c r="DK17" s="412"/>
      <c r="DL17" s="413"/>
      <c r="DM17" s="412"/>
      <c r="DN17" s="412">
        <f>SUM(DN18:DN21)</f>
        <v>32584181</v>
      </c>
      <c r="DO17" s="412"/>
      <c r="DP17" s="412"/>
      <c r="DQ17" s="413"/>
      <c r="DR17" s="412"/>
      <c r="DS17" s="412">
        <f>SUM(DS18:DS21)</f>
        <v>37521918</v>
      </c>
      <c r="DT17" s="412"/>
      <c r="DU17" s="412"/>
      <c r="DV17" s="413"/>
      <c r="DW17" s="412"/>
      <c r="DX17" s="412">
        <f>SUM(DX18:DX21)</f>
        <v>15968292</v>
      </c>
      <c r="DY17" s="412"/>
      <c r="DZ17" s="412"/>
      <c r="EA17" s="413"/>
      <c r="EB17" s="412"/>
      <c r="EC17" s="412">
        <f>SUM(EC18:EC21)</f>
        <v>25809282</v>
      </c>
      <c r="ED17" s="412"/>
      <c r="EE17" s="412"/>
      <c r="EF17" s="413"/>
      <c r="EG17" s="412"/>
      <c r="EH17" s="412">
        <f>SUM(EH18:EH21)</f>
        <v>21709062</v>
      </c>
      <c r="EI17" s="412"/>
      <c r="EJ17" s="412"/>
      <c r="EK17" s="413"/>
      <c r="EL17" s="412"/>
      <c r="EM17" s="412">
        <f>SUM(EM18:EM21)</f>
        <v>40126937</v>
      </c>
      <c r="EN17" s="412"/>
      <c r="EO17" s="412"/>
      <c r="EP17" s="314"/>
      <c r="ES17" s="356"/>
    </row>
    <row r="18" spans="4:149" x14ac:dyDescent="0.35">
      <c r="D18" s="301" t="s">
        <v>334</v>
      </c>
      <c r="G18" s="320"/>
      <c r="H18" s="414">
        <v>239000000</v>
      </c>
      <c r="I18" s="415"/>
      <c r="J18" s="416"/>
      <c r="K18" s="417"/>
      <c r="L18" s="418"/>
      <c r="M18" s="414">
        <f>+M24+M64+M70+M82+M88+M94+M100+M113+M118+M123+M128+M133+M138+M143+M148+M153+M158+M163+M168+M173+M178+M253+M257+M183+M204+M28+M34+M58+M40+M194+M199+M46+M188+M241+M52+M76+M106+M210+M215+M220+M225+M231+M236</f>
        <v>20070749</v>
      </c>
      <c r="N18" s="415"/>
      <c r="O18" s="416"/>
      <c r="P18" s="417"/>
      <c r="Q18" s="418"/>
      <c r="R18" s="414">
        <f>+R24+R64+R70+R82+R88+R94+R100+R113+R118+R123+R128+R133+R138+R143+R148+R153+R163+R168+R178+R253+R257+R183+R204+R28+R34+R58+R40+R194+R199+R46+R188+R241+R52+R76+R106+R210+R215+R220+R225</f>
        <v>0</v>
      </c>
      <c r="S18" s="415"/>
      <c r="T18" s="416"/>
      <c r="U18" s="417"/>
      <c r="V18" s="418"/>
      <c r="W18" s="414">
        <f>+W24+W64+W70+W82+W88+W94+W100+W113+W118+W123+W128+W133+W138+W143+W148+W153+W163+W168+W178+W253+W257+W183+W204+W28+W34+W58+W40+W194+W199+W46+W188+W241+W52+W76+W106+W210+W215+W220+W225</f>
        <v>0</v>
      </c>
      <c r="X18" s="415"/>
      <c r="Y18" s="416"/>
      <c r="Z18" s="417"/>
      <c r="AA18" s="418"/>
      <c r="AB18" s="414">
        <f>+AB24+AB64+AB70+AB82+AB88+AB94+AB100+AB113+AB118+AB123+AB128+AB133+AB138+AB143+AB148+AB153+AB163+AB168+AB178+AB253+AB257+AB183+AB204+AB28+AB34+AB58+AB40+AB194+AB199+AB46+AB188+AB241+AB52+AB76+AB106+AB210+AB215+AB220+AB225</f>
        <v>0</v>
      </c>
      <c r="AC18" s="415"/>
      <c r="AD18" s="416"/>
      <c r="AE18" s="417"/>
      <c r="AF18" s="418"/>
      <c r="AG18" s="414">
        <f>+AG24+AG64+AG70+AG82+AG88+AG94+AG100+AG113+AG118+AG123+AG128+AG133+AG138+AG143+AG148+AG153+AG163+AG168+AG178+AG253+AG257+AG183+AG204+AG28+AG34+AG58+AG40+AG194+AG199+AG46+AG188+AG241+AG52+AG76+AG106+AG210+AG215+AG220+AG225</f>
        <v>0</v>
      </c>
      <c r="AH18" s="415"/>
      <c r="AI18" s="416"/>
      <c r="AJ18" s="417"/>
      <c r="AK18" s="418"/>
      <c r="AL18" s="414">
        <f>+AL24+AL64+AL70+AL82+AL88+AL94+AL100+AL113+AL118+AL123+AL128+AL133+AL138+AL143+AL148+AL153+AL158+AL163+AL168+AL173+AL178+AL253+AL257+AL183+AL204+AL28+AL34+AL58+AL40+AL194+AL199+AL46+AL188+AL241+AL52+AL76+AL106+AL210+AL215+AL220+AL225</f>
        <v>0</v>
      </c>
      <c r="AM18" s="415"/>
      <c r="AN18" s="416"/>
      <c r="AO18" s="417"/>
      <c r="AP18" s="418"/>
      <c r="AQ18" s="414">
        <f>+AQ24+AQ64+AQ70+AQ82+AQ88+AQ94+AQ100+AQ113+AQ118+AQ123+AQ128+AQ133+AQ138+AQ143+AQ148+AQ153+AQ158+AQ163+AQ168+AQ173+AQ178+AQ253+AQ257+AQ183+AQ204+AQ28+AQ34+AQ58+AQ40+AQ194+AQ199+AQ46+AQ188+AQ241+AQ52+AQ76+AQ106+AQ210+AQ215+AQ220+AQ225</f>
        <v>0</v>
      </c>
      <c r="AR18" s="415"/>
      <c r="AS18" s="416"/>
      <c r="AT18" s="417"/>
      <c r="AU18" s="418"/>
      <c r="AV18" s="414">
        <f>+AV24+AV64+AV70+AV82+AV88+AV94+AV100+AV113+AV118+AV123+AV128+AV133+AV138+AV143+AV148+AV153+AV158+AV163+AV168+AV173+AV178+AV253+AV257+AV183+AV204+AV28+AV34+AV58+AV40+AV194+AV199+AV46+AV188+AV241+AV52+AV76+AV106+AV210+AV215+AV220+AV225+AV231+AV236</f>
        <v>0</v>
      </c>
      <c r="AW18" s="415"/>
      <c r="AX18" s="416"/>
      <c r="AY18" s="417"/>
      <c r="AZ18" s="418"/>
      <c r="BA18" s="414">
        <f>+BA24+BA64+BA70+BA82+BA88+BA94+BA100+BA113+BA118+BA123+BA128+BA133+BA138+BA143+BA148+BA153+BA158+BA163+BA168+BA173+BA178+BA253+BA257+BA183+BA204+BA28+BA34+BA58+BA40+BA194+BA199+BA46+BA188+BA241+BA52+BA76+BA106+BA210+BA215+BA220+BA225+BA231+BA236</f>
        <v>0</v>
      </c>
      <c r="BB18" s="415"/>
      <c r="BC18" s="416"/>
      <c r="BD18" s="417"/>
      <c r="BE18" s="418"/>
      <c r="BF18" s="414">
        <f>+BF24+BF64+BF70+BF82+BF88+BF94+BF100+BF113+BF118+BF123+BF128+BF133+BF138+BF143+BF148+BF153+BF158+BF163+BF168+BF173+BF178+BF253+BF257+BF183+BF204+BF28+BF34+BF58+BF40+BF194+BF199+BF46+BF188+BF241+BF52+BF76+BF106+BF210+BF215+BF220+BF225+BF231+BF236</f>
        <v>0</v>
      </c>
      <c r="BG18" s="415"/>
      <c r="BH18" s="416"/>
      <c r="BI18" s="417"/>
      <c r="BJ18" s="418"/>
      <c r="BK18" s="414">
        <f>+BK24+BK64+BK70+BK82+BK88+BK94+BK100+BK113+BK118+BK123+BK128+BK133+BK138+BK143+BK148+BK153+BK158+BK163+BK168+BK173+BK178+BK253+BK257+BK183+BK204+BK28+BK34+BK58+BK40+BK194+BK199+BK46+BK188+BK241+BK52+BK76+BK106+BK210+BK215+BK220+BK225+BK231+BK236</f>
        <v>0</v>
      </c>
      <c r="BL18" s="415"/>
      <c r="BM18" s="416"/>
      <c r="BN18" s="417"/>
      <c r="BO18" s="418"/>
      <c r="BP18" s="414">
        <f>+BP24+BP64+BP70+BP82+BP88+BP94+BP100+BP113+BP118+BP123+BP128+BP133+BP138+BP143+BP148+BP153+BP158+BP163+BP168+BP173+BP178+BP253+BP257+BP183+BP204+BP28+BP34+BP58+BP40+BP194+BP199+BP46+BP188+BP241+BP52+BP76+BP106+BP210+BP215+BP220+BP225+BP231+BP236</f>
        <v>0</v>
      </c>
      <c r="BQ18" s="415"/>
      <c r="BR18" s="416"/>
      <c r="BS18" s="417"/>
      <c r="BT18" s="418"/>
      <c r="BU18" s="414">
        <f>+BU24+BU64+BU70+BU82+BU88+BU94+BU100+BU113+BU118+BU123+BU128+BU133+BU138+BU143+BU148+BU153+BU158+BU163+BU168+BU173+BU178+BU253+BU257+BU183+BU204+BU28+BU34+BU58+BU40+BU194+BU199+BU46+BU188+BU241+BU52+BU76+BU106+BU210+BU215+BU220+BU225+BU231+BU236</f>
        <v>20070749</v>
      </c>
      <c r="BV18" s="415"/>
      <c r="BW18" s="416"/>
      <c r="BX18" s="417"/>
      <c r="BY18" s="418"/>
      <c r="BZ18" s="414">
        <f>+BZ24+BZ64+BZ70+BZ82+BZ88+BZ94+BZ100+BZ113+BZ118+BZ123+BZ128+BZ133+BZ138+BZ143+BZ148+BZ153+BZ158+BZ163+BZ168+BZ173+BZ178+BZ253+BZ257+BZ183+BZ204+BZ28+BZ34+BZ58+BZ40+BZ194+BZ199+BZ46+BZ188+BZ241+BZ52+BZ76+BZ106+BZ210+BZ215+BZ220+BZ225+BZ231+BZ236</f>
        <v>378921469</v>
      </c>
      <c r="CA18" s="415"/>
      <c r="CB18" s="416"/>
      <c r="CC18" s="417"/>
      <c r="CD18" s="418"/>
      <c r="CE18" s="414">
        <f>+CE24+CE64+CE70+CE82+CE88+CE94+CE100+CE113+CE118+CE123+CE128+CE133+CE138+CE143+CE148+CE153+CE163+CE168+CE178+CE253+CE257+CE183+CE204+CE28+CE34+CE58+CE40+CE194+CE199+CE46+CE188+CE241+CE52+CE76+CE106+CE210+CE215+CE220+CE225</f>
        <v>36173003</v>
      </c>
      <c r="CF18" s="415"/>
      <c r="CG18" s="416"/>
      <c r="CH18" s="417"/>
      <c r="CI18" s="418"/>
      <c r="CJ18" s="414">
        <f>+CJ24+CJ64+CJ70+CJ82+CJ88+CJ94+CJ100+CJ113+CJ118+CJ123+CJ128+CJ138+CJ143+CJ148+CJ163+CJ168+CJ178+CJ253+CJ257+CJ183+CJ28+CJ34+CJ58+CJ40+CJ194+CJ199+CJ46+CJ188+CJ241+CJ52+CJ76+CJ106+CJ210+CJ215+CJ220+CJ225</f>
        <v>23861543</v>
      </c>
      <c r="CK18" s="415"/>
      <c r="CL18" s="416"/>
      <c r="CM18" s="417"/>
      <c r="CN18" s="418"/>
      <c r="CO18" s="414">
        <f>+CO24+CO64+CO70+CO82+CO88+CO94+CO100+CO113+CO118+CO123+CO128+CO138+CO143+CO148+CO163+CO168+CO178+CO253+CO257+CO183+CO28+CO34+CO58+CO40+CO194+CO199+CO46+CO188+CO241+CO52+CO76+CO106+CO210+CO215+CO220+CO225</f>
        <v>19639474</v>
      </c>
      <c r="CP18" s="415"/>
      <c r="CQ18" s="416"/>
      <c r="CR18" s="417"/>
      <c r="CS18" s="418"/>
      <c r="CT18" s="414">
        <f>+CT24+CT64+CT70+CT82+CT88+CT94+CT100+CT113+CT118+CT123+CT128+CT138+CT143+CT148+CT163+CT168+CT178+CT253+CT257+CT183+CT28+CT34+CT58+CT40+CT194+CT199+CT46+CT188+CT241+CT52+CT76+CT106+CT210+CT215+CT220+CT225</f>
        <v>24577054</v>
      </c>
      <c r="CU18" s="415"/>
      <c r="CV18" s="416"/>
      <c r="CW18" s="417"/>
      <c r="CX18" s="418"/>
      <c r="CY18" s="414">
        <f>+CY24+CY64+CY70+CY82+CY88+CY94+CY100+CY113+CY118+CY123+CY128+CY138+CY143+CY148+CY163+CY168+CY178+CY253+CY257+CY183+CY28+CY34+CY58+CY40+CY194+CY199+CY46+CY188+CY241+CY52+CY76+CY106+CY210+CY215+CY220+CY225</f>
        <v>28904843</v>
      </c>
      <c r="CZ18" s="415"/>
      <c r="DA18" s="416"/>
      <c r="DB18" s="417"/>
      <c r="DC18" s="418"/>
      <c r="DD18" s="414">
        <f>+DD24+DD64+DD70+DD82+DD88+DD94+DD100+DD113+DD118+DD123+DD128+DD133+DD138+DD143+DD148+DD153+DD163+DD168+DD178+DD253+DD257+DD183+DD28+DD34+DD58+DD40+DD194+DD199+DD46+DD188+DD241+DD52+DD76+DD106+DD210+DD215+DD220+DD225</f>
        <v>27276848</v>
      </c>
      <c r="DE18" s="415"/>
      <c r="DF18" s="416"/>
      <c r="DG18" s="417"/>
      <c r="DH18" s="418"/>
      <c r="DI18" s="414">
        <f>+DI24+DI64+DI70+DI82+DI88+DI94+DI100+DI113+DI118+DI123+DI128+DI133+DI138+DI143+DI148+DI153+DI158+DI163+DI168+DI173+DI178+DI253+DI257+DI183+DI204+DI28+DI34+DI58+DI40+DI194+DI199+DI46+DI188+DI241+DI52+DI76+DI106+DI210+DI215+DI220+DI225</f>
        <v>37663584</v>
      </c>
      <c r="DJ18" s="415"/>
      <c r="DK18" s="416"/>
      <c r="DL18" s="417"/>
      <c r="DM18" s="418"/>
      <c r="DN18" s="414">
        <f>+DN24+DN64+DN70+DN82+DN88+DN94+DN100+DN113+DN118+DN123+DN128+DN133+DN138+DN143+DN148+DN153+DN158+DN163+DN168+DN173+DN178+DN253+DN257+DN183+DN204+DN28+DN34+DN58+DN40+DN194+DN199+DN46+DN188+DN241+DN52+DN76+DN106+DN210+DN215+DN220+DN225</f>
        <v>28602095</v>
      </c>
      <c r="DO18" s="415"/>
      <c r="DP18" s="416"/>
      <c r="DQ18" s="417"/>
      <c r="DR18" s="418"/>
      <c r="DS18" s="414">
        <f>+DS24+DS64+DS70+DS82+DS88+DS94+DS100+DS113+DS118+DS123+DS128+DS133+DS138+DS143+DS148+DS153+DS158+DS163+DS168+DS173+DS178+DS253+DS257+DS183+DS204+DS28+DS34+DS58+DS40+DS194+DS199+DS46+DS188+DS241+DS52+DS76+DS106+DS210+DS215+DS220+DS225+DS231+DS236</f>
        <v>34114741</v>
      </c>
      <c r="DT18" s="415"/>
      <c r="DU18" s="416"/>
      <c r="DV18" s="417"/>
      <c r="DW18" s="418"/>
      <c r="DX18" s="414">
        <f>+DX24+DX64+DX70+DX82+DX88+DX94+DX100+DX113+DX118+DX123+DX128+DX133+DX138+DX143+DX148+DX153+DX163+DX168+DX178+DX253+DX257+DX183+DX28+DX34+DX58+DX40+DX194+DX199+DX46+DX188+DX241+DX52+DX76+DX106+DX210+DX215+DX220+DX225</f>
        <v>14492447</v>
      </c>
      <c r="DY18" s="415"/>
      <c r="DZ18" s="416"/>
      <c r="EA18" s="417"/>
      <c r="EB18" s="418"/>
      <c r="EC18" s="414">
        <f>+EC24+EC64+EC70+EC82+EC88+EC94+EC100+EC113+EC118+EC123+EC128+EC133+EC138+EC143+EC148+EC153+EC158+EC163+EC168+EC173+EC178+EC253+EC257+EC183+EC204+EC28+EC34+EC58+EC40+EC194+EC199+EC46+EC188+EC241+EC52+EC76+EC106+EC210+EC215+EC220+EC225+EC231+EC236</f>
        <v>26534510</v>
      </c>
      <c r="ED18" s="415"/>
      <c r="EE18" s="416"/>
      <c r="EF18" s="417"/>
      <c r="EG18" s="418"/>
      <c r="EH18" s="414">
        <f>+EH24+EH64+EH70+EH82+EH88+EH94+EH100+EH113+EH118+EH123+EH128+EH133+EH138+EH143+EH148+EH153+EH158+EH163+EH168+EH173+EH178+EH253+EH257+EH183+EH204+EH28+EH34+EH58+EH40+EH194+EH199+EH46+EH188+EH241+EH52+EH76+EH106+EH210+EH215+EH220+EH225+EH231+EH236</f>
        <v>21578750</v>
      </c>
      <c r="EI18" s="415"/>
      <c r="EJ18" s="416"/>
      <c r="EK18" s="417"/>
      <c r="EL18" s="418"/>
      <c r="EM18" s="414">
        <f>+EM24+EM64+EM70+EM82+EM88+EM94+EM100+EM113+EM118+EM123+EM128+EM133+EM138+EM143+EM148+EM153+EM158+EM163+EM168+EM173+EM178+EM253+EM257+EM183+EM204+EM28+EM34+EM58+EM40+EM194+EM199+EM46+EM188+EM241+EM52+EM76+EM106+EM210+EM215+EM220+EM225+EM231+EM236</f>
        <v>36173003</v>
      </c>
      <c r="EN18" s="415"/>
      <c r="EO18" s="416"/>
      <c r="EP18" s="301"/>
      <c r="ER18" s="290"/>
      <c r="ES18" s="419"/>
    </row>
    <row r="19" spans="4:149" x14ac:dyDescent="0.35">
      <c r="D19" s="301" t="s">
        <v>297</v>
      </c>
      <c r="G19" s="313"/>
      <c r="H19" s="416">
        <v>128000</v>
      </c>
      <c r="I19" s="420"/>
      <c r="J19" s="416"/>
      <c r="K19" s="417"/>
      <c r="L19" s="417"/>
      <c r="M19" s="416">
        <f>+M65+M71+M83+M89+M95+M101+M114+M119+M124+M129+M134+M139+M144+M149+M154+M159+M164+M169+M174+M179+M184+M29+M35+M59+M41+M195+M200+M47+M53+M77+M107+M189+M205+M242+M211+M216+M221+M226+M232+M237</f>
        <v>765678</v>
      </c>
      <c r="N19" s="420"/>
      <c r="O19" s="416"/>
      <c r="P19" s="417"/>
      <c r="Q19" s="417"/>
      <c r="R19" s="416">
        <f>+R65+R71+R83+R89+R95+R101+R114+R119+R124+R129+R134+R139+R144+R149+R154+R164+R169+R179+R184+R29+R35+R59+R41+R195+R200+R47+R53+R77+R107+R189+R205+R242+R211+R216+R221+R226</f>
        <v>0</v>
      </c>
      <c r="S19" s="420"/>
      <c r="T19" s="416"/>
      <c r="U19" s="417"/>
      <c r="V19" s="417"/>
      <c r="W19" s="416">
        <f>+W65+W71+W83+W89+W95+W101+W114+W119+W124+W129+W134+W139+W144+W149+W154+W164+W169+W179+W184+W29+W35+W59+W41+W195+W200+W47+W53+W77+W107+W189+W205+W242+W211+W216+W221+W226</f>
        <v>0</v>
      </c>
      <c r="X19" s="420"/>
      <c r="Y19" s="416"/>
      <c r="Z19" s="417"/>
      <c r="AA19" s="417"/>
      <c r="AB19" s="416">
        <f>+AB65+AB71+AB83+AB89+AB95+AB101+AB114+AB119+AB124+AB129+AB134+AB139+AB144+AB149+AB154+AB164+AB169+AB179+AB184+AB29+AB35+AB59+AB41+AB195+AB200+AB47+AB53+AB77+AB107+AB189+AB205+AB242+AB211+AB216+AB221+AB226</f>
        <v>0</v>
      </c>
      <c r="AC19" s="420"/>
      <c r="AD19" s="416"/>
      <c r="AE19" s="417"/>
      <c r="AF19" s="417"/>
      <c r="AG19" s="416">
        <f>+AG65+AG71+AG83+AG89+AG95+AG101+AG114+AG119+AG124+AG129+AG134+AG139+AG144+AG149+AG154+AG164+AG169+AG179+AG184+AG29+AG35+AG59+AG41+AG195+AG200+AG47+AG53+AG77+AG107+AG189+AG205+AG242+AG211+AG216+AG221+AG226</f>
        <v>0</v>
      </c>
      <c r="AH19" s="420"/>
      <c r="AI19" s="416"/>
      <c r="AJ19" s="417"/>
      <c r="AK19" s="417"/>
      <c r="AL19" s="416">
        <f>+AL65+AL71+AL83+AL89+AL95+AL101+AL114+AL119+AL124+AL129+AL134+AL139+AL144+AL149+AL154+AL159+AL164+AL169+AL174+AL179+AL184+AL29+AL35+AL59+AL41+AL195+AL200+AL47+AL53+AL77+AL107+AL189+AL205+AL242+AL211+AL216+AL221+AL226</f>
        <v>0</v>
      </c>
      <c r="AM19" s="420"/>
      <c r="AN19" s="416"/>
      <c r="AO19" s="417"/>
      <c r="AP19" s="417"/>
      <c r="AQ19" s="416">
        <f>+AQ65+AQ71+AQ83+AQ89+AQ95+AQ101+AQ114+AQ119+AQ124+AQ129+AQ134+AQ139+AQ144+AQ149+AQ154+AQ159+AQ164+AQ169+AQ174+AQ179+AQ184+AQ29+AQ35+AQ59+AQ41+AQ195+AQ200+AQ47+AQ53+AQ77+AQ107+AQ189+AQ205+AQ242+AQ211+AQ216+AQ221+AQ226</f>
        <v>0</v>
      </c>
      <c r="AR19" s="420"/>
      <c r="AS19" s="416"/>
      <c r="AT19" s="417"/>
      <c r="AU19" s="417"/>
      <c r="AV19" s="416">
        <f>+AV65+AV71+AV83+AV89+AV95+AV101+AV114+AV119+AV124+AV129+AV134+AV139+AV144+AV149+AV154+AV159+AV164+AV169+AV174+AV179+AV184+AV29+AV35+AV59+AV41+AV195+AV200+AV47+AV53+AV77+AV107+AV189+AV205+AV242+AV211+AV216+AV221+AV226+AV232+AV237</f>
        <v>0</v>
      </c>
      <c r="AW19" s="420"/>
      <c r="AX19" s="416"/>
      <c r="AY19" s="417"/>
      <c r="AZ19" s="417"/>
      <c r="BA19" s="416">
        <f>+BA65+BA71+BA83+BA89+BA95+BA101+BA114+BA119+BA124+BA129+BA134+BA139+BA144+BA149+BA154+BA159+BA164+BA169+BA174+BA179+BA184+BA29+BA35+BA59+BA41+BA195+BA200+BA47+BA53+BA77+BA107+BA189+BA205+BA242+BA211+BA216+BA221+BA226+BA232+BA237</f>
        <v>0</v>
      </c>
      <c r="BB19" s="420"/>
      <c r="BC19" s="416"/>
      <c r="BD19" s="417"/>
      <c r="BE19" s="417"/>
      <c r="BF19" s="416">
        <f>+BF65+BF71+BF83+BF89+BF95+BF101+BF114+BF119+BF124+BF129+BF134+BF139+BF144+BF149+BF154+BF159+BF164+BF169+BF174+BF179+BF184+BF29+BF35+BF59+BF41+BF195+BF200+BF47+BF53+BF77+BF107+BF189+BF205+BF242+BF211+BF216+BF221+BF226+BF232+BF237</f>
        <v>0</v>
      </c>
      <c r="BG19" s="420"/>
      <c r="BH19" s="416"/>
      <c r="BI19" s="417"/>
      <c r="BJ19" s="417"/>
      <c r="BK19" s="416">
        <f>+BK65+BK71+BK83+BK89+BK95+BK101+BK114+BK119+BK124+BK129+BK134+BK139+BK144+BK149+BK154+BK159+BK164+BK169+BK174+BK179+BK184+BK29+BK35+BK59+BK41+BK195+BK200+BK47+BK53+BK77+BK107+BK189+BK205+BK242+BK211+BK216+BK221+BK226+BK232+BK237</f>
        <v>0</v>
      </c>
      <c r="BL19" s="420"/>
      <c r="BM19" s="416"/>
      <c r="BN19" s="417"/>
      <c r="BO19" s="417"/>
      <c r="BP19" s="416">
        <f>+BP65+BP71+BP83+BP89+BP95+BP101+BP114+BP119+BP124+BP129+BP134+BP139+BP144+BP149+BP154+BP159+BP164+BP169+BP174+BP179+BP184+BP29+BP35+BP59+BP41+BP195+BP200+BP47+BP53+BP77+BP107+BP189+BP205+BP242+BP211+BP216+BP221+BP226+BP232+BP237</f>
        <v>0</v>
      </c>
      <c r="BQ19" s="420"/>
      <c r="BR19" s="416"/>
      <c r="BS19" s="417"/>
      <c r="BT19" s="417"/>
      <c r="BU19" s="416">
        <f>+BU65+BU71+BU83+BU89+BU95+BU101+BU114+BU119+BU124+BU129+BU134+BU139+BU144+BU149+BU154+BU159+BU164+BU169+BU174+BU179+BU184+BU29+BU35+BU59+BU41+BU195+BU200+BU47+BU53+BU77+BU107+BU189+BU205+BU242+BU211+BU216+BU221+BU226+BU232+BU237</f>
        <v>765678</v>
      </c>
      <c r="BV19" s="420"/>
      <c r="BW19" s="416"/>
      <c r="BX19" s="417"/>
      <c r="BY19" s="417"/>
      <c r="BZ19" s="416">
        <f>+BZ65+BZ71+BZ83+BZ89+BZ95+BZ101+BZ114+BZ119+BZ124+BZ129+BZ134+BZ139+BZ144+BZ149+BZ154+BZ159+BZ164+BZ169+BZ174+BZ179+BZ184+BZ29+BZ35+BZ59+BZ41+BZ195+BZ200+BZ47+BZ53+BZ77+BZ107+BZ189+BZ205+BZ242+BZ211+BZ216+BZ221+BZ226+BZ232+BZ237</f>
        <v>30823181</v>
      </c>
      <c r="CA19" s="420"/>
      <c r="CB19" s="416"/>
      <c r="CC19" s="417"/>
      <c r="CD19" s="417"/>
      <c r="CE19" s="416">
        <f>+CE65+CE71+CE83+CE89+CE95+CE101+CE114+CE119+CE124+CE129+CE134+CE139+CE144+CE149+CE154+CE164+CE169+CE179+CE184+CE29+CE35+CE59+CE41+CE195+CE200+CE47+CE53+CE77+CE107+CE189+CE205+CE242+CE211+CE216+CE221+CE226</f>
        <v>3211883</v>
      </c>
      <c r="CF19" s="420"/>
      <c r="CG19" s="416"/>
      <c r="CH19" s="417"/>
      <c r="CI19" s="417"/>
      <c r="CJ19" s="416">
        <f>+CJ65+CJ71+CJ83+CJ89+CJ95+CJ101+CJ114+CJ119+CJ124+CJ129+CJ139+CJ144+CJ149+CJ164+CJ169+CJ179+CJ184+CJ29+CJ35+CJ59+CJ41+CJ195+CJ200+CJ47+CJ53+CJ77+CJ107+CJ189+CJ242+CJ211+CJ216+CJ221+CJ226</f>
        <v>4200413</v>
      </c>
      <c r="CK19" s="420"/>
      <c r="CL19" s="416"/>
      <c r="CM19" s="417"/>
      <c r="CN19" s="417"/>
      <c r="CO19" s="416">
        <f>+CO65+CO71+CO83+CO89+CO95+CO101+CO114+CO119+CO124+CO129+CO139+CO144+CO149+CO164+CO169+CO179+CO184+CO29+CO35+CO59+CO41+CO195+CO200+CO47+CO53+CO77+CO107+CO189+CO242+CO211+CO216+CO221+CO226</f>
        <v>3611342</v>
      </c>
      <c r="CP19" s="420"/>
      <c r="CQ19" s="416"/>
      <c r="CR19" s="417"/>
      <c r="CS19" s="417"/>
      <c r="CT19" s="416">
        <f>+CT65+CT71+CT83+CT89+CT95+CT101+CT114+CT119+CT124+CT129+CT139+CT144+CT149+CT164+CT169+CT179+CT184+CT29+CT35+CT59+CT41+CT195+CT200+CT47+CT53+CT77+CT107+CT189+CT242+CT211+CT216+CT221+CT226</f>
        <v>3495865</v>
      </c>
      <c r="CU19" s="420"/>
      <c r="CV19" s="416"/>
      <c r="CW19" s="417"/>
      <c r="CX19" s="417"/>
      <c r="CY19" s="416">
        <f>+CY65+CY71+CY83+CY89+CY95+CY101+CY114+CY119+CY124+CY129+CY139+CY144+CY149+CY164+CY169+CY179+CY184+CY29+CY35+CY59+CY41+CY195+CY200+CY47+CY53+CY77+CY107+CY189+CY242+CY211+CY216+CY221+CY226</f>
        <v>4292968</v>
      </c>
      <c r="CZ19" s="420"/>
      <c r="DA19" s="416"/>
      <c r="DB19" s="417"/>
      <c r="DC19" s="417"/>
      <c r="DD19" s="416">
        <f>+DD65+DD71+DD83+DD89+DD95+DD101+DD114+DD119+DD124+DD129+DD134+DD139+DD144+DD149+DD154+DD164+DD169+DD179+DD184+DD29+DD35+DD59+DD41+DD195+DD200+DD47+DD53+DD77+DD107+DD189+DD242+DD211+DD216+DD221+DD226</f>
        <v>3774622</v>
      </c>
      <c r="DE19" s="420"/>
      <c r="DF19" s="416"/>
      <c r="DG19" s="417"/>
      <c r="DH19" s="417"/>
      <c r="DI19" s="416">
        <f>+DI65+DI71+DI83+DI89+DI95+DI101+DI114+DI119+DI124+DI129+DI134+DI139+DI144+DI149+DI154+DI159+DI164+DI169+DI174+DI179+DI184+DI29+DI35+DI59+DI41+DI195+DI200+DI47+DI53+DI77+DI107+DI189+DI205+DI242+DI211+DI216+DI221+DI226</f>
        <v>2131317</v>
      </c>
      <c r="DJ19" s="420"/>
      <c r="DK19" s="416"/>
      <c r="DL19" s="417"/>
      <c r="DM19" s="417"/>
      <c r="DN19" s="416">
        <f>+DN65+DN71+DN83+DN89+DN95+DN101+DN114+DN119+DN124+DN129+DN134+DN139+DN144+DN149+DN154+DN159+DN164+DN169+DN174+DN179+DN184+DN29+DN35+DN59+DN41+DN195+DN200+DN47+DN53+DN77+DN107+DN189+DN205+DN242+DN211+DN216+DN221+DN226</f>
        <v>2227579</v>
      </c>
      <c r="DO19" s="420"/>
      <c r="DP19" s="416"/>
      <c r="DQ19" s="417"/>
      <c r="DR19" s="417"/>
      <c r="DS19" s="416">
        <f>+DS65+DS71+DS83+DS89+DS95+DS101+DS114+DS119+DS124+DS129+DS134+DS139+DS144+DS149+DS154+DS159+DS164+DS169+DS174+DS179+DS184+DS29+DS35+DS59+DS41+DS195+DS200+DS47+DS53+DS77+DS107+DS189+DS205+DS242+DS211+DS216+DS221+DS226+DS232+DS237</f>
        <v>1625837</v>
      </c>
      <c r="DT19" s="420"/>
      <c r="DU19" s="416"/>
      <c r="DV19" s="417"/>
      <c r="DW19" s="417"/>
      <c r="DX19" s="416">
        <f>+DX65+DX71+DX83+DX89+DX95+DX101+DX114+DX119+DX124+DX129+DX134+DX139+DX144+DX149+DX154+DX164+DX169+DX179+DX184+DX29+DX35+DX59+DX41+DX195+DX200+DX47+DX53+DX77+DX107+DX189+DX242+DX211+DX216+DX221+DX226</f>
        <v>797375</v>
      </c>
      <c r="DY19" s="420"/>
      <c r="DZ19" s="416"/>
      <c r="EA19" s="417"/>
      <c r="EB19" s="417"/>
      <c r="EC19" s="416">
        <f>+EC65+EC71+EC83+EC89+EC95+EC101+EC114+EC119+EC124+EC129+EC134+EC139+EC144+EC149+EC154+EC159+EC164+EC169+EC174+EC179+EC184+EC29+EC35+EC59+EC41+EC195+EC200+EC47+EC53+EC77+EC107+EC189+EC205+EC242+EC211+EC216+EC221+EC226+EC232+EC237</f>
        <v>749005</v>
      </c>
      <c r="ED19" s="420"/>
      <c r="EE19" s="416"/>
      <c r="EF19" s="417"/>
      <c r="EG19" s="417"/>
      <c r="EH19" s="416">
        <f>+EH65+EH71+EH83+EH89+EH95+EH101+EH114+EH119+EH124+EH129+EH134+EH139+EH144+EH149+EH154+EH159+EH164+EH169+EH174+EH179+EH184+EH29+EH35+EH59+EH41+EH195+EH200+EH47+EH53+EH77+EH107+EH189+EH205+EH242+EH211+EH216+EH221+EH226+EH232+EH237</f>
        <v>704908</v>
      </c>
      <c r="EI19" s="420"/>
      <c r="EJ19" s="416"/>
      <c r="EK19" s="417"/>
      <c r="EL19" s="417"/>
      <c r="EM19" s="416">
        <f>+EM65+EM71+EM83+EM89+EM95+EM101+EM114+EM119+EM124+EM129+EM134+EM139+EM144+EM149+EM154+EM159+EM164+EM169+EM174+EM179+EM184+EM29+EM35+EM59+EM41+EM195+EM200+EM47+EM53+EM77+EM107+EM189+EM205+EM242+EM211+EM216+EM221+EM226+EM232+EM237</f>
        <v>3211883</v>
      </c>
      <c r="EN19" s="420"/>
      <c r="EO19" s="416"/>
      <c r="EP19" s="301"/>
      <c r="ER19" s="290"/>
      <c r="ES19" s="419"/>
    </row>
    <row r="20" spans="4:149" x14ac:dyDescent="0.35">
      <c r="D20" s="301" t="s">
        <v>335</v>
      </c>
      <c r="G20" s="313"/>
      <c r="H20" s="416">
        <f>+H66+H72+H84+H90+H96+H102+H115+H120+H125+H130+H135+H140+H145+H150+H155+H160+H165+H170+H175+H180+H185+H206+H30+H36+H60+H42+H196+H201+H48+H54+H78+H108+H190+H243+H212+H217+H222+H227+H233+H238</f>
        <v>0</v>
      </c>
      <c r="I20" s="329"/>
      <c r="K20" s="313"/>
      <c r="L20" s="313"/>
      <c r="M20" s="416">
        <f>+M66+M72+M84+M90+M96+M102+M115+M120+M125+M130+M135+M140+M145+M150+M155+M160+M165+M170+M175+M180+M185+M206+M30+M36+M60+M42+M196+M201+M48+M54+M78+M108+M190+M243+M212+M217+M222+M227+M233+M238</f>
        <v>-1235343</v>
      </c>
      <c r="N20" s="420"/>
      <c r="O20" s="416"/>
      <c r="P20" s="417"/>
      <c r="Q20" s="417"/>
      <c r="R20" s="416">
        <f>+R66+R72+R84+R90+R96+R102+R115+R120+R125+R130+R135+R140+R145+R150+R155+R165+R170+R180+R185+R206+R30+R36+R60+R42+R196+R201+R48+R54+R78+R108+R190+R243+R212+R217+R222+R227</f>
        <v>0</v>
      </c>
      <c r="S20" s="420"/>
      <c r="T20" s="416"/>
      <c r="U20" s="417"/>
      <c r="V20" s="417"/>
      <c r="W20" s="416">
        <f>+W66+W72+W84+W90+W96+W102+W115+W120+W125+W130+W135+W140+W145+W150+W155+W165+W170+W180+W185+W206+W30+W36+W60+W42+W196+W201+W48+W54+W78+W108+W190+W243+W212+W217+W222+W227</f>
        <v>0</v>
      </c>
      <c r="X20" s="420"/>
      <c r="Y20" s="416"/>
      <c r="Z20" s="417"/>
      <c r="AA20" s="417"/>
      <c r="AB20" s="416">
        <f>+AB66+AB72+AB84+AB90+AB96+AB102+AB115+AB120+AB125+AB130+AB135+AB140+AB145+AB150+AB155+AB165+AB170+AB180+AB185+AB206+AB30+AB36+AB60+AB42+AB196+AB201+AB48+AB54+AB78+AB108+AB190+AB243+AB212+AB217+AB222+AB227</f>
        <v>0</v>
      </c>
      <c r="AC20" s="420"/>
      <c r="AD20" s="416"/>
      <c r="AE20" s="417"/>
      <c r="AF20" s="417"/>
      <c r="AG20" s="416">
        <f>+AG66+AG72+AG84+AG90+AG96+AG102+AG115+AG120+AG125+AG130+AG135+AG140+AG145+AG150+AG155+AG165+AG170+AG180+AG185+AG206+AG30+AG36+AG60+AG42+AG196+AG201+AG48+AG54+AG78+AG108+AG190+AG243+AG212+AG217+AG222+AG227</f>
        <v>0</v>
      </c>
      <c r="AH20" s="420"/>
      <c r="AI20" s="416"/>
      <c r="AJ20" s="417"/>
      <c r="AK20" s="417"/>
      <c r="AL20" s="416">
        <f>+AL66+AL72+AL84+AL90+AL96+AL102+AL115+AL120+AL125+AL130+AL135+AL140+AL145+AL150+AL155+AL160+AL165+AL170+AL175+AL180+AL185+AL206+AL30+AL36+AL60+AL42+AL196+AL201+AL48+AL54+AL78+AL108+AL190+AL243+AL212+AL217+AL222+AL227</f>
        <v>0</v>
      </c>
      <c r="AM20" s="420"/>
      <c r="AN20" s="416"/>
      <c r="AO20" s="417"/>
      <c r="AP20" s="417"/>
      <c r="AQ20" s="416">
        <f>+AQ66+AQ72+AQ84+AQ90+AQ96+AQ102+AQ115+AQ120+AQ125+AQ130+AQ135+AQ140+AQ145+AQ150+AQ155+AQ160+AQ165+AQ170+AQ175+AQ180+AQ185+AQ206+AQ30+AQ36+AQ60+AQ42+AQ196+AQ201+AQ48+AQ54+AQ78+AQ108+AQ190+AQ243+AQ212+AQ217+AQ222+AQ227</f>
        <v>0</v>
      </c>
      <c r="AR20" s="420"/>
      <c r="AS20" s="416"/>
      <c r="AT20" s="417"/>
      <c r="AU20" s="417"/>
      <c r="AV20" s="416">
        <f>+AV66+AV72+AV84+AV90+AV96+AV102+AV115+AV120+AV125+AV130+AV135+AV140+AV145+AV150+AV155+AV160+AV165+AV170+AV175+AV180+AV185+AV206+AV30+AV36+AV60+AV42+AV196+AV201+AV48+AV54+AV78+AV108+AV190+AV243+AV212+AV217+AV222+AV227+AV233+AV238</f>
        <v>0</v>
      </c>
      <c r="AW20" s="420"/>
      <c r="AX20" s="416"/>
      <c r="AY20" s="417"/>
      <c r="AZ20" s="417"/>
      <c r="BA20" s="416">
        <f>+BA66+BA72+BA84+BA90+BA96+BA102+BA115+BA120+BA125+BA130+BA135+BA140+BA145+BA150+BA155+BA160+BA165+BA170+BA175+BA180+BA185+BA206+BA30+BA36+BA60+BA42+BA196+BA201+BA48+BA54+BA78+BA108+BA190+BA243+BA212+BA217+BA222+BA227+BA233+BA238</f>
        <v>0</v>
      </c>
      <c r="BB20" s="420"/>
      <c r="BC20" s="416"/>
      <c r="BD20" s="417"/>
      <c r="BE20" s="417"/>
      <c r="BF20" s="416">
        <f>+BF66+BF72+BF84+BF90+BF96+BF102+BF115+BF120+BF125+BF130+BF135+BF140+BF145+BF150+BF155+BF160+BF165+BF170+BF175+BF180+BF185+BF206+BF30+BF36+BF60+BF42+BF196+BF201+BF48+BF54+BF78+BF108+BF190+BF243+BF212+BF217+BF222+BF227+BF233+BF238</f>
        <v>0</v>
      </c>
      <c r="BG20" s="420"/>
      <c r="BH20" s="416"/>
      <c r="BI20" s="417"/>
      <c r="BJ20" s="417"/>
      <c r="BK20" s="416">
        <f>+BK66+BK72+BK84+BK90+BK96+BK102+BK115+BK120+BK125+BK130+BK135+BK140+BK145+BK150+BK155+BK160+BK165+BK170+BK175+BK180+BK185+BK206+BK30+BK36+BK60+BK42+BK196+BK201+BK48+BK54+BK78+BK108+BK190+BK243+BK212+BK217+BK222+BK227+BK233+BK238</f>
        <v>0</v>
      </c>
      <c r="BL20" s="420"/>
      <c r="BM20" s="416"/>
      <c r="BN20" s="417"/>
      <c r="BO20" s="417"/>
      <c r="BP20" s="416">
        <f>+BP66+BP72+BP84+BP90+BP96+BP102+BP115+BP120+BP125+BP130+BP135+BP140+BP145+BP150+BP155+BP160+BP165+BP170+BP175+BP180+BP185+BP206+BP30+BP36+BP60+BP42+BP196+BP201+BP48+BP54+BP78+BP108+BP190+BP243+BP212+BP217+BP222+BP227+BP233+BP238</f>
        <v>0</v>
      </c>
      <c r="BQ20" s="420"/>
      <c r="BR20" s="416"/>
      <c r="BS20" s="417"/>
      <c r="BT20" s="417"/>
      <c r="BU20" s="416">
        <f>+BU66+BU72+BU84+BU90+BU96+BU102+BU115+BU120+BU125+BU130+BU135+BU140+BU145+BU150+BU155+BU160+BU165+BU170+BU175+BU180+BU185+BU206+BU30+BU36+BU60+BU42+BU196+BU201+BU48+BU54+BU78+BU108+BU190+BU243+BU212+BU217+BU222+BU227+BU233+BU238</f>
        <v>-1235343</v>
      </c>
      <c r="BV20" s="420"/>
      <c r="BW20" s="416"/>
      <c r="BX20" s="417"/>
      <c r="BY20" s="417"/>
      <c r="BZ20" s="416">
        <f>+BZ66+BZ72+BZ84+BZ90+BZ96+BZ102+BZ115+BZ120+BZ125+BZ130+BZ135+BZ140+BZ145+BZ150+BZ155+BZ160+BZ165+BZ170+BZ175+BZ180+BZ185+BZ206+BZ30+BZ36+BZ60+BZ42+BZ196+BZ201+BZ48+BZ54+BZ78+BZ108+BZ190+BZ243+BZ212+BZ217+BZ222+BZ227+BZ233+BZ238</f>
        <v>-9586358</v>
      </c>
      <c r="CA20" s="329"/>
      <c r="CC20" s="313"/>
      <c r="CD20" s="313"/>
      <c r="CE20" s="416">
        <f>+CE66+CE72+CE84+CE90+CE96+CE102+CE115+CE120+CE125+CE130+CE135+CE140+CE145+CE150+CE155+CE165+CE170+CE180+CE185+CE206+CE30+CE36+CE60+CE42+CE196+CE201+CE48+CE54+CE78+CE108+CE190+CE243+CE212+CE217+CE222+CE227</f>
        <v>-15855</v>
      </c>
      <c r="CF20" s="420"/>
      <c r="CG20" s="416"/>
      <c r="CH20" s="417"/>
      <c r="CI20" s="417"/>
      <c r="CJ20" s="416">
        <f>+CJ66+CJ72+CJ84+CJ90+CJ96+CJ102+CJ115+CJ120+CJ125+CJ130+CJ140+CJ145+CJ150+CJ165+CJ170+CJ180+CJ185+CJ30+CJ36+CJ60+CJ42+CJ196+CJ201+CJ48+CJ54+CJ78+CJ108+CJ190+CJ243+CJ212+CJ217+CJ222+CJ227</f>
        <v>-7687</v>
      </c>
      <c r="CK20" s="420"/>
      <c r="CL20" s="416"/>
      <c r="CM20" s="417"/>
      <c r="CN20" s="417"/>
      <c r="CO20" s="416">
        <f>+CO66+CO72+CO84+CO90+CO96+CO102+CO115+CO120+CO125+CO130+CO140+CO145+CO150+CO165+CO170+CO180+CO185+CO30+CO36+CO60+CO42+CO196+CO201+CO48+CO54+CO78+CO108+CO190+CO243+CO212+CO217+CO222+CO227</f>
        <v>-111686</v>
      </c>
      <c r="CP20" s="420"/>
      <c r="CQ20" s="416"/>
      <c r="CR20" s="417"/>
      <c r="CS20" s="417"/>
      <c r="CT20" s="416">
        <f>+CT66+CT72+CT84+CT90+CT96+CT102+CT115+CT120+CT125+CT130+CT140+CT145+CT150+CT165+CT170+CT180+CT185+CT30+CT36+CT60+CT42+CT196+CT201+CT48+CT54+CT78+CT108+CT190+CT243+CT212+CT217+CT222+CT227</f>
        <v>-230743</v>
      </c>
      <c r="CU20" s="420"/>
      <c r="CV20" s="416"/>
      <c r="CW20" s="417"/>
      <c r="CX20" s="417"/>
      <c r="CY20" s="416">
        <f>+CY66+CY72+CY84+CY90+CY96+CY102+CY115+CY120+CY125+CY130+CY140+CY145+CY150+CY165+CY170+CY180+CY185+CY30+CY36+CY60+CY42+CY196+CY201+CY48+CY54+CY78+CY108+CY190+CY243+CY212+CY217+CY222+CY227</f>
        <v>-1037</v>
      </c>
      <c r="CZ20" s="420"/>
      <c r="DA20" s="416"/>
      <c r="DB20" s="417"/>
      <c r="DC20" s="417"/>
      <c r="DD20" s="416">
        <f>+DD66+DD72+DD84+DD90+DD96+DD102+DD115+DD120+DD125+DD130+DD135+DD140+DD145+DD150+DD155+DD165+DD170+DD180+DD185+DD30+DD36+DD60+DD42+DD196+DD201+DD48+DD54+DD78+DD108+DD190+DD243+DD212+DD217+DD222+DD227</f>
        <v>-62374</v>
      </c>
      <c r="DE20" s="420"/>
      <c r="DF20" s="416"/>
      <c r="DG20" s="417"/>
      <c r="DH20" s="417"/>
      <c r="DI20" s="416">
        <f>+DI66+DI72+DI84+DI90+DI96+DI102+DI115+DI120+DI125+DI130+DI135+DI140+DI145+DI150+DI155+DI160+DI165+DI170+DI175+DI180+DI185+DI206+DI30+DI36+DI60+DI42+DI196+DI201+DI48+DI54+DI78+DI108+DI190+DI243+DI212+DI217+DI222+DI227</f>
        <v>-685984</v>
      </c>
      <c r="DJ20" s="420"/>
      <c r="DK20" s="416"/>
      <c r="DL20" s="417"/>
      <c r="DM20" s="417"/>
      <c r="DN20" s="416">
        <f>+DN66+DN72+DN84+DN90+DN96+DN102+DN115+DN120+DN125+DN130+DN135+DN140+DN145+DN150+DN155+DN160+DN165+DN170+DN175+DN180+DN185+DN206+DN30+DN36+DN60+DN42+DN196+DN201+DN48+DN54+DN78+DN108+DN190+DN243+DN212+DN217+DN222+DN227</f>
        <v>-543631</v>
      </c>
      <c r="DO20" s="420"/>
      <c r="DP20" s="416"/>
      <c r="DQ20" s="417"/>
      <c r="DR20" s="417"/>
      <c r="DS20" s="416">
        <f>+DS66+DS72+DS84+DS90+DS96+DS102+DS115+DS120+DS125+DS130+DS135+DS140+DS145+DS150+DS155+DS160+DS165+DS170+DS175+DS180+DS185+DS206+DS30+DS36+DS60+DS42+DS196+DS201+DS48+DS54+DS78+DS108+DS190+DS243+DS212+DS217+DS222+DS227+DS233+DS238</f>
        <v>-529888</v>
      </c>
      <c r="DT20" s="420"/>
      <c r="DU20" s="416"/>
      <c r="DV20" s="417"/>
      <c r="DW20" s="417"/>
      <c r="DX20" s="416">
        <f>+DX66+DX72+DX84+DX90+DX96+DX102+DX115+DX120+DX125+DX130+DX135+DX140+DX145+DX150+DX155+DX165+DX170+DX180+DX185+DX30+DX36+DX60+DX42+DX196+DX201+DX48+DX54+DX78+DX108+DX190+DX243+DX212+DX217+DX222+DX227</f>
        <v>-714999</v>
      </c>
      <c r="DY20" s="420"/>
      <c r="DZ20" s="416"/>
      <c r="EA20" s="417"/>
      <c r="EB20" s="417"/>
      <c r="EC20" s="416">
        <f>+EC66+EC72+EC84+EC90+EC96+EC102+EC115+EC120+EC125+EC130+EC135+EC140+EC145+EC150+EC155+EC160+EC165+EC170+EC175+EC180+EC185+EC206+EC30+EC36+EC60+EC42+EC196+EC201+EC48+EC54+EC78+EC108+EC190+EC243+EC212+EC217+EC222+EC227+EC233+EC238</f>
        <v>-3455955</v>
      </c>
      <c r="ED20" s="420"/>
      <c r="EE20" s="416"/>
      <c r="EF20" s="417"/>
      <c r="EG20" s="417"/>
      <c r="EH20" s="416">
        <f>+EH66+EH72+EH84+EH90+EH96+EH102+EH115+EH120+EH125+EH130+EH135+EH140+EH145+EH150+EH155+EH160+EH165+EH170+EH175+EH180+EH185+EH206+EH30+EH36+EH60+EH42+EH196+EH201+EH48+EH54+EH78+EH108+EH190+EH243+EH212+EH217+EH222+EH227+EH233+EH238</f>
        <v>-2081704</v>
      </c>
      <c r="EI20" s="420"/>
      <c r="EJ20" s="416"/>
      <c r="EK20" s="417"/>
      <c r="EL20" s="417"/>
      <c r="EM20" s="416">
        <f>+EM66+EM72+EM84+EM90+EM96+EM102+EM115+EM120+EM125+EM130+EM135+EM140+EM145+EM150+EM155+EM160+EM165+EM170+EM175+EM180+EM185+EM206+EM30+EM36+EM60+EM42+EM196+EM201+EM48+EM54+EM78+EM108+EM190+EM243+EM212+EM217+EM222+EM227+EM233+EM238</f>
        <v>-15855</v>
      </c>
      <c r="EN20" s="420"/>
      <c r="EO20" s="416"/>
      <c r="EP20" s="301"/>
      <c r="ER20" s="290"/>
      <c r="ES20" s="419"/>
    </row>
    <row r="21" spans="4:149" x14ac:dyDescent="0.35">
      <c r="D21" s="301" t="s">
        <v>336</v>
      </c>
      <c r="G21" s="337"/>
      <c r="H21" s="340">
        <f>+H31+H37+H43+H49+H61+H67+H73+H85+H91+H97+H103+H55+H79+H109</f>
        <v>0</v>
      </c>
      <c r="I21" s="339"/>
      <c r="K21" s="313"/>
      <c r="L21" s="337"/>
      <c r="M21" s="340">
        <f>+M31+M37+M43+M49+M61+M67+M73+M85+M91+M97+M103+M55+M79+M109</f>
        <v>1691219</v>
      </c>
      <c r="N21" s="339"/>
      <c r="P21" s="313"/>
      <c r="Q21" s="337"/>
      <c r="R21" s="340">
        <f>+R31+R37+R43+R49+R61+R67+R73+R85+R91+R97+R103+R55+R79+R109</f>
        <v>0</v>
      </c>
      <c r="S21" s="339"/>
      <c r="U21" s="313"/>
      <c r="V21" s="337"/>
      <c r="W21" s="340">
        <f>+W31+W37+W43+W49+W61+W67+W73+W85+W91+W97+W103+W55+W79+W109</f>
        <v>0</v>
      </c>
      <c r="X21" s="339"/>
      <c r="Z21" s="313"/>
      <c r="AA21" s="337"/>
      <c r="AB21" s="340">
        <f>+AB31+AB37+AB43+AB49+AB61+AB67+AB73+AB85+AB91+AB97+AB103+AB55+AB79+AB109</f>
        <v>0</v>
      </c>
      <c r="AC21" s="339"/>
      <c r="AE21" s="313"/>
      <c r="AF21" s="337"/>
      <c r="AG21" s="340">
        <f>+AG31+AG37+AG43+AG49+AG61+AG67+AG73+AG85+AG91+AG97+AG103+AG55+AG79+AG109</f>
        <v>0</v>
      </c>
      <c r="AH21" s="339"/>
      <c r="AJ21" s="313"/>
      <c r="AK21" s="337"/>
      <c r="AL21" s="340">
        <f>+AL31+AL37+AL43+AL49+AL61+AL67+AL73+AL85+AL91+AL97+AL103+AL55+AL79+AL109</f>
        <v>0</v>
      </c>
      <c r="AM21" s="339"/>
      <c r="AO21" s="313"/>
      <c r="AP21" s="337"/>
      <c r="AQ21" s="340">
        <f>+AQ31+AQ37+AQ43+AQ49+AQ61+AQ67+AQ73+AQ85+AQ91+AQ97+AQ103+AQ55+AQ79+AQ109</f>
        <v>0</v>
      </c>
      <c r="AR21" s="339"/>
      <c r="AT21" s="313"/>
      <c r="AU21" s="337"/>
      <c r="AV21" s="340">
        <f>+AV31+AV37+AV43+AV49+AV61+AV67+AV73+AV85+AV91+AV97+AV103+AV55+AV79+AV109</f>
        <v>0</v>
      </c>
      <c r="AW21" s="339"/>
      <c r="AY21" s="313"/>
      <c r="AZ21" s="337"/>
      <c r="BA21" s="340">
        <f>+BA31+BA37+BA43+BA49+BA61+BA67+BA73+BA85+BA91+BA97+BA103+BA55+BA79+BA109</f>
        <v>0</v>
      </c>
      <c r="BB21" s="339"/>
      <c r="BD21" s="313"/>
      <c r="BE21" s="337"/>
      <c r="BF21" s="340">
        <f>+BF31+BF37+BF43+BF49+BF61+BF67+BF73+BF85+BF91+BF97+BF103+BF55+BF79+BF109</f>
        <v>0</v>
      </c>
      <c r="BG21" s="339"/>
      <c r="BI21" s="313"/>
      <c r="BJ21" s="337"/>
      <c r="BK21" s="340">
        <f>+BK31+BK37+BK43+BK49+BK61+BK67+BK73+BK85+BK91+BK97+BK103+BK55+BK79+BK109</f>
        <v>0</v>
      </c>
      <c r="BL21" s="339"/>
      <c r="BN21" s="313"/>
      <c r="BO21" s="337"/>
      <c r="BP21" s="340">
        <f>+BP31+BP37+BP43+BP49+BP61+BP67+BP73+BP85+BP91+BP97+BP103+BP55+BP79+BP109</f>
        <v>0</v>
      </c>
      <c r="BQ21" s="339"/>
      <c r="BS21" s="313"/>
      <c r="BT21" s="337"/>
      <c r="BU21" s="340">
        <f>+BU31+BU37+BU43+BU49+BU61+BU67+BU73+BU85+BU91+BU97+BU103+BU55+BU79+BU109</f>
        <v>1691219</v>
      </c>
      <c r="BV21" s="339"/>
      <c r="BX21" s="313"/>
      <c r="BY21" s="337"/>
      <c r="BZ21" s="340">
        <f>+BZ31+BZ37+BZ43+BZ49+BZ61+BZ67+BZ73+BZ85+BZ91+BZ97+BZ103+BZ55+BZ79+BZ109</f>
        <v>23839700</v>
      </c>
      <c r="CA21" s="339"/>
      <c r="CC21" s="313"/>
      <c r="CD21" s="337"/>
      <c r="CE21" s="340">
        <f>+CE31+CE37+CE43+CE49+CE61+CE67+CE73+CE85+CE91+CE97+CE103+CE55+CE79+CE109</f>
        <v>757906</v>
      </c>
      <c r="CF21" s="339"/>
      <c r="CH21" s="313"/>
      <c r="CI21" s="337"/>
      <c r="CJ21" s="340">
        <f>+CJ31+CJ37+CJ43+CJ49+CJ61+CJ67+CJ73+CJ85+CJ91+CJ97+CJ103+CJ55+CJ79+CJ109</f>
        <v>1823538</v>
      </c>
      <c r="CK21" s="339"/>
      <c r="CM21" s="313"/>
      <c r="CN21" s="337"/>
      <c r="CO21" s="340">
        <f>+CO31+CO37+CO43+CO49+CO61+CO67+CO73+CO85+CO91+CO97+CO103+CO55+CO79+CO109</f>
        <v>2147112</v>
      </c>
      <c r="CP21" s="339"/>
      <c r="CR21" s="313"/>
      <c r="CS21" s="337"/>
      <c r="CT21" s="340">
        <f>+CT31+CT37+CT43+CT49+CT61+CT67+CT73+CT85+CT91+CT97+CT103+CT55+CT79+CT109</f>
        <v>2494658</v>
      </c>
      <c r="CU21" s="339"/>
      <c r="CW21" s="313"/>
      <c r="CX21" s="337"/>
      <c r="CY21" s="340">
        <f>+CY31+CY37+CY43+CY49+CY61+CY67+CY73+CY85+CY91+CY97+CY103+CY55+CY79+CY109</f>
        <v>2476270</v>
      </c>
      <c r="CZ21" s="339"/>
      <c r="DB21" s="313"/>
      <c r="DC21" s="337"/>
      <c r="DD21" s="340">
        <f>+DD31+DD37+DD43+DD49+DD61+DD67+DD73+DD85+DD91+DD97+DD103+DD55+DD79+DD109</f>
        <v>2204363</v>
      </c>
      <c r="DE21" s="339"/>
      <c r="DG21" s="313"/>
      <c r="DH21" s="337"/>
      <c r="DI21" s="340">
        <f>+DI31+DI37+DI43+DI49+DI61+DI67+DI73+DI85+DI91+DI97+DI103+DI55+DI79+DI109</f>
        <v>2444188</v>
      </c>
      <c r="DJ21" s="339"/>
      <c r="DL21" s="313"/>
      <c r="DM21" s="337"/>
      <c r="DN21" s="340">
        <f>+DN31+DN37+DN43+DN49+DN61+DN67+DN73+DN85+DN91+DN97+DN103+DN55+DN79+DN109</f>
        <v>2298138</v>
      </c>
      <c r="DO21" s="339"/>
      <c r="DQ21" s="313"/>
      <c r="DR21" s="337"/>
      <c r="DS21" s="340">
        <f>+DS31+DS37+DS43+DS49+DS61+DS67+DS73+DS85+DS91+DS97+DS103+DS55+DS79+DS109</f>
        <v>2311228</v>
      </c>
      <c r="DT21" s="339"/>
      <c r="DV21" s="313"/>
      <c r="DW21" s="337"/>
      <c r="DX21" s="340">
        <f>+DX31+DX37+DX43+DX49+DX61+DX67+DX73+DX85+DX91+DX97+DX103+DX55+DX79+DX109</f>
        <v>1393469</v>
      </c>
      <c r="DY21" s="339"/>
      <c r="EA21" s="313"/>
      <c r="EB21" s="337"/>
      <c r="EC21" s="340">
        <f>+EC31+EC37+EC43+EC49+EC61+EC67+EC73+EC85+EC91+EC97+EC103+EC55+EC79+EC109</f>
        <v>1981722</v>
      </c>
      <c r="ED21" s="339"/>
      <c r="EF21" s="313"/>
      <c r="EG21" s="337"/>
      <c r="EH21" s="340">
        <f>+EH31+EH37+EH43+EH49+EH61+EH67+EH73+EH85+EH91+EH97+EH103+EH55+EH79+EH109</f>
        <v>1507108</v>
      </c>
      <c r="EI21" s="339"/>
      <c r="EK21" s="313"/>
      <c r="EL21" s="337"/>
      <c r="EM21" s="340">
        <f>+EM31+EM37+EM43+EM49+EM61+EM67+EM73+EM85+EM91+EM97+EM103+EM55+EM79+EM109</f>
        <v>757906</v>
      </c>
      <c r="EN21" s="339"/>
      <c r="EP21" s="301"/>
      <c r="ER21" s="290"/>
    </row>
    <row r="22" spans="4:149" x14ac:dyDescent="0.35">
      <c r="D22" s="301"/>
      <c r="H22" s="416"/>
      <c r="I22" s="416"/>
      <c r="J22" s="416"/>
      <c r="K22" s="417"/>
      <c r="L22" s="416"/>
      <c r="M22" s="416"/>
      <c r="N22" s="416"/>
      <c r="O22" s="416"/>
      <c r="P22" s="417"/>
      <c r="Q22" s="416"/>
      <c r="R22" s="416"/>
      <c r="S22" s="416"/>
      <c r="T22" s="416"/>
      <c r="U22" s="417"/>
      <c r="V22" s="416"/>
      <c r="W22" s="416"/>
      <c r="X22" s="416"/>
      <c r="Y22" s="416"/>
      <c r="Z22" s="417"/>
      <c r="AA22" s="416"/>
      <c r="AB22" s="416"/>
      <c r="AC22" s="416"/>
      <c r="AD22" s="416"/>
      <c r="AE22" s="417"/>
      <c r="AF22" s="416"/>
      <c r="AG22" s="416"/>
      <c r="AH22" s="416"/>
      <c r="AI22" s="416"/>
      <c r="AJ22" s="417"/>
      <c r="AK22" s="416"/>
      <c r="AL22" s="416"/>
      <c r="AM22" s="416"/>
      <c r="AN22" s="416"/>
      <c r="AO22" s="417"/>
      <c r="AP22" s="416"/>
      <c r="AQ22" s="416"/>
      <c r="AR22" s="416"/>
      <c r="AS22" s="416"/>
      <c r="AT22" s="417"/>
      <c r="AU22" s="416"/>
      <c r="AV22" s="416"/>
      <c r="AW22" s="416"/>
      <c r="AX22" s="416"/>
      <c r="AY22" s="417"/>
      <c r="AZ22" s="416"/>
      <c r="BA22" s="416"/>
      <c r="BB22" s="416"/>
      <c r="BC22" s="416"/>
      <c r="BD22" s="417"/>
      <c r="BE22" s="416"/>
      <c r="BF22" s="416"/>
      <c r="BG22" s="416"/>
      <c r="BH22" s="416"/>
      <c r="BI22" s="417"/>
      <c r="BJ22" s="416"/>
      <c r="BK22" s="416"/>
      <c r="BL22" s="416"/>
      <c r="BM22" s="416"/>
      <c r="BN22" s="417"/>
      <c r="BO22" s="416"/>
      <c r="BP22" s="416"/>
      <c r="BQ22" s="416"/>
      <c r="BR22" s="416"/>
      <c r="BS22" s="417"/>
      <c r="BT22" s="416"/>
      <c r="BU22" s="416"/>
      <c r="BV22" s="416"/>
      <c r="BW22" s="416"/>
      <c r="BX22" s="417"/>
      <c r="BY22" s="416"/>
      <c r="BZ22" s="416"/>
      <c r="CA22" s="416"/>
      <c r="CB22" s="416"/>
      <c r="CC22" s="417"/>
      <c r="CD22" s="416"/>
      <c r="CE22" s="416"/>
      <c r="CF22" s="416"/>
      <c r="CG22" s="416"/>
      <c r="CH22" s="417"/>
      <c r="CI22" s="416"/>
      <c r="CJ22" s="416"/>
      <c r="CK22" s="416"/>
      <c r="CL22" s="416"/>
      <c r="CM22" s="417"/>
      <c r="CN22" s="416"/>
      <c r="CO22" s="416"/>
      <c r="CP22" s="416"/>
      <c r="CQ22" s="416"/>
      <c r="CR22" s="417"/>
      <c r="CS22" s="416"/>
      <c r="CT22" s="416"/>
      <c r="CU22" s="416"/>
      <c r="CV22" s="416"/>
      <c r="CW22" s="417"/>
      <c r="CX22" s="416"/>
      <c r="CY22" s="416"/>
      <c r="CZ22" s="416"/>
      <c r="DA22" s="416"/>
      <c r="DB22" s="417"/>
      <c r="DC22" s="416"/>
      <c r="DD22" s="416"/>
      <c r="DE22" s="416"/>
      <c r="DF22" s="416"/>
      <c r="DG22" s="417"/>
      <c r="DH22" s="416"/>
      <c r="DI22" s="416"/>
      <c r="DJ22" s="416"/>
      <c r="DK22" s="416"/>
      <c r="DL22" s="417"/>
      <c r="DM22" s="416"/>
      <c r="DN22" s="416"/>
      <c r="DO22" s="416"/>
      <c r="DP22" s="416"/>
      <c r="DQ22" s="417"/>
      <c r="DR22" s="416"/>
      <c r="DS22" s="416"/>
      <c r="DT22" s="416"/>
      <c r="DU22" s="416"/>
      <c r="DV22" s="417"/>
      <c r="DW22" s="416"/>
      <c r="DX22" s="416"/>
      <c r="DY22" s="416"/>
      <c r="DZ22" s="416"/>
      <c r="EA22" s="417"/>
      <c r="EB22" s="416"/>
      <c r="EC22" s="416"/>
      <c r="ED22" s="416"/>
      <c r="EE22" s="416"/>
      <c r="EF22" s="417"/>
      <c r="EG22" s="416"/>
      <c r="EH22" s="416"/>
      <c r="EI22" s="416"/>
      <c r="EJ22" s="416"/>
      <c r="EK22" s="417"/>
      <c r="EL22" s="416"/>
      <c r="EM22" s="416"/>
      <c r="EN22" s="416"/>
      <c r="EO22" s="416"/>
      <c r="EP22" s="301"/>
      <c r="ER22" s="290"/>
    </row>
    <row r="23" spans="4:149" ht="12.75" customHeight="1" x14ac:dyDescent="0.35">
      <c r="D23" s="301" t="s">
        <v>337</v>
      </c>
      <c r="E23" s="350" t="s">
        <v>46</v>
      </c>
      <c r="H23" s="416">
        <f>SUM(H24:H24)</f>
        <v>3500000</v>
      </c>
      <c r="I23" s="416"/>
      <c r="J23" s="416"/>
      <c r="K23" s="417"/>
      <c r="L23" s="416"/>
      <c r="M23" s="416">
        <f>SUM(M24:M24)</f>
        <v>530084</v>
      </c>
      <c r="N23" s="416"/>
      <c r="O23" s="416"/>
      <c r="P23" s="417"/>
      <c r="Q23" s="416"/>
      <c r="R23" s="416">
        <f>SUM(R24:R24)</f>
        <v>0</v>
      </c>
      <c r="S23" s="416"/>
      <c r="T23" s="416"/>
      <c r="U23" s="417"/>
      <c r="V23" s="416"/>
      <c r="W23" s="416">
        <f>SUM(W24:W24)</f>
        <v>0</v>
      </c>
      <c r="X23" s="416"/>
      <c r="Y23" s="416"/>
      <c r="Z23" s="417"/>
      <c r="AA23" s="416"/>
      <c r="AB23" s="416">
        <f>SUM(AB24:AB24)</f>
        <v>0</v>
      </c>
      <c r="AC23" s="416"/>
      <c r="AD23" s="416"/>
      <c r="AE23" s="417"/>
      <c r="AF23" s="416"/>
      <c r="AG23" s="416">
        <f>SUM(AG24:AG24)</f>
        <v>0</v>
      </c>
      <c r="AH23" s="416"/>
      <c r="AI23" s="416"/>
      <c r="AJ23" s="417"/>
      <c r="AK23" s="416"/>
      <c r="AL23" s="416">
        <f>SUM(AL24:AL24)</f>
        <v>0</v>
      </c>
      <c r="AM23" s="416"/>
      <c r="AN23" s="416"/>
      <c r="AO23" s="417"/>
      <c r="AP23" s="416"/>
      <c r="AQ23" s="416">
        <f>SUM(AQ24:AQ24)</f>
        <v>0</v>
      </c>
      <c r="AR23" s="416"/>
      <c r="AS23" s="416"/>
      <c r="AT23" s="417"/>
      <c r="AU23" s="416"/>
      <c r="AV23" s="416">
        <f>SUM(AV24:AV24)</f>
        <v>0</v>
      </c>
      <c r="AW23" s="416"/>
      <c r="AX23" s="416"/>
      <c r="AY23" s="417"/>
      <c r="AZ23" s="416"/>
      <c r="BA23" s="416">
        <f>SUM(BA24:BA24)</f>
        <v>0</v>
      </c>
      <c r="BB23" s="416"/>
      <c r="BC23" s="416"/>
      <c r="BD23" s="417"/>
      <c r="BE23" s="416"/>
      <c r="BF23" s="416">
        <f>SUM(BF24:BF24)</f>
        <v>0</v>
      </c>
      <c r="BG23" s="416"/>
      <c r="BH23" s="416"/>
      <c r="BI23" s="417"/>
      <c r="BJ23" s="416"/>
      <c r="BK23" s="416">
        <f>SUM(BK24:BK24)</f>
        <v>0</v>
      </c>
      <c r="BL23" s="416"/>
      <c r="BM23" s="416"/>
      <c r="BN23" s="417"/>
      <c r="BO23" s="416"/>
      <c r="BP23" s="416">
        <f>SUM(BP24:BP24)</f>
        <v>0</v>
      </c>
      <c r="BQ23" s="416"/>
      <c r="BR23" s="416"/>
      <c r="BS23" s="417"/>
      <c r="BT23" s="416"/>
      <c r="BU23" s="416">
        <f>SUM(BU24:BU24)</f>
        <v>530084</v>
      </c>
      <c r="BV23" s="416"/>
      <c r="BW23" s="416"/>
      <c r="BX23" s="417"/>
      <c r="BY23" s="416"/>
      <c r="BZ23" s="416">
        <f>SUM(BZ24:BZ24)</f>
        <v>5796445</v>
      </c>
      <c r="CA23" s="416"/>
      <c r="CB23" s="416"/>
      <c r="CC23" s="417"/>
      <c r="CD23" s="416"/>
      <c r="CE23" s="416">
        <f>SUM(CE24:CE24)</f>
        <v>910031</v>
      </c>
      <c r="CF23" s="416"/>
      <c r="CG23" s="416"/>
      <c r="CH23" s="417"/>
      <c r="CI23" s="416"/>
      <c r="CJ23" s="416">
        <f>SUM(CJ24:CJ24)</f>
        <v>905395</v>
      </c>
      <c r="CK23" s="416"/>
      <c r="CL23" s="416"/>
      <c r="CM23" s="417"/>
      <c r="CN23" s="416"/>
      <c r="CO23" s="416">
        <f>SUM(CO24:CO24)</f>
        <v>569130</v>
      </c>
      <c r="CP23" s="416"/>
      <c r="CQ23" s="416"/>
      <c r="CR23" s="417"/>
      <c r="CS23" s="416"/>
      <c r="CT23" s="416">
        <f>SUM(CT24:CT24)</f>
        <v>574176</v>
      </c>
      <c r="CU23" s="416"/>
      <c r="CV23" s="416"/>
      <c r="CW23" s="417"/>
      <c r="CX23" s="416"/>
      <c r="CY23" s="416">
        <f>SUM(CY24:CY24)</f>
        <v>458847</v>
      </c>
      <c r="CZ23" s="416"/>
      <c r="DA23" s="416"/>
      <c r="DB23" s="417"/>
      <c r="DC23" s="416"/>
      <c r="DD23" s="416">
        <f>SUM(DD24:DD24)</f>
        <v>390961</v>
      </c>
      <c r="DE23" s="416"/>
      <c r="DF23" s="416"/>
      <c r="DG23" s="417"/>
      <c r="DH23" s="416"/>
      <c r="DI23" s="416">
        <f>SUM(DI24:DI24)</f>
        <v>388055</v>
      </c>
      <c r="DJ23" s="416"/>
      <c r="DK23" s="416"/>
      <c r="DL23" s="417"/>
      <c r="DM23" s="416"/>
      <c r="DN23" s="416">
        <f>SUM(DN24:DN24)</f>
        <v>408043</v>
      </c>
      <c r="DO23" s="416"/>
      <c r="DP23" s="416"/>
      <c r="DQ23" s="417"/>
      <c r="DR23" s="416"/>
      <c r="DS23" s="416">
        <f>SUM(DS24:DS24)</f>
        <v>250267</v>
      </c>
      <c r="DT23" s="416"/>
      <c r="DU23" s="416"/>
      <c r="DV23" s="417"/>
      <c r="DW23" s="416"/>
      <c r="DX23" s="416">
        <f>SUM(DX24:DX24)</f>
        <v>329779</v>
      </c>
      <c r="DY23" s="416"/>
      <c r="DZ23" s="416"/>
      <c r="EA23" s="417"/>
      <c r="EB23" s="416"/>
      <c r="EC23" s="416">
        <f>SUM(EC24:EC24)</f>
        <v>312561</v>
      </c>
      <c r="ED23" s="416"/>
      <c r="EE23" s="416"/>
      <c r="EF23" s="417"/>
      <c r="EG23" s="416"/>
      <c r="EH23" s="416">
        <f>SUM(EH24:EH24)</f>
        <v>299200</v>
      </c>
      <c r="EI23" s="416"/>
      <c r="EJ23" s="416"/>
      <c r="EK23" s="417"/>
      <c r="EL23" s="416"/>
      <c r="EM23" s="416">
        <f>SUM(EM24:EM24)</f>
        <v>910031</v>
      </c>
      <c r="EN23" s="416"/>
      <c r="EO23" s="416"/>
      <c r="EP23" s="301"/>
      <c r="ER23" s="290"/>
    </row>
    <row r="24" spans="4:149" x14ac:dyDescent="0.35">
      <c r="D24" s="336" t="s">
        <v>338</v>
      </c>
      <c r="E24" s="52"/>
      <c r="F24" s="417"/>
      <c r="G24" s="421"/>
      <c r="H24" s="422">
        <v>3500000</v>
      </c>
      <c r="I24" s="423"/>
      <c r="J24" s="416"/>
      <c r="K24" s="417"/>
      <c r="L24" s="424"/>
      <c r="M24" s="422">
        <v>530084</v>
      </c>
      <c r="N24" s="423"/>
      <c r="O24" s="416"/>
      <c r="P24" s="417"/>
      <c r="Q24" s="424"/>
      <c r="R24" s="422">
        <v>0</v>
      </c>
      <c r="S24" s="423"/>
      <c r="T24" s="416"/>
      <c r="U24" s="417"/>
      <c r="V24" s="424"/>
      <c r="W24" s="422">
        <v>0</v>
      </c>
      <c r="X24" s="423"/>
      <c r="Y24" s="416"/>
      <c r="Z24" s="417"/>
      <c r="AA24" s="424"/>
      <c r="AB24" s="422">
        <v>0</v>
      </c>
      <c r="AC24" s="423"/>
      <c r="AD24" s="416"/>
      <c r="AE24" s="417"/>
      <c r="AF24" s="424"/>
      <c r="AG24" s="422">
        <v>0</v>
      </c>
      <c r="AH24" s="423"/>
      <c r="AI24" s="416"/>
      <c r="AJ24" s="417"/>
      <c r="AK24" s="424"/>
      <c r="AL24" s="422">
        <v>0</v>
      </c>
      <c r="AM24" s="423"/>
      <c r="AN24" s="416"/>
      <c r="AO24" s="417"/>
      <c r="AP24" s="424"/>
      <c r="AQ24" s="422">
        <v>0</v>
      </c>
      <c r="AR24" s="423"/>
      <c r="AS24" s="416"/>
      <c r="AT24" s="417"/>
      <c r="AU24" s="424"/>
      <c r="AV24" s="422">
        <v>0</v>
      </c>
      <c r="AW24" s="423"/>
      <c r="AX24" s="416"/>
      <c r="AY24" s="417"/>
      <c r="AZ24" s="424"/>
      <c r="BA24" s="422">
        <v>0</v>
      </c>
      <c r="BB24" s="423"/>
      <c r="BC24" s="416"/>
      <c r="BD24" s="417"/>
      <c r="BE24" s="424"/>
      <c r="BF24" s="422">
        <v>0</v>
      </c>
      <c r="BG24" s="423"/>
      <c r="BH24" s="416"/>
      <c r="BI24" s="417"/>
      <c r="BJ24" s="424"/>
      <c r="BK24" s="422">
        <v>0</v>
      </c>
      <c r="BL24" s="423"/>
      <c r="BM24" s="416"/>
      <c r="BN24" s="417"/>
      <c r="BO24" s="424"/>
      <c r="BP24" s="422">
        <v>0</v>
      </c>
      <c r="BQ24" s="423"/>
      <c r="BR24" s="416"/>
      <c r="BS24" s="417"/>
      <c r="BT24" s="424"/>
      <c r="BU24" s="425">
        <f>SUM(M24:BP24)</f>
        <v>530084</v>
      </c>
      <c r="BV24" s="423"/>
      <c r="BW24" s="416"/>
      <c r="BX24" s="417"/>
      <c r="BY24" s="424"/>
      <c r="BZ24" s="422">
        <v>5796445</v>
      </c>
      <c r="CA24" s="423"/>
      <c r="CB24" s="416"/>
      <c r="CC24" s="417"/>
      <c r="CD24" s="424"/>
      <c r="CE24" s="422">
        <v>910031</v>
      </c>
      <c r="CF24" s="423"/>
      <c r="CG24" s="416"/>
      <c r="CH24" s="417"/>
      <c r="CI24" s="424"/>
      <c r="CJ24" s="422">
        <v>905395</v>
      </c>
      <c r="CK24" s="423"/>
      <c r="CL24" s="416"/>
      <c r="CM24" s="417"/>
      <c r="CN24" s="424"/>
      <c r="CO24" s="422">
        <v>569130</v>
      </c>
      <c r="CP24" s="423"/>
      <c r="CQ24" s="416"/>
      <c r="CR24" s="417"/>
      <c r="CS24" s="424"/>
      <c r="CT24" s="422">
        <v>574176</v>
      </c>
      <c r="CU24" s="423"/>
      <c r="CV24" s="416"/>
      <c r="CW24" s="417"/>
      <c r="CX24" s="424"/>
      <c r="CY24" s="422">
        <v>458847</v>
      </c>
      <c r="CZ24" s="423"/>
      <c r="DA24" s="416"/>
      <c r="DB24" s="417"/>
      <c r="DC24" s="424"/>
      <c r="DD24" s="422">
        <v>390961</v>
      </c>
      <c r="DE24" s="423"/>
      <c r="DF24" s="416"/>
      <c r="DG24" s="417"/>
      <c r="DH24" s="424"/>
      <c r="DI24" s="422">
        <v>388055</v>
      </c>
      <c r="DJ24" s="423"/>
      <c r="DK24" s="416"/>
      <c r="DL24" s="417"/>
      <c r="DM24" s="424"/>
      <c r="DN24" s="422">
        <v>408043</v>
      </c>
      <c r="DO24" s="423"/>
      <c r="DP24" s="416"/>
      <c r="DQ24" s="417"/>
      <c r="DR24" s="424"/>
      <c r="DS24" s="422">
        <v>250267</v>
      </c>
      <c r="DT24" s="423"/>
      <c r="DU24" s="416"/>
      <c r="DV24" s="417"/>
      <c r="DW24" s="424"/>
      <c r="DX24" s="422">
        <v>329779</v>
      </c>
      <c r="DY24" s="423"/>
      <c r="DZ24" s="416"/>
      <c r="EA24" s="417"/>
      <c r="EB24" s="424"/>
      <c r="EC24" s="422">
        <v>312561</v>
      </c>
      <c r="ED24" s="423"/>
      <c r="EE24" s="416"/>
      <c r="EF24" s="417"/>
      <c r="EG24" s="424"/>
      <c r="EH24" s="422">
        <v>299200</v>
      </c>
      <c r="EI24" s="423"/>
      <c r="EJ24" s="416"/>
      <c r="EK24" s="417"/>
      <c r="EL24" s="424"/>
      <c r="EM24" s="425">
        <f>SUM(CE24)</f>
        <v>910031</v>
      </c>
      <c r="EN24" s="423"/>
      <c r="EO24" s="416"/>
      <c r="EP24" s="301"/>
      <c r="ER24" s="290"/>
    </row>
    <row r="25" spans="4:149" x14ac:dyDescent="0.35">
      <c r="D25" s="336"/>
      <c r="E25" s="52"/>
      <c r="F25" s="417"/>
      <c r="H25" s="426"/>
      <c r="I25" s="416"/>
      <c r="J25" s="416"/>
      <c r="K25" s="417"/>
      <c r="L25" s="416"/>
      <c r="M25" s="426"/>
      <c r="N25" s="416"/>
      <c r="O25" s="416"/>
      <c r="P25" s="417"/>
      <c r="Q25" s="416"/>
      <c r="R25" s="426"/>
      <c r="S25" s="416"/>
      <c r="T25" s="416"/>
      <c r="U25" s="417"/>
      <c r="V25" s="416"/>
      <c r="W25" s="426"/>
      <c r="X25" s="416"/>
      <c r="Y25" s="416"/>
      <c r="Z25" s="417"/>
      <c r="AA25" s="416"/>
      <c r="AB25" s="426"/>
      <c r="AC25" s="416"/>
      <c r="AD25" s="416"/>
      <c r="AE25" s="417"/>
      <c r="AF25" s="416"/>
      <c r="AG25" s="426"/>
      <c r="AH25" s="416"/>
      <c r="AI25" s="416"/>
      <c r="AJ25" s="417"/>
      <c r="AK25" s="416"/>
      <c r="AL25" s="426"/>
      <c r="AM25" s="416"/>
      <c r="AN25" s="416"/>
      <c r="AO25" s="417"/>
      <c r="AP25" s="416"/>
      <c r="AQ25" s="426"/>
      <c r="AR25" s="416"/>
      <c r="AS25" s="416"/>
      <c r="AT25" s="417"/>
      <c r="AU25" s="416"/>
      <c r="AV25" s="426"/>
      <c r="AW25" s="416"/>
      <c r="AX25" s="416"/>
      <c r="AY25" s="417"/>
      <c r="AZ25" s="416"/>
      <c r="BA25" s="426"/>
      <c r="BB25" s="416"/>
      <c r="BC25" s="416"/>
      <c r="BD25" s="417"/>
      <c r="BE25" s="416"/>
      <c r="BF25" s="426"/>
      <c r="BG25" s="416"/>
      <c r="BH25" s="416"/>
      <c r="BI25" s="417"/>
      <c r="BJ25" s="416"/>
      <c r="BK25" s="426"/>
      <c r="BL25" s="416"/>
      <c r="BM25" s="416"/>
      <c r="BN25" s="417"/>
      <c r="BO25" s="416"/>
      <c r="BP25" s="426"/>
      <c r="BQ25" s="416"/>
      <c r="BR25" s="416"/>
      <c r="BS25" s="417"/>
      <c r="BT25" s="416"/>
      <c r="BU25" s="416"/>
      <c r="BV25" s="416"/>
      <c r="BW25" s="416"/>
      <c r="BX25" s="417"/>
      <c r="BY25" s="416"/>
      <c r="BZ25" s="426"/>
      <c r="CA25" s="416"/>
      <c r="CB25" s="416"/>
      <c r="CC25" s="417"/>
      <c r="CD25" s="416"/>
      <c r="CE25" s="426"/>
      <c r="CF25" s="416"/>
      <c r="CG25" s="416"/>
      <c r="CH25" s="417"/>
      <c r="CI25" s="416"/>
      <c r="CJ25" s="426"/>
      <c r="CK25" s="416"/>
      <c r="CL25" s="416"/>
      <c r="CM25" s="417"/>
      <c r="CN25" s="416"/>
      <c r="CO25" s="426"/>
      <c r="CP25" s="416"/>
      <c r="CQ25" s="416"/>
      <c r="CR25" s="417"/>
      <c r="CS25" s="416"/>
      <c r="CT25" s="426"/>
      <c r="CU25" s="416"/>
      <c r="CV25" s="416"/>
      <c r="CW25" s="417"/>
      <c r="CX25" s="416"/>
      <c r="CY25" s="426"/>
      <c r="CZ25" s="416"/>
      <c r="DA25" s="416"/>
      <c r="DB25" s="417"/>
      <c r="DC25" s="416"/>
      <c r="DD25" s="426"/>
      <c r="DE25" s="416"/>
      <c r="DF25" s="416"/>
      <c r="DG25" s="417"/>
      <c r="DH25" s="416"/>
      <c r="DI25" s="426"/>
      <c r="DJ25" s="416"/>
      <c r="DK25" s="416"/>
      <c r="DL25" s="417"/>
      <c r="DM25" s="416"/>
      <c r="DN25" s="426"/>
      <c r="DO25" s="416"/>
      <c r="DP25" s="416"/>
      <c r="DQ25" s="417"/>
      <c r="DR25" s="416"/>
      <c r="DS25" s="426"/>
      <c r="DT25" s="416"/>
      <c r="DU25" s="416"/>
      <c r="DV25" s="417"/>
      <c r="DW25" s="416"/>
      <c r="DX25" s="426"/>
      <c r="DY25" s="416"/>
      <c r="DZ25" s="416"/>
      <c r="EA25" s="417"/>
      <c r="EB25" s="416"/>
      <c r="EC25" s="426"/>
      <c r="ED25" s="416"/>
      <c r="EE25" s="416"/>
      <c r="EF25" s="417"/>
      <c r="EG25" s="416"/>
      <c r="EH25" s="426"/>
      <c r="EI25" s="416"/>
      <c r="EJ25" s="416"/>
      <c r="EK25" s="417"/>
      <c r="EL25" s="416"/>
      <c r="EM25" s="416"/>
      <c r="EN25" s="416"/>
      <c r="EO25" s="416"/>
      <c r="EP25" s="301"/>
      <c r="ER25" s="290"/>
    </row>
    <row r="26" spans="4:149" x14ac:dyDescent="0.35">
      <c r="D26" s="314" t="s">
        <v>339</v>
      </c>
      <c r="E26" s="290"/>
      <c r="F26" s="417"/>
      <c r="H26" s="416"/>
      <c r="I26" s="416"/>
      <c r="J26" s="416"/>
      <c r="K26" s="417"/>
      <c r="L26" s="416"/>
      <c r="M26" s="416"/>
      <c r="N26" s="416"/>
      <c r="O26" s="416"/>
      <c r="P26" s="417"/>
      <c r="Q26" s="416"/>
      <c r="R26" s="416"/>
      <c r="S26" s="416"/>
      <c r="T26" s="416"/>
      <c r="U26" s="417"/>
      <c r="V26" s="416"/>
      <c r="W26" s="416"/>
      <c r="X26" s="416"/>
      <c r="Y26" s="416"/>
      <c r="Z26" s="417"/>
      <c r="AA26" s="416"/>
      <c r="AB26" s="416"/>
      <c r="AC26" s="416"/>
      <c r="AD26" s="416"/>
      <c r="AE26" s="417"/>
      <c r="AF26" s="416"/>
      <c r="AG26" s="416"/>
      <c r="AH26" s="416"/>
      <c r="AI26" s="416"/>
      <c r="AJ26" s="417"/>
      <c r="AK26" s="416"/>
      <c r="AL26" s="416"/>
      <c r="AM26" s="416"/>
      <c r="AN26" s="416"/>
      <c r="AO26" s="417"/>
      <c r="AP26" s="416"/>
      <c r="AQ26" s="416"/>
      <c r="AR26" s="416"/>
      <c r="AS26" s="416"/>
      <c r="AT26" s="417"/>
      <c r="AU26" s="416"/>
      <c r="AV26" s="416"/>
      <c r="AW26" s="416"/>
      <c r="AX26" s="416"/>
      <c r="AY26" s="417"/>
      <c r="AZ26" s="416"/>
      <c r="BA26" s="416"/>
      <c r="BB26" s="416"/>
      <c r="BC26" s="416"/>
      <c r="BD26" s="417"/>
      <c r="BE26" s="416"/>
      <c r="BF26" s="416"/>
      <c r="BG26" s="416"/>
      <c r="BH26" s="416"/>
      <c r="BI26" s="417"/>
      <c r="BJ26" s="416"/>
      <c r="BK26" s="416"/>
      <c r="BL26" s="416"/>
      <c r="BM26" s="416"/>
      <c r="BN26" s="417"/>
      <c r="BO26" s="416"/>
      <c r="BP26" s="416"/>
      <c r="BQ26" s="416"/>
      <c r="BR26" s="416"/>
      <c r="BS26" s="417"/>
      <c r="BT26" s="416"/>
      <c r="BU26" s="416"/>
      <c r="BV26" s="416"/>
      <c r="BW26" s="416"/>
      <c r="BX26" s="417"/>
      <c r="BY26" s="416"/>
      <c r="BZ26" s="416"/>
      <c r="CA26" s="416"/>
      <c r="CB26" s="416"/>
      <c r="CC26" s="417"/>
      <c r="CD26" s="416"/>
      <c r="CE26" s="416"/>
      <c r="CF26" s="416"/>
      <c r="CG26" s="416"/>
      <c r="CH26" s="417"/>
      <c r="CI26" s="416"/>
      <c r="CJ26" s="416"/>
      <c r="CK26" s="416"/>
      <c r="CL26" s="416"/>
      <c r="CM26" s="417"/>
      <c r="CN26" s="416"/>
      <c r="CO26" s="416"/>
      <c r="CP26" s="416"/>
      <c r="CQ26" s="416"/>
      <c r="CR26" s="417"/>
      <c r="CS26" s="416"/>
      <c r="CT26" s="416"/>
      <c r="CU26" s="416"/>
      <c r="CV26" s="416"/>
      <c r="CW26" s="417"/>
      <c r="CX26" s="416"/>
      <c r="CY26" s="416"/>
      <c r="CZ26" s="416"/>
      <c r="DA26" s="416"/>
      <c r="DB26" s="417"/>
      <c r="DC26" s="416"/>
      <c r="DD26" s="416"/>
      <c r="DE26" s="416"/>
      <c r="DF26" s="416"/>
      <c r="DG26" s="417"/>
      <c r="DH26" s="416"/>
      <c r="DI26" s="416"/>
      <c r="DJ26" s="416"/>
      <c r="DK26" s="416"/>
      <c r="DL26" s="417"/>
      <c r="DM26" s="416"/>
      <c r="DN26" s="416"/>
      <c r="DO26" s="416"/>
      <c r="DP26" s="416"/>
      <c r="DQ26" s="417"/>
      <c r="DR26" s="416"/>
      <c r="DS26" s="416"/>
      <c r="DT26" s="416"/>
      <c r="DU26" s="416"/>
      <c r="DV26" s="417"/>
      <c r="DW26" s="416"/>
      <c r="DX26" s="416"/>
      <c r="DY26" s="416"/>
      <c r="DZ26" s="416"/>
      <c r="EA26" s="417"/>
      <c r="EB26" s="416"/>
      <c r="EC26" s="416"/>
      <c r="ED26" s="416"/>
      <c r="EE26" s="416"/>
      <c r="EF26" s="417"/>
      <c r="EG26" s="416"/>
      <c r="EH26" s="416"/>
      <c r="EI26" s="416"/>
      <c r="EJ26" s="416"/>
      <c r="EK26" s="417"/>
      <c r="EL26" s="416"/>
      <c r="EM26" s="416"/>
      <c r="EN26" s="416"/>
      <c r="EO26" s="416"/>
      <c r="EP26" s="301"/>
      <c r="ER26" s="290"/>
    </row>
    <row r="27" spans="4:149" ht="12.75" hidden="1" customHeight="1" x14ac:dyDescent="0.35">
      <c r="D27" s="301" t="s">
        <v>340</v>
      </c>
      <c r="F27" s="417"/>
      <c r="H27" s="416">
        <f>SUM(H28:H31)</f>
        <v>0</v>
      </c>
      <c r="I27" s="416"/>
      <c r="J27" s="416"/>
      <c r="K27" s="417"/>
      <c r="L27" s="416"/>
      <c r="M27" s="416">
        <f>SUM(M28:M31)</f>
        <v>0</v>
      </c>
      <c r="N27" s="416"/>
      <c r="O27" s="416"/>
      <c r="P27" s="417"/>
      <c r="Q27" s="416"/>
      <c r="R27" s="416">
        <f>SUM(R28:R31)</f>
        <v>0</v>
      </c>
      <c r="S27" s="416"/>
      <c r="T27" s="416"/>
      <c r="U27" s="417"/>
      <c r="V27" s="416"/>
      <c r="W27" s="416">
        <f>SUM(W28:W31)</f>
        <v>0</v>
      </c>
      <c r="X27" s="416"/>
      <c r="Y27" s="416"/>
      <c r="Z27" s="417"/>
      <c r="AA27" s="416"/>
      <c r="AB27" s="416">
        <f>SUM(AB28:AB31)</f>
        <v>0</v>
      </c>
      <c r="AC27" s="416"/>
      <c r="AD27" s="416"/>
      <c r="AE27" s="417"/>
      <c r="AF27" s="416"/>
      <c r="AG27" s="416">
        <f>SUM(AG28:AG31)</f>
        <v>0</v>
      </c>
      <c r="AH27" s="416"/>
      <c r="AI27" s="416"/>
      <c r="AJ27" s="417"/>
      <c r="AK27" s="416"/>
      <c r="AL27" s="416">
        <f>SUM(AL28:AL31)</f>
        <v>0</v>
      </c>
      <c r="AM27" s="416"/>
      <c r="AN27" s="416"/>
      <c r="AO27" s="417"/>
      <c r="AP27" s="416"/>
      <c r="AQ27" s="416">
        <f>SUM(AQ28:AQ31)</f>
        <v>0</v>
      </c>
      <c r="AR27" s="416"/>
      <c r="AS27" s="416"/>
      <c r="AT27" s="417"/>
      <c r="AU27" s="416"/>
      <c r="AV27" s="416">
        <f>SUM(AV28:AV31)</f>
        <v>0</v>
      </c>
      <c r="AW27" s="416"/>
      <c r="AX27" s="416"/>
      <c r="AY27" s="417"/>
      <c r="AZ27" s="416"/>
      <c r="BA27" s="416">
        <f>SUM(BA28:BA31)</f>
        <v>0</v>
      </c>
      <c r="BB27" s="416"/>
      <c r="BC27" s="416"/>
      <c r="BD27" s="417"/>
      <c r="BE27" s="416"/>
      <c r="BF27" s="416">
        <f>SUM(BF28:BF31)</f>
        <v>0</v>
      </c>
      <c r="BG27" s="416"/>
      <c r="BH27" s="416"/>
      <c r="BI27" s="417"/>
      <c r="BJ27" s="416"/>
      <c r="BK27" s="416">
        <f>SUM(BK28:BK31)</f>
        <v>0</v>
      </c>
      <c r="BL27" s="416"/>
      <c r="BM27" s="416"/>
      <c r="BN27" s="417"/>
      <c r="BO27" s="416"/>
      <c r="BP27" s="416">
        <f>SUM(BP28:BP31)</f>
        <v>0</v>
      </c>
      <c r="BQ27" s="416"/>
      <c r="BR27" s="416"/>
      <c r="BS27" s="417"/>
      <c r="BT27" s="416"/>
      <c r="BU27" s="416">
        <f>SUM(BU28:BU31)</f>
        <v>0</v>
      </c>
      <c r="BV27" s="416"/>
      <c r="BW27" s="416"/>
      <c r="BX27" s="417"/>
      <c r="BY27" s="416"/>
      <c r="BZ27" s="416">
        <f>SUM(BZ28:BZ31)</f>
        <v>0</v>
      </c>
      <c r="CA27" s="416"/>
      <c r="CB27" s="416"/>
      <c r="CC27" s="417"/>
      <c r="CD27" s="416"/>
      <c r="CE27" s="416">
        <f>SUM(CE28:CE31)</f>
        <v>0</v>
      </c>
      <c r="CF27" s="416"/>
      <c r="CG27" s="416"/>
      <c r="CH27" s="417"/>
      <c r="CI27" s="416"/>
      <c r="CJ27" s="416">
        <f>SUM(CJ28:CJ31)</f>
        <v>0</v>
      </c>
      <c r="CK27" s="416"/>
      <c r="CL27" s="416"/>
      <c r="CM27" s="417"/>
      <c r="CN27" s="416"/>
      <c r="CO27" s="416">
        <f>SUM(CO28:CO31)</f>
        <v>0</v>
      </c>
      <c r="CP27" s="416"/>
      <c r="CQ27" s="416"/>
      <c r="CR27" s="417"/>
      <c r="CS27" s="416"/>
      <c r="CT27" s="416">
        <f>SUM(CT28:CT31)</f>
        <v>0</v>
      </c>
      <c r="CU27" s="416"/>
      <c r="CV27" s="416"/>
      <c r="CW27" s="417"/>
      <c r="CX27" s="416"/>
      <c r="CY27" s="416">
        <f>SUM(CY28:CY31)</f>
        <v>0</v>
      </c>
      <c r="CZ27" s="416"/>
      <c r="DA27" s="416"/>
      <c r="DB27" s="417"/>
      <c r="DC27" s="416"/>
      <c r="DD27" s="416">
        <f>SUM(DD28:DD31)</f>
        <v>0</v>
      </c>
      <c r="DE27" s="416"/>
      <c r="DF27" s="416"/>
      <c r="DG27" s="417"/>
      <c r="DH27" s="416"/>
      <c r="DI27" s="416">
        <f>SUM(DI28:DI31)</f>
        <v>0</v>
      </c>
      <c r="DJ27" s="416"/>
      <c r="DK27" s="416"/>
      <c r="DL27" s="417"/>
      <c r="DM27" s="416"/>
      <c r="DN27" s="416">
        <f>SUM(DN28:DN31)</f>
        <v>0</v>
      </c>
      <c r="DO27" s="416"/>
      <c r="DP27" s="416"/>
      <c r="DQ27" s="417"/>
      <c r="DR27" s="416"/>
      <c r="DS27" s="416">
        <f>SUM(DS28:DS31)</f>
        <v>0</v>
      </c>
      <c r="DT27" s="416"/>
      <c r="DU27" s="416"/>
      <c r="DV27" s="417"/>
      <c r="DW27" s="416"/>
      <c r="DX27" s="416">
        <f>SUM(DX28:DX31)</f>
        <v>0</v>
      </c>
      <c r="DY27" s="416"/>
      <c r="DZ27" s="416"/>
      <c r="EA27" s="417"/>
      <c r="EB27" s="416"/>
      <c r="EC27" s="416">
        <f>SUM(EC28:EC31)</f>
        <v>0</v>
      </c>
      <c r="ED27" s="416"/>
      <c r="EE27" s="416"/>
      <c r="EF27" s="417"/>
      <c r="EG27" s="416"/>
      <c r="EH27" s="416">
        <f>SUM(EH28:EH31)</f>
        <v>0</v>
      </c>
      <c r="EI27" s="416"/>
      <c r="EJ27" s="416"/>
      <c r="EK27" s="417"/>
      <c r="EL27" s="416"/>
      <c r="EM27" s="416">
        <f>SUM(EM28:EM31)</f>
        <v>0</v>
      </c>
      <c r="EN27" s="416"/>
      <c r="EO27" s="416"/>
      <c r="EP27" s="301"/>
      <c r="ER27" s="290"/>
    </row>
    <row r="28" spans="4:149" ht="12.75" hidden="1" customHeight="1" x14ac:dyDescent="0.35">
      <c r="D28" s="301" t="s">
        <v>338</v>
      </c>
      <c r="F28" s="427"/>
      <c r="G28" s="320"/>
      <c r="H28" s="414">
        <v>0</v>
      </c>
      <c r="I28" s="415"/>
      <c r="J28" s="416"/>
      <c r="K28" s="417"/>
      <c r="L28" s="418"/>
      <c r="M28" s="414">
        <v>0</v>
      </c>
      <c r="N28" s="415"/>
      <c r="O28" s="416"/>
      <c r="P28" s="417"/>
      <c r="Q28" s="418"/>
      <c r="R28" s="414">
        <v>0</v>
      </c>
      <c r="S28" s="415"/>
      <c r="T28" s="416"/>
      <c r="U28" s="417"/>
      <c r="V28" s="418"/>
      <c r="W28" s="414">
        <v>0</v>
      </c>
      <c r="X28" s="415"/>
      <c r="Y28" s="416"/>
      <c r="Z28" s="417"/>
      <c r="AA28" s="418"/>
      <c r="AB28" s="414">
        <v>0</v>
      </c>
      <c r="AC28" s="415"/>
      <c r="AD28" s="416"/>
      <c r="AE28" s="417"/>
      <c r="AF28" s="418"/>
      <c r="AG28" s="414">
        <v>0</v>
      </c>
      <c r="AH28" s="415"/>
      <c r="AI28" s="416"/>
      <c r="AJ28" s="417"/>
      <c r="AK28" s="418"/>
      <c r="AL28" s="414">
        <v>0</v>
      </c>
      <c r="AM28" s="415"/>
      <c r="AN28" s="416"/>
      <c r="AO28" s="417"/>
      <c r="AP28" s="418"/>
      <c r="AQ28" s="414">
        <v>0</v>
      </c>
      <c r="AR28" s="415"/>
      <c r="AS28" s="416"/>
      <c r="AT28" s="417"/>
      <c r="AU28" s="418"/>
      <c r="AV28" s="414">
        <v>0</v>
      </c>
      <c r="AW28" s="415"/>
      <c r="AX28" s="416"/>
      <c r="AY28" s="417"/>
      <c r="AZ28" s="418"/>
      <c r="BA28" s="414">
        <v>0</v>
      </c>
      <c r="BB28" s="415"/>
      <c r="BC28" s="416"/>
      <c r="BD28" s="417"/>
      <c r="BE28" s="418"/>
      <c r="BF28" s="414">
        <v>0</v>
      </c>
      <c r="BG28" s="415"/>
      <c r="BH28" s="416"/>
      <c r="BI28" s="417"/>
      <c r="BJ28" s="418"/>
      <c r="BK28" s="414">
        <v>0</v>
      </c>
      <c r="BL28" s="415"/>
      <c r="BM28" s="416"/>
      <c r="BN28" s="417"/>
      <c r="BO28" s="418"/>
      <c r="BP28" s="414">
        <v>0</v>
      </c>
      <c r="BQ28" s="415"/>
      <c r="BR28" s="416"/>
      <c r="BS28" s="417"/>
      <c r="BT28" s="418"/>
      <c r="BU28" s="414">
        <f>SUM(M28:BP28)</f>
        <v>0</v>
      </c>
      <c r="BV28" s="415"/>
      <c r="BW28" s="416"/>
      <c r="BX28" s="417"/>
      <c r="BY28" s="418"/>
      <c r="BZ28" s="414">
        <v>0</v>
      </c>
      <c r="CA28" s="415"/>
      <c r="CB28" s="416"/>
      <c r="CC28" s="417"/>
      <c r="CD28" s="418"/>
      <c r="CE28" s="414">
        <v>0</v>
      </c>
      <c r="CF28" s="415"/>
      <c r="CG28" s="416"/>
      <c r="CH28" s="417"/>
      <c r="CI28" s="418"/>
      <c r="CJ28" s="414">
        <v>0</v>
      </c>
      <c r="CK28" s="415"/>
      <c r="CL28" s="416"/>
      <c r="CM28" s="417"/>
      <c r="CN28" s="418"/>
      <c r="CO28" s="414">
        <v>0</v>
      </c>
      <c r="CP28" s="415"/>
      <c r="CQ28" s="416"/>
      <c r="CR28" s="417"/>
      <c r="CS28" s="418"/>
      <c r="CT28" s="414">
        <v>0</v>
      </c>
      <c r="CU28" s="415"/>
      <c r="CV28" s="416"/>
      <c r="CW28" s="417"/>
      <c r="CX28" s="418"/>
      <c r="CY28" s="414">
        <v>0</v>
      </c>
      <c r="CZ28" s="415"/>
      <c r="DA28" s="416"/>
      <c r="DB28" s="417"/>
      <c r="DC28" s="418"/>
      <c r="DD28" s="414">
        <v>0</v>
      </c>
      <c r="DE28" s="415"/>
      <c r="DF28" s="416"/>
      <c r="DG28" s="417"/>
      <c r="DH28" s="418"/>
      <c r="DI28" s="414">
        <v>0</v>
      </c>
      <c r="DJ28" s="415"/>
      <c r="DK28" s="416"/>
      <c r="DL28" s="417"/>
      <c r="DM28" s="418"/>
      <c r="DN28" s="414">
        <v>0</v>
      </c>
      <c r="DO28" s="415"/>
      <c r="DP28" s="416"/>
      <c r="DQ28" s="417"/>
      <c r="DR28" s="418"/>
      <c r="DS28" s="414">
        <v>0</v>
      </c>
      <c r="DT28" s="415"/>
      <c r="DU28" s="416"/>
      <c r="DV28" s="417"/>
      <c r="DW28" s="418"/>
      <c r="DX28" s="414">
        <v>0</v>
      </c>
      <c r="DY28" s="415"/>
      <c r="DZ28" s="416"/>
      <c r="EA28" s="417"/>
      <c r="EB28" s="418"/>
      <c r="EC28" s="414">
        <v>0</v>
      </c>
      <c r="ED28" s="415"/>
      <c r="EE28" s="416"/>
      <c r="EF28" s="417"/>
      <c r="EG28" s="418"/>
      <c r="EH28" s="414">
        <v>0</v>
      </c>
      <c r="EI28" s="415"/>
      <c r="EJ28" s="416"/>
      <c r="EK28" s="417"/>
      <c r="EL28" s="418"/>
      <c r="EM28" s="414">
        <f>SUM(CE28:CE28)</f>
        <v>0</v>
      </c>
      <c r="EN28" s="415"/>
      <c r="EO28" s="416"/>
      <c r="EP28" s="301"/>
      <c r="ER28" s="290"/>
    </row>
    <row r="29" spans="4:149" ht="12.75" hidden="1" customHeight="1" x14ac:dyDescent="0.35">
      <c r="D29" s="301" t="s">
        <v>341</v>
      </c>
      <c r="F29" s="417"/>
      <c r="G29" s="313"/>
      <c r="H29" s="416">
        <v>0</v>
      </c>
      <c r="I29" s="420"/>
      <c r="J29" s="416"/>
      <c r="K29" s="417"/>
      <c r="L29" s="417"/>
      <c r="M29" s="416">
        <v>0</v>
      </c>
      <c r="N29" s="420"/>
      <c r="O29" s="416"/>
      <c r="P29" s="417"/>
      <c r="Q29" s="417"/>
      <c r="R29" s="416">
        <v>0</v>
      </c>
      <c r="S29" s="420"/>
      <c r="T29" s="416"/>
      <c r="U29" s="417"/>
      <c r="V29" s="417"/>
      <c r="W29" s="416">
        <v>0</v>
      </c>
      <c r="X29" s="420"/>
      <c r="Y29" s="416"/>
      <c r="Z29" s="417"/>
      <c r="AA29" s="417"/>
      <c r="AB29" s="416">
        <v>0</v>
      </c>
      <c r="AC29" s="420"/>
      <c r="AD29" s="416"/>
      <c r="AE29" s="417"/>
      <c r="AF29" s="417"/>
      <c r="AG29" s="416">
        <v>0</v>
      </c>
      <c r="AH29" s="420"/>
      <c r="AI29" s="416"/>
      <c r="AJ29" s="417"/>
      <c r="AK29" s="417"/>
      <c r="AL29" s="416">
        <v>0</v>
      </c>
      <c r="AM29" s="420"/>
      <c r="AN29" s="416"/>
      <c r="AO29" s="417"/>
      <c r="AP29" s="417"/>
      <c r="AQ29" s="416">
        <v>0</v>
      </c>
      <c r="AR29" s="420"/>
      <c r="AS29" s="416"/>
      <c r="AT29" s="417"/>
      <c r="AU29" s="417"/>
      <c r="AV29" s="416">
        <v>0</v>
      </c>
      <c r="AW29" s="420"/>
      <c r="AX29" s="416"/>
      <c r="AY29" s="417"/>
      <c r="AZ29" s="417"/>
      <c r="BA29" s="416">
        <v>0</v>
      </c>
      <c r="BB29" s="420"/>
      <c r="BC29" s="416"/>
      <c r="BD29" s="417"/>
      <c r="BE29" s="417"/>
      <c r="BF29" s="416">
        <v>0</v>
      </c>
      <c r="BG29" s="420"/>
      <c r="BH29" s="416"/>
      <c r="BI29" s="417"/>
      <c r="BJ29" s="417"/>
      <c r="BK29" s="416">
        <v>0</v>
      </c>
      <c r="BL29" s="420"/>
      <c r="BM29" s="416"/>
      <c r="BN29" s="417"/>
      <c r="BO29" s="417"/>
      <c r="BP29" s="416">
        <v>0</v>
      </c>
      <c r="BQ29" s="420"/>
      <c r="BR29" s="416"/>
      <c r="BS29" s="417"/>
      <c r="BT29" s="417"/>
      <c r="BU29" s="416">
        <f>SUM(M29:BP29)</f>
        <v>0</v>
      </c>
      <c r="BV29" s="420"/>
      <c r="BW29" s="416"/>
      <c r="BX29" s="417"/>
      <c r="BY29" s="417"/>
      <c r="BZ29" s="416">
        <v>0</v>
      </c>
      <c r="CA29" s="420"/>
      <c r="CB29" s="416"/>
      <c r="CC29" s="417"/>
      <c r="CD29" s="417"/>
      <c r="CE29" s="416">
        <v>0</v>
      </c>
      <c r="CF29" s="420"/>
      <c r="CG29" s="416"/>
      <c r="CH29" s="417"/>
      <c r="CI29" s="417"/>
      <c r="CJ29" s="416">
        <v>0</v>
      </c>
      <c r="CK29" s="420"/>
      <c r="CL29" s="416"/>
      <c r="CM29" s="417"/>
      <c r="CN29" s="417"/>
      <c r="CO29" s="416">
        <v>0</v>
      </c>
      <c r="CP29" s="420"/>
      <c r="CQ29" s="416"/>
      <c r="CR29" s="417"/>
      <c r="CS29" s="417"/>
      <c r="CT29" s="416">
        <v>0</v>
      </c>
      <c r="CU29" s="420"/>
      <c r="CV29" s="416"/>
      <c r="CW29" s="417"/>
      <c r="CX29" s="417"/>
      <c r="CY29" s="416">
        <v>0</v>
      </c>
      <c r="CZ29" s="420"/>
      <c r="DA29" s="416"/>
      <c r="DB29" s="417"/>
      <c r="DC29" s="417"/>
      <c r="DD29" s="416">
        <v>0</v>
      </c>
      <c r="DE29" s="420"/>
      <c r="DF29" s="416"/>
      <c r="DG29" s="417"/>
      <c r="DH29" s="417"/>
      <c r="DI29" s="416">
        <v>0</v>
      </c>
      <c r="DJ29" s="420"/>
      <c r="DK29" s="416"/>
      <c r="DL29" s="417"/>
      <c r="DM29" s="417"/>
      <c r="DN29" s="416">
        <v>0</v>
      </c>
      <c r="DO29" s="420"/>
      <c r="DP29" s="416"/>
      <c r="DQ29" s="417"/>
      <c r="DR29" s="417"/>
      <c r="DS29" s="416">
        <v>0</v>
      </c>
      <c r="DT29" s="420"/>
      <c r="DU29" s="416"/>
      <c r="DV29" s="417"/>
      <c r="DW29" s="417"/>
      <c r="DX29" s="416">
        <v>0</v>
      </c>
      <c r="DY29" s="420"/>
      <c r="DZ29" s="416"/>
      <c r="EA29" s="417"/>
      <c r="EB29" s="417"/>
      <c r="EC29" s="416">
        <v>0</v>
      </c>
      <c r="ED29" s="420"/>
      <c r="EE29" s="416"/>
      <c r="EF29" s="417"/>
      <c r="EG29" s="417"/>
      <c r="EH29" s="416">
        <v>0</v>
      </c>
      <c r="EI29" s="420"/>
      <c r="EJ29" s="416"/>
      <c r="EK29" s="417"/>
      <c r="EL29" s="417"/>
      <c r="EM29" s="416">
        <f>SUM(CE29:CE29)</f>
        <v>0</v>
      </c>
      <c r="EN29" s="420"/>
      <c r="EO29" s="416"/>
      <c r="EP29" s="301"/>
      <c r="ER29" s="290"/>
    </row>
    <row r="30" spans="4:149" ht="12.75" hidden="1" customHeight="1" x14ac:dyDescent="0.35">
      <c r="D30" s="301" t="s">
        <v>342</v>
      </c>
      <c r="F30" s="417"/>
      <c r="G30" s="313"/>
      <c r="H30" s="416">
        <v>0</v>
      </c>
      <c r="I30" s="420"/>
      <c r="J30" s="416"/>
      <c r="K30" s="417"/>
      <c r="L30" s="417"/>
      <c r="M30" s="416">
        <v>0</v>
      </c>
      <c r="N30" s="420"/>
      <c r="O30" s="416"/>
      <c r="P30" s="417"/>
      <c r="Q30" s="417"/>
      <c r="R30" s="416">
        <v>0</v>
      </c>
      <c r="S30" s="420"/>
      <c r="T30" s="416"/>
      <c r="U30" s="417"/>
      <c r="V30" s="417"/>
      <c r="W30" s="416">
        <v>0</v>
      </c>
      <c r="X30" s="420"/>
      <c r="Y30" s="416"/>
      <c r="Z30" s="417"/>
      <c r="AA30" s="417"/>
      <c r="AB30" s="416">
        <v>0</v>
      </c>
      <c r="AC30" s="420"/>
      <c r="AD30" s="416"/>
      <c r="AE30" s="417"/>
      <c r="AF30" s="417"/>
      <c r="AG30" s="416">
        <v>0</v>
      </c>
      <c r="AH30" s="420"/>
      <c r="AI30" s="416"/>
      <c r="AJ30" s="417"/>
      <c r="AK30" s="417"/>
      <c r="AL30" s="416">
        <v>0</v>
      </c>
      <c r="AM30" s="420"/>
      <c r="AN30" s="416"/>
      <c r="AO30" s="417"/>
      <c r="AP30" s="417"/>
      <c r="AQ30" s="416">
        <v>0</v>
      </c>
      <c r="AR30" s="420"/>
      <c r="AS30" s="416"/>
      <c r="AT30" s="417"/>
      <c r="AU30" s="417"/>
      <c r="AV30" s="416">
        <v>0</v>
      </c>
      <c r="AW30" s="420"/>
      <c r="AX30" s="416"/>
      <c r="AY30" s="417"/>
      <c r="AZ30" s="417"/>
      <c r="BA30" s="416">
        <v>0</v>
      </c>
      <c r="BB30" s="420"/>
      <c r="BC30" s="416"/>
      <c r="BD30" s="417"/>
      <c r="BE30" s="417"/>
      <c r="BF30" s="416">
        <v>0</v>
      </c>
      <c r="BG30" s="420"/>
      <c r="BH30" s="416"/>
      <c r="BI30" s="417"/>
      <c r="BJ30" s="417"/>
      <c r="BK30" s="416">
        <v>0</v>
      </c>
      <c r="BL30" s="420"/>
      <c r="BM30" s="416"/>
      <c r="BN30" s="417"/>
      <c r="BO30" s="417"/>
      <c r="BP30" s="416">
        <v>0</v>
      </c>
      <c r="BQ30" s="420"/>
      <c r="BR30" s="416"/>
      <c r="BS30" s="417"/>
      <c r="BT30" s="417"/>
      <c r="BU30" s="416">
        <f>SUM(M30:BP30)</f>
        <v>0</v>
      </c>
      <c r="BV30" s="420"/>
      <c r="BW30" s="416"/>
      <c r="BX30" s="417"/>
      <c r="BY30" s="417"/>
      <c r="BZ30" s="416">
        <v>0</v>
      </c>
      <c r="CA30" s="420"/>
      <c r="CB30" s="416"/>
      <c r="CC30" s="417"/>
      <c r="CD30" s="417"/>
      <c r="CE30" s="416">
        <v>0</v>
      </c>
      <c r="CF30" s="420"/>
      <c r="CG30" s="416"/>
      <c r="CH30" s="417"/>
      <c r="CI30" s="417"/>
      <c r="CJ30" s="416">
        <v>0</v>
      </c>
      <c r="CK30" s="420"/>
      <c r="CL30" s="416"/>
      <c r="CM30" s="417"/>
      <c r="CN30" s="417"/>
      <c r="CO30" s="416">
        <v>0</v>
      </c>
      <c r="CP30" s="420"/>
      <c r="CQ30" s="416"/>
      <c r="CR30" s="417"/>
      <c r="CS30" s="417"/>
      <c r="CT30" s="416">
        <v>0</v>
      </c>
      <c r="CU30" s="420"/>
      <c r="CV30" s="416"/>
      <c r="CW30" s="417"/>
      <c r="CX30" s="417"/>
      <c r="CY30" s="416">
        <v>0</v>
      </c>
      <c r="CZ30" s="420"/>
      <c r="DA30" s="416"/>
      <c r="DB30" s="417"/>
      <c r="DC30" s="417"/>
      <c r="DD30" s="416">
        <v>0</v>
      </c>
      <c r="DE30" s="420"/>
      <c r="DF30" s="416"/>
      <c r="DG30" s="417"/>
      <c r="DH30" s="417"/>
      <c r="DI30" s="416">
        <v>0</v>
      </c>
      <c r="DJ30" s="420"/>
      <c r="DK30" s="416"/>
      <c r="DL30" s="417"/>
      <c r="DM30" s="417"/>
      <c r="DN30" s="416">
        <v>0</v>
      </c>
      <c r="DO30" s="420"/>
      <c r="DP30" s="416"/>
      <c r="DQ30" s="417"/>
      <c r="DR30" s="417"/>
      <c r="DS30" s="416">
        <v>0</v>
      </c>
      <c r="DT30" s="420"/>
      <c r="DU30" s="416"/>
      <c r="DV30" s="417"/>
      <c r="DW30" s="417"/>
      <c r="DX30" s="416">
        <v>0</v>
      </c>
      <c r="DY30" s="420"/>
      <c r="DZ30" s="416"/>
      <c r="EA30" s="417"/>
      <c r="EB30" s="417"/>
      <c r="EC30" s="416">
        <v>0</v>
      </c>
      <c r="ED30" s="420"/>
      <c r="EE30" s="416"/>
      <c r="EF30" s="417"/>
      <c r="EG30" s="417"/>
      <c r="EH30" s="416">
        <v>0</v>
      </c>
      <c r="EI30" s="420"/>
      <c r="EJ30" s="416"/>
      <c r="EK30" s="417"/>
      <c r="EL30" s="417"/>
      <c r="EM30" s="416">
        <f>SUM(CE30:CE30)</f>
        <v>0</v>
      </c>
      <c r="EN30" s="420"/>
      <c r="EO30" s="416"/>
      <c r="EP30" s="301"/>
      <c r="ER30" s="290"/>
    </row>
    <row r="31" spans="4:149" ht="12.75" hidden="1" customHeight="1" x14ac:dyDescent="0.35">
      <c r="D31" s="301" t="s">
        <v>343</v>
      </c>
      <c r="F31" s="417"/>
      <c r="G31" s="337"/>
      <c r="H31" s="428">
        <v>0</v>
      </c>
      <c r="I31" s="429"/>
      <c r="J31" s="416"/>
      <c r="K31" s="417"/>
      <c r="L31" s="430"/>
      <c r="M31" s="428">
        <v>0</v>
      </c>
      <c r="N31" s="429"/>
      <c r="O31" s="416"/>
      <c r="P31" s="417"/>
      <c r="Q31" s="430"/>
      <c r="R31" s="428">
        <v>0</v>
      </c>
      <c r="S31" s="429"/>
      <c r="T31" s="416"/>
      <c r="U31" s="417"/>
      <c r="V31" s="430"/>
      <c r="W31" s="428">
        <v>0</v>
      </c>
      <c r="X31" s="429"/>
      <c r="Y31" s="416"/>
      <c r="Z31" s="417"/>
      <c r="AA31" s="430"/>
      <c r="AB31" s="428">
        <v>0</v>
      </c>
      <c r="AC31" s="429"/>
      <c r="AD31" s="416"/>
      <c r="AE31" s="417"/>
      <c r="AF31" s="430"/>
      <c r="AG31" s="428">
        <v>0</v>
      </c>
      <c r="AH31" s="429"/>
      <c r="AI31" s="416"/>
      <c r="AJ31" s="417"/>
      <c r="AK31" s="430"/>
      <c r="AL31" s="428">
        <v>0</v>
      </c>
      <c r="AM31" s="429"/>
      <c r="AN31" s="416"/>
      <c r="AO31" s="417"/>
      <c r="AP31" s="430"/>
      <c r="AQ31" s="428">
        <v>0</v>
      </c>
      <c r="AR31" s="429"/>
      <c r="AS31" s="416"/>
      <c r="AT31" s="417"/>
      <c r="AU31" s="430"/>
      <c r="AV31" s="428">
        <v>0</v>
      </c>
      <c r="AW31" s="429"/>
      <c r="AX31" s="416"/>
      <c r="AY31" s="417"/>
      <c r="AZ31" s="430"/>
      <c r="BA31" s="428">
        <v>0</v>
      </c>
      <c r="BB31" s="429"/>
      <c r="BC31" s="416"/>
      <c r="BD31" s="417"/>
      <c r="BE31" s="430"/>
      <c r="BF31" s="428">
        <v>0</v>
      </c>
      <c r="BG31" s="429"/>
      <c r="BH31" s="416"/>
      <c r="BI31" s="417"/>
      <c r="BJ31" s="430"/>
      <c r="BK31" s="428">
        <v>0</v>
      </c>
      <c r="BL31" s="429"/>
      <c r="BM31" s="416"/>
      <c r="BN31" s="417"/>
      <c r="BO31" s="430"/>
      <c r="BP31" s="428">
        <v>0</v>
      </c>
      <c r="BQ31" s="429"/>
      <c r="BR31" s="416"/>
      <c r="BS31" s="417"/>
      <c r="BT31" s="430"/>
      <c r="BU31" s="428">
        <f>SUM(M31:BP31)</f>
        <v>0</v>
      </c>
      <c r="BV31" s="429"/>
      <c r="BW31" s="416"/>
      <c r="BX31" s="417"/>
      <c r="BY31" s="430"/>
      <c r="BZ31" s="428">
        <v>0</v>
      </c>
      <c r="CA31" s="429"/>
      <c r="CB31" s="416"/>
      <c r="CC31" s="417"/>
      <c r="CD31" s="430"/>
      <c r="CE31" s="428">
        <v>0</v>
      </c>
      <c r="CF31" s="429"/>
      <c r="CG31" s="416"/>
      <c r="CH31" s="417"/>
      <c r="CI31" s="430"/>
      <c r="CJ31" s="428">
        <v>0</v>
      </c>
      <c r="CK31" s="429"/>
      <c r="CL31" s="416"/>
      <c r="CM31" s="417"/>
      <c r="CN31" s="430"/>
      <c r="CO31" s="428">
        <v>0</v>
      </c>
      <c r="CP31" s="429"/>
      <c r="CQ31" s="416"/>
      <c r="CR31" s="417"/>
      <c r="CS31" s="430"/>
      <c r="CT31" s="428">
        <v>0</v>
      </c>
      <c r="CU31" s="429"/>
      <c r="CV31" s="416"/>
      <c r="CW31" s="417"/>
      <c r="CX31" s="430"/>
      <c r="CY31" s="428">
        <v>0</v>
      </c>
      <c r="CZ31" s="429"/>
      <c r="DA31" s="416"/>
      <c r="DB31" s="417"/>
      <c r="DC31" s="430"/>
      <c r="DD31" s="428">
        <v>0</v>
      </c>
      <c r="DE31" s="429"/>
      <c r="DF31" s="416"/>
      <c r="DG31" s="417"/>
      <c r="DH31" s="430"/>
      <c r="DI31" s="428">
        <v>0</v>
      </c>
      <c r="DJ31" s="429"/>
      <c r="DK31" s="416"/>
      <c r="DL31" s="417"/>
      <c r="DM31" s="430"/>
      <c r="DN31" s="428">
        <v>0</v>
      </c>
      <c r="DO31" s="429"/>
      <c r="DP31" s="416"/>
      <c r="DQ31" s="417"/>
      <c r="DR31" s="430"/>
      <c r="DS31" s="428">
        <v>0</v>
      </c>
      <c r="DT31" s="429"/>
      <c r="DU31" s="416"/>
      <c r="DV31" s="417"/>
      <c r="DW31" s="430"/>
      <c r="DX31" s="428">
        <v>0</v>
      </c>
      <c r="DY31" s="429"/>
      <c r="DZ31" s="416"/>
      <c r="EA31" s="417"/>
      <c r="EB31" s="430"/>
      <c r="EC31" s="428">
        <v>0</v>
      </c>
      <c r="ED31" s="429"/>
      <c r="EE31" s="416"/>
      <c r="EF31" s="417"/>
      <c r="EG31" s="430"/>
      <c r="EH31" s="428">
        <v>0</v>
      </c>
      <c r="EI31" s="429"/>
      <c r="EJ31" s="416"/>
      <c r="EK31" s="417"/>
      <c r="EL31" s="431"/>
      <c r="EM31" s="428">
        <f>SUM(CE31:CE31)</f>
        <v>0</v>
      </c>
      <c r="EN31" s="432"/>
      <c r="EO31" s="416"/>
      <c r="EP31" s="301"/>
      <c r="ER31" s="290"/>
    </row>
    <row r="32" spans="4:149" hidden="1" x14ac:dyDescent="0.35">
      <c r="D32" s="301"/>
      <c r="F32" s="417"/>
      <c r="H32" s="416"/>
      <c r="I32" s="416"/>
      <c r="J32" s="416"/>
      <c r="K32" s="417"/>
      <c r="L32" s="416"/>
      <c r="M32" s="416"/>
      <c r="N32" s="416"/>
      <c r="O32" s="416"/>
      <c r="P32" s="417"/>
      <c r="Q32" s="416"/>
      <c r="R32" s="416"/>
      <c r="S32" s="416"/>
      <c r="T32" s="416"/>
      <c r="U32" s="417"/>
      <c r="V32" s="416"/>
      <c r="W32" s="416"/>
      <c r="X32" s="416"/>
      <c r="Y32" s="416"/>
      <c r="Z32" s="417"/>
      <c r="AA32" s="416"/>
      <c r="AB32" s="416"/>
      <c r="AC32" s="416"/>
      <c r="AD32" s="416"/>
      <c r="AE32" s="417"/>
      <c r="AF32" s="416"/>
      <c r="AG32" s="416"/>
      <c r="AH32" s="416"/>
      <c r="AI32" s="416"/>
      <c r="AJ32" s="417"/>
      <c r="AK32" s="416"/>
      <c r="AL32" s="416"/>
      <c r="AM32" s="416"/>
      <c r="AN32" s="416"/>
      <c r="AO32" s="417"/>
      <c r="AP32" s="416"/>
      <c r="AQ32" s="416"/>
      <c r="AR32" s="416"/>
      <c r="AS32" s="416"/>
      <c r="AT32" s="417"/>
      <c r="AU32" s="416"/>
      <c r="AV32" s="416"/>
      <c r="AW32" s="416"/>
      <c r="AX32" s="416"/>
      <c r="AY32" s="417"/>
      <c r="AZ32" s="416"/>
      <c r="BA32" s="416"/>
      <c r="BB32" s="416"/>
      <c r="BC32" s="416"/>
      <c r="BD32" s="417"/>
      <c r="BE32" s="416"/>
      <c r="BF32" s="416"/>
      <c r="BG32" s="416"/>
      <c r="BH32" s="416"/>
      <c r="BI32" s="417"/>
      <c r="BJ32" s="416"/>
      <c r="BK32" s="416"/>
      <c r="BL32" s="416"/>
      <c r="BM32" s="416"/>
      <c r="BN32" s="417"/>
      <c r="BO32" s="416"/>
      <c r="BP32" s="416"/>
      <c r="BQ32" s="416"/>
      <c r="BR32" s="416"/>
      <c r="BS32" s="417"/>
      <c r="BT32" s="416"/>
      <c r="BU32" s="416"/>
      <c r="BV32" s="416"/>
      <c r="BW32" s="416"/>
      <c r="BX32" s="417"/>
      <c r="BY32" s="416"/>
      <c r="BZ32" s="416"/>
      <c r="CA32" s="416"/>
      <c r="CB32" s="416"/>
      <c r="CC32" s="417"/>
      <c r="CD32" s="416"/>
      <c r="CE32" s="416"/>
      <c r="CF32" s="416"/>
      <c r="CG32" s="416"/>
      <c r="CH32" s="417"/>
      <c r="CI32" s="416"/>
      <c r="CJ32" s="416"/>
      <c r="CK32" s="416"/>
      <c r="CL32" s="416"/>
      <c r="CM32" s="417"/>
      <c r="CN32" s="416"/>
      <c r="CO32" s="416"/>
      <c r="CP32" s="416"/>
      <c r="CQ32" s="416"/>
      <c r="CR32" s="417"/>
      <c r="CS32" s="416"/>
      <c r="CT32" s="416"/>
      <c r="CU32" s="416"/>
      <c r="CV32" s="416"/>
      <c r="CW32" s="417"/>
      <c r="CX32" s="416"/>
      <c r="CY32" s="416"/>
      <c r="CZ32" s="416"/>
      <c r="DA32" s="416"/>
      <c r="DB32" s="417"/>
      <c r="DC32" s="416"/>
      <c r="DD32" s="416"/>
      <c r="DE32" s="416"/>
      <c r="DF32" s="416"/>
      <c r="DG32" s="417"/>
      <c r="DH32" s="416"/>
      <c r="DI32" s="416"/>
      <c r="DJ32" s="416"/>
      <c r="DK32" s="416"/>
      <c r="DL32" s="417"/>
      <c r="DM32" s="416"/>
      <c r="DN32" s="416"/>
      <c r="DO32" s="416"/>
      <c r="DP32" s="416"/>
      <c r="DQ32" s="417"/>
      <c r="DR32" s="416"/>
      <c r="DS32" s="416"/>
      <c r="DT32" s="416"/>
      <c r="DU32" s="416"/>
      <c r="DV32" s="417"/>
      <c r="DW32" s="416"/>
      <c r="DX32" s="416"/>
      <c r="DY32" s="416"/>
      <c r="DZ32" s="416"/>
      <c r="EA32" s="417"/>
      <c r="EB32" s="416"/>
      <c r="EC32" s="416"/>
      <c r="ED32" s="416"/>
      <c r="EE32" s="416"/>
      <c r="EF32" s="417"/>
      <c r="EG32" s="416"/>
      <c r="EH32" s="416"/>
      <c r="EI32" s="416"/>
      <c r="EJ32" s="416"/>
      <c r="EK32" s="417"/>
      <c r="EL32" s="416"/>
      <c r="EM32" s="416"/>
      <c r="EN32" s="416"/>
      <c r="EO32" s="416"/>
      <c r="EP32" s="301"/>
      <c r="ER32" s="290"/>
    </row>
    <row r="33" spans="4:148" ht="12.75" hidden="1" customHeight="1" x14ac:dyDescent="0.35">
      <c r="D33" s="301" t="s">
        <v>344</v>
      </c>
      <c r="F33" s="417"/>
      <c r="H33" s="416">
        <f>SUM(H34:H37)</f>
        <v>0</v>
      </c>
      <c r="I33" s="416"/>
      <c r="J33" s="416"/>
      <c r="K33" s="417"/>
      <c r="L33" s="416"/>
      <c r="M33" s="416">
        <f>SUM(M34:M37)</f>
        <v>0</v>
      </c>
      <c r="N33" s="416"/>
      <c r="O33" s="416"/>
      <c r="P33" s="417"/>
      <c r="Q33" s="416"/>
      <c r="R33" s="416">
        <f>SUM(R34:R37)</f>
        <v>0</v>
      </c>
      <c r="S33" s="416"/>
      <c r="T33" s="416"/>
      <c r="U33" s="417"/>
      <c r="V33" s="416"/>
      <c r="W33" s="416">
        <f>SUM(W34:W37)</f>
        <v>0</v>
      </c>
      <c r="X33" s="416"/>
      <c r="Y33" s="416"/>
      <c r="Z33" s="417"/>
      <c r="AA33" s="416"/>
      <c r="AB33" s="416">
        <f>SUM(AB34:AB37)</f>
        <v>0</v>
      </c>
      <c r="AC33" s="416"/>
      <c r="AD33" s="416"/>
      <c r="AE33" s="417"/>
      <c r="AF33" s="416"/>
      <c r="AG33" s="416">
        <f>SUM(AG34:AG37)</f>
        <v>0</v>
      </c>
      <c r="AH33" s="416"/>
      <c r="AI33" s="416"/>
      <c r="AJ33" s="417"/>
      <c r="AK33" s="416"/>
      <c r="AL33" s="416">
        <f>SUM(AL34:AL37)</f>
        <v>0</v>
      </c>
      <c r="AM33" s="416"/>
      <c r="AN33" s="416"/>
      <c r="AO33" s="417"/>
      <c r="AP33" s="416"/>
      <c r="AQ33" s="416">
        <f>SUM(AQ34:AQ37)</f>
        <v>0</v>
      </c>
      <c r="AR33" s="416"/>
      <c r="AS33" s="416"/>
      <c r="AT33" s="417"/>
      <c r="AU33" s="416"/>
      <c r="AV33" s="416">
        <f>SUM(AV34:AV37)</f>
        <v>0</v>
      </c>
      <c r="AW33" s="416"/>
      <c r="AX33" s="416"/>
      <c r="AY33" s="417"/>
      <c r="AZ33" s="416"/>
      <c r="BA33" s="416">
        <f>SUM(BA34:BA37)</f>
        <v>0</v>
      </c>
      <c r="BB33" s="416"/>
      <c r="BC33" s="416"/>
      <c r="BD33" s="417"/>
      <c r="BE33" s="416"/>
      <c r="BF33" s="416">
        <f>SUM(BF34:BF37)</f>
        <v>0</v>
      </c>
      <c r="BG33" s="416"/>
      <c r="BH33" s="416"/>
      <c r="BI33" s="417"/>
      <c r="BJ33" s="416"/>
      <c r="BK33" s="416">
        <f>SUM(BK34:BK37)</f>
        <v>0</v>
      </c>
      <c r="BL33" s="416"/>
      <c r="BM33" s="416"/>
      <c r="BN33" s="417"/>
      <c r="BO33" s="416"/>
      <c r="BP33" s="416">
        <f>SUM(BP34:BP37)</f>
        <v>0</v>
      </c>
      <c r="BQ33" s="416"/>
      <c r="BR33" s="416"/>
      <c r="BS33" s="417"/>
      <c r="BT33" s="416"/>
      <c r="BU33" s="416">
        <f>SUM(BU34:BU37)</f>
        <v>0</v>
      </c>
      <c r="BV33" s="416"/>
      <c r="BW33" s="416"/>
      <c r="BX33" s="417"/>
      <c r="BY33" s="416"/>
      <c r="BZ33" s="416">
        <f>SUM(BZ34:BZ37)</f>
        <v>0</v>
      </c>
      <c r="CA33" s="416"/>
      <c r="CB33" s="416"/>
      <c r="CC33" s="417"/>
      <c r="CD33" s="416"/>
      <c r="CE33" s="416">
        <f>SUM(CE34:CE37)</f>
        <v>0</v>
      </c>
      <c r="CF33" s="416"/>
      <c r="CG33" s="416"/>
      <c r="CH33" s="417"/>
      <c r="CI33" s="416"/>
      <c r="CJ33" s="416">
        <f>SUM(CJ34:CJ37)</f>
        <v>0</v>
      </c>
      <c r="CK33" s="416"/>
      <c r="CL33" s="416"/>
      <c r="CM33" s="417"/>
      <c r="CN33" s="416"/>
      <c r="CO33" s="416">
        <f>SUM(CO34:CO37)</f>
        <v>0</v>
      </c>
      <c r="CP33" s="416"/>
      <c r="CQ33" s="416"/>
      <c r="CR33" s="417"/>
      <c r="CS33" s="416"/>
      <c r="CT33" s="416">
        <f>SUM(CT34:CT37)</f>
        <v>0</v>
      </c>
      <c r="CU33" s="416"/>
      <c r="CV33" s="416"/>
      <c r="CW33" s="417"/>
      <c r="CX33" s="416"/>
      <c r="CY33" s="416">
        <f>SUM(CY34:CY37)</f>
        <v>0</v>
      </c>
      <c r="CZ33" s="416"/>
      <c r="DA33" s="416"/>
      <c r="DB33" s="417"/>
      <c r="DC33" s="416"/>
      <c r="DD33" s="416">
        <f>SUM(DD34:DD37)</f>
        <v>0</v>
      </c>
      <c r="DE33" s="416"/>
      <c r="DF33" s="416"/>
      <c r="DG33" s="417"/>
      <c r="DH33" s="416"/>
      <c r="DI33" s="416">
        <f>SUM(DI34:DI37)</f>
        <v>0</v>
      </c>
      <c r="DJ33" s="416"/>
      <c r="DK33" s="416"/>
      <c r="DL33" s="417"/>
      <c r="DM33" s="416"/>
      <c r="DN33" s="416">
        <f>SUM(DN34:DN37)</f>
        <v>0</v>
      </c>
      <c r="DO33" s="416"/>
      <c r="DP33" s="416"/>
      <c r="DQ33" s="417"/>
      <c r="DR33" s="416"/>
      <c r="DS33" s="416">
        <f>SUM(DS34:DS37)</f>
        <v>0</v>
      </c>
      <c r="DT33" s="416"/>
      <c r="DU33" s="416"/>
      <c r="DV33" s="417"/>
      <c r="DW33" s="416"/>
      <c r="DX33" s="416">
        <f>SUM(DX34:DX37)</f>
        <v>0</v>
      </c>
      <c r="DY33" s="416"/>
      <c r="DZ33" s="416"/>
      <c r="EA33" s="417"/>
      <c r="EB33" s="416"/>
      <c r="EC33" s="416">
        <f>SUM(EC34:EC37)</f>
        <v>0</v>
      </c>
      <c r="ED33" s="416"/>
      <c r="EE33" s="416"/>
      <c r="EF33" s="417"/>
      <c r="EG33" s="416"/>
      <c r="EH33" s="416">
        <f>SUM(EH34:EH37)</f>
        <v>0</v>
      </c>
      <c r="EI33" s="416"/>
      <c r="EJ33" s="416"/>
      <c r="EK33" s="417"/>
      <c r="EL33" s="416"/>
      <c r="EM33" s="416">
        <f>SUM(EM34:EM37)</f>
        <v>0</v>
      </c>
      <c r="EN33" s="416"/>
      <c r="EO33" s="416"/>
      <c r="EP33" s="301"/>
      <c r="ER33" s="290"/>
    </row>
    <row r="34" spans="4:148" ht="12.75" hidden="1" customHeight="1" x14ac:dyDescent="0.35">
      <c r="D34" s="301" t="s">
        <v>338</v>
      </c>
      <c r="F34" s="427"/>
      <c r="G34" s="320"/>
      <c r="H34" s="414">
        <v>0</v>
      </c>
      <c r="I34" s="415"/>
      <c r="J34" s="416"/>
      <c r="K34" s="417"/>
      <c r="L34" s="418"/>
      <c r="M34" s="414">
        <v>0</v>
      </c>
      <c r="N34" s="415"/>
      <c r="O34" s="416"/>
      <c r="P34" s="417"/>
      <c r="Q34" s="418"/>
      <c r="R34" s="414">
        <v>0</v>
      </c>
      <c r="S34" s="415"/>
      <c r="T34" s="416"/>
      <c r="U34" s="417"/>
      <c r="V34" s="418"/>
      <c r="W34" s="414">
        <v>0</v>
      </c>
      <c r="X34" s="415"/>
      <c r="Y34" s="416"/>
      <c r="Z34" s="417"/>
      <c r="AA34" s="418"/>
      <c r="AB34" s="414">
        <v>0</v>
      </c>
      <c r="AC34" s="415"/>
      <c r="AD34" s="416"/>
      <c r="AE34" s="417"/>
      <c r="AF34" s="418"/>
      <c r="AG34" s="414">
        <v>0</v>
      </c>
      <c r="AH34" s="415"/>
      <c r="AI34" s="416"/>
      <c r="AJ34" s="417"/>
      <c r="AK34" s="418"/>
      <c r="AL34" s="414">
        <v>0</v>
      </c>
      <c r="AM34" s="415"/>
      <c r="AN34" s="416"/>
      <c r="AO34" s="417"/>
      <c r="AP34" s="418"/>
      <c r="AQ34" s="414">
        <v>0</v>
      </c>
      <c r="AR34" s="415"/>
      <c r="AS34" s="416"/>
      <c r="AT34" s="417"/>
      <c r="AU34" s="418"/>
      <c r="AV34" s="414">
        <v>0</v>
      </c>
      <c r="AW34" s="415"/>
      <c r="AX34" s="416"/>
      <c r="AY34" s="417"/>
      <c r="AZ34" s="418"/>
      <c r="BA34" s="414">
        <v>0</v>
      </c>
      <c r="BB34" s="415"/>
      <c r="BC34" s="416"/>
      <c r="BD34" s="417"/>
      <c r="BE34" s="418"/>
      <c r="BF34" s="414">
        <v>0</v>
      </c>
      <c r="BG34" s="415"/>
      <c r="BH34" s="416"/>
      <c r="BI34" s="417"/>
      <c r="BJ34" s="418"/>
      <c r="BK34" s="414">
        <v>0</v>
      </c>
      <c r="BL34" s="415"/>
      <c r="BM34" s="416"/>
      <c r="BN34" s="417"/>
      <c r="BO34" s="418"/>
      <c r="BP34" s="414">
        <v>0</v>
      </c>
      <c r="BQ34" s="415"/>
      <c r="BR34" s="416"/>
      <c r="BS34" s="417"/>
      <c r="BT34" s="418"/>
      <c r="BU34" s="414">
        <f>SUM(M34:BP34)</f>
        <v>0</v>
      </c>
      <c r="BV34" s="415"/>
      <c r="BW34" s="416"/>
      <c r="BX34" s="417"/>
      <c r="BY34" s="418"/>
      <c r="BZ34" s="414">
        <v>0</v>
      </c>
      <c r="CA34" s="415"/>
      <c r="CB34" s="416"/>
      <c r="CC34" s="417"/>
      <c r="CD34" s="418"/>
      <c r="CE34" s="414">
        <v>0</v>
      </c>
      <c r="CF34" s="415"/>
      <c r="CG34" s="416"/>
      <c r="CH34" s="417"/>
      <c r="CI34" s="418"/>
      <c r="CJ34" s="414">
        <v>0</v>
      </c>
      <c r="CK34" s="415"/>
      <c r="CL34" s="416"/>
      <c r="CM34" s="417"/>
      <c r="CN34" s="418"/>
      <c r="CO34" s="414">
        <v>0</v>
      </c>
      <c r="CP34" s="415"/>
      <c r="CQ34" s="416"/>
      <c r="CR34" s="417"/>
      <c r="CS34" s="418"/>
      <c r="CT34" s="414">
        <v>0</v>
      </c>
      <c r="CU34" s="415"/>
      <c r="CV34" s="416"/>
      <c r="CW34" s="417"/>
      <c r="CX34" s="418"/>
      <c r="CY34" s="414">
        <v>0</v>
      </c>
      <c r="CZ34" s="415"/>
      <c r="DA34" s="416"/>
      <c r="DB34" s="417"/>
      <c r="DC34" s="418"/>
      <c r="DD34" s="414">
        <v>0</v>
      </c>
      <c r="DE34" s="415"/>
      <c r="DF34" s="416"/>
      <c r="DG34" s="417"/>
      <c r="DH34" s="418"/>
      <c r="DI34" s="414">
        <v>0</v>
      </c>
      <c r="DJ34" s="415"/>
      <c r="DK34" s="416"/>
      <c r="DL34" s="417"/>
      <c r="DM34" s="418"/>
      <c r="DN34" s="414">
        <v>0</v>
      </c>
      <c r="DO34" s="415"/>
      <c r="DP34" s="416"/>
      <c r="DQ34" s="417"/>
      <c r="DR34" s="418"/>
      <c r="DS34" s="414">
        <v>0</v>
      </c>
      <c r="DT34" s="415"/>
      <c r="DU34" s="416"/>
      <c r="DV34" s="417"/>
      <c r="DW34" s="418"/>
      <c r="DX34" s="414">
        <v>0</v>
      </c>
      <c r="DY34" s="415"/>
      <c r="DZ34" s="416"/>
      <c r="EA34" s="417"/>
      <c r="EB34" s="418"/>
      <c r="EC34" s="414">
        <v>0</v>
      </c>
      <c r="ED34" s="415"/>
      <c r="EE34" s="416"/>
      <c r="EF34" s="417"/>
      <c r="EG34" s="418"/>
      <c r="EH34" s="414">
        <v>0</v>
      </c>
      <c r="EI34" s="415"/>
      <c r="EJ34" s="416"/>
      <c r="EK34" s="417"/>
      <c r="EL34" s="418"/>
      <c r="EM34" s="414">
        <f>SUM(CE34:DD34)</f>
        <v>0</v>
      </c>
      <c r="EN34" s="415"/>
      <c r="EO34" s="416"/>
      <c r="EP34" s="301"/>
      <c r="ER34" s="290"/>
    </row>
    <row r="35" spans="4:148" ht="12.75" hidden="1" customHeight="1" x14ac:dyDescent="0.35">
      <c r="D35" s="301" t="s">
        <v>341</v>
      </c>
      <c r="F35" s="417"/>
      <c r="G35" s="313"/>
      <c r="H35" s="416">
        <v>0</v>
      </c>
      <c r="I35" s="420"/>
      <c r="J35" s="416"/>
      <c r="K35" s="417"/>
      <c r="L35" s="417"/>
      <c r="M35" s="416">
        <v>0</v>
      </c>
      <c r="N35" s="420"/>
      <c r="O35" s="416"/>
      <c r="P35" s="417"/>
      <c r="Q35" s="417"/>
      <c r="R35" s="416">
        <v>0</v>
      </c>
      <c r="S35" s="420"/>
      <c r="T35" s="416"/>
      <c r="U35" s="417"/>
      <c r="V35" s="417"/>
      <c r="W35" s="416">
        <v>0</v>
      </c>
      <c r="X35" s="420"/>
      <c r="Y35" s="416"/>
      <c r="Z35" s="417"/>
      <c r="AA35" s="417"/>
      <c r="AB35" s="416">
        <v>0</v>
      </c>
      <c r="AC35" s="420"/>
      <c r="AD35" s="416"/>
      <c r="AE35" s="417"/>
      <c r="AF35" s="417"/>
      <c r="AG35" s="416">
        <v>0</v>
      </c>
      <c r="AH35" s="420"/>
      <c r="AI35" s="416"/>
      <c r="AJ35" s="417"/>
      <c r="AK35" s="417"/>
      <c r="AL35" s="416">
        <v>0</v>
      </c>
      <c r="AM35" s="420"/>
      <c r="AN35" s="416"/>
      <c r="AO35" s="417"/>
      <c r="AP35" s="417"/>
      <c r="AQ35" s="416">
        <v>0</v>
      </c>
      <c r="AR35" s="420"/>
      <c r="AS35" s="416"/>
      <c r="AT35" s="417"/>
      <c r="AU35" s="417"/>
      <c r="AV35" s="416">
        <v>0</v>
      </c>
      <c r="AW35" s="420"/>
      <c r="AX35" s="416"/>
      <c r="AY35" s="417"/>
      <c r="AZ35" s="417"/>
      <c r="BA35" s="416">
        <v>0</v>
      </c>
      <c r="BB35" s="420"/>
      <c r="BC35" s="416"/>
      <c r="BD35" s="417"/>
      <c r="BE35" s="417"/>
      <c r="BF35" s="416">
        <v>0</v>
      </c>
      <c r="BG35" s="420"/>
      <c r="BH35" s="416"/>
      <c r="BI35" s="417"/>
      <c r="BJ35" s="417"/>
      <c r="BK35" s="416">
        <v>0</v>
      </c>
      <c r="BL35" s="420"/>
      <c r="BM35" s="416"/>
      <c r="BN35" s="417"/>
      <c r="BO35" s="417"/>
      <c r="BP35" s="416">
        <v>0</v>
      </c>
      <c r="BQ35" s="420"/>
      <c r="BR35" s="416"/>
      <c r="BS35" s="417"/>
      <c r="BT35" s="417"/>
      <c r="BU35" s="416">
        <f>SUM(M35:BP35)</f>
        <v>0</v>
      </c>
      <c r="BV35" s="420"/>
      <c r="BW35" s="416"/>
      <c r="BX35" s="417"/>
      <c r="BY35" s="417"/>
      <c r="BZ35" s="416">
        <v>0</v>
      </c>
      <c r="CA35" s="420"/>
      <c r="CB35" s="416"/>
      <c r="CC35" s="417"/>
      <c r="CD35" s="417"/>
      <c r="CE35" s="416">
        <v>0</v>
      </c>
      <c r="CF35" s="420"/>
      <c r="CG35" s="416"/>
      <c r="CH35" s="417"/>
      <c r="CI35" s="417"/>
      <c r="CJ35" s="416">
        <v>0</v>
      </c>
      <c r="CK35" s="420"/>
      <c r="CL35" s="416"/>
      <c r="CM35" s="417"/>
      <c r="CN35" s="417"/>
      <c r="CO35" s="416">
        <v>0</v>
      </c>
      <c r="CP35" s="420"/>
      <c r="CQ35" s="416"/>
      <c r="CR35" s="417"/>
      <c r="CS35" s="417"/>
      <c r="CT35" s="416">
        <v>0</v>
      </c>
      <c r="CU35" s="420"/>
      <c r="CV35" s="416"/>
      <c r="CW35" s="417"/>
      <c r="CX35" s="417"/>
      <c r="CY35" s="416">
        <v>0</v>
      </c>
      <c r="CZ35" s="420"/>
      <c r="DA35" s="416"/>
      <c r="DB35" s="417"/>
      <c r="DC35" s="417"/>
      <c r="DD35" s="416">
        <v>0</v>
      </c>
      <c r="DE35" s="420"/>
      <c r="DF35" s="416"/>
      <c r="DG35" s="417"/>
      <c r="DH35" s="417"/>
      <c r="DI35" s="416">
        <v>0</v>
      </c>
      <c r="DJ35" s="420"/>
      <c r="DK35" s="416"/>
      <c r="DL35" s="417"/>
      <c r="DM35" s="417"/>
      <c r="DN35" s="416">
        <v>0</v>
      </c>
      <c r="DO35" s="420"/>
      <c r="DP35" s="416"/>
      <c r="DQ35" s="417"/>
      <c r="DR35" s="417"/>
      <c r="DS35" s="416">
        <v>0</v>
      </c>
      <c r="DT35" s="420"/>
      <c r="DU35" s="416"/>
      <c r="DV35" s="417"/>
      <c r="DW35" s="417"/>
      <c r="DX35" s="416">
        <v>0</v>
      </c>
      <c r="DY35" s="420"/>
      <c r="DZ35" s="416"/>
      <c r="EA35" s="417"/>
      <c r="EB35" s="417"/>
      <c r="EC35" s="416">
        <v>0</v>
      </c>
      <c r="ED35" s="420"/>
      <c r="EE35" s="416"/>
      <c r="EF35" s="417"/>
      <c r="EG35" s="417"/>
      <c r="EH35" s="416">
        <v>0</v>
      </c>
      <c r="EI35" s="420"/>
      <c r="EJ35" s="416"/>
      <c r="EK35" s="417"/>
      <c r="EL35" s="417"/>
      <c r="EM35" s="416">
        <f>SUM(CE35:DD35)</f>
        <v>0</v>
      </c>
      <c r="EN35" s="420"/>
      <c r="EO35" s="416"/>
      <c r="EP35" s="301"/>
      <c r="ER35" s="290"/>
    </row>
    <row r="36" spans="4:148" ht="12.75" hidden="1" customHeight="1" x14ac:dyDescent="0.35">
      <c r="D36" s="301" t="s">
        <v>342</v>
      </c>
      <c r="F36" s="417"/>
      <c r="G36" s="313"/>
      <c r="H36" s="416">
        <v>0</v>
      </c>
      <c r="I36" s="420"/>
      <c r="J36" s="416"/>
      <c r="K36" s="417"/>
      <c r="L36" s="417"/>
      <c r="M36" s="416">
        <v>0</v>
      </c>
      <c r="N36" s="420"/>
      <c r="O36" s="416"/>
      <c r="P36" s="417"/>
      <c r="Q36" s="417"/>
      <c r="R36" s="416">
        <v>0</v>
      </c>
      <c r="S36" s="420"/>
      <c r="T36" s="416"/>
      <c r="U36" s="417"/>
      <c r="V36" s="417"/>
      <c r="W36" s="416">
        <v>0</v>
      </c>
      <c r="X36" s="420"/>
      <c r="Y36" s="416"/>
      <c r="Z36" s="417"/>
      <c r="AA36" s="417"/>
      <c r="AB36" s="416">
        <v>0</v>
      </c>
      <c r="AC36" s="420"/>
      <c r="AD36" s="416"/>
      <c r="AE36" s="417"/>
      <c r="AF36" s="417"/>
      <c r="AG36" s="416">
        <v>0</v>
      </c>
      <c r="AH36" s="420"/>
      <c r="AI36" s="416"/>
      <c r="AJ36" s="417"/>
      <c r="AK36" s="417"/>
      <c r="AL36" s="416">
        <v>0</v>
      </c>
      <c r="AM36" s="420"/>
      <c r="AN36" s="416"/>
      <c r="AO36" s="417"/>
      <c r="AP36" s="417"/>
      <c r="AQ36" s="416">
        <v>0</v>
      </c>
      <c r="AR36" s="420"/>
      <c r="AS36" s="416"/>
      <c r="AT36" s="417"/>
      <c r="AU36" s="417"/>
      <c r="AV36" s="416">
        <v>0</v>
      </c>
      <c r="AW36" s="420"/>
      <c r="AX36" s="416"/>
      <c r="AY36" s="417"/>
      <c r="AZ36" s="417"/>
      <c r="BA36" s="416">
        <v>0</v>
      </c>
      <c r="BB36" s="420"/>
      <c r="BC36" s="416"/>
      <c r="BD36" s="417"/>
      <c r="BE36" s="417"/>
      <c r="BF36" s="416">
        <v>0</v>
      </c>
      <c r="BG36" s="420"/>
      <c r="BH36" s="416"/>
      <c r="BI36" s="417"/>
      <c r="BJ36" s="417"/>
      <c r="BK36" s="416">
        <v>0</v>
      </c>
      <c r="BL36" s="420"/>
      <c r="BM36" s="416"/>
      <c r="BN36" s="417"/>
      <c r="BO36" s="417"/>
      <c r="BP36" s="416">
        <v>0</v>
      </c>
      <c r="BQ36" s="420"/>
      <c r="BR36" s="416"/>
      <c r="BS36" s="417"/>
      <c r="BT36" s="417"/>
      <c r="BU36" s="416">
        <f>SUM(M36:BP36)</f>
        <v>0</v>
      </c>
      <c r="BV36" s="420"/>
      <c r="BW36" s="416"/>
      <c r="BX36" s="417"/>
      <c r="BY36" s="417"/>
      <c r="BZ36" s="416">
        <v>0</v>
      </c>
      <c r="CA36" s="420"/>
      <c r="CB36" s="416"/>
      <c r="CC36" s="417"/>
      <c r="CD36" s="417"/>
      <c r="CE36" s="416">
        <v>0</v>
      </c>
      <c r="CF36" s="420"/>
      <c r="CG36" s="416"/>
      <c r="CH36" s="417"/>
      <c r="CI36" s="417"/>
      <c r="CJ36" s="416">
        <v>0</v>
      </c>
      <c r="CK36" s="420"/>
      <c r="CL36" s="416"/>
      <c r="CM36" s="417"/>
      <c r="CN36" s="417"/>
      <c r="CO36" s="416">
        <v>0</v>
      </c>
      <c r="CP36" s="420"/>
      <c r="CQ36" s="416"/>
      <c r="CR36" s="417"/>
      <c r="CS36" s="417"/>
      <c r="CT36" s="416">
        <v>0</v>
      </c>
      <c r="CU36" s="420"/>
      <c r="CV36" s="416"/>
      <c r="CW36" s="417"/>
      <c r="CX36" s="417"/>
      <c r="CY36" s="416">
        <v>0</v>
      </c>
      <c r="CZ36" s="420"/>
      <c r="DA36" s="416"/>
      <c r="DB36" s="417"/>
      <c r="DC36" s="417"/>
      <c r="DD36" s="416">
        <v>0</v>
      </c>
      <c r="DE36" s="420"/>
      <c r="DF36" s="416"/>
      <c r="DG36" s="417"/>
      <c r="DH36" s="417"/>
      <c r="DI36" s="416">
        <v>0</v>
      </c>
      <c r="DJ36" s="420"/>
      <c r="DK36" s="416"/>
      <c r="DL36" s="417"/>
      <c r="DM36" s="417"/>
      <c r="DN36" s="416">
        <v>0</v>
      </c>
      <c r="DO36" s="420"/>
      <c r="DP36" s="416"/>
      <c r="DQ36" s="417"/>
      <c r="DR36" s="417"/>
      <c r="DS36" s="416">
        <v>0</v>
      </c>
      <c r="DT36" s="420"/>
      <c r="DU36" s="416"/>
      <c r="DV36" s="417"/>
      <c r="DW36" s="417"/>
      <c r="DX36" s="416">
        <v>0</v>
      </c>
      <c r="DY36" s="420"/>
      <c r="DZ36" s="416"/>
      <c r="EA36" s="417"/>
      <c r="EB36" s="417"/>
      <c r="EC36" s="416">
        <v>0</v>
      </c>
      <c r="ED36" s="420"/>
      <c r="EE36" s="416"/>
      <c r="EF36" s="417"/>
      <c r="EG36" s="417"/>
      <c r="EH36" s="416">
        <v>0</v>
      </c>
      <c r="EI36" s="420"/>
      <c r="EJ36" s="416"/>
      <c r="EK36" s="417"/>
      <c r="EL36" s="417"/>
      <c r="EM36" s="416">
        <f>SUM(CE36:DD36)</f>
        <v>0</v>
      </c>
      <c r="EN36" s="420"/>
      <c r="EO36" s="416"/>
      <c r="EP36" s="301"/>
      <c r="ER36" s="290"/>
    </row>
    <row r="37" spans="4:148" ht="12.75" hidden="1" customHeight="1" x14ac:dyDescent="0.35">
      <c r="D37" s="301" t="s">
        <v>343</v>
      </c>
      <c r="F37" s="417"/>
      <c r="G37" s="337"/>
      <c r="H37" s="428">
        <v>0</v>
      </c>
      <c r="I37" s="429"/>
      <c r="J37" s="416"/>
      <c r="K37" s="417"/>
      <c r="L37" s="430"/>
      <c r="M37" s="428">
        <v>0</v>
      </c>
      <c r="N37" s="429"/>
      <c r="O37" s="416"/>
      <c r="P37" s="417"/>
      <c r="Q37" s="430"/>
      <c r="R37" s="428">
        <v>0</v>
      </c>
      <c r="S37" s="429"/>
      <c r="T37" s="416"/>
      <c r="U37" s="417"/>
      <c r="V37" s="430"/>
      <c r="W37" s="428">
        <v>0</v>
      </c>
      <c r="X37" s="429"/>
      <c r="Y37" s="416"/>
      <c r="Z37" s="417"/>
      <c r="AA37" s="430"/>
      <c r="AB37" s="428">
        <v>0</v>
      </c>
      <c r="AC37" s="429"/>
      <c r="AD37" s="416"/>
      <c r="AE37" s="417"/>
      <c r="AF37" s="430"/>
      <c r="AG37" s="428">
        <v>0</v>
      </c>
      <c r="AH37" s="429"/>
      <c r="AI37" s="416"/>
      <c r="AJ37" s="417"/>
      <c r="AK37" s="430"/>
      <c r="AL37" s="428">
        <v>0</v>
      </c>
      <c r="AM37" s="429"/>
      <c r="AN37" s="416"/>
      <c r="AO37" s="417"/>
      <c r="AP37" s="430"/>
      <c r="AQ37" s="428">
        <v>0</v>
      </c>
      <c r="AR37" s="429"/>
      <c r="AS37" s="416"/>
      <c r="AT37" s="417"/>
      <c r="AU37" s="430"/>
      <c r="AV37" s="428">
        <v>0</v>
      </c>
      <c r="AW37" s="429"/>
      <c r="AX37" s="416"/>
      <c r="AY37" s="417"/>
      <c r="AZ37" s="430"/>
      <c r="BA37" s="428">
        <v>0</v>
      </c>
      <c r="BB37" s="429"/>
      <c r="BC37" s="416"/>
      <c r="BD37" s="417"/>
      <c r="BE37" s="430"/>
      <c r="BF37" s="428">
        <v>0</v>
      </c>
      <c r="BG37" s="429"/>
      <c r="BH37" s="416"/>
      <c r="BI37" s="417"/>
      <c r="BJ37" s="430"/>
      <c r="BK37" s="428">
        <v>0</v>
      </c>
      <c r="BL37" s="429"/>
      <c r="BM37" s="416"/>
      <c r="BN37" s="417"/>
      <c r="BO37" s="430"/>
      <c r="BP37" s="428">
        <v>0</v>
      </c>
      <c r="BQ37" s="429"/>
      <c r="BR37" s="416"/>
      <c r="BS37" s="417"/>
      <c r="BT37" s="430"/>
      <c r="BU37" s="428">
        <f>SUM(M37:BP37)</f>
        <v>0</v>
      </c>
      <c r="BV37" s="429"/>
      <c r="BW37" s="416"/>
      <c r="BX37" s="417"/>
      <c r="BY37" s="430"/>
      <c r="BZ37" s="428">
        <v>0</v>
      </c>
      <c r="CA37" s="429"/>
      <c r="CB37" s="416"/>
      <c r="CC37" s="417"/>
      <c r="CD37" s="430"/>
      <c r="CE37" s="428">
        <v>0</v>
      </c>
      <c r="CF37" s="429"/>
      <c r="CG37" s="416"/>
      <c r="CH37" s="417"/>
      <c r="CI37" s="430"/>
      <c r="CJ37" s="428">
        <v>0</v>
      </c>
      <c r="CK37" s="429"/>
      <c r="CL37" s="416"/>
      <c r="CM37" s="417"/>
      <c r="CN37" s="430"/>
      <c r="CO37" s="428">
        <v>0</v>
      </c>
      <c r="CP37" s="429"/>
      <c r="CQ37" s="416"/>
      <c r="CR37" s="417"/>
      <c r="CS37" s="430"/>
      <c r="CT37" s="428">
        <v>0</v>
      </c>
      <c r="CU37" s="429"/>
      <c r="CV37" s="416"/>
      <c r="CW37" s="417"/>
      <c r="CX37" s="430"/>
      <c r="CY37" s="428">
        <v>0</v>
      </c>
      <c r="CZ37" s="429"/>
      <c r="DA37" s="416"/>
      <c r="DB37" s="417"/>
      <c r="DC37" s="430"/>
      <c r="DD37" s="428">
        <v>0</v>
      </c>
      <c r="DE37" s="429"/>
      <c r="DF37" s="416"/>
      <c r="DG37" s="417"/>
      <c r="DH37" s="430"/>
      <c r="DI37" s="428">
        <v>0</v>
      </c>
      <c r="DJ37" s="429"/>
      <c r="DK37" s="416"/>
      <c r="DL37" s="417"/>
      <c r="DM37" s="430"/>
      <c r="DN37" s="428">
        <v>0</v>
      </c>
      <c r="DO37" s="429"/>
      <c r="DP37" s="416"/>
      <c r="DQ37" s="417"/>
      <c r="DR37" s="430"/>
      <c r="DS37" s="428">
        <v>0</v>
      </c>
      <c r="DT37" s="429"/>
      <c r="DU37" s="416"/>
      <c r="DV37" s="417"/>
      <c r="DW37" s="430"/>
      <c r="DX37" s="428">
        <v>0</v>
      </c>
      <c r="DY37" s="429"/>
      <c r="DZ37" s="416"/>
      <c r="EA37" s="417"/>
      <c r="EB37" s="430"/>
      <c r="EC37" s="428">
        <v>0</v>
      </c>
      <c r="ED37" s="429"/>
      <c r="EE37" s="416"/>
      <c r="EF37" s="417"/>
      <c r="EG37" s="430"/>
      <c r="EH37" s="428">
        <v>0</v>
      </c>
      <c r="EI37" s="429"/>
      <c r="EJ37" s="416"/>
      <c r="EK37" s="417"/>
      <c r="EL37" s="430"/>
      <c r="EM37" s="428">
        <f>SUM(CE37:DD37)</f>
        <v>0</v>
      </c>
      <c r="EN37" s="429"/>
      <c r="EO37" s="416"/>
      <c r="EP37" s="301"/>
      <c r="ER37" s="290"/>
    </row>
    <row r="38" spans="4:148" ht="12.75" hidden="1" customHeight="1" x14ac:dyDescent="0.35">
      <c r="D38" s="301"/>
      <c r="F38" s="417"/>
      <c r="H38" s="416"/>
      <c r="I38" s="416"/>
      <c r="J38" s="416"/>
      <c r="K38" s="417"/>
      <c r="L38" s="416"/>
      <c r="M38" s="416"/>
      <c r="N38" s="416"/>
      <c r="O38" s="416"/>
      <c r="P38" s="417"/>
      <c r="Q38" s="416"/>
      <c r="R38" s="416"/>
      <c r="S38" s="416"/>
      <c r="T38" s="416"/>
      <c r="U38" s="417"/>
      <c r="V38" s="416"/>
      <c r="W38" s="416"/>
      <c r="X38" s="416"/>
      <c r="Y38" s="416"/>
      <c r="Z38" s="417"/>
      <c r="AA38" s="416"/>
      <c r="AB38" s="416"/>
      <c r="AC38" s="416"/>
      <c r="AD38" s="416"/>
      <c r="AE38" s="417"/>
      <c r="AF38" s="416"/>
      <c r="AG38" s="416"/>
      <c r="AH38" s="416"/>
      <c r="AI38" s="416"/>
      <c r="AJ38" s="417"/>
      <c r="AK38" s="416"/>
      <c r="AL38" s="416"/>
      <c r="AM38" s="416"/>
      <c r="AN38" s="416"/>
      <c r="AO38" s="417"/>
      <c r="AP38" s="416"/>
      <c r="AQ38" s="416"/>
      <c r="AR38" s="416"/>
      <c r="AS38" s="416"/>
      <c r="AT38" s="417"/>
      <c r="AU38" s="416"/>
      <c r="AV38" s="416"/>
      <c r="AW38" s="416"/>
      <c r="AX38" s="416"/>
      <c r="AY38" s="417"/>
      <c r="AZ38" s="416"/>
      <c r="BA38" s="416"/>
      <c r="BB38" s="416"/>
      <c r="BC38" s="416"/>
      <c r="BD38" s="417"/>
      <c r="BE38" s="416"/>
      <c r="BF38" s="416"/>
      <c r="BG38" s="416"/>
      <c r="BH38" s="416"/>
      <c r="BI38" s="417"/>
      <c r="BJ38" s="416"/>
      <c r="BK38" s="416"/>
      <c r="BL38" s="416"/>
      <c r="BM38" s="416"/>
      <c r="BN38" s="417"/>
      <c r="BO38" s="416"/>
      <c r="BP38" s="416"/>
      <c r="BQ38" s="416"/>
      <c r="BR38" s="416"/>
      <c r="BS38" s="417"/>
      <c r="BT38" s="416"/>
      <c r="BU38" s="416"/>
      <c r="BV38" s="416"/>
      <c r="BW38" s="416"/>
      <c r="BX38" s="417"/>
      <c r="BY38" s="416"/>
      <c r="BZ38" s="416"/>
      <c r="CA38" s="416"/>
      <c r="CB38" s="416"/>
      <c r="CC38" s="417"/>
      <c r="CD38" s="416"/>
      <c r="CE38" s="416"/>
      <c r="CF38" s="416"/>
      <c r="CG38" s="416"/>
      <c r="CH38" s="417"/>
      <c r="CI38" s="416"/>
      <c r="CJ38" s="416"/>
      <c r="CK38" s="416"/>
      <c r="CL38" s="416"/>
      <c r="CM38" s="417"/>
      <c r="CN38" s="416"/>
      <c r="CO38" s="416"/>
      <c r="CP38" s="416"/>
      <c r="CQ38" s="416"/>
      <c r="CR38" s="417"/>
      <c r="CS38" s="416"/>
      <c r="CT38" s="416"/>
      <c r="CU38" s="416"/>
      <c r="CV38" s="416"/>
      <c r="CW38" s="417"/>
      <c r="CX38" s="416"/>
      <c r="CY38" s="416"/>
      <c r="CZ38" s="416"/>
      <c r="DA38" s="416"/>
      <c r="DB38" s="417"/>
      <c r="DC38" s="416"/>
      <c r="DD38" s="416"/>
      <c r="DE38" s="416"/>
      <c r="DF38" s="416"/>
      <c r="DG38" s="417"/>
      <c r="DH38" s="416"/>
      <c r="DI38" s="416"/>
      <c r="DJ38" s="416"/>
      <c r="DK38" s="416"/>
      <c r="DL38" s="417"/>
      <c r="DM38" s="416"/>
      <c r="DN38" s="416"/>
      <c r="DO38" s="416"/>
      <c r="DP38" s="416"/>
      <c r="DQ38" s="417"/>
      <c r="DR38" s="416"/>
      <c r="DS38" s="416"/>
      <c r="DT38" s="416"/>
      <c r="DU38" s="416"/>
      <c r="DV38" s="417"/>
      <c r="DW38" s="416"/>
      <c r="DX38" s="416"/>
      <c r="DY38" s="416"/>
      <c r="DZ38" s="416"/>
      <c r="EA38" s="417"/>
      <c r="EB38" s="416"/>
      <c r="EC38" s="416"/>
      <c r="ED38" s="416"/>
      <c r="EE38" s="416"/>
      <c r="EF38" s="417"/>
      <c r="EG38" s="416"/>
      <c r="EH38" s="416"/>
      <c r="EI38" s="416"/>
      <c r="EJ38" s="416"/>
      <c r="EK38" s="417"/>
      <c r="EL38" s="416"/>
      <c r="EM38" s="416"/>
      <c r="EN38" s="416"/>
      <c r="EO38" s="416"/>
      <c r="EP38" s="301"/>
      <c r="ER38" s="290"/>
    </row>
    <row r="39" spans="4:148" ht="12.75" hidden="1" customHeight="1" x14ac:dyDescent="0.35">
      <c r="D39" s="301" t="s">
        <v>345</v>
      </c>
      <c r="F39" s="417"/>
      <c r="H39" s="416">
        <f>SUM(H40:H43)</f>
        <v>0</v>
      </c>
      <c r="I39" s="416"/>
      <c r="J39" s="416"/>
      <c r="K39" s="417"/>
      <c r="L39" s="416"/>
      <c r="M39" s="416">
        <f>SUM(M40:M43)</f>
        <v>0</v>
      </c>
      <c r="N39" s="416"/>
      <c r="O39" s="416"/>
      <c r="P39" s="417"/>
      <c r="Q39" s="416"/>
      <c r="R39" s="416">
        <f>SUM(R40:R43)</f>
        <v>0</v>
      </c>
      <c r="S39" s="416"/>
      <c r="T39" s="416"/>
      <c r="U39" s="417"/>
      <c r="V39" s="416"/>
      <c r="W39" s="416">
        <f>SUM(W40:W43)</f>
        <v>0</v>
      </c>
      <c r="X39" s="416"/>
      <c r="Y39" s="416"/>
      <c r="Z39" s="417"/>
      <c r="AA39" s="416"/>
      <c r="AB39" s="416">
        <f>SUM(AB40:AB43)</f>
        <v>0</v>
      </c>
      <c r="AC39" s="416"/>
      <c r="AD39" s="416"/>
      <c r="AE39" s="417"/>
      <c r="AF39" s="416"/>
      <c r="AG39" s="416">
        <f>SUM(AG40:AG43)</f>
        <v>0</v>
      </c>
      <c r="AH39" s="416"/>
      <c r="AI39" s="416"/>
      <c r="AJ39" s="417"/>
      <c r="AK39" s="416"/>
      <c r="AL39" s="416">
        <f>SUM(AL40:AL43)</f>
        <v>0</v>
      </c>
      <c r="AM39" s="416"/>
      <c r="AN39" s="416"/>
      <c r="AO39" s="417"/>
      <c r="AP39" s="416"/>
      <c r="AQ39" s="416">
        <f>SUM(AQ40:AQ43)</f>
        <v>0</v>
      </c>
      <c r="AR39" s="416"/>
      <c r="AS39" s="416"/>
      <c r="AT39" s="417"/>
      <c r="AU39" s="416"/>
      <c r="AV39" s="416">
        <f>SUM(AV40:AV43)</f>
        <v>0</v>
      </c>
      <c r="AW39" s="416"/>
      <c r="AX39" s="416"/>
      <c r="AY39" s="417"/>
      <c r="AZ39" s="416"/>
      <c r="BA39" s="416">
        <f>SUM(BA40:BA43)</f>
        <v>0</v>
      </c>
      <c r="BB39" s="416"/>
      <c r="BC39" s="416"/>
      <c r="BD39" s="417"/>
      <c r="BE39" s="416"/>
      <c r="BF39" s="416">
        <f>SUM(BF40:BF43)</f>
        <v>0</v>
      </c>
      <c r="BG39" s="416"/>
      <c r="BH39" s="416"/>
      <c r="BI39" s="417"/>
      <c r="BJ39" s="416"/>
      <c r="BK39" s="416">
        <f>SUM(BK40:BK43)</f>
        <v>0</v>
      </c>
      <c r="BL39" s="416"/>
      <c r="BM39" s="416"/>
      <c r="BN39" s="417"/>
      <c r="BO39" s="416"/>
      <c r="BP39" s="416">
        <f>SUM(BP40:BP43)</f>
        <v>0</v>
      </c>
      <c r="BQ39" s="416"/>
      <c r="BR39" s="416"/>
      <c r="BS39" s="417"/>
      <c r="BT39" s="416"/>
      <c r="BU39" s="416">
        <f>SUM(BU40:BU43)</f>
        <v>0</v>
      </c>
      <c r="BV39" s="416"/>
      <c r="BW39" s="416"/>
      <c r="BX39" s="417"/>
      <c r="BY39" s="416"/>
      <c r="BZ39" s="416">
        <f>SUM(BZ40:BZ43)</f>
        <v>0</v>
      </c>
      <c r="CA39" s="416"/>
      <c r="CB39" s="416"/>
      <c r="CC39" s="417"/>
      <c r="CD39" s="416"/>
      <c r="CE39" s="416">
        <f>SUM(CE40:CE43)</f>
        <v>0</v>
      </c>
      <c r="CF39" s="416"/>
      <c r="CG39" s="416"/>
      <c r="CH39" s="417"/>
      <c r="CI39" s="416"/>
      <c r="CJ39" s="416">
        <f>SUM(CJ40:CJ43)</f>
        <v>0</v>
      </c>
      <c r="CK39" s="416"/>
      <c r="CL39" s="416"/>
      <c r="CM39" s="417"/>
      <c r="CN39" s="416"/>
      <c r="CO39" s="416">
        <f>SUM(CO40:CO43)</f>
        <v>0</v>
      </c>
      <c r="CP39" s="416"/>
      <c r="CQ39" s="416"/>
      <c r="CR39" s="417"/>
      <c r="CS39" s="416"/>
      <c r="CT39" s="416">
        <f>SUM(CT40:CT43)</f>
        <v>0</v>
      </c>
      <c r="CU39" s="416"/>
      <c r="CV39" s="416"/>
      <c r="CW39" s="417"/>
      <c r="CX39" s="416"/>
      <c r="CY39" s="416">
        <f>SUM(CY40:CY43)</f>
        <v>0</v>
      </c>
      <c r="CZ39" s="416"/>
      <c r="DA39" s="416"/>
      <c r="DB39" s="417"/>
      <c r="DC39" s="416"/>
      <c r="DD39" s="416">
        <f>SUM(DD40:DD43)</f>
        <v>0</v>
      </c>
      <c r="DE39" s="416"/>
      <c r="DF39" s="416"/>
      <c r="DG39" s="417"/>
      <c r="DH39" s="416"/>
      <c r="DI39" s="416">
        <f>SUM(DI40:DI43)</f>
        <v>0</v>
      </c>
      <c r="DJ39" s="416"/>
      <c r="DK39" s="416"/>
      <c r="DL39" s="417"/>
      <c r="DM39" s="416"/>
      <c r="DN39" s="416">
        <f>SUM(DN40:DN43)</f>
        <v>0</v>
      </c>
      <c r="DO39" s="416"/>
      <c r="DP39" s="416"/>
      <c r="DQ39" s="417"/>
      <c r="DR39" s="416"/>
      <c r="DS39" s="416">
        <f>SUM(DS40:DS43)</f>
        <v>0</v>
      </c>
      <c r="DT39" s="416"/>
      <c r="DU39" s="416"/>
      <c r="DV39" s="417"/>
      <c r="DW39" s="416"/>
      <c r="DX39" s="416">
        <f>SUM(DX40:DX43)</f>
        <v>0</v>
      </c>
      <c r="DY39" s="416"/>
      <c r="DZ39" s="416"/>
      <c r="EA39" s="417"/>
      <c r="EB39" s="416"/>
      <c r="EC39" s="416">
        <f>SUM(EC40:EC43)</f>
        <v>0</v>
      </c>
      <c r="ED39" s="416"/>
      <c r="EE39" s="416"/>
      <c r="EF39" s="417"/>
      <c r="EG39" s="416"/>
      <c r="EH39" s="416">
        <f>SUM(EH40:EH43)</f>
        <v>0</v>
      </c>
      <c r="EI39" s="416"/>
      <c r="EJ39" s="416"/>
      <c r="EK39" s="417"/>
      <c r="EL39" s="416"/>
      <c r="EM39" s="416">
        <f>SUM(EM40:EM43)</f>
        <v>0</v>
      </c>
      <c r="EN39" s="416"/>
      <c r="EO39" s="416"/>
      <c r="EP39" s="301"/>
      <c r="ER39" s="290"/>
    </row>
    <row r="40" spans="4:148" ht="12.75" hidden="1" customHeight="1" x14ac:dyDescent="0.35">
      <c r="D40" s="301" t="s">
        <v>338</v>
      </c>
      <c r="F40" s="417"/>
      <c r="G40" s="320"/>
      <c r="H40" s="414">
        <v>0</v>
      </c>
      <c r="I40" s="415"/>
      <c r="J40" s="416"/>
      <c r="K40" s="417"/>
      <c r="L40" s="418"/>
      <c r="M40" s="414">
        <v>0</v>
      </c>
      <c r="N40" s="415"/>
      <c r="O40" s="416"/>
      <c r="P40" s="417"/>
      <c r="Q40" s="418"/>
      <c r="R40" s="414">
        <v>0</v>
      </c>
      <c r="S40" s="415"/>
      <c r="T40" s="416"/>
      <c r="U40" s="417"/>
      <c r="V40" s="418"/>
      <c r="W40" s="414">
        <v>0</v>
      </c>
      <c r="X40" s="415"/>
      <c r="Y40" s="416"/>
      <c r="Z40" s="417"/>
      <c r="AA40" s="418"/>
      <c r="AB40" s="414">
        <v>0</v>
      </c>
      <c r="AC40" s="415"/>
      <c r="AD40" s="416"/>
      <c r="AE40" s="417"/>
      <c r="AF40" s="418"/>
      <c r="AG40" s="414">
        <v>0</v>
      </c>
      <c r="AH40" s="415"/>
      <c r="AI40" s="416"/>
      <c r="AJ40" s="417"/>
      <c r="AK40" s="418"/>
      <c r="AL40" s="414">
        <v>0</v>
      </c>
      <c r="AM40" s="415"/>
      <c r="AN40" s="416"/>
      <c r="AO40" s="417"/>
      <c r="AP40" s="418"/>
      <c r="AQ40" s="414">
        <v>0</v>
      </c>
      <c r="AR40" s="415"/>
      <c r="AS40" s="416"/>
      <c r="AT40" s="417"/>
      <c r="AU40" s="418"/>
      <c r="AV40" s="414">
        <v>0</v>
      </c>
      <c r="AW40" s="415"/>
      <c r="AX40" s="416"/>
      <c r="AY40" s="417"/>
      <c r="AZ40" s="418"/>
      <c r="BA40" s="414">
        <v>0</v>
      </c>
      <c r="BB40" s="415"/>
      <c r="BC40" s="416"/>
      <c r="BD40" s="417"/>
      <c r="BE40" s="418"/>
      <c r="BF40" s="414">
        <v>0</v>
      </c>
      <c r="BG40" s="415"/>
      <c r="BH40" s="416"/>
      <c r="BI40" s="417"/>
      <c r="BJ40" s="418"/>
      <c r="BK40" s="414">
        <v>0</v>
      </c>
      <c r="BL40" s="415"/>
      <c r="BM40" s="416"/>
      <c r="BN40" s="417"/>
      <c r="BO40" s="418"/>
      <c r="BP40" s="414">
        <v>0</v>
      </c>
      <c r="BQ40" s="415"/>
      <c r="BR40" s="416"/>
      <c r="BS40" s="417"/>
      <c r="BT40" s="418"/>
      <c r="BU40" s="414">
        <f>SUM(M40:BP40)</f>
        <v>0</v>
      </c>
      <c r="BV40" s="415"/>
      <c r="BW40" s="416"/>
      <c r="BX40" s="417"/>
      <c r="BY40" s="418"/>
      <c r="BZ40" s="414">
        <v>0</v>
      </c>
      <c r="CA40" s="415"/>
      <c r="CB40" s="416"/>
      <c r="CC40" s="417"/>
      <c r="CD40" s="418"/>
      <c r="CE40" s="414">
        <v>0</v>
      </c>
      <c r="CF40" s="415"/>
      <c r="CG40" s="416"/>
      <c r="CH40" s="417"/>
      <c r="CI40" s="418"/>
      <c r="CJ40" s="414">
        <v>0</v>
      </c>
      <c r="CK40" s="415"/>
      <c r="CL40" s="416"/>
      <c r="CM40" s="417"/>
      <c r="CN40" s="418"/>
      <c r="CO40" s="414">
        <v>0</v>
      </c>
      <c r="CP40" s="415"/>
      <c r="CQ40" s="416"/>
      <c r="CR40" s="417"/>
      <c r="CS40" s="418"/>
      <c r="CT40" s="414">
        <v>0</v>
      </c>
      <c r="CU40" s="415"/>
      <c r="CV40" s="416"/>
      <c r="CW40" s="417"/>
      <c r="CX40" s="418"/>
      <c r="CY40" s="414">
        <v>0</v>
      </c>
      <c r="CZ40" s="415"/>
      <c r="DA40" s="416"/>
      <c r="DB40" s="417"/>
      <c r="DC40" s="418"/>
      <c r="DD40" s="414">
        <v>0</v>
      </c>
      <c r="DE40" s="415"/>
      <c r="DF40" s="416"/>
      <c r="DG40" s="417"/>
      <c r="DH40" s="418"/>
      <c r="DI40" s="414">
        <v>0</v>
      </c>
      <c r="DJ40" s="415"/>
      <c r="DK40" s="416"/>
      <c r="DL40" s="417"/>
      <c r="DM40" s="418"/>
      <c r="DN40" s="414">
        <v>0</v>
      </c>
      <c r="DO40" s="415"/>
      <c r="DP40" s="416"/>
      <c r="DQ40" s="417"/>
      <c r="DR40" s="418"/>
      <c r="DS40" s="414">
        <v>0</v>
      </c>
      <c r="DT40" s="415"/>
      <c r="DU40" s="416"/>
      <c r="DV40" s="417"/>
      <c r="DW40" s="418"/>
      <c r="DX40" s="414">
        <v>0</v>
      </c>
      <c r="DY40" s="415"/>
      <c r="DZ40" s="416"/>
      <c r="EA40" s="417"/>
      <c r="EB40" s="418"/>
      <c r="EC40" s="414">
        <v>0</v>
      </c>
      <c r="ED40" s="415"/>
      <c r="EE40" s="416"/>
      <c r="EF40" s="417"/>
      <c r="EG40" s="418"/>
      <c r="EH40" s="414">
        <v>0</v>
      </c>
      <c r="EI40" s="415"/>
      <c r="EJ40" s="416"/>
      <c r="EK40" s="417"/>
      <c r="EL40" s="418"/>
      <c r="EM40" s="414">
        <f>SUM(CE40:CJ40)</f>
        <v>0</v>
      </c>
      <c r="EN40" s="415"/>
      <c r="EO40" s="416"/>
      <c r="EP40" s="301"/>
      <c r="ER40" s="290"/>
    </row>
    <row r="41" spans="4:148" ht="12.75" hidden="1" customHeight="1" x14ac:dyDescent="0.35">
      <c r="D41" s="301" t="s">
        <v>341</v>
      </c>
      <c r="F41" s="417"/>
      <c r="G41" s="313"/>
      <c r="H41" s="416">
        <v>0</v>
      </c>
      <c r="I41" s="420"/>
      <c r="J41" s="416"/>
      <c r="K41" s="417"/>
      <c r="L41" s="417"/>
      <c r="M41" s="416">
        <v>0</v>
      </c>
      <c r="N41" s="420"/>
      <c r="O41" s="416"/>
      <c r="P41" s="417"/>
      <c r="Q41" s="417"/>
      <c r="R41" s="416">
        <v>0</v>
      </c>
      <c r="S41" s="420"/>
      <c r="T41" s="416"/>
      <c r="U41" s="417"/>
      <c r="V41" s="417"/>
      <c r="W41" s="416">
        <v>0</v>
      </c>
      <c r="X41" s="420"/>
      <c r="Y41" s="416"/>
      <c r="Z41" s="417"/>
      <c r="AA41" s="417"/>
      <c r="AB41" s="416">
        <v>0</v>
      </c>
      <c r="AC41" s="420"/>
      <c r="AD41" s="416"/>
      <c r="AE41" s="417"/>
      <c r="AF41" s="417"/>
      <c r="AG41" s="416">
        <v>0</v>
      </c>
      <c r="AH41" s="420"/>
      <c r="AI41" s="416"/>
      <c r="AJ41" s="417"/>
      <c r="AK41" s="417"/>
      <c r="AL41" s="416">
        <v>0</v>
      </c>
      <c r="AM41" s="420"/>
      <c r="AN41" s="416"/>
      <c r="AO41" s="417"/>
      <c r="AP41" s="417"/>
      <c r="AQ41" s="416">
        <v>0</v>
      </c>
      <c r="AR41" s="420"/>
      <c r="AS41" s="416"/>
      <c r="AT41" s="417"/>
      <c r="AU41" s="417"/>
      <c r="AV41" s="416">
        <v>0</v>
      </c>
      <c r="AW41" s="420"/>
      <c r="AX41" s="416"/>
      <c r="AY41" s="417"/>
      <c r="AZ41" s="417"/>
      <c r="BA41" s="416">
        <v>0</v>
      </c>
      <c r="BB41" s="420"/>
      <c r="BC41" s="416"/>
      <c r="BD41" s="417"/>
      <c r="BE41" s="417"/>
      <c r="BF41" s="416">
        <v>0</v>
      </c>
      <c r="BG41" s="420"/>
      <c r="BH41" s="416"/>
      <c r="BI41" s="417"/>
      <c r="BJ41" s="417"/>
      <c r="BK41" s="416">
        <v>0</v>
      </c>
      <c r="BL41" s="420"/>
      <c r="BM41" s="416"/>
      <c r="BN41" s="417"/>
      <c r="BO41" s="417"/>
      <c r="BP41" s="416">
        <v>0</v>
      </c>
      <c r="BQ41" s="420"/>
      <c r="BR41" s="416"/>
      <c r="BS41" s="417"/>
      <c r="BT41" s="417"/>
      <c r="BU41" s="416">
        <f>SUM(M41:BP41)</f>
        <v>0</v>
      </c>
      <c r="BV41" s="420"/>
      <c r="BW41" s="416"/>
      <c r="BX41" s="417"/>
      <c r="BY41" s="417"/>
      <c r="BZ41" s="416">
        <v>0</v>
      </c>
      <c r="CA41" s="420"/>
      <c r="CB41" s="416"/>
      <c r="CC41" s="417"/>
      <c r="CD41" s="417"/>
      <c r="CE41" s="416">
        <v>0</v>
      </c>
      <c r="CF41" s="420"/>
      <c r="CG41" s="416"/>
      <c r="CH41" s="417"/>
      <c r="CI41" s="417"/>
      <c r="CJ41" s="416">
        <v>0</v>
      </c>
      <c r="CK41" s="420"/>
      <c r="CL41" s="416"/>
      <c r="CM41" s="417"/>
      <c r="CN41" s="417"/>
      <c r="CO41" s="416">
        <v>0</v>
      </c>
      <c r="CP41" s="420"/>
      <c r="CQ41" s="416"/>
      <c r="CR41" s="417"/>
      <c r="CS41" s="417"/>
      <c r="CT41" s="416">
        <v>0</v>
      </c>
      <c r="CU41" s="420"/>
      <c r="CV41" s="416"/>
      <c r="CW41" s="417"/>
      <c r="CX41" s="417"/>
      <c r="CY41" s="416">
        <v>0</v>
      </c>
      <c r="CZ41" s="420"/>
      <c r="DA41" s="416"/>
      <c r="DB41" s="417"/>
      <c r="DC41" s="417"/>
      <c r="DD41" s="416">
        <v>0</v>
      </c>
      <c r="DE41" s="420"/>
      <c r="DF41" s="416"/>
      <c r="DG41" s="417"/>
      <c r="DH41" s="417"/>
      <c r="DI41" s="416">
        <v>0</v>
      </c>
      <c r="DJ41" s="420"/>
      <c r="DK41" s="416"/>
      <c r="DL41" s="417"/>
      <c r="DM41" s="417"/>
      <c r="DN41" s="416">
        <v>0</v>
      </c>
      <c r="DO41" s="420"/>
      <c r="DP41" s="416"/>
      <c r="DQ41" s="417"/>
      <c r="DR41" s="417"/>
      <c r="DS41" s="416">
        <v>0</v>
      </c>
      <c r="DT41" s="420"/>
      <c r="DU41" s="416"/>
      <c r="DV41" s="417"/>
      <c r="DW41" s="417"/>
      <c r="DX41" s="416">
        <v>0</v>
      </c>
      <c r="DY41" s="420"/>
      <c r="DZ41" s="416"/>
      <c r="EA41" s="417"/>
      <c r="EB41" s="417"/>
      <c r="EC41" s="416">
        <v>0</v>
      </c>
      <c r="ED41" s="420"/>
      <c r="EE41" s="416"/>
      <c r="EF41" s="417"/>
      <c r="EG41" s="417"/>
      <c r="EH41" s="416">
        <v>0</v>
      </c>
      <c r="EI41" s="420"/>
      <c r="EJ41" s="416"/>
      <c r="EK41" s="417"/>
      <c r="EL41" s="417"/>
      <c r="EM41" s="416">
        <f>SUM(CE41:CJ41)</f>
        <v>0</v>
      </c>
      <c r="EN41" s="420"/>
      <c r="EO41" s="416"/>
      <c r="EP41" s="301"/>
      <c r="ER41" s="290"/>
    </row>
    <row r="42" spans="4:148" ht="12.75" hidden="1" customHeight="1" x14ac:dyDescent="0.35">
      <c r="D42" s="301" t="s">
        <v>342</v>
      </c>
      <c r="F42" s="417"/>
      <c r="G42" s="313"/>
      <c r="H42" s="416">
        <v>0</v>
      </c>
      <c r="I42" s="420"/>
      <c r="J42" s="416"/>
      <c r="K42" s="417"/>
      <c r="L42" s="417"/>
      <c r="M42" s="416">
        <v>0</v>
      </c>
      <c r="N42" s="420"/>
      <c r="O42" s="416"/>
      <c r="P42" s="417"/>
      <c r="Q42" s="417"/>
      <c r="R42" s="416">
        <v>0</v>
      </c>
      <c r="S42" s="420"/>
      <c r="T42" s="416"/>
      <c r="U42" s="417"/>
      <c r="V42" s="417"/>
      <c r="W42" s="416">
        <v>0</v>
      </c>
      <c r="X42" s="420"/>
      <c r="Y42" s="416"/>
      <c r="Z42" s="417"/>
      <c r="AA42" s="417"/>
      <c r="AB42" s="416">
        <v>0</v>
      </c>
      <c r="AC42" s="420"/>
      <c r="AD42" s="416"/>
      <c r="AE42" s="417"/>
      <c r="AF42" s="417"/>
      <c r="AG42" s="416">
        <v>0</v>
      </c>
      <c r="AH42" s="420"/>
      <c r="AI42" s="416"/>
      <c r="AJ42" s="417"/>
      <c r="AK42" s="417"/>
      <c r="AL42" s="416">
        <v>0</v>
      </c>
      <c r="AM42" s="420"/>
      <c r="AN42" s="416"/>
      <c r="AO42" s="417"/>
      <c r="AP42" s="417"/>
      <c r="AQ42" s="416">
        <v>0</v>
      </c>
      <c r="AR42" s="420"/>
      <c r="AS42" s="416"/>
      <c r="AT42" s="417"/>
      <c r="AU42" s="417"/>
      <c r="AV42" s="416">
        <v>0</v>
      </c>
      <c r="AW42" s="420"/>
      <c r="AX42" s="416"/>
      <c r="AY42" s="417"/>
      <c r="AZ42" s="417"/>
      <c r="BA42" s="416">
        <v>0</v>
      </c>
      <c r="BB42" s="420"/>
      <c r="BC42" s="416"/>
      <c r="BD42" s="417"/>
      <c r="BE42" s="417"/>
      <c r="BF42" s="416">
        <v>0</v>
      </c>
      <c r="BG42" s="420"/>
      <c r="BH42" s="416"/>
      <c r="BI42" s="417"/>
      <c r="BJ42" s="417"/>
      <c r="BK42" s="416">
        <v>0</v>
      </c>
      <c r="BL42" s="420"/>
      <c r="BM42" s="416"/>
      <c r="BN42" s="417"/>
      <c r="BO42" s="417"/>
      <c r="BP42" s="416">
        <v>0</v>
      </c>
      <c r="BQ42" s="420"/>
      <c r="BR42" s="416"/>
      <c r="BS42" s="417"/>
      <c r="BT42" s="417"/>
      <c r="BU42" s="416">
        <f>SUM(M42:BP42)</f>
        <v>0</v>
      </c>
      <c r="BV42" s="420"/>
      <c r="BW42" s="416"/>
      <c r="BX42" s="417"/>
      <c r="BY42" s="417"/>
      <c r="BZ42" s="416">
        <v>0</v>
      </c>
      <c r="CA42" s="420"/>
      <c r="CB42" s="416"/>
      <c r="CC42" s="417"/>
      <c r="CD42" s="417"/>
      <c r="CE42" s="416">
        <v>0</v>
      </c>
      <c r="CF42" s="420"/>
      <c r="CG42" s="416"/>
      <c r="CH42" s="417"/>
      <c r="CI42" s="417"/>
      <c r="CJ42" s="416">
        <v>0</v>
      </c>
      <c r="CK42" s="420"/>
      <c r="CL42" s="416"/>
      <c r="CM42" s="417"/>
      <c r="CN42" s="417"/>
      <c r="CO42" s="416">
        <v>0</v>
      </c>
      <c r="CP42" s="420"/>
      <c r="CQ42" s="416"/>
      <c r="CR42" s="417"/>
      <c r="CS42" s="417"/>
      <c r="CT42" s="416">
        <v>0</v>
      </c>
      <c r="CU42" s="420"/>
      <c r="CV42" s="416"/>
      <c r="CW42" s="417"/>
      <c r="CX42" s="417"/>
      <c r="CY42" s="416">
        <v>0</v>
      </c>
      <c r="CZ42" s="420"/>
      <c r="DA42" s="416"/>
      <c r="DB42" s="417"/>
      <c r="DC42" s="417"/>
      <c r="DD42" s="416">
        <v>0</v>
      </c>
      <c r="DE42" s="420"/>
      <c r="DF42" s="416"/>
      <c r="DG42" s="417"/>
      <c r="DH42" s="417"/>
      <c r="DI42" s="416">
        <v>0</v>
      </c>
      <c r="DJ42" s="420"/>
      <c r="DK42" s="416"/>
      <c r="DL42" s="417"/>
      <c r="DM42" s="417"/>
      <c r="DN42" s="416">
        <v>0</v>
      </c>
      <c r="DO42" s="420"/>
      <c r="DP42" s="416"/>
      <c r="DQ42" s="417"/>
      <c r="DR42" s="417"/>
      <c r="DS42" s="416">
        <v>0</v>
      </c>
      <c r="DT42" s="420"/>
      <c r="DU42" s="416"/>
      <c r="DV42" s="417"/>
      <c r="DW42" s="417"/>
      <c r="DX42" s="416">
        <v>0</v>
      </c>
      <c r="DY42" s="420"/>
      <c r="DZ42" s="416"/>
      <c r="EA42" s="417"/>
      <c r="EB42" s="417"/>
      <c r="EC42" s="416">
        <v>0</v>
      </c>
      <c r="ED42" s="420"/>
      <c r="EE42" s="416"/>
      <c r="EF42" s="417"/>
      <c r="EG42" s="417"/>
      <c r="EH42" s="416">
        <v>0</v>
      </c>
      <c r="EI42" s="420"/>
      <c r="EJ42" s="416"/>
      <c r="EK42" s="417"/>
      <c r="EL42" s="417"/>
      <c r="EM42" s="416">
        <f>SUM(CE42:CJ42)</f>
        <v>0</v>
      </c>
      <c r="EN42" s="420"/>
      <c r="EO42" s="416"/>
      <c r="EP42" s="301"/>
      <c r="ER42" s="290"/>
    </row>
    <row r="43" spans="4:148" ht="12.75" hidden="1" customHeight="1" x14ac:dyDescent="0.35">
      <c r="D43" s="301" t="s">
        <v>343</v>
      </c>
      <c r="F43" s="417"/>
      <c r="G43" s="337"/>
      <c r="H43" s="428">
        <v>0</v>
      </c>
      <c r="I43" s="429"/>
      <c r="J43" s="416"/>
      <c r="K43" s="417"/>
      <c r="L43" s="430"/>
      <c r="M43" s="428">
        <v>0</v>
      </c>
      <c r="N43" s="429"/>
      <c r="O43" s="416"/>
      <c r="P43" s="417"/>
      <c r="Q43" s="430"/>
      <c r="R43" s="428">
        <v>0</v>
      </c>
      <c r="S43" s="429"/>
      <c r="T43" s="416"/>
      <c r="U43" s="417"/>
      <c r="V43" s="430"/>
      <c r="W43" s="428">
        <v>0</v>
      </c>
      <c r="X43" s="429"/>
      <c r="Y43" s="416"/>
      <c r="Z43" s="417"/>
      <c r="AA43" s="430"/>
      <c r="AB43" s="428">
        <v>0</v>
      </c>
      <c r="AC43" s="429"/>
      <c r="AD43" s="416"/>
      <c r="AE43" s="417"/>
      <c r="AF43" s="430"/>
      <c r="AG43" s="428">
        <v>0</v>
      </c>
      <c r="AH43" s="429"/>
      <c r="AI43" s="416"/>
      <c r="AJ43" s="417"/>
      <c r="AK43" s="430"/>
      <c r="AL43" s="428">
        <v>0</v>
      </c>
      <c r="AM43" s="429"/>
      <c r="AN43" s="416"/>
      <c r="AO43" s="417"/>
      <c r="AP43" s="430"/>
      <c r="AQ43" s="428">
        <v>0</v>
      </c>
      <c r="AR43" s="429"/>
      <c r="AS43" s="416"/>
      <c r="AT43" s="417"/>
      <c r="AU43" s="430"/>
      <c r="AV43" s="428">
        <v>0</v>
      </c>
      <c r="AW43" s="429"/>
      <c r="AX43" s="416"/>
      <c r="AY43" s="417"/>
      <c r="AZ43" s="430"/>
      <c r="BA43" s="428">
        <v>0</v>
      </c>
      <c r="BB43" s="429"/>
      <c r="BC43" s="416"/>
      <c r="BD43" s="417"/>
      <c r="BE43" s="430"/>
      <c r="BF43" s="428">
        <v>0</v>
      </c>
      <c r="BG43" s="429"/>
      <c r="BH43" s="416"/>
      <c r="BI43" s="417"/>
      <c r="BJ43" s="430"/>
      <c r="BK43" s="428">
        <v>0</v>
      </c>
      <c r="BL43" s="429"/>
      <c r="BM43" s="416"/>
      <c r="BN43" s="417"/>
      <c r="BO43" s="430"/>
      <c r="BP43" s="428">
        <v>0</v>
      </c>
      <c r="BQ43" s="429"/>
      <c r="BR43" s="416"/>
      <c r="BS43" s="417"/>
      <c r="BT43" s="430"/>
      <c r="BU43" s="428">
        <f>SUM(M43:BP43)</f>
        <v>0</v>
      </c>
      <c r="BV43" s="429"/>
      <c r="BW43" s="416"/>
      <c r="BX43" s="417"/>
      <c r="BY43" s="430"/>
      <c r="BZ43" s="428">
        <v>0</v>
      </c>
      <c r="CA43" s="429"/>
      <c r="CB43" s="416"/>
      <c r="CC43" s="417"/>
      <c r="CD43" s="430"/>
      <c r="CE43" s="428">
        <v>0</v>
      </c>
      <c r="CF43" s="429"/>
      <c r="CG43" s="416"/>
      <c r="CH43" s="417"/>
      <c r="CI43" s="430"/>
      <c r="CJ43" s="428">
        <v>0</v>
      </c>
      <c r="CK43" s="429"/>
      <c r="CL43" s="416"/>
      <c r="CM43" s="417"/>
      <c r="CN43" s="430"/>
      <c r="CO43" s="428">
        <v>0</v>
      </c>
      <c r="CP43" s="429"/>
      <c r="CQ43" s="416"/>
      <c r="CR43" s="417"/>
      <c r="CS43" s="430"/>
      <c r="CT43" s="428">
        <v>0</v>
      </c>
      <c r="CU43" s="429"/>
      <c r="CV43" s="416"/>
      <c r="CW43" s="417"/>
      <c r="CX43" s="430"/>
      <c r="CY43" s="428">
        <v>0</v>
      </c>
      <c r="CZ43" s="429"/>
      <c r="DA43" s="416"/>
      <c r="DB43" s="417"/>
      <c r="DC43" s="430"/>
      <c r="DD43" s="428">
        <v>0</v>
      </c>
      <c r="DE43" s="429"/>
      <c r="DF43" s="416"/>
      <c r="DG43" s="417"/>
      <c r="DH43" s="430"/>
      <c r="DI43" s="428">
        <v>0</v>
      </c>
      <c r="DJ43" s="429"/>
      <c r="DK43" s="416"/>
      <c r="DL43" s="417"/>
      <c r="DM43" s="430"/>
      <c r="DN43" s="428">
        <v>0</v>
      </c>
      <c r="DO43" s="429"/>
      <c r="DP43" s="416"/>
      <c r="DQ43" s="417"/>
      <c r="DR43" s="430"/>
      <c r="DS43" s="428">
        <v>0</v>
      </c>
      <c r="DT43" s="429"/>
      <c r="DU43" s="416"/>
      <c r="DV43" s="417"/>
      <c r="DW43" s="430"/>
      <c r="DX43" s="428">
        <v>0</v>
      </c>
      <c r="DY43" s="429"/>
      <c r="DZ43" s="416"/>
      <c r="EA43" s="417"/>
      <c r="EB43" s="430"/>
      <c r="EC43" s="428">
        <v>0</v>
      </c>
      <c r="ED43" s="429"/>
      <c r="EE43" s="416"/>
      <c r="EF43" s="417"/>
      <c r="EG43" s="430"/>
      <c r="EH43" s="428">
        <v>0</v>
      </c>
      <c r="EI43" s="429"/>
      <c r="EJ43" s="416"/>
      <c r="EK43" s="417"/>
      <c r="EL43" s="430"/>
      <c r="EM43" s="428">
        <f>SUM(CE43:CJ43)</f>
        <v>0</v>
      </c>
      <c r="EN43" s="429"/>
      <c r="EO43" s="416"/>
      <c r="EP43" s="301"/>
      <c r="ER43" s="290"/>
    </row>
    <row r="44" spans="4:148" hidden="1" x14ac:dyDescent="0.35">
      <c r="D44" s="301"/>
      <c r="F44" s="417"/>
      <c r="H44" s="416"/>
      <c r="I44" s="416"/>
      <c r="J44" s="416"/>
      <c r="K44" s="417"/>
      <c r="L44" s="416"/>
      <c r="M44" s="416"/>
      <c r="N44" s="416"/>
      <c r="O44" s="416"/>
      <c r="P44" s="417"/>
      <c r="Q44" s="416"/>
      <c r="R44" s="416"/>
      <c r="S44" s="416"/>
      <c r="T44" s="416"/>
      <c r="U44" s="417"/>
      <c r="V44" s="416"/>
      <c r="W44" s="416"/>
      <c r="X44" s="416"/>
      <c r="Y44" s="416"/>
      <c r="Z44" s="417"/>
      <c r="AA44" s="416"/>
      <c r="AB44" s="416"/>
      <c r="AC44" s="416"/>
      <c r="AD44" s="416"/>
      <c r="AE44" s="417"/>
      <c r="AF44" s="416"/>
      <c r="AG44" s="416"/>
      <c r="AH44" s="416"/>
      <c r="AI44" s="416"/>
      <c r="AJ44" s="417"/>
      <c r="AK44" s="416"/>
      <c r="AL44" s="416"/>
      <c r="AM44" s="416"/>
      <c r="AN44" s="416"/>
      <c r="AO44" s="417"/>
      <c r="AP44" s="416"/>
      <c r="AQ44" s="416"/>
      <c r="AR44" s="416"/>
      <c r="AS44" s="416"/>
      <c r="AT44" s="417"/>
      <c r="AU44" s="416"/>
      <c r="AV44" s="416"/>
      <c r="AW44" s="416"/>
      <c r="AX44" s="416"/>
      <c r="AY44" s="417"/>
      <c r="AZ44" s="416"/>
      <c r="BA44" s="416"/>
      <c r="BB44" s="416"/>
      <c r="BC44" s="416"/>
      <c r="BD44" s="417"/>
      <c r="BE44" s="416"/>
      <c r="BF44" s="416"/>
      <c r="BG44" s="416"/>
      <c r="BH44" s="416"/>
      <c r="BI44" s="417"/>
      <c r="BJ44" s="416"/>
      <c r="BK44" s="416"/>
      <c r="BL44" s="416"/>
      <c r="BM44" s="416"/>
      <c r="BN44" s="417"/>
      <c r="BO44" s="416"/>
      <c r="BP44" s="416"/>
      <c r="BQ44" s="416"/>
      <c r="BR44" s="416"/>
      <c r="BS44" s="417"/>
      <c r="BT44" s="416"/>
      <c r="BU44" s="416"/>
      <c r="BV44" s="416"/>
      <c r="BW44" s="416"/>
      <c r="BX44" s="417"/>
      <c r="BY44" s="416"/>
      <c r="BZ44" s="416"/>
      <c r="CA44" s="416"/>
      <c r="CB44" s="416"/>
      <c r="CC44" s="417"/>
      <c r="CD44" s="416"/>
      <c r="CE44" s="416"/>
      <c r="CF44" s="416"/>
      <c r="CG44" s="416"/>
      <c r="CH44" s="417"/>
      <c r="CI44" s="416"/>
      <c r="CJ44" s="416"/>
      <c r="CK44" s="416"/>
      <c r="CL44" s="416"/>
      <c r="CM44" s="417"/>
      <c r="CN44" s="416"/>
      <c r="CO44" s="416"/>
      <c r="CP44" s="416"/>
      <c r="CQ44" s="416"/>
      <c r="CR44" s="417"/>
      <c r="CS44" s="416"/>
      <c r="CT44" s="416"/>
      <c r="CU44" s="416"/>
      <c r="CV44" s="416"/>
      <c r="CW44" s="417"/>
      <c r="CX44" s="416"/>
      <c r="CY44" s="416"/>
      <c r="CZ44" s="416"/>
      <c r="DA44" s="416"/>
      <c r="DB44" s="417"/>
      <c r="DC44" s="416"/>
      <c r="DD44" s="416"/>
      <c r="DE44" s="416"/>
      <c r="DF44" s="416"/>
      <c r="DG44" s="417"/>
      <c r="DH44" s="416"/>
      <c r="DI44" s="416"/>
      <c r="DJ44" s="416"/>
      <c r="DK44" s="416"/>
      <c r="DL44" s="417"/>
      <c r="DM44" s="416"/>
      <c r="DN44" s="416"/>
      <c r="DO44" s="416"/>
      <c r="DP44" s="416"/>
      <c r="DQ44" s="417"/>
      <c r="DR44" s="416"/>
      <c r="DS44" s="416"/>
      <c r="DT44" s="416"/>
      <c r="DU44" s="416"/>
      <c r="DV44" s="417"/>
      <c r="DW44" s="416"/>
      <c r="DX44" s="416"/>
      <c r="DY44" s="416"/>
      <c r="DZ44" s="416"/>
      <c r="EA44" s="417"/>
      <c r="EB44" s="416"/>
      <c r="EC44" s="416"/>
      <c r="ED44" s="416"/>
      <c r="EE44" s="416"/>
      <c r="EF44" s="417"/>
      <c r="EG44" s="416"/>
      <c r="EH44" s="416"/>
      <c r="EI44" s="416"/>
      <c r="EJ44" s="416"/>
      <c r="EK44" s="417"/>
      <c r="EL44" s="416"/>
      <c r="EM44" s="416"/>
      <c r="EN44" s="416"/>
      <c r="EO44" s="416"/>
      <c r="EP44" s="301"/>
      <c r="ER44" s="290"/>
    </row>
    <row r="45" spans="4:148" ht="12.75" hidden="1" customHeight="1" x14ac:dyDescent="0.35">
      <c r="D45" s="301" t="s">
        <v>346</v>
      </c>
      <c r="F45" s="417"/>
      <c r="H45" s="416">
        <f>SUM(H46:H49)</f>
        <v>0</v>
      </c>
      <c r="I45" s="416"/>
      <c r="J45" s="416"/>
      <c r="K45" s="417"/>
      <c r="L45" s="416"/>
      <c r="M45" s="416">
        <f>SUM(M46:M49)</f>
        <v>0</v>
      </c>
      <c r="N45" s="416"/>
      <c r="O45" s="416"/>
      <c r="P45" s="417"/>
      <c r="Q45" s="416"/>
      <c r="R45" s="416">
        <f>SUM(R46:R49)</f>
        <v>0</v>
      </c>
      <c r="S45" s="416"/>
      <c r="T45" s="416"/>
      <c r="U45" s="417"/>
      <c r="V45" s="416"/>
      <c r="W45" s="416">
        <f>SUM(W46:W49)</f>
        <v>0</v>
      </c>
      <c r="X45" s="416"/>
      <c r="Y45" s="416"/>
      <c r="Z45" s="417"/>
      <c r="AA45" s="416"/>
      <c r="AB45" s="416">
        <f>SUM(AB46:AB49)</f>
        <v>0</v>
      </c>
      <c r="AC45" s="416"/>
      <c r="AD45" s="416"/>
      <c r="AE45" s="417"/>
      <c r="AF45" s="416"/>
      <c r="AG45" s="416">
        <f>SUM(AG46:AG49)</f>
        <v>0</v>
      </c>
      <c r="AH45" s="416"/>
      <c r="AI45" s="416"/>
      <c r="AJ45" s="417"/>
      <c r="AK45" s="416"/>
      <c r="AL45" s="416">
        <f>SUM(AL46:AL49)</f>
        <v>0</v>
      </c>
      <c r="AM45" s="416"/>
      <c r="AN45" s="416"/>
      <c r="AO45" s="417"/>
      <c r="AP45" s="416"/>
      <c r="AQ45" s="416">
        <f>SUM(AQ46:AQ49)</f>
        <v>0</v>
      </c>
      <c r="AR45" s="416"/>
      <c r="AS45" s="416"/>
      <c r="AT45" s="417"/>
      <c r="AU45" s="416"/>
      <c r="AV45" s="416">
        <f>SUM(AV46:AV49)</f>
        <v>0</v>
      </c>
      <c r="AW45" s="416"/>
      <c r="AX45" s="416"/>
      <c r="AY45" s="417"/>
      <c r="AZ45" s="416"/>
      <c r="BA45" s="416">
        <f>SUM(BA46:BA49)</f>
        <v>0</v>
      </c>
      <c r="BB45" s="416"/>
      <c r="BC45" s="416"/>
      <c r="BD45" s="417"/>
      <c r="BE45" s="416"/>
      <c r="BF45" s="416">
        <f>SUM(BF46:BF49)</f>
        <v>0</v>
      </c>
      <c r="BG45" s="416"/>
      <c r="BH45" s="416"/>
      <c r="BI45" s="417"/>
      <c r="BJ45" s="416"/>
      <c r="BK45" s="416">
        <f>SUM(BK46:BK49)</f>
        <v>0</v>
      </c>
      <c r="BL45" s="416"/>
      <c r="BM45" s="416"/>
      <c r="BN45" s="417"/>
      <c r="BO45" s="416"/>
      <c r="BP45" s="416">
        <f>SUM(BP46:BP49)</f>
        <v>0</v>
      </c>
      <c r="BQ45" s="416"/>
      <c r="BR45" s="416"/>
      <c r="BS45" s="417"/>
      <c r="BT45" s="416"/>
      <c r="BU45" s="416">
        <f>SUM(BU46:BU49)</f>
        <v>0</v>
      </c>
      <c r="BV45" s="416"/>
      <c r="BW45" s="416"/>
      <c r="BX45" s="417"/>
      <c r="BY45" s="416"/>
      <c r="BZ45" s="416">
        <f>SUM(BZ46:BZ49)</f>
        <v>0</v>
      </c>
      <c r="CA45" s="416"/>
      <c r="CB45" s="416"/>
      <c r="CC45" s="417"/>
      <c r="CD45" s="416"/>
      <c r="CE45" s="416">
        <f>SUM(CE46:CE49)</f>
        <v>0</v>
      </c>
      <c r="CF45" s="416"/>
      <c r="CG45" s="416"/>
      <c r="CH45" s="417"/>
      <c r="CI45" s="416"/>
      <c r="CJ45" s="416">
        <f>SUM(CJ46:CJ49)</f>
        <v>0</v>
      </c>
      <c r="CK45" s="416"/>
      <c r="CL45" s="416"/>
      <c r="CM45" s="417"/>
      <c r="CN45" s="416"/>
      <c r="CO45" s="416">
        <f>SUM(CO46:CO49)</f>
        <v>0</v>
      </c>
      <c r="CP45" s="416"/>
      <c r="CQ45" s="416"/>
      <c r="CR45" s="417"/>
      <c r="CS45" s="416"/>
      <c r="CT45" s="416">
        <f>SUM(CT46:CT49)</f>
        <v>0</v>
      </c>
      <c r="CU45" s="416"/>
      <c r="CV45" s="416"/>
      <c r="CW45" s="417"/>
      <c r="CX45" s="416"/>
      <c r="CY45" s="416">
        <f>SUM(CY46:CY49)</f>
        <v>0</v>
      </c>
      <c r="CZ45" s="416"/>
      <c r="DA45" s="416"/>
      <c r="DB45" s="417"/>
      <c r="DC45" s="416"/>
      <c r="DD45" s="416">
        <f>SUM(DD46:DD49)</f>
        <v>0</v>
      </c>
      <c r="DE45" s="416"/>
      <c r="DF45" s="416"/>
      <c r="DG45" s="417"/>
      <c r="DH45" s="416"/>
      <c r="DI45" s="416">
        <f>SUM(DI46:DI49)</f>
        <v>0</v>
      </c>
      <c r="DJ45" s="416"/>
      <c r="DK45" s="416"/>
      <c r="DL45" s="417"/>
      <c r="DM45" s="416"/>
      <c r="DN45" s="416">
        <f>SUM(DN46:DN49)</f>
        <v>0</v>
      </c>
      <c r="DO45" s="416"/>
      <c r="DP45" s="416"/>
      <c r="DQ45" s="417"/>
      <c r="DR45" s="416"/>
      <c r="DS45" s="416">
        <f>SUM(DS46:DS49)</f>
        <v>0</v>
      </c>
      <c r="DT45" s="416"/>
      <c r="DU45" s="416"/>
      <c r="DV45" s="417"/>
      <c r="DW45" s="416"/>
      <c r="DX45" s="416">
        <f>SUM(DX46:DX49)</f>
        <v>0</v>
      </c>
      <c r="DY45" s="416"/>
      <c r="DZ45" s="416"/>
      <c r="EA45" s="417"/>
      <c r="EB45" s="416"/>
      <c r="EC45" s="416">
        <f>SUM(EC46:EC49)</f>
        <v>0</v>
      </c>
      <c r="ED45" s="416"/>
      <c r="EE45" s="416"/>
      <c r="EF45" s="417"/>
      <c r="EG45" s="416"/>
      <c r="EH45" s="416">
        <f>SUM(EH46:EH49)</f>
        <v>0</v>
      </c>
      <c r="EI45" s="416"/>
      <c r="EJ45" s="416"/>
      <c r="EK45" s="417"/>
      <c r="EL45" s="416"/>
      <c r="EM45" s="416">
        <f>SUM(EM46:EM49)</f>
        <v>0</v>
      </c>
      <c r="EN45" s="416"/>
      <c r="EO45" s="416"/>
      <c r="EP45" s="301"/>
      <c r="ER45" s="290"/>
    </row>
    <row r="46" spans="4:148" ht="12.75" hidden="1" customHeight="1" x14ac:dyDescent="0.35">
      <c r="D46" s="301" t="s">
        <v>338</v>
      </c>
      <c r="F46" s="417"/>
      <c r="G46" s="320"/>
      <c r="H46" s="414">
        <v>0</v>
      </c>
      <c r="I46" s="415"/>
      <c r="J46" s="416"/>
      <c r="K46" s="417"/>
      <c r="L46" s="418"/>
      <c r="M46" s="414">
        <v>0</v>
      </c>
      <c r="N46" s="415"/>
      <c r="O46" s="416"/>
      <c r="P46" s="417"/>
      <c r="Q46" s="418"/>
      <c r="R46" s="414">
        <v>0</v>
      </c>
      <c r="S46" s="415"/>
      <c r="T46" s="416"/>
      <c r="U46" s="417"/>
      <c r="V46" s="418"/>
      <c r="W46" s="414">
        <v>0</v>
      </c>
      <c r="X46" s="415"/>
      <c r="Y46" s="416"/>
      <c r="Z46" s="417"/>
      <c r="AA46" s="418"/>
      <c r="AB46" s="414">
        <v>0</v>
      </c>
      <c r="AC46" s="415"/>
      <c r="AD46" s="416"/>
      <c r="AE46" s="417"/>
      <c r="AF46" s="418"/>
      <c r="AG46" s="414">
        <v>0</v>
      </c>
      <c r="AH46" s="415"/>
      <c r="AI46" s="416"/>
      <c r="AJ46" s="417"/>
      <c r="AK46" s="418"/>
      <c r="AL46" s="414">
        <v>0</v>
      </c>
      <c r="AM46" s="415"/>
      <c r="AN46" s="416"/>
      <c r="AO46" s="417"/>
      <c r="AP46" s="418"/>
      <c r="AQ46" s="414">
        <v>0</v>
      </c>
      <c r="AR46" s="415"/>
      <c r="AS46" s="416"/>
      <c r="AT46" s="417"/>
      <c r="AU46" s="418"/>
      <c r="AV46" s="414">
        <v>0</v>
      </c>
      <c r="AW46" s="415"/>
      <c r="AX46" s="416"/>
      <c r="AY46" s="417"/>
      <c r="AZ46" s="418"/>
      <c r="BA46" s="414">
        <v>0</v>
      </c>
      <c r="BB46" s="415"/>
      <c r="BC46" s="416"/>
      <c r="BD46" s="417"/>
      <c r="BE46" s="418"/>
      <c r="BF46" s="414">
        <v>0</v>
      </c>
      <c r="BG46" s="415"/>
      <c r="BH46" s="416"/>
      <c r="BI46" s="417"/>
      <c r="BJ46" s="418"/>
      <c r="BK46" s="414">
        <v>0</v>
      </c>
      <c r="BL46" s="415"/>
      <c r="BM46" s="416"/>
      <c r="BN46" s="417"/>
      <c r="BO46" s="418"/>
      <c r="BP46" s="414">
        <v>0</v>
      </c>
      <c r="BQ46" s="415"/>
      <c r="BR46" s="416"/>
      <c r="BS46" s="417"/>
      <c r="BT46" s="418"/>
      <c r="BU46" s="414">
        <f>SUM(M46:BP46)</f>
        <v>0</v>
      </c>
      <c r="BV46" s="415"/>
      <c r="BW46" s="416"/>
      <c r="BX46" s="417"/>
      <c r="BY46" s="418"/>
      <c r="BZ46" s="414">
        <v>0</v>
      </c>
      <c r="CA46" s="415"/>
      <c r="CB46" s="416"/>
      <c r="CC46" s="417"/>
      <c r="CD46" s="418"/>
      <c r="CE46" s="414">
        <v>0</v>
      </c>
      <c r="CF46" s="415"/>
      <c r="CG46" s="416"/>
      <c r="CH46" s="417"/>
      <c r="CI46" s="418"/>
      <c r="CJ46" s="414">
        <v>0</v>
      </c>
      <c r="CK46" s="415"/>
      <c r="CL46" s="416"/>
      <c r="CM46" s="417"/>
      <c r="CN46" s="418"/>
      <c r="CO46" s="414">
        <v>0</v>
      </c>
      <c r="CP46" s="415"/>
      <c r="CQ46" s="416"/>
      <c r="CR46" s="417"/>
      <c r="CS46" s="418"/>
      <c r="CT46" s="414">
        <v>0</v>
      </c>
      <c r="CU46" s="415"/>
      <c r="CV46" s="416"/>
      <c r="CW46" s="417"/>
      <c r="CX46" s="418"/>
      <c r="CY46" s="414">
        <v>0</v>
      </c>
      <c r="CZ46" s="415"/>
      <c r="DA46" s="416"/>
      <c r="DB46" s="417"/>
      <c r="DC46" s="418"/>
      <c r="DD46" s="414">
        <v>0</v>
      </c>
      <c r="DE46" s="415"/>
      <c r="DF46" s="416"/>
      <c r="DG46" s="417"/>
      <c r="DH46" s="418"/>
      <c r="DI46" s="414">
        <v>0</v>
      </c>
      <c r="DJ46" s="415"/>
      <c r="DK46" s="416"/>
      <c r="DL46" s="417"/>
      <c r="DM46" s="418"/>
      <c r="DN46" s="414">
        <v>0</v>
      </c>
      <c r="DO46" s="415"/>
      <c r="DP46" s="416"/>
      <c r="DQ46" s="417"/>
      <c r="DR46" s="418"/>
      <c r="DS46" s="414">
        <v>0</v>
      </c>
      <c r="DT46" s="415"/>
      <c r="DU46" s="416"/>
      <c r="DV46" s="417"/>
      <c r="DW46" s="418"/>
      <c r="DX46" s="414">
        <v>0</v>
      </c>
      <c r="DY46" s="415"/>
      <c r="DZ46" s="416"/>
      <c r="EA46" s="417"/>
      <c r="EB46" s="418"/>
      <c r="EC46" s="414">
        <v>0</v>
      </c>
      <c r="ED46" s="415"/>
      <c r="EE46" s="416"/>
      <c r="EF46" s="417"/>
      <c r="EG46" s="418"/>
      <c r="EH46" s="414">
        <v>0</v>
      </c>
      <c r="EI46" s="415"/>
      <c r="EJ46" s="416"/>
      <c r="EK46" s="417"/>
      <c r="EL46" s="418"/>
      <c r="EM46" s="414">
        <f t="shared" ref="EM46:EM49" si="0">SUM(CE46:EH46)</f>
        <v>0</v>
      </c>
      <c r="EN46" s="415"/>
      <c r="EO46" s="416"/>
      <c r="EP46" s="301"/>
      <c r="ER46" s="290"/>
    </row>
    <row r="47" spans="4:148" ht="12.75" hidden="1" customHeight="1" x14ac:dyDescent="0.35">
      <c r="D47" s="301" t="s">
        <v>341</v>
      </c>
      <c r="F47" s="417"/>
      <c r="G47" s="313"/>
      <c r="H47" s="416">
        <v>0</v>
      </c>
      <c r="I47" s="420"/>
      <c r="J47" s="416"/>
      <c r="K47" s="417"/>
      <c r="L47" s="417"/>
      <c r="M47" s="416">
        <v>0</v>
      </c>
      <c r="N47" s="420"/>
      <c r="O47" s="416"/>
      <c r="P47" s="417"/>
      <c r="Q47" s="417"/>
      <c r="R47" s="416">
        <v>0</v>
      </c>
      <c r="S47" s="420"/>
      <c r="T47" s="416"/>
      <c r="U47" s="417"/>
      <c r="V47" s="417"/>
      <c r="W47" s="416">
        <v>0</v>
      </c>
      <c r="X47" s="420"/>
      <c r="Y47" s="416"/>
      <c r="Z47" s="417"/>
      <c r="AA47" s="417"/>
      <c r="AB47" s="416">
        <v>0</v>
      </c>
      <c r="AC47" s="420"/>
      <c r="AD47" s="416"/>
      <c r="AE47" s="417"/>
      <c r="AF47" s="417"/>
      <c r="AG47" s="416">
        <v>0</v>
      </c>
      <c r="AH47" s="420"/>
      <c r="AI47" s="416"/>
      <c r="AJ47" s="417"/>
      <c r="AK47" s="417"/>
      <c r="AL47" s="416">
        <v>0</v>
      </c>
      <c r="AM47" s="420"/>
      <c r="AN47" s="416"/>
      <c r="AO47" s="417"/>
      <c r="AP47" s="417"/>
      <c r="AQ47" s="416">
        <v>0</v>
      </c>
      <c r="AR47" s="420"/>
      <c r="AS47" s="416"/>
      <c r="AT47" s="417"/>
      <c r="AU47" s="417"/>
      <c r="AV47" s="416">
        <v>0</v>
      </c>
      <c r="AW47" s="420"/>
      <c r="AX47" s="416"/>
      <c r="AY47" s="417"/>
      <c r="AZ47" s="417"/>
      <c r="BA47" s="416">
        <v>0</v>
      </c>
      <c r="BB47" s="420"/>
      <c r="BC47" s="416"/>
      <c r="BD47" s="417"/>
      <c r="BE47" s="417"/>
      <c r="BF47" s="416">
        <v>0</v>
      </c>
      <c r="BG47" s="420"/>
      <c r="BH47" s="416"/>
      <c r="BI47" s="417"/>
      <c r="BJ47" s="417"/>
      <c r="BK47" s="416">
        <v>0</v>
      </c>
      <c r="BL47" s="420"/>
      <c r="BM47" s="416"/>
      <c r="BN47" s="417"/>
      <c r="BO47" s="417"/>
      <c r="BP47" s="416">
        <v>0</v>
      </c>
      <c r="BQ47" s="420"/>
      <c r="BR47" s="416"/>
      <c r="BS47" s="417"/>
      <c r="BT47" s="417"/>
      <c r="BU47" s="416">
        <f>SUM(M47:BP47)</f>
        <v>0</v>
      </c>
      <c r="BV47" s="420"/>
      <c r="BW47" s="416"/>
      <c r="BX47" s="417"/>
      <c r="BY47" s="417"/>
      <c r="BZ47" s="416">
        <v>0</v>
      </c>
      <c r="CA47" s="420"/>
      <c r="CB47" s="416"/>
      <c r="CC47" s="417"/>
      <c r="CD47" s="417"/>
      <c r="CE47" s="416">
        <v>0</v>
      </c>
      <c r="CF47" s="420"/>
      <c r="CG47" s="416"/>
      <c r="CH47" s="417"/>
      <c r="CI47" s="417"/>
      <c r="CJ47" s="416">
        <v>0</v>
      </c>
      <c r="CK47" s="420"/>
      <c r="CL47" s="416"/>
      <c r="CM47" s="417"/>
      <c r="CN47" s="417"/>
      <c r="CO47" s="416">
        <v>0</v>
      </c>
      <c r="CP47" s="420"/>
      <c r="CQ47" s="416"/>
      <c r="CR47" s="417"/>
      <c r="CS47" s="417"/>
      <c r="CT47" s="416">
        <v>0</v>
      </c>
      <c r="CU47" s="420"/>
      <c r="CV47" s="416"/>
      <c r="CW47" s="417"/>
      <c r="CX47" s="417"/>
      <c r="CY47" s="416">
        <v>0</v>
      </c>
      <c r="CZ47" s="420"/>
      <c r="DA47" s="416"/>
      <c r="DB47" s="417"/>
      <c r="DC47" s="417"/>
      <c r="DD47" s="416">
        <v>0</v>
      </c>
      <c r="DE47" s="420"/>
      <c r="DF47" s="416"/>
      <c r="DG47" s="417"/>
      <c r="DH47" s="417"/>
      <c r="DI47" s="416">
        <v>0</v>
      </c>
      <c r="DJ47" s="420"/>
      <c r="DK47" s="416"/>
      <c r="DL47" s="417"/>
      <c r="DM47" s="417"/>
      <c r="DN47" s="416">
        <v>0</v>
      </c>
      <c r="DO47" s="420"/>
      <c r="DP47" s="416"/>
      <c r="DQ47" s="417"/>
      <c r="DR47" s="417"/>
      <c r="DS47" s="416">
        <v>0</v>
      </c>
      <c r="DT47" s="420"/>
      <c r="DU47" s="416"/>
      <c r="DV47" s="417"/>
      <c r="DW47" s="417"/>
      <c r="DX47" s="416">
        <v>0</v>
      </c>
      <c r="DY47" s="420"/>
      <c r="DZ47" s="416"/>
      <c r="EA47" s="417"/>
      <c r="EB47" s="417"/>
      <c r="EC47" s="416">
        <v>0</v>
      </c>
      <c r="ED47" s="420"/>
      <c r="EE47" s="416"/>
      <c r="EF47" s="417"/>
      <c r="EG47" s="417"/>
      <c r="EH47" s="416">
        <v>0</v>
      </c>
      <c r="EI47" s="420"/>
      <c r="EJ47" s="416"/>
      <c r="EK47" s="417"/>
      <c r="EL47" s="417"/>
      <c r="EM47" s="416">
        <f t="shared" si="0"/>
        <v>0</v>
      </c>
      <c r="EN47" s="420"/>
      <c r="EO47" s="416"/>
      <c r="EP47" s="301"/>
      <c r="ER47" s="290"/>
    </row>
    <row r="48" spans="4:148" ht="12.75" hidden="1" customHeight="1" x14ac:dyDescent="0.35">
      <c r="D48" s="301" t="s">
        <v>342</v>
      </c>
      <c r="F48" s="417"/>
      <c r="G48" s="313"/>
      <c r="H48" s="416">
        <v>0</v>
      </c>
      <c r="I48" s="420"/>
      <c r="J48" s="416"/>
      <c r="K48" s="417"/>
      <c r="L48" s="417"/>
      <c r="M48" s="416">
        <v>0</v>
      </c>
      <c r="N48" s="420"/>
      <c r="O48" s="416"/>
      <c r="P48" s="417"/>
      <c r="Q48" s="417"/>
      <c r="R48" s="416">
        <v>0</v>
      </c>
      <c r="S48" s="420"/>
      <c r="T48" s="416"/>
      <c r="U48" s="417"/>
      <c r="V48" s="417"/>
      <c r="W48" s="416">
        <v>0</v>
      </c>
      <c r="X48" s="420"/>
      <c r="Y48" s="416"/>
      <c r="Z48" s="417"/>
      <c r="AA48" s="417"/>
      <c r="AB48" s="416">
        <v>0</v>
      </c>
      <c r="AC48" s="420"/>
      <c r="AD48" s="416"/>
      <c r="AE48" s="417"/>
      <c r="AF48" s="417"/>
      <c r="AG48" s="416">
        <v>0</v>
      </c>
      <c r="AH48" s="420"/>
      <c r="AI48" s="416"/>
      <c r="AJ48" s="417"/>
      <c r="AK48" s="417"/>
      <c r="AL48" s="416">
        <v>0</v>
      </c>
      <c r="AM48" s="420"/>
      <c r="AN48" s="416"/>
      <c r="AO48" s="417"/>
      <c r="AP48" s="417"/>
      <c r="AQ48" s="416">
        <v>0</v>
      </c>
      <c r="AR48" s="420"/>
      <c r="AS48" s="416"/>
      <c r="AT48" s="417"/>
      <c r="AU48" s="417"/>
      <c r="AV48" s="416">
        <v>0</v>
      </c>
      <c r="AW48" s="420"/>
      <c r="AX48" s="416"/>
      <c r="AY48" s="417"/>
      <c r="AZ48" s="417"/>
      <c r="BA48" s="416">
        <v>0</v>
      </c>
      <c r="BB48" s="420"/>
      <c r="BC48" s="416"/>
      <c r="BD48" s="417"/>
      <c r="BE48" s="417"/>
      <c r="BF48" s="416">
        <v>0</v>
      </c>
      <c r="BG48" s="420"/>
      <c r="BH48" s="416"/>
      <c r="BI48" s="417"/>
      <c r="BJ48" s="417"/>
      <c r="BK48" s="416">
        <v>0</v>
      </c>
      <c r="BL48" s="420"/>
      <c r="BM48" s="416"/>
      <c r="BN48" s="417"/>
      <c r="BO48" s="417"/>
      <c r="BP48" s="416">
        <v>0</v>
      </c>
      <c r="BQ48" s="420"/>
      <c r="BR48" s="416"/>
      <c r="BS48" s="417"/>
      <c r="BT48" s="417"/>
      <c r="BU48" s="416">
        <f>SUM(M48:BP48)</f>
        <v>0</v>
      </c>
      <c r="BV48" s="420"/>
      <c r="BW48" s="416"/>
      <c r="BX48" s="417"/>
      <c r="BY48" s="417"/>
      <c r="BZ48" s="416">
        <v>0</v>
      </c>
      <c r="CA48" s="420"/>
      <c r="CB48" s="416"/>
      <c r="CC48" s="417"/>
      <c r="CD48" s="417"/>
      <c r="CE48" s="416">
        <v>0</v>
      </c>
      <c r="CF48" s="420"/>
      <c r="CG48" s="416"/>
      <c r="CH48" s="417"/>
      <c r="CI48" s="417"/>
      <c r="CJ48" s="416">
        <v>0</v>
      </c>
      <c r="CK48" s="420"/>
      <c r="CL48" s="416"/>
      <c r="CM48" s="417"/>
      <c r="CN48" s="417"/>
      <c r="CO48" s="416">
        <v>0</v>
      </c>
      <c r="CP48" s="420"/>
      <c r="CQ48" s="416"/>
      <c r="CR48" s="417"/>
      <c r="CS48" s="417"/>
      <c r="CT48" s="416">
        <v>0</v>
      </c>
      <c r="CU48" s="420"/>
      <c r="CV48" s="416"/>
      <c r="CW48" s="417"/>
      <c r="CX48" s="417"/>
      <c r="CY48" s="416">
        <v>0</v>
      </c>
      <c r="CZ48" s="420"/>
      <c r="DA48" s="416"/>
      <c r="DB48" s="417"/>
      <c r="DC48" s="417"/>
      <c r="DD48" s="416">
        <v>0</v>
      </c>
      <c r="DE48" s="420"/>
      <c r="DF48" s="416"/>
      <c r="DG48" s="417"/>
      <c r="DH48" s="417"/>
      <c r="DI48" s="416">
        <v>0</v>
      </c>
      <c r="DJ48" s="420"/>
      <c r="DK48" s="416"/>
      <c r="DL48" s="417"/>
      <c r="DM48" s="417"/>
      <c r="DN48" s="416">
        <v>0</v>
      </c>
      <c r="DO48" s="420"/>
      <c r="DP48" s="416"/>
      <c r="DQ48" s="417"/>
      <c r="DR48" s="417"/>
      <c r="DS48" s="416">
        <v>0</v>
      </c>
      <c r="DT48" s="420"/>
      <c r="DU48" s="416"/>
      <c r="DV48" s="417"/>
      <c r="DW48" s="417"/>
      <c r="DX48" s="416">
        <v>0</v>
      </c>
      <c r="DY48" s="420"/>
      <c r="DZ48" s="416"/>
      <c r="EA48" s="417"/>
      <c r="EB48" s="417"/>
      <c r="EC48" s="416">
        <v>0</v>
      </c>
      <c r="ED48" s="420"/>
      <c r="EE48" s="416"/>
      <c r="EF48" s="417"/>
      <c r="EG48" s="417"/>
      <c r="EH48" s="416">
        <v>0</v>
      </c>
      <c r="EI48" s="420"/>
      <c r="EJ48" s="416"/>
      <c r="EK48" s="417"/>
      <c r="EL48" s="417"/>
      <c r="EM48" s="416">
        <f t="shared" si="0"/>
        <v>0</v>
      </c>
      <c r="EN48" s="420"/>
      <c r="EO48" s="416"/>
      <c r="EP48" s="301"/>
      <c r="ER48" s="290"/>
    </row>
    <row r="49" spans="4:149" ht="12.75" hidden="1" customHeight="1" x14ac:dyDescent="0.35">
      <c r="D49" s="301" t="s">
        <v>343</v>
      </c>
      <c r="F49" s="417"/>
      <c r="G49" s="337"/>
      <c r="H49" s="428">
        <v>0</v>
      </c>
      <c r="I49" s="429"/>
      <c r="J49" s="416"/>
      <c r="K49" s="417"/>
      <c r="L49" s="430"/>
      <c r="M49" s="428">
        <v>0</v>
      </c>
      <c r="N49" s="429"/>
      <c r="O49" s="416"/>
      <c r="P49" s="417"/>
      <c r="Q49" s="430"/>
      <c r="R49" s="428">
        <v>0</v>
      </c>
      <c r="S49" s="429"/>
      <c r="T49" s="416"/>
      <c r="U49" s="417"/>
      <c r="V49" s="430"/>
      <c r="W49" s="428">
        <v>0</v>
      </c>
      <c r="X49" s="429"/>
      <c r="Y49" s="416"/>
      <c r="Z49" s="417"/>
      <c r="AA49" s="430"/>
      <c r="AB49" s="428">
        <v>0</v>
      </c>
      <c r="AC49" s="429"/>
      <c r="AD49" s="416"/>
      <c r="AE49" s="417"/>
      <c r="AF49" s="430"/>
      <c r="AG49" s="428">
        <v>0</v>
      </c>
      <c r="AH49" s="429"/>
      <c r="AI49" s="416"/>
      <c r="AJ49" s="417"/>
      <c r="AK49" s="430"/>
      <c r="AL49" s="428">
        <v>0</v>
      </c>
      <c r="AM49" s="429"/>
      <c r="AN49" s="416"/>
      <c r="AO49" s="417"/>
      <c r="AP49" s="430"/>
      <c r="AQ49" s="428">
        <v>0</v>
      </c>
      <c r="AR49" s="429"/>
      <c r="AS49" s="416"/>
      <c r="AT49" s="417"/>
      <c r="AU49" s="430"/>
      <c r="AV49" s="428">
        <v>0</v>
      </c>
      <c r="AW49" s="429"/>
      <c r="AX49" s="416"/>
      <c r="AY49" s="417"/>
      <c r="AZ49" s="430"/>
      <c r="BA49" s="428">
        <v>0</v>
      </c>
      <c r="BB49" s="429"/>
      <c r="BC49" s="416"/>
      <c r="BD49" s="417"/>
      <c r="BE49" s="430"/>
      <c r="BF49" s="428">
        <v>0</v>
      </c>
      <c r="BG49" s="429"/>
      <c r="BH49" s="416"/>
      <c r="BI49" s="417"/>
      <c r="BJ49" s="430"/>
      <c r="BK49" s="428">
        <v>0</v>
      </c>
      <c r="BL49" s="429"/>
      <c r="BM49" s="416"/>
      <c r="BN49" s="417"/>
      <c r="BO49" s="430"/>
      <c r="BP49" s="428">
        <v>0</v>
      </c>
      <c r="BQ49" s="429"/>
      <c r="BR49" s="416"/>
      <c r="BS49" s="417"/>
      <c r="BT49" s="430"/>
      <c r="BU49" s="428">
        <f>SUM(M49:BP49)</f>
        <v>0</v>
      </c>
      <c r="BV49" s="429"/>
      <c r="BW49" s="416"/>
      <c r="BX49" s="417"/>
      <c r="BY49" s="430"/>
      <c r="BZ49" s="428">
        <v>0</v>
      </c>
      <c r="CA49" s="429"/>
      <c r="CB49" s="416"/>
      <c r="CC49" s="417"/>
      <c r="CD49" s="430"/>
      <c r="CE49" s="428">
        <v>0</v>
      </c>
      <c r="CF49" s="429"/>
      <c r="CG49" s="416"/>
      <c r="CH49" s="417"/>
      <c r="CI49" s="430"/>
      <c r="CJ49" s="428">
        <v>0</v>
      </c>
      <c r="CK49" s="429"/>
      <c r="CL49" s="416"/>
      <c r="CM49" s="417"/>
      <c r="CN49" s="430"/>
      <c r="CO49" s="428">
        <v>0</v>
      </c>
      <c r="CP49" s="429"/>
      <c r="CQ49" s="416"/>
      <c r="CR49" s="417"/>
      <c r="CS49" s="430"/>
      <c r="CT49" s="428">
        <v>0</v>
      </c>
      <c r="CU49" s="429"/>
      <c r="CV49" s="416"/>
      <c r="CW49" s="417"/>
      <c r="CX49" s="430"/>
      <c r="CY49" s="428">
        <v>0</v>
      </c>
      <c r="CZ49" s="429"/>
      <c r="DA49" s="416"/>
      <c r="DB49" s="417"/>
      <c r="DC49" s="430"/>
      <c r="DD49" s="428">
        <v>0</v>
      </c>
      <c r="DE49" s="429"/>
      <c r="DF49" s="416"/>
      <c r="DG49" s="417"/>
      <c r="DH49" s="430"/>
      <c r="DI49" s="428">
        <v>0</v>
      </c>
      <c r="DJ49" s="429"/>
      <c r="DK49" s="416"/>
      <c r="DL49" s="417"/>
      <c r="DM49" s="430"/>
      <c r="DN49" s="428">
        <v>0</v>
      </c>
      <c r="DO49" s="429"/>
      <c r="DP49" s="416"/>
      <c r="DQ49" s="417"/>
      <c r="DR49" s="430"/>
      <c r="DS49" s="428">
        <v>0</v>
      </c>
      <c r="DT49" s="429"/>
      <c r="DU49" s="416"/>
      <c r="DV49" s="417"/>
      <c r="DW49" s="430"/>
      <c r="DX49" s="428">
        <v>0</v>
      </c>
      <c r="DY49" s="429"/>
      <c r="DZ49" s="416"/>
      <c r="EA49" s="417"/>
      <c r="EB49" s="430"/>
      <c r="EC49" s="428">
        <v>0</v>
      </c>
      <c r="ED49" s="429"/>
      <c r="EE49" s="416"/>
      <c r="EF49" s="417"/>
      <c r="EG49" s="430"/>
      <c r="EH49" s="428">
        <v>0</v>
      </c>
      <c r="EI49" s="429"/>
      <c r="EJ49" s="416"/>
      <c r="EK49" s="417"/>
      <c r="EL49" s="430"/>
      <c r="EM49" s="428">
        <f t="shared" si="0"/>
        <v>0</v>
      </c>
      <c r="EN49" s="429"/>
      <c r="EO49" s="416"/>
      <c r="EP49" s="301"/>
      <c r="ER49" s="290"/>
    </row>
    <row r="50" spans="4:149" ht="12.75" hidden="1" customHeight="1" x14ac:dyDescent="0.35">
      <c r="D50" s="301"/>
      <c r="F50" s="417"/>
      <c r="H50" s="416"/>
      <c r="I50" s="416"/>
      <c r="J50" s="416"/>
      <c r="K50" s="417"/>
      <c r="L50" s="416"/>
      <c r="M50" s="416"/>
      <c r="N50" s="416"/>
      <c r="O50" s="416"/>
      <c r="P50" s="417"/>
      <c r="Q50" s="416"/>
      <c r="R50" s="416"/>
      <c r="S50" s="416"/>
      <c r="T50" s="416"/>
      <c r="U50" s="417"/>
      <c r="V50" s="416"/>
      <c r="W50" s="416"/>
      <c r="X50" s="416"/>
      <c r="Y50" s="416"/>
      <c r="Z50" s="417"/>
      <c r="AA50" s="416"/>
      <c r="AB50" s="416"/>
      <c r="AC50" s="416"/>
      <c r="AD50" s="416"/>
      <c r="AE50" s="417"/>
      <c r="AF50" s="416"/>
      <c r="AG50" s="416"/>
      <c r="AH50" s="416"/>
      <c r="AI50" s="416"/>
      <c r="AJ50" s="417"/>
      <c r="AK50" s="416"/>
      <c r="AL50" s="416"/>
      <c r="AM50" s="416"/>
      <c r="AN50" s="416"/>
      <c r="AO50" s="417"/>
      <c r="AP50" s="416"/>
      <c r="AQ50" s="416"/>
      <c r="AR50" s="416"/>
      <c r="AS50" s="416"/>
      <c r="AT50" s="417"/>
      <c r="AU50" s="416"/>
      <c r="AV50" s="416"/>
      <c r="AW50" s="416"/>
      <c r="AX50" s="416"/>
      <c r="AY50" s="417"/>
      <c r="AZ50" s="416"/>
      <c r="BA50" s="416"/>
      <c r="BB50" s="416"/>
      <c r="BC50" s="416"/>
      <c r="BD50" s="417"/>
      <c r="BE50" s="416"/>
      <c r="BF50" s="416"/>
      <c r="BG50" s="416"/>
      <c r="BH50" s="416"/>
      <c r="BI50" s="417"/>
      <c r="BJ50" s="416"/>
      <c r="BK50" s="416"/>
      <c r="BL50" s="416"/>
      <c r="BM50" s="416"/>
      <c r="BN50" s="417"/>
      <c r="BO50" s="416"/>
      <c r="BP50" s="416"/>
      <c r="BQ50" s="416"/>
      <c r="BR50" s="416"/>
      <c r="BS50" s="417"/>
      <c r="BT50" s="416"/>
      <c r="BU50" s="416"/>
      <c r="BV50" s="416"/>
      <c r="BW50" s="416"/>
      <c r="BX50" s="417"/>
      <c r="BY50" s="416"/>
      <c r="BZ50" s="416"/>
      <c r="CA50" s="416"/>
      <c r="CB50" s="416"/>
      <c r="CC50" s="417"/>
      <c r="CD50" s="416"/>
      <c r="CE50" s="416"/>
      <c r="CF50" s="416"/>
      <c r="CG50" s="416"/>
      <c r="CH50" s="417"/>
      <c r="CI50" s="416"/>
      <c r="CJ50" s="416"/>
      <c r="CK50" s="416"/>
      <c r="CL50" s="416"/>
      <c r="CM50" s="417"/>
      <c r="CN50" s="416"/>
      <c r="CO50" s="416"/>
      <c r="CP50" s="416"/>
      <c r="CQ50" s="416"/>
      <c r="CR50" s="417"/>
      <c r="CS50" s="416"/>
      <c r="CT50" s="416"/>
      <c r="CU50" s="416"/>
      <c r="CV50" s="416"/>
      <c r="CW50" s="417"/>
      <c r="CX50" s="416"/>
      <c r="CY50" s="416"/>
      <c r="CZ50" s="416"/>
      <c r="DA50" s="416"/>
      <c r="DB50" s="417"/>
      <c r="DC50" s="416"/>
      <c r="DD50" s="416"/>
      <c r="DE50" s="416"/>
      <c r="DF50" s="416"/>
      <c r="DG50" s="417"/>
      <c r="DH50" s="416"/>
      <c r="DI50" s="416"/>
      <c r="DJ50" s="416"/>
      <c r="DK50" s="416"/>
      <c r="DL50" s="417"/>
      <c r="DM50" s="416"/>
      <c r="DN50" s="416"/>
      <c r="DO50" s="416"/>
      <c r="DP50" s="416"/>
      <c r="DQ50" s="417"/>
      <c r="DR50" s="416"/>
      <c r="DS50" s="416"/>
      <c r="DT50" s="416"/>
      <c r="DU50" s="416"/>
      <c r="DV50" s="417"/>
      <c r="DW50" s="416"/>
      <c r="DX50" s="416"/>
      <c r="DY50" s="416"/>
      <c r="DZ50" s="416"/>
      <c r="EA50" s="417"/>
      <c r="EB50" s="416"/>
      <c r="EC50" s="416"/>
      <c r="ED50" s="416"/>
      <c r="EE50" s="416"/>
      <c r="EF50" s="417"/>
      <c r="EG50" s="416"/>
      <c r="EH50" s="416"/>
      <c r="EI50" s="416"/>
      <c r="EJ50" s="416"/>
      <c r="EK50" s="417"/>
      <c r="EL50" s="416"/>
      <c r="EM50" s="416"/>
      <c r="EN50" s="416"/>
      <c r="EO50" s="416"/>
      <c r="EP50" s="301"/>
      <c r="ER50" s="290"/>
    </row>
    <row r="51" spans="4:149" ht="12.75" customHeight="1" x14ac:dyDescent="0.35">
      <c r="D51" s="301" t="s">
        <v>347</v>
      </c>
      <c r="F51" s="417"/>
      <c r="H51" s="416">
        <f>SUM(H52:H55)</f>
        <v>0</v>
      </c>
      <c r="I51" s="416"/>
      <c r="J51" s="416"/>
      <c r="K51" s="417"/>
      <c r="L51" s="416"/>
      <c r="M51" s="416">
        <f>SUM(M52:M55)</f>
        <v>1050465</v>
      </c>
      <c r="N51" s="416"/>
      <c r="O51" s="416"/>
      <c r="P51" s="417"/>
      <c r="Q51" s="416"/>
      <c r="R51" s="416">
        <f>SUM(R52:R55)</f>
        <v>0</v>
      </c>
      <c r="S51" s="416"/>
      <c r="T51" s="416"/>
      <c r="U51" s="417"/>
      <c r="V51" s="416"/>
      <c r="W51" s="416">
        <f>SUM(W52:W55)</f>
        <v>0</v>
      </c>
      <c r="X51" s="416"/>
      <c r="Y51" s="416"/>
      <c r="Z51" s="417"/>
      <c r="AA51" s="416"/>
      <c r="AB51" s="416">
        <f>SUM(AB52:AB55)</f>
        <v>0</v>
      </c>
      <c r="AC51" s="416"/>
      <c r="AD51" s="416"/>
      <c r="AE51" s="417"/>
      <c r="AF51" s="416"/>
      <c r="AG51" s="416">
        <f>SUM(AG52:AG55)</f>
        <v>0</v>
      </c>
      <c r="AH51" s="416"/>
      <c r="AI51" s="416"/>
      <c r="AJ51" s="417"/>
      <c r="AK51" s="416"/>
      <c r="AL51" s="416">
        <f>SUM(AL52:AL55)</f>
        <v>0</v>
      </c>
      <c r="AM51" s="416"/>
      <c r="AN51" s="416"/>
      <c r="AO51" s="417"/>
      <c r="AP51" s="416"/>
      <c r="AQ51" s="416">
        <f>SUM(AQ52:AQ55)</f>
        <v>0</v>
      </c>
      <c r="AR51" s="416"/>
      <c r="AS51" s="416"/>
      <c r="AT51" s="417"/>
      <c r="AU51" s="416"/>
      <c r="AV51" s="416">
        <f>SUM(AV52:AV55)</f>
        <v>0</v>
      </c>
      <c r="AW51" s="416"/>
      <c r="AX51" s="416"/>
      <c r="AY51" s="417"/>
      <c r="AZ51" s="416"/>
      <c r="BA51" s="416">
        <f>SUM(BA52:BA55)</f>
        <v>0</v>
      </c>
      <c r="BB51" s="416"/>
      <c r="BC51" s="416"/>
      <c r="BD51" s="417"/>
      <c r="BE51" s="416"/>
      <c r="BF51" s="416">
        <f>SUM(BF52:BF55)</f>
        <v>0</v>
      </c>
      <c r="BG51" s="416"/>
      <c r="BH51" s="416"/>
      <c r="BI51" s="417"/>
      <c r="BJ51" s="416"/>
      <c r="BK51" s="416">
        <f>SUM(BK52:BK55)</f>
        <v>0</v>
      </c>
      <c r="BL51" s="416"/>
      <c r="BM51" s="416"/>
      <c r="BN51" s="417"/>
      <c r="BO51" s="416"/>
      <c r="BP51" s="416">
        <f>SUM(BP52:BP55)</f>
        <v>0</v>
      </c>
      <c r="BQ51" s="416"/>
      <c r="BR51" s="416"/>
      <c r="BS51" s="417"/>
      <c r="BT51" s="416"/>
      <c r="BU51" s="416">
        <f>SUM(BU52:BU55)</f>
        <v>1050465</v>
      </c>
      <c r="BV51" s="416"/>
      <c r="BW51" s="416"/>
      <c r="BX51" s="417"/>
      <c r="BY51" s="416"/>
      <c r="BZ51" s="416">
        <f>SUM(BZ52:BZ55)</f>
        <v>6746000</v>
      </c>
      <c r="CA51" s="416"/>
      <c r="CB51" s="416"/>
      <c r="CC51" s="417"/>
      <c r="CD51" s="416"/>
      <c r="CE51" s="416">
        <f>SUM(CE52:CE55)</f>
        <v>688598</v>
      </c>
      <c r="CF51" s="416"/>
      <c r="CG51" s="416"/>
      <c r="CH51" s="417"/>
      <c r="CI51" s="416"/>
      <c r="CJ51" s="416">
        <f>SUM(CJ52:CJ55)</f>
        <v>272381</v>
      </c>
      <c r="CK51" s="416"/>
      <c r="CL51" s="416"/>
      <c r="CM51" s="417"/>
      <c r="CN51" s="416"/>
      <c r="CO51" s="416">
        <f>SUM(CO52:CO55)</f>
        <v>175692</v>
      </c>
      <c r="CP51" s="416"/>
      <c r="CQ51" s="416"/>
      <c r="CR51" s="417"/>
      <c r="CS51" s="416"/>
      <c r="CT51" s="416">
        <f>SUM(CT52:CT55)</f>
        <v>771790</v>
      </c>
      <c r="CU51" s="416"/>
      <c r="CV51" s="416"/>
      <c r="CW51" s="417"/>
      <c r="CX51" s="416"/>
      <c r="CY51" s="416">
        <f>SUM(CY52:CY55)</f>
        <v>121450</v>
      </c>
      <c r="CZ51" s="416"/>
      <c r="DA51" s="416"/>
      <c r="DB51" s="417"/>
      <c r="DC51" s="416"/>
      <c r="DD51" s="416">
        <f>SUM(DD52:DD55)</f>
        <v>1346125</v>
      </c>
      <c r="DE51" s="416"/>
      <c r="DF51" s="416"/>
      <c r="DG51" s="417"/>
      <c r="DH51" s="416"/>
      <c r="DI51" s="416">
        <f>SUM(DI52:DI55)</f>
        <v>501386</v>
      </c>
      <c r="DJ51" s="416"/>
      <c r="DK51" s="416"/>
      <c r="DL51" s="417"/>
      <c r="DM51" s="416"/>
      <c r="DN51" s="416">
        <f>SUM(DN52:DN55)</f>
        <v>67125</v>
      </c>
      <c r="DO51" s="416"/>
      <c r="DP51" s="416"/>
      <c r="DQ51" s="417"/>
      <c r="DR51" s="416"/>
      <c r="DS51" s="416">
        <f>SUM(DS52:DS55)</f>
        <v>307727</v>
      </c>
      <c r="DT51" s="416"/>
      <c r="DU51" s="416"/>
      <c r="DV51" s="417"/>
      <c r="DW51" s="416"/>
      <c r="DX51" s="416">
        <f>SUM(DX52:DX55)</f>
        <v>689302</v>
      </c>
      <c r="DY51" s="416"/>
      <c r="DZ51" s="416"/>
      <c r="EA51" s="417"/>
      <c r="EB51" s="416"/>
      <c r="EC51" s="416">
        <f>SUM(EC52:EC55)</f>
        <v>1328146</v>
      </c>
      <c r="ED51" s="416"/>
      <c r="EE51" s="416"/>
      <c r="EF51" s="417"/>
      <c r="EG51" s="416"/>
      <c r="EH51" s="416">
        <f>SUM(EH52:EH55)</f>
        <v>476278</v>
      </c>
      <c r="EI51" s="416"/>
      <c r="EJ51" s="416"/>
      <c r="EK51" s="417"/>
      <c r="EL51" s="416"/>
      <c r="EM51" s="416">
        <f>SUM(EM52:EM55)</f>
        <v>688598</v>
      </c>
      <c r="EN51" s="416"/>
      <c r="EO51" s="416"/>
      <c r="EP51" s="301"/>
      <c r="ER51" s="290"/>
    </row>
    <row r="52" spans="4:149" ht="12.75" customHeight="1" x14ac:dyDescent="0.35">
      <c r="D52" s="301" t="s">
        <v>338</v>
      </c>
      <c r="F52" s="427"/>
      <c r="G52" s="320"/>
      <c r="H52" s="414">
        <v>0</v>
      </c>
      <c r="I52" s="415"/>
      <c r="J52" s="416"/>
      <c r="K52" s="417"/>
      <c r="L52" s="418"/>
      <c r="M52" s="414">
        <f>935000+13439</f>
        <v>948439</v>
      </c>
      <c r="N52" s="415"/>
      <c r="O52" s="416"/>
      <c r="P52" s="417"/>
      <c r="Q52" s="418"/>
      <c r="R52" s="414">
        <v>0</v>
      </c>
      <c r="S52" s="415"/>
      <c r="T52" s="416"/>
      <c r="U52" s="417"/>
      <c r="V52" s="418"/>
      <c r="W52" s="414">
        <v>0</v>
      </c>
      <c r="X52" s="415"/>
      <c r="Y52" s="416"/>
      <c r="Z52" s="417"/>
      <c r="AA52" s="418"/>
      <c r="AB52" s="414">
        <v>0</v>
      </c>
      <c r="AC52" s="415"/>
      <c r="AD52" s="416"/>
      <c r="AE52" s="417"/>
      <c r="AF52" s="418"/>
      <c r="AG52" s="414">
        <v>0</v>
      </c>
      <c r="AH52" s="415"/>
      <c r="AI52" s="416"/>
      <c r="AJ52" s="417"/>
      <c r="AK52" s="418"/>
      <c r="AL52" s="414">
        <v>0</v>
      </c>
      <c r="AM52" s="415"/>
      <c r="AN52" s="416"/>
      <c r="AO52" s="417"/>
      <c r="AP52" s="418"/>
      <c r="AQ52" s="414">
        <v>0</v>
      </c>
      <c r="AR52" s="415"/>
      <c r="AS52" s="416"/>
      <c r="AT52" s="417"/>
      <c r="AU52" s="418"/>
      <c r="AV52" s="414">
        <v>0</v>
      </c>
      <c r="AW52" s="415"/>
      <c r="AX52" s="416"/>
      <c r="AY52" s="417"/>
      <c r="AZ52" s="418"/>
      <c r="BA52" s="414">
        <v>0</v>
      </c>
      <c r="BB52" s="415"/>
      <c r="BC52" s="416"/>
      <c r="BD52" s="417"/>
      <c r="BE52" s="418"/>
      <c r="BF52" s="414">
        <v>0</v>
      </c>
      <c r="BG52" s="415"/>
      <c r="BH52" s="416"/>
      <c r="BI52" s="417"/>
      <c r="BJ52" s="418"/>
      <c r="BK52" s="414">
        <v>0</v>
      </c>
      <c r="BL52" s="415"/>
      <c r="BM52" s="416"/>
      <c r="BN52" s="417"/>
      <c r="BO52" s="418"/>
      <c r="BP52" s="414">
        <v>0</v>
      </c>
      <c r="BQ52" s="415"/>
      <c r="BR52" s="416"/>
      <c r="BS52" s="417"/>
      <c r="BT52" s="418"/>
      <c r="BU52" s="414">
        <f>SUM(M52:BP52)</f>
        <v>948439</v>
      </c>
      <c r="BV52" s="415"/>
      <c r="BW52" s="416"/>
      <c r="BX52" s="417"/>
      <c r="BY52" s="418"/>
      <c r="BZ52" s="414">
        <v>6043688</v>
      </c>
      <c r="CA52" s="415"/>
      <c r="CB52" s="416"/>
      <c r="CC52" s="417"/>
      <c r="CD52" s="418"/>
      <c r="CE52" s="414">
        <v>624049</v>
      </c>
      <c r="CF52" s="415"/>
      <c r="CG52" s="416"/>
      <c r="CH52" s="417"/>
      <c r="CI52" s="418"/>
      <c r="CJ52" s="414">
        <v>244879</v>
      </c>
      <c r="CK52" s="415"/>
      <c r="CL52" s="416"/>
      <c r="CM52" s="417"/>
      <c r="CN52" s="418"/>
      <c r="CO52" s="414">
        <v>155145</v>
      </c>
      <c r="CP52" s="415"/>
      <c r="CQ52" s="416"/>
      <c r="CR52" s="417"/>
      <c r="CS52" s="418"/>
      <c r="CT52" s="414">
        <v>677505</v>
      </c>
      <c r="CU52" s="415"/>
      <c r="CV52" s="416"/>
      <c r="CW52" s="417"/>
      <c r="CX52" s="418"/>
      <c r="CY52" s="414">
        <v>106925</v>
      </c>
      <c r="CZ52" s="415"/>
      <c r="DA52" s="416"/>
      <c r="DB52" s="417"/>
      <c r="DC52" s="418"/>
      <c r="DD52" s="414">
        <v>1202574</v>
      </c>
      <c r="DE52" s="415"/>
      <c r="DF52" s="416"/>
      <c r="DG52" s="417"/>
      <c r="DH52" s="418"/>
      <c r="DI52" s="414">
        <v>447622</v>
      </c>
      <c r="DJ52" s="415"/>
      <c r="DK52" s="416"/>
      <c r="DL52" s="417"/>
      <c r="DM52" s="418"/>
      <c r="DN52" s="414">
        <v>59617</v>
      </c>
      <c r="DO52" s="415"/>
      <c r="DP52" s="416"/>
      <c r="DQ52" s="417"/>
      <c r="DR52" s="418"/>
      <c r="DS52" s="414">
        <v>275508</v>
      </c>
      <c r="DT52" s="415"/>
      <c r="DU52" s="416"/>
      <c r="DV52" s="417"/>
      <c r="DW52" s="418"/>
      <c r="DX52" s="414">
        <v>615876</v>
      </c>
      <c r="DY52" s="415"/>
      <c r="DZ52" s="416"/>
      <c r="EA52" s="417"/>
      <c r="EB52" s="418"/>
      <c r="EC52" s="414">
        <v>1202294</v>
      </c>
      <c r="ED52" s="415"/>
      <c r="EE52" s="416"/>
      <c r="EF52" s="417"/>
      <c r="EG52" s="418"/>
      <c r="EH52" s="414">
        <v>431694</v>
      </c>
      <c r="EI52" s="415"/>
      <c r="EJ52" s="416"/>
      <c r="EK52" s="417"/>
      <c r="EL52" s="418"/>
      <c r="EM52" s="414">
        <f>SUM(CE52)</f>
        <v>624049</v>
      </c>
      <c r="EN52" s="415"/>
      <c r="EO52" s="416"/>
      <c r="EP52" s="301"/>
      <c r="ER52" s="290"/>
    </row>
    <row r="53" spans="4:149" ht="12.75" customHeight="1" x14ac:dyDescent="0.35">
      <c r="D53" s="301" t="s">
        <v>341</v>
      </c>
      <c r="F53" s="417"/>
      <c r="G53" s="313"/>
      <c r="H53" s="416">
        <v>0</v>
      </c>
      <c r="I53" s="420"/>
      <c r="J53" s="416"/>
      <c r="K53" s="417"/>
      <c r="L53" s="417"/>
      <c r="M53" s="416">
        <v>0</v>
      </c>
      <c r="N53" s="420"/>
      <c r="O53" s="416"/>
      <c r="P53" s="417"/>
      <c r="Q53" s="417"/>
      <c r="R53" s="416">
        <v>0</v>
      </c>
      <c r="S53" s="420"/>
      <c r="T53" s="416"/>
      <c r="U53" s="417"/>
      <c r="V53" s="417"/>
      <c r="W53" s="416">
        <v>0</v>
      </c>
      <c r="X53" s="420"/>
      <c r="Y53" s="416"/>
      <c r="Z53" s="417"/>
      <c r="AA53" s="417"/>
      <c r="AB53" s="416">
        <v>0</v>
      </c>
      <c r="AC53" s="420"/>
      <c r="AD53" s="416"/>
      <c r="AE53" s="417"/>
      <c r="AF53" s="417"/>
      <c r="AG53" s="416">
        <v>0</v>
      </c>
      <c r="AH53" s="420"/>
      <c r="AI53" s="416"/>
      <c r="AJ53" s="417"/>
      <c r="AK53" s="417"/>
      <c r="AL53" s="416">
        <v>0</v>
      </c>
      <c r="AM53" s="420"/>
      <c r="AN53" s="416"/>
      <c r="AO53" s="417"/>
      <c r="AP53" s="417"/>
      <c r="AQ53" s="416">
        <v>0</v>
      </c>
      <c r="AR53" s="420"/>
      <c r="AS53" s="416"/>
      <c r="AT53" s="417"/>
      <c r="AU53" s="417"/>
      <c r="AV53" s="416">
        <v>0</v>
      </c>
      <c r="AW53" s="420"/>
      <c r="AX53" s="416"/>
      <c r="AY53" s="417"/>
      <c r="AZ53" s="417"/>
      <c r="BA53" s="416">
        <v>0</v>
      </c>
      <c r="BB53" s="420"/>
      <c r="BC53" s="416"/>
      <c r="BD53" s="417"/>
      <c r="BE53" s="417"/>
      <c r="BF53" s="416">
        <v>0</v>
      </c>
      <c r="BG53" s="420"/>
      <c r="BH53" s="416"/>
      <c r="BI53" s="417"/>
      <c r="BJ53" s="417"/>
      <c r="BK53" s="416">
        <v>0</v>
      </c>
      <c r="BL53" s="420"/>
      <c r="BM53" s="416"/>
      <c r="BN53" s="417"/>
      <c r="BO53" s="417"/>
      <c r="BP53" s="416">
        <v>0</v>
      </c>
      <c r="BQ53" s="420"/>
      <c r="BR53" s="416"/>
      <c r="BS53" s="417"/>
      <c r="BT53" s="417"/>
      <c r="BU53" s="416">
        <f>SUM(M53:BP53)</f>
        <v>0</v>
      </c>
      <c r="BV53" s="420"/>
      <c r="BW53" s="416"/>
      <c r="BX53" s="417"/>
      <c r="BY53" s="417"/>
      <c r="BZ53" s="416">
        <v>61684</v>
      </c>
      <c r="CA53" s="420"/>
      <c r="CB53" s="416"/>
      <c r="CC53" s="417"/>
      <c r="CD53" s="417"/>
      <c r="CE53" s="416">
        <v>10951</v>
      </c>
      <c r="CF53" s="420"/>
      <c r="CG53" s="416"/>
      <c r="CH53" s="417"/>
      <c r="CI53" s="417"/>
      <c r="CJ53" s="416">
        <v>5121</v>
      </c>
      <c r="CK53" s="420"/>
      <c r="CL53" s="416"/>
      <c r="CM53" s="417"/>
      <c r="CN53" s="417"/>
      <c r="CO53" s="416">
        <v>4855</v>
      </c>
      <c r="CP53" s="420"/>
      <c r="CQ53" s="416"/>
      <c r="CR53" s="417"/>
      <c r="CS53" s="417"/>
      <c r="CT53" s="416">
        <v>22495</v>
      </c>
      <c r="CU53" s="420"/>
      <c r="CV53" s="416"/>
      <c r="CW53" s="417"/>
      <c r="CX53" s="417"/>
      <c r="CY53" s="416">
        <v>3075</v>
      </c>
      <c r="CZ53" s="420"/>
      <c r="DA53" s="416"/>
      <c r="DB53" s="417"/>
      <c r="DC53" s="417"/>
      <c r="DD53" s="416">
        <v>12426</v>
      </c>
      <c r="DE53" s="420"/>
      <c r="DF53" s="416"/>
      <c r="DG53" s="417"/>
      <c r="DH53" s="417"/>
      <c r="DI53" s="416">
        <v>2378</v>
      </c>
      <c r="DJ53" s="420"/>
      <c r="DK53" s="416"/>
      <c r="DL53" s="417"/>
      <c r="DM53" s="417"/>
      <c r="DN53" s="416">
        <v>383</v>
      </c>
      <c r="DO53" s="420"/>
      <c r="DP53" s="416"/>
      <c r="DQ53" s="417"/>
      <c r="DR53" s="417"/>
      <c r="DS53" s="416">
        <v>0</v>
      </c>
      <c r="DT53" s="420"/>
      <c r="DU53" s="416"/>
      <c r="DV53" s="417"/>
      <c r="DW53" s="417"/>
      <c r="DX53" s="416">
        <v>0</v>
      </c>
      <c r="DY53" s="420"/>
      <c r="DZ53" s="416"/>
      <c r="EA53" s="417"/>
      <c r="EB53" s="417"/>
      <c r="EC53" s="416">
        <v>0</v>
      </c>
      <c r="ED53" s="420"/>
      <c r="EE53" s="416"/>
      <c r="EF53" s="417"/>
      <c r="EG53" s="417"/>
      <c r="EH53" s="416">
        <v>0</v>
      </c>
      <c r="EI53" s="420"/>
      <c r="EJ53" s="416"/>
      <c r="EK53" s="417"/>
      <c r="EL53" s="417"/>
      <c r="EM53" s="416">
        <f>SUM(CE53)</f>
        <v>10951</v>
      </c>
      <c r="EN53" s="420"/>
      <c r="EO53" s="416"/>
      <c r="EP53" s="301"/>
      <c r="ER53" s="290"/>
    </row>
    <row r="54" spans="4:149" ht="12.75" customHeight="1" x14ac:dyDescent="0.35">
      <c r="D54" s="301" t="s">
        <v>342</v>
      </c>
      <c r="F54" s="417"/>
      <c r="G54" s="313"/>
      <c r="H54" s="416">
        <v>0</v>
      </c>
      <c r="I54" s="420"/>
      <c r="J54" s="416"/>
      <c r="K54" s="417"/>
      <c r="L54" s="417"/>
      <c r="M54" s="416">
        <v>-13439</v>
      </c>
      <c r="N54" s="420"/>
      <c r="O54" s="416"/>
      <c r="P54" s="417"/>
      <c r="Q54" s="417"/>
      <c r="R54" s="416">
        <v>0</v>
      </c>
      <c r="S54" s="420"/>
      <c r="T54" s="416"/>
      <c r="U54" s="417"/>
      <c r="V54" s="417"/>
      <c r="W54" s="416">
        <v>0</v>
      </c>
      <c r="X54" s="420"/>
      <c r="Y54" s="416"/>
      <c r="Z54" s="417"/>
      <c r="AA54" s="417"/>
      <c r="AB54" s="416">
        <v>0</v>
      </c>
      <c r="AC54" s="420"/>
      <c r="AD54" s="416"/>
      <c r="AE54" s="417"/>
      <c r="AF54" s="417"/>
      <c r="AG54" s="416">
        <v>0</v>
      </c>
      <c r="AH54" s="420"/>
      <c r="AI54" s="416"/>
      <c r="AJ54" s="417"/>
      <c r="AK54" s="417"/>
      <c r="AL54" s="416">
        <v>0</v>
      </c>
      <c r="AM54" s="420"/>
      <c r="AN54" s="416"/>
      <c r="AO54" s="417"/>
      <c r="AP54" s="417"/>
      <c r="AQ54" s="416">
        <v>0</v>
      </c>
      <c r="AR54" s="420"/>
      <c r="AS54" s="416"/>
      <c r="AT54" s="417"/>
      <c r="AU54" s="417"/>
      <c r="AV54" s="416">
        <v>0</v>
      </c>
      <c r="AW54" s="420"/>
      <c r="AX54" s="416"/>
      <c r="AY54" s="417"/>
      <c r="AZ54" s="417"/>
      <c r="BA54" s="416">
        <v>0</v>
      </c>
      <c r="BB54" s="420"/>
      <c r="BC54" s="416"/>
      <c r="BD54" s="417"/>
      <c r="BE54" s="417"/>
      <c r="BF54" s="416">
        <v>0</v>
      </c>
      <c r="BG54" s="420"/>
      <c r="BH54" s="416"/>
      <c r="BI54" s="417"/>
      <c r="BJ54" s="417"/>
      <c r="BK54" s="416">
        <v>0</v>
      </c>
      <c r="BL54" s="420"/>
      <c r="BM54" s="416"/>
      <c r="BN54" s="417"/>
      <c r="BO54" s="417"/>
      <c r="BP54" s="416">
        <v>0</v>
      </c>
      <c r="BQ54" s="420"/>
      <c r="BR54" s="416"/>
      <c r="BS54" s="417"/>
      <c r="BT54" s="417"/>
      <c r="BU54" s="416">
        <f>SUM(M54:BP54)</f>
        <v>-13439</v>
      </c>
      <c r="BV54" s="420"/>
      <c r="BW54" s="416"/>
      <c r="BX54" s="417"/>
      <c r="BY54" s="417"/>
      <c r="BZ54" s="416">
        <v>-25372</v>
      </c>
      <c r="CA54" s="420"/>
      <c r="CB54" s="416"/>
      <c r="CC54" s="417"/>
      <c r="CD54" s="417"/>
      <c r="CE54" s="416">
        <v>0</v>
      </c>
      <c r="CF54" s="420"/>
      <c r="CG54" s="416"/>
      <c r="CH54" s="417"/>
      <c r="CI54" s="417"/>
      <c r="CJ54" s="416">
        <v>0</v>
      </c>
      <c r="CK54" s="420"/>
      <c r="CL54" s="416"/>
      <c r="CM54" s="417"/>
      <c r="CN54" s="417"/>
      <c r="CO54" s="416">
        <v>0</v>
      </c>
      <c r="CP54" s="420"/>
      <c r="CQ54" s="416"/>
      <c r="CR54" s="417"/>
      <c r="CS54" s="417"/>
      <c r="CT54" s="416">
        <v>0</v>
      </c>
      <c r="CU54" s="420"/>
      <c r="CV54" s="416"/>
      <c r="CW54" s="417"/>
      <c r="CX54" s="417"/>
      <c r="CY54" s="416">
        <v>0</v>
      </c>
      <c r="CZ54" s="420"/>
      <c r="DA54" s="416"/>
      <c r="DB54" s="417"/>
      <c r="DC54" s="417"/>
      <c r="DD54" s="416">
        <v>0</v>
      </c>
      <c r="DE54" s="420"/>
      <c r="DF54" s="416"/>
      <c r="DG54" s="417"/>
      <c r="DH54" s="417"/>
      <c r="DI54" s="416">
        <v>0</v>
      </c>
      <c r="DJ54" s="420"/>
      <c r="DK54" s="416"/>
      <c r="DL54" s="417"/>
      <c r="DM54" s="417"/>
      <c r="DN54" s="416">
        <v>0</v>
      </c>
      <c r="DO54" s="420"/>
      <c r="DP54" s="416"/>
      <c r="DQ54" s="417"/>
      <c r="DR54" s="417"/>
      <c r="DS54" s="416">
        <v>-508</v>
      </c>
      <c r="DT54" s="420"/>
      <c r="DU54" s="416"/>
      <c r="DV54" s="417"/>
      <c r="DW54" s="417"/>
      <c r="DX54" s="416">
        <v>-876</v>
      </c>
      <c r="DY54" s="420"/>
      <c r="DZ54" s="416"/>
      <c r="EA54" s="417"/>
      <c r="EB54" s="417"/>
      <c r="EC54" s="416">
        <v>-17294</v>
      </c>
      <c r="ED54" s="420"/>
      <c r="EE54" s="416"/>
      <c r="EF54" s="417"/>
      <c r="EG54" s="417"/>
      <c r="EH54" s="416">
        <v>-6694</v>
      </c>
      <c r="EI54" s="420"/>
      <c r="EJ54" s="416"/>
      <c r="EK54" s="417"/>
      <c r="EL54" s="417"/>
      <c r="EM54" s="416">
        <f>SUM(CE54)</f>
        <v>0</v>
      </c>
      <c r="EN54" s="420"/>
      <c r="EO54" s="416"/>
      <c r="EP54" s="301"/>
      <c r="ER54" s="290"/>
    </row>
    <row r="55" spans="4:149" ht="12.75" customHeight="1" x14ac:dyDescent="0.35">
      <c r="D55" s="301" t="s">
        <v>343</v>
      </c>
      <c r="F55" s="417"/>
      <c r="G55" s="337"/>
      <c r="H55" s="428">
        <v>0</v>
      </c>
      <c r="I55" s="429"/>
      <c r="J55" s="416"/>
      <c r="K55" s="417"/>
      <c r="L55" s="430"/>
      <c r="M55" s="428">
        <v>115465</v>
      </c>
      <c r="N55" s="429"/>
      <c r="O55" s="416"/>
      <c r="P55" s="417"/>
      <c r="Q55" s="430"/>
      <c r="R55" s="428">
        <v>0</v>
      </c>
      <c r="S55" s="429"/>
      <c r="T55" s="416"/>
      <c r="U55" s="417"/>
      <c r="V55" s="430"/>
      <c r="W55" s="428">
        <v>0</v>
      </c>
      <c r="X55" s="429"/>
      <c r="Y55" s="416"/>
      <c r="Z55" s="417"/>
      <c r="AA55" s="430"/>
      <c r="AB55" s="428">
        <v>0</v>
      </c>
      <c r="AC55" s="429"/>
      <c r="AD55" s="416"/>
      <c r="AE55" s="417"/>
      <c r="AF55" s="430"/>
      <c r="AG55" s="428">
        <v>0</v>
      </c>
      <c r="AH55" s="429"/>
      <c r="AI55" s="416"/>
      <c r="AJ55" s="417"/>
      <c r="AK55" s="430"/>
      <c r="AL55" s="428">
        <v>0</v>
      </c>
      <c r="AM55" s="429"/>
      <c r="AN55" s="416"/>
      <c r="AO55" s="417"/>
      <c r="AP55" s="430"/>
      <c r="AQ55" s="428">
        <v>0</v>
      </c>
      <c r="AR55" s="429"/>
      <c r="AS55" s="416"/>
      <c r="AT55" s="417"/>
      <c r="AU55" s="430"/>
      <c r="AV55" s="428">
        <v>0</v>
      </c>
      <c r="AW55" s="429"/>
      <c r="AX55" s="416"/>
      <c r="AY55" s="417"/>
      <c r="AZ55" s="430"/>
      <c r="BA55" s="428">
        <v>0</v>
      </c>
      <c r="BB55" s="429"/>
      <c r="BC55" s="416"/>
      <c r="BD55" s="417"/>
      <c r="BE55" s="430"/>
      <c r="BF55" s="428">
        <v>0</v>
      </c>
      <c r="BG55" s="429"/>
      <c r="BH55" s="416"/>
      <c r="BI55" s="417"/>
      <c r="BJ55" s="430"/>
      <c r="BK55" s="428">
        <v>0</v>
      </c>
      <c r="BL55" s="429"/>
      <c r="BM55" s="416"/>
      <c r="BN55" s="417"/>
      <c r="BO55" s="430"/>
      <c r="BP55" s="428">
        <v>0</v>
      </c>
      <c r="BQ55" s="429"/>
      <c r="BR55" s="416"/>
      <c r="BS55" s="417"/>
      <c r="BT55" s="430"/>
      <c r="BU55" s="428">
        <f>SUM(M55:BP55)</f>
        <v>115465</v>
      </c>
      <c r="BV55" s="429"/>
      <c r="BW55" s="416"/>
      <c r="BX55" s="417"/>
      <c r="BY55" s="430"/>
      <c r="BZ55" s="428">
        <v>666000</v>
      </c>
      <c r="CA55" s="429"/>
      <c r="CB55" s="416"/>
      <c r="CC55" s="417"/>
      <c r="CD55" s="430"/>
      <c r="CE55" s="428">
        <v>53598</v>
      </c>
      <c r="CF55" s="429"/>
      <c r="CG55" s="416"/>
      <c r="CH55" s="417"/>
      <c r="CI55" s="430"/>
      <c r="CJ55" s="428">
        <v>22381</v>
      </c>
      <c r="CK55" s="429"/>
      <c r="CL55" s="416"/>
      <c r="CM55" s="417"/>
      <c r="CN55" s="430"/>
      <c r="CO55" s="428">
        <v>15692</v>
      </c>
      <c r="CP55" s="429"/>
      <c r="CQ55" s="416"/>
      <c r="CR55" s="417"/>
      <c r="CS55" s="430"/>
      <c r="CT55" s="428">
        <v>71790</v>
      </c>
      <c r="CU55" s="429"/>
      <c r="CV55" s="416"/>
      <c r="CW55" s="417"/>
      <c r="CX55" s="430"/>
      <c r="CY55" s="428">
        <v>11450</v>
      </c>
      <c r="CZ55" s="429"/>
      <c r="DA55" s="416"/>
      <c r="DB55" s="417"/>
      <c r="DC55" s="430"/>
      <c r="DD55" s="428">
        <v>131125</v>
      </c>
      <c r="DE55" s="429"/>
      <c r="DF55" s="416"/>
      <c r="DG55" s="417"/>
      <c r="DH55" s="430"/>
      <c r="DI55" s="428">
        <v>51386</v>
      </c>
      <c r="DJ55" s="429"/>
      <c r="DK55" s="416"/>
      <c r="DL55" s="417"/>
      <c r="DM55" s="430"/>
      <c r="DN55" s="428">
        <v>7125</v>
      </c>
      <c r="DO55" s="429"/>
      <c r="DP55" s="416"/>
      <c r="DQ55" s="417"/>
      <c r="DR55" s="430"/>
      <c r="DS55" s="428">
        <v>32727</v>
      </c>
      <c r="DT55" s="429"/>
      <c r="DU55" s="416"/>
      <c r="DV55" s="417"/>
      <c r="DW55" s="430"/>
      <c r="DX55" s="428">
        <v>74302</v>
      </c>
      <c r="DY55" s="429"/>
      <c r="DZ55" s="416"/>
      <c r="EA55" s="417"/>
      <c r="EB55" s="430"/>
      <c r="EC55" s="428">
        <v>143146</v>
      </c>
      <c r="ED55" s="429"/>
      <c r="EE55" s="416"/>
      <c r="EF55" s="417"/>
      <c r="EG55" s="430"/>
      <c r="EH55" s="428">
        <v>51278</v>
      </c>
      <c r="EI55" s="429"/>
      <c r="EJ55" s="416"/>
      <c r="EK55" s="417"/>
      <c r="EL55" s="430"/>
      <c r="EM55" s="428">
        <f>SUM(CE55)</f>
        <v>53598</v>
      </c>
      <c r="EN55" s="429"/>
      <c r="EO55" s="416"/>
      <c r="EP55" s="301"/>
      <c r="ER55" s="290"/>
    </row>
    <row r="56" spans="4:149" ht="12.75" customHeight="1" x14ac:dyDescent="0.35">
      <c r="D56" s="301"/>
      <c r="F56" s="417"/>
      <c r="H56" s="416"/>
      <c r="I56" s="416"/>
      <c r="J56" s="416"/>
      <c r="K56" s="417"/>
      <c r="L56" s="416"/>
      <c r="M56" s="416"/>
      <c r="N56" s="416"/>
      <c r="O56" s="416"/>
      <c r="P56" s="417"/>
      <c r="Q56" s="416"/>
      <c r="R56" s="416"/>
      <c r="S56" s="416"/>
      <c r="T56" s="416"/>
      <c r="U56" s="417"/>
      <c r="V56" s="416"/>
      <c r="W56" s="416"/>
      <c r="X56" s="416"/>
      <c r="Y56" s="416"/>
      <c r="Z56" s="417"/>
      <c r="AA56" s="416"/>
      <c r="AB56" s="416"/>
      <c r="AC56" s="416"/>
      <c r="AD56" s="416"/>
      <c r="AE56" s="417"/>
      <c r="AF56" s="416"/>
      <c r="AG56" s="416"/>
      <c r="AH56" s="416"/>
      <c r="AI56" s="416"/>
      <c r="AJ56" s="417"/>
      <c r="AK56" s="416"/>
      <c r="AL56" s="416"/>
      <c r="AM56" s="416"/>
      <c r="AN56" s="416"/>
      <c r="AO56" s="417"/>
      <c r="AP56" s="416"/>
      <c r="AQ56" s="416"/>
      <c r="AR56" s="416"/>
      <c r="AS56" s="416"/>
      <c r="AT56" s="417"/>
      <c r="AU56" s="416"/>
      <c r="AV56" s="416"/>
      <c r="AW56" s="416"/>
      <c r="AX56" s="416"/>
      <c r="AY56" s="417"/>
      <c r="AZ56" s="416"/>
      <c r="BA56" s="416"/>
      <c r="BB56" s="416"/>
      <c r="BC56" s="416"/>
      <c r="BD56" s="417"/>
      <c r="BE56" s="416"/>
      <c r="BF56" s="416"/>
      <c r="BG56" s="416"/>
      <c r="BH56" s="416"/>
      <c r="BI56" s="417"/>
      <c r="BJ56" s="416"/>
      <c r="BK56" s="416"/>
      <c r="BL56" s="416"/>
      <c r="BM56" s="416"/>
      <c r="BN56" s="417"/>
      <c r="BO56" s="416"/>
      <c r="BP56" s="416"/>
      <c r="BQ56" s="416"/>
      <c r="BR56" s="416"/>
      <c r="BS56" s="417"/>
      <c r="BT56" s="416"/>
      <c r="BU56" s="416"/>
      <c r="BV56" s="416"/>
      <c r="BW56" s="416"/>
      <c r="BX56" s="417"/>
      <c r="BY56" s="416"/>
      <c r="BZ56" s="416"/>
      <c r="CA56" s="416"/>
      <c r="CB56" s="416"/>
      <c r="CC56" s="417"/>
      <c r="CD56" s="416"/>
      <c r="CE56" s="416"/>
      <c r="CF56" s="416"/>
      <c r="CG56" s="416"/>
      <c r="CH56" s="417"/>
      <c r="CI56" s="416"/>
      <c r="CJ56" s="416"/>
      <c r="CK56" s="416"/>
      <c r="CL56" s="416"/>
      <c r="CM56" s="417"/>
      <c r="CN56" s="416"/>
      <c r="CO56" s="416"/>
      <c r="CP56" s="416"/>
      <c r="CQ56" s="416"/>
      <c r="CR56" s="417"/>
      <c r="CS56" s="416"/>
      <c r="CT56" s="416"/>
      <c r="CU56" s="416"/>
      <c r="CV56" s="416"/>
      <c r="CW56" s="417"/>
      <c r="CX56" s="416"/>
      <c r="CY56" s="416"/>
      <c r="CZ56" s="416"/>
      <c r="DA56" s="416"/>
      <c r="DB56" s="417"/>
      <c r="DC56" s="416"/>
      <c r="DD56" s="416"/>
      <c r="DE56" s="416"/>
      <c r="DF56" s="416"/>
      <c r="DG56" s="417"/>
      <c r="DH56" s="416"/>
      <c r="DI56" s="416"/>
      <c r="DJ56" s="416"/>
      <c r="DK56" s="416"/>
      <c r="DL56" s="417"/>
      <c r="DM56" s="416"/>
      <c r="DN56" s="416"/>
      <c r="DO56" s="416"/>
      <c r="DP56" s="416"/>
      <c r="DQ56" s="417"/>
      <c r="DR56" s="416"/>
      <c r="DS56" s="416"/>
      <c r="DT56" s="416"/>
      <c r="DU56" s="416"/>
      <c r="DV56" s="417"/>
      <c r="DW56" s="416"/>
      <c r="DX56" s="416"/>
      <c r="DY56" s="416"/>
      <c r="DZ56" s="416"/>
      <c r="EA56" s="417"/>
      <c r="EB56" s="416"/>
      <c r="EC56" s="416"/>
      <c r="ED56" s="416"/>
      <c r="EE56" s="416"/>
      <c r="EF56" s="417"/>
      <c r="EG56" s="416"/>
      <c r="EH56" s="416"/>
      <c r="EI56" s="416"/>
      <c r="EJ56" s="416"/>
      <c r="EK56" s="417"/>
      <c r="EL56" s="416"/>
      <c r="EM56" s="416"/>
      <c r="EN56" s="416"/>
      <c r="EO56" s="416"/>
      <c r="EP56" s="301"/>
      <c r="ER56" s="290"/>
    </row>
    <row r="57" spans="4:149" ht="12.75" customHeight="1" x14ac:dyDescent="0.35">
      <c r="D57" s="301" t="s">
        <v>348</v>
      </c>
      <c r="F57" s="417"/>
      <c r="H57" s="416">
        <f>SUM(H58:H61)</f>
        <v>0</v>
      </c>
      <c r="I57" s="416"/>
      <c r="J57" s="416"/>
      <c r="K57" s="417"/>
      <c r="L57" s="416"/>
      <c r="M57" s="416">
        <f>SUM(M58:M61)</f>
        <v>2380778</v>
      </c>
      <c r="N57" s="416"/>
      <c r="O57" s="416"/>
      <c r="P57" s="417"/>
      <c r="Q57" s="416"/>
      <c r="R57" s="416">
        <f>SUM(R58:R61)</f>
        <v>0</v>
      </c>
      <c r="S57" s="416"/>
      <c r="T57" s="416"/>
      <c r="U57" s="417"/>
      <c r="V57" s="416"/>
      <c r="W57" s="416">
        <f>SUM(W58:W61)</f>
        <v>0</v>
      </c>
      <c r="X57" s="416"/>
      <c r="Y57" s="416"/>
      <c r="Z57" s="417"/>
      <c r="AA57" s="416"/>
      <c r="AB57" s="416">
        <f>SUM(AB58:AB61)</f>
        <v>0</v>
      </c>
      <c r="AC57" s="416"/>
      <c r="AD57" s="416"/>
      <c r="AE57" s="417"/>
      <c r="AF57" s="416"/>
      <c r="AG57" s="416">
        <f>SUM(AG58:AG61)</f>
        <v>0</v>
      </c>
      <c r="AH57" s="416"/>
      <c r="AI57" s="416"/>
      <c r="AJ57" s="417"/>
      <c r="AK57" s="416"/>
      <c r="AL57" s="416">
        <f>SUM(AL58:AL61)</f>
        <v>0</v>
      </c>
      <c r="AM57" s="416"/>
      <c r="AN57" s="416"/>
      <c r="AO57" s="417"/>
      <c r="AP57" s="416"/>
      <c r="AQ57" s="416">
        <f>SUM(AQ58:AQ61)</f>
        <v>0</v>
      </c>
      <c r="AR57" s="416"/>
      <c r="AS57" s="416"/>
      <c r="AT57" s="417"/>
      <c r="AU57" s="416"/>
      <c r="AV57" s="416">
        <f>SUM(AV58:AV61)</f>
        <v>0</v>
      </c>
      <c r="AW57" s="416"/>
      <c r="AX57" s="416"/>
      <c r="AY57" s="417"/>
      <c r="AZ57" s="416"/>
      <c r="BA57" s="416">
        <f>SUM(BA58:BA61)</f>
        <v>0</v>
      </c>
      <c r="BB57" s="416"/>
      <c r="BC57" s="416"/>
      <c r="BD57" s="417"/>
      <c r="BE57" s="416"/>
      <c r="BF57" s="416">
        <f>SUM(BF58:BF61)</f>
        <v>0</v>
      </c>
      <c r="BG57" s="416"/>
      <c r="BH57" s="416"/>
      <c r="BI57" s="417"/>
      <c r="BJ57" s="416"/>
      <c r="BK57" s="416">
        <f>SUM(BK58:BK61)</f>
        <v>0</v>
      </c>
      <c r="BL57" s="416"/>
      <c r="BM57" s="416"/>
      <c r="BN57" s="417"/>
      <c r="BO57" s="416"/>
      <c r="BP57" s="416">
        <f>SUM(BP58:BP61)</f>
        <v>0</v>
      </c>
      <c r="BQ57" s="416"/>
      <c r="BR57" s="416"/>
      <c r="BS57" s="417"/>
      <c r="BT57" s="416"/>
      <c r="BU57" s="416">
        <f>SUM(BU58:BU61)</f>
        <v>2380778</v>
      </c>
      <c r="BV57" s="416"/>
      <c r="BW57" s="416"/>
      <c r="BX57" s="417"/>
      <c r="BY57" s="416"/>
      <c r="BZ57" s="416">
        <f>SUM(BZ58:BZ61)</f>
        <v>16527917</v>
      </c>
      <c r="CA57" s="416"/>
      <c r="CB57" s="416"/>
      <c r="CC57" s="417"/>
      <c r="CD57" s="416"/>
      <c r="CE57" s="416">
        <f>SUM(CE58:CE61)</f>
        <v>1101851</v>
      </c>
      <c r="CF57" s="416"/>
      <c r="CG57" s="416"/>
      <c r="CH57" s="417"/>
      <c r="CI57" s="416"/>
      <c r="CJ57" s="416">
        <f>SUM(CJ58:CJ61)</f>
        <v>2040225</v>
      </c>
      <c r="CK57" s="416"/>
      <c r="CL57" s="416"/>
      <c r="CM57" s="417"/>
      <c r="CN57" s="416"/>
      <c r="CO57" s="416">
        <f>SUM(CO58:CO61)</f>
        <v>1710485</v>
      </c>
      <c r="CP57" s="416"/>
      <c r="CQ57" s="416"/>
      <c r="CR57" s="417"/>
      <c r="CS57" s="416"/>
      <c r="CT57" s="416">
        <f>SUM(CT58:CT61)</f>
        <v>1258288</v>
      </c>
      <c r="CU57" s="416"/>
      <c r="CV57" s="416"/>
      <c r="CW57" s="417"/>
      <c r="CX57" s="416"/>
      <c r="CY57" s="416">
        <f>SUM(CY58:CY61)</f>
        <v>2431487</v>
      </c>
      <c r="CZ57" s="416"/>
      <c r="DA57" s="416"/>
      <c r="DB57" s="417"/>
      <c r="DC57" s="416"/>
      <c r="DD57" s="416">
        <f>SUM(DD58:DD61)</f>
        <v>1237932</v>
      </c>
      <c r="DE57" s="416"/>
      <c r="DF57" s="416"/>
      <c r="DG57" s="417"/>
      <c r="DH57" s="416"/>
      <c r="DI57" s="416">
        <f>SUM(DI58:DI61)</f>
        <v>2441381</v>
      </c>
      <c r="DJ57" s="416"/>
      <c r="DK57" s="416"/>
      <c r="DL57" s="417"/>
      <c r="DM57" s="416"/>
      <c r="DN57" s="416">
        <f>SUM(DN58:DN61)</f>
        <v>1536937</v>
      </c>
      <c r="DO57" s="416"/>
      <c r="DP57" s="416"/>
      <c r="DQ57" s="417"/>
      <c r="DR57" s="416"/>
      <c r="DS57" s="416">
        <f>SUM(DS58:DS61)</f>
        <v>220742</v>
      </c>
      <c r="DT57" s="416"/>
      <c r="DU57" s="416"/>
      <c r="DV57" s="417"/>
      <c r="DW57" s="416"/>
      <c r="DX57" s="416">
        <f>SUM(DX58:DX61)</f>
        <v>122879</v>
      </c>
      <c r="DY57" s="416"/>
      <c r="DZ57" s="416"/>
      <c r="EA57" s="417"/>
      <c r="EB57" s="416"/>
      <c r="EC57" s="416">
        <f>SUM(EC58:EC61)</f>
        <v>851836</v>
      </c>
      <c r="ED57" s="416"/>
      <c r="EE57" s="416"/>
      <c r="EF57" s="417"/>
      <c r="EG57" s="416"/>
      <c r="EH57" s="416">
        <f>SUM(EH58:EH61)</f>
        <v>1573874</v>
      </c>
      <c r="EI57" s="416"/>
      <c r="EJ57" s="416"/>
      <c r="EK57" s="417"/>
      <c r="EL57" s="416"/>
      <c r="EM57" s="416">
        <f>SUM(EM58:EM61)</f>
        <v>1101851</v>
      </c>
      <c r="EN57" s="416"/>
      <c r="EO57" s="416"/>
      <c r="EP57" s="301"/>
      <c r="ER57" s="290"/>
    </row>
    <row r="58" spans="4:149" ht="12.75" customHeight="1" x14ac:dyDescent="0.35">
      <c r="D58" s="301" t="s">
        <v>338</v>
      </c>
      <c r="F58" s="417"/>
      <c r="G58" s="320"/>
      <c r="H58" s="414">
        <v>0</v>
      </c>
      <c r="I58" s="415"/>
      <c r="J58" s="416"/>
      <c r="K58" s="417"/>
      <c r="L58" s="418"/>
      <c r="M58" s="414">
        <f>1450000-332019</f>
        <v>1117981</v>
      </c>
      <c r="N58" s="415"/>
      <c r="O58" s="416"/>
      <c r="P58" s="417"/>
      <c r="Q58" s="418"/>
      <c r="R58" s="414">
        <v>0</v>
      </c>
      <c r="S58" s="415"/>
      <c r="T58" s="416"/>
      <c r="U58" s="417"/>
      <c r="V58" s="418"/>
      <c r="W58" s="414">
        <v>0</v>
      </c>
      <c r="X58" s="415"/>
      <c r="Y58" s="416"/>
      <c r="Z58" s="417"/>
      <c r="AA58" s="418"/>
      <c r="AB58" s="414">
        <v>0</v>
      </c>
      <c r="AC58" s="415"/>
      <c r="AD58" s="416"/>
      <c r="AE58" s="417"/>
      <c r="AF58" s="418"/>
      <c r="AG58" s="414">
        <v>0</v>
      </c>
      <c r="AH58" s="415"/>
      <c r="AI58" s="416"/>
      <c r="AJ58" s="417"/>
      <c r="AK58" s="418"/>
      <c r="AL58" s="414">
        <v>0</v>
      </c>
      <c r="AM58" s="415"/>
      <c r="AN58" s="416"/>
      <c r="AO58" s="417"/>
      <c r="AP58" s="418"/>
      <c r="AQ58" s="414">
        <v>0</v>
      </c>
      <c r="AR58" s="415"/>
      <c r="AS58" s="416"/>
      <c r="AT58" s="417"/>
      <c r="AU58" s="418"/>
      <c r="AV58" s="414">
        <v>0</v>
      </c>
      <c r="AW58" s="415"/>
      <c r="AX58" s="416"/>
      <c r="AY58" s="417"/>
      <c r="AZ58" s="418"/>
      <c r="BA58" s="414">
        <v>0</v>
      </c>
      <c r="BB58" s="415"/>
      <c r="BC58" s="416"/>
      <c r="BD58" s="417"/>
      <c r="BE58" s="418"/>
      <c r="BF58" s="414">
        <v>0</v>
      </c>
      <c r="BG58" s="415"/>
      <c r="BH58" s="416"/>
      <c r="BI58" s="417"/>
      <c r="BJ58" s="418"/>
      <c r="BK58" s="414">
        <v>0</v>
      </c>
      <c r="BL58" s="415"/>
      <c r="BM58" s="416"/>
      <c r="BN58" s="417"/>
      <c r="BO58" s="418"/>
      <c r="BP58" s="414">
        <v>0</v>
      </c>
      <c r="BQ58" s="415"/>
      <c r="BR58" s="416"/>
      <c r="BS58" s="417"/>
      <c r="BT58" s="418"/>
      <c r="BU58" s="414">
        <f>SUM(M58:BP58)</f>
        <v>1117981</v>
      </c>
      <c r="BV58" s="415"/>
      <c r="BW58" s="416"/>
      <c r="BX58" s="417"/>
      <c r="BY58" s="418"/>
      <c r="BZ58" s="414">
        <v>7189584</v>
      </c>
      <c r="CA58" s="415"/>
      <c r="CB58" s="416"/>
      <c r="CC58" s="417"/>
      <c r="CD58" s="418"/>
      <c r="CE58" s="414">
        <v>470541</v>
      </c>
      <c r="CF58" s="415"/>
      <c r="CG58" s="416"/>
      <c r="CH58" s="417"/>
      <c r="CI58" s="418"/>
      <c r="CJ58" s="414">
        <v>861144</v>
      </c>
      <c r="CK58" s="415"/>
      <c r="CL58" s="416"/>
      <c r="CM58" s="417"/>
      <c r="CN58" s="418"/>
      <c r="CO58" s="414">
        <v>716869</v>
      </c>
      <c r="CP58" s="415"/>
      <c r="CQ58" s="416"/>
      <c r="CR58" s="417"/>
      <c r="CS58" s="418"/>
      <c r="CT58" s="414">
        <v>523520</v>
      </c>
      <c r="CU58" s="415"/>
      <c r="CV58" s="416"/>
      <c r="CW58" s="417"/>
      <c r="CX58" s="418"/>
      <c r="CY58" s="414">
        <v>1033063</v>
      </c>
      <c r="CZ58" s="415"/>
      <c r="DA58" s="416"/>
      <c r="DB58" s="417"/>
      <c r="DC58" s="418"/>
      <c r="DD58" s="414">
        <v>530986</v>
      </c>
      <c r="DE58" s="415"/>
      <c r="DF58" s="416"/>
      <c r="DG58" s="417"/>
      <c r="DH58" s="418"/>
      <c r="DI58" s="414">
        <v>1067644</v>
      </c>
      <c r="DJ58" s="415"/>
      <c r="DK58" s="416"/>
      <c r="DL58" s="417"/>
      <c r="DM58" s="418"/>
      <c r="DN58" s="414">
        <v>677015</v>
      </c>
      <c r="DO58" s="415"/>
      <c r="DP58" s="416"/>
      <c r="DQ58" s="417"/>
      <c r="DR58" s="418"/>
      <c r="DS58" s="414">
        <v>103570</v>
      </c>
      <c r="DT58" s="415"/>
      <c r="DU58" s="416"/>
      <c r="DV58" s="417"/>
      <c r="DW58" s="418"/>
      <c r="DX58" s="414">
        <v>57338</v>
      </c>
      <c r="DY58" s="415"/>
      <c r="DZ58" s="416"/>
      <c r="EA58" s="417"/>
      <c r="EB58" s="418"/>
      <c r="EC58" s="414">
        <v>410873</v>
      </c>
      <c r="ED58" s="415"/>
      <c r="EE58" s="416"/>
      <c r="EF58" s="417"/>
      <c r="EG58" s="418"/>
      <c r="EH58" s="414">
        <v>737021</v>
      </c>
      <c r="EI58" s="415"/>
      <c r="EJ58" s="416"/>
      <c r="EK58" s="417"/>
      <c r="EL58" s="418"/>
      <c r="EM58" s="414">
        <f>SUM(CE58)</f>
        <v>470541</v>
      </c>
      <c r="EN58" s="415"/>
      <c r="EO58" s="416"/>
      <c r="EP58" s="301"/>
      <c r="ER58" s="290"/>
      <c r="ES58" s="290" t="s">
        <v>626</v>
      </c>
    </row>
    <row r="59" spans="4:149" ht="12.75" customHeight="1" x14ac:dyDescent="0.35">
      <c r="D59" s="301" t="s">
        <v>341</v>
      </c>
      <c r="F59" s="417"/>
      <c r="G59" s="313"/>
      <c r="H59" s="416">
        <v>0</v>
      </c>
      <c r="I59" s="420"/>
      <c r="J59" s="416"/>
      <c r="K59" s="417"/>
      <c r="L59" s="417"/>
      <c r="M59" s="416">
        <v>332019</v>
      </c>
      <c r="N59" s="420"/>
      <c r="O59" s="416"/>
      <c r="P59" s="417"/>
      <c r="Q59" s="417"/>
      <c r="R59" s="416">
        <v>0</v>
      </c>
      <c r="S59" s="420"/>
      <c r="T59" s="416"/>
      <c r="U59" s="417"/>
      <c r="V59" s="417"/>
      <c r="W59" s="416">
        <v>0</v>
      </c>
      <c r="X59" s="420"/>
      <c r="Y59" s="416"/>
      <c r="Z59" s="417"/>
      <c r="AA59" s="417"/>
      <c r="AB59" s="416">
        <v>0</v>
      </c>
      <c r="AC59" s="420"/>
      <c r="AD59" s="416"/>
      <c r="AE59" s="417"/>
      <c r="AF59" s="417"/>
      <c r="AG59" s="416">
        <v>0</v>
      </c>
      <c r="AH59" s="420"/>
      <c r="AI59" s="416"/>
      <c r="AJ59" s="417"/>
      <c r="AK59" s="417"/>
      <c r="AL59" s="416">
        <v>0</v>
      </c>
      <c r="AM59" s="420"/>
      <c r="AN59" s="416"/>
      <c r="AO59" s="417"/>
      <c r="AP59" s="417"/>
      <c r="AQ59" s="416">
        <v>0</v>
      </c>
      <c r="AR59" s="420"/>
      <c r="AS59" s="416"/>
      <c r="AT59" s="417"/>
      <c r="AU59" s="417"/>
      <c r="AV59" s="416">
        <v>0</v>
      </c>
      <c r="AW59" s="420"/>
      <c r="AX59" s="416"/>
      <c r="AY59" s="417"/>
      <c r="AZ59" s="417"/>
      <c r="BA59" s="416">
        <v>0</v>
      </c>
      <c r="BB59" s="420"/>
      <c r="BC59" s="416"/>
      <c r="BD59" s="417"/>
      <c r="BE59" s="417"/>
      <c r="BF59" s="416">
        <v>0</v>
      </c>
      <c r="BG59" s="420"/>
      <c r="BH59" s="416"/>
      <c r="BI59" s="417"/>
      <c r="BJ59" s="417"/>
      <c r="BK59" s="416">
        <v>0</v>
      </c>
      <c r="BL59" s="420"/>
      <c r="BM59" s="416"/>
      <c r="BN59" s="417"/>
      <c r="BO59" s="417"/>
      <c r="BP59" s="416">
        <v>0</v>
      </c>
      <c r="BQ59" s="420"/>
      <c r="BR59" s="416"/>
      <c r="BS59" s="417"/>
      <c r="BT59" s="417"/>
      <c r="BU59" s="416">
        <f>SUM(M59:BP59)</f>
        <v>332019</v>
      </c>
      <c r="BV59" s="420"/>
      <c r="BW59" s="416"/>
      <c r="BX59" s="417"/>
      <c r="BY59" s="417"/>
      <c r="BZ59" s="416">
        <v>3030416</v>
      </c>
      <c r="CA59" s="420"/>
      <c r="CB59" s="416"/>
      <c r="CC59" s="417"/>
      <c r="CD59" s="417"/>
      <c r="CE59" s="416">
        <v>224459</v>
      </c>
      <c r="CF59" s="420"/>
      <c r="CG59" s="416"/>
      <c r="CH59" s="417"/>
      <c r="CI59" s="417"/>
      <c r="CJ59" s="416">
        <v>418856</v>
      </c>
      <c r="CK59" s="420"/>
      <c r="CL59" s="416"/>
      <c r="CM59" s="417"/>
      <c r="CN59" s="417"/>
      <c r="CO59" s="416">
        <v>348131</v>
      </c>
      <c r="CP59" s="420"/>
      <c r="CQ59" s="416"/>
      <c r="CR59" s="417"/>
      <c r="CS59" s="417"/>
      <c r="CT59" s="416">
        <v>256480</v>
      </c>
      <c r="CU59" s="420"/>
      <c r="CV59" s="416"/>
      <c r="CW59" s="417"/>
      <c r="CX59" s="417"/>
      <c r="CY59" s="416">
        <v>471937</v>
      </c>
      <c r="CZ59" s="420"/>
      <c r="DA59" s="416"/>
      <c r="DB59" s="417"/>
      <c r="DC59" s="417"/>
      <c r="DD59" s="416">
        <v>234014</v>
      </c>
      <c r="DE59" s="420"/>
      <c r="DF59" s="416"/>
      <c r="DG59" s="417"/>
      <c r="DH59" s="417"/>
      <c r="DI59" s="416">
        <v>432356</v>
      </c>
      <c r="DJ59" s="420"/>
      <c r="DK59" s="416"/>
      <c r="DL59" s="417"/>
      <c r="DM59" s="417"/>
      <c r="DN59" s="416">
        <v>262985</v>
      </c>
      <c r="DO59" s="420"/>
      <c r="DP59" s="416"/>
      <c r="DQ59" s="417"/>
      <c r="DR59" s="417"/>
      <c r="DS59" s="416">
        <v>31430</v>
      </c>
      <c r="DT59" s="420"/>
      <c r="DU59" s="416"/>
      <c r="DV59" s="417"/>
      <c r="DW59" s="417"/>
      <c r="DX59" s="416">
        <v>17662</v>
      </c>
      <c r="DY59" s="420"/>
      <c r="DZ59" s="416"/>
      <c r="EA59" s="417"/>
      <c r="EB59" s="417"/>
      <c r="EC59" s="416">
        <v>109127</v>
      </c>
      <c r="ED59" s="420"/>
      <c r="EE59" s="416"/>
      <c r="EF59" s="417"/>
      <c r="EG59" s="417"/>
      <c r="EH59" s="416">
        <v>222979</v>
      </c>
      <c r="EI59" s="420"/>
      <c r="EJ59" s="416"/>
      <c r="EK59" s="417"/>
      <c r="EL59" s="417"/>
      <c r="EM59" s="416">
        <f>SUM(CE59)</f>
        <v>224459</v>
      </c>
      <c r="EN59" s="420"/>
      <c r="EO59" s="416"/>
      <c r="EP59" s="301"/>
      <c r="ER59" s="290"/>
    </row>
    <row r="60" spans="4:149" ht="12.75" customHeight="1" x14ac:dyDescent="0.35">
      <c r="D60" s="301" t="s">
        <v>342</v>
      </c>
      <c r="F60" s="417"/>
      <c r="G60" s="313"/>
      <c r="H60" s="416">
        <v>0</v>
      </c>
      <c r="I60" s="420"/>
      <c r="J60" s="416"/>
      <c r="K60" s="417"/>
      <c r="L60" s="417"/>
      <c r="M60" s="416">
        <v>0</v>
      </c>
      <c r="N60" s="420"/>
      <c r="O60" s="416"/>
      <c r="P60" s="417"/>
      <c r="Q60" s="417"/>
      <c r="R60" s="416">
        <v>0</v>
      </c>
      <c r="S60" s="420"/>
      <c r="T60" s="416"/>
      <c r="U60" s="417"/>
      <c r="V60" s="417"/>
      <c r="W60" s="416">
        <v>0</v>
      </c>
      <c r="X60" s="420"/>
      <c r="Y60" s="416"/>
      <c r="Z60" s="417"/>
      <c r="AA60" s="417"/>
      <c r="AB60" s="416">
        <v>0</v>
      </c>
      <c r="AC60" s="420"/>
      <c r="AD60" s="416"/>
      <c r="AE60" s="417"/>
      <c r="AF60" s="417"/>
      <c r="AG60" s="416">
        <v>0</v>
      </c>
      <c r="AH60" s="420"/>
      <c r="AI60" s="416"/>
      <c r="AJ60" s="417"/>
      <c r="AK60" s="417"/>
      <c r="AL60" s="416">
        <v>0</v>
      </c>
      <c r="AM60" s="420"/>
      <c r="AN60" s="416"/>
      <c r="AO60" s="417"/>
      <c r="AP60" s="417"/>
      <c r="AQ60" s="416">
        <v>0</v>
      </c>
      <c r="AR60" s="420"/>
      <c r="AS60" s="416"/>
      <c r="AT60" s="417"/>
      <c r="AU60" s="417"/>
      <c r="AV60" s="416">
        <v>0</v>
      </c>
      <c r="AW60" s="420"/>
      <c r="AX60" s="416"/>
      <c r="AY60" s="417"/>
      <c r="AZ60" s="417"/>
      <c r="BA60" s="416">
        <v>0</v>
      </c>
      <c r="BB60" s="420"/>
      <c r="BC60" s="416"/>
      <c r="BD60" s="417"/>
      <c r="BE60" s="417"/>
      <c r="BF60" s="416">
        <v>0</v>
      </c>
      <c r="BG60" s="420"/>
      <c r="BH60" s="416"/>
      <c r="BI60" s="417"/>
      <c r="BJ60" s="417"/>
      <c r="BK60" s="416">
        <v>0</v>
      </c>
      <c r="BL60" s="420"/>
      <c r="BM60" s="416"/>
      <c r="BN60" s="417"/>
      <c r="BO60" s="417"/>
      <c r="BP60" s="416">
        <v>0</v>
      </c>
      <c r="BQ60" s="420"/>
      <c r="BR60" s="416"/>
      <c r="BS60" s="417"/>
      <c r="BT60" s="417"/>
      <c r="BU60" s="416">
        <f>SUM(M60:BP60)</f>
        <v>0</v>
      </c>
      <c r="BV60" s="420"/>
      <c r="BW60" s="416"/>
      <c r="BX60" s="417"/>
      <c r="BY60" s="417"/>
      <c r="BZ60" s="416">
        <v>0</v>
      </c>
      <c r="CA60" s="420"/>
      <c r="CB60" s="416"/>
      <c r="CC60" s="417"/>
      <c r="CD60" s="417"/>
      <c r="CE60" s="416">
        <v>0</v>
      </c>
      <c r="CF60" s="420"/>
      <c r="CG60" s="416"/>
      <c r="CH60" s="417"/>
      <c r="CI60" s="417"/>
      <c r="CJ60" s="416">
        <v>0</v>
      </c>
      <c r="CK60" s="420"/>
      <c r="CL60" s="416"/>
      <c r="CM60" s="417"/>
      <c r="CN60" s="417"/>
      <c r="CO60" s="416">
        <v>0</v>
      </c>
      <c r="CP60" s="420"/>
      <c r="CQ60" s="416"/>
      <c r="CR60" s="417"/>
      <c r="CS60" s="417"/>
      <c r="CT60" s="416">
        <v>0</v>
      </c>
      <c r="CU60" s="420"/>
      <c r="CV60" s="416"/>
      <c r="CW60" s="417"/>
      <c r="CX60" s="417"/>
      <c r="CY60" s="416">
        <v>0</v>
      </c>
      <c r="CZ60" s="420"/>
      <c r="DA60" s="416"/>
      <c r="DB60" s="417"/>
      <c r="DC60" s="417"/>
      <c r="DD60" s="416">
        <v>0</v>
      </c>
      <c r="DE60" s="420"/>
      <c r="DF60" s="416"/>
      <c r="DG60" s="417"/>
      <c r="DH60" s="417"/>
      <c r="DI60" s="416">
        <v>0</v>
      </c>
      <c r="DJ60" s="420"/>
      <c r="DK60" s="416"/>
      <c r="DL60" s="417"/>
      <c r="DM60" s="417"/>
      <c r="DN60" s="416">
        <v>0</v>
      </c>
      <c r="DO60" s="420"/>
      <c r="DP60" s="416"/>
      <c r="DQ60" s="417"/>
      <c r="DR60" s="417"/>
      <c r="DS60" s="416">
        <v>0</v>
      </c>
      <c r="DT60" s="420"/>
      <c r="DU60" s="416"/>
      <c r="DV60" s="417"/>
      <c r="DW60" s="417"/>
      <c r="DX60" s="416">
        <v>0</v>
      </c>
      <c r="DY60" s="420"/>
      <c r="DZ60" s="416"/>
      <c r="EA60" s="417"/>
      <c r="EB60" s="417"/>
      <c r="EC60" s="416">
        <v>0</v>
      </c>
      <c r="ED60" s="420"/>
      <c r="EE60" s="416"/>
      <c r="EF60" s="417"/>
      <c r="EG60" s="417"/>
      <c r="EH60" s="416">
        <v>0</v>
      </c>
      <c r="EI60" s="420"/>
      <c r="EJ60" s="416"/>
      <c r="EK60" s="417"/>
      <c r="EL60" s="417"/>
      <c r="EM60" s="416">
        <f>SUM(CE60)</f>
        <v>0</v>
      </c>
      <c r="EN60" s="420"/>
      <c r="EO60" s="416"/>
      <c r="EP60" s="301"/>
      <c r="ER60" s="290"/>
    </row>
    <row r="61" spans="4:149" ht="12.75" customHeight="1" x14ac:dyDescent="0.35">
      <c r="D61" s="301" t="s">
        <v>343</v>
      </c>
      <c r="F61" s="417"/>
      <c r="G61" s="337"/>
      <c r="H61" s="428">
        <v>0</v>
      </c>
      <c r="I61" s="429"/>
      <c r="J61" s="416"/>
      <c r="K61" s="417"/>
      <c r="L61" s="430"/>
      <c r="M61" s="428">
        <v>930778</v>
      </c>
      <c r="N61" s="429"/>
      <c r="O61" s="416"/>
      <c r="P61" s="417"/>
      <c r="Q61" s="430"/>
      <c r="R61" s="428">
        <v>0</v>
      </c>
      <c r="S61" s="429"/>
      <c r="T61" s="416"/>
      <c r="U61" s="417"/>
      <c r="V61" s="430"/>
      <c r="W61" s="428">
        <v>0</v>
      </c>
      <c r="X61" s="429"/>
      <c r="Y61" s="416"/>
      <c r="Z61" s="417"/>
      <c r="AA61" s="430"/>
      <c r="AB61" s="428">
        <v>0</v>
      </c>
      <c r="AC61" s="429"/>
      <c r="AD61" s="416"/>
      <c r="AE61" s="417"/>
      <c r="AF61" s="430"/>
      <c r="AG61" s="428">
        <v>0</v>
      </c>
      <c r="AH61" s="429"/>
      <c r="AI61" s="416"/>
      <c r="AJ61" s="417"/>
      <c r="AK61" s="430"/>
      <c r="AL61" s="428">
        <v>0</v>
      </c>
      <c r="AM61" s="429"/>
      <c r="AN61" s="416"/>
      <c r="AO61" s="417"/>
      <c r="AP61" s="430"/>
      <c r="AQ61" s="428">
        <v>0</v>
      </c>
      <c r="AR61" s="429"/>
      <c r="AS61" s="416"/>
      <c r="AT61" s="417"/>
      <c r="AU61" s="430"/>
      <c r="AV61" s="428">
        <v>0</v>
      </c>
      <c r="AW61" s="429"/>
      <c r="AX61" s="416"/>
      <c r="AY61" s="417"/>
      <c r="AZ61" s="430"/>
      <c r="BA61" s="428">
        <v>0</v>
      </c>
      <c r="BB61" s="429"/>
      <c r="BC61" s="416"/>
      <c r="BD61" s="417"/>
      <c r="BE61" s="430"/>
      <c r="BF61" s="428">
        <v>0</v>
      </c>
      <c r="BG61" s="429"/>
      <c r="BH61" s="416"/>
      <c r="BI61" s="417"/>
      <c r="BJ61" s="430"/>
      <c r="BK61" s="428">
        <v>0</v>
      </c>
      <c r="BL61" s="429"/>
      <c r="BM61" s="416"/>
      <c r="BN61" s="417"/>
      <c r="BO61" s="430"/>
      <c r="BP61" s="428">
        <v>0</v>
      </c>
      <c r="BQ61" s="429"/>
      <c r="BR61" s="416"/>
      <c r="BS61" s="417"/>
      <c r="BT61" s="430"/>
      <c r="BU61" s="428">
        <f>SUM(M61:BP61)</f>
        <v>930778</v>
      </c>
      <c r="BV61" s="429"/>
      <c r="BW61" s="416"/>
      <c r="BX61" s="417"/>
      <c r="BY61" s="430"/>
      <c r="BZ61" s="428">
        <v>6307917</v>
      </c>
      <c r="CA61" s="429"/>
      <c r="CB61" s="416"/>
      <c r="CC61" s="417"/>
      <c r="CD61" s="430"/>
      <c r="CE61" s="428">
        <v>406851</v>
      </c>
      <c r="CF61" s="429"/>
      <c r="CG61" s="416"/>
      <c r="CH61" s="417"/>
      <c r="CI61" s="430"/>
      <c r="CJ61" s="428">
        <v>760225</v>
      </c>
      <c r="CK61" s="429"/>
      <c r="CL61" s="416"/>
      <c r="CM61" s="417"/>
      <c r="CN61" s="430"/>
      <c r="CO61" s="428">
        <v>645485</v>
      </c>
      <c r="CP61" s="429"/>
      <c r="CQ61" s="416"/>
      <c r="CR61" s="417"/>
      <c r="CS61" s="430"/>
      <c r="CT61" s="428">
        <v>478288</v>
      </c>
      <c r="CU61" s="429"/>
      <c r="CV61" s="416"/>
      <c r="CW61" s="417"/>
      <c r="CX61" s="430"/>
      <c r="CY61" s="428">
        <v>926487</v>
      </c>
      <c r="CZ61" s="429"/>
      <c r="DA61" s="416"/>
      <c r="DB61" s="417"/>
      <c r="DC61" s="430"/>
      <c r="DD61" s="428">
        <v>472932</v>
      </c>
      <c r="DE61" s="429"/>
      <c r="DF61" s="416"/>
      <c r="DG61" s="417"/>
      <c r="DH61" s="430"/>
      <c r="DI61" s="428">
        <v>941381</v>
      </c>
      <c r="DJ61" s="429"/>
      <c r="DK61" s="416"/>
      <c r="DL61" s="417"/>
      <c r="DM61" s="430"/>
      <c r="DN61" s="428">
        <v>596937</v>
      </c>
      <c r="DO61" s="429"/>
      <c r="DP61" s="416"/>
      <c r="DQ61" s="417"/>
      <c r="DR61" s="430"/>
      <c r="DS61" s="428">
        <v>85742</v>
      </c>
      <c r="DT61" s="429"/>
      <c r="DU61" s="416"/>
      <c r="DV61" s="417"/>
      <c r="DW61" s="430"/>
      <c r="DX61" s="428">
        <v>47879</v>
      </c>
      <c r="DY61" s="429"/>
      <c r="DZ61" s="416"/>
      <c r="EA61" s="417"/>
      <c r="EB61" s="430"/>
      <c r="EC61" s="428">
        <v>331836</v>
      </c>
      <c r="ED61" s="429"/>
      <c r="EE61" s="416"/>
      <c r="EF61" s="417"/>
      <c r="EG61" s="430"/>
      <c r="EH61" s="428">
        <v>613874</v>
      </c>
      <c r="EI61" s="429"/>
      <c r="EJ61" s="416"/>
      <c r="EK61" s="417"/>
      <c r="EL61" s="430"/>
      <c r="EM61" s="428">
        <f>SUM(CE61)</f>
        <v>406851</v>
      </c>
      <c r="EN61" s="429"/>
      <c r="EO61" s="416"/>
      <c r="EP61" s="301"/>
      <c r="ER61" s="290"/>
    </row>
    <row r="62" spans="4:149" x14ac:dyDescent="0.35">
      <c r="D62" s="301"/>
      <c r="F62" s="417"/>
      <c r="H62" s="416"/>
      <c r="I62" s="416"/>
      <c r="J62" s="416"/>
      <c r="K62" s="417"/>
      <c r="L62" s="416"/>
      <c r="M62" s="416"/>
      <c r="N62" s="416"/>
      <c r="O62" s="416"/>
      <c r="P62" s="417"/>
      <c r="Q62" s="416"/>
      <c r="R62" s="416"/>
      <c r="S62" s="416"/>
      <c r="T62" s="416"/>
      <c r="U62" s="417"/>
      <c r="V62" s="416"/>
      <c r="W62" s="416"/>
      <c r="X62" s="416"/>
      <c r="Y62" s="416"/>
      <c r="Z62" s="417"/>
      <c r="AA62" s="416"/>
      <c r="AB62" s="416"/>
      <c r="AC62" s="416"/>
      <c r="AD62" s="416"/>
      <c r="AE62" s="417"/>
      <c r="AF62" s="416"/>
      <c r="AG62" s="416"/>
      <c r="AH62" s="416"/>
      <c r="AI62" s="416"/>
      <c r="AJ62" s="417"/>
      <c r="AK62" s="416"/>
      <c r="AL62" s="416"/>
      <c r="AM62" s="416"/>
      <c r="AN62" s="416"/>
      <c r="AO62" s="417"/>
      <c r="AP62" s="416"/>
      <c r="AQ62" s="416"/>
      <c r="AR62" s="416"/>
      <c r="AS62" s="416"/>
      <c r="AT62" s="417"/>
      <c r="AU62" s="416"/>
      <c r="AV62" s="416"/>
      <c r="AW62" s="416"/>
      <c r="AX62" s="416"/>
      <c r="AY62" s="417"/>
      <c r="AZ62" s="416"/>
      <c r="BA62" s="416"/>
      <c r="BB62" s="416"/>
      <c r="BC62" s="416"/>
      <c r="BD62" s="417"/>
      <c r="BE62" s="416"/>
      <c r="BF62" s="416"/>
      <c r="BG62" s="416"/>
      <c r="BH62" s="416"/>
      <c r="BI62" s="417"/>
      <c r="BJ62" s="416"/>
      <c r="BK62" s="416"/>
      <c r="BL62" s="416"/>
      <c r="BM62" s="416"/>
      <c r="BN62" s="417"/>
      <c r="BO62" s="416"/>
      <c r="BP62" s="416"/>
      <c r="BQ62" s="416"/>
      <c r="BR62" s="416"/>
      <c r="BS62" s="417"/>
      <c r="BT62" s="416"/>
      <c r="BU62" s="416"/>
      <c r="BV62" s="416"/>
      <c r="BW62" s="416"/>
      <c r="BX62" s="417"/>
      <c r="BY62" s="416"/>
      <c r="BZ62" s="416"/>
      <c r="CA62" s="416"/>
      <c r="CB62" s="416"/>
      <c r="CC62" s="417"/>
      <c r="CD62" s="416"/>
      <c r="CE62" s="416"/>
      <c r="CF62" s="416"/>
      <c r="CG62" s="416"/>
      <c r="CH62" s="417"/>
      <c r="CI62" s="416"/>
      <c r="CJ62" s="416"/>
      <c r="CK62" s="416"/>
      <c r="CL62" s="416"/>
      <c r="CM62" s="417"/>
      <c r="CN62" s="416"/>
      <c r="CO62" s="416"/>
      <c r="CP62" s="416"/>
      <c r="CQ62" s="416"/>
      <c r="CR62" s="417"/>
      <c r="CS62" s="416"/>
      <c r="CT62" s="416"/>
      <c r="CU62" s="416"/>
      <c r="CV62" s="416"/>
      <c r="CW62" s="417"/>
      <c r="CX62" s="416"/>
      <c r="CY62" s="416"/>
      <c r="CZ62" s="416"/>
      <c r="DA62" s="416"/>
      <c r="DB62" s="417"/>
      <c r="DC62" s="416"/>
      <c r="DD62" s="416"/>
      <c r="DE62" s="416"/>
      <c r="DF62" s="416"/>
      <c r="DG62" s="417"/>
      <c r="DH62" s="416"/>
      <c r="DI62" s="416"/>
      <c r="DJ62" s="416"/>
      <c r="DK62" s="416"/>
      <c r="DL62" s="417"/>
      <c r="DM62" s="416"/>
      <c r="DN62" s="416"/>
      <c r="DO62" s="416"/>
      <c r="DP62" s="416"/>
      <c r="DQ62" s="417"/>
      <c r="DR62" s="416"/>
      <c r="DS62" s="416"/>
      <c r="DT62" s="416"/>
      <c r="DU62" s="416"/>
      <c r="DV62" s="417"/>
      <c r="DW62" s="416"/>
      <c r="DX62" s="416"/>
      <c r="DY62" s="416"/>
      <c r="DZ62" s="416"/>
      <c r="EA62" s="417"/>
      <c r="EB62" s="416"/>
      <c r="EC62" s="416"/>
      <c r="ED62" s="416"/>
      <c r="EE62" s="416"/>
      <c r="EF62" s="417"/>
      <c r="EG62" s="416"/>
      <c r="EH62" s="416"/>
      <c r="EI62" s="416"/>
      <c r="EJ62" s="416"/>
      <c r="EK62" s="417"/>
      <c r="EL62" s="416"/>
      <c r="EM62" s="416"/>
      <c r="EN62" s="416"/>
      <c r="EO62" s="416"/>
      <c r="EP62" s="301"/>
      <c r="ER62" s="290"/>
    </row>
    <row r="63" spans="4:149" ht="12.75" hidden="1" customHeight="1" x14ac:dyDescent="0.35">
      <c r="D63" s="301" t="s">
        <v>349</v>
      </c>
      <c r="F63" s="417"/>
      <c r="H63" s="416">
        <f>SUM(H64:H67)</f>
        <v>0</v>
      </c>
      <c r="I63" s="416"/>
      <c r="J63" s="416"/>
      <c r="K63" s="417"/>
      <c r="L63" s="416"/>
      <c r="M63" s="416">
        <f>SUM(M64:M67)</f>
        <v>0</v>
      </c>
      <c r="N63" s="416"/>
      <c r="O63" s="416"/>
      <c r="P63" s="417"/>
      <c r="Q63" s="416"/>
      <c r="R63" s="416">
        <f>SUM(R64:R67)</f>
        <v>0</v>
      </c>
      <c r="S63" s="416"/>
      <c r="T63" s="416"/>
      <c r="U63" s="417"/>
      <c r="V63" s="416"/>
      <c r="W63" s="416">
        <f>SUM(W64:W67)</f>
        <v>0</v>
      </c>
      <c r="X63" s="416"/>
      <c r="Y63" s="416"/>
      <c r="Z63" s="417"/>
      <c r="AA63" s="416"/>
      <c r="AB63" s="416">
        <f>SUM(AB64:AB67)</f>
        <v>0</v>
      </c>
      <c r="AC63" s="416"/>
      <c r="AD63" s="416"/>
      <c r="AE63" s="417"/>
      <c r="AF63" s="416"/>
      <c r="AG63" s="416">
        <f>SUM(AG64:AG67)</f>
        <v>0</v>
      </c>
      <c r="AH63" s="416"/>
      <c r="AI63" s="416"/>
      <c r="AJ63" s="417"/>
      <c r="AK63" s="416"/>
      <c r="AL63" s="416">
        <f>SUM(AL64:AL67)</f>
        <v>0</v>
      </c>
      <c r="AM63" s="416"/>
      <c r="AN63" s="416"/>
      <c r="AO63" s="417"/>
      <c r="AP63" s="416"/>
      <c r="AQ63" s="416">
        <f>SUM(AQ64:AQ67)</f>
        <v>0</v>
      </c>
      <c r="AR63" s="416"/>
      <c r="AS63" s="416"/>
      <c r="AT63" s="417"/>
      <c r="AU63" s="416"/>
      <c r="AV63" s="416">
        <f>SUM(AV64:AV67)</f>
        <v>0</v>
      </c>
      <c r="AW63" s="416"/>
      <c r="AX63" s="416"/>
      <c r="AY63" s="417"/>
      <c r="AZ63" s="416"/>
      <c r="BA63" s="416">
        <f>SUM(BA64:BA67)</f>
        <v>0</v>
      </c>
      <c r="BB63" s="416"/>
      <c r="BC63" s="416"/>
      <c r="BD63" s="417"/>
      <c r="BE63" s="416"/>
      <c r="BF63" s="416">
        <f>SUM(BF64:BF67)</f>
        <v>0</v>
      </c>
      <c r="BG63" s="416"/>
      <c r="BH63" s="416"/>
      <c r="BI63" s="417"/>
      <c r="BJ63" s="416"/>
      <c r="BK63" s="416">
        <f>SUM(BK64:BK67)</f>
        <v>0</v>
      </c>
      <c r="BL63" s="416"/>
      <c r="BM63" s="416"/>
      <c r="BN63" s="417"/>
      <c r="BO63" s="416"/>
      <c r="BP63" s="416">
        <f>SUM(BP64:BP67)</f>
        <v>0</v>
      </c>
      <c r="BQ63" s="416"/>
      <c r="BR63" s="416"/>
      <c r="BS63" s="417"/>
      <c r="BT63" s="416"/>
      <c r="BU63" s="416">
        <f>SUM(BU64:BU67)</f>
        <v>0</v>
      </c>
      <c r="BV63" s="416"/>
      <c r="BW63" s="416"/>
      <c r="BX63" s="417"/>
      <c r="BY63" s="416"/>
      <c r="BZ63" s="416">
        <f>SUM(BZ64:BZ67)</f>
        <v>0</v>
      </c>
      <c r="CA63" s="416"/>
      <c r="CB63" s="416"/>
      <c r="CC63" s="417"/>
      <c r="CD63" s="416"/>
      <c r="CE63" s="416">
        <f>SUM(CE64:CE67)</f>
        <v>0</v>
      </c>
      <c r="CF63" s="416"/>
      <c r="CG63" s="416"/>
      <c r="CH63" s="417"/>
      <c r="CI63" s="416"/>
      <c r="CJ63" s="416">
        <f>SUM(CJ64:CJ67)</f>
        <v>0</v>
      </c>
      <c r="CK63" s="416"/>
      <c r="CL63" s="416"/>
      <c r="CM63" s="417"/>
      <c r="CN63" s="416"/>
      <c r="CO63" s="416">
        <f>SUM(CO64:CO67)</f>
        <v>0</v>
      </c>
      <c r="CP63" s="416"/>
      <c r="CQ63" s="416"/>
      <c r="CR63" s="417"/>
      <c r="CS63" s="416"/>
      <c r="CT63" s="416">
        <f>SUM(CT64:CT67)</f>
        <v>0</v>
      </c>
      <c r="CU63" s="416"/>
      <c r="CV63" s="416"/>
      <c r="CW63" s="417"/>
      <c r="CX63" s="416"/>
      <c r="CY63" s="416">
        <f>SUM(CY64:CY67)</f>
        <v>0</v>
      </c>
      <c r="CZ63" s="416"/>
      <c r="DA63" s="416"/>
      <c r="DB63" s="417"/>
      <c r="DC63" s="416"/>
      <c r="DD63" s="416">
        <f>SUM(DD64:DD67)</f>
        <v>0</v>
      </c>
      <c r="DE63" s="416"/>
      <c r="DF63" s="416"/>
      <c r="DG63" s="417"/>
      <c r="DH63" s="416"/>
      <c r="DI63" s="416">
        <f>SUM(DI64:DI67)</f>
        <v>0</v>
      </c>
      <c r="DJ63" s="416"/>
      <c r="DK63" s="416"/>
      <c r="DL63" s="417"/>
      <c r="DM63" s="416"/>
      <c r="DN63" s="416">
        <f>SUM(DN64:DN67)</f>
        <v>0</v>
      </c>
      <c r="DO63" s="416"/>
      <c r="DP63" s="416"/>
      <c r="DQ63" s="417"/>
      <c r="DR63" s="416"/>
      <c r="DS63" s="416">
        <f>SUM(DS64:DS67)</f>
        <v>0</v>
      </c>
      <c r="DT63" s="416"/>
      <c r="DU63" s="416"/>
      <c r="DV63" s="417"/>
      <c r="DW63" s="416"/>
      <c r="DX63" s="416">
        <f>SUM(DX64:DX67)</f>
        <v>0</v>
      </c>
      <c r="DY63" s="416"/>
      <c r="DZ63" s="416"/>
      <c r="EA63" s="417"/>
      <c r="EB63" s="416"/>
      <c r="EC63" s="416">
        <f>SUM(EC64:EC67)</f>
        <v>0</v>
      </c>
      <c r="ED63" s="416"/>
      <c r="EE63" s="416"/>
      <c r="EF63" s="417"/>
      <c r="EG63" s="416"/>
      <c r="EH63" s="416">
        <f>SUM(EH64:EH67)</f>
        <v>0</v>
      </c>
      <c r="EI63" s="416"/>
      <c r="EJ63" s="416"/>
      <c r="EK63" s="417"/>
      <c r="EL63" s="416"/>
      <c r="EM63" s="416">
        <f>SUM(EM64:EM67)</f>
        <v>0</v>
      </c>
      <c r="EN63" s="416"/>
      <c r="EO63" s="416"/>
      <c r="EP63" s="301"/>
      <c r="ER63" s="290"/>
    </row>
    <row r="64" spans="4:149" ht="12.75" hidden="1" customHeight="1" x14ac:dyDescent="0.35">
      <c r="D64" s="301" t="s">
        <v>338</v>
      </c>
      <c r="F64" s="417"/>
      <c r="G64" s="320"/>
      <c r="H64" s="414">
        <v>0</v>
      </c>
      <c r="I64" s="415"/>
      <c r="J64" s="416"/>
      <c r="K64" s="417"/>
      <c r="L64" s="418"/>
      <c r="M64" s="414">
        <v>0</v>
      </c>
      <c r="N64" s="415"/>
      <c r="O64" s="416"/>
      <c r="P64" s="417"/>
      <c r="Q64" s="418"/>
      <c r="R64" s="414">
        <v>0</v>
      </c>
      <c r="S64" s="415"/>
      <c r="T64" s="416"/>
      <c r="U64" s="417"/>
      <c r="V64" s="418"/>
      <c r="W64" s="414">
        <v>0</v>
      </c>
      <c r="X64" s="415"/>
      <c r="Y64" s="416"/>
      <c r="Z64" s="417"/>
      <c r="AA64" s="418"/>
      <c r="AB64" s="414">
        <v>0</v>
      </c>
      <c r="AC64" s="415"/>
      <c r="AD64" s="416"/>
      <c r="AE64" s="417"/>
      <c r="AF64" s="418"/>
      <c r="AG64" s="414">
        <v>0</v>
      </c>
      <c r="AH64" s="415"/>
      <c r="AI64" s="416"/>
      <c r="AJ64" s="417"/>
      <c r="AK64" s="418"/>
      <c r="AL64" s="414">
        <v>0</v>
      </c>
      <c r="AM64" s="415"/>
      <c r="AN64" s="416"/>
      <c r="AO64" s="417"/>
      <c r="AP64" s="418"/>
      <c r="AQ64" s="414">
        <v>0</v>
      </c>
      <c r="AR64" s="415"/>
      <c r="AS64" s="416"/>
      <c r="AT64" s="417"/>
      <c r="AU64" s="418"/>
      <c r="AV64" s="414">
        <v>0</v>
      </c>
      <c r="AW64" s="415"/>
      <c r="AX64" s="416"/>
      <c r="AY64" s="417"/>
      <c r="AZ64" s="418"/>
      <c r="BA64" s="414">
        <v>0</v>
      </c>
      <c r="BB64" s="415"/>
      <c r="BC64" s="416"/>
      <c r="BD64" s="417"/>
      <c r="BE64" s="418"/>
      <c r="BF64" s="414">
        <v>0</v>
      </c>
      <c r="BG64" s="415"/>
      <c r="BH64" s="416"/>
      <c r="BI64" s="417"/>
      <c r="BJ64" s="418"/>
      <c r="BK64" s="414">
        <v>0</v>
      </c>
      <c r="BL64" s="415"/>
      <c r="BM64" s="416"/>
      <c r="BN64" s="417"/>
      <c r="BO64" s="418"/>
      <c r="BP64" s="414">
        <v>0</v>
      </c>
      <c r="BQ64" s="415"/>
      <c r="BR64" s="416"/>
      <c r="BS64" s="417"/>
      <c r="BT64" s="418"/>
      <c r="BU64" s="414">
        <f>SUM(M64:BP64)</f>
        <v>0</v>
      </c>
      <c r="BV64" s="415"/>
      <c r="BW64" s="416"/>
      <c r="BX64" s="417"/>
      <c r="BY64" s="418"/>
      <c r="BZ64" s="414">
        <v>0</v>
      </c>
      <c r="CA64" s="415"/>
      <c r="CB64" s="416"/>
      <c r="CC64" s="417"/>
      <c r="CD64" s="418"/>
      <c r="CE64" s="414">
        <v>0</v>
      </c>
      <c r="CF64" s="415"/>
      <c r="CG64" s="416"/>
      <c r="CH64" s="417"/>
      <c r="CI64" s="418"/>
      <c r="CJ64" s="414">
        <v>0</v>
      </c>
      <c r="CK64" s="415"/>
      <c r="CL64" s="416"/>
      <c r="CM64" s="417"/>
      <c r="CN64" s="418"/>
      <c r="CO64" s="414">
        <v>0</v>
      </c>
      <c r="CP64" s="415"/>
      <c r="CQ64" s="416"/>
      <c r="CR64" s="417"/>
      <c r="CS64" s="418"/>
      <c r="CT64" s="414">
        <v>0</v>
      </c>
      <c r="CU64" s="415"/>
      <c r="CV64" s="416"/>
      <c r="CW64" s="417"/>
      <c r="CX64" s="418"/>
      <c r="CY64" s="414">
        <v>0</v>
      </c>
      <c r="CZ64" s="415"/>
      <c r="DA64" s="416"/>
      <c r="DB64" s="417"/>
      <c r="DC64" s="418"/>
      <c r="DD64" s="414">
        <v>0</v>
      </c>
      <c r="DE64" s="415"/>
      <c r="DF64" s="416"/>
      <c r="DG64" s="417"/>
      <c r="DH64" s="418"/>
      <c r="DI64" s="414">
        <v>0</v>
      </c>
      <c r="DJ64" s="415"/>
      <c r="DK64" s="416"/>
      <c r="DL64" s="417"/>
      <c r="DM64" s="418"/>
      <c r="DN64" s="414">
        <v>0</v>
      </c>
      <c r="DO64" s="415"/>
      <c r="DP64" s="416"/>
      <c r="DQ64" s="417"/>
      <c r="DR64" s="418"/>
      <c r="DS64" s="414">
        <v>0</v>
      </c>
      <c r="DT64" s="415"/>
      <c r="DU64" s="416"/>
      <c r="DV64" s="417"/>
      <c r="DW64" s="418"/>
      <c r="DX64" s="414">
        <v>0</v>
      </c>
      <c r="DY64" s="415"/>
      <c r="DZ64" s="416"/>
      <c r="EA64" s="417"/>
      <c r="EB64" s="418"/>
      <c r="EC64" s="414">
        <v>0</v>
      </c>
      <c r="ED64" s="415"/>
      <c r="EE64" s="416"/>
      <c r="EF64" s="417"/>
      <c r="EG64" s="418"/>
      <c r="EH64" s="414">
        <v>0</v>
      </c>
      <c r="EI64" s="415"/>
      <c r="EJ64" s="416"/>
      <c r="EK64" s="417"/>
      <c r="EL64" s="418"/>
      <c r="EM64" s="414">
        <f>SUM(CE64:CJ64)</f>
        <v>0</v>
      </c>
      <c r="EN64" s="415"/>
      <c r="EO64" s="416"/>
      <c r="EP64" s="301"/>
      <c r="ER64" s="290"/>
    </row>
    <row r="65" spans="4:148" ht="12.75" hidden="1" customHeight="1" x14ac:dyDescent="0.35">
      <c r="D65" s="301" t="s">
        <v>341</v>
      </c>
      <c r="F65" s="417"/>
      <c r="G65" s="313"/>
      <c r="H65" s="416">
        <v>0</v>
      </c>
      <c r="I65" s="420"/>
      <c r="J65" s="416"/>
      <c r="K65" s="417"/>
      <c r="L65" s="417"/>
      <c r="M65" s="416">
        <v>0</v>
      </c>
      <c r="N65" s="420"/>
      <c r="O65" s="416"/>
      <c r="P65" s="417"/>
      <c r="Q65" s="417"/>
      <c r="R65" s="416">
        <v>0</v>
      </c>
      <c r="S65" s="420"/>
      <c r="T65" s="416"/>
      <c r="U65" s="417"/>
      <c r="V65" s="417"/>
      <c r="W65" s="416">
        <v>0</v>
      </c>
      <c r="X65" s="420"/>
      <c r="Y65" s="416"/>
      <c r="Z65" s="417"/>
      <c r="AA65" s="417"/>
      <c r="AB65" s="416">
        <v>0</v>
      </c>
      <c r="AC65" s="420"/>
      <c r="AD65" s="416"/>
      <c r="AE65" s="417"/>
      <c r="AF65" s="417"/>
      <c r="AG65" s="416">
        <v>0</v>
      </c>
      <c r="AH65" s="420"/>
      <c r="AI65" s="416"/>
      <c r="AJ65" s="417"/>
      <c r="AK65" s="417"/>
      <c r="AL65" s="416">
        <v>0</v>
      </c>
      <c r="AM65" s="420"/>
      <c r="AN65" s="416"/>
      <c r="AO65" s="417"/>
      <c r="AP65" s="417"/>
      <c r="AQ65" s="416">
        <v>0</v>
      </c>
      <c r="AR65" s="420"/>
      <c r="AS65" s="416"/>
      <c r="AT65" s="417"/>
      <c r="AU65" s="417"/>
      <c r="AV65" s="416">
        <v>0</v>
      </c>
      <c r="AW65" s="420"/>
      <c r="AX65" s="416"/>
      <c r="AY65" s="417"/>
      <c r="AZ65" s="417"/>
      <c r="BA65" s="416">
        <v>0</v>
      </c>
      <c r="BB65" s="420"/>
      <c r="BC65" s="416"/>
      <c r="BD65" s="417"/>
      <c r="BE65" s="417"/>
      <c r="BF65" s="416">
        <v>0</v>
      </c>
      <c r="BG65" s="420"/>
      <c r="BH65" s="416"/>
      <c r="BI65" s="417"/>
      <c r="BJ65" s="417"/>
      <c r="BK65" s="416">
        <v>0</v>
      </c>
      <c r="BL65" s="420"/>
      <c r="BM65" s="416"/>
      <c r="BN65" s="417"/>
      <c r="BO65" s="417"/>
      <c r="BP65" s="416">
        <v>0</v>
      </c>
      <c r="BQ65" s="420"/>
      <c r="BR65" s="416"/>
      <c r="BS65" s="417"/>
      <c r="BT65" s="417"/>
      <c r="BU65" s="416">
        <f>SUM(M65:BP65)</f>
        <v>0</v>
      </c>
      <c r="BV65" s="420"/>
      <c r="BW65" s="416"/>
      <c r="BX65" s="417"/>
      <c r="BY65" s="417"/>
      <c r="BZ65" s="416">
        <v>0</v>
      </c>
      <c r="CA65" s="420"/>
      <c r="CB65" s="416"/>
      <c r="CC65" s="417"/>
      <c r="CD65" s="417"/>
      <c r="CE65" s="416">
        <v>0</v>
      </c>
      <c r="CF65" s="420"/>
      <c r="CG65" s="416"/>
      <c r="CH65" s="417"/>
      <c r="CI65" s="417"/>
      <c r="CJ65" s="416">
        <v>0</v>
      </c>
      <c r="CK65" s="420"/>
      <c r="CL65" s="416"/>
      <c r="CM65" s="417"/>
      <c r="CN65" s="417"/>
      <c r="CO65" s="416">
        <v>0</v>
      </c>
      <c r="CP65" s="420"/>
      <c r="CQ65" s="416"/>
      <c r="CR65" s="417"/>
      <c r="CS65" s="417"/>
      <c r="CT65" s="416">
        <v>0</v>
      </c>
      <c r="CU65" s="420"/>
      <c r="CV65" s="416"/>
      <c r="CW65" s="417"/>
      <c r="CX65" s="417"/>
      <c r="CY65" s="416">
        <v>0</v>
      </c>
      <c r="CZ65" s="420"/>
      <c r="DA65" s="416"/>
      <c r="DB65" s="417"/>
      <c r="DC65" s="417"/>
      <c r="DD65" s="416">
        <v>0</v>
      </c>
      <c r="DE65" s="420"/>
      <c r="DF65" s="416"/>
      <c r="DG65" s="417"/>
      <c r="DH65" s="417"/>
      <c r="DI65" s="416">
        <v>0</v>
      </c>
      <c r="DJ65" s="420"/>
      <c r="DK65" s="416"/>
      <c r="DL65" s="417"/>
      <c r="DM65" s="417"/>
      <c r="DN65" s="416">
        <v>0</v>
      </c>
      <c r="DO65" s="420"/>
      <c r="DP65" s="416"/>
      <c r="DQ65" s="417"/>
      <c r="DR65" s="417"/>
      <c r="DS65" s="416">
        <v>0</v>
      </c>
      <c r="DT65" s="420"/>
      <c r="DU65" s="416"/>
      <c r="DV65" s="417"/>
      <c r="DW65" s="417"/>
      <c r="DX65" s="416">
        <v>0</v>
      </c>
      <c r="DY65" s="420"/>
      <c r="DZ65" s="416"/>
      <c r="EA65" s="417"/>
      <c r="EB65" s="417"/>
      <c r="EC65" s="416">
        <v>0</v>
      </c>
      <c r="ED65" s="420"/>
      <c r="EE65" s="416"/>
      <c r="EF65" s="417"/>
      <c r="EG65" s="417"/>
      <c r="EH65" s="416">
        <v>0</v>
      </c>
      <c r="EI65" s="420"/>
      <c r="EJ65" s="416"/>
      <c r="EK65" s="417"/>
      <c r="EL65" s="417"/>
      <c r="EM65" s="416">
        <f>SUM(CE65:CJ65)</f>
        <v>0</v>
      </c>
      <c r="EN65" s="420"/>
      <c r="EO65" s="416"/>
      <c r="EP65" s="301"/>
      <c r="ER65" s="290"/>
    </row>
    <row r="66" spans="4:148" ht="12.75" hidden="1" customHeight="1" x14ac:dyDescent="0.35">
      <c r="D66" s="301" t="s">
        <v>342</v>
      </c>
      <c r="F66" s="417"/>
      <c r="G66" s="313"/>
      <c r="H66" s="416">
        <v>0</v>
      </c>
      <c r="I66" s="420"/>
      <c r="J66" s="416"/>
      <c r="K66" s="417"/>
      <c r="L66" s="417"/>
      <c r="M66" s="416">
        <v>0</v>
      </c>
      <c r="N66" s="420"/>
      <c r="O66" s="416"/>
      <c r="P66" s="417"/>
      <c r="Q66" s="417"/>
      <c r="R66" s="416">
        <v>0</v>
      </c>
      <c r="S66" s="420"/>
      <c r="T66" s="416"/>
      <c r="U66" s="417"/>
      <c r="V66" s="417"/>
      <c r="W66" s="416">
        <v>0</v>
      </c>
      <c r="X66" s="420"/>
      <c r="Y66" s="416"/>
      <c r="Z66" s="417"/>
      <c r="AA66" s="417"/>
      <c r="AB66" s="416">
        <v>0</v>
      </c>
      <c r="AC66" s="420"/>
      <c r="AD66" s="416"/>
      <c r="AE66" s="417"/>
      <c r="AF66" s="417"/>
      <c r="AG66" s="416">
        <v>0</v>
      </c>
      <c r="AH66" s="420"/>
      <c r="AI66" s="416"/>
      <c r="AJ66" s="417"/>
      <c r="AK66" s="417"/>
      <c r="AL66" s="416">
        <v>0</v>
      </c>
      <c r="AM66" s="420"/>
      <c r="AN66" s="416"/>
      <c r="AO66" s="417"/>
      <c r="AP66" s="417"/>
      <c r="AQ66" s="416">
        <v>0</v>
      </c>
      <c r="AR66" s="420"/>
      <c r="AS66" s="416"/>
      <c r="AT66" s="417"/>
      <c r="AU66" s="417"/>
      <c r="AV66" s="416">
        <v>0</v>
      </c>
      <c r="AW66" s="420"/>
      <c r="AX66" s="416"/>
      <c r="AY66" s="417"/>
      <c r="AZ66" s="417"/>
      <c r="BA66" s="416">
        <v>0</v>
      </c>
      <c r="BB66" s="420"/>
      <c r="BC66" s="416"/>
      <c r="BD66" s="417"/>
      <c r="BE66" s="417"/>
      <c r="BF66" s="416">
        <v>0</v>
      </c>
      <c r="BG66" s="420"/>
      <c r="BH66" s="416"/>
      <c r="BI66" s="417"/>
      <c r="BJ66" s="417"/>
      <c r="BK66" s="416">
        <v>0</v>
      </c>
      <c r="BL66" s="420"/>
      <c r="BM66" s="416"/>
      <c r="BN66" s="417"/>
      <c r="BO66" s="417"/>
      <c r="BP66" s="416">
        <v>0</v>
      </c>
      <c r="BQ66" s="420"/>
      <c r="BR66" s="416"/>
      <c r="BS66" s="417"/>
      <c r="BT66" s="417"/>
      <c r="BU66" s="416">
        <f>SUM(M66:BP66)</f>
        <v>0</v>
      </c>
      <c r="BV66" s="420"/>
      <c r="BW66" s="416"/>
      <c r="BX66" s="417"/>
      <c r="BY66" s="417"/>
      <c r="BZ66" s="416">
        <v>0</v>
      </c>
      <c r="CA66" s="420"/>
      <c r="CB66" s="416"/>
      <c r="CC66" s="417"/>
      <c r="CD66" s="417"/>
      <c r="CE66" s="416">
        <v>0</v>
      </c>
      <c r="CF66" s="420"/>
      <c r="CG66" s="416"/>
      <c r="CH66" s="417"/>
      <c r="CI66" s="417"/>
      <c r="CJ66" s="416">
        <v>0</v>
      </c>
      <c r="CK66" s="420"/>
      <c r="CL66" s="416"/>
      <c r="CM66" s="417"/>
      <c r="CN66" s="417"/>
      <c r="CO66" s="416">
        <v>0</v>
      </c>
      <c r="CP66" s="420"/>
      <c r="CQ66" s="416"/>
      <c r="CR66" s="417"/>
      <c r="CS66" s="417"/>
      <c r="CT66" s="416">
        <v>0</v>
      </c>
      <c r="CU66" s="420"/>
      <c r="CV66" s="416"/>
      <c r="CW66" s="417"/>
      <c r="CX66" s="417"/>
      <c r="CY66" s="416">
        <v>0</v>
      </c>
      <c r="CZ66" s="420"/>
      <c r="DA66" s="416"/>
      <c r="DB66" s="417"/>
      <c r="DC66" s="417"/>
      <c r="DD66" s="416">
        <v>0</v>
      </c>
      <c r="DE66" s="420"/>
      <c r="DF66" s="416"/>
      <c r="DG66" s="417"/>
      <c r="DH66" s="417"/>
      <c r="DI66" s="416">
        <v>0</v>
      </c>
      <c r="DJ66" s="420"/>
      <c r="DK66" s="416"/>
      <c r="DL66" s="417"/>
      <c r="DM66" s="417"/>
      <c r="DN66" s="416">
        <v>0</v>
      </c>
      <c r="DO66" s="420"/>
      <c r="DP66" s="416"/>
      <c r="DQ66" s="417"/>
      <c r="DR66" s="417"/>
      <c r="DS66" s="416">
        <v>0</v>
      </c>
      <c r="DT66" s="420"/>
      <c r="DU66" s="416"/>
      <c r="DV66" s="417"/>
      <c r="DW66" s="417"/>
      <c r="DX66" s="416">
        <v>0</v>
      </c>
      <c r="DY66" s="420"/>
      <c r="DZ66" s="416"/>
      <c r="EA66" s="417"/>
      <c r="EB66" s="417"/>
      <c r="EC66" s="416">
        <v>0</v>
      </c>
      <c r="ED66" s="420"/>
      <c r="EE66" s="416"/>
      <c r="EF66" s="417"/>
      <c r="EG66" s="417"/>
      <c r="EH66" s="416">
        <v>0</v>
      </c>
      <c r="EI66" s="420"/>
      <c r="EJ66" s="416"/>
      <c r="EK66" s="417"/>
      <c r="EL66" s="417"/>
      <c r="EM66" s="416">
        <f>SUM(CE66:CJ66)</f>
        <v>0</v>
      </c>
      <c r="EN66" s="420"/>
      <c r="EO66" s="416"/>
      <c r="EP66" s="301"/>
      <c r="ER66" s="290"/>
    </row>
    <row r="67" spans="4:148" ht="12.75" hidden="1" customHeight="1" x14ac:dyDescent="0.35">
      <c r="D67" s="301" t="s">
        <v>343</v>
      </c>
      <c r="F67" s="417"/>
      <c r="G67" s="337"/>
      <c r="H67" s="428">
        <v>0</v>
      </c>
      <c r="I67" s="429"/>
      <c r="J67" s="416"/>
      <c r="K67" s="417"/>
      <c r="L67" s="430"/>
      <c r="M67" s="428">
        <v>0</v>
      </c>
      <c r="N67" s="429"/>
      <c r="O67" s="416"/>
      <c r="P67" s="417"/>
      <c r="Q67" s="430"/>
      <c r="R67" s="428">
        <v>0</v>
      </c>
      <c r="S67" s="429"/>
      <c r="T67" s="416"/>
      <c r="U67" s="417"/>
      <c r="V67" s="430"/>
      <c r="W67" s="428">
        <v>0</v>
      </c>
      <c r="X67" s="429"/>
      <c r="Y67" s="416"/>
      <c r="Z67" s="417"/>
      <c r="AA67" s="430"/>
      <c r="AB67" s="428">
        <v>0</v>
      </c>
      <c r="AC67" s="429"/>
      <c r="AD67" s="416"/>
      <c r="AE67" s="417"/>
      <c r="AF67" s="430"/>
      <c r="AG67" s="428">
        <v>0</v>
      </c>
      <c r="AH67" s="429"/>
      <c r="AI67" s="416"/>
      <c r="AJ67" s="417"/>
      <c r="AK67" s="430"/>
      <c r="AL67" s="428">
        <v>0</v>
      </c>
      <c r="AM67" s="429"/>
      <c r="AN67" s="416"/>
      <c r="AO67" s="417"/>
      <c r="AP67" s="430"/>
      <c r="AQ67" s="428">
        <v>0</v>
      </c>
      <c r="AR67" s="429"/>
      <c r="AS67" s="416"/>
      <c r="AT67" s="417"/>
      <c r="AU67" s="430"/>
      <c r="AV67" s="428">
        <v>0</v>
      </c>
      <c r="AW67" s="429"/>
      <c r="AX67" s="416"/>
      <c r="AY67" s="417"/>
      <c r="AZ67" s="430"/>
      <c r="BA67" s="428">
        <v>0</v>
      </c>
      <c r="BB67" s="429"/>
      <c r="BC67" s="416"/>
      <c r="BD67" s="417"/>
      <c r="BE67" s="430"/>
      <c r="BF67" s="428">
        <v>0</v>
      </c>
      <c r="BG67" s="429"/>
      <c r="BH67" s="416"/>
      <c r="BI67" s="417"/>
      <c r="BJ67" s="430"/>
      <c r="BK67" s="428">
        <v>0</v>
      </c>
      <c r="BL67" s="429"/>
      <c r="BM67" s="416"/>
      <c r="BN67" s="417"/>
      <c r="BO67" s="430"/>
      <c r="BP67" s="428">
        <v>0</v>
      </c>
      <c r="BQ67" s="429"/>
      <c r="BR67" s="416"/>
      <c r="BS67" s="417"/>
      <c r="BT67" s="430"/>
      <c r="BU67" s="428">
        <f>SUM(M67:BP67)</f>
        <v>0</v>
      </c>
      <c r="BV67" s="429"/>
      <c r="BW67" s="416"/>
      <c r="BX67" s="417"/>
      <c r="BY67" s="430"/>
      <c r="BZ67" s="428">
        <v>0</v>
      </c>
      <c r="CA67" s="429"/>
      <c r="CB67" s="416"/>
      <c r="CC67" s="417"/>
      <c r="CD67" s="430"/>
      <c r="CE67" s="428">
        <v>0</v>
      </c>
      <c r="CF67" s="429"/>
      <c r="CG67" s="416"/>
      <c r="CH67" s="417"/>
      <c r="CI67" s="430"/>
      <c r="CJ67" s="428">
        <v>0</v>
      </c>
      <c r="CK67" s="429"/>
      <c r="CL67" s="416"/>
      <c r="CM67" s="417"/>
      <c r="CN67" s="430"/>
      <c r="CO67" s="428">
        <v>0</v>
      </c>
      <c r="CP67" s="429"/>
      <c r="CQ67" s="416"/>
      <c r="CR67" s="417"/>
      <c r="CS67" s="430"/>
      <c r="CT67" s="428">
        <v>0</v>
      </c>
      <c r="CU67" s="429"/>
      <c r="CV67" s="416"/>
      <c r="CW67" s="417"/>
      <c r="CX67" s="430"/>
      <c r="CY67" s="428">
        <v>0</v>
      </c>
      <c r="CZ67" s="429"/>
      <c r="DA67" s="416"/>
      <c r="DB67" s="417"/>
      <c r="DC67" s="430"/>
      <c r="DD67" s="428">
        <v>0</v>
      </c>
      <c r="DE67" s="429"/>
      <c r="DF67" s="416"/>
      <c r="DG67" s="417"/>
      <c r="DH67" s="430"/>
      <c r="DI67" s="428">
        <v>0</v>
      </c>
      <c r="DJ67" s="429"/>
      <c r="DK67" s="416"/>
      <c r="DL67" s="417"/>
      <c r="DM67" s="430"/>
      <c r="DN67" s="428">
        <v>0</v>
      </c>
      <c r="DO67" s="429"/>
      <c r="DP67" s="416"/>
      <c r="DQ67" s="417"/>
      <c r="DR67" s="430"/>
      <c r="DS67" s="428">
        <v>0</v>
      </c>
      <c r="DT67" s="429"/>
      <c r="DU67" s="416"/>
      <c r="DV67" s="417"/>
      <c r="DW67" s="430"/>
      <c r="DX67" s="428">
        <v>0</v>
      </c>
      <c r="DY67" s="429"/>
      <c r="DZ67" s="416"/>
      <c r="EA67" s="417"/>
      <c r="EB67" s="430"/>
      <c r="EC67" s="428">
        <v>0</v>
      </c>
      <c r="ED67" s="429"/>
      <c r="EE67" s="416"/>
      <c r="EF67" s="417"/>
      <c r="EG67" s="430"/>
      <c r="EH67" s="428">
        <v>0</v>
      </c>
      <c r="EI67" s="429"/>
      <c r="EJ67" s="416"/>
      <c r="EK67" s="417"/>
      <c r="EL67" s="430"/>
      <c r="EM67" s="428">
        <f>SUM(CE67:CJ67)</f>
        <v>0</v>
      </c>
      <c r="EN67" s="429"/>
      <c r="EO67" s="416"/>
      <c r="EP67" s="301"/>
      <c r="ER67" s="290"/>
    </row>
    <row r="68" spans="4:148" ht="12.75" hidden="1" customHeight="1" x14ac:dyDescent="0.35">
      <c r="D68" s="301"/>
      <c r="F68" s="417"/>
      <c r="H68" s="416"/>
      <c r="I68" s="416"/>
      <c r="J68" s="416"/>
      <c r="K68" s="417"/>
      <c r="L68" s="416"/>
      <c r="M68" s="416"/>
      <c r="N68" s="416"/>
      <c r="O68" s="416"/>
      <c r="P68" s="417"/>
      <c r="Q68" s="416"/>
      <c r="R68" s="416"/>
      <c r="S68" s="416"/>
      <c r="T68" s="416"/>
      <c r="U68" s="417"/>
      <c r="V68" s="416"/>
      <c r="W68" s="416"/>
      <c r="X68" s="416"/>
      <c r="Y68" s="416"/>
      <c r="Z68" s="417"/>
      <c r="AA68" s="416"/>
      <c r="AB68" s="416"/>
      <c r="AC68" s="416"/>
      <c r="AD68" s="416"/>
      <c r="AE68" s="417"/>
      <c r="AF68" s="416"/>
      <c r="AG68" s="416"/>
      <c r="AH68" s="416"/>
      <c r="AI68" s="416"/>
      <c r="AJ68" s="417"/>
      <c r="AK68" s="416"/>
      <c r="AL68" s="416"/>
      <c r="AM68" s="416"/>
      <c r="AN68" s="416"/>
      <c r="AO68" s="417"/>
      <c r="AP68" s="416"/>
      <c r="AQ68" s="416"/>
      <c r="AR68" s="416"/>
      <c r="AS68" s="416"/>
      <c r="AT68" s="417"/>
      <c r="AU68" s="416"/>
      <c r="AV68" s="416"/>
      <c r="AW68" s="416"/>
      <c r="AX68" s="416"/>
      <c r="AY68" s="417"/>
      <c r="AZ68" s="416"/>
      <c r="BA68" s="416"/>
      <c r="BB68" s="416"/>
      <c r="BC68" s="416"/>
      <c r="BD68" s="417"/>
      <c r="BE68" s="416"/>
      <c r="BF68" s="416"/>
      <c r="BG68" s="416"/>
      <c r="BH68" s="416"/>
      <c r="BI68" s="417"/>
      <c r="BJ68" s="416"/>
      <c r="BK68" s="416"/>
      <c r="BL68" s="416"/>
      <c r="BM68" s="416"/>
      <c r="BN68" s="417"/>
      <c r="BO68" s="416"/>
      <c r="BP68" s="416"/>
      <c r="BQ68" s="416"/>
      <c r="BR68" s="416"/>
      <c r="BS68" s="417"/>
      <c r="BT68" s="416"/>
      <c r="BU68" s="416"/>
      <c r="BV68" s="416"/>
      <c r="BW68" s="416"/>
      <c r="BX68" s="417"/>
      <c r="BY68" s="416"/>
      <c r="BZ68" s="416"/>
      <c r="CA68" s="416"/>
      <c r="CB68" s="416"/>
      <c r="CC68" s="417"/>
      <c r="CD68" s="416"/>
      <c r="CE68" s="416"/>
      <c r="CF68" s="416"/>
      <c r="CG68" s="416"/>
      <c r="CH68" s="417"/>
      <c r="CI68" s="416"/>
      <c r="CJ68" s="416"/>
      <c r="CK68" s="416"/>
      <c r="CL68" s="416"/>
      <c r="CM68" s="417"/>
      <c r="CN68" s="416"/>
      <c r="CO68" s="416"/>
      <c r="CP68" s="416"/>
      <c r="CQ68" s="416"/>
      <c r="CR68" s="417"/>
      <c r="CS68" s="416"/>
      <c r="CT68" s="416"/>
      <c r="CU68" s="416"/>
      <c r="CV68" s="416"/>
      <c r="CW68" s="417"/>
      <c r="CX68" s="416"/>
      <c r="CY68" s="416"/>
      <c r="CZ68" s="416"/>
      <c r="DA68" s="416"/>
      <c r="DB68" s="417"/>
      <c r="DC68" s="416"/>
      <c r="DD68" s="416"/>
      <c r="DE68" s="416"/>
      <c r="DF68" s="416"/>
      <c r="DG68" s="417"/>
      <c r="DH68" s="416"/>
      <c r="DI68" s="416"/>
      <c r="DJ68" s="416"/>
      <c r="DK68" s="416"/>
      <c r="DL68" s="417"/>
      <c r="DM68" s="416"/>
      <c r="DN68" s="416"/>
      <c r="DO68" s="416"/>
      <c r="DP68" s="416"/>
      <c r="DQ68" s="417"/>
      <c r="DR68" s="416"/>
      <c r="DS68" s="416"/>
      <c r="DT68" s="416"/>
      <c r="DU68" s="416"/>
      <c r="DV68" s="417"/>
      <c r="DW68" s="416"/>
      <c r="DX68" s="416"/>
      <c r="DY68" s="416"/>
      <c r="DZ68" s="416"/>
      <c r="EA68" s="417"/>
      <c r="EB68" s="416"/>
      <c r="EC68" s="416"/>
      <c r="ED68" s="416"/>
      <c r="EE68" s="416"/>
      <c r="EF68" s="417"/>
      <c r="EG68" s="416"/>
      <c r="EH68" s="416"/>
      <c r="EI68" s="416"/>
      <c r="EJ68" s="416"/>
      <c r="EK68" s="417"/>
      <c r="EL68" s="416"/>
      <c r="EM68" s="416"/>
      <c r="EN68" s="416"/>
      <c r="EO68" s="416"/>
      <c r="EP68" s="301"/>
      <c r="ER68" s="290"/>
    </row>
    <row r="69" spans="4:148" x14ac:dyDescent="0.35">
      <c r="D69" s="301" t="s">
        <v>350</v>
      </c>
      <c r="F69" s="417"/>
      <c r="H69" s="416">
        <f>SUM(H70:H73)</f>
        <v>0</v>
      </c>
      <c r="I69" s="416"/>
      <c r="J69" s="416"/>
      <c r="K69" s="417"/>
      <c r="L69" s="416"/>
      <c r="M69" s="416">
        <f>SUM(M70:M73)</f>
        <v>260278</v>
      </c>
      <c r="N69" s="416"/>
      <c r="O69" s="416"/>
      <c r="P69" s="417"/>
      <c r="Q69" s="416"/>
      <c r="R69" s="416">
        <f>SUM(R70:R73)</f>
        <v>0</v>
      </c>
      <c r="S69" s="416"/>
      <c r="T69" s="416"/>
      <c r="U69" s="417"/>
      <c r="V69" s="416"/>
      <c r="W69" s="416">
        <f>SUM(W70:W73)</f>
        <v>0</v>
      </c>
      <c r="X69" s="416"/>
      <c r="Y69" s="416"/>
      <c r="Z69" s="417"/>
      <c r="AA69" s="416"/>
      <c r="AB69" s="416">
        <f>SUM(AB70:AB73)</f>
        <v>0</v>
      </c>
      <c r="AC69" s="416"/>
      <c r="AD69" s="416"/>
      <c r="AE69" s="417"/>
      <c r="AF69" s="416"/>
      <c r="AG69" s="416">
        <f>SUM(AG70:AG73)</f>
        <v>0</v>
      </c>
      <c r="AH69" s="416"/>
      <c r="AI69" s="416"/>
      <c r="AJ69" s="417"/>
      <c r="AK69" s="416"/>
      <c r="AL69" s="416">
        <f>SUM(AL70:AL73)</f>
        <v>0</v>
      </c>
      <c r="AM69" s="416"/>
      <c r="AN69" s="416"/>
      <c r="AO69" s="417"/>
      <c r="AP69" s="416"/>
      <c r="AQ69" s="416">
        <f>SUM(AQ70:AQ73)</f>
        <v>0</v>
      </c>
      <c r="AR69" s="416"/>
      <c r="AS69" s="416"/>
      <c r="AT69" s="417"/>
      <c r="AU69" s="416"/>
      <c r="AV69" s="416">
        <f>SUM(AV70:AV73)</f>
        <v>0</v>
      </c>
      <c r="AW69" s="416"/>
      <c r="AX69" s="416"/>
      <c r="AY69" s="417"/>
      <c r="AZ69" s="416"/>
      <c r="BA69" s="416">
        <f>SUM(BA70:BA73)</f>
        <v>0</v>
      </c>
      <c r="BB69" s="416"/>
      <c r="BC69" s="416"/>
      <c r="BD69" s="417"/>
      <c r="BE69" s="416"/>
      <c r="BF69" s="416">
        <f>SUM(BF70:BF73)</f>
        <v>0</v>
      </c>
      <c r="BG69" s="416"/>
      <c r="BH69" s="416"/>
      <c r="BI69" s="417"/>
      <c r="BJ69" s="416"/>
      <c r="BK69" s="416">
        <f>SUM(BK70:BK73)</f>
        <v>0</v>
      </c>
      <c r="BL69" s="416"/>
      <c r="BM69" s="416"/>
      <c r="BN69" s="417"/>
      <c r="BO69" s="416"/>
      <c r="BP69" s="416">
        <f>SUM(BP70:BP73)</f>
        <v>0</v>
      </c>
      <c r="BQ69" s="416"/>
      <c r="BR69" s="416"/>
      <c r="BS69" s="417"/>
      <c r="BT69" s="416"/>
      <c r="BU69" s="416">
        <f>SUM(BU70:BU73)</f>
        <v>260278</v>
      </c>
      <c r="BV69" s="416"/>
      <c r="BW69" s="416"/>
      <c r="BX69" s="417"/>
      <c r="BY69" s="416"/>
      <c r="BZ69" s="416">
        <f>SUM(BZ70:BZ73)</f>
        <v>12481570</v>
      </c>
      <c r="CA69" s="416"/>
      <c r="CB69" s="416"/>
      <c r="CC69" s="417"/>
      <c r="CD69" s="416"/>
      <c r="CE69" s="416">
        <f>SUM(CE70:CE73)</f>
        <v>539114</v>
      </c>
      <c r="CF69" s="416"/>
      <c r="CG69" s="416"/>
      <c r="CH69" s="417"/>
      <c r="CI69" s="416"/>
      <c r="CJ69" s="416">
        <f>SUM(CJ70:CJ73)</f>
        <v>877404</v>
      </c>
      <c r="CK69" s="416"/>
      <c r="CL69" s="416"/>
      <c r="CM69" s="417"/>
      <c r="CN69" s="416"/>
      <c r="CO69" s="416">
        <f>SUM(CO70:CO73)</f>
        <v>554765</v>
      </c>
      <c r="CP69" s="416"/>
      <c r="CQ69" s="416"/>
      <c r="CR69" s="417"/>
      <c r="CS69" s="416"/>
      <c r="CT69" s="416">
        <f>SUM(CT70:CT73)</f>
        <v>1623942</v>
      </c>
      <c r="CU69" s="416"/>
      <c r="CV69" s="416"/>
      <c r="CW69" s="417"/>
      <c r="CX69" s="416"/>
      <c r="CY69" s="416">
        <f>SUM(CY70:CY73)</f>
        <v>994926</v>
      </c>
      <c r="CZ69" s="416"/>
      <c r="DA69" s="416"/>
      <c r="DB69" s="417"/>
      <c r="DC69" s="416"/>
      <c r="DD69" s="416">
        <f>SUM(DD70:DD73)</f>
        <v>1765768</v>
      </c>
      <c r="DE69" s="416"/>
      <c r="DF69" s="416"/>
      <c r="DG69" s="417"/>
      <c r="DH69" s="416"/>
      <c r="DI69" s="416">
        <f>SUM(DI70:DI73)</f>
        <v>1163721</v>
      </c>
      <c r="DJ69" s="416"/>
      <c r="DK69" s="416"/>
      <c r="DL69" s="417"/>
      <c r="DM69" s="416"/>
      <c r="DN69" s="416">
        <f>SUM(DN70:DN73)</f>
        <v>1822120</v>
      </c>
      <c r="DO69" s="416"/>
      <c r="DP69" s="416"/>
      <c r="DQ69" s="417"/>
      <c r="DR69" s="416"/>
      <c r="DS69" s="416">
        <f>SUM(DS70:DS73)</f>
        <v>949305</v>
      </c>
      <c r="DT69" s="416"/>
      <c r="DU69" s="416"/>
      <c r="DV69" s="417"/>
      <c r="DW69" s="416"/>
      <c r="DX69" s="416">
        <f>SUM(DX70:DX73)</f>
        <v>1364498</v>
      </c>
      <c r="DY69" s="416"/>
      <c r="DZ69" s="416"/>
      <c r="EA69" s="417"/>
      <c r="EB69" s="416"/>
      <c r="EC69" s="416">
        <f>SUM(EC70:EC73)</f>
        <v>826007</v>
      </c>
      <c r="ED69" s="416"/>
      <c r="EE69" s="416"/>
      <c r="EF69" s="417"/>
      <c r="EG69" s="416"/>
      <c r="EH69" s="416">
        <f>SUM(EH70:EH73)</f>
        <v>0</v>
      </c>
      <c r="EI69" s="416"/>
      <c r="EJ69" s="416"/>
      <c r="EK69" s="417"/>
      <c r="EL69" s="416"/>
      <c r="EM69" s="416">
        <f>SUM(EM70:EM73)</f>
        <v>539114</v>
      </c>
      <c r="EN69" s="416"/>
      <c r="EO69" s="416"/>
      <c r="EP69" s="301"/>
      <c r="ER69" s="290"/>
    </row>
    <row r="70" spans="4:148" x14ac:dyDescent="0.35">
      <c r="D70" s="301" t="s">
        <v>338</v>
      </c>
      <c r="F70" s="417"/>
      <c r="G70" s="320"/>
      <c r="H70" s="414">
        <v>0</v>
      </c>
      <c r="I70" s="415"/>
      <c r="J70" s="416"/>
      <c r="K70" s="417"/>
      <c r="L70" s="418"/>
      <c r="M70" s="414">
        <f>135000-44119</f>
        <v>90881</v>
      </c>
      <c r="N70" s="415"/>
      <c r="O70" s="416"/>
      <c r="P70" s="417"/>
      <c r="Q70" s="418"/>
      <c r="R70" s="414">
        <v>0</v>
      </c>
      <c r="S70" s="415"/>
      <c r="T70" s="416"/>
      <c r="U70" s="417"/>
      <c r="V70" s="418"/>
      <c r="W70" s="414">
        <v>0</v>
      </c>
      <c r="X70" s="415"/>
      <c r="Y70" s="416"/>
      <c r="Z70" s="417"/>
      <c r="AA70" s="418"/>
      <c r="AB70" s="414">
        <v>0</v>
      </c>
      <c r="AC70" s="415"/>
      <c r="AD70" s="416"/>
      <c r="AE70" s="417"/>
      <c r="AF70" s="418"/>
      <c r="AG70" s="414">
        <v>0</v>
      </c>
      <c r="AH70" s="415"/>
      <c r="AI70" s="416"/>
      <c r="AJ70" s="417"/>
      <c r="AK70" s="418"/>
      <c r="AL70" s="414">
        <v>0</v>
      </c>
      <c r="AM70" s="415"/>
      <c r="AN70" s="416"/>
      <c r="AO70" s="417"/>
      <c r="AP70" s="418"/>
      <c r="AQ70" s="414">
        <v>0</v>
      </c>
      <c r="AR70" s="415"/>
      <c r="AS70" s="416"/>
      <c r="AT70" s="417"/>
      <c r="AU70" s="418"/>
      <c r="AV70" s="414">
        <v>0</v>
      </c>
      <c r="AW70" s="415"/>
      <c r="AX70" s="416"/>
      <c r="AY70" s="417"/>
      <c r="AZ70" s="418"/>
      <c r="BA70" s="414">
        <v>0</v>
      </c>
      <c r="BB70" s="415"/>
      <c r="BC70" s="416"/>
      <c r="BD70" s="417"/>
      <c r="BE70" s="418"/>
      <c r="BF70" s="414">
        <v>0</v>
      </c>
      <c r="BG70" s="415"/>
      <c r="BH70" s="416"/>
      <c r="BI70" s="417"/>
      <c r="BJ70" s="418"/>
      <c r="BK70" s="414">
        <v>0</v>
      </c>
      <c r="BL70" s="415"/>
      <c r="BM70" s="416"/>
      <c r="BN70" s="417"/>
      <c r="BO70" s="418"/>
      <c r="BP70" s="414">
        <v>0</v>
      </c>
      <c r="BQ70" s="415"/>
      <c r="BR70" s="416"/>
      <c r="BS70" s="417"/>
      <c r="BT70" s="418"/>
      <c r="BU70" s="414">
        <f>SUM(M70:BP70)</f>
        <v>90881</v>
      </c>
      <c r="BV70" s="415"/>
      <c r="BW70" s="416"/>
      <c r="BX70" s="417"/>
      <c r="BY70" s="418"/>
      <c r="BZ70" s="414">
        <v>3606949</v>
      </c>
      <c r="CA70" s="415"/>
      <c r="CB70" s="416"/>
      <c r="CC70" s="417"/>
      <c r="CD70" s="418"/>
      <c r="CE70" s="414">
        <v>150130</v>
      </c>
      <c r="CF70" s="415"/>
      <c r="CG70" s="416"/>
      <c r="CH70" s="417"/>
      <c r="CI70" s="418"/>
      <c r="CJ70" s="414">
        <v>236129</v>
      </c>
      <c r="CK70" s="415"/>
      <c r="CL70" s="416"/>
      <c r="CM70" s="417"/>
      <c r="CN70" s="418"/>
      <c r="CO70" s="414">
        <v>146755</v>
      </c>
      <c r="CP70" s="415"/>
      <c r="CQ70" s="416"/>
      <c r="CR70" s="417"/>
      <c r="CS70" s="418"/>
      <c r="CT70" s="414">
        <v>421648</v>
      </c>
      <c r="CU70" s="415"/>
      <c r="CV70" s="416"/>
      <c r="CW70" s="417"/>
      <c r="CX70" s="418"/>
      <c r="CY70" s="414">
        <v>263023</v>
      </c>
      <c r="CZ70" s="415"/>
      <c r="DA70" s="416"/>
      <c r="DB70" s="417"/>
      <c r="DC70" s="418"/>
      <c r="DD70" s="414">
        <v>478162</v>
      </c>
      <c r="DE70" s="415"/>
      <c r="DF70" s="416"/>
      <c r="DG70" s="417"/>
      <c r="DH70" s="418"/>
      <c r="DI70" s="414">
        <v>328873</v>
      </c>
      <c r="DJ70" s="415"/>
      <c r="DK70" s="416"/>
      <c r="DL70" s="417"/>
      <c r="DM70" s="418"/>
      <c r="DN70" s="414">
        <v>535898</v>
      </c>
      <c r="DO70" s="415"/>
      <c r="DP70" s="416"/>
      <c r="DQ70" s="417"/>
      <c r="DR70" s="418"/>
      <c r="DS70" s="414">
        <v>305086</v>
      </c>
      <c r="DT70" s="415"/>
      <c r="DU70" s="416"/>
      <c r="DV70" s="417"/>
      <c r="DW70" s="418"/>
      <c r="DX70" s="414">
        <v>445928</v>
      </c>
      <c r="DY70" s="415"/>
      <c r="DZ70" s="416"/>
      <c r="EA70" s="417"/>
      <c r="EB70" s="418"/>
      <c r="EC70" s="414">
        <v>295317</v>
      </c>
      <c r="ED70" s="415"/>
      <c r="EE70" s="416"/>
      <c r="EF70" s="417"/>
      <c r="EG70" s="418"/>
      <c r="EH70" s="414">
        <v>0</v>
      </c>
      <c r="EI70" s="415"/>
      <c r="EJ70" s="416"/>
      <c r="EK70" s="417"/>
      <c r="EL70" s="418"/>
      <c r="EM70" s="414">
        <f>SUM(CE70)</f>
        <v>150130</v>
      </c>
      <c r="EN70" s="415"/>
      <c r="EO70" s="416"/>
      <c r="EP70" s="301"/>
      <c r="ER70" s="290"/>
    </row>
    <row r="71" spans="4:148" x14ac:dyDescent="0.35">
      <c r="D71" s="301" t="s">
        <v>341</v>
      </c>
      <c r="F71" s="417"/>
      <c r="G71" s="313"/>
      <c r="H71" s="416">
        <v>0</v>
      </c>
      <c r="I71" s="420"/>
      <c r="J71" s="416"/>
      <c r="K71" s="417"/>
      <c r="L71" s="417"/>
      <c r="M71" s="416">
        <v>44119</v>
      </c>
      <c r="N71" s="420"/>
      <c r="O71" s="416"/>
      <c r="P71" s="417"/>
      <c r="Q71" s="417"/>
      <c r="R71" s="416">
        <v>0</v>
      </c>
      <c r="S71" s="420"/>
      <c r="T71" s="416"/>
      <c r="U71" s="417"/>
      <c r="V71" s="417"/>
      <c r="W71" s="416">
        <v>0</v>
      </c>
      <c r="X71" s="420"/>
      <c r="Y71" s="416"/>
      <c r="Z71" s="417"/>
      <c r="AA71" s="417"/>
      <c r="AB71" s="416">
        <v>0</v>
      </c>
      <c r="AC71" s="420"/>
      <c r="AD71" s="416"/>
      <c r="AE71" s="417"/>
      <c r="AF71" s="417"/>
      <c r="AG71" s="416">
        <v>0</v>
      </c>
      <c r="AH71" s="420"/>
      <c r="AI71" s="416"/>
      <c r="AJ71" s="417"/>
      <c r="AK71" s="417"/>
      <c r="AL71" s="416">
        <v>0</v>
      </c>
      <c r="AM71" s="420"/>
      <c r="AN71" s="416"/>
      <c r="AO71" s="417"/>
      <c r="AP71" s="417"/>
      <c r="AQ71" s="416">
        <v>0</v>
      </c>
      <c r="AR71" s="420"/>
      <c r="AS71" s="416"/>
      <c r="AT71" s="417"/>
      <c r="AU71" s="417"/>
      <c r="AV71" s="416">
        <v>0</v>
      </c>
      <c r="AW71" s="420"/>
      <c r="AX71" s="416"/>
      <c r="AY71" s="417"/>
      <c r="AZ71" s="417"/>
      <c r="BA71" s="416">
        <v>0</v>
      </c>
      <c r="BB71" s="420"/>
      <c r="BC71" s="416"/>
      <c r="BD71" s="417"/>
      <c r="BE71" s="417"/>
      <c r="BF71" s="416">
        <v>0</v>
      </c>
      <c r="BG71" s="420"/>
      <c r="BH71" s="416"/>
      <c r="BI71" s="417"/>
      <c r="BJ71" s="417"/>
      <c r="BK71" s="416">
        <v>0</v>
      </c>
      <c r="BL71" s="420"/>
      <c r="BM71" s="416"/>
      <c r="BN71" s="417"/>
      <c r="BO71" s="417"/>
      <c r="BP71" s="416">
        <v>0</v>
      </c>
      <c r="BQ71" s="420"/>
      <c r="BR71" s="416"/>
      <c r="BS71" s="417"/>
      <c r="BT71" s="417"/>
      <c r="BU71" s="416">
        <f>SUM(M71:BP71)</f>
        <v>44119</v>
      </c>
      <c r="BV71" s="420"/>
      <c r="BW71" s="416"/>
      <c r="BX71" s="417"/>
      <c r="BY71" s="417"/>
      <c r="BZ71" s="416">
        <v>2958051</v>
      </c>
      <c r="CA71" s="420"/>
      <c r="CB71" s="416"/>
      <c r="CC71" s="417"/>
      <c r="CD71" s="417"/>
      <c r="CE71" s="416">
        <v>139870</v>
      </c>
      <c r="CF71" s="420"/>
      <c r="CG71" s="416"/>
      <c r="CH71" s="417"/>
      <c r="CI71" s="417"/>
      <c r="CJ71" s="416">
        <v>233871</v>
      </c>
      <c r="CK71" s="420"/>
      <c r="CL71" s="416"/>
      <c r="CM71" s="417"/>
      <c r="CN71" s="417"/>
      <c r="CO71" s="416">
        <v>148245</v>
      </c>
      <c r="CP71" s="420"/>
      <c r="CQ71" s="416"/>
      <c r="CR71" s="417"/>
      <c r="CS71" s="417"/>
      <c r="CT71" s="416">
        <v>438352</v>
      </c>
      <c r="CU71" s="420"/>
      <c r="CV71" s="416"/>
      <c r="CW71" s="417"/>
      <c r="CX71" s="417"/>
      <c r="CY71" s="416">
        <v>261977</v>
      </c>
      <c r="CZ71" s="420"/>
      <c r="DA71" s="416"/>
      <c r="DB71" s="417"/>
      <c r="DC71" s="417"/>
      <c r="DD71" s="416">
        <v>451838</v>
      </c>
      <c r="DE71" s="420"/>
      <c r="DF71" s="416"/>
      <c r="DG71" s="417"/>
      <c r="DH71" s="417"/>
      <c r="DI71" s="416">
        <v>281127</v>
      </c>
      <c r="DJ71" s="420"/>
      <c r="DK71" s="416"/>
      <c r="DL71" s="417"/>
      <c r="DM71" s="417"/>
      <c r="DN71" s="416">
        <v>414102</v>
      </c>
      <c r="DO71" s="420"/>
      <c r="DP71" s="416"/>
      <c r="DQ71" s="417"/>
      <c r="DR71" s="417"/>
      <c r="DS71" s="416">
        <v>189914</v>
      </c>
      <c r="DT71" s="420"/>
      <c r="DU71" s="416"/>
      <c r="DV71" s="417"/>
      <c r="DW71" s="417"/>
      <c r="DX71" s="416">
        <v>264072</v>
      </c>
      <c r="DY71" s="420"/>
      <c r="DZ71" s="416"/>
      <c r="EA71" s="417"/>
      <c r="EB71" s="417"/>
      <c r="EC71" s="416">
        <v>134683</v>
      </c>
      <c r="ED71" s="420"/>
      <c r="EE71" s="416"/>
      <c r="EF71" s="417"/>
      <c r="EG71" s="417"/>
      <c r="EH71" s="416">
        <v>0</v>
      </c>
      <c r="EI71" s="420"/>
      <c r="EJ71" s="416"/>
      <c r="EK71" s="417"/>
      <c r="EL71" s="417"/>
      <c r="EM71" s="416">
        <f>SUM(CE71)</f>
        <v>139870</v>
      </c>
      <c r="EN71" s="420"/>
      <c r="EO71" s="416"/>
      <c r="EP71" s="301"/>
      <c r="ER71" s="290"/>
    </row>
    <row r="72" spans="4:148" x14ac:dyDescent="0.35">
      <c r="D72" s="301" t="s">
        <v>342</v>
      </c>
      <c r="F72" s="417"/>
      <c r="G72" s="313"/>
      <c r="H72" s="416">
        <v>0</v>
      </c>
      <c r="I72" s="420"/>
      <c r="J72" s="416"/>
      <c r="K72" s="417"/>
      <c r="L72" s="417"/>
      <c r="M72" s="416">
        <v>0</v>
      </c>
      <c r="N72" s="420"/>
      <c r="O72" s="416"/>
      <c r="P72" s="417"/>
      <c r="Q72" s="417"/>
      <c r="R72" s="416">
        <v>0</v>
      </c>
      <c r="S72" s="420"/>
      <c r="T72" s="416"/>
      <c r="U72" s="417"/>
      <c r="V72" s="417"/>
      <c r="W72" s="416">
        <v>0</v>
      </c>
      <c r="X72" s="420"/>
      <c r="Y72" s="416"/>
      <c r="Z72" s="417"/>
      <c r="AA72" s="417"/>
      <c r="AB72" s="416">
        <v>0</v>
      </c>
      <c r="AC72" s="420"/>
      <c r="AD72" s="416"/>
      <c r="AE72" s="417"/>
      <c r="AF72" s="417"/>
      <c r="AG72" s="416">
        <v>0</v>
      </c>
      <c r="AH72" s="420"/>
      <c r="AI72" s="416"/>
      <c r="AJ72" s="417"/>
      <c r="AK72" s="417"/>
      <c r="AL72" s="416">
        <v>0</v>
      </c>
      <c r="AM72" s="420"/>
      <c r="AN72" s="416"/>
      <c r="AO72" s="417"/>
      <c r="AP72" s="417"/>
      <c r="AQ72" s="416">
        <v>0</v>
      </c>
      <c r="AR72" s="420"/>
      <c r="AS72" s="416"/>
      <c r="AT72" s="417"/>
      <c r="AU72" s="417"/>
      <c r="AV72" s="416">
        <v>0</v>
      </c>
      <c r="AW72" s="420"/>
      <c r="AX72" s="416"/>
      <c r="AY72" s="417"/>
      <c r="AZ72" s="417"/>
      <c r="BA72" s="416">
        <v>0</v>
      </c>
      <c r="BB72" s="420"/>
      <c r="BC72" s="416"/>
      <c r="BD72" s="417"/>
      <c r="BE72" s="417"/>
      <c r="BF72" s="416">
        <v>0</v>
      </c>
      <c r="BG72" s="420"/>
      <c r="BH72" s="416"/>
      <c r="BI72" s="417"/>
      <c r="BJ72" s="417"/>
      <c r="BK72" s="416">
        <v>0</v>
      </c>
      <c r="BL72" s="420"/>
      <c r="BM72" s="416"/>
      <c r="BN72" s="417"/>
      <c r="BO72" s="417"/>
      <c r="BP72" s="416">
        <v>0</v>
      </c>
      <c r="BQ72" s="420"/>
      <c r="BR72" s="416"/>
      <c r="BS72" s="417"/>
      <c r="BT72" s="417"/>
      <c r="BU72" s="416">
        <f>SUM(M72:BP72)</f>
        <v>0</v>
      </c>
      <c r="BV72" s="420"/>
      <c r="BW72" s="416"/>
      <c r="BX72" s="417"/>
      <c r="BY72" s="417"/>
      <c r="BZ72" s="416">
        <v>0</v>
      </c>
      <c r="CA72" s="420"/>
      <c r="CB72" s="416"/>
      <c r="CC72" s="417"/>
      <c r="CD72" s="417"/>
      <c r="CE72" s="416">
        <v>0</v>
      </c>
      <c r="CF72" s="420"/>
      <c r="CG72" s="416"/>
      <c r="CH72" s="417"/>
      <c r="CI72" s="417"/>
      <c r="CJ72" s="416">
        <v>0</v>
      </c>
      <c r="CK72" s="420"/>
      <c r="CL72" s="416"/>
      <c r="CM72" s="417"/>
      <c r="CN72" s="417"/>
      <c r="CO72" s="416">
        <v>0</v>
      </c>
      <c r="CP72" s="420"/>
      <c r="CQ72" s="416"/>
      <c r="CR72" s="417"/>
      <c r="CS72" s="417"/>
      <c r="CT72" s="416">
        <v>0</v>
      </c>
      <c r="CU72" s="420"/>
      <c r="CV72" s="416"/>
      <c r="CW72" s="417"/>
      <c r="CX72" s="417"/>
      <c r="CY72" s="416">
        <v>0</v>
      </c>
      <c r="CZ72" s="420"/>
      <c r="DA72" s="416"/>
      <c r="DB72" s="417"/>
      <c r="DC72" s="417"/>
      <c r="DD72" s="416">
        <v>0</v>
      </c>
      <c r="DE72" s="420"/>
      <c r="DF72" s="416"/>
      <c r="DG72" s="417"/>
      <c r="DH72" s="417"/>
      <c r="DI72" s="416">
        <v>0</v>
      </c>
      <c r="DJ72" s="420"/>
      <c r="DK72" s="416"/>
      <c r="DL72" s="417"/>
      <c r="DM72" s="417"/>
      <c r="DN72" s="416">
        <v>0</v>
      </c>
      <c r="DO72" s="420"/>
      <c r="DP72" s="416"/>
      <c r="DQ72" s="417"/>
      <c r="DR72" s="417"/>
      <c r="DS72" s="416">
        <v>0</v>
      </c>
      <c r="DT72" s="420"/>
      <c r="DU72" s="416"/>
      <c r="DV72" s="417"/>
      <c r="DW72" s="417"/>
      <c r="DX72" s="416">
        <v>0</v>
      </c>
      <c r="DY72" s="420"/>
      <c r="DZ72" s="416"/>
      <c r="EA72" s="417"/>
      <c r="EB72" s="417"/>
      <c r="EC72" s="416">
        <v>0</v>
      </c>
      <c r="ED72" s="420"/>
      <c r="EE72" s="416"/>
      <c r="EF72" s="417"/>
      <c r="EG72" s="417"/>
      <c r="EH72" s="416">
        <v>0</v>
      </c>
      <c r="EI72" s="420"/>
      <c r="EJ72" s="416"/>
      <c r="EK72" s="417"/>
      <c r="EL72" s="417"/>
      <c r="EM72" s="416">
        <f>SUM(CE72)</f>
        <v>0</v>
      </c>
      <c r="EN72" s="420"/>
      <c r="EO72" s="416"/>
      <c r="EP72" s="301"/>
      <c r="ER72" s="290"/>
    </row>
    <row r="73" spans="4:148" x14ac:dyDescent="0.35">
      <c r="D73" s="301" t="s">
        <v>343</v>
      </c>
      <c r="F73" s="417"/>
      <c r="G73" s="337"/>
      <c r="H73" s="428">
        <v>0</v>
      </c>
      <c r="I73" s="429"/>
      <c r="J73" s="416"/>
      <c r="K73" s="417"/>
      <c r="L73" s="430"/>
      <c r="M73" s="428">
        <v>125278</v>
      </c>
      <c r="N73" s="429"/>
      <c r="O73" s="416"/>
      <c r="P73" s="417"/>
      <c r="Q73" s="430"/>
      <c r="R73" s="428">
        <v>0</v>
      </c>
      <c r="S73" s="429"/>
      <c r="T73" s="416"/>
      <c r="U73" s="417"/>
      <c r="V73" s="430"/>
      <c r="W73" s="428">
        <v>0</v>
      </c>
      <c r="X73" s="429"/>
      <c r="Y73" s="416"/>
      <c r="Z73" s="417"/>
      <c r="AA73" s="430"/>
      <c r="AB73" s="428">
        <v>0</v>
      </c>
      <c r="AC73" s="429"/>
      <c r="AD73" s="416"/>
      <c r="AE73" s="417"/>
      <c r="AF73" s="430"/>
      <c r="AG73" s="428">
        <v>0</v>
      </c>
      <c r="AH73" s="429"/>
      <c r="AI73" s="416"/>
      <c r="AJ73" s="417"/>
      <c r="AK73" s="430"/>
      <c r="AL73" s="428">
        <v>0</v>
      </c>
      <c r="AM73" s="429"/>
      <c r="AN73" s="416"/>
      <c r="AO73" s="417"/>
      <c r="AP73" s="430"/>
      <c r="AQ73" s="428">
        <v>0</v>
      </c>
      <c r="AR73" s="429"/>
      <c r="AS73" s="416"/>
      <c r="AT73" s="417"/>
      <c r="AU73" s="430"/>
      <c r="AV73" s="428">
        <v>0</v>
      </c>
      <c r="AW73" s="429"/>
      <c r="AX73" s="416"/>
      <c r="AY73" s="417"/>
      <c r="AZ73" s="430"/>
      <c r="BA73" s="428">
        <v>0</v>
      </c>
      <c r="BB73" s="429"/>
      <c r="BC73" s="416"/>
      <c r="BD73" s="417"/>
      <c r="BE73" s="430"/>
      <c r="BF73" s="428">
        <v>0</v>
      </c>
      <c r="BG73" s="429"/>
      <c r="BH73" s="416"/>
      <c r="BI73" s="417"/>
      <c r="BJ73" s="430"/>
      <c r="BK73" s="428">
        <v>0</v>
      </c>
      <c r="BL73" s="429"/>
      <c r="BM73" s="416"/>
      <c r="BN73" s="417"/>
      <c r="BO73" s="430"/>
      <c r="BP73" s="428">
        <v>0</v>
      </c>
      <c r="BQ73" s="429"/>
      <c r="BR73" s="416"/>
      <c r="BS73" s="417"/>
      <c r="BT73" s="430"/>
      <c r="BU73" s="428">
        <f>SUM(M73:BP73)</f>
        <v>125278</v>
      </c>
      <c r="BV73" s="429"/>
      <c r="BW73" s="416"/>
      <c r="BX73" s="417"/>
      <c r="BY73" s="430"/>
      <c r="BZ73" s="428">
        <v>5916570</v>
      </c>
      <c r="CA73" s="429"/>
      <c r="CB73" s="416"/>
      <c r="CC73" s="417"/>
      <c r="CD73" s="430"/>
      <c r="CE73" s="428">
        <v>249114</v>
      </c>
      <c r="CF73" s="429"/>
      <c r="CG73" s="416"/>
      <c r="CH73" s="417"/>
      <c r="CI73" s="430"/>
      <c r="CJ73" s="428">
        <v>407404</v>
      </c>
      <c r="CK73" s="429"/>
      <c r="CL73" s="416"/>
      <c r="CM73" s="417"/>
      <c r="CN73" s="430"/>
      <c r="CO73" s="428">
        <v>259765</v>
      </c>
      <c r="CP73" s="429"/>
      <c r="CQ73" s="416"/>
      <c r="CR73" s="417"/>
      <c r="CS73" s="430"/>
      <c r="CT73" s="428">
        <v>763942</v>
      </c>
      <c r="CU73" s="429"/>
      <c r="CV73" s="416"/>
      <c r="CW73" s="417"/>
      <c r="CX73" s="430"/>
      <c r="CY73" s="428">
        <v>469926</v>
      </c>
      <c r="CZ73" s="429"/>
      <c r="DA73" s="416"/>
      <c r="DB73" s="417"/>
      <c r="DC73" s="430"/>
      <c r="DD73" s="428">
        <v>835768</v>
      </c>
      <c r="DE73" s="429"/>
      <c r="DF73" s="416"/>
      <c r="DG73" s="417"/>
      <c r="DH73" s="430"/>
      <c r="DI73" s="428">
        <v>553721</v>
      </c>
      <c r="DJ73" s="429"/>
      <c r="DK73" s="416"/>
      <c r="DL73" s="417"/>
      <c r="DM73" s="430"/>
      <c r="DN73" s="428">
        <v>872120</v>
      </c>
      <c r="DO73" s="429"/>
      <c r="DP73" s="416"/>
      <c r="DQ73" s="417"/>
      <c r="DR73" s="430"/>
      <c r="DS73" s="428">
        <v>454305</v>
      </c>
      <c r="DT73" s="429"/>
      <c r="DU73" s="416"/>
      <c r="DV73" s="417"/>
      <c r="DW73" s="430"/>
      <c r="DX73" s="428">
        <v>654498</v>
      </c>
      <c r="DY73" s="429"/>
      <c r="DZ73" s="416"/>
      <c r="EA73" s="417"/>
      <c r="EB73" s="430"/>
      <c r="EC73" s="428">
        <v>396007</v>
      </c>
      <c r="ED73" s="429"/>
      <c r="EE73" s="416"/>
      <c r="EF73" s="417"/>
      <c r="EG73" s="430"/>
      <c r="EH73" s="428">
        <v>0</v>
      </c>
      <c r="EI73" s="429"/>
      <c r="EJ73" s="416"/>
      <c r="EK73" s="417"/>
      <c r="EL73" s="430"/>
      <c r="EM73" s="428">
        <f>SUM(CE73)</f>
        <v>249114</v>
      </c>
      <c r="EN73" s="429"/>
      <c r="EO73" s="416"/>
      <c r="EP73" s="301"/>
      <c r="ER73" s="290"/>
    </row>
    <row r="74" spans="4:148" x14ac:dyDescent="0.35">
      <c r="D74" s="301"/>
      <c r="F74" s="417"/>
      <c r="H74" s="416"/>
      <c r="I74" s="416"/>
      <c r="J74" s="416"/>
      <c r="K74" s="417"/>
      <c r="L74" s="416"/>
      <c r="M74" s="416"/>
      <c r="N74" s="416"/>
      <c r="O74" s="416"/>
      <c r="P74" s="417"/>
      <c r="Q74" s="416"/>
      <c r="R74" s="416"/>
      <c r="S74" s="416"/>
      <c r="T74" s="416"/>
      <c r="U74" s="417"/>
      <c r="V74" s="416"/>
      <c r="W74" s="416"/>
      <c r="X74" s="416"/>
      <c r="Y74" s="416"/>
      <c r="Z74" s="417"/>
      <c r="AA74" s="416"/>
      <c r="AB74" s="416"/>
      <c r="AC74" s="416"/>
      <c r="AD74" s="416"/>
      <c r="AE74" s="417"/>
      <c r="AF74" s="416"/>
      <c r="AG74" s="416"/>
      <c r="AH74" s="416"/>
      <c r="AI74" s="416"/>
      <c r="AJ74" s="417"/>
      <c r="AK74" s="416"/>
      <c r="AL74" s="416"/>
      <c r="AM74" s="416"/>
      <c r="AN74" s="416"/>
      <c r="AO74" s="417"/>
      <c r="AP74" s="416"/>
      <c r="AQ74" s="416"/>
      <c r="AR74" s="416"/>
      <c r="AS74" s="416"/>
      <c r="AT74" s="417"/>
      <c r="AU74" s="416"/>
      <c r="AV74" s="416"/>
      <c r="AW74" s="416"/>
      <c r="AX74" s="416"/>
      <c r="AY74" s="417"/>
      <c r="AZ74" s="416"/>
      <c r="BA74" s="416"/>
      <c r="BB74" s="416"/>
      <c r="BC74" s="416"/>
      <c r="BD74" s="417"/>
      <c r="BE74" s="416"/>
      <c r="BF74" s="416"/>
      <c r="BG74" s="416"/>
      <c r="BH74" s="416"/>
      <c r="BI74" s="417"/>
      <c r="BJ74" s="416"/>
      <c r="BK74" s="416"/>
      <c r="BL74" s="416"/>
      <c r="BM74" s="416"/>
      <c r="BN74" s="417"/>
      <c r="BO74" s="416"/>
      <c r="BP74" s="416"/>
      <c r="BQ74" s="416"/>
      <c r="BR74" s="416"/>
      <c r="BS74" s="417"/>
      <c r="BT74" s="416"/>
      <c r="BU74" s="416"/>
      <c r="BV74" s="416"/>
      <c r="BW74" s="416"/>
      <c r="BX74" s="417"/>
      <c r="BY74" s="416"/>
      <c r="BZ74" s="416"/>
      <c r="CA74" s="416"/>
      <c r="CB74" s="416"/>
      <c r="CC74" s="417"/>
      <c r="CD74" s="416"/>
      <c r="CE74" s="416"/>
      <c r="CF74" s="416"/>
      <c r="CG74" s="416"/>
      <c r="CH74" s="417"/>
      <c r="CI74" s="416"/>
      <c r="CJ74" s="416"/>
      <c r="CK74" s="416"/>
      <c r="CL74" s="416"/>
      <c r="CM74" s="417"/>
      <c r="CN74" s="416"/>
      <c r="CO74" s="416"/>
      <c r="CP74" s="416"/>
      <c r="CQ74" s="416"/>
      <c r="CR74" s="417"/>
      <c r="CS74" s="416"/>
      <c r="CT74" s="416"/>
      <c r="CU74" s="416"/>
      <c r="CV74" s="416"/>
      <c r="CW74" s="417"/>
      <c r="CX74" s="416"/>
      <c r="CY74" s="416"/>
      <c r="CZ74" s="416"/>
      <c r="DA74" s="416"/>
      <c r="DB74" s="417"/>
      <c r="DC74" s="416"/>
      <c r="DD74" s="416"/>
      <c r="DE74" s="416"/>
      <c r="DF74" s="416"/>
      <c r="DG74" s="417"/>
      <c r="DH74" s="416"/>
      <c r="DI74" s="416"/>
      <c r="DJ74" s="416"/>
      <c r="DK74" s="416"/>
      <c r="DL74" s="417"/>
      <c r="DM74" s="416"/>
      <c r="DN74" s="416"/>
      <c r="DO74" s="416"/>
      <c r="DP74" s="416"/>
      <c r="DQ74" s="417"/>
      <c r="DR74" s="416"/>
      <c r="DS74" s="416"/>
      <c r="DT74" s="416"/>
      <c r="DU74" s="416"/>
      <c r="DV74" s="417"/>
      <c r="DW74" s="416"/>
      <c r="DX74" s="416"/>
      <c r="DY74" s="416"/>
      <c r="DZ74" s="416"/>
      <c r="EA74" s="417"/>
      <c r="EB74" s="416"/>
      <c r="EC74" s="416"/>
      <c r="ED74" s="416"/>
      <c r="EE74" s="416"/>
      <c r="EF74" s="417"/>
      <c r="EG74" s="416"/>
      <c r="EH74" s="416"/>
      <c r="EI74" s="416"/>
      <c r="EJ74" s="416"/>
      <c r="EK74" s="417"/>
      <c r="EL74" s="416"/>
      <c r="EM74" s="416"/>
      <c r="EN74" s="416"/>
      <c r="EO74" s="416"/>
      <c r="EP74" s="301"/>
      <c r="ER74" s="290"/>
    </row>
    <row r="75" spans="4:148" ht="12.75" customHeight="1" x14ac:dyDescent="0.35">
      <c r="D75" s="301" t="s">
        <v>351</v>
      </c>
      <c r="F75" s="417"/>
      <c r="H75" s="416">
        <f>SUM(H76:H79)</f>
        <v>0</v>
      </c>
      <c r="I75" s="416"/>
      <c r="J75" s="416"/>
      <c r="K75" s="417"/>
      <c r="L75" s="416"/>
      <c r="M75" s="416">
        <f>SUM(M76:M79)</f>
        <v>0</v>
      </c>
      <c r="N75" s="416"/>
      <c r="O75" s="416"/>
      <c r="P75" s="417"/>
      <c r="Q75" s="416"/>
      <c r="R75" s="416">
        <f>SUM(R76:R79)</f>
        <v>0</v>
      </c>
      <c r="S75" s="416"/>
      <c r="T75" s="416"/>
      <c r="U75" s="417"/>
      <c r="V75" s="416"/>
      <c r="W75" s="416">
        <f>SUM(W76:W79)</f>
        <v>0</v>
      </c>
      <c r="X75" s="416"/>
      <c r="Y75" s="416"/>
      <c r="Z75" s="417"/>
      <c r="AA75" s="416"/>
      <c r="AB75" s="416">
        <f>SUM(AB76:AB79)</f>
        <v>0</v>
      </c>
      <c r="AC75" s="416"/>
      <c r="AD75" s="416"/>
      <c r="AE75" s="417"/>
      <c r="AF75" s="416"/>
      <c r="AG75" s="416">
        <f>SUM(AG76:AG79)</f>
        <v>0</v>
      </c>
      <c r="AH75" s="416"/>
      <c r="AI75" s="416"/>
      <c r="AJ75" s="417"/>
      <c r="AK75" s="416"/>
      <c r="AL75" s="416">
        <f>SUM(AL76:AL79)</f>
        <v>0</v>
      </c>
      <c r="AM75" s="416"/>
      <c r="AN75" s="416"/>
      <c r="AO75" s="417"/>
      <c r="AP75" s="416"/>
      <c r="AQ75" s="416">
        <f>SUM(AQ76:AQ79)</f>
        <v>0</v>
      </c>
      <c r="AR75" s="416"/>
      <c r="AS75" s="416"/>
      <c r="AT75" s="417"/>
      <c r="AU75" s="416"/>
      <c r="AV75" s="416">
        <f>SUM(AV76:AV79)</f>
        <v>0</v>
      </c>
      <c r="AW75" s="416"/>
      <c r="AX75" s="416"/>
      <c r="AY75" s="417"/>
      <c r="AZ75" s="416"/>
      <c r="BA75" s="416">
        <f>SUM(BA76:BA79)</f>
        <v>0</v>
      </c>
      <c r="BB75" s="416"/>
      <c r="BC75" s="416"/>
      <c r="BD75" s="417"/>
      <c r="BE75" s="416"/>
      <c r="BF75" s="416">
        <f>SUM(BF76:BF79)</f>
        <v>0</v>
      </c>
      <c r="BG75" s="416"/>
      <c r="BH75" s="416"/>
      <c r="BI75" s="417"/>
      <c r="BJ75" s="416"/>
      <c r="BK75" s="416">
        <f>SUM(BK76:BK79)</f>
        <v>0</v>
      </c>
      <c r="BL75" s="416"/>
      <c r="BM75" s="416"/>
      <c r="BN75" s="417"/>
      <c r="BO75" s="416"/>
      <c r="BP75" s="416">
        <f>SUM(BP76:BP79)</f>
        <v>0</v>
      </c>
      <c r="BQ75" s="416"/>
      <c r="BR75" s="416"/>
      <c r="BS75" s="417"/>
      <c r="BT75" s="416"/>
      <c r="BU75" s="416">
        <f>SUM(BU76:BU79)</f>
        <v>0</v>
      </c>
      <c r="BV75" s="416"/>
      <c r="BW75" s="416"/>
      <c r="BX75" s="417"/>
      <c r="BY75" s="416"/>
      <c r="BZ75" s="416">
        <f>SUM(BZ76:BZ79)</f>
        <v>2076545</v>
      </c>
      <c r="CA75" s="416"/>
      <c r="CB75" s="416"/>
      <c r="CC75" s="417"/>
      <c r="CD75" s="416"/>
      <c r="CE75" s="416">
        <f>SUM(CE76:CE79)</f>
        <v>243428</v>
      </c>
      <c r="CF75" s="416"/>
      <c r="CG75" s="416"/>
      <c r="CH75" s="417"/>
      <c r="CI75" s="416"/>
      <c r="CJ75" s="416">
        <f>SUM(CJ76:CJ79)</f>
        <v>240649</v>
      </c>
      <c r="CK75" s="416"/>
      <c r="CL75" s="416"/>
      <c r="CM75" s="417"/>
      <c r="CN75" s="416"/>
      <c r="CO75" s="416">
        <f>SUM(CO76:CO79)</f>
        <v>69712</v>
      </c>
      <c r="CP75" s="416"/>
      <c r="CQ75" s="416"/>
      <c r="CR75" s="417"/>
      <c r="CS75" s="416"/>
      <c r="CT75" s="416">
        <f>SUM(CT76:CT79)</f>
        <v>32339</v>
      </c>
      <c r="CU75" s="416"/>
      <c r="CV75" s="416"/>
      <c r="CW75" s="417"/>
      <c r="CX75" s="416"/>
      <c r="CY75" s="416">
        <f>SUM(CY76:CY79)</f>
        <v>458898</v>
      </c>
      <c r="CZ75" s="416"/>
      <c r="DA75" s="416"/>
      <c r="DB75" s="417"/>
      <c r="DC75" s="416"/>
      <c r="DD75" s="416">
        <f>SUM(DD76:DD79)</f>
        <v>113532</v>
      </c>
      <c r="DE75" s="416"/>
      <c r="DF75" s="416"/>
      <c r="DG75" s="417"/>
      <c r="DH75" s="416"/>
      <c r="DI75" s="416">
        <f>SUM(DI76:DI79)</f>
        <v>48843</v>
      </c>
      <c r="DJ75" s="416"/>
      <c r="DK75" s="416"/>
      <c r="DL75" s="417"/>
      <c r="DM75" s="416"/>
      <c r="DN75" s="416">
        <f>SUM(DN76:DN79)</f>
        <v>251202</v>
      </c>
      <c r="DO75" s="416"/>
      <c r="DP75" s="416"/>
      <c r="DQ75" s="417"/>
      <c r="DR75" s="416"/>
      <c r="DS75" s="416">
        <f>SUM(DS76:DS79)</f>
        <v>240257</v>
      </c>
      <c r="DT75" s="416"/>
      <c r="DU75" s="416"/>
      <c r="DV75" s="417"/>
      <c r="DW75" s="416"/>
      <c r="DX75" s="416">
        <f>SUM(DX76:DX79)</f>
        <v>82105</v>
      </c>
      <c r="DY75" s="416"/>
      <c r="DZ75" s="416"/>
      <c r="EA75" s="417"/>
      <c r="EB75" s="416"/>
      <c r="EC75" s="416">
        <f>SUM(EC76:EC79)</f>
        <v>147790</v>
      </c>
      <c r="ED75" s="416"/>
      <c r="EE75" s="416"/>
      <c r="EF75" s="417"/>
      <c r="EG75" s="416"/>
      <c r="EH75" s="416">
        <f>SUM(EH76:EH79)</f>
        <v>147790</v>
      </c>
      <c r="EI75" s="416"/>
      <c r="EJ75" s="416"/>
      <c r="EK75" s="417"/>
      <c r="EL75" s="416"/>
      <c r="EM75" s="416">
        <f>SUM(EM76:EM79)</f>
        <v>243428</v>
      </c>
      <c r="EN75" s="416"/>
      <c r="EO75" s="416"/>
      <c r="EP75" s="301"/>
      <c r="ER75" s="290"/>
    </row>
    <row r="76" spans="4:148" ht="12.75" customHeight="1" x14ac:dyDescent="0.35">
      <c r="D76" s="301" t="s">
        <v>338</v>
      </c>
      <c r="F76" s="427"/>
      <c r="G76" s="320"/>
      <c r="H76" s="414">
        <v>0</v>
      </c>
      <c r="I76" s="415"/>
      <c r="J76" s="416"/>
      <c r="K76" s="417"/>
      <c r="L76" s="418"/>
      <c r="M76" s="414">
        <v>0</v>
      </c>
      <c r="N76" s="415"/>
      <c r="O76" s="416"/>
      <c r="P76" s="417"/>
      <c r="Q76" s="418"/>
      <c r="R76" s="414">
        <v>0</v>
      </c>
      <c r="S76" s="415"/>
      <c r="T76" s="416"/>
      <c r="U76" s="417"/>
      <c r="V76" s="418"/>
      <c r="W76" s="414">
        <v>0</v>
      </c>
      <c r="X76" s="415"/>
      <c r="Y76" s="416"/>
      <c r="Z76" s="417"/>
      <c r="AA76" s="418"/>
      <c r="AB76" s="414">
        <v>0</v>
      </c>
      <c r="AC76" s="415"/>
      <c r="AD76" s="416"/>
      <c r="AE76" s="417"/>
      <c r="AF76" s="418"/>
      <c r="AG76" s="414">
        <v>0</v>
      </c>
      <c r="AH76" s="415"/>
      <c r="AI76" s="416"/>
      <c r="AJ76" s="417"/>
      <c r="AK76" s="418"/>
      <c r="AL76" s="414">
        <v>0</v>
      </c>
      <c r="AM76" s="415"/>
      <c r="AN76" s="416"/>
      <c r="AO76" s="417"/>
      <c r="AP76" s="418"/>
      <c r="AQ76" s="414">
        <v>0</v>
      </c>
      <c r="AR76" s="415"/>
      <c r="AS76" s="416"/>
      <c r="AT76" s="417"/>
      <c r="AU76" s="418"/>
      <c r="AV76" s="414">
        <v>0</v>
      </c>
      <c r="AW76" s="415"/>
      <c r="AX76" s="416"/>
      <c r="AY76" s="417"/>
      <c r="AZ76" s="418"/>
      <c r="BA76" s="414">
        <v>0</v>
      </c>
      <c r="BB76" s="415"/>
      <c r="BC76" s="416"/>
      <c r="BD76" s="417"/>
      <c r="BE76" s="418"/>
      <c r="BF76" s="414">
        <v>0</v>
      </c>
      <c r="BG76" s="415"/>
      <c r="BH76" s="416"/>
      <c r="BI76" s="417"/>
      <c r="BJ76" s="418"/>
      <c r="BK76" s="414">
        <v>0</v>
      </c>
      <c r="BL76" s="415"/>
      <c r="BM76" s="416"/>
      <c r="BN76" s="417"/>
      <c r="BO76" s="418"/>
      <c r="BP76" s="414">
        <v>0</v>
      </c>
      <c r="BQ76" s="415"/>
      <c r="BR76" s="416"/>
      <c r="BS76" s="417"/>
      <c r="BT76" s="418"/>
      <c r="BU76" s="414">
        <f>SUM(M76:BP76)</f>
        <v>0</v>
      </c>
      <c r="BV76" s="415"/>
      <c r="BW76" s="416"/>
      <c r="BX76" s="417"/>
      <c r="BY76" s="418"/>
      <c r="BZ76" s="414">
        <v>2014481</v>
      </c>
      <c r="CA76" s="415"/>
      <c r="CB76" s="416"/>
      <c r="CC76" s="417"/>
      <c r="CD76" s="418"/>
      <c r="CE76" s="414">
        <v>235943</v>
      </c>
      <c r="CF76" s="415"/>
      <c r="CG76" s="416"/>
      <c r="CH76" s="417"/>
      <c r="CI76" s="418"/>
      <c r="CJ76" s="414">
        <v>225710</v>
      </c>
      <c r="CK76" s="415"/>
      <c r="CL76" s="416"/>
      <c r="CM76" s="417"/>
      <c r="CN76" s="418"/>
      <c r="CO76" s="414">
        <v>65413</v>
      </c>
      <c r="CP76" s="415"/>
      <c r="CQ76" s="416"/>
      <c r="CR76" s="417"/>
      <c r="CS76" s="418"/>
      <c r="CT76" s="414">
        <v>29871</v>
      </c>
      <c r="CU76" s="415"/>
      <c r="CV76" s="416"/>
      <c r="CW76" s="417"/>
      <c r="CX76" s="418"/>
      <c r="CY76" s="414">
        <v>425456</v>
      </c>
      <c r="CZ76" s="415"/>
      <c r="DA76" s="416"/>
      <c r="DB76" s="417"/>
      <c r="DC76" s="418"/>
      <c r="DD76" s="414">
        <v>105313</v>
      </c>
      <c r="DE76" s="415"/>
      <c r="DF76" s="416"/>
      <c r="DG76" s="417"/>
      <c r="DH76" s="418"/>
      <c r="DI76" s="414">
        <v>46412</v>
      </c>
      <c r="DJ76" s="415"/>
      <c r="DK76" s="416"/>
      <c r="DL76" s="417"/>
      <c r="DM76" s="418"/>
      <c r="DN76" s="414">
        <v>245240</v>
      </c>
      <c r="DO76" s="415"/>
      <c r="DP76" s="416"/>
      <c r="DQ76" s="417"/>
      <c r="DR76" s="418"/>
      <c r="DS76" s="414">
        <v>239873</v>
      </c>
      <c r="DT76" s="415"/>
      <c r="DU76" s="416"/>
      <c r="DV76" s="417"/>
      <c r="DW76" s="418"/>
      <c r="DX76" s="414">
        <v>83646</v>
      </c>
      <c r="DY76" s="415"/>
      <c r="DZ76" s="416"/>
      <c r="EA76" s="417"/>
      <c r="EB76" s="418"/>
      <c r="EC76" s="414">
        <v>154753</v>
      </c>
      <c r="ED76" s="415"/>
      <c r="EE76" s="416"/>
      <c r="EF76" s="417"/>
      <c r="EG76" s="418"/>
      <c r="EH76" s="414">
        <v>156851</v>
      </c>
      <c r="EI76" s="415"/>
      <c r="EJ76" s="416"/>
      <c r="EK76" s="417"/>
      <c r="EL76" s="418"/>
      <c r="EM76" s="414">
        <f>SUM(CE76)</f>
        <v>235943</v>
      </c>
      <c r="EN76" s="415"/>
      <c r="EO76" s="416"/>
      <c r="EP76" s="301"/>
      <c r="ER76" s="290"/>
    </row>
    <row r="77" spans="4:148" ht="12.75" customHeight="1" x14ac:dyDescent="0.35">
      <c r="D77" s="301" t="s">
        <v>341</v>
      </c>
      <c r="F77" s="417"/>
      <c r="G77" s="313"/>
      <c r="H77" s="416">
        <v>0</v>
      </c>
      <c r="I77" s="420"/>
      <c r="J77" s="416"/>
      <c r="K77" s="417"/>
      <c r="L77" s="417"/>
      <c r="M77" s="416">
        <v>0</v>
      </c>
      <c r="N77" s="420"/>
      <c r="O77" s="416"/>
      <c r="P77" s="417"/>
      <c r="Q77" s="417"/>
      <c r="R77" s="416">
        <v>0</v>
      </c>
      <c r="S77" s="420"/>
      <c r="T77" s="416"/>
      <c r="U77" s="417"/>
      <c r="V77" s="417"/>
      <c r="W77" s="416">
        <v>0</v>
      </c>
      <c r="X77" s="420"/>
      <c r="Y77" s="416"/>
      <c r="Z77" s="417"/>
      <c r="AA77" s="417"/>
      <c r="AB77" s="416">
        <v>0</v>
      </c>
      <c r="AC77" s="420"/>
      <c r="AD77" s="416"/>
      <c r="AE77" s="417"/>
      <c r="AF77" s="417"/>
      <c r="AG77" s="416">
        <v>0</v>
      </c>
      <c r="AH77" s="420"/>
      <c r="AI77" s="416"/>
      <c r="AJ77" s="417"/>
      <c r="AK77" s="417"/>
      <c r="AL77" s="416">
        <v>0</v>
      </c>
      <c r="AM77" s="420"/>
      <c r="AN77" s="416"/>
      <c r="AO77" s="417"/>
      <c r="AP77" s="417"/>
      <c r="AQ77" s="416">
        <v>0</v>
      </c>
      <c r="AR77" s="420"/>
      <c r="AS77" s="416"/>
      <c r="AT77" s="417"/>
      <c r="AU77" s="417"/>
      <c r="AV77" s="416">
        <v>0</v>
      </c>
      <c r="AW77" s="420"/>
      <c r="AX77" s="416"/>
      <c r="AY77" s="417"/>
      <c r="AZ77" s="417"/>
      <c r="BA77" s="416">
        <v>0</v>
      </c>
      <c r="BB77" s="420"/>
      <c r="BC77" s="416"/>
      <c r="BD77" s="417"/>
      <c r="BE77" s="417"/>
      <c r="BF77" s="416">
        <v>0</v>
      </c>
      <c r="BG77" s="420"/>
      <c r="BH77" s="416"/>
      <c r="BI77" s="417"/>
      <c r="BJ77" s="417"/>
      <c r="BK77" s="416">
        <v>0</v>
      </c>
      <c r="BL77" s="420"/>
      <c r="BM77" s="416"/>
      <c r="BN77" s="417"/>
      <c r="BO77" s="417"/>
      <c r="BP77" s="416">
        <v>0</v>
      </c>
      <c r="BQ77" s="420"/>
      <c r="BR77" s="416"/>
      <c r="BS77" s="417"/>
      <c r="BT77" s="417"/>
      <c r="BU77" s="416">
        <f>SUM(M77:BP77)</f>
        <v>0</v>
      </c>
      <c r="BV77" s="420"/>
      <c r="BW77" s="416"/>
      <c r="BX77" s="417"/>
      <c r="BY77" s="417"/>
      <c r="BZ77" s="416">
        <v>129</v>
      </c>
      <c r="CA77" s="420"/>
      <c r="CB77" s="416"/>
      <c r="CC77" s="417"/>
      <c r="CD77" s="417"/>
      <c r="CE77" s="416">
        <v>0</v>
      </c>
      <c r="CF77" s="420"/>
      <c r="CG77" s="416"/>
      <c r="CH77" s="417"/>
      <c r="CI77" s="417"/>
      <c r="CJ77" s="416">
        <v>0</v>
      </c>
      <c r="CK77" s="420"/>
      <c r="CL77" s="416"/>
      <c r="CM77" s="417"/>
      <c r="CN77" s="417"/>
      <c r="CO77" s="416">
        <v>0</v>
      </c>
      <c r="CP77" s="420"/>
      <c r="CQ77" s="416"/>
      <c r="CR77" s="417"/>
      <c r="CS77" s="417"/>
      <c r="CT77" s="416">
        <v>129</v>
      </c>
      <c r="CU77" s="420"/>
      <c r="CV77" s="416"/>
      <c r="CW77" s="417"/>
      <c r="CX77" s="417"/>
      <c r="CY77" s="416">
        <v>0</v>
      </c>
      <c r="CZ77" s="420"/>
      <c r="DA77" s="416"/>
      <c r="DB77" s="417"/>
      <c r="DC77" s="417"/>
      <c r="DD77" s="416">
        <v>0</v>
      </c>
      <c r="DE77" s="420"/>
      <c r="DF77" s="416"/>
      <c r="DG77" s="417"/>
      <c r="DH77" s="417"/>
      <c r="DI77" s="416">
        <v>0</v>
      </c>
      <c r="DJ77" s="420"/>
      <c r="DK77" s="416"/>
      <c r="DL77" s="417"/>
      <c r="DM77" s="417"/>
      <c r="DN77" s="416">
        <v>0</v>
      </c>
      <c r="DO77" s="420"/>
      <c r="DP77" s="416"/>
      <c r="DQ77" s="417"/>
      <c r="DR77" s="417"/>
      <c r="DS77" s="416">
        <v>0</v>
      </c>
      <c r="DT77" s="420"/>
      <c r="DU77" s="416"/>
      <c r="DV77" s="417"/>
      <c r="DW77" s="417"/>
      <c r="DX77" s="416">
        <v>0</v>
      </c>
      <c r="DY77" s="420"/>
      <c r="DZ77" s="416"/>
      <c r="EA77" s="417"/>
      <c r="EB77" s="417"/>
      <c r="EC77" s="416">
        <v>0</v>
      </c>
      <c r="ED77" s="420"/>
      <c r="EE77" s="416"/>
      <c r="EF77" s="417"/>
      <c r="EG77" s="417"/>
      <c r="EH77" s="416">
        <v>0</v>
      </c>
      <c r="EI77" s="420"/>
      <c r="EJ77" s="416"/>
      <c r="EK77" s="417"/>
      <c r="EL77" s="417"/>
      <c r="EM77" s="416">
        <f>SUM(CE77)</f>
        <v>0</v>
      </c>
      <c r="EN77" s="420"/>
      <c r="EO77" s="416"/>
      <c r="EP77" s="301"/>
      <c r="ER77" s="290"/>
    </row>
    <row r="78" spans="4:148" ht="12.75" customHeight="1" x14ac:dyDescent="0.35">
      <c r="D78" s="301" t="s">
        <v>342</v>
      </c>
      <c r="F78" s="417"/>
      <c r="G78" s="313"/>
      <c r="H78" s="416">
        <v>0</v>
      </c>
      <c r="I78" s="420"/>
      <c r="J78" s="416"/>
      <c r="K78" s="417"/>
      <c r="L78" s="417"/>
      <c r="M78" s="416">
        <v>0</v>
      </c>
      <c r="N78" s="420"/>
      <c r="O78" s="416"/>
      <c r="P78" s="417"/>
      <c r="Q78" s="417"/>
      <c r="R78" s="416">
        <v>0</v>
      </c>
      <c r="S78" s="420"/>
      <c r="T78" s="416"/>
      <c r="U78" s="417"/>
      <c r="V78" s="417"/>
      <c r="W78" s="416">
        <v>0</v>
      </c>
      <c r="X78" s="420"/>
      <c r="Y78" s="416"/>
      <c r="Z78" s="417"/>
      <c r="AA78" s="417"/>
      <c r="AB78" s="416">
        <v>0</v>
      </c>
      <c r="AC78" s="420"/>
      <c r="AD78" s="416"/>
      <c r="AE78" s="417"/>
      <c r="AF78" s="417"/>
      <c r="AG78" s="416">
        <v>0</v>
      </c>
      <c r="AH78" s="420"/>
      <c r="AI78" s="416"/>
      <c r="AJ78" s="417"/>
      <c r="AK78" s="417"/>
      <c r="AL78" s="416">
        <v>0</v>
      </c>
      <c r="AM78" s="420"/>
      <c r="AN78" s="416"/>
      <c r="AO78" s="417"/>
      <c r="AP78" s="417"/>
      <c r="AQ78" s="416">
        <v>0</v>
      </c>
      <c r="AR78" s="420"/>
      <c r="AS78" s="416"/>
      <c r="AT78" s="417"/>
      <c r="AU78" s="417"/>
      <c r="AV78" s="416">
        <v>0</v>
      </c>
      <c r="AW78" s="420"/>
      <c r="AX78" s="416"/>
      <c r="AY78" s="417"/>
      <c r="AZ78" s="417"/>
      <c r="BA78" s="416">
        <v>0</v>
      </c>
      <c r="BB78" s="420"/>
      <c r="BC78" s="416"/>
      <c r="BD78" s="417"/>
      <c r="BE78" s="417"/>
      <c r="BF78" s="416">
        <v>0</v>
      </c>
      <c r="BG78" s="420"/>
      <c r="BH78" s="416"/>
      <c r="BI78" s="417"/>
      <c r="BJ78" s="417"/>
      <c r="BK78" s="416">
        <v>0</v>
      </c>
      <c r="BL78" s="420"/>
      <c r="BM78" s="416"/>
      <c r="BN78" s="417"/>
      <c r="BO78" s="417"/>
      <c r="BP78" s="416">
        <v>0</v>
      </c>
      <c r="BQ78" s="420"/>
      <c r="BR78" s="416"/>
      <c r="BS78" s="417"/>
      <c r="BT78" s="417"/>
      <c r="BU78" s="416">
        <f>SUM(M78:BP78)</f>
        <v>0</v>
      </c>
      <c r="BV78" s="420"/>
      <c r="BW78" s="416"/>
      <c r="BX78" s="417"/>
      <c r="BY78" s="417"/>
      <c r="BZ78" s="416">
        <v>-94610</v>
      </c>
      <c r="CA78" s="420"/>
      <c r="CB78" s="416"/>
      <c r="CC78" s="417"/>
      <c r="CD78" s="417"/>
      <c r="CE78" s="416">
        <v>-5943</v>
      </c>
      <c r="CF78" s="420"/>
      <c r="CG78" s="416"/>
      <c r="CH78" s="417"/>
      <c r="CI78" s="417"/>
      <c r="CJ78" s="416">
        <v>-710</v>
      </c>
      <c r="CK78" s="420"/>
      <c r="CL78" s="416"/>
      <c r="CM78" s="417"/>
      <c r="CN78" s="417"/>
      <c r="CO78" s="416">
        <v>-413</v>
      </c>
      <c r="CP78" s="420"/>
      <c r="CQ78" s="416"/>
      <c r="CR78" s="417"/>
      <c r="CS78" s="417"/>
      <c r="CT78" s="416">
        <v>0</v>
      </c>
      <c r="CU78" s="420"/>
      <c r="CV78" s="416"/>
      <c r="CW78" s="417"/>
      <c r="CX78" s="417"/>
      <c r="CY78" s="416">
        <v>-456</v>
      </c>
      <c r="CZ78" s="420"/>
      <c r="DA78" s="416"/>
      <c r="DB78" s="417"/>
      <c r="DC78" s="417"/>
      <c r="DD78" s="416">
        <v>-313</v>
      </c>
      <c r="DE78" s="420"/>
      <c r="DF78" s="416"/>
      <c r="DG78" s="417"/>
      <c r="DH78" s="417"/>
      <c r="DI78" s="416">
        <v>-1412</v>
      </c>
      <c r="DJ78" s="420"/>
      <c r="DK78" s="416"/>
      <c r="DL78" s="417"/>
      <c r="DM78" s="417"/>
      <c r="DN78" s="416">
        <v>-15240</v>
      </c>
      <c r="DO78" s="420"/>
      <c r="DP78" s="416"/>
      <c r="DQ78" s="417"/>
      <c r="DR78" s="417"/>
      <c r="DS78" s="416">
        <v>-19873</v>
      </c>
      <c r="DT78" s="420"/>
      <c r="DU78" s="416"/>
      <c r="DV78" s="417"/>
      <c r="DW78" s="417"/>
      <c r="DX78" s="416">
        <v>-8646</v>
      </c>
      <c r="DY78" s="420"/>
      <c r="DZ78" s="416"/>
      <c r="EA78" s="417"/>
      <c r="EB78" s="417"/>
      <c r="EC78" s="416">
        <v>-19753</v>
      </c>
      <c r="ED78" s="420"/>
      <c r="EE78" s="416"/>
      <c r="EF78" s="417"/>
      <c r="EG78" s="417"/>
      <c r="EH78" s="416">
        <v>-21851</v>
      </c>
      <c r="EI78" s="420"/>
      <c r="EJ78" s="416"/>
      <c r="EK78" s="417"/>
      <c r="EL78" s="417"/>
      <c r="EM78" s="416">
        <f>SUM(CE78)</f>
        <v>-5943</v>
      </c>
      <c r="EN78" s="420"/>
      <c r="EO78" s="416"/>
      <c r="EP78" s="301"/>
      <c r="ER78" s="290"/>
    </row>
    <row r="79" spans="4:148" ht="12.75" customHeight="1" x14ac:dyDescent="0.35">
      <c r="D79" s="301" t="s">
        <v>343</v>
      </c>
      <c r="F79" s="417"/>
      <c r="G79" s="337"/>
      <c r="H79" s="428">
        <v>0</v>
      </c>
      <c r="I79" s="429"/>
      <c r="J79" s="416"/>
      <c r="K79" s="417"/>
      <c r="L79" s="430"/>
      <c r="M79" s="428">
        <v>0</v>
      </c>
      <c r="N79" s="429"/>
      <c r="O79" s="416"/>
      <c r="P79" s="417"/>
      <c r="Q79" s="430"/>
      <c r="R79" s="428">
        <v>0</v>
      </c>
      <c r="S79" s="429"/>
      <c r="T79" s="416"/>
      <c r="U79" s="417"/>
      <c r="V79" s="430"/>
      <c r="W79" s="428">
        <v>0</v>
      </c>
      <c r="X79" s="429"/>
      <c r="Y79" s="416"/>
      <c r="Z79" s="417"/>
      <c r="AA79" s="430"/>
      <c r="AB79" s="428">
        <v>0</v>
      </c>
      <c r="AC79" s="429"/>
      <c r="AD79" s="416"/>
      <c r="AE79" s="417"/>
      <c r="AF79" s="430"/>
      <c r="AG79" s="428">
        <v>0</v>
      </c>
      <c r="AH79" s="429"/>
      <c r="AI79" s="416"/>
      <c r="AJ79" s="417"/>
      <c r="AK79" s="430"/>
      <c r="AL79" s="428">
        <v>0</v>
      </c>
      <c r="AM79" s="429"/>
      <c r="AN79" s="416"/>
      <c r="AO79" s="417"/>
      <c r="AP79" s="430"/>
      <c r="AQ79" s="428">
        <v>0</v>
      </c>
      <c r="AR79" s="429"/>
      <c r="AS79" s="416"/>
      <c r="AT79" s="417"/>
      <c r="AU79" s="430"/>
      <c r="AV79" s="428">
        <v>0</v>
      </c>
      <c r="AW79" s="429"/>
      <c r="AX79" s="416"/>
      <c r="AY79" s="417"/>
      <c r="AZ79" s="430"/>
      <c r="BA79" s="428">
        <v>0</v>
      </c>
      <c r="BB79" s="429"/>
      <c r="BC79" s="416"/>
      <c r="BD79" s="417"/>
      <c r="BE79" s="430"/>
      <c r="BF79" s="428">
        <v>0</v>
      </c>
      <c r="BG79" s="429"/>
      <c r="BH79" s="416"/>
      <c r="BI79" s="417"/>
      <c r="BJ79" s="430"/>
      <c r="BK79" s="428">
        <v>0</v>
      </c>
      <c r="BL79" s="429"/>
      <c r="BM79" s="416"/>
      <c r="BN79" s="417"/>
      <c r="BO79" s="430"/>
      <c r="BP79" s="428">
        <v>0</v>
      </c>
      <c r="BQ79" s="429"/>
      <c r="BR79" s="416"/>
      <c r="BS79" s="417"/>
      <c r="BT79" s="430"/>
      <c r="BU79" s="428">
        <f>SUM(M79:BP79)</f>
        <v>0</v>
      </c>
      <c r="BV79" s="429"/>
      <c r="BW79" s="416"/>
      <c r="BX79" s="417"/>
      <c r="BY79" s="430"/>
      <c r="BZ79" s="428">
        <v>156545</v>
      </c>
      <c r="CA79" s="429"/>
      <c r="CB79" s="416"/>
      <c r="CC79" s="417"/>
      <c r="CD79" s="430"/>
      <c r="CE79" s="428">
        <v>13428</v>
      </c>
      <c r="CF79" s="429"/>
      <c r="CG79" s="416"/>
      <c r="CH79" s="417"/>
      <c r="CI79" s="430"/>
      <c r="CJ79" s="428">
        <v>15649</v>
      </c>
      <c r="CK79" s="429"/>
      <c r="CL79" s="416"/>
      <c r="CM79" s="417"/>
      <c r="CN79" s="430"/>
      <c r="CO79" s="428">
        <v>4712</v>
      </c>
      <c r="CP79" s="429"/>
      <c r="CQ79" s="416"/>
      <c r="CR79" s="417"/>
      <c r="CS79" s="430"/>
      <c r="CT79" s="428">
        <v>2339</v>
      </c>
      <c r="CU79" s="429"/>
      <c r="CV79" s="416"/>
      <c r="CW79" s="417"/>
      <c r="CX79" s="430"/>
      <c r="CY79" s="428">
        <v>33898</v>
      </c>
      <c r="CZ79" s="429"/>
      <c r="DA79" s="416"/>
      <c r="DB79" s="417"/>
      <c r="DC79" s="430"/>
      <c r="DD79" s="428">
        <v>8532</v>
      </c>
      <c r="DE79" s="429"/>
      <c r="DF79" s="416"/>
      <c r="DG79" s="417"/>
      <c r="DH79" s="430"/>
      <c r="DI79" s="428">
        <v>3843</v>
      </c>
      <c r="DJ79" s="429"/>
      <c r="DK79" s="416"/>
      <c r="DL79" s="417"/>
      <c r="DM79" s="430"/>
      <c r="DN79" s="428">
        <v>21202</v>
      </c>
      <c r="DO79" s="429"/>
      <c r="DP79" s="416"/>
      <c r="DQ79" s="417"/>
      <c r="DR79" s="430"/>
      <c r="DS79" s="428">
        <v>20257</v>
      </c>
      <c r="DT79" s="429"/>
      <c r="DU79" s="416"/>
      <c r="DV79" s="417"/>
      <c r="DW79" s="430"/>
      <c r="DX79" s="428">
        <v>7105</v>
      </c>
      <c r="DY79" s="429"/>
      <c r="DZ79" s="416"/>
      <c r="EA79" s="417"/>
      <c r="EB79" s="430"/>
      <c r="EC79" s="428">
        <v>12790</v>
      </c>
      <c r="ED79" s="429"/>
      <c r="EE79" s="416"/>
      <c r="EF79" s="417"/>
      <c r="EG79" s="430"/>
      <c r="EH79" s="428">
        <v>12790</v>
      </c>
      <c r="EI79" s="429"/>
      <c r="EJ79" s="416"/>
      <c r="EK79" s="417"/>
      <c r="EL79" s="430"/>
      <c r="EM79" s="428">
        <f>SUM(CE79)</f>
        <v>13428</v>
      </c>
      <c r="EN79" s="429"/>
      <c r="EO79" s="416"/>
      <c r="EP79" s="301"/>
      <c r="ER79" s="290"/>
    </row>
    <row r="80" spans="4:148" x14ac:dyDescent="0.35">
      <c r="D80" s="301"/>
      <c r="F80" s="417"/>
      <c r="H80" s="416"/>
      <c r="I80" s="416"/>
      <c r="J80" s="416"/>
      <c r="K80" s="417"/>
      <c r="L80" s="416"/>
      <c r="M80" s="416"/>
      <c r="N80" s="416"/>
      <c r="O80" s="416"/>
      <c r="P80" s="417"/>
      <c r="Q80" s="416"/>
      <c r="R80" s="416"/>
      <c r="S80" s="416"/>
      <c r="T80" s="416"/>
      <c r="U80" s="417"/>
      <c r="V80" s="416"/>
      <c r="W80" s="416"/>
      <c r="X80" s="416"/>
      <c r="Y80" s="416"/>
      <c r="Z80" s="417"/>
      <c r="AA80" s="416"/>
      <c r="AB80" s="416"/>
      <c r="AC80" s="416"/>
      <c r="AD80" s="416"/>
      <c r="AE80" s="417"/>
      <c r="AF80" s="416"/>
      <c r="AG80" s="416"/>
      <c r="AH80" s="416"/>
      <c r="AI80" s="416"/>
      <c r="AJ80" s="417"/>
      <c r="AK80" s="416"/>
      <c r="AL80" s="416"/>
      <c r="AM80" s="416"/>
      <c r="AN80" s="416"/>
      <c r="AO80" s="417"/>
      <c r="AP80" s="416"/>
      <c r="AQ80" s="416"/>
      <c r="AR80" s="416"/>
      <c r="AS80" s="416"/>
      <c r="AT80" s="417"/>
      <c r="AU80" s="416"/>
      <c r="AV80" s="416"/>
      <c r="AW80" s="416"/>
      <c r="AX80" s="416"/>
      <c r="AY80" s="417"/>
      <c r="AZ80" s="416"/>
      <c r="BA80" s="416"/>
      <c r="BB80" s="416"/>
      <c r="BC80" s="416"/>
      <c r="BD80" s="417"/>
      <c r="BE80" s="416"/>
      <c r="BF80" s="416"/>
      <c r="BG80" s="416"/>
      <c r="BH80" s="416"/>
      <c r="BI80" s="417"/>
      <c r="BJ80" s="416"/>
      <c r="BK80" s="416"/>
      <c r="BL80" s="416"/>
      <c r="BM80" s="416"/>
      <c r="BN80" s="417"/>
      <c r="BO80" s="416"/>
      <c r="BP80" s="416"/>
      <c r="BQ80" s="416"/>
      <c r="BR80" s="416"/>
      <c r="BS80" s="417"/>
      <c r="BT80" s="416"/>
      <c r="BU80" s="416"/>
      <c r="BV80" s="416"/>
      <c r="BW80" s="416"/>
      <c r="BX80" s="417"/>
      <c r="BY80" s="416"/>
      <c r="BZ80" s="416"/>
      <c r="CA80" s="416"/>
      <c r="CB80" s="416"/>
      <c r="CC80" s="417"/>
      <c r="CD80" s="416"/>
      <c r="CE80" s="416"/>
      <c r="CF80" s="416"/>
      <c r="CG80" s="416"/>
      <c r="CH80" s="417"/>
      <c r="CI80" s="416"/>
      <c r="CJ80" s="416"/>
      <c r="CK80" s="416"/>
      <c r="CL80" s="416"/>
      <c r="CM80" s="417"/>
      <c r="CN80" s="416"/>
      <c r="CO80" s="416"/>
      <c r="CP80" s="416"/>
      <c r="CQ80" s="416"/>
      <c r="CR80" s="417"/>
      <c r="CS80" s="416"/>
      <c r="CT80" s="416"/>
      <c r="CU80" s="416"/>
      <c r="CV80" s="416"/>
      <c r="CW80" s="417"/>
      <c r="CX80" s="416"/>
      <c r="CY80" s="416"/>
      <c r="CZ80" s="416"/>
      <c r="DA80" s="416"/>
      <c r="DB80" s="417"/>
      <c r="DC80" s="416"/>
      <c r="DD80" s="416"/>
      <c r="DE80" s="416"/>
      <c r="DF80" s="416"/>
      <c r="DG80" s="417"/>
      <c r="DH80" s="416"/>
      <c r="DI80" s="416"/>
      <c r="DJ80" s="416"/>
      <c r="DK80" s="416"/>
      <c r="DL80" s="417"/>
      <c r="DM80" s="416"/>
      <c r="DN80" s="416"/>
      <c r="DO80" s="416"/>
      <c r="DP80" s="416"/>
      <c r="DQ80" s="417"/>
      <c r="DR80" s="416"/>
      <c r="DS80" s="416"/>
      <c r="DT80" s="416"/>
      <c r="DU80" s="416"/>
      <c r="DV80" s="417"/>
      <c r="DW80" s="416"/>
      <c r="DX80" s="416"/>
      <c r="DY80" s="416"/>
      <c r="DZ80" s="416"/>
      <c r="EA80" s="417"/>
      <c r="EB80" s="416"/>
      <c r="EC80" s="416"/>
      <c r="ED80" s="416"/>
      <c r="EE80" s="416"/>
      <c r="EF80" s="417"/>
      <c r="EG80" s="416"/>
      <c r="EH80" s="416"/>
      <c r="EI80" s="416"/>
      <c r="EJ80" s="416"/>
      <c r="EK80" s="417"/>
      <c r="EL80" s="416"/>
      <c r="EM80" s="416"/>
      <c r="EN80" s="416"/>
      <c r="EO80" s="416"/>
      <c r="EP80" s="301"/>
      <c r="ER80" s="290"/>
    </row>
    <row r="81" spans="4:148" ht="12.75" customHeight="1" x14ac:dyDescent="0.35">
      <c r="D81" s="301" t="s">
        <v>352</v>
      </c>
      <c r="F81" s="417"/>
      <c r="H81" s="416">
        <f>SUM(H82:H85)</f>
        <v>0</v>
      </c>
      <c r="I81" s="416"/>
      <c r="J81" s="416"/>
      <c r="K81" s="417"/>
      <c r="L81" s="416"/>
      <c r="M81" s="416">
        <f>SUM(M82:M85)</f>
        <v>181622</v>
      </c>
      <c r="N81" s="416"/>
      <c r="O81" s="416"/>
      <c r="P81" s="417"/>
      <c r="Q81" s="416"/>
      <c r="R81" s="416">
        <f>SUM(R82:R85)</f>
        <v>0</v>
      </c>
      <c r="S81" s="416"/>
      <c r="T81" s="416"/>
      <c r="U81" s="417"/>
      <c r="V81" s="416"/>
      <c r="W81" s="416">
        <f>SUM(W82:W85)</f>
        <v>0</v>
      </c>
      <c r="X81" s="416"/>
      <c r="Y81" s="416"/>
      <c r="Z81" s="417"/>
      <c r="AA81" s="416"/>
      <c r="AB81" s="416">
        <f>SUM(AB82:AB85)</f>
        <v>0</v>
      </c>
      <c r="AC81" s="416"/>
      <c r="AD81" s="416"/>
      <c r="AE81" s="417"/>
      <c r="AF81" s="416"/>
      <c r="AG81" s="416">
        <f>SUM(AG82:AG85)</f>
        <v>0</v>
      </c>
      <c r="AH81" s="416"/>
      <c r="AI81" s="416"/>
      <c r="AJ81" s="417"/>
      <c r="AK81" s="416"/>
      <c r="AL81" s="416">
        <f>SUM(AL82:AL85)</f>
        <v>0</v>
      </c>
      <c r="AM81" s="416"/>
      <c r="AN81" s="416"/>
      <c r="AO81" s="417"/>
      <c r="AP81" s="416"/>
      <c r="AQ81" s="416">
        <f>SUM(AQ82:AQ85)</f>
        <v>0</v>
      </c>
      <c r="AR81" s="416"/>
      <c r="AS81" s="416"/>
      <c r="AT81" s="417"/>
      <c r="AU81" s="416"/>
      <c r="AV81" s="416">
        <f>SUM(AV82:AV85)</f>
        <v>0</v>
      </c>
      <c r="AW81" s="416"/>
      <c r="AX81" s="416"/>
      <c r="AY81" s="417"/>
      <c r="AZ81" s="416"/>
      <c r="BA81" s="416">
        <f>SUM(BA82:BA85)</f>
        <v>0</v>
      </c>
      <c r="BB81" s="416"/>
      <c r="BC81" s="416"/>
      <c r="BD81" s="417"/>
      <c r="BE81" s="416"/>
      <c r="BF81" s="416">
        <f>SUM(BF82:BF85)</f>
        <v>0</v>
      </c>
      <c r="BG81" s="416"/>
      <c r="BH81" s="416"/>
      <c r="BI81" s="417"/>
      <c r="BJ81" s="416"/>
      <c r="BK81" s="416">
        <f>SUM(BK82:BK85)</f>
        <v>0</v>
      </c>
      <c r="BL81" s="416"/>
      <c r="BM81" s="416"/>
      <c r="BN81" s="417"/>
      <c r="BO81" s="416"/>
      <c r="BP81" s="416">
        <f>SUM(BP82:BP85)</f>
        <v>0</v>
      </c>
      <c r="BQ81" s="416"/>
      <c r="BR81" s="416"/>
      <c r="BS81" s="417"/>
      <c r="BT81" s="416"/>
      <c r="BU81" s="416">
        <f>SUM(BU82:BU85)</f>
        <v>181622</v>
      </c>
      <c r="BV81" s="416"/>
      <c r="BW81" s="416"/>
      <c r="BX81" s="417"/>
      <c r="BY81" s="416"/>
      <c r="BZ81" s="416">
        <f>SUM(BZ82:BZ85)</f>
        <v>8639933</v>
      </c>
      <c r="CA81" s="416"/>
      <c r="CB81" s="416"/>
      <c r="CC81" s="417"/>
      <c r="CD81" s="416"/>
      <c r="CE81" s="416">
        <f>SUM(CE82:CE85)</f>
        <v>0</v>
      </c>
      <c r="CF81" s="416"/>
      <c r="CG81" s="416"/>
      <c r="CH81" s="417"/>
      <c r="CI81" s="416"/>
      <c r="CJ81" s="416">
        <f>SUM(CJ82:CJ85)</f>
        <v>1198286</v>
      </c>
      <c r="CK81" s="416"/>
      <c r="CL81" s="416"/>
      <c r="CM81" s="417"/>
      <c r="CN81" s="416"/>
      <c r="CO81" s="416">
        <f>SUM(CO82:CO85)</f>
        <v>1791917</v>
      </c>
      <c r="CP81" s="416"/>
      <c r="CQ81" s="416"/>
      <c r="CR81" s="417"/>
      <c r="CS81" s="416"/>
      <c r="CT81" s="416">
        <f>SUM(CT82:CT85)</f>
        <v>970350</v>
      </c>
      <c r="CU81" s="416"/>
      <c r="CV81" s="416"/>
      <c r="CW81" s="417"/>
      <c r="CX81" s="416"/>
      <c r="CY81" s="416">
        <f>SUM(CY82:CY85)</f>
        <v>1428227</v>
      </c>
      <c r="CZ81" s="416"/>
      <c r="DA81" s="416"/>
      <c r="DB81" s="417"/>
      <c r="DC81" s="416"/>
      <c r="DD81" s="416">
        <f>SUM(DD82:DD85)</f>
        <v>1440440</v>
      </c>
      <c r="DE81" s="416"/>
      <c r="DF81" s="416"/>
      <c r="DG81" s="417"/>
      <c r="DH81" s="416"/>
      <c r="DI81" s="416">
        <f>SUM(DI82:DI85)</f>
        <v>135524</v>
      </c>
      <c r="DJ81" s="416"/>
      <c r="DK81" s="416"/>
      <c r="DL81" s="417"/>
      <c r="DM81" s="416"/>
      <c r="DN81" s="416">
        <f>SUM(DN82:DN85)</f>
        <v>0</v>
      </c>
      <c r="DO81" s="416"/>
      <c r="DP81" s="416"/>
      <c r="DQ81" s="417"/>
      <c r="DR81" s="416"/>
      <c r="DS81" s="416">
        <f>SUM(DS82:DS85)</f>
        <v>0</v>
      </c>
      <c r="DT81" s="416"/>
      <c r="DU81" s="416"/>
      <c r="DV81" s="417"/>
      <c r="DW81" s="416"/>
      <c r="DX81" s="416">
        <f>SUM(DX82:DX85)</f>
        <v>0</v>
      </c>
      <c r="DY81" s="416"/>
      <c r="DZ81" s="416"/>
      <c r="EA81" s="417"/>
      <c r="EB81" s="416"/>
      <c r="EC81" s="416">
        <f>SUM(EC82:EC85)</f>
        <v>1657067</v>
      </c>
      <c r="ED81" s="416"/>
      <c r="EE81" s="416"/>
      <c r="EF81" s="417"/>
      <c r="EG81" s="416"/>
      <c r="EH81" s="416">
        <f>SUM(EH82:EH85)</f>
        <v>18122</v>
      </c>
      <c r="EI81" s="416"/>
      <c r="EJ81" s="416"/>
      <c r="EK81" s="417"/>
      <c r="EL81" s="416"/>
      <c r="EM81" s="416">
        <f>SUM(EM82:EM85)</f>
        <v>0</v>
      </c>
      <c r="EN81" s="416"/>
      <c r="EO81" s="416"/>
      <c r="EP81" s="301"/>
      <c r="ER81" s="290"/>
    </row>
    <row r="82" spans="4:148" ht="12.75" customHeight="1" x14ac:dyDescent="0.35">
      <c r="D82" s="301" t="s">
        <v>338</v>
      </c>
      <c r="F82" s="417"/>
      <c r="G82" s="320"/>
      <c r="H82" s="414">
        <v>0</v>
      </c>
      <c r="I82" s="415"/>
      <c r="J82" s="416"/>
      <c r="K82" s="417"/>
      <c r="L82" s="418"/>
      <c r="M82" s="414">
        <f>100000-40798</f>
        <v>59202</v>
      </c>
      <c r="N82" s="415"/>
      <c r="O82" s="416"/>
      <c r="P82" s="417"/>
      <c r="Q82" s="418"/>
      <c r="R82" s="414">
        <v>0</v>
      </c>
      <c r="S82" s="415"/>
      <c r="T82" s="416"/>
      <c r="U82" s="417"/>
      <c r="V82" s="418"/>
      <c r="W82" s="414">
        <v>0</v>
      </c>
      <c r="X82" s="415"/>
      <c r="Y82" s="416"/>
      <c r="Z82" s="417"/>
      <c r="AA82" s="418"/>
      <c r="AB82" s="414">
        <v>0</v>
      </c>
      <c r="AC82" s="415"/>
      <c r="AD82" s="416"/>
      <c r="AE82" s="417"/>
      <c r="AF82" s="418"/>
      <c r="AG82" s="414">
        <v>0</v>
      </c>
      <c r="AH82" s="415"/>
      <c r="AI82" s="416"/>
      <c r="AJ82" s="417"/>
      <c r="AK82" s="418"/>
      <c r="AL82" s="414">
        <v>0</v>
      </c>
      <c r="AM82" s="415"/>
      <c r="AN82" s="416"/>
      <c r="AO82" s="417"/>
      <c r="AP82" s="418"/>
      <c r="AQ82" s="414">
        <v>0</v>
      </c>
      <c r="AR82" s="415"/>
      <c r="AS82" s="416"/>
      <c r="AT82" s="417"/>
      <c r="AU82" s="418"/>
      <c r="AV82" s="414">
        <v>0</v>
      </c>
      <c r="AW82" s="415"/>
      <c r="AX82" s="416"/>
      <c r="AY82" s="417"/>
      <c r="AZ82" s="418"/>
      <c r="BA82" s="414">
        <v>0</v>
      </c>
      <c r="BB82" s="415"/>
      <c r="BC82" s="416"/>
      <c r="BD82" s="417"/>
      <c r="BE82" s="418"/>
      <c r="BF82" s="414">
        <v>0</v>
      </c>
      <c r="BG82" s="415"/>
      <c r="BH82" s="416"/>
      <c r="BI82" s="417"/>
      <c r="BJ82" s="418"/>
      <c r="BK82" s="414">
        <v>0</v>
      </c>
      <c r="BL82" s="415"/>
      <c r="BM82" s="416"/>
      <c r="BN82" s="417"/>
      <c r="BO82" s="418"/>
      <c r="BP82" s="414">
        <v>0</v>
      </c>
      <c r="BQ82" s="415"/>
      <c r="BR82" s="416"/>
      <c r="BS82" s="417"/>
      <c r="BT82" s="418"/>
      <c r="BU82" s="414">
        <f>SUM(M82:BP82)</f>
        <v>59202</v>
      </c>
      <c r="BV82" s="415"/>
      <c r="BW82" s="416"/>
      <c r="BX82" s="417"/>
      <c r="BY82" s="418"/>
      <c r="BZ82" s="414">
        <v>2149972</v>
      </c>
      <c r="CA82" s="415"/>
      <c r="CB82" s="416"/>
      <c r="CC82" s="417"/>
      <c r="CD82" s="418"/>
      <c r="CE82" s="414">
        <v>0</v>
      </c>
      <c r="CF82" s="415"/>
      <c r="CG82" s="416"/>
      <c r="CH82" s="417"/>
      <c r="CI82" s="418"/>
      <c r="CJ82" s="414">
        <v>279470</v>
      </c>
      <c r="CK82" s="415"/>
      <c r="CL82" s="416"/>
      <c r="CM82" s="417"/>
      <c r="CN82" s="418"/>
      <c r="CO82" s="414">
        <v>403301</v>
      </c>
      <c r="CP82" s="415"/>
      <c r="CQ82" s="416"/>
      <c r="CR82" s="417"/>
      <c r="CS82" s="418"/>
      <c r="CT82" s="414">
        <v>212457</v>
      </c>
      <c r="CU82" s="415"/>
      <c r="CV82" s="416"/>
      <c r="CW82" s="417"/>
      <c r="CX82" s="418"/>
      <c r="CY82" s="414">
        <v>317573</v>
      </c>
      <c r="CZ82" s="415"/>
      <c r="DA82" s="416"/>
      <c r="DB82" s="417"/>
      <c r="DC82" s="418"/>
      <c r="DD82" s="414">
        <v>333658</v>
      </c>
      <c r="DE82" s="415"/>
      <c r="DF82" s="416"/>
      <c r="DG82" s="417"/>
      <c r="DH82" s="418"/>
      <c r="DI82" s="414">
        <v>33735</v>
      </c>
      <c r="DJ82" s="415"/>
      <c r="DK82" s="416"/>
      <c r="DL82" s="417"/>
      <c r="DM82" s="418"/>
      <c r="DN82" s="414">
        <v>0</v>
      </c>
      <c r="DO82" s="415"/>
      <c r="DP82" s="416"/>
      <c r="DQ82" s="417"/>
      <c r="DR82" s="418"/>
      <c r="DS82" s="414">
        <v>0</v>
      </c>
      <c r="DT82" s="415"/>
      <c r="DU82" s="416"/>
      <c r="DV82" s="417"/>
      <c r="DW82" s="418"/>
      <c r="DX82" s="414">
        <v>0</v>
      </c>
      <c r="DY82" s="415"/>
      <c r="DZ82" s="416"/>
      <c r="EA82" s="417"/>
      <c r="EB82" s="418"/>
      <c r="EC82" s="414">
        <v>564026</v>
      </c>
      <c r="ED82" s="415"/>
      <c r="EE82" s="416"/>
      <c r="EF82" s="417"/>
      <c r="EG82" s="418"/>
      <c r="EH82" s="414">
        <v>5752</v>
      </c>
      <c r="EI82" s="415"/>
      <c r="EJ82" s="416"/>
      <c r="EK82" s="417"/>
      <c r="EL82" s="418"/>
      <c r="EM82" s="414">
        <f>SUM(CE82)</f>
        <v>0</v>
      </c>
      <c r="EN82" s="415"/>
      <c r="EO82" s="416"/>
      <c r="EP82" s="301"/>
      <c r="ER82" s="290"/>
    </row>
    <row r="83" spans="4:148" ht="12.75" customHeight="1" x14ac:dyDescent="0.35">
      <c r="D83" s="301" t="s">
        <v>341</v>
      </c>
      <c r="F83" s="417"/>
      <c r="G83" s="313"/>
      <c r="H83" s="416">
        <v>0</v>
      </c>
      <c r="I83" s="420"/>
      <c r="J83" s="416"/>
      <c r="K83" s="417"/>
      <c r="L83" s="417"/>
      <c r="M83" s="416">
        <v>40798</v>
      </c>
      <c r="N83" s="420"/>
      <c r="O83" s="416"/>
      <c r="P83" s="417"/>
      <c r="Q83" s="417"/>
      <c r="R83" s="416">
        <v>0</v>
      </c>
      <c r="S83" s="420"/>
      <c r="T83" s="416"/>
      <c r="U83" s="417"/>
      <c r="V83" s="417"/>
      <c r="W83" s="416">
        <v>0</v>
      </c>
      <c r="X83" s="420"/>
      <c r="Y83" s="416"/>
      <c r="Z83" s="417"/>
      <c r="AA83" s="417"/>
      <c r="AB83" s="416">
        <v>0</v>
      </c>
      <c r="AC83" s="420"/>
      <c r="AD83" s="416"/>
      <c r="AE83" s="417"/>
      <c r="AF83" s="417"/>
      <c r="AG83" s="416">
        <v>0</v>
      </c>
      <c r="AH83" s="420"/>
      <c r="AI83" s="416"/>
      <c r="AJ83" s="417"/>
      <c r="AK83" s="417"/>
      <c r="AL83" s="416">
        <v>0</v>
      </c>
      <c r="AM83" s="420"/>
      <c r="AN83" s="416"/>
      <c r="AO83" s="417"/>
      <c r="AP83" s="417"/>
      <c r="AQ83" s="416">
        <v>0</v>
      </c>
      <c r="AR83" s="420"/>
      <c r="AS83" s="416"/>
      <c r="AT83" s="417"/>
      <c r="AU83" s="417"/>
      <c r="AV83" s="416">
        <v>0</v>
      </c>
      <c r="AW83" s="420"/>
      <c r="AX83" s="416"/>
      <c r="AY83" s="417"/>
      <c r="AZ83" s="417"/>
      <c r="BA83" s="416">
        <v>0</v>
      </c>
      <c r="BB83" s="420"/>
      <c r="BC83" s="416"/>
      <c r="BD83" s="417"/>
      <c r="BE83" s="417"/>
      <c r="BF83" s="416">
        <v>0</v>
      </c>
      <c r="BG83" s="420"/>
      <c r="BH83" s="416"/>
      <c r="BI83" s="417"/>
      <c r="BJ83" s="417"/>
      <c r="BK83" s="416">
        <v>0</v>
      </c>
      <c r="BL83" s="420"/>
      <c r="BM83" s="416"/>
      <c r="BN83" s="417"/>
      <c r="BO83" s="417"/>
      <c r="BP83" s="416">
        <v>0</v>
      </c>
      <c r="BQ83" s="420"/>
      <c r="BR83" s="416"/>
      <c r="BS83" s="417"/>
      <c r="BT83" s="417"/>
      <c r="BU83" s="416">
        <f>SUM(M83:BP83)</f>
        <v>40798</v>
      </c>
      <c r="BV83" s="420"/>
      <c r="BW83" s="416"/>
      <c r="BX83" s="417"/>
      <c r="BY83" s="417"/>
      <c r="BZ83" s="416">
        <v>2690028</v>
      </c>
      <c r="CA83" s="420"/>
      <c r="CB83" s="416"/>
      <c r="CC83" s="417"/>
      <c r="CD83" s="417"/>
      <c r="CE83" s="416">
        <v>0</v>
      </c>
      <c r="CF83" s="420"/>
      <c r="CG83" s="416"/>
      <c r="CH83" s="417"/>
      <c r="CI83" s="417"/>
      <c r="CJ83" s="416">
        <v>400530</v>
      </c>
      <c r="CK83" s="420"/>
      <c r="CL83" s="416"/>
      <c r="CM83" s="417"/>
      <c r="CN83" s="417"/>
      <c r="CO83" s="416">
        <v>606699</v>
      </c>
      <c r="CP83" s="420"/>
      <c r="CQ83" s="416"/>
      <c r="CR83" s="417"/>
      <c r="CS83" s="417"/>
      <c r="CT83" s="416">
        <v>332543</v>
      </c>
      <c r="CU83" s="420"/>
      <c r="CV83" s="416"/>
      <c r="CW83" s="417"/>
      <c r="CX83" s="417"/>
      <c r="CY83" s="416">
        <v>482427</v>
      </c>
      <c r="CZ83" s="420"/>
      <c r="DA83" s="416"/>
      <c r="DB83" s="417"/>
      <c r="DC83" s="417"/>
      <c r="DD83" s="416">
        <v>471342</v>
      </c>
      <c r="DE83" s="420"/>
      <c r="DF83" s="416"/>
      <c r="DG83" s="417"/>
      <c r="DH83" s="417"/>
      <c r="DI83" s="416">
        <v>41265</v>
      </c>
      <c r="DJ83" s="420"/>
      <c r="DK83" s="416"/>
      <c r="DL83" s="417"/>
      <c r="DM83" s="417"/>
      <c r="DN83" s="416">
        <v>0</v>
      </c>
      <c r="DO83" s="420"/>
      <c r="DP83" s="416"/>
      <c r="DQ83" s="417"/>
      <c r="DR83" s="417"/>
      <c r="DS83" s="416">
        <v>0</v>
      </c>
      <c r="DT83" s="420"/>
      <c r="DU83" s="416"/>
      <c r="DV83" s="417"/>
      <c r="DW83" s="417"/>
      <c r="DX83" s="416">
        <v>0</v>
      </c>
      <c r="DY83" s="420"/>
      <c r="DZ83" s="416"/>
      <c r="EA83" s="417"/>
      <c r="EB83" s="417"/>
      <c r="EC83" s="416">
        <v>350974</v>
      </c>
      <c r="ED83" s="420"/>
      <c r="EE83" s="416"/>
      <c r="EF83" s="417"/>
      <c r="EG83" s="417"/>
      <c r="EH83" s="416">
        <v>4248</v>
      </c>
      <c r="EI83" s="420"/>
      <c r="EJ83" s="416"/>
      <c r="EK83" s="417"/>
      <c r="EL83" s="417"/>
      <c r="EM83" s="416">
        <f>SUM(CE83)</f>
        <v>0</v>
      </c>
      <c r="EN83" s="420"/>
      <c r="EO83" s="416"/>
      <c r="EP83" s="301"/>
      <c r="ER83" s="290"/>
    </row>
    <row r="84" spans="4:148" ht="12.75" customHeight="1" x14ac:dyDescent="0.35">
      <c r="D84" s="301" t="s">
        <v>342</v>
      </c>
      <c r="F84" s="417"/>
      <c r="G84" s="313"/>
      <c r="H84" s="416">
        <v>0</v>
      </c>
      <c r="I84" s="420"/>
      <c r="J84" s="416"/>
      <c r="K84" s="417"/>
      <c r="L84" s="417"/>
      <c r="M84" s="416">
        <v>0</v>
      </c>
      <c r="N84" s="420"/>
      <c r="O84" s="416"/>
      <c r="P84" s="417"/>
      <c r="Q84" s="417"/>
      <c r="R84" s="416">
        <v>0</v>
      </c>
      <c r="S84" s="420"/>
      <c r="T84" s="416"/>
      <c r="U84" s="417"/>
      <c r="V84" s="417"/>
      <c r="W84" s="416">
        <v>0</v>
      </c>
      <c r="X84" s="420"/>
      <c r="Y84" s="416"/>
      <c r="Z84" s="417"/>
      <c r="AA84" s="417"/>
      <c r="AB84" s="416">
        <v>0</v>
      </c>
      <c r="AC84" s="420"/>
      <c r="AD84" s="416"/>
      <c r="AE84" s="417"/>
      <c r="AF84" s="417"/>
      <c r="AG84" s="416">
        <v>0</v>
      </c>
      <c r="AH84" s="420"/>
      <c r="AI84" s="416"/>
      <c r="AJ84" s="417"/>
      <c r="AK84" s="417"/>
      <c r="AL84" s="416">
        <v>0</v>
      </c>
      <c r="AM84" s="420"/>
      <c r="AN84" s="416"/>
      <c r="AO84" s="417"/>
      <c r="AP84" s="417"/>
      <c r="AQ84" s="416">
        <v>0</v>
      </c>
      <c r="AR84" s="420"/>
      <c r="AS84" s="416"/>
      <c r="AT84" s="417"/>
      <c r="AU84" s="417"/>
      <c r="AV84" s="416">
        <v>0</v>
      </c>
      <c r="AW84" s="420"/>
      <c r="AX84" s="416"/>
      <c r="AY84" s="417"/>
      <c r="AZ84" s="417"/>
      <c r="BA84" s="416">
        <v>0</v>
      </c>
      <c r="BB84" s="420"/>
      <c r="BC84" s="416"/>
      <c r="BD84" s="417"/>
      <c r="BE84" s="417"/>
      <c r="BF84" s="416">
        <v>0</v>
      </c>
      <c r="BG84" s="420"/>
      <c r="BH84" s="416"/>
      <c r="BI84" s="417"/>
      <c r="BJ84" s="417"/>
      <c r="BK84" s="416">
        <v>0</v>
      </c>
      <c r="BL84" s="420"/>
      <c r="BM84" s="416"/>
      <c r="BN84" s="417"/>
      <c r="BO84" s="417"/>
      <c r="BP84" s="416">
        <v>0</v>
      </c>
      <c r="BQ84" s="420"/>
      <c r="BR84" s="416"/>
      <c r="BS84" s="417"/>
      <c r="BT84" s="417"/>
      <c r="BU84" s="416">
        <f>SUM(M84:BP84)</f>
        <v>0</v>
      </c>
      <c r="BV84" s="420"/>
      <c r="BW84" s="416"/>
      <c r="BX84" s="417"/>
      <c r="BY84" s="417"/>
      <c r="BZ84" s="416">
        <v>0</v>
      </c>
      <c r="CA84" s="420"/>
      <c r="CB84" s="416"/>
      <c r="CC84" s="417"/>
      <c r="CD84" s="417"/>
      <c r="CE84" s="416">
        <v>0</v>
      </c>
      <c r="CF84" s="420"/>
      <c r="CG84" s="416"/>
      <c r="CH84" s="417"/>
      <c r="CI84" s="417"/>
      <c r="CJ84" s="416">
        <v>0</v>
      </c>
      <c r="CK84" s="420"/>
      <c r="CL84" s="416"/>
      <c r="CM84" s="417"/>
      <c r="CN84" s="417"/>
      <c r="CO84" s="416">
        <v>0</v>
      </c>
      <c r="CP84" s="420"/>
      <c r="CQ84" s="416"/>
      <c r="CR84" s="417"/>
      <c r="CS84" s="417"/>
      <c r="CT84" s="416">
        <v>0</v>
      </c>
      <c r="CU84" s="420"/>
      <c r="CV84" s="416"/>
      <c r="CW84" s="417"/>
      <c r="CX84" s="417"/>
      <c r="CY84" s="416">
        <v>0</v>
      </c>
      <c r="CZ84" s="420"/>
      <c r="DA84" s="416"/>
      <c r="DB84" s="417"/>
      <c r="DC84" s="417"/>
      <c r="DD84" s="416">
        <v>0</v>
      </c>
      <c r="DE84" s="420"/>
      <c r="DF84" s="416"/>
      <c r="DG84" s="417"/>
      <c r="DH84" s="417"/>
      <c r="DI84" s="416">
        <v>0</v>
      </c>
      <c r="DJ84" s="420"/>
      <c r="DK84" s="416"/>
      <c r="DL84" s="417"/>
      <c r="DM84" s="417"/>
      <c r="DN84" s="416">
        <v>0</v>
      </c>
      <c r="DO84" s="420"/>
      <c r="DP84" s="416"/>
      <c r="DQ84" s="417"/>
      <c r="DR84" s="417"/>
      <c r="DS84" s="416">
        <v>0</v>
      </c>
      <c r="DT84" s="420"/>
      <c r="DU84" s="416"/>
      <c r="DV84" s="417"/>
      <c r="DW84" s="417"/>
      <c r="DX84" s="416">
        <v>0</v>
      </c>
      <c r="DY84" s="420"/>
      <c r="DZ84" s="416"/>
      <c r="EA84" s="417"/>
      <c r="EB84" s="417"/>
      <c r="EC84" s="416">
        <v>0</v>
      </c>
      <c r="ED84" s="420"/>
      <c r="EE84" s="416"/>
      <c r="EF84" s="417"/>
      <c r="EG84" s="417"/>
      <c r="EH84" s="416">
        <v>0</v>
      </c>
      <c r="EI84" s="420"/>
      <c r="EJ84" s="416"/>
      <c r="EK84" s="417"/>
      <c r="EL84" s="417"/>
      <c r="EM84" s="416">
        <f>SUM(CE84)</f>
        <v>0</v>
      </c>
      <c r="EN84" s="420"/>
      <c r="EO84" s="416"/>
      <c r="EP84" s="301"/>
      <c r="ER84" s="290"/>
    </row>
    <row r="85" spans="4:148" ht="12.75" customHeight="1" x14ac:dyDescent="0.35">
      <c r="D85" s="301" t="s">
        <v>343</v>
      </c>
      <c r="F85" s="417"/>
      <c r="G85" s="337"/>
      <c r="H85" s="428">
        <v>0</v>
      </c>
      <c r="I85" s="429"/>
      <c r="J85" s="416"/>
      <c r="K85" s="417"/>
      <c r="L85" s="430"/>
      <c r="M85" s="428">
        <v>81622</v>
      </c>
      <c r="N85" s="429"/>
      <c r="O85" s="416"/>
      <c r="P85" s="417"/>
      <c r="Q85" s="430"/>
      <c r="R85" s="428">
        <v>0</v>
      </c>
      <c r="S85" s="429"/>
      <c r="T85" s="416"/>
      <c r="U85" s="417"/>
      <c r="V85" s="430"/>
      <c r="W85" s="428">
        <v>0</v>
      </c>
      <c r="X85" s="429"/>
      <c r="Y85" s="416"/>
      <c r="Z85" s="417"/>
      <c r="AA85" s="430"/>
      <c r="AB85" s="428">
        <v>0</v>
      </c>
      <c r="AC85" s="429"/>
      <c r="AD85" s="416"/>
      <c r="AE85" s="417"/>
      <c r="AF85" s="430"/>
      <c r="AG85" s="428">
        <v>0</v>
      </c>
      <c r="AH85" s="429"/>
      <c r="AI85" s="416"/>
      <c r="AJ85" s="417"/>
      <c r="AK85" s="430"/>
      <c r="AL85" s="428">
        <v>0</v>
      </c>
      <c r="AM85" s="429"/>
      <c r="AN85" s="416"/>
      <c r="AO85" s="417"/>
      <c r="AP85" s="430"/>
      <c r="AQ85" s="428">
        <v>0</v>
      </c>
      <c r="AR85" s="429"/>
      <c r="AS85" s="416"/>
      <c r="AT85" s="417"/>
      <c r="AU85" s="430"/>
      <c r="AV85" s="428">
        <v>0</v>
      </c>
      <c r="AW85" s="429"/>
      <c r="AX85" s="416"/>
      <c r="AY85" s="417"/>
      <c r="AZ85" s="430"/>
      <c r="BA85" s="428">
        <v>0</v>
      </c>
      <c r="BB85" s="429"/>
      <c r="BC85" s="416"/>
      <c r="BD85" s="417"/>
      <c r="BE85" s="430"/>
      <c r="BF85" s="428">
        <v>0</v>
      </c>
      <c r="BG85" s="429"/>
      <c r="BH85" s="416"/>
      <c r="BI85" s="417"/>
      <c r="BJ85" s="430"/>
      <c r="BK85" s="428">
        <v>0</v>
      </c>
      <c r="BL85" s="429"/>
      <c r="BM85" s="416"/>
      <c r="BN85" s="417"/>
      <c r="BO85" s="430"/>
      <c r="BP85" s="428">
        <v>0</v>
      </c>
      <c r="BQ85" s="429"/>
      <c r="BR85" s="416"/>
      <c r="BS85" s="417"/>
      <c r="BT85" s="430"/>
      <c r="BU85" s="428">
        <f>SUM(M85:BP85)</f>
        <v>81622</v>
      </c>
      <c r="BV85" s="429"/>
      <c r="BW85" s="416"/>
      <c r="BX85" s="417"/>
      <c r="BY85" s="430"/>
      <c r="BZ85" s="428">
        <v>3799933</v>
      </c>
      <c r="CA85" s="429"/>
      <c r="CB85" s="416"/>
      <c r="CC85" s="417"/>
      <c r="CD85" s="430"/>
      <c r="CE85" s="428">
        <v>0</v>
      </c>
      <c r="CF85" s="429"/>
      <c r="CG85" s="416"/>
      <c r="CH85" s="417"/>
      <c r="CI85" s="430"/>
      <c r="CJ85" s="428">
        <v>518286</v>
      </c>
      <c r="CK85" s="429"/>
      <c r="CL85" s="416"/>
      <c r="CM85" s="417"/>
      <c r="CN85" s="430"/>
      <c r="CO85" s="428">
        <v>781917</v>
      </c>
      <c r="CP85" s="429"/>
      <c r="CQ85" s="416"/>
      <c r="CR85" s="417"/>
      <c r="CS85" s="430"/>
      <c r="CT85" s="428">
        <v>425350</v>
      </c>
      <c r="CU85" s="429"/>
      <c r="CV85" s="416"/>
      <c r="CW85" s="417"/>
      <c r="CX85" s="430"/>
      <c r="CY85" s="428">
        <v>628227</v>
      </c>
      <c r="CZ85" s="429"/>
      <c r="DA85" s="416"/>
      <c r="DB85" s="417"/>
      <c r="DC85" s="430"/>
      <c r="DD85" s="428">
        <v>635440</v>
      </c>
      <c r="DE85" s="429"/>
      <c r="DF85" s="416"/>
      <c r="DG85" s="417"/>
      <c r="DH85" s="430"/>
      <c r="DI85" s="428">
        <v>60524</v>
      </c>
      <c r="DJ85" s="429"/>
      <c r="DK85" s="416"/>
      <c r="DL85" s="417"/>
      <c r="DM85" s="430"/>
      <c r="DN85" s="428">
        <v>0</v>
      </c>
      <c r="DO85" s="429"/>
      <c r="DP85" s="416"/>
      <c r="DQ85" s="417"/>
      <c r="DR85" s="430"/>
      <c r="DS85" s="428">
        <v>0</v>
      </c>
      <c r="DT85" s="429"/>
      <c r="DU85" s="416"/>
      <c r="DV85" s="417"/>
      <c r="DW85" s="430"/>
      <c r="DX85" s="428">
        <v>0</v>
      </c>
      <c r="DY85" s="429"/>
      <c r="DZ85" s="416"/>
      <c r="EA85" s="417"/>
      <c r="EB85" s="430"/>
      <c r="EC85" s="428">
        <v>742067</v>
      </c>
      <c r="ED85" s="429"/>
      <c r="EE85" s="416"/>
      <c r="EF85" s="417"/>
      <c r="EG85" s="430"/>
      <c r="EH85" s="428">
        <v>8122</v>
      </c>
      <c r="EI85" s="429"/>
      <c r="EJ85" s="416"/>
      <c r="EK85" s="417"/>
      <c r="EL85" s="430"/>
      <c r="EM85" s="428">
        <f>SUM(CE85)</f>
        <v>0</v>
      </c>
      <c r="EN85" s="429"/>
      <c r="EO85" s="416"/>
      <c r="EP85" s="301"/>
      <c r="ER85" s="290"/>
    </row>
    <row r="86" spans="4:148" ht="12.75" customHeight="1" x14ac:dyDescent="0.35">
      <c r="D86" s="301"/>
      <c r="F86" s="417"/>
      <c r="H86" s="416"/>
      <c r="I86" s="416"/>
      <c r="J86" s="416"/>
      <c r="K86" s="417"/>
      <c r="L86" s="416"/>
      <c r="M86" s="416"/>
      <c r="N86" s="416"/>
      <c r="O86" s="416"/>
      <c r="P86" s="417"/>
      <c r="Q86" s="416"/>
      <c r="R86" s="416"/>
      <c r="S86" s="416"/>
      <c r="T86" s="416"/>
      <c r="U86" s="417"/>
      <c r="V86" s="416"/>
      <c r="W86" s="416"/>
      <c r="X86" s="416"/>
      <c r="Y86" s="416"/>
      <c r="Z86" s="417"/>
      <c r="AA86" s="416"/>
      <c r="AB86" s="416"/>
      <c r="AC86" s="416"/>
      <c r="AD86" s="416"/>
      <c r="AE86" s="417"/>
      <c r="AF86" s="416"/>
      <c r="AG86" s="416"/>
      <c r="AH86" s="416"/>
      <c r="AI86" s="416"/>
      <c r="AJ86" s="417"/>
      <c r="AK86" s="416"/>
      <c r="AL86" s="416"/>
      <c r="AM86" s="416"/>
      <c r="AN86" s="416"/>
      <c r="AO86" s="417"/>
      <c r="AP86" s="416"/>
      <c r="AQ86" s="416"/>
      <c r="AR86" s="416"/>
      <c r="AS86" s="416"/>
      <c r="AT86" s="417"/>
      <c r="AU86" s="416"/>
      <c r="AV86" s="416"/>
      <c r="AW86" s="416"/>
      <c r="AX86" s="416"/>
      <c r="AY86" s="417"/>
      <c r="AZ86" s="416"/>
      <c r="BA86" s="416"/>
      <c r="BB86" s="416"/>
      <c r="BC86" s="416"/>
      <c r="BD86" s="417"/>
      <c r="BE86" s="416"/>
      <c r="BF86" s="416"/>
      <c r="BG86" s="416"/>
      <c r="BH86" s="416"/>
      <c r="BI86" s="417"/>
      <c r="BJ86" s="416"/>
      <c r="BK86" s="416"/>
      <c r="BL86" s="416"/>
      <c r="BM86" s="416"/>
      <c r="BN86" s="417"/>
      <c r="BO86" s="416"/>
      <c r="BP86" s="416"/>
      <c r="BQ86" s="416"/>
      <c r="BR86" s="416"/>
      <c r="BS86" s="417"/>
      <c r="BT86" s="416"/>
      <c r="BU86" s="416"/>
      <c r="BV86" s="416"/>
      <c r="BW86" s="416"/>
      <c r="BX86" s="417"/>
      <c r="BY86" s="416"/>
      <c r="BZ86" s="416"/>
      <c r="CA86" s="416"/>
      <c r="CB86" s="416"/>
      <c r="CC86" s="417"/>
      <c r="CD86" s="416"/>
      <c r="CE86" s="416"/>
      <c r="CF86" s="416"/>
      <c r="CG86" s="416"/>
      <c r="CH86" s="417"/>
      <c r="CI86" s="416"/>
      <c r="CJ86" s="416"/>
      <c r="CK86" s="416"/>
      <c r="CL86" s="416"/>
      <c r="CM86" s="417"/>
      <c r="CN86" s="416"/>
      <c r="CO86" s="416"/>
      <c r="CP86" s="416"/>
      <c r="CQ86" s="416"/>
      <c r="CR86" s="417"/>
      <c r="CS86" s="416"/>
      <c r="CT86" s="416"/>
      <c r="CU86" s="416"/>
      <c r="CV86" s="416"/>
      <c r="CW86" s="417"/>
      <c r="CX86" s="416"/>
      <c r="CY86" s="416"/>
      <c r="CZ86" s="416"/>
      <c r="DA86" s="416"/>
      <c r="DB86" s="417"/>
      <c r="DC86" s="416"/>
      <c r="DD86" s="416"/>
      <c r="DE86" s="416"/>
      <c r="DF86" s="416"/>
      <c r="DG86" s="417"/>
      <c r="DH86" s="416"/>
      <c r="DI86" s="416"/>
      <c r="DJ86" s="416"/>
      <c r="DK86" s="416"/>
      <c r="DL86" s="417"/>
      <c r="DM86" s="416"/>
      <c r="DN86" s="416"/>
      <c r="DO86" s="416"/>
      <c r="DP86" s="416"/>
      <c r="DQ86" s="417"/>
      <c r="DR86" s="416"/>
      <c r="DS86" s="416"/>
      <c r="DT86" s="416"/>
      <c r="DU86" s="416"/>
      <c r="DV86" s="417"/>
      <c r="DW86" s="416"/>
      <c r="DX86" s="416"/>
      <c r="DY86" s="416"/>
      <c r="DZ86" s="416"/>
      <c r="EA86" s="417"/>
      <c r="EB86" s="416"/>
      <c r="EC86" s="416"/>
      <c r="ED86" s="416"/>
      <c r="EE86" s="416"/>
      <c r="EF86" s="417"/>
      <c r="EG86" s="416"/>
      <c r="EH86" s="416"/>
      <c r="EI86" s="416"/>
      <c r="EJ86" s="416"/>
      <c r="EK86" s="417"/>
      <c r="EL86" s="416"/>
      <c r="EM86" s="416"/>
      <c r="EN86" s="416"/>
      <c r="EO86" s="416"/>
      <c r="EP86" s="301"/>
      <c r="ER86" s="290"/>
    </row>
    <row r="87" spans="4:148" ht="12.75" customHeight="1" x14ac:dyDescent="0.35">
      <c r="D87" s="301" t="s">
        <v>353</v>
      </c>
      <c r="F87" s="417"/>
      <c r="H87" s="416">
        <f>SUM(H88:H91)</f>
        <v>0</v>
      </c>
      <c r="I87" s="416"/>
      <c r="J87" s="416"/>
      <c r="K87" s="417"/>
      <c r="L87" s="416"/>
      <c r="M87" s="416">
        <f>SUM(M88:M91)</f>
        <v>750431</v>
      </c>
      <c r="N87" s="416"/>
      <c r="O87" s="416"/>
      <c r="P87" s="417"/>
      <c r="Q87" s="416"/>
      <c r="R87" s="416">
        <f>SUM(R88:R91)</f>
        <v>0</v>
      </c>
      <c r="S87" s="416"/>
      <c r="T87" s="416"/>
      <c r="U87" s="417"/>
      <c r="V87" s="416"/>
      <c r="W87" s="416">
        <f>SUM(W88:W91)</f>
        <v>0</v>
      </c>
      <c r="X87" s="416"/>
      <c r="Y87" s="416"/>
      <c r="Z87" s="417"/>
      <c r="AA87" s="416"/>
      <c r="AB87" s="416">
        <f>SUM(AB88:AB91)</f>
        <v>0</v>
      </c>
      <c r="AC87" s="416"/>
      <c r="AD87" s="416"/>
      <c r="AE87" s="417"/>
      <c r="AF87" s="416"/>
      <c r="AG87" s="416">
        <f>SUM(AG88:AG91)</f>
        <v>0</v>
      </c>
      <c r="AH87" s="416"/>
      <c r="AI87" s="416"/>
      <c r="AJ87" s="417"/>
      <c r="AK87" s="416"/>
      <c r="AL87" s="416">
        <f>SUM(AL88:AL91)</f>
        <v>0</v>
      </c>
      <c r="AM87" s="416"/>
      <c r="AN87" s="416"/>
      <c r="AO87" s="417"/>
      <c r="AP87" s="416"/>
      <c r="AQ87" s="416">
        <f>SUM(AQ88:AQ91)</f>
        <v>0</v>
      </c>
      <c r="AR87" s="416"/>
      <c r="AS87" s="416"/>
      <c r="AT87" s="417"/>
      <c r="AU87" s="416"/>
      <c r="AV87" s="416">
        <f>SUM(AV88:AV91)</f>
        <v>0</v>
      </c>
      <c r="AW87" s="416"/>
      <c r="AX87" s="416"/>
      <c r="AY87" s="417"/>
      <c r="AZ87" s="416"/>
      <c r="BA87" s="416">
        <f>SUM(BA88:BA91)</f>
        <v>0</v>
      </c>
      <c r="BB87" s="416"/>
      <c r="BC87" s="416"/>
      <c r="BD87" s="417"/>
      <c r="BE87" s="416"/>
      <c r="BF87" s="416">
        <f>SUM(BF88:BF91)</f>
        <v>0</v>
      </c>
      <c r="BG87" s="416"/>
      <c r="BH87" s="416"/>
      <c r="BI87" s="417"/>
      <c r="BJ87" s="416"/>
      <c r="BK87" s="416">
        <f>SUM(BK88:BK91)</f>
        <v>0</v>
      </c>
      <c r="BL87" s="416"/>
      <c r="BM87" s="416"/>
      <c r="BN87" s="417"/>
      <c r="BO87" s="416"/>
      <c r="BP87" s="416">
        <f>SUM(BP88:BP91)</f>
        <v>0</v>
      </c>
      <c r="BQ87" s="416"/>
      <c r="BR87" s="416"/>
      <c r="BS87" s="417"/>
      <c r="BT87" s="416"/>
      <c r="BU87" s="416">
        <f>SUM(BU88:BU91)</f>
        <v>750431</v>
      </c>
      <c r="BV87" s="416"/>
      <c r="BW87" s="416"/>
      <c r="BX87" s="417"/>
      <c r="BY87" s="416"/>
      <c r="BZ87" s="416">
        <f>SUM(BZ88:BZ91)</f>
        <v>13906356</v>
      </c>
      <c r="CA87" s="416"/>
      <c r="CB87" s="416"/>
      <c r="CC87" s="417"/>
      <c r="CD87" s="416"/>
      <c r="CE87" s="416">
        <f>SUM(CE88:CE91)</f>
        <v>0</v>
      </c>
      <c r="CF87" s="416"/>
      <c r="CG87" s="416"/>
      <c r="CH87" s="417"/>
      <c r="CI87" s="416"/>
      <c r="CJ87" s="416">
        <f>SUM(CJ88:CJ91)</f>
        <v>74735</v>
      </c>
      <c r="CK87" s="416"/>
      <c r="CL87" s="416"/>
      <c r="CM87" s="417"/>
      <c r="CN87" s="416"/>
      <c r="CO87" s="416">
        <f>SUM(CO88:CO91)</f>
        <v>921476</v>
      </c>
      <c r="CP87" s="416"/>
      <c r="CQ87" s="416"/>
      <c r="CR87" s="417"/>
      <c r="CS87" s="416"/>
      <c r="CT87" s="416">
        <f>SUM(CT88:CT91)</f>
        <v>1510791</v>
      </c>
      <c r="CU87" s="416"/>
      <c r="CV87" s="416"/>
      <c r="CW87" s="417"/>
      <c r="CX87" s="416"/>
      <c r="CY87" s="416">
        <f>SUM(CY88:CY91)</f>
        <v>766804</v>
      </c>
      <c r="CZ87" s="416"/>
      <c r="DA87" s="416"/>
      <c r="DB87" s="417"/>
      <c r="DC87" s="416"/>
      <c r="DD87" s="416">
        <f>SUM(DD88:DD91)</f>
        <v>246540</v>
      </c>
      <c r="DE87" s="416"/>
      <c r="DF87" s="416"/>
      <c r="DG87" s="417"/>
      <c r="DH87" s="416"/>
      <c r="DI87" s="416">
        <f>SUM(DI88:DI91)</f>
        <v>1622017</v>
      </c>
      <c r="DJ87" s="416"/>
      <c r="DK87" s="416"/>
      <c r="DL87" s="417"/>
      <c r="DM87" s="416"/>
      <c r="DN87" s="416">
        <f>SUM(DN88:DN91)</f>
        <v>1590088</v>
      </c>
      <c r="DO87" s="416"/>
      <c r="DP87" s="416"/>
      <c r="DQ87" s="417"/>
      <c r="DR87" s="416"/>
      <c r="DS87" s="416">
        <f>SUM(DS88:DS91)</f>
        <v>3593197</v>
      </c>
      <c r="DT87" s="416"/>
      <c r="DU87" s="416"/>
      <c r="DV87" s="417"/>
      <c r="DW87" s="416"/>
      <c r="DX87" s="416">
        <f>SUM(DX88:DX91)</f>
        <v>1257580</v>
      </c>
      <c r="DY87" s="416"/>
      <c r="DZ87" s="416"/>
      <c r="EA87" s="417"/>
      <c r="EB87" s="416"/>
      <c r="EC87" s="416">
        <f>SUM(EC88:EC91)</f>
        <v>681557</v>
      </c>
      <c r="ED87" s="416"/>
      <c r="EE87" s="416"/>
      <c r="EF87" s="417"/>
      <c r="EG87" s="416"/>
      <c r="EH87" s="416">
        <f>SUM(EH88:EH91)</f>
        <v>1641571</v>
      </c>
      <c r="EI87" s="416"/>
      <c r="EJ87" s="416"/>
      <c r="EK87" s="417"/>
      <c r="EL87" s="416"/>
      <c r="EM87" s="416">
        <f>SUM(EM88:EM91)</f>
        <v>0</v>
      </c>
      <c r="EN87" s="416"/>
      <c r="EO87" s="416"/>
      <c r="EP87" s="301"/>
      <c r="ER87" s="290"/>
    </row>
    <row r="88" spans="4:148" ht="12.75" customHeight="1" x14ac:dyDescent="0.35">
      <c r="D88" s="301" t="s">
        <v>338</v>
      </c>
      <c r="F88" s="417"/>
      <c r="G88" s="320"/>
      <c r="H88" s="414">
        <v>0</v>
      </c>
      <c r="I88" s="415"/>
      <c r="J88" s="416"/>
      <c r="K88" s="417"/>
      <c r="L88" s="418"/>
      <c r="M88" s="414">
        <f>390000-192086</f>
        <v>197914</v>
      </c>
      <c r="N88" s="415"/>
      <c r="O88" s="416"/>
      <c r="P88" s="417"/>
      <c r="Q88" s="418"/>
      <c r="R88" s="414">
        <v>0</v>
      </c>
      <c r="S88" s="415"/>
      <c r="T88" s="416"/>
      <c r="U88" s="417"/>
      <c r="V88" s="418"/>
      <c r="W88" s="414">
        <v>0</v>
      </c>
      <c r="X88" s="415"/>
      <c r="Y88" s="416"/>
      <c r="Z88" s="417"/>
      <c r="AA88" s="418"/>
      <c r="AB88" s="414">
        <v>0</v>
      </c>
      <c r="AC88" s="415"/>
      <c r="AD88" s="416"/>
      <c r="AE88" s="417"/>
      <c r="AF88" s="418"/>
      <c r="AG88" s="414">
        <v>0</v>
      </c>
      <c r="AH88" s="415"/>
      <c r="AI88" s="416"/>
      <c r="AJ88" s="417"/>
      <c r="AK88" s="418"/>
      <c r="AL88" s="414">
        <v>0</v>
      </c>
      <c r="AM88" s="415"/>
      <c r="AN88" s="416"/>
      <c r="AO88" s="417"/>
      <c r="AP88" s="418"/>
      <c r="AQ88" s="414">
        <v>0</v>
      </c>
      <c r="AR88" s="415"/>
      <c r="AS88" s="416"/>
      <c r="AT88" s="417"/>
      <c r="AU88" s="418"/>
      <c r="AV88" s="414">
        <v>0</v>
      </c>
      <c r="AW88" s="415"/>
      <c r="AX88" s="416"/>
      <c r="AY88" s="417"/>
      <c r="AZ88" s="418"/>
      <c r="BA88" s="414">
        <v>0</v>
      </c>
      <c r="BB88" s="415"/>
      <c r="BC88" s="416"/>
      <c r="BD88" s="417"/>
      <c r="BE88" s="418"/>
      <c r="BF88" s="414">
        <v>0</v>
      </c>
      <c r="BG88" s="415"/>
      <c r="BH88" s="416"/>
      <c r="BI88" s="417"/>
      <c r="BJ88" s="418"/>
      <c r="BK88" s="414">
        <v>0</v>
      </c>
      <c r="BL88" s="415"/>
      <c r="BM88" s="416"/>
      <c r="BN88" s="417"/>
      <c r="BO88" s="418"/>
      <c r="BP88" s="414">
        <v>0</v>
      </c>
      <c r="BQ88" s="415"/>
      <c r="BR88" s="416"/>
      <c r="BS88" s="417"/>
      <c r="BT88" s="418"/>
      <c r="BU88" s="414">
        <f>SUM(M88:BP88)</f>
        <v>197914</v>
      </c>
      <c r="BV88" s="415"/>
      <c r="BW88" s="416"/>
      <c r="BX88" s="417"/>
      <c r="BY88" s="418"/>
      <c r="BZ88" s="414">
        <v>3031075</v>
      </c>
      <c r="CA88" s="415"/>
      <c r="CB88" s="416"/>
      <c r="CC88" s="417"/>
      <c r="CD88" s="418"/>
      <c r="CE88" s="414">
        <v>0</v>
      </c>
      <c r="CF88" s="415"/>
      <c r="CG88" s="416"/>
      <c r="CH88" s="417"/>
      <c r="CI88" s="418"/>
      <c r="CJ88" s="414">
        <v>12149</v>
      </c>
      <c r="CK88" s="415"/>
      <c r="CL88" s="416"/>
      <c r="CM88" s="417"/>
      <c r="CN88" s="418"/>
      <c r="CO88" s="414">
        <v>141429</v>
      </c>
      <c r="CP88" s="415"/>
      <c r="CQ88" s="416"/>
      <c r="CR88" s="417"/>
      <c r="CS88" s="418"/>
      <c r="CT88" s="414">
        <v>223067</v>
      </c>
      <c r="CU88" s="415"/>
      <c r="CV88" s="416"/>
      <c r="CW88" s="417"/>
      <c r="CX88" s="418"/>
      <c r="CY88" s="414">
        <v>121025</v>
      </c>
      <c r="CZ88" s="415"/>
      <c r="DA88" s="416"/>
      <c r="DB88" s="417"/>
      <c r="DC88" s="418"/>
      <c r="DD88" s="414">
        <v>39181</v>
      </c>
      <c r="DE88" s="415"/>
      <c r="DF88" s="416"/>
      <c r="DG88" s="417"/>
      <c r="DH88" s="418"/>
      <c r="DI88" s="414">
        <v>285135</v>
      </c>
      <c r="DJ88" s="415"/>
      <c r="DK88" s="416"/>
      <c r="DL88" s="417"/>
      <c r="DM88" s="418"/>
      <c r="DN88" s="414">
        <v>321354</v>
      </c>
      <c r="DO88" s="415"/>
      <c r="DP88" s="416"/>
      <c r="DQ88" s="417"/>
      <c r="DR88" s="418"/>
      <c r="DS88" s="414">
        <v>895577</v>
      </c>
      <c r="DT88" s="415"/>
      <c r="DU88" s="416"/>
      <c r="DV88" s="417"/>
      <c r="DW88" s="418"/>
      <c r="DX88" s="414">
        <v>307649</v>
      </c>
      <c r="DY88" s="415"/>
      <c r="DZ88" s="416"/>
      <c r="EA88" s="417"/>
      <c r="EB88" s="418"/>
      <c r="EC88" s="414">
        <v>200779</v>
      </c>
      <c r="ED88" s="415"/>
      <c r="EE88" s="416"/>
      <c r="EF88" s="417"/>
      <c r="EG88" s="418"/>
      <c r="EH88" s="414">
        <v>483730</v>
      </c>
      <c r="EI88" s="415"/>
      <c r="EJ88" s="416"/>
      <c r="EK88" s="417"/>
      <c r="EL88" s="418"/>
      <c r="EM88" s="414">
        <f>SUM(CE88)</f>
        <v>0</v>
      </c>
      <c r="EN88" s="415"/>
      <c r="EO88" s="416"/>
      <c r="EP88" s="301"/>
      <c r="ER88" s="290"/>
    </row>
    <row r="89" spans="4:148" ht="12.75" customHeight="1" x14ac:dyDescent="0.35">
      <c r="D89" s="301" t="s">
        <v>341</v>
      </c>
      <c r="F89" s="417"/>
      <c r="G89" s="313"/>
      <c r="H89" s="416">
        <v>0</v>
      </c>
      <c r="I89" s="420"/>
      <c r="J89" s="416"/>
      <c r="K89" s="417"/>
      <c r="L89" s="417"/>
      <c r="M89" s="416">
        <v>192086</v>
      </c>
      <c r="N89" s="420"/>
      <c r="O89" s="416"/>
      <c r="P89" s="417"/>
      <c r="Q89" s="417"/>
      <c r="R89" s="416">
        <v>0</v>
      </c>
      <c r="S89" s="420"/>
      <c r="T89" s="416"/>
      <c r="U89" s="417"/>
      <c r="V89" s="417"/>
      <c r="W89" s="416">
        <v>0</v>
      </c>
      <c r="X89" s="420"/>
      <c r="Y89" s="416"/>
      <c r="Z89" s="417"/>
      <c r="AA89" s="417"/>
      <c r="AB89" s="416">
        <v>0</v>
      </c>
      <c r="AC89" s="420"/>
      <c r="AD89" s="416"/>
      <c r="AE89" s="417"/>
      <c r="AF89" s="417"/>
      <c r="AG89" s="416">
        <v>0</v>
      </c>
      <c r="AH89" s="420"/>
      <c r="AI89" s="416"/>
      <c r="AJ89" s="417"/>
      <c r="AK89" s="417"/>
      <c r="AL89" s="416">
        <v>0</v>
      </c>
      <c r="AM89" s="420"/>
      <c r="AN89" s="416"/>
      <c r="AO89" s="417"/>
      <c r="AP89" s="417"/>
      <c r="AQ89" s="416">
        <v>0</v>
      </c>
      <c r="AR89" s="420"/>
      <c r="AS89" s="416"/>
      <c r="AT89" s="417"/>
      <c r="AU89" s="417"/>
      <c r="AV89" s="416">
        <v>0</v>
      </c>
      <c r="AW89" s="420"/>
      <c r="AX89" s="416"/>
      <c r="AY89" s="417"/>
      <c r="AZ89" s="417"/>
      <c r="BA89" s="416">
        <v>0</v>
      </c>
      <c r="BB89" s="420"/>
      <c r="BC89" s="416"/>
      <c r="BD89" s="417"/>
      <c r="BE89" s="417"/>
      <c r="BF89" s="416">
        <v>0</v>
      </c>
      <c r="BG89" s="420"/>
      <c r="BH89" s="416"/>
      <c r="BI89" s="417"/>
      <c r="BJ89" s="417"/>
      <c r="BK89" s="416">
        <v>0</v>
      </c>
      <c r="BL89" s="420"/>
      <c r="BM89" s="416"/>
      <c r="BN89" s="417"/>
      <c r="BO89" s="417"/>
      <c r="BP89" s="416">
        <v>0</v>
      </c>
      <c r="BQ89" s="420"/>
      <c r="BR89" s="416"/>
      <c r="BS89" s="417"/>
      <c r="BT89" s="417"/>
      <c r="BU89" s="416">
        <f>SUM(M89:BP89)</f>
        <v>192086</v>
      </c>
      <c r="BV89" s="420"/>
      <c r="BW89" s="416"/>
      <c r="BX89" s="417"/>
      <c r="BY89" s="417"/>
      <c r="BZ89" s="416">
        <v>4253925</v>
      </c>
      <c r="CA89" s="420"/>
      <c r="CB89" s="416"/>
      <c r="CC89" s="417"/>
      <c r="CD89" s="417"/>
      <c r="CE89" s="416">
        <v>0</v>
      </c>
      <c r="CF89" s="420"/>
      <c r="CG89" s="416"/>
      <c r="CH89" s="417"/>
      <c r="CI89" s="417"/>
      <c r="CJ89" s="416">
        <v>27851</v>
      </c>
      <c r="CK89" s="420"/>
      <c r="CL89" s="416"/>
      <c r="CM89" s="417"/>
      <c r="CN89" s="417"/>
      <c r="CO89" s="416">
        <v>348571</v>
      </c>
      <c r="CP89" s="420"/>
      <c r="CQ89" s="416"/>
      <c r="CR89" s="417"/>
      <c r="CS89" s="417"/>
      <c r="CT89" s="416">
        <v>576933</v>
      </c>
      <c r="CU89" s="420"/>
      <c r="CV89" s="416"/>
      <c r="CW89" s="417"/>
      <c r="CX89" s="417"/>
      <c r="CY89" s="416">
        <v>283975</v>
      </c>
      <c r="CZ89" s="420"/>
      <c r="DA89" s="416"/>
      <c r="DB89" s="417"/>
      <c r="DC89" s="417"/>
      <c r="DD89" s="416">
        <v>90819</v>
      </c>
      <c r="DE89" s="420"/>
      <c r="DF89" s="416"/>
      <c r="DG89" s="417"/>
      <c r="DH89" s="417"/>
      <c r="DI89" s="416">
        <v>564865</v>
      </c>
      <c r="DJ89" s="420"/>
      <c r="DK89" s="416"/>
      <c r="DL89" s="417"/>
      <c r="DM89" s="417"/>
      <c r="DN89" s="416">
        <v>508646</v>
      </c>
      <c r="DO89" s="420"/>
      <c r="DP89" s="416"/>
      <c r="DQ89" s="417"/>
      <c r="DR89" s="417"/>
      <c r="DS89" s="416">
        <v>979423</v>
      </c>
      <c r="DT89" s="420"/>
      <c r="DU89" s="416"/>
      <c r="DV89" s="417"/>
      <c r="DW89" s="417"/>
      <c r="DX89" s="416">
        <v>347351</v>
      </c>
      <c r="DY89" s="420"/>
      <c r="DZ89" s="416"/>
      <c r="EA89" s="417"/>
      <c r="EB89" s="417"/>
      <c r="EC89" s="416">
        <v>154221</v>
      </c>
      <c r="ED89" s="420"/>
      <c r="EE89" s="416"/>
      <c r="EF89" s="417"/>
      <c r="EG89" s="417"/>
      <c r="EH89" s="416">
        <v>371270</v>
      </c>
      <c r="EI89" s="420"/>
      <c r="EJ89" s="416"/>
      <c r="EK89" s="417"/>
      <c r="EL89" s="417"/>
      <c r="EM89" s="416">
        <f>SUM(CE89)</f>
        <v>0</v>
      </c>
      <c r="EN89" s="420"/>
      <c r="EO89" s="416"/>
      <c r="EP89" s="301"/>
      <c r="ER89" s="290"/>
    </row>
    <row r="90" spans="4:148" ht="12.75" customHeight="1" x14ac:dyDescent="0.35">
      <c r="D90" s="301" t="s">
        <v>342</v>
      </c>
      <c r="F90" s="417"/>
      <c r="G90" s="313"/>
      <c r="H90" s="416">
        <v>0</v>
      </c>
      <c r="I90" s="420"/>
      <c r="J90" s="416"/>
      <c r="K90" s="417"/>
      <c r="L90" s="417"/>
      <c r="M90" s="416">
        <v>0</v>
      </c>
      <c r="N90" s="420"/>
      <c r="O90" s="416"/>
      <c r="P90" s="417"/>
      <c r="Q90" s="417"/>
      <c r="R90" s="416">
        <v>0</v>
      </c>
      <c r="S90" s="420"/>
      <c r="T90" s="416"/>
      <c r="U90" s="417"/>
      <c r="V90" s="417"/>
      <c r="W90" s="416">
        <v>0</v>
      </c>
      <c r="X90" s="420"/>
      <c r="Y90" s="416"/>
      <c r="Z90" s="417"/>
      <c r="AA90" s="417"/>
      <c r="AB90" s="416">
        <v>0</v>
      </c>
      <c r="AC90" s="420"/>
      <c r="AD90" s="416"/>
      <c r="AE90" s="417"/>
      <c r="AF90" s="417"/>
      <c r="AG90" s="416">
        <v>0</v>
      </c>
      <c r="AH90" s="420"/>
      <c r="AI90" s="416"/>
      <c r="AJ90" s="417"/>
      <c r="AK90" s="417"/>
      <c r="AL90" s="416">
        <v>0</v>
      </c>
      <c r="AM90" s="420"/>
      <c r="AN90" s="416"/>
      <c r="AO90" s="417"/>
      <c r="AP90" s="417"/>
      <c r="AQ90" s="416">
        <v>0</v>
      </c>
      <c r="AR90" s="420"/>
      <c r="AS90" s="416"/>
      <c r="AT90" s="417"/>
      <c r="AU90" s="417"/>
      <c r="AV90" s="416">
        <v>0</v>
      </c>
      <c r="AW90" s="420"/>
      <c r="AX90" s="416"/>
      <c r="AY90" s="417"/>
      <c r="AZ90" s="417"/>
      <c r="BA90" s="416">
        <v>0</v>
      </c>
      <c r="BB90" s="420"/>
      <c r="BC90" s="416"/>
      <c r="BD90" s="417"/>
      <c r="BE90" s="417"/>
      <c r="BF90" s="416">
        <v>0</v>
      </c>
      <c r="BG90" s="420"/>
      <c r="BH90" s="416"/>
      <c r="BI90" s="417"/>
      <c r="BJ90" s="417"/>
      <c r="BK90" s="416">
        <v>0</v>
      </c>
      <c r="BL90" s="420"/>
      <c r="BM90" s="416"/>
      <c r="BN90" s="417"/>
      <c r="BO90" s="417"/>
      <c r="BP90" s="416">
        <v>0</v>
      </c>
      <c r="BQ90" s="420"/>
      <c r="BR90" s="416"/>
      <c r="BS90" s="417"/>
      <c r="BT90" s="417"/>
      <c r="BU90" s="416">
        <f>SUM(M90:BP90)</f>
        <v>0</v>
      </c>
      <c r="BV90" s="420"/>
      <c r="BW90" s="416"/>
      <c r="BX90" s="417"/>
      <c r="BY90" s="417"/>
      <c r="BZ90" s="416">
        <v>0</v>
      </c>
      <c r="CA90" s="420"/>
      <c r="CB90" s="416"/>
      <c r="CC90" s="417"/>
      <c r="CD90" s="417"/>
      <c r="CE90" s="416">
        <v>0</v>
      </c>
      <c r="CF90" s="420"/>
      <c r="CG90" s="416"/>
      <c r="CH90" s="417"/>
      <c r="CI90" s="417"/>
      <c r="CJ90" s="416">
        <v>0</v>
      </c>
      <c r="CK90" s="420"/>
      <c r="CL90" s="416"/>
      <c r="CM90" s="417"/>
      <c r="CN90" s="417"/>
      <c r="CO90" s="416">
        <v>0</v>
      </c>
      <c r="CP90" s="420"/>
      <c r="CQ90" s="416"/>
      <c r="CR90" s="417"/>
      <c r="CS90" s="417"/>
      <c r="CT90" s="416">
        <v>0</v>
      </c>
      <c r="CU90" s="420"/>
      <c r="CV90" s="416"/>
      <c r="CW90" s="417"/>
      <c r="CX90" s="417"/>
      <c r="CY90" s="416">
        <v>0</v>
      </c>
      <c r="CZ90" s="420"/>
      <c r="DA90" s="416"/>
      <c r="DB90" s="417"/>
      <c r="DC90" s="417"/>
      <c r="DD90" s="416">
        <v>0</v>
      </c>
      <c r="DE90" s="420"/>
      <c r="DF90" s="416"/>
      <c r="DG90" s="417"/>
      <c r="DH90" s="417"/>
      <c r="DI90" s="416">
        <v>0</v>
      </c>
      <c r="DJ90" s="420"/>
      <c r="DK90" s="416"/>
      <c r="DL90" s="417"/>
      <c r="DM90" s="417"/>
      <c r="DN90" s="416">
        <v>0</v>
      </c>
      <c r="DO90" s="420"/>
      <c r="DP90" s="416"/>
      <c r="DQ90" s="417"/>
      <c r="DR90" s="417"/>
      <c r="DS90" s="416">
        <v>0</v>
      </c>
      <c r="DT90" s="420"/>
      <c r="DU90" s="416"/>
      <c r="DV90" s="417"/>
      <c r="DW90" s="417"/>
      <c r="DX90" s="416">
        <v>0</v>
      </c>
      <c r="DY90" s="420"/>
      <c r="DZ90" s="416"/>
      <c r="EA90" s="417"/>
      <c r="EB90" s="417"/>
      <c r="EC90" s="416">
        <v>0</v>
      </c>
      <c r="ED90" s="420"/>
      <c r="EE90" s="416"/>
      <c r="EF90" s="417"/>
      <c r="EG90" s="417"/>
      <c r="EH90" s="416">
        <v>0</v>
      </c>
      <c r="EI90" s="420"/>
      <c r="EJ90" s="416"/>
      <c r="EK90" s="417"/>
      <c r="EL90" s="417"/>
      <c r="EM90" s="416">
        <f>SUM(CE90)</f>
        <v>0</v>
      </c>
      <c r="EN90" s="420"/>
      <c r="EO90" s="416"/>
      <c r="EP90" s="301"/>
      <c r="ER90" s="290"/>
    </row>
    <row r="91" spans="4:148" ht="12.75" customHeight="1" x14ac:dyDescent="0.35">
      <c r="D91" s="301" t="s">
        <v>343</v>
      </c>
      <c r="F91" s="417"/>
      <c r="G91" s="337"/>
      <c r="H91" s="428">
        <v>0</v>
      </c>
      <c r="I91" s="429"/>
      <c r="J91" s="416"/>
      <c r="K91" s="417"/>
      <c r="L91" s="430"/>
      <c r="M91" s="428">
        <v>360431</v>
      </c>
      <c r="N91" s="429"/>
      <c r="O91" s="416"/>
      <c r="P91" s="417"/>
      <c r="Q91" s="430"/>
      <c r="R91" s="428">
        <v>0</v>
      </c>
      <c r="S91" s="429"/>
      <c r="T91" s="416"/>
      <c r="U91" s="417"/>
      <c r="V91" s="430"/>
      <c r="W91" s="428">
        <v>0</v>
      </c>
      <c r="X91" s="429"/>
      <c r="Y91" s="416"/>
      <c r="Z91" s="417"/>
      <c r="AA91" s="430"/>
      <c r="AB91" s="428">
        <v>0</v>
      </c>
      <c r="AC91" s="429"/>
      <c r="AD91" s="416"/>
      <c r="AE91" s="417"/>
      <c r="AF91" s="430"/>
      <c r="AG91" s="428">
        <v>0</v>
      </c>
      <c r="AH91" s="429"/>
      <c r="AI91" s="416"/>
      <c r="AJ91" s="417"/>
      <c r="AK91" s="430"/>
      <c r="AL91" s="428">
        <v>0</v>
      </c>
      <c r="AM91" s="429"/>
      <c r="AN91" s="416"/>
      <c r="AO91" s="417"/>
      <c r="AP91" s="430"/>
      <c r="AQ91" s="428">
        <v>0</v>
      </c>
      <c r="AR91" s="429"/>
      <c r="AS91" s="416"/>
      <c r="AT91" s="417"/>
      <c r="AU91" s="430"/>
      <c r="AV91" s="428">
        <v>0</v>
      </c>
      <c r="AW91" s="429"/>
      <c r="AX91" s="416"/>
      <c r="AY91" s="417"/>
      <c r="AZ91" s="430"/>
      <c r="BA91" s="428">
        <v>0</v>
      </c>
      <c r="BB91" s="429"/>
      <c r="BC91" s="416"/>
      <c r="BD91" s="417"/>
      <c r="BE91" s="430"/>
      <c r="BF91" s="428">
        <v>0</v>
      </c>
      <c r="BG91" s="429"/>
      <c r="BH91" s="416"/>
      <c r="BI91" s="417"/>
      <c r="BJ91" s="430"/>
      <c r="BK91" s="428">
        <v>0</v>
      </c>
      <c r="BL91" s="429"/>
      <c r="BM91" s="416"/>
      <c r="BN91" s="417"/>
      <c r="BO91" s="430"/>
      <c r="BP91" s="428">
        <v>0</v>
      </c>
      <c r="BQ91" s="429"/>
      <c r="BR91" s="416"/>
      <c r="BS91" s="417"/>
      <c r="BT91" s="430"/>
      <c r="BU91" s="428">
        <f>SUM(M91:BP91)</f>
        <v>360431</v>
      </c>
      <c r="BV91" s="429"/>
      <c r="BW91" s="416"/>
      <c r="BX91" s="417"/>
      <c r="BY91" s="430"/>
      <c r="BZ91" s="428">
        <v>6621356</v>
      </c>
      <c r="CA91" s="429"/>
      <c r="CB91" s="416"/>
      <c r="CC91" s="417"/>
      <c r="CD91" s="430"/>
      <c r="CE91" s="428">
        <v>0</v>
      </c>
      <c r="CF91" s="429"/>
      <c r="CG91" s="416"/>
      <c r="CH91" s="417"/>
      <c r="CI91" s="430"/>
      <c r="CJ91" s="428">
        <v>34735</v>
      </c>
      <c r="CK91" s="429"/>
      <c r="CL91" s="416"/>
      <c r="CM91" s="417"/>
      <c r="CN91" s="430"/>
      <c r="CO91" s="428">
        <v>431476</v>
      </c>
      <c r="CP91" s="429"/>
      <c r="CQ91" s="416"/>
      <c r="CR91" s="417"/>
      <c r="CS91" s="430"/>
      <c r="CT91" s="428">
        <v>710791</v>
      </c>
      <c r="CU91" s="429"/>
      <c r="CV91" s="416"/>
      <c r="CW91" s="417"/>
      <c r="CX91" s="430"/>
      <c r="CY91" s="428">
        <v>361804</v>
      </c>
      <c r="CZ91" s="429"/>
      <c r="DA91" s="416"/>
      <c r="DB91" s="417"/>
      <c r="DC91" s="430"/>
      <c r="DD91" s="428">
        <v>116540</v>
      </c>
      <c r="DE91" s="429"/>
      <c r="DF91" s="416"/>
      <c r="DG91" s="417"/>
      <c r="DH91" s="430"/>
      <c r="DI91" s="428">
        <v>772017</v>
      </c>
      <c r="DJ91" s="429"/>
      <c r="DK91" s="416"/>
      <c r="DL91" s="417"/>
      <c r="DM91" s="430"/>
      <c r="DN91" s="428">
        <v>760088</v>
      </c>
      <c r="DO91" s="429"/>
      <c r="DP91" s="416"/>
      <c r="DQ91" s="417"/>
      <c r="DR91" s="430"/>
      <c r="DS91" s="428">
        <v>1718197</v>
      </c>
      <c r="DT91" s="429"/>
      <c r="DU91" s="416"/>
      <c r="DV91" s="417"/>
      <c r="DW91" s="430"/>
      <c r="DX91" s="428">
        <v>602580</v>
      </c>
      <c r="DY91" s="429"/>
      <c r="DZ91" s="416"/>
      <c r="EA91" s="417"/>
      <c r="EB91" s="430"/>
      <c r="EC91" s="428">
        <v>326557</v>
      </c>
      <c r="ED91" s="429"/>
      <c r="EE91" s="416"/>
      <c r="EF91" s="417"/>
      <c r="EG91" s="430"/>
      <c r="EH91" s="428">
        <v>786571</v>
      </c>
      <c r="EI91" s="429"/>
      <c r="EJ91" s="416"/>
      <c r="EK91" s="417"/>
      <c r="EL91" s="430"/>
      <c r="EM91" s="428">
        <f>SUM(CE91)</f>
        <v>0</v>
      </c>
      <c r="EN91" s="429"/>
      <c r="EO91" s="416"/>
      <c r="EP91" s="301"/>
      <c r="ER91" s="290"/>
    </row>
    <row r="92" spans="4:148" ht="12.75" customHeight="1" x14ac:dyDescent="0.35">
      <c r="D92" s="301"/>
      <c r="F92" s="417"/>
      <c r="H92" s="416"/>
      <c r="I92" s="416"/>
      <c r="J92" s="416"/>
      <c r="K92" s="417"/>
      <c r="L92" s="416"/>
      <c r="M92" s="416"/>
      <c r="N92" s="416"/>
      <c r="O92" s="416"/>
      <c r="P92" s="417"/>
      <c r="Q92" s="416"/>
      <c r="R92" s="416"/>
      <c r="S92" s="416"/>
      <c r="T92" s="416"/>
      <c r="U92" s="417"/>
      <c r="V92" s="416"/>
      <c r="W92" s="416"/>
      <c r="X92" s="416"/>
      <c r="Y92" s="416"/>
      <c r="Z92" s="417"/>
      <c r="AA92" s="416"/>
      <c r="AB92" s="416"/>
      <c r="AC92" s="416"/>
      <c r="AD92" s="416"/>
      <c r="AE92" s="417"/>
      <c r="AF92" s="416"/>
      <c r="AG92" s="416"/>
      <c r="AH92" s="416"/>
      <c r="AI92" s="416"/>
      <c r="AJ92" s="417"/>
      <c r="AK92" s="416"/>
      <c r="AL92" s="416"/>
      <c r="AM92" s="416"/>
      <c r="AN92" s="416"/>
      <c r="AO92" s="417"/>
      <c r="AP92" s="416"/>
      <c r="AQ92" s="416"/>
      <c r="AR92" s="416"/>
      <c r="AS92" s="416"/>
      <c r="AT92" s="417"/>
      <c r="AU92" s="416"/>
      <c r="AV92" s="416"/>
      <c r="AW92" s="416"/>
      <c r="AX92" s="416"/>
      <c r="AY92" s="417"/>
      <c r="AZ92" s="416"/>
      <c r="BA92" s="416"/>
      <c r="BB92" s="416"/>
      <c r="BC92" s="416"/>
      <c r="BD92" s="417"/>
      <c r="BE92" s="416"/>
      <c r="BF92" s="416"/>
      <c r="BG92" s="416"/>
      <c r="BH92" s="416"/>
      <c r="BI92" s="417"/>
      <c r="BJ92" s="416"/>
      <c r="BK92" s="416"/>
      <c r="BL92" s="416"/>
      <c r="BM92" s="416"/>
      <c r="BN92" s="417"/>
      <c r="BO92" s="416"/>
      <c r="BP92" s="416"/>
      <c r="BQ92" s="416"/>
      <c r="BR92" s="416"/>
      <c r="BS92" s="417"/>
      <c r="BT92" s="416"/>
      <c r="BU92" s="416"/>
      <c r="BV92" s="416"/>
      <c r="BW92" s="416"/>
      <c r="BX92" s="417"/>
      <c r="BY92" s="416"/>
      <c r="BZ92" s="416"/>
      <c r="CA92" s="416"/>
      <c r="CB92" s="416"/>
      <c r="CC92" s="417"/>
      <c r="CD92" s="416"/>
      <c r="CE92" s="416"/>
      <c r="CF92" s="416"/>
      <c r="CG92" s="416"/>
      <c r="CH92" s="417"/>
      <c r="CI92" s="416"/>
      <c r="CJ92" s="416"/>
      <c r="CK92" s="416"/>
      <c r="CL92" s="416"/>
      <c r="CM92" s="417"/>
      <c r="CN92" s="416"/>
      <c r="CO92" s="416"/>
      <c r="CP92" s="416"/>
      <c r="CQ92" s="416"/>
      <c r="CR92" s="417"/>
      <c r="CS92" s="416"/>
      <c r="CT92" s="416"/>
      <c r="CU92" s="416"/>
      <c r="CV92" s="416"/>
      <c r="CW92" s="417"/>
      <c r="CX92" s="416"/>
      <c r="CY92" s="416"/>
      <c r="CZ92" s="416"/>
      <c r="DA92" s="416"/>
      <c r="DB92" s="417"/>
      <c r="DC92" s="416"/>
      <c r="DD92" s="416"/>
      <c r="DE92" s="416"/>
      <c r="DF92" s="416"/>
      <c r="DG92" s="417"/>
      <c r="DH92" s="416"/>
      <c r="DI92" s="416"/>
      <c r="DJ92" s="416"/>
      <c r="DK92" s="416"/>
      <c r="DL92" s="417"/>
      <c r="DM92" s="416"/>
      <c r="DN92" s="416"/>
      <c r="DO92" s="416"/>
      <c r="DP92" s="416"/>
      <c r="DQ92" s="417"/>
      <c r="DR92" s="416"/>
      <c r="DS92" s="416"/>
      <c r="DT92" s="416"/>
      <c r="DU92" s="416"/>
      <c r="DV92" s="417"/>
      <c r="DW92" s="416"/>
      <c r="DX92" s="416"/>
      <c r="DY92" s="416"/>
      <c r="DZ92" s="416"/>
      <c r="EA92" s="417"/>
      <c r="EB92" s="416"/>
      <c r="EC92" s="416"/>
      <c r="ED92" s="416"/>
      <c r="EE92" s="416"/>
      <c r="EF92" s="417"/>
      <c r="EG92" s="416"/>
      <c r="EH92" s="416"/>
      <c r="EI92" s="416"/>
      <c r="EJ92" s="416"/>
      <c r="EK92" s="417"/>
      <c r="EL92" s="416"/>
      <c r="EM92" s="416"/>
      <c r="EN92" s="416"/>
      <c r="EO92" s="416"/>
      <c r="EP92" s="301"/>
      <c r="ER92" s="290"/>
    </row>
    <row r="93" spans="4:148" ht="12.75" customHeight="1" x14ac:dyDescent="0.35">
      <c r="D93" s="301" t="s">
        <v>354</v>
      </c>
      <c r="F93" s="417"/>
      <c r="H93" s="416">
        <f>SUM(H94:H97)</f>
        <v>0</v>
      </c>
      <c r="I93" s="416"/>
      <c r="J93" s="416"/>
      <c r="K93" s="417"/>
      <c r="L93" s="416"/>
      <c r="M93" s="416">
        <f>SUM(M94:M97)</f>
        <v>872645</v>
      </c>
      <c r="N93" s="416"/>
      <c r="O93" s="416"/>
      <c r="P93" s="417"/>
      <c r="Q93" s="416"/>
      <c r="R93" s="416">
        <f>SUM(R94:R97)</f>
        <v>0</v>
      </c>
      <c r="S93" s="416"/>
      <c r="T93" s="416"/>
      <c r="U93" s="417"/>
      <c r="V93" s="416"/>
      <c r="W93" s="416">
        <f>SUM(W94:W97)</f>
        <v>0</v>
      </c>
      <c r="X93" s="416"/>
      <c r="Y93" s="416"/>
      <c r="Z93" s="417"/>
      <c r="AA93" s="416"/>
      <c r="AB93" s="416">
        <f>SUM(AB94:AB97)</f>
        <v>0</v>
      </c>
      <c r="AC93" s="416"/>
      <c r="AD93" s="416"/>
      <c r="AE93" s="417"/>
      <c r="AF93" s="416"/>
      <c r="AG93" s="416">
        <f>SUM(AG94:AG97)</f>
        <v>0</v>
      </c>
      <c r="AH93" s="416"/>
      <c r="AI93" s="416"/>
      <c r="AJ93" s="417"/>
      <c r="AK93" s="416"/>
      <c r="AL93" s="416">
        <f>SUM(AL94:AL97)</f>
        <v>0</v>
      </c>
      <c r="AM93" s="416"/>
      <c r="AN93" s="416"/>
      <c r="AO93" s="417"/>
      <c r="AP93" s="416"/>
      <c r="AQ93" s="416">
        <f>SUM(AQ94:AQ97)</f>
        <v>0</v>
      </c>
      <c r="AR93" s="416"/>
      <c r="AS93" s="416"/>
      <c r="AT93" s="417"/>
      <c r="AU93" s="416"/>
      <c r="AV93" s="416">
        <f>SUM(AV94:AV97)</f>
        <v>0</v>
      </c>
      <c r="AW93" s="416"/>
      <c r="AX93" s="416"/>
      <c r="AY93" s="417"/>
      <c r="AZ93" s="416"/>
      <c r="BA93" s="416">
        <f>SUM(BA94:BA97)</f>
        <v>0</v>
      </c>
      <c r="BB93" s="416"/>
      <c r="BC93" s="416"/>
      <c r="BD93" s="417"/>
      <c r="BE93" s="416"/>
      <c r="BF93" s="416">
        <f>SUM(BF94:BF97)</f>
        <v>0</v>
      </c>
      <c r="BG93" s="416"/>
      <c r="BH93" s="416"/>
      <c r="BI93" s="417"/>
      <c r="BJ93" s="416"/>
      <c r="BK93" s="416">
        <f>SUM(BK94:BK97)</f>
        <v>0</v>
      </c>
      <c r="BL93" s="416"/>
      <c r="BM93" s="416"/>
      <c r="BN93" s="417"/>
      <c r="BO93" s="416"/>
      <c r="BP93" s="416">
        <f>SUM(BP94:BP97)</f>
        <v>0</v>
      </c>
      <c r="BQ93" s="416"/>
      <c r="BR93" s="416"/>
      <c r="BS93" s="417"/>
      <c r="BT93" s="416"/>
      <c r="BU93" s="416">
        <f>SUM(BU94:BU97)</f>
        <v>872645</v>
      </c>
      <c r="BV93" s="416"/>
      <c r="BW93" s="416"/>
      <c r="BX93" s="417"/>
      <c r="BY93" s="416"/>
      <c r="BZ93" s="416">
        <f>SUM(BZ94:BZ97)</f>
        <v>5131379</v>
      </c>
      <c r="CA93" s="416"/>
      <c r="CB93" s="416"/>
      <c r="CC93" s="417"/>
      <c r="CD93" s="416"/>
      <c r="CE93" s="416">
        <f>SUM(CE94:CE97)</f>
        <v>629915</v>
      </c>
      <c r="CF93" s="416"/>
      <c r="CG93" s="416"/>
      <c r="CH93" s="417"/>
      <c r="CI93" s="416"/>
      <c r="CJ93" s="416">
        <f>SUM(CJ94:CJ97)</f>
        <v>1059858</v>
      </c>
      <c r="CK93" s="416"/>
      <c r="CL93" s="416"/>
      <c r="CM93" s="417"/>
      <c r="CN93" s="416"/>
      <c r="CO93" s="416">
        <f>SUM(CO94:CO97)</f>
        <v>118065</v>
      </c>
      <c r="CP93" s="416"/>
      <c r="CQ93" s="416"/>
      <c r="CR93" s="417"/>
      <c r="CS93" s="416"/>
      <c r="CT93" s="416">
        <f>SUM(CT94:CT97)</f>
        <v>597158</v>
      </c>
      <c r="CU93" s="416"/>
      <c r="CV93" s="416"/>
      <c r="CW93" s="417"/>
      <c r="CX93" s="416"/>
      <c r="CY93" s="416">
        <f>SUM(CY94:CY97)</f>
        <v>609478</v>
      </c>
      <c r="CZ93" s="416"/>
      <c r="DA93" s="416"/>
      <c r="DB93" s="417"/>
      <c r="DC93" s="416"/>
      <c r="DD93" s="416">
        <f>SUM(DD94:DD97)</f>
        <v>54026</v>
      </c>
      <c r="DE93" s="416"/>
      <c r="DF93" s="416"/>
      <c r="DG93" s="417"/>
      <c r="DH93" s="416"/>
      <c r="DI93" s="416">
        <f>SUM(DI94:DI97)</f>
        <v>761316</v>
      </c>
      <c r="DJ93" s="416"/>
      <c r="DK93" s="416"/>
      <c r="DL93" s="417"/>
      <c r="DM93" s="416"/>
      <c r="DN93" s="416">
        <f>SUM(DN94:DN97)</f>
        <v>480666</v>
      </c>
      <c r="DO93" s="416"/>
      <c r="DP93" s="416"/>
      <c r="DQ93" s="417"/>
      <c r="DR93" s="416"/>
      <c r="DS93" s="416">
        <f>SUM(DS94:DS97)</f>
        <v>0</v>
      </c>
      <c r="DT93" s="416"/>
      <c r="DU93" s="416"/>
      <c r="DV93" s="417"/>
      <c r="DW93" s="416"/>
      <c r="DX93" s="416">
        <f>SUM(DX94:DX97)</f>
        <v>82105</v>
      </c>
      <c r="DY93" s="416"/>
      <c r="DZ93" s="416"/>
      <c r="EA93" s="417"/>
      <c r="EB93" s="416"/>
      <c r="EC93" s="416">
        <f>SUM(EC94:EC97)</f>
        <v>339319</v>
      </c>
      <c r="ED93" s="416"/>
      <c r="EE93" s="416"/>
      <c r="EF93" s="417"/>
      <c r="EG93" s="416"/>
      <c r="EH93" s="416">
        <f>SUM(EH94:EH97)</f>
        <v>399473</v>
      </c>
      <c r="EI93" s="416"/>
      <c r="EJ93" s="416"/>
      <c r="EK93" s="417"/>
      <c r="EL93" s="416"/>
      <c r="EM93" s="416">
        <f>SUM(EM94:EM97)</f>
        <v>629915</v>
      </c>
      <c r="EN93" s="416"/>
      <c r="EO93" s="416"/>
      <c r="EP93" s="301"/>
      <c r="ER93" s="290"/>
    </row>
    <row r="94" spans="4:148" ht="12.75" customHeight="1" x14ac:dyDescent="0.35">
      <c r="D94" s="301" t="s">
        <v>338</v>
      </c>
      <c r="F94" s="417"/>
      <c r="G94" s="320"/>
      <c r="H94" s="414">
        <v>0</v>
      </c>
      <c r="I94" s="415"/>
      <c r="J94" s="416"/>
      <c r="K94" s="417"/>
      <c r="L94" s="418"/>
      <c r="M94" s="414">
        <f>795000+157791</f>
        <v>952791</v>
      </c>
      <c r="N94" s="415"/>
      <c r="O94" s="416"/>
      <c r="P94" s="417"/>
      <c r="Q94" s="418"/>
      <c r="R94" s="414">
        <v>0</v>
      </c>
      <c r="S94" s="415"/>
      <c r="T94" s="416"/>
      <c r="U94" s="417"/>
      <c r="V94" s="418"/>
      <c r="W94" s="414">
        <v>0</v>
      </c>
      <c r="X94" s="415"/>
      <c r="Y94" s="416"/>
      <c r="Z94" s="417"/>
      <c r="AA94" s="418"/>
      <c r="AB94" s="414">
        <v>0</v>
      </c>
      <c r="AC94" s="415"/>
      <c r="AD94" s="416"/>
      <c r="AE94" s="417"/>
      <c r="AF94" s="418"/>
      <c r="AG94" s="414">
        <v>0</v>
      </c>
      <c r="AH94" s="415"/>
      <c r="AI94" s="416"/>
      <c r="AJ94" s="417"/>
      <c r="AK94" s="418"/>
      <c r="AL94" s="414">
        <v>0</v>
      </c>
      <c r="AM94" s="415"/>
      <c r="AN94" s="416"/>
      <c r="AO94" s="417"/>
      <c r="AP94" s="418"/>
      <c r="AQ94" s="414">
        <v>0</v>
      </c>
      <c r="AR94" s="415"/>
      <c r="AS94" s="416"/>
      <c r="AT94" s="417"/>
      <c r="AU94" s="418"/>
      <c r="AV94" s="414">
        <v>0</v>
      </c>
      <c r="AW94" s="415"/>
      <c r="AX94" s="416"/>
      <c r="AY94" s="417"/>
      <c r="AZ94" s="418"/>
      <c r="BA94" s="414">
        <v>0</v>
      </c>
      <c r="BB94" s="415"/>
      <c r="BC94" s="416"/>
      <c r="BD94" s="417"/>
      <c r="BE94" s="418"/>
      <c r="BF94" s="414">
        <v>0</v>
      </c>
      <c r="BG94" s="415"/>
      <c r="BH94" s="416"/>
      <c r="BI94" s="417"/>
      <c r="BJ94" s="418"/>
      <c r="BK94" s="414">
        <v>0</v>
      </c>
      <c r="BL94" s="415"/>
      <c r="BM94" s="416"/>
      <c r="BN94" s="417"/>
      <c r="BO94" s="418"/>
      <c r="BP94" s="414">
        <v>0</v>
      </c>
      <c r="BQ94" s="415"/>
      <c r="BR94" s="416"/>
      <c r="BS94" s="417"/>
      <c r="BT94" s="418"/>
      <c r="BU94" s="414">
        <f>SUM(M94:BP94)</f>
        <v>952791</v>
      </c>
      <c r="BV94" s="415"/>
      <c r="BW94" s="416"/>
      <c r="BX94" s="417"/>
      <c r="BY94" s="418"/>
      <c r="BZ94" s="414">
        <v>5020312</v>
      </c>
      <c r="CA94" s="415"/>
      <c r="CB94" s="416"/>
      <c r="CC94" s="417"/>
      <c r="CD94" s="418"/>
      <c r="CE94" s="414">
        <v>604912</v>
      </c>
      <c r="CF94" s="415"/>
      <c r="CG94" s="416"/>
      <c r="CH94" s="417"/>
      <c r="CI94" s="418"/>
      <c r="CJ94" s="414">
        <v>996244</v>
      </c>
      <c r="CK94" s="415"/>
      <c r="CL94" s="416"/>
      <c r="CM94" s="417"/>
      <c r="CN94" s="418"/>
      <c r="CO94" s="414">
        <v>109919</v>
      </c>
      <c r="CP94" s="415"/>
      <c r="CQ94" s="416"/>
      <c r="CR94" s="417"/>
      <c r="CS94" s="418"/>
      <c r="CT94" s="414">
        <v>548764</v>
      </c>
      <c r="CU94" s="415"/>
      <c r="CV94" s="416"/>
      <c r="CW94" s="417"/>
      <c r="CX94" s="418"/>
      <c r="CY94" s="414">
        <v>558396</v>
      </c>
      <c r="CZ94" s="415"/>
      <c r="DA94" s="416"/>
      <c r="DB94" s="417"/>
      <c r="DC94" s="418"/>
      <c r="DD94" s="414">
        <v>50466</v>
      </c>
      <c r="DE94" s="415"/>
      <c r="DF94" s="416"/>
      <c r="DG94" s="417"/>
      <c r="DH94" s="418"/>
      <c r="DI94" s="414">
        <v>732480</v>
      </c>
      <c r="DJ94" s="415"/>
      <c r="DK94" s="416"/>
      <c r="DL94" s="417"/>
      <c r="DM94" s="418"/>
      <c r="DN94" s="414">
        <v>480090</v>
      </c>
      <c r="DO94" s="415"/>
      <c r="DP94" s="416"/>
      <c r="DQ94" s="417"/>
      <c r="DR94" s="418"/>
      <c r="DS94" s="414">
        <v>0</v>
      </c>
      <c r="DT94" s="415"/>
      <c r="DU94" s="416"/>
      <c r="DV94" s="417"/>
      <c r="DW94" s="418"/>
      <c r="DX94" s="414">
        <v>87988</v>
      </c>
      <c r="DY94" s="415"/>
      <c r="DZ94" s="416"/>
      <c r="EA94" s="417"/>
      <c r="EB94" s="418"/>
      <c r="EC94" s="414">
        <v>388689</v>
      </c>
      <c r="ED94" s="415"/>
      <c r="EE94" s="416"/>
      <c r="EF94" s="417"/>
      <c r="EG94" s="418"/>
      <c r="EH94" s="414">
        <v>462364</v>
      </c>
      <c r="EI94" s="415"/>
      <c r="EJ94" s="416"/>
      <c r="EK94" s="417"/>
      <c r="EL94" s="418"/>
      <c r="EM94" s="414">
        <f>SUM(CE94)</f>
        <v>604912</v>
      </c>
      <c r="EN94" s="415"/>
      <c r="EO94" s="416"/>
      <c r="EP94" s="301"/>
      <c r="ER94" s="290"/>
    </row>
    <row r="95" spans="4:148" ht="12.75" customHeight="1" x14ac:dyDescent="0.35">
      <c r="D95" s="301" t="s">
        <v>341</v>
      </c>
      <c r="F95" s="417"/>
      <c r="G95" s="313"/>
      <c r="H95" s="416">
        <v>0</v>
      </c>
      <c r="I95" s="420"/>
      <c r="J95" s="416"/>
      <c r="K95" s="417"/>
      <c r="L95" s="417"/>
      <c r="M95" s="416">
        <v>0</v>
      </c>
      <c r="N95" s="420"/>
      <c r="O95" s="416"/>
      <c r="P95" s="417"/>
      <c r="Q95" s="417"/>
      <c r="R95" s="416">
        <v>0</v>
      </c>
      <c r="S95" s="420"/>
      <c r="T95" s="416"/>
      <c r="U95" s="417"/>
      <c r="V95" s="417"/>
      <c r="W95" s="416">
        <v>0</v>
      </c>
      <c r="X95" s="420"/>
      <c r="Y95" s="416"/>
      <c r="Z95" s="417"/>
      <c r="AA95" s="417"/>
      <c r="AB95" s="416">
        <v>0</v>
      </c>
      <c r="AC95" s="420"/>
      <c r="AD95" s="416"/>
      <c r="AE95" s="417"/>
      <c r="AF95" s="417"/>
      <c r="AG95" s="416">
        <v>0</v>
      </c>
      <c r="AH95" s="420"/>
      <c r="AI95" s="416"/>
      <c r="AJ95" s="417"/>
      <c r="AK95" s="417"/>
      <c r="AL95" s="416">
        <v>0</v>
      </c>
      <c r="AM95" s="420"/>
      <c r="AN95" s="416"/>
      <c r="AO95" s="417"/>
      <c r="AP95" s="417"/>
      <c r="AQ95" s="416">
        <v>0</v>
      </c>
      <c r="AR95" s="420"/>
      <c r="AS95" s="416"/>
      <c r="AT95" s="417"/>
      <c r="AU95" s="417"/>
      <c r="AV95" s="416">
        <v>0</v>
      </c>
      <c r="AW95" s="420"/>
      <c r="AX95" s="416"/>
      <c r="AY95" s="417"/>
      <c r="AZ95" s="417"/>
      <c r="BA95" s="416">
        <v>0</v>
      </c>
      <c r="BB95" s="420"/>
      <c r="BC95" s="416"/>
      <c r="BD95" s="417"/>
      <c r="BE95" s="417"/>
      <c r="BF95" s="416">
        <v>0</v>
      </c>
      <c r="BG95" s="420"/>
      <c r="BH95" s="416"/>
      <c r="BI95" s="417"/>
      <c r="BJ95" s="417"/>
      <c r="BK95" s="416">
        <v>0</v>
      </c>
      <c r="BL95" s="420"/>
      <c r="BM95" s="416"/>
      <c r="BN95" s="417"/>
      <c r="BO95" s="417"/>
      <c r="BP95" s="416">
        <v>0</v>
      </c>
      <c r="BQ95" s="420"/>
      <c r="BR95" s="416"/>
      <c r="BS95" s="417"/>
      <c r="BT95" s="417"/>
      <c r="BU95" s="416">
        <f>SUM(M95:BP95)</f>
        <v>0</v>
      </c>
      <c r="BV95" s="420"/>
      <c r="BW95" s="416"/>
      <c r="BX95" s="417"/>
      <c r="BY95" s="417"/>
      <c r="BZ95" s="416">
        <v>13901</v>
      </c>
      <c r="CA95" s="420"/>
      <c r="CB95" s="416"/>
      <c r="CC95" s="417"/>
      <c r="CD95" s="417"/>
      <c r="CE95" s="416">
        <v>0</v>
      </c>
      <c r="CF95" s="420"/>
      <c r="CG95" s="416"/>
      <c r="CH95" s="417"/>
      <c r="CI95" s="417"/>
      <c r="CJ95" s="416">
        <v>399</v>
      </c>
      <c r="CK95" s="420"/>
      <c r="CL95" s="416"/>
      <c r="CM95" s="417"/>
      <c r="CN95" s="417"/>
      <c r="CO95" s="416">
        <v>81</v>
      </c>
      <c r="CP95" s="420"/>
      <c r="CQ95" s="416"/>
      <c r="CR95" s="417"/>
      <c r="CS95" s="417"/>
      <c r="CT95" s="416">
        <v>6236</v>
      </c>
      <c r="CU95" s="420"/>
      <c r="CV95" s="416"/>
      <c r="CW95" s="417"/>
      <c r="CX95" s="417"/>
      <c r="CY95" s="416">
        <v>7185</v>
      </c>
      <c r="CZ95" s="420"/>
      <c r="DA95" s="416"/>
      <c r="DB95" s="417"/>
      <c r="DC95" s="417"/>
      <c r="DD95" s="416">
        <v>0</v>
      </c>
      <c r="DE95" s="420"/>
      <c r="DF95" s="416"/>
      <c r="DG95" s="417"/>
      <c r="DH95" s="417"/>
      <c r="DI95" s="416">
        <v>0</v>
      </c>
      <c r="DJ95" s="420"/>
      <c r="DK95" s="416"/>
      <c r="DL95" s="417"/>
      <c r="DM95" s="417"/>
      <c r="DN95" s="416">
        <v>0</v>
      </c>
      <c r="DO95" s="420"/>
      <c r="DP95" s="416"/>
      <c r="DQ95" s="417"/>
      <c r="DR95" s="417"/>
      <c r="DS95" s="416">
        <v>0</v>
      </c>
      <c r="DT95" s="420"/>
      <c r="DU95" s="416"/>
      <c r="DV95" s="417"/>
      <c r="DW95" s="417"/>
      <c r="DX95" s="416">
        <v>0</v>
      </c>
      <c r="DY95" s="420"/>
      <c r="DZ95" s="416"/>
      <c r="EA95" s="417"/>
      <c r="EB95" s="417"/>
      <c r="EC95" s="416">
        <v>0</v>
      </c>
      <c r="ED95" s="420"/>
      <c r="EE95" s="416"/>
      <c r="EF95" s="417"/>
      <c r="EG95" s="417"/>
      <c r="EH95" s="416">
        <v>0</v>
      </c>
      <c r="EI95" s="420"/>
      <c r="EJ95" s="416"/>
      <c r="EK95" s="417"/>
      <c r="EL95" s="417"/>
      <c r="EM95" s="416">
        <f>SUM(CE95)</f>
        <v>0</v>
      </c>
      <c r="EN95" s="420"/>
      <c r="EO95" s="416"/>
      <c r="EP95" s="301"/>
      <c r="ER95" s="290"/>
    </row>
    <row r="96" spans="4:148" ht="12.75" customHeight="1" x14ac:dyDescent="0.35">
      <c r="D96" s="301" t="s">
        <v>342</v>
      </c>
      <c r="F96" s="417"/>
      <c r="G96" s="313"/>
      <c r="H96" s="416">
        <v>0</v>
      </c>
      <c r="I96" s="420"/>
      <c r="J96" s="416"/>
      <c r="K96" s="417"/>
      <c r="L96" s="417"/>
      <c r="M96" s="416">
        <v>-157791</v>
      </c>
      <c r="N96" s="420"/>
      <c r="O96" s="416"/>
      <c r="P96" s="417"/>
      <c r="Q96" s="417"/>
      <c r="R96" s="416">
        <v>0</v>
      </c>
      <c r="S96" s="420"/>
      <c r="T96" s="416"/>
      <c r="U96" s="417"/>
      <c r="V96" s="417"/>
      <c r="W96" s="416">
        <v>0</v>
      </c>
      <c r="X96" s="420"/>
      <c r="Y96" s="416"/>
      <c r="Z96" s="417"/>
      <c r="AA96" s="417"/>
      <c r="AB96" s="416">
        <v>0</v>
      </c>
      <c r="AC96" s="420"/>
      <c r="AD96" s="416"/>
      <c r="AE96" s="417"/>
      <c r="AF96" s="417"/>
      <c r="AG96" s="416">
        <v>0</v>
      </c>
      <c r="AH96" s="420"/>
      <c r="AI96" s="416"/>
      <c r="AJ96" s="417"/>
      <c r="AK96" s="417"/>
      <c r="AL96" s="416">
        <v>0</v>
      </c>
      <c r="AM96" s="420"/>
      <c r="AN96" s="416"/>
      <c r="AO96" s="417"/>
      <c r="AP96" s="417"/>
      <c r="AQ96" s="416">
        <v>0</v>
      </c>
      <c r="AR96" s="420"/>
      <c r="AS96" s="416"/>
      <c r="AT96" s="417"/>
      <c r="AU96" s="417"/>
      <c r="AV96" s="416">
        <v>0</v>
      </c>
      <c r="AW96" s="420"/>
      <c r="AX96" s="416"/>
      <c r="AY96" s="417"/>
      <c r="AZ96" s="417"/>
      <c r="BA96" s="416">
        <v>0</v>
      </c>
      <c r="BB96" s="420"/>
      <c r="BC96" s="416"/>
      <c r="BD96" s="417"/>
      <c r="BE96" s="417"/>
      <c r="BF96" s="416">
        <v>0</v>
      </c>
      <c r="BG96" s="420"/>
      <c r="BH96" s="416"/>
      <c r="BI96" s="417"/>
      <c r="BJ96" s="417"/>
      <c r="BK96" s="416">
        <v>0</v>
      </c>
      <c r="BL96" s="420"/>
      <c r="BM96" s="416"/>
      <c r="BN96" s="417"/>
      <c r="BO96" s="417"/>
      <c r="BP96" s="416">
        <v>0</v>
      </c>
      <c r="BQ96" s="420"/>
      <c r="BR96" s="416"/>
      <c r="BS96" s="417"/>
      <c r="BT96" s="417"/>
      <c r="BU96" s="416">
        <f>SUM(M96:BP96)</f>
        <v>-157791</v>
      </c>
      <c r="BV96" s="420"/>
      <c r="BW96" s="416"/>
      <c r="BX96" s="417"/>
      <c r="BY96" s="417"/>
      <c r="BZ96" s="416">
        <v>-274213</v>
      </c>
      <c r="CA96" s="420"/>
      <c r="CB96" s="416"/>
      <c r="CC96" s="417"/>
      <c r="CD96" s="417"/>
      <c r="CE96" s="416">
        <v>-9912</v>
      </c>
      <c r="CF96" s="420"/>
      <c r="CG96" s="416"/>
      <c r="CH96" s="417"/>
      <c r="CI96" s="417"/>
      <c r="CJ96" s="416">
        <v>-1643</v>
      </c>
      <c r="CK96" s="420"/>
      <c r="CL96" s="416"/>
      <c r="CM96" s="417"/>
      <c r="CN96" s="417"/>
      <c r="CO96" s="416">
        <v>0</v>
      </c>
      <c r="CP96" s="420"/>
      <c r="CQ96" s="416"/>
      <c r="CR96" s="417"/>
      <c r="CS96" s="417"/>
      <c r="CT96" s="416">
        <v>0</v>
      </c>
      <c r="CU96" s="420"/>
      <c r="CV96" s="416"/>
      <c r="CW96" s="417"/>
      <c r="CX96" s="417"/>
      <c r="CY96" s="416">
        <v>-581</v>
      </c>
      <c r="CZ96" s="420"/>
      <c r="DA96" s="416"/>
      <c r="DB96" s="417"/>
      <c r="DC96" s="417"/>
      <c r="DD96" s="416">
        <v>-466</v>
      </c>
      <c r="DE96" s="420"/>
      <c r="DF96" s="416"/>
      <c r="DG96" s="417"/>
      <c r="DH96" s="417"/>
      <c r="DI96" s="416">
        <v>-32480</v>
      </c>
      <c r="DJ96" s="420"/>
      <c r="DK96" s="416"/>
      <c r="DL96" s="417"/>
      <c r="DM96" s="417"/>
      <c r="DN96" s="416">
        <v>-40090</v>
      </c>
      <c r="DO96" s="420"/>
      <c r="DP96" s="416"/>
      <c r="DQ96" s="417"/>
      <c r="DR96" s="417"/>
      <c r="DS96" s="416">
        <v>0</v>
      </c>
      <c r="DT96" s="420"/>
      <c r="DU96" s="416"/>
      <c r="DV96" s="417"/>
      <c r="DW96" s="417"/>
      <c r="DX96" s="416">
        <v>-12988</v>
      </c>
      <c r="DY96" s="420"/>
      <c r="DZ96" s="416"/>
      <c r="EA96" s="417"/>
      <c r="EB96" s="417"/>
      <c r="EC96" s="416">
        <v>-78689</v>
      </c>
      <c r="ED96" s="420"/>
      <c r="EE96" s="416"/>
      <c r="EF96" s="417"/>
      <c r="EG96" s="417"/>
      <c r="EH96" s="416">
        <v>-97364</v>
      </c>
      <c r="EI96" s="420"/>
      <c r="EJ96" s="416"/>
      <c r="EK96" s="417"/>
      <c r="EL96" s="417"/>
      <c r="EM96" s="416">
        <f>SUM(CE96)</f>
        <v>-9912</v>
      </c>
      <c r="EN96" s="420"/>
      <c r="EO96" s="416"/>
      <c r="EP96" s="301"/>
      <c r="ER96" s="290"/>
    </row>
    <row r="97" spans="4:148" ht="12.75" customHeight="1" x14ac:dyDescent="0.35">
      <c r="D97" s="301" t="s">
        <v>343</v>
      </c>
      <c r="F97" s="417"/>
      <c r="G97" s="337"/>
      <c r="H97" s="428">
        <v>0</v>
      </c>
      <c r="I97" s="429"/>
      <c r="J97" s="416"/>
      <c r="K97" s="417"/>
      <c r="L97" s="430"/>
      <c r="M97" s="428">
        <v>77645</v>
      </c>
      <c r="N97" s="429"/>
      <c r="O97" s="416"/>
      <c r="P97" s="417"/>
      <c r="Q97" s="430"/>
      <c r="R97" s="428">
        <v>0</v>
      </c>
      <c r="S97" s="429"/>
      <c r="T97" s="416"/>
      <c r="U97" s="417"/>
      <c r="V97" s="430"/>
      <c r="W97" s="428">
        <v>0</v>
      </c>
      <c r="X97" s="429"/>
      <c r="Y97" s="416"/>
      <c r="Z97" s="417"/>
      <c r="AA97" s="430"/>
      <c r="AB97" s="428">
        <v>0</v>
      </c>
      <c r="AC97" s="429"/>
      <c r="AD97" s="416"/>
      <c r="AE97" s="417"/>
      <c r="AF97" s="430"/>
      <c r="AG97" s="428">
        <v>0</v>
      </c>
      <c r="AH97" s="429"/>
      <c r="AI97" s="416"/>
      <c r="AJ97" s="417"/>
      <c r="AK97" s="430"/>
      <c r="AL97" s="428">
        <v>0</v>
      </c>
      <c r="AM97" s="429"/>
      <c r="AN97" s="416"/>
      <c r="AO97" s="417"/>
      <c r="AP97" s="430"/>
      <c r="AQ97" s="428">
        <v>0</v>
      </c>
      <c r="AR97" s="429"/>
      <c r="AS97" s="416"/>
      <c r="AT97" s="417"/>
      <c r="AU97" s="430"/>
      <c r="AV97" s="428">
        <v>0</v>
      </c>
      <c r="AW97" s="429"/>
      <c r="AX97" s="416"/>
      <c r="AY97" s="417"/>
      <c r="AZ97" s="430"/>
      <c r="BA97" s="428">
        <v>0</v>
      </c>
      <c r="BB97" s="429"/>
      <c r="BC97" s="416"/>
      <c r="BD97" s="417"/>
      <c r="BE97" s="430"/>
      <c r="BF97" s="428">
        <v>0</v>
      </c>
      <c r="BG97" s="429"/>
      <c r="BH97" s="416"/>
      <c r="BI97" s="417"/>
      <c r="BJ97" s="430"/>
      <c r="BK97" s="428">
        <v>0</v>
      </c>
      <c r="BL97" s="429"/>
      <c r="BM97" s="416"/>
      <c r="BN97" s="417"/>
      <c r="BO97" s="430"/>
      <c r="BP97" s="428">
        <v>0</v>
      </c>
      <c r="BQ97" s="429"/>
      <c r="BR97" s="416"/>
      <c r="BS97" s="417"/>
      <c r="BT97" s="430"/>
      <c r="BU97" s="428">
        <f>SUM(M97:BP97)</f>
        <v>77645</v>
      </c>
      <c r="BV97" s="429"/>
      <c r="BW97" s="416"/>
      <c r="BX97" s="417"/>
      <c r="BY97" s="430"/>
      <c r="BZ97" s="428">
        <v>371379</v>
      </c>
      <c r="CA97" s="429"/>
      <c r="CB97" s="416"/>
      <c r="CC97" s="417"/>
      <c r="CD97" s="430"/>
      <c r="CE97" s="428">
        <v>34915</v>
      </c>
      <c r="CF97" s="429"/>
      <c r="CG97" s="416"/>
      <c r="CH97" s="417"/>
      <c r="CI97" s="430"/>
      <c r="CJ97" s="428">
        <v>64858</v>
      </c>
      <c r="CK97" s="429"/>
      <c r="CL97" s="416"/>
      <c r="CM97" s="417"/>
      <c r="CN97" s="430"/>
      <c r="CO97" s="428">
        <v>8065</v>
      </c>
      <c r="CP97" s="429"/>
      <c r="CQ97" s="416"/>
      <c r="CR97" s="417"/>
      <c r="CS97" s="430"/>
      <c r="CT97" s="428">
        <v>42158</v>
      </c>
      <c r="CU97" s="429"/>
      <c r="CV97" s="416"/>
      <c r="CW97" s="417"/>
      <c r="CX97" s="430"/>
      <c r="CY97" s="428">
        <v>44478</v>
      </c>
      <c r="CZ97" s="429"/>
      <c r="DA97" s="416"/>
      <c r="DB97" s="417"/>
      <c r="DC97" s="430"/>
      <c r="DD97" s="428">
        <v>4026</v>
      </c>
      <c r="DE97" s="429"/>
      <c r="DF97" s="416"/>
      <c r="DG97" s="417"/>
      <c r="DH97" s="430"/>
      <c r="DI97" s="428">
        <v>61316</v>
      </c>
      <c r="DJ97" s="429"/>
      <c r="DK97" s="416"/>
      <c r="DL97" s="417"/>
      <c r="DM97" s="430"/>
      <c r="DN97" s="428">
        <v>40666</v>
      </c>
      <c r="DO97" s="429"/>
      <c r="DP97" s="416"/>
      <c r="DQ97" s="417"/>
      <c r="DR97" s="430"/>
      <c r="DS97" s="428">
        <v>0</v>
      </c>
      <c r="DT97" s="429"/>
      <c r="DU97" s="416"/>
      <c r="DV97" s="417"/>
      <c r="DW97" s="430"/>
      <c r="DX97" s="428">
        <v>7105</v>
      </c>
      <c r="DY97" s="429"/>
      <c r="DZ97" s="416"/>
      <c r="EA97" s="417"/>
      <c r="EB97" s="430"/>
      <c r="EC97" s="428">
        <v>29319</v>
      </c>
      <c r="ED97" s="429"/>
      <c r="EE97" s="416"/>
      <c r="EF97" s="417"/>
      <c r="EG97" s="430"/>
      <c r="EH97" s="428">
        <v>34473</v>
      </c>
      <c r="EI97" s="429"/>
      <c r="EJ97" s="416"/>
      <c r="EK97" s="417"/>
      <c r="EL97" s="430"/>
      <c r="EM97" s="428">
        <f>SUM(CE97)</f>
        <v>34915</v>
      </c>
      <c r="EN97" s="429"/>
      <c r="EO97" s="416"/>
      <c r="EP97" s="301"/>
      <c r="ER97" s="290"/>
    </row>
    <row r="98" spans="4:148" ht="12.75" hidden="1" customHeight="1" x14ac:dyDescent="0.35">
      <c r="D98" s="433"/>
      <c r="E98" s="344"/>
      <c r="F98" s="343"/>
      <c r="G98" s="344"/>
      <c r="H98" s="342"/>
      <c r="I98" s="342"/>
      <c r="J98" s="342"/>
      <c r="K98" s="341"/>
      <c r="L98" s="342"/>
      <c r="M98" s="342"/>
      <c r="N98" s="342"/>
      <c r="O98" s="342"/>
      <c r="P98" s="341"/>
      <c r="Q98" s="342"/>
      <c r="R98" s="342"/>
      <c r="S98" s="342"/>
      <c r="T98" s="342"/>
      <c r="U98" s="341"/>
      <c r="V98" s="342"/>
      <c r="W98" s="342"/>
      <c r="X98" s="342"/>
      <c r="Y98" s="342"/>
      <c r="Z98" s="341"/>
      <c r="AA98" s="342"/>
      <c r="AB98" s="342"/>
      <c r="AC98" s="342"/>
      <c r="AD98" s="342"/>
      <c r="AE98" s="341"/>
      <c r="AF98" s="342"/>
      <c r="AG98" s="342"/>
      <c r="AH98" s="342"/>
      <c r="AI98" s="342"/>
      <c r="AJ98" s="341"/>
      <c r="AK98" s="342"/>
      <c r="AL98" s="342"/>
      <c r="AM98" s="342"/>
      <c r="AN98" s="342"/>
      <c r="AO98" s="341"/>
      <c r="AP98" s="342"/>
      <c r="AQ98" s="342"/>
      <c r="AR98" s="342"/>
      <c r="AS98" s="342"/>
      <c r="AT98" s="341"/>
      <c r="AU98" s="342"/>
      <c r="AV98" s="342"/>
      <c r="AW98" s="342"/>
      <c r="AX98" s="342"/>
      <c r="AY98" s="341"/>
      <c r="AZ98" s="342"/>
      <c r="BA98" s="342"/>
      <c r="BB98" s="342"/>
      <c r="BC98" s="342"/>
      <c r="BD98" s="341"/>
      <c r="BE98" s="342"/>
      <c r="BF98" s="342"/>
      <c r="BG98" s="342"/>
      <c r="BH98" s="342"/>
      <c r="BI98" s="341"/>
      <c r="BJ98" s="342"/>
      <c r="BK98" s="342"/>
      <c r="BL98" s="342"/>
      <c r="BM98" s="342"/>
      <c r="BN98" s="341"/>
      <c r="BO98" s="342"/>
      <c r="BP98" s="342"/>
      <c r="BQ98" s="342"/>
      <c r="BR98" s="342"/>
      <c r="BS98" s="341"/>
      <c r="BT98" s="342"/>
      <c r="BU98" s="342"/>
      <c r="BV98" s="342"/>
      <c r="BW98" s="342"/>
      <c r="BX98" s="341"/>
      <c r="BY98" s="342"/>
      <c r="BZ98" s="342"/>
      <c r="CA98" s="342"/>
      <c r="CB98" s="342"/>
      <c r="CC98" s="341"/>
      <c r="CD98" s="342"/>
      <c r="CE98" s="342"/>
      <c r="CF98" s="342"/>
      <c r="CG98" s="342"/>
      <c r="CH98" s="341"/>
      <c r="CI98" s="342"/>
      <c r="CJ98" s="342"/>
      <c r="CK98" s="342"/>
      <c r="CL98" s="342"/>
      <c r="CM98" s="341"/>
      <c r="CN98" s="342"/>
      <c r="CO98" s="342"/>
      <c r="CP98" s="342"/>
      <c r="CQ98" s="342"/>
      <c r="CR98" s="341"/>
      <c r="CS98" s="342"/>
      <c r="CT98" s="342"/>
      <c r="CU98" s="342"/>
      <c r="CV98" s="342"/>
      <c r="CW98" s="341"/>
      <c r="CX98" s="342"/>
      <c r="CY98" s="342"/>
      <c r="CZ98" s="342"/>
      <c r="DA98" s="342"/>
      <c r="DB98" s="341"/>
      <c r="DC98" s="342"/>
      <c r="DD98" s="342"/>
      <c r="DE98" s="342"/>
      <c r="DF98" s="342"/>
      <c r="DG98" s="341"/>
      <c r="DH98" s="342"/>
      <c r="DI98" s="342"/>
      <c r="DJ98" s="342"/>
      <c r="DK98" s="342"/>
      <c r="DL98" s="341"/>
      <c r="DM98" s="342"/>
      <c r="DN98" s="342"/>
      <c r="DO98" s="342"/>
      <c r="DP98" s="342"/>
      <c r="DQ98" s="341"/>
      <c r="DR98" s="342"/>
      <c r="DS98" s="342"/>
      <c r="DT98" s="342"/>
      <c r="DU98" s="342"/>
      <c r="DV98" s="341"/>
      <c r="DW98" s="342"/>
      <c r="DX98" s="342"/>
      <c r="DY98" s="342"/>
      <c r="DZ98" s="342"/>
      <c r="EA98" s="341"/>
      <c r="EB98" s="342"/>
      <c r="EC98" s="342"/>
      <c r="ED98" s="342"/>
      <c r="EE98" s="342"/>
      <c r="EF98" s="341"/>
      <c r="EG98" s="342"/>
      <c r="EH98" s="342"/>
      <c r="EI98" s="342"/>
      <c r="EJ98" s="342"/>
      <c r="EK98" s="341"/>
      <c r="EL98" s="342"/>
      <c r="EM98" s="342"/>
      <c r="EN98" s="344"/>
      <c r="EO98" s="344"/>
      <c r="EP98" s="301"/>
      <c r="ER98" s="290"/>
    </row>
    <row r="99" spans="4:148" ht="12.75" hidden="1" customHeight="1" x14ac:dyDescent="0.35">
      <c r="D99" s="301" t="s">
        <v>355</v>
      </c>
      <c r="F99" s="417"/>
      <c r="H99" s="416">
        <f>SUM(H100:H103)</f>
        <v>0</v>
      </c>
      <c r="I99" s="416"/>
      <c r="J99" s="416"/>
      <c r="K99" s="417"/>
      <c r="L99" s="416"/>
      <c r="M99" s="416">
        <f>SUM(M100:M103)</f>
        <v>0</v>
      </c>
      <c r="N99" s="416"/>
      <c r="O99" s="416"/>
      <c r="P99" s="417"/>
      <c r="Q99" s="416"/>
      <c r="R99" s="416">
        <f>SUM(R100:R103)</f>
        <v>0</v>
      </c>
      <c r="S99" s="416"/>
      <c r="T99" s="416"/>
      <c r="U99" s="417"/>
      <c r="V99" s="416"/>
      <c r="W99" s="416">
        <f>SUM(W100:W103)</f>
        <v>0</v>
      </c>
      <c r="X99" s="416"/>
      <c r="Y99" s="416"/>
      <c r="Z99" s="417"/>
      <c r="AA99" s="416"/>
      <c r="AB99" s="416">
        <f>SUM(AB100:AB103)</f>
        <v>0</v>
      </c>
      <c r="AC99" s="416"/>
      <c r="AD99" s="416"/>
      <c r="AE99" s="417"/>
      <c r="AF99" s="416"/>
      <c r="AG99" s="416">
        <f>SUM(AG100:AG103)</f>
        <v>0</v>
      </c>
      <c r="AH99" s="416"/>
      <c r="AI99" s="416"/>
      <c r="AJ99" s="417"/>
      <c r="AK99" s="416"/>
      <c r="AL99" s="416">
        <f>SUM(AL100:AL103)</f>
        <v>0</v>
      </c>
      <c r="AM99" s="416"/>
      <c r="AN99" s="416"/>
      <c r="AO99" s="417"/>
      <c r="AP99" s="416"/>
      <c r="AQ99" s="416">
        <f>SUM(AQ100:AQ103)</f>
        <v>0</v>
      </c>
      <c r="AR99" s="416"/>
      <c r="AS99" s="416"/>
      <c r="AT99" s="417"/>
      <c r="AU99" s="416"/>
      <c r="AV99" s="416">
        <f>SUM(AV100:AV103)</f>
        <v>0</v>
      </c>
      <c r="AW99" s="416"/>
      <c r="AX99" s="416"/>
      <c r="AY99" s="417"/>
      <c r="AZ99" s="416"/>
      <c r="BA99" s="416">
        <f>SUM(BA100:BA103)</f>
        <v>0</v>
      </c>
      <c r="BB99" s="416"/>
      <c r="BC99" s="416"/>
      <c r="BD99" s="417"/>
      <c r="BE99" s="416"/>
      <c r="BF99" s="416">
        <f>SUM(BF100:BF103)</f>
        <v>0</v>
      </c>
      <c r="BG99" s="416"/>
      <c r="BH99" s="416"/>
      <c r="BI99" s="417"/>
      <c r="BJ99" s="416"/>
      <c r="BK99" s="416">
        <f>SUM(BK100:BK103)</f>
        <v>0</v>
      </c>
      <c r="BL99" s="416"/>
      <c r="BM99" s="416"/>
      <c r="BN99" s="417"/>
      <c r="BO99" s="416"/>
      <c r="BP99" s="416">
        <f>SUM(BP100:BP103)</f>
        <v>0</v>
      </c>
      <c r="BQ99" s="416"/>
      <c r="BR99" s="416"/>
      <c r="BS99" s="417"/>
      <c r="BT99" s="416"/>
      <c r="BU99" s="416">
        <f>SUM(BU100:BU103)</f>
        <v>0</v>
      </c>
      <c r="BV99" s="416"/>
      <c r="BW99" s="416"/>
      <c r="BX99" s="417"/>
      <c r="BY99" s="416"/>
      <c r="BZ99" s="416">
        <f>SUM(BZ100:BZ103)</f>
        <v>0</v>
      </c>
      <c r="CA99" s="416"/>
      <c r="CB99" s="416"/>
      <c r="CC99" s="417"/>
      <c r="CD99" s="416"/>
      <c r="CE99" s="416">
        <f>SUM(CE100:CE103)</f>
        <v>0</v>
      </c>
      <c r="CF99" s="416"/>
      <c r="CG99" s="416"/>
      <c r="CH99" s="417"/>
      <c r="CI99" s="416"/>
      <c r="CJ99" s="416">
        <f>SUM(CJ100:CJ103)</f>
        <v>0</v>
      </c>
      <c r="CK99" s="416"/>
      <c r="CL99" s="416"/>
      <c r="CM99" s="417"/>
      <c r="CN99" s="416"/>
      <c r="CO99" s="416">
        <f>SUM(CO100:CO103)</f>
        <v>0</v>
      </c>
      <c r="CP99" s="416"/>
      <c r="CQ99" s="416"/>
      <c r="CR99" s="417"/>
      <c r="CS99" s="416"/>
      <c r="CT99" s="416">
        <f>SUM(CT100:CT103)</f>
        <v>0</v>
      </c>
      <c r="CU99" s="416"/>
      <c r="CV99" s="416"/>
      <c r="CW99" s="417"/>
      <c r="CX99" s="416"/>
      <c r="CY99" s="416">
        <f>SUM(CY100:CY103)</f>
        <v>0</v>
      </c>
      <c r="CZ99" s="416"/>
      <c r="DA99" s="416"/>
      <c r="DB99" s="417"/>
      <c r="DC99" s="416"/>
      <c r="DD99" s="416">
        <f>SUM(DD100:DD103)</f>
        <v>0</v>
      </c>
      <c r="DE99" s="416"/>
      <c r="DF99" s="416"/>
      <c r="DG99" s="417"/>
      <c r="DH99" s="416"/>
      <c r="DI99" s="416">
        <f>SUM(DI100:DI103)</f>
        <v>0</v>
      </c>
      <c r="DJ99" s="416"/>
      <c r="DK99" s="416"/>
      <c r="DL99" s="417"/>
      <c r="DM99" s="416"/>
      <c r="DN99" s="416">
        <f>SUM(DN100:DN103)</f>
        <v>0</v>
      </c>
      <c r="DO99" s="416"/>
      <c r="DP99" s="416"/>
      <c r="DQ99" s="417"/>
      <c r="DR99" s="416"/>
      <c r="DS99" s="416">
        <f>SUM(DS100:DS103)</f>
        <v>0</v>
      </c>
      <c r="DT99" s="416"/>
      <c r="DU99" s="416"/>
      <c r="DV99" s="417"/>
      <c r="DW99" s="416"/>
      <c r="DX99" s="416">
        <f>SUM(DX100:DX103)</f>
        <v>0</v>
      </c>
      <c r="DY99" s="416"/>
      <c r="DZ99" s="416"/>
      <c r="EA99" s="417"/>
      <c r="EB99" s="416"/>
      <c r="EC99" s="416">
        <f>SUM(EC100:EC103)</f>
        <v>0</v>
      </c>
      <c r="ED99" s="416"/>
      <c r="EE99" s="416"/>
      <c r="EF99" s="417"/>
      <c r="EG99" s="416"/>
      <c r="EH99" s="416">
        <f>SUM(EH100:EH103)</f>
        <v>0</v>
      </c>
      <c r="EI99" s="416"/>
      <c r="EJ99" s="416"/>
      <c r="EK99" s="417"/>
      <c r="EL99" s="416"/>
      <c r="EM99" s="416">
        <f>SUM(EM100:EM103)</f>
        <v>0</v>
      </c>
      <c r="EN99" s="416"/>
      <c r="EO99" s="416"/>
      <c r="EP99" s="301"/>
      <c r="ER99" s="290"/>
    </row>
    <row r="100" spans="4:148" ht="12.75" hidden="1" customHeight="1" x14ac:dyDescent="0.35">
      <c r="D100" s="434" t="s">
        <v>338</v>
      </c>
      <c r="F100" s="417"/>
      <c r="G100" s="320"/>
      <c r="H100" s="414">
        <v>0</v>
      </c>
      <c r="I100" s="415"/>
      <c r="J100" s="416"/>
      <c r="K100" s="417"/>
      <c r="L100" s="418"/>
      <c r="M100" s="414">
        <v>0</v>
      </c>
      <c r="N100" s="415"/>
      <c r="O100" s="416"/>
      <c r="P100" s="417"/>
      <c r="Q100" s="418"/>
      <c r="R100" s="414">
        <v>0</v>
      </c>
      <c r="S100" s="415"/>
      <c r="T100" s="416"/>
      <c r="U100" s="417"/>
      <c r="V100" s="418"/>
      <c r="W100" s="414">
        <v>0</v>
      </c>
      <c r="X100" s="415"/>
      <c r="Y100" s="416"/>
      <c r="Z100" s="417"/>
      <c r="AA100" s="418"/>
      <c r="AB100" s="414">
        <v>0</v>
      </c>
      <c r="AC100" s="415"/>
      <c r="AD100" s="416"/>
      <c r="AE100" s="417"/>
      <c r="AF100" s="418"/>
      <c r="AG100" s="414">
        <v>0</v>
      </c>
      <c r="AH100" s="415"/>
      <c r="AI100" s="416"/>
      <c r="AJ100" s="417"/>
      <c r="AK100" s="418"/>
      <c r="AL100" s="414">
        <v>0</v>
      </c>
      <c r="AM100" s="415"/>
      <c r="AN100" s="416"/>
      <c r="AO100" s="417"/>
      <c r="AP100" s="418"/>
      <c r="AQ100" s="414">
        <v>0</v>
      </c>
      <c r="AR100" s="415"/>
      <c r="AS100" s="416"/>
      <c r="AT100" s="417"/>
      <c r="AU100" s="418"/>
      <c r="AV100" s="414">
        <v>0</v>
      </c>
      <c r="AW100" s="415"/>
      <c r="AX100" s="416"/>
      <c r="AY100" s="417"/>
      <c r="AZ100" s="418"/>
      <c r="BA100" s="414">
        <v>0</v>
      </c>
      <c r="BB100" s="415"/>
      <c r="BC100" s="416"/>
      <c r="BD100" s="417"/>
      <c r="BE100" s="418"/>
      <c r="BF100" s="414">
        <v>0</v>
      </c>
      <c r="BG100" s="415"/>
      <c r="BH100" s="416"/>
      <c r="BI100" s="417"/>
      <c r="BJ100" s="418"/>
      <c r="BK100" s="414">
        <v>0</v>
      </c>
      <c r="BL100" s="415"/>
      <c r="BM100" s="416"/>
      <c r="BN100" s="417"/>
      <c r="BO100" s="418"/>
      <c r="BP100" s="414">
        <v>0</v>
      </c>
      <c r="BQ100" s="415"/>
      <c r="BR100" s="416"/>
      <c r="BS100" s="417"/>
      <c r="BT100" s="418"/>
      <c r="BU100" s="414">
        <f>SUM(M100:BP100)</f>
        <v>0</v>
      </c>
      <c r="BV100" s="415"/>
      <c r="BW100" s="416"/>
      <c r="BX100" s="417"/>
      <c r="BY100" s="418"/>
      <c r="BZ100" s="414">
        <v>0</v>
      </c>
      <c r="CA100" s="415"/>
      <c r="CB100" s="416"/>
      <c r="CC100" s="417"/>
      <c r="CD100" s="418"/>
      <c r="CE100" s="414">
        <v>0</v>
      </c>
      <c r="CF100" s="415"/>
      <c r="CG100" s="416"/>
      <c r="CH100" s="417"/>
      <c r="CI100" s="418"/>
      <c r="CJ100" s="414">
        <v>0</v>
      </c>
      <c r="CK100" s="415"/>
      <c r="CL100" s="416"/>
      <c r="CM100" s="417"/>
      <c r="CN100" s="418"/>
      <c r="CO100" s="414">
        <v>0</v>
      </c>
      <c r="CP100" s="415"/>
      <c r="CQ100" s="416"/>
      <c r="CR100" s="417"/>
      <c r="CS100" s="418"/>
      <c r="CT100" s="414">
        <v>0</v>
      </c>
      <c r="CU100" s="415"/>
      <c r="CV100" s="416"/>
      <c r="CW100" s="417"/>
      <c r="CX100" s="418"/>
      <c r="CY100" s="414">
        <v>0</v>
      </c>
      <c r="CZ100" s="415"/>
      <c r="DA100" s="416"/>
      <c r="DB100" s="417"/>
      <c r="DC100" s="418"/>
      <c r="DD100" s="414">
        <v>0</v>
      </c>
      <c r="DE100" s="415"/>
      <c r="DF100" s="416"/>
      <c r="DG100" s="417"/>
      <c r="DH100" s="418"/>
      <c r="DI100" s="414">
        <v>0</v>
      </c>
      <c r="DJ100" s="415"/>
      <c r="DK100" s="416"/>
      <c r="DL100" s="417"/>
      <c r="DM100" s="418"/>
      <c r="DN100" s="414">
        <v>0</v>
      </c>
      <c r="DO100" s="415"/>
      <c r="DP100" s="416"/>
      <c r="DQ100" s="417"/>
      <c r="DR100" s="418"/>
      <c r="DS100" s="414">
        <v>0</v>
      </c>
      <c r="DT100" s="415"/>
      <c r="DU100" s="416"/>
      <c r="DV100" s="417"/>
      <c r="DW100" s="418"/>
      <c r="DX100" s="414">
        <v>0</v>
      </c>
      <c r="DY100" s="415"/>
      <c r="DZ100" s="416"/>
      <c r="EA100" s="417"/>
      <c r="EB100" s="418"/>
      <c r="EC100" s="414">
        <v>0</v>
      </c>
      <c r="ED100" s="415"/>
      <c r="EE100" s="416"/>
      <c r="EF100" s="417"/>
      <c r="EG100" s="418"/>
      <c r="EH100" s="414">
        <v>0</v>
      </c>
      <c r="EI100" s="415"/>
      <c r="EJ100" s="416"/>
      <c r="EK100" s="417"/>
      <c r="EL100" s="418"/>
      <c r="EM100" s="414">
        <f>SUM(CE100:CE100)</f>
        <v>0</v>
      </c>
      <c r="EN100" s="415"/>
      <c r="EO100" s="416"/>
      <c r="EP100" s="301"/>
      <c r="ER100" s="290"/>
    </row>
    <row r="101" spans="4:148" ht="12.75" hidden="1" customHeight="1" x14ac:dyDescent="0.35">
      <c r="D101" s="434" t="s">
        <v>341</v>
      </c>
      <c r="F101" s="417"/>
      <c r="G101" s="313"/>
      <c r="H101" s="416">
        <v>0</v>
      </c>
      <c r="I101" s="420"/>
      <c r="J101" s="416"/>
      <c r="K101" s="417"/>
      <c r="L101" s="417"/>
      <c r="M101" s="416">
        <v>0</v>
      </c>
      <c r="N101" s="420"/>
      <c r="O101" s="416"/>
      <c r="P101" s="417"/>
      <c r="Q101" s="417"/>
      <c r="R101" s="416">
        <v>0</v>
      </c>
      <c r="S101" s="420"/>
      <c r="T101" s="416"/>
      <c r="U101" s="417"/>
      <c r="V101" s="417"/>
      <c r="W101" s="416">
        <v>0</v>
      </c>
      <c r="X101" s="420"/>
      <c r="Y101" s="416"/>
      <c r="Z101" s="417"/>
      <c r="AA101" s="417"/>
      <c r="AB101" s="416">
        <v>0</v>
      </c>
      <c r="AC101" s="420"/>
      <c r="AD101" s="416"/>
      <c r="AE101" s="417"/>
      <c r="AF101" s="417"/>
      <c r="AG101" s="416">
        <v>0</v>
      </c>
      <c r="AH101" s="420"/>
      <c r="AI101" s="416"/>
      <c r="AJ101" s="417"/>
      <c r="AK101" s="417"/>
      <c r="AL101" s="416">
        <v>0</v>
      </c>
      <c r="AM101" s="420"/>
      <c r="AN101" s="416"/>
      <c r="AO101" s="417"/>
      <c r="AP101" s="417"/>
      <c r="AQ101" s="416">
        <v>0</v>
      </c>
      <c r="AR101" s="420"/>
      <c r="AS101" s="416"/>
      <c r="AT101" s="417"/>
      <c r="AU101" s="417"/>
      <c r="AV101" s="416">
        <v>0</v>
      </c>
      <c r="AW101" s="420"/>
      <c r="AX101" s="416"/>
      <c r="AY101" s="417"/>
      <c r="AZ101" s="417"/>
      <c r="BA101" s="416">
        <v>0</v>
      </c>
      <c r="BB101" s="420"/>
      <c r="BC101" s="416"/>
      <c r="BD101" s="417"/>
      <c r="BE101" s="417"/>
      <c r="BF101" s="416">
        <v>0</v>
      </c>
      <c r="BG101" s="420"/>
      <c r="BH101" s="416"/>
      <c r="BI101" s="417"/>
      <c r="BJ101" s="417"/>
      <c r="BK101" s="416">
        <v>0</v>
      </c>
      <c r="BL101" s="420"/>
      <c r="BM101" s="416"/>
      <c r="BN101" s="417"/>
      <c r="BO101" s="417"/>
      <c r="BP101" s="416">
        <v>0</v>
      </c>
      <c r="BQ101" s="420"/>
      <c r="BR101" s="416"/>
      <c r="BS101" s="417"/>
      <c r="BT101" s="417"/>
      <c r="BU101" s="416">
        <f>SUM(M101:BP101)</f>
        <v>0</v>
      </c>
      <c r="BV101" s="420"/>
      <c r="BW101" s="416"/>
      <c r="BX101" s="417"/>
      <c r="BY101" s="417"/>
      <c r="BZ101" s="416">
        <v>0</v>
      </c>
      <c r="CA101" s="420"/>
      <c r="CB101" s="416"/>
      <c r="CC101" s="417"/>
      <c r="CD101" s="417"/>
      <c r="CE101" s="416">
        <v>0</v>
      </c>
      <c r="CF101" s="420"/>
      <c r="CG101" s="416"/>
      <c r="CH101" s="417"/>
      <c r="CI101" s="417"/>
      <c r="CJ101" s="416">
        <v>0</v>
      </c>
      <c r="CK101" s="420"/>
      <c r="CL101" s="416"/>
      <c r="CM101" s="417"/>
      <c r="CN101" s="417"/>
      <c r="CO101" s="416">
        <v>0</v>
      </c>
      <c r="CP101" s="420"/>
      <c r="CQ101" s="416"/>
      <c r="CR101" s="417"/>
      <c r="CS101" s="417"/>
      <c r="CT101" s="416">
        <v>0</v>
      </c>
      <c r="CU101" s="420"/>
      <c r="CV101" s="416"/>
      <c r="CW101" s="417"/>
      <c r="CX101" s="417"/>
      <c r="CY101" s="416">
        <v>0</v>
      </c>
      <c r="CZ101" s="420"/>
      <c r="DA101" s="416"/>
      <c r="DB101" s="417"/>
      <c r="DC101" s="417"/>
      <c r="DD101" s="416">
        <v>0</v>
      </c>
      <c r="DE101" s="420"/>
      <c r="DF101" s="416"/>
      <c r="DG101" s="417"/>
      <c r="DH101" s="417"/>
      <c r="DI101" s="416">
        <v>0</v>
      </c>
      <c r="DJ101" s="420"/>
      <c r="DK101" s="416"/>
      <c r="DL101" s="417"/>
      <c r="DM101" s="417"/>
      <c r="DN101" s="416">
        <v>0</v>
      </c>
      <c r="DO101" s="420"/>
      <c r="DP101" s="416"/>
      <c r="DQ101" s="417"/>
      <c r="DR101" s="417"/>
      <c r="DS101" s="416">
        <v>0</v>
      </c>
      <c r="DT101" s="420"/>
      <c r="DU101" s="416"/>
      <c r="DV101" s="417"/>
      <c r="DW101" s="417"/>
      <c r="DX101" s="416">
        <v>0</v>
      </c>
      <c r="DY101" s="420"/>
      <c r="DZ101" s="416"/>
      <c r="EA101" s="417"/>
      <c r="EB101" s="417"/>
      <c r="EC101" s="416">
        <v>0</v>
      </c>
      <c r="ED101" s="420"/>
      <c r="EE101" s="416"/>
      <c r="EF101" s="417"/>
      <c r="EG101" s="417"/>
      <c r="EH101" s="416">
        <v>0</v>
      </c>
      <c r="EI101" s="420"/>
      <c r="EJ101" s="416"/>
      <c r="EK101" s="417"/>
      <c r="EL101" s="417"/>
      <c r="EM101" s="416">
        <f>SUM(CE101:CE101)</f>
        <v>0</v>
      </c>
      <c r="EN101" s="420"/>
      <c r="EO101" s="416"/>
      <c r="EP101" s="301"/>
      <c r="ER101" s="290"/>
    </row>
    <row r="102" spans="4:148" ht="12.75" hidden="1" customHeight="1" x14ac:dyDescent="0.35">
      <c r="D102" s="301" t="s">
        <v>342</v>
      </c>
      <c r="F102" s="417"/>
      <c r="G102" s="313"/>
      <c r="H102" s="416">
        <v>0</v>
      </c>
      <c r="I102" s="420"/>
      <c r="J102" s="416"/>
      <c r="K102" s="417"/>
      <c r="L102" s="417"/>
      <c r="M102" s="416">
        <v>0</v>
      </c>
      <c r="N102" s="420"/>
      <c r="O102" s="416"/>
      <c r="P102" s="417"/>
      <c r="Q102" s="417"/>
      <c r="R102" s="416">
        <v>0</v>
      </c>
      <c r="S102" s="420"/>
      <c r="T102" s="416"/>
      <c r="U102" s="417"/>
      <c r="V102" s="417"/>
      <c r="W102" s="416">
        <v>0</v>
      </c>
      <c r="X102" s="420"/>
      <c r="Y102" s="416"/>
      <c r="Z102" s="417"/>
      <c r="AA102" s="417"/>
      <c r="AB102" s="416">
        <v>0</v>
      </c>
      <c r="AC102" s="420"/>
      <c r="AD102" s="416"/>
      <c r="AE102" s="417"/>
      <c r="AF102" s="417"/>
      <c r="AG102" s="416">
        <v>0</v>
      </c>
      <c r="AH102" s="420"/>
      <c r="AI102" s="416"/>
      <c r="AJ102" s="417"/>
      <c r="AK102" s="417"/>
      <c r="AL102" s="416">
        <v>0</v>
      </c>
      <c r="AM102" s="420"/>
      <c r="AN102" s="416"/>
      <c r="AO102" s="417"/>
      <c r="AP102" s="417"/>
      <c r="AQ102" s="416">
        <v>0</v>
      </c>
      <c r="AR102" s="420"/>
      <c r="AS102" s="416"/>
      <c r="AT102" s="417"/>
      <c r="AU102" s="417"/>
      <c r="AV102" s="416">
        <v>0</v>
      </c>
      <c r="AW102" s="420"/>
      <c r="AX102" s="416"/>
      <c r="AY102" s="417"/>
      <c r="AZ102" s="417"/>
      <c r="BA102" s="416">
        <v>0</v>
      </c>
      <c r="BB102" s="420"/>
      <c r="BC102" s="416"/>
      <c r="BD102" s="417"/>
      <c r="BE102" s="417"/>
      <c r="BF102" s="416">
        <v>0</v>
      </c>
      <c r="BG102" s="420"/>
      <c r="BH102" s="416"/>
      <c r="BI102" s="417"/>
      <c r="BJ102" s="417"/>
      <c r="BK102" s="416">
        <v>0</v>
      </c>
      <c r="BL102" s="420"/>
      <c r="BM102" s="416"/>
      <c r="BN102" s="417"/>
      <c r="BO102" s="417"/>
      <c r="BP102" s="416">
        <v>0</v>
      </c>
      <c r="BQ102" s="420"/>
      <c r="BR102" s="416"/>
      <c r="BS102" s="417"/>
      <c r="BT102" s="417"/>
      <c r="BU102" s="416">
        <f>SUM(M102:BP102)</f>
        <v>0</v>
      </c>
      <c r="BV102" s="420"/>
      <c r="BW102" s="416"/>
      <c r="BX102" s="417"/>
      <c r="BY102" s="417"/>
      <c r="BZ102" s="416">
        <v>0</v>
      </c>
      <c r="CA102" s="420"/>
      <c r="CB102" s="416"/>
      <c r="CC102" s="417"/>
      <c r="CD102" s="417"/>
      <c r="CE102" s="416">
        <v>0</v>
      </c>
      <c r="CF102" s="420"/>
      <c r="CG102" s="416"/>
      <c r="CH102" s="417"/>
      <c r="CI102" s="417"/>
      <c r="CJ102" s="416">
        <v>0</v>
      </c>
      <c r="CK102" s="420"/>
      <c r="CL102" s="416"/>
      <c r="CM102" s="417"/>
      <c r="CN102" s="417"/>
      <c r="CO102" s="416">
        <v>0</v>
      </c>
      <c r="CP102" s="420"/>
      <c r="CQ102" s="416"/>
      <c r="CR102" s="417"/>
      <c r="CS102" s="417"/>
      <c r="CT102" s="416">
        <v>0</v>
      </c>
      <c r="CU102" s="420"/>
      <c r="CV102" s="416"/>
      <c r="CW102" s="417"/>
      <c r="CX102" s="417"/>
      <c r="CY102" s="416">
        <v>0</v>
      </c>
      <c r="CZ102" s="420"/>
      <c r="DA102" s="416"/>
      <c r="DB102" s="417"/>
      <c r="DC102" s="417"/>
      <c r="DD102" s="416">
        <v>0</v>
      </c>
      <c r="DE102" s="420"/>
      <c r="DF102" s="416"/>
      <c r="DG102" s="417"/>
      <c r="DH102" s="417"/>
      <c r="DI102" s="416">
        <v>0</v>
      </c>
      <c r="DJ102" s="420"/>
      <c r="DK102" s="416"/>
      <c r="DL102" s="417"/>
      <c r="DM102" s="417"/>
      <c r="DN102" s="416">
        <v>0</v>
      </c>
      <c r="DO102" s="420"/>
      <c r="DP102" s="416"/>
      <c r="DQ102" s="417"/>
      <c r="DR102" s="417"/>
      <c r="DS102" s="416">
        <v>0</v>
      </c>
      <c r="DT102" s="420"/>
      <c r="DU102" s="416"/>
      <c r="DV102" s="417"/>
      <c r="DW102" s="417"/>
      <c r="DX102" s="416">
        <v>0</v>
      </c>
      <c r="DY102" s="420"/>
      <c r="DZ102" s="416"/>
      <c r="EA102" s="417"/>
      <c r="EB102" s="417"/>
      <c r="EC102" s="416">
        <v>0</v>
      </c>
      <c r="ED102" s="420"/>
      <c r="EE102" s="416"/>
      <c r="EF102" s="417"/>
      <c r="EG102" s="417"/>
      <c r="EH102" s="416">
        <v>0</v>
      </c>
      <c r="EI102" s="420"/>
      <c r="EJ102" s="416"/>
      <c r="EK102" s="417"/>
      <c r="EL102" s="417"/>
      <c r="EM102" s="416">
        <f>SUM(CE102:CE102)</f>
        <v>0</v>
      </c>
      <c r="EN102" s="420"/>
      <c r="EO102" s="416"/>
      <c r="EP102" s="301"/>
      <c r="ER102" s="290"/>
    </row>
    <row r="103" spans="4:148" ht="12.75" hidden="1" customHeight="1" x14ac:dyDescent="0.35">
      <c r="D103" s="301" t="s">
        <v>343</v>
      </c>
      <c r="F103" s="417"/>
      <c r="G103" s="337"/>
      <c r="H103" s="428">
        <v>0</v>
      </c>
      <c r="I103" s="429"/>
      <c r="J103" s="416"/>
      <c r="K103" s="417"/>
      <c r="L103" s="430"/>
      <c r="M103" s="428">
        <v>0</v>
      </c>
      <c r="N103" s="429"/>
      <c r="O103" s="416"/>
      <c r="P103" s="417"/>
      <c r="Q103" s="430"/>
      <c r="R103" s="428">
        <v>0</v>
      </c>
      <c r="S103" s="429"/>
      <c r="T103" s="416"/>
      <c r="U103" s="417"/>
      <c r="V103" s="430"/>
      <c r="W103" s="428">
        <v>0</v>
      </c>
      <c r="X103" s="429"/>
      <c r="Y103" s="416"/>
      <c r="Z103" s="417"/>
      <c r="AA103" s="430"/>
      <c r="AB103" s="428">
        <v>0</v>
      </c>
      <c r="AC103" s="429"/>
      <c r="AD103" s="416"/>
      <c r="AE103" s="417"/>
      <c r="AF103" s="430"/>
      <c r="AG103" s="428">
        <v>0</v>
      </c>
      <c r="AH103" s="429"/>
      <c r="AI103" s="416"/>
      <c r="AJ103" s="417"/>
      <c r="AK103" s="430"/>
      <c r="AL103" s="428">
        <v>0</v>
      </c>
      <c r="AM103" s="429"/>
      <c r="AN103" s="416"/>
      <c r="AO103" s="417"/>
      <c r="AP103" s="430"/>
      <c r="AQ103" s="428">
        <v>0</v>
      </c>
      <c r="AR103" s="429"/>
      <c r="AS103" s="416"/>
      <c r="AT103" s="417"/>
      <c r="AU103" s="430"/>
      <c r="AV103" s="428">
        <v>0</v>
      </c>
      <c r="AW103" s="429"/>
      <c r="AX103" s="416"/>
      <c r="AY103" s="417"/>
      <c r="AZ103" s="430"/>
      <c r="BA103" s="428">
        <v>0</v>
      </c>
      <c r="BB103" s="429"/>
      <c r="BC103" s="416"/>
      <c r="BD103" s="417"/>
      <c r="BE103" s="430"/>
      <c r="BF103" s="428">
        <v>0</v>
      </c>
      <c r="BG103" s="429"/>
      <c r="BH103" s="416"/>
      <c r="BI103" s="417"/>
      <c r="BJ103" s="430"/>
      <c r="BK103" s="428">
        <v>0</v>
      </c>
      <c r="BL103" s="429"/>
      <c r="BM103" s="416"/>
      <c r="BN103" s="417"/>
      <c r="BO103" s="430"/>
      <c r="BP103" s="428">
        <v>0</v>
      </c>
      <c r="BQ103" s="429"/>
      <c r="BR103" s="416"/>
      <c r="BS103" s="417"/>
      <c r="BT103" s="430"/>
      <c r="BU103" s="428">
        <f>SUM(M103:BP103)</f>
        <v>0</v>
      </c>
      <c r="BV103" s="429"/>
      <c r="BW103" s="416"/>
      <c r="BX103" s="417"/>
      <c r="BY103" s="430"/>
      <c r="BZ103" s="428">
        <v>0</v>
      </c>
      <c r="CA103" s="429"/>
      <c r="CB103" s="416"/>
      <c r="CC103" s="417"/>
      <c r="CD103" s="430"/>
      <c r="CE103" s="428">
        <v>0</v>
      </c>
      <c r="CF103" s="429"/>
      <c r="CG103" s="416"/>
      <c r="CH103" s="417"/>
      <c r="CI103" s="430"/>
      <c r="CJ103" s="428">
        <v>0</v>
      </c>
      <c r="CK103" s="429"/>
      <c r="CL103" s="416"/>
      <c r="CM103" s="417"/>
      <c r="CN103" s="430"/>
      <c r="CO103" s="428">
        <v>0</v>
      </c>
      <c r="CP103" s="429"/>
      <c r="CQ103" s="416"/>
      <c r="CR103" s="417"/>
      <c r="CS103" s="430"/>
      <c r="CT103" s="428">
        <v>0</v>
      </c>
      <c r="CU103" s="429"/>
      <c r="CV103" s="416"/>
      <c r="CW103" s="417"/>
      <c r="CX103" s="430"/>
      <c r="CY103" s="428">
        <v>0</v>
      </c>
      <c r="CZ103" s="429"/>
      <c r="DA103" s="416"/>
      <c r="DB103" s="417"/>
      <c r="DC103" s="430"/>
      <c r="DD103" s="428">
        <v>0</v>
      </c>
      <c r="DE103" s="429"/>
      <c r="DF103" s="416"/>
      <c r="DG103" s="417"/>
      <c r="DH103" s="430"/>
      <c r="DI103" s="428">
        <v>0</v>
      </c>
      <c r="DJ103" s="429"/>
      <c r="DK103" s="416"/>
      <c r="DL103" s="417"/>
      <c r="DM103" s="430"/>
      <c r="DN103" s="428">
        <v>0</v>
      </c>
      <c r="DO103" s="429"/>
      <c r="DP103" s="416"/>
      <c r="DQ103" s="417"/>
      <c r="DR103" s="430"/>
      <c r="DS103" s="428">
        <v>0</v>
      </c>
      <c r="DT103" s="429"/>
      <c r="DU103" s="416"/>
      <c r="DV103" s="417"/>
      <c r="DW103" s="430"/>
      <c r="DX103" s="428">
        <v>0</v>
      </c>
      <c r="DY103" s="429"/>
      <c r="DZ103" s="416"/>
      <c r="EA103" s="417"/>
      <c r="EB103" s="430"/>
      <c r="EC103" s="428">
        <v>0</v>
      </c>
      <c r="ED103" s="429"/>
      <c r="EE103" s="416"/>
      <c r="EF103" s="417"/>
      <c r="EG103" s="430"/>
      <c r="EH103" s="428">
        <v>0</v>
      </c>
      <c r="EI103" s="429"/>
      <c r="EJ103" s="416"/>
      <c r="EK103" s="417"/>
      <c r="EL103" s="430"/>
      <c r="EM103" s="428">
        <f>SUM(CE103:CE103)</f>
        <v>0</v>
      </c>
      <c r="EN103" s="429"/>
      <c r="EO103" s="416"/>
      <c r="EP103" s="301"/>
      <c r="ER103" s="290"/>
    </row>
    <row r="104" spans="4:148" ht="12.75" hidden="1" customHeight="1" x14ac:dyDescent="0.35">
      <c r="D104" s="301"/>
      <c r="F104" s="417"/>
      <c r="H104" s="416"/>
      <c r="I104" s="416"/>
      <c r="J104" s="416"/>
      <c r="K104" s="417"/>
      <c r="L104" s="416"/>
      <c r="M104" s="416"/>
      <c r="N104" s="416"/>
      <c r="O104" s="416"/>
      <c r="P104" s="417"/>
      <c r="Q104" s="416"/>
      <c r="R104" s="416"/>
      <c r="S104" s="416"/>
      <c r="T104" s="416"/>
      <c r="U104" s="417"/>
      <c r="V104" s="416"/>
      <c r="W104" s="416"/>
      <c r="X104" s="416"/>
      <c r="Y104" s="416"/>
      <c r="Z104" s="417"/>
      <c r="AA104" s="416"/>
      <c r="AB104" s="416"/>
      <c r="AC104" s="416"/>
      <c r="AD104" s="416"/>
      <c r="AE104" s="417"/>
      <c r="AF104" s="416"/>
      <c r="AG104" s="416"/>
      <c r="AH104" s="416"/>
      <c r="AI104" s="416"/>
      <c r="AJ104" s="417"/>
      <c r="AK104" s="416"/>
      <c r="AL104" s="416"/>
      <c r="AM104" s="416"/>
      <c r="AN104" s="416"/>
      <c r="AO104" s="417"/>
      <c r="AP104" s="416"/>
      <c r="AQ104" s="416"/>
      <c r="AR104" s="416"/>
      <c r="AS104" s="416"/>
      <c r="AT104" s="417"/>
      <c r="AU104" s="416"/>
      <c r="AV104" s="416"/>
      <c r="AW104" s="416"/>
      <c r="AX104" s="416"/>
      <c r="AY104" s="417"/>
      <c r="AZ104" s="416"/>
      <c r="BA104" s="416"/>
      <c r="BB104" s="416"/>
      <c r="BC104" s="416"/>
      <c r="BD104" s="417"/>
      <c r="BE104" s="416"/>
      <c r="BF104" s="416"/>
      <c r="BG104" s="416"/>
      <c r="BH104" s="416"/>
      <c r="BI104" s="417"/>
      <c r="BJ104" s="416"/>
      <c r="BK104" s="416"/>
      <c r="BL104" s="416"/>
      <c r="BM104" s="416"/>
      <c r="BN104" s="417"/>
      <c r="BO104" s="416"/>
      <c r="BP104" s="416"/>
      <c r="BQ104" s="416"/>
      <c r="BR104" s="416"/>
      <c r="BS104" s="417"/>
      <c r="BT104" s="416"/>
      <c r="BU104" s="416"/>
      <c r="BV104" s="416"/>
      <c r="BW104" s="416"/>
      <c r="BX104" s="417"/>
      <c r="BY104" s="416"/>
      <c r="BZ104" s="416"/>
      <c r="CA104" s="416"/>
      <c r="CB104" s="416"/>
      <c r="CC104" s="417"/>
      <c r="CD104" s="416"/>
      <c r="CE104" s="416"/>
      <c r="CF104" s="416"/>
      <c r="CG104" s="416"/>
      <c r="CH104" s="417"/>
      <c r="CI104" s="416"/>
      <c r="CJ104" s="416"/>
      <c r="CK104" s="416"/>
      <c r="CL104" s="416"/>
      <c r="CM104" s="417"/>
      <c r="CN104" s="416"/>
      <c r="CO104" s="416"/>
      <c r="CP104" s="416"/>
      <c r="CQ104" s="416"/>
      <c r="CR104" s="417"/>
      <c r="CS104" s="416"/>
      <c r="CT104" s="416"/>
      <c r="CU104" s="416"/>
      <c r="CV104" s="416"/>
      <c r="CW104" s="417"/>
      <c r="CX104" s="416"/>
      <c r="CY104" s="416"/>
      <c r="CZ104" s="416"/>
      <c r="DA104" s="416"/>
      <c r="DB104" s="417"/>
      <c r="DC104" s="416"/>
      <c r="DD104" s="416"/>
      <c r="DE104" s="416"/>
      <c r="DF104" s="416"/>
      <c r="DG104" s="417"/>
      <c r="DH104" s="416"/>
      <c r="DI104" s="416"/>
      <c r="DJ104" s="416"/>
      <c r="DK104" s="416"/>
      <c r="DL104" s="417"/>
      <c r="DM104" s="416"/>
      <c r="DN104" s="416"/>
      <c r="DO104" s="416"/>
      <c r="DP104" s="416"/>
      <c r="DQ104" s="417"/>
      <c r="DR104" s="416"/>
      <c r="DS104" s="416"/>
      <c r="DT104" s="416"/>
      <c r="DU104" s="416"/>
      <c r="DV104" s="417"/>
      <c r="DW104" s="416"/>
      <c r="DX104" s="416"/>
      <c r="DY104" s="416"/>
      <c r="DZ104" s="416"/>
      <c r="EA104" s="417"/>
      <c r="EB104" s="416"/>
      <c r="EC104" s="416"/>
      <c r="ED104" s="416"/>
      <c r="EE104" s="416"/>
      <c r="EF104" s="417"/>
      <c r="EG104" s="416"/>
      <c r="EH104" s="416"/>
      <c r="EI104" s="416"/>
      <c r="EJ104" s="416"/>
      <c r="EK104" s="417"/>
      <c r="EL104" s="416"/>
      <c r="EM104" s="416"/>
      <c r="EN104" s="416"/>
      <c r="EO104" s="416"/>
      <c r="EP104" s="301"/>
      <c r="ER104" s="290"/>
    </row>
    <row r="105" spans="4:148" ht="12.75" hidden="1" customHeight="1" x14ac:dyDescent="0.35">
      <c r="D105" s="301" t="s">
        <v>355</v>
      </c>
      <c r="F105" s="417"/>
      <c r="H105" s="416">
        <f>SUM(H106:H109)</f>
        <v>0</v>
      </c>
      <c r="I105" s="416"/>
      <c r="J105" s="416"/>
      <c r="K105" s="417"/>
      <c r="L105" s="416"/>
      <c r="M105" s="416">
        <f>SUM(M106:M109)</f>
        <v>0</v>
      </c>
      <c r="N105" s="416"/>
      <c r="O105" s="416"/>
      <c r="P105" s="417"/>
      <c r="Q105" s="416"/>
      <c r="R105" s="416">
        <f>SUM(R106:R109)</f>
        <v>0</v>
      </c>
      <c r="S105" s="416"/>
      <c r="T105" s="416"/>
      <c r="U105" s="417"/>
      <c r="V105" s="416"/>
      <c r="W105" s="416">
        <f>SUM(W106:W109)</f>
        <v>0</v>
      </c>
      <c r="X105" s="416"/>
      <c r="Y105" s="416"/>
      <c r="Z105" s="417"/>
      <c r="AA105" s="416"/>
      <c r="AB105" s="416">
        <f>SUM(AB106:AB109)</f>
        <v>0</v>
      </c>
      <c r="AC105" s="416"/>
      <c r="AD105" s="416"/>
      <c r="AE105" s="417"/>
      <c r="AF105" s="416"/>
      <c r="AG105" s="416">
        <f>SUM(AG106:AG109)</f>
        <v>0</v>
      </c>
      <c r="AH105" s="416"/>
      <c r="AI105" s="416"/>
      <c r="AJ105" s="417"/>
      <c r="AK105" s="416"/>
      <c r="AL105" s="416">
        <f>SUM(AL106:AL109)</f>
        <v>0</v>
      </c>
      <c r="AM105" s="416"/>
      <c r="AN105" s="416"/>
      <c r="AO105" s="417"/>
      <c r="AP105" s="416"/>
      <c r="AQ105" s="416">
        <f>SUM(AQ106:AQ109)</f>
        <v>0</v>
      </c>
      <c r="AR105" s="416"/>
      <c r="AS105" s="416"/>
      <c r="AT105" s="417"/>
      <c r="AU105" s="416"/>
      <c r="AV105" s="416">
        <f>SUM(AV106:AV109)</f>
        <v>0</v>
      </c>
      <c r="AW105" s="416"/>
      <c r="AX105" s="416"/>
      <c r="AY105" s="417"/>
      <c r="AZ105" s="416"/>
      <c r="BA105" s="416">
        <f>SUM(BA106:BA109)</f>
        <v>0</v>
      </c>
      <c r="BB105" s="416"/>
      <c r="BC105" s="416"/>
      <c r="BD105" s="417"/>
      <c r="BE105" s="416"/>
      <c r="BF105" s="416">
        <f>SUM(BF106:BF109)</f>
        <v>0</v>
      </c>
      <c r="BG105" s="416"/>
      <c r="BH105" s="416"/>
      <c r="BI105" s="417"/>
      <c r="BJ105" s="416"/>
      <c r="BK105" s="416">
        <f>SUM(BK106:BK109)</f>
        <v>0</v>
      </c>
      <c r="BL105" s="416"/>
      <c r="BM105" s="416"/>
      <c r="BN105" s="417"/>
      <c r="BO105" s="416"/>
      <c r="BP105" s="416">
        <f>SUM(BP106:BP109)</f>
        <v>0</v>
      </c>
      <c r="BQ105" s="416"/>
      <c r="BR105" s="416"/>
      <c r="BS105" s="417"/>
      <c r="BT105" s="416"/>
      <c r="BU105" s="416">
        <f>SUM(BU106:BU109)</f>
        <v>0</v>
      </c>
      <c r="BV105" s="416"/>
      <c r="BW105" s="416"/>
      <c r="BX105" s="417"/>
      <c r="BY105" s="416"/>
      <c r="BZ105" s="416">
        <f>SUM(BZ106:BZ109)</f>
        <v>0</v>
      </c>
      <c r="CA105" s="416"/>
      <c r="CB105" s="416"/>
      <c r="CC105" s="417"/>
      <c r="CD105" s="416"/>
      <c r="CE105" s="416">
        <f>SUM(CE106:CE109)</f>
        <v>0</v>
      </c>
      <c r="CF105" s="416"/>
      <c r="CG105" s="416"/>
      <c r="CH105" s="417"/>
      <c r="CI105" s="416"/>
      <c r="CJ105" s="416">
        <f>SUM(CJ106:CJ109)</f>
        <v>0</v>
      </c>
      <c r="CK105" s="416"/>
      <c r="CL105" s="416"/>
      <c r="CM105" s="417"/>
      <c r="CN105" s="416"/>
      <c r="CO105" s="416">
        <f>SUM(CO106:CO109)</f>
        <v>0</v>
      </c>
      <c r="CP105" s="416"/>
      <c r="CQ105" s="416"/>
      <c r="CR105" s="417"/>
      <c r="CS105" s="416"/>
      <c r="CT105" s="416">
        <f>SUM(CT106:CT109)</f>
        <v>0</v>
      </c>
      <c r="CU105" s="416"/>
      <c r="CV105" s="416"/>
      <c r="CW105" s="417"/>
      <c r="CX105" s="416"/>
      <c r="CY105" s="416">
        <f>SUM(CY106:CY109)</f>
        <v>0</v>
      </c>
      <c r="CZ105" s="416"/>
      <c r="DA105" s="416"/>
      <c r="DB105" s="417"/>
      <c r="DC105" s="416"/>
      <c r="DD105" s="416">
        <f>SUM(DD106:DD109)</f>
        <v>0</v>
      </c>
      <c r="DE105" s="416"/>
      <c r="DF105" s="416"/>
      <c r="DG105" s="417"/>
      <c r="DH105" s="416"/>
      <c r="DI105" s="416">
        <f>SUM(DI106:DI109)</f>
        <v>0</v>
      </c>
      <c r="DJ105" s="416"/>
      <c r="DK105" s="416"/>
      <c r="DL105" s="417"/>
      <c r="DM105" s="416"/>
      <c r="DN105" s="416">
        <f>SUM(DN106:DN109)</f>
        <v>0</v>
      </c>
      <c r="DO105" s="416"/>
      <c r="DP105" s="416"/>
      <c r="DQ105" s="417"/>
      <c r="DR105" s="416"/>
      <c r="DS105" s="416">
        <f>SUM(DS106:DS109)</f>
        <v>0</v>
      </c>
      <c r="DT105" s="416"/>
      <c r="DU105" s="416"/>
      <c r="DV105" s="417"/>
      <c r="DW105" s="416"/>
      <c r="DX105" s="416">
        <f>SUM(DX106:DX109)</f>
        <v>0</v>
      </c>
      <c r="DY105" s="416"/>
      <c r="DZ105" s="416"/>
      <c r="EA105" s="417"/>
      <c r="EB105" s="416"/>
      <c r="EC105" s="416">
        <f>SUM(EC106:EC109)</f>
        <v>0</v>
      </c>
      <c r="ED105" s="416"/>
      <c r="EE105" s="416"/>
      <c r="EF105" s="417"/>
      <c r="EG105" s="416"/>
      <c r="EH105" s="416">
        <f>SUM(EH106:EH109)</f>
        <v>0</v>
      </c>
      <c r="EI105" s="416"/>
      <c r="EJ105" s="416"/>
      <c r="EK105" s="417"/>
      <c r="EL105" s="416"/>
      <c r="EM105" s="416">
        <f>SUM(EM106:EM109)</f>
        <v>0</v>
      </c>
      <c r="EN105" s="416"/>
      <c r="EO105" s="416"/>
      <c r="EP105" s="301"/>
      <c r="ER105" s="290"/>
    </row>
    <row r="106" spans="4:148" ht="12.75" hidden="1" customHeight="1" x14ac:dyDescent="0.35">
      <c r="D106" s="434" t="s">
        <v>338</v>
      </c>
      <c r="F106" s="417"/>
      <c r="G106" s="320"/>
      <c r="H106" s="414">
        <v>0</v>
      </c>
      <c r="I106" s="415"/>
      <c r="J106" s="416"/>
      <c r="K106" s="417"/>
      <c r="L106" s="418"/>
      <c r="M106" s="414">
        <v>0</v>
      </c>
      <c r="N106" s="415"/>
      <c r="O106" s="416"/>
      <c r="P106" s="417"/>
      <c r="Q106" s="418"/>
      <c r="R106" s="414">
        <v>0</v>
      </c>
      <c r="S106" s="415"/>
      <c r="T106" s="416"/>
      <c r="U106" s="417"/>
      <c r="V106" s="418"/>
      <c r="W106" s="414">
        <v>0</v>
      </c>
      <c r="X106" s="415"/>
      <c r="Y106" s="416"/>
      <c r="Z106" s="417"/>
      <c r="AA106" s="418"/>
      <c r="AB106" s="414">
        <v>0</v>
      </c>
      <c r="AC106" s="415"/>
      <c r="AD106" s="416"/>
      <c r="AE106" s="417"/>
      <c r="AF106" s="418"/>
      <c r="AG106" s="414">
        <v>0</v>
      </c>
      <c r="AH106" s="415"/>
      <c r="AI106" s="416"/>
      <c r="AJ106" s="417"/>
      <c r="AK106" s="418"/>
      <c r="AL106" s="414">
        <v>0</v>
      </c>
      <c r="AM106" s="415"/>
      <c r="AN106" s="416"/>
      <c r="AO106" s="417"/>
      <c r="AP106" s="418"/>
      <c r="AQ106" s="414">
        <v>0</v>
      </c>
      <c r="AR106" s="415"/>
      <c r="AS106" s="416"/>
      <c r="AT106" s="417"/>
      <c r="AU106" s="418"/>
      <c r="AV106" s="414">
        <v>0</v>
      </c>
      <c r="AW106" s="415"/>
      <c r="AX106" s="416"/>
      <c r="AY106" s="417"/>
      <c r="AZ106" s="418"/>
      <c r="BA106" s="414">
        <v>0</v>
      </c>
      <c r="BB106" s="415"/>
      <c r="BC106" s="416"/>
      <c r="BD106" s="417"/>
      <c r="BE106" s="418"/>
      <c r="BF106" s="414">
        <v>0</v>
      </c>
      <c r="BG106" s="415"/>
      <c r="BH106" s="416"/>
      <c r="BI106" s="417"/>
      <c r="BJ106" s="418"/>
      <c r="BK106" s="414">
        <v>0</v>
      </c>
      <c r="BL106" s="415"/>
      <c r="BM106" s="416"/>
      <c r="BN106" s="417"/>
      <c r="BO106" s="418"/>
      <c r="BP106" s="414">
        <v>0</v>
      </c>
      <c r="BQ106" s="415"/>
      <c r="BR106" s="416"/>
      <c r="BS106" s="417"/>
      <c r="BT106" s="418"/>
      <c r="BU106" s="414">
        <f>SUM(M106:BP106)</f>
        <v>0</v>
      </c>
      <c r="BV106" s="415"/>
      <c r="BW106" s="416"/>
      <c r="BX106" s="417"/>
      <c r="BY106" s="418"/>
      <c r="BZ106" s="414">
        <v>0</v>
      </c>
      <c r="CA106" s="415"/>
      <c r="CB106" s="416"/>
      <c r="CC106" s="417"/>
      <c r="CD106" s="418"/>
      <c r="CE106" s="414">
        <v>0</v>
      </c>
      <c r="CF106" s="415"/>
      <c r="CG106" s="416"/>
      <c r="CH106" s="417"/>
      <c r="CI106" s="418"/>
      <c r="CJ106" s="414">
        <v>0</v>
      </c>
      <c r="CK106" s="415"/>
      <c r="CL106" s="416"/>
      <c r="CM106" s="417"/>
      <c r="CN106" s="418"/>
      <c r="CO106" s="414">
        <v>0</v>
      </c>
      <c r="CP106" s="415"/>
      <c r="CQ106" s="416"/>
      <c r="CR106" s="417"/>
      <c r="CS106" s="418"/>
      <c r="CT106" s="414">
        <v>0</v>
      </c>
      <c r="CU106" s="415"/>
      <c r="CV106" s="416"/>
      <c r="CW106" s="417"/>
      <c r="CX106" s="418"/>
      <c r="CY106" s="414">
        <v>0</v>
      </c>
      <c r="CZ106" s="415"/>
      <c r="DA106" s="416"/>
      <c r="DB106" s="417"/>
      <c r="DC106" s="418"/>
      <c r="DD106" s="414">
        <v>0</v>
      </c>
      <c r="DE106" s="415"/>
      <c r="DF106" s="416"/>
      <c r="DG106" s="417"/>
      <c r="DH106" s="418"/>
      <c r="DI106" s="414">
        <v>0</v>
      </c>
      <c r="DJ106" s="415"/>
      <c r="DK106" s="416"/>
      <c r="DL106" s="417"/>
      <c r="DM106" s="418"/>
      <c r="DN106" s="414">
        <v>0</v>
      </c>
      <c r="DO106" s="415"/>
      <c r="DP106" s="416"/>
      <c r="DQ106" s="417"/>
      <c r="DR106" s="418"/>
      <c r="DS106" s="414">
        <v>0</v>
      </c>
      <c r="DT106" s="415"/>
      <c r="DU106" s="416"/>
      <c r="DV106" s="417"/>
      <c r="DW106" s="418"/>
      <c r="DX106" s="414">
        <v>0</v>
      </c>
      <c r="DY106" s="415"/>
      <c r="DZ106" s="416"/>
      <c r="EA106" s="417"/>
      <c r="EB106" s="418"/>
      <c r="EC106" s="414">
        <v>0</v>
      </c>
      <c r="ED106" s="415"/>
      <c r="EE106" s="416"/>
      <c r="EF106" s="417"/>
      <c r="EG106" s="418"/>
      <c r="EH106" s="414">
        <v>0</v>
      </c>
      <c r="EI106" s="415"/>
      <c r="EJ106" s="416"/>
      <c r="EK106" s="417"/>
      <c r="EL106" s="418"/>
      <c r="EM106" s="414">
        <f>SUM(CE106:CE106)</f>
        <v>0</v>
      </c>
      <c r="EN106" s="415"/>
      <c r="EO106" s="416"/>
      <c r="EP106" s="301"/>
      <c r="ER106" s="290"/>
    </row>
    <row r="107" spans="4:148" ht="12.75" hidden="1" customHeight="1" x14ac:dyDescent="0.35">
      <c r="D107" s="434" t="s">
        <v>341</v>
      </c>
      <c r="F107" s="417"/>
      <c r="G107" s="313"/>
      <c r="H107" s="416">
        <v>0</v>
      </c>
      <c r="I107" s="420"/>
      <c r="J107" s="416"/>
      <c r="K107" s="417"/>
      <c r="L107" s="417"/>
      <c r="M107" s="416">
        <v>0</v>
      </c>
      <c r="N107" s="420"/>
      <c r="O107" s="416"/>
      <c r="P107" s="417"/>
      <c r="Q107" s="417"/>
      <c r="R107" s="416">
        <v>0</v>
      </c>
      <c r="S107" s="420"/>
      <c r="T107" s="416"/>
      <c r="U107" s="417"/>
      <c r="V107" s="417"/>
      <c r="W107" s="416">
        <v>0</v>
      </c>
      <c r="X107" s="420"/>
      <c r="Y107" s="416"/>
      <c r="Z107" s="417"/>
      <c r="AA107" s="417"/>
      <c r="AB107" s="416">
        <v>0</v>
      </c>
      <c r="AC107" s="420"/>
      <c r="AD107" s="416"/>
      <c r="AE107" s="417"/>
      <c r="AF107" s="417"/>
      <c r="AG107" s="416">
        <v>0</v>
      </c>
      <c r="AH107" s="420"/>
      <c r="AI107" s="416"/>
      <c r="AJ107" s="417"/>
      <c r="AK107" s="417"/>
      <c r="AL107" s="416">
        <v>0</v>
      </c>
      <c r="AM107" s="420"/>
      <c r="AN107" s="416"/>
      <c r="AO107" s="417"/>
      <c r="AP107" s="417"/>
      <c r="AQ107" s="416">
        <v>0</v>
      </c>
      <c r="AR107" s="420"/>
      <c r="AS107" s="416"/>
      <c r="AT107" s="417"/>
      <c r="AU107" s="417"/>
      <c r="AV107" s="416">
        <v>0</v>
      </c>
      <c r="AW107" s="420"/>
      <c r="AX107" s="416"/>
      <c r="AY107" s="417"/>
      <c r="AZ107" s="417"/>
      <c r="BA107" s="416">
        <v>0</v>
      </c>
      <c r="BB107" s="420"/>
      <c r="BC107" s="416"/>
      <c r="BD107" s="417"/>
      <c r="BE107" s="417"/>
      <c r="BF107" s="416">
        <v>0</v>
      </c>
      <c r="BG107" s="420"/>
      <c r="BH107" s="416"/>
      <c r="BI107" s="417"/>
      <c r="BJ107" s="417"/>
      <c r="BK107" s="416">
        <v>0</v>
      </c>
      <c r="BL107" s="420"/>
      <c r="BM107" s="416"/>
      <c r="BN107" s="417"/>
      <c r="BO107" s="417"/>
      <c r="BP107" s="416">
        <v>0</v>
      </c>
      <c r="BQ107" s="420"/>
      <c r="BR107" s="416"/>
      <c r="BS107" s="417"/>
      <c r="BT107" s="417"/>
      <c r="BU107" s="416">
        <f>SUM(M107:BP107)</f>
        <v>0</v>
      </c>
      <c r="BV107" s="420"/>
      <c r="BW107" s="416"/>
      <c r="BX107" s="417"/>
      <c r="BY107" s="417"/>
      <c r="BZ107" s="416">
        <v>0</v>
      </c>
      <c r="CA107" s="420"/>
      <c r="CB107" s="416"/>
      <c r="CC107" s="417"/>
      <c r="CD107" s="417"/>
      <c r="CE107" s="416">
        <v>0</v>
      </c>
      <c r="CF107" s="420"/>
      <c r="CG107" s="416"/>
      <c r="CH107" s="417"/>
      <c r="CI107" s="417"/>
      <c r="CJ107" s="416">
        <v>0</v>
      </c>
      <c r="CK107" s="420"/>
      <c r="CL107" s="416"/>
      <c r="CM107" s="417"/>
      <c r="CN107" s="417"/>
      <c r="CO107" s="416">
        <v>0</v>
      </c>
      <c r="CP107" s="420"/>
      <c r="CQ107" s="416"/>
      <c r="CR107" s="417"/>
      <c r="CS107" s="417"/>
      <c r="CT107" s="416">
        <v>0</v>
      </c>
      <c r="CU107" s="420"/>
      <c r="CV107" s="416"/>
      <c r="CW107" s="417"/>
      <c r="CX107" s="417"/>
      <c r="CY107" s="416">
        <v>0</v>
      </c>
      <c r="CZ107" s="420"/>
      <c r="DA107" s="416"/>
      <c r="DB107" s="417"/>
      <c r="DC107" s="417"/>
      <c r="DD107" s="416">
        <v>0</v>
      </c>
      <c r="DE107" s="420"/>
      <c r="DF107" s="416"/>
      <c r="DG107" s="417"/>
      <c r="DH107" s="417"/>
      <c r="DI107" s="416">
        <v>0</v>
      </c>
      <c r="DJ107" s="420"/>
      <c r="DK107" s="416"/>
      <c r="DL107" s="417"/>
      <c r="DM107" s="417"/>
      <c r="DN107" s="416">
        <v>0</v>
      </c>
      <c r="DO107" s="420"/>
      <c r="DP107" s="416"/>
      <c r="DQ107" s="417"/>
      <c r="DR107" s="417"/>
      <c r="DS107" s="416">
        <v>0</v>
      </c>
      <c r="DT107" s="420"/>
      <c r="DU107" s="416"/>
      <c r="DV107" s="417"/>
      <c r="DW107" s="417"/>
      <c r="DX107" s="416">
        <v>0</v>
      </c>
      <c r="DY107" s="420"/>
      <c r="DZ107" s="416"/>
      <c r="EA107" s="417"/>
      <c r="EB107" s="417"/>
      <c r="EC107" s="416">
        <v>0</v>
      </c>
      <c r="ED107" s="420"/>
      <c r="EE107" s="416"/>
      <c r="EF107" s="417"/>
      <c r="EG107" s="417"/>
      <c r="EH107" s="416">
        <v>0</v>
      </c>
      <c r="EI107" s="420"/>
      <c r="EJ107" s="416"/>
      <c r="EK107" s="417"/>
      <c r="EL107" s="417"/>
      <c r="EM107" s="416">
        <f>SUM(CE107:CE107)</f>
        <v>0</v>
      </c>
      <c r="EN107" s="420"/>
      <c r="EO107" s="416"/>
      <c r="EP107" s="301"/>
      <c r="ER107" s="290"/>
    </row>
    <row r="108" spans="4:148" ht="12.75" hidden="1" customHeight="1" x14ac:dyDescent="0.35">
      <c r="D108" s="301" t="s">
        <v>342</v>
      </c>
      <c r="F108" s="417"/>
      <c r="G108" s="313"/>
      <c r="H108" s="416">
        <v>0</v>
      </c>
      <c r="I108" s="420"/>
      <c r="J108" s="416"/>
      <c r="K108" s="417"/>
      <c r="L108" s="417"/>
      <c r="M108" s="416">
        <v>0</v>
      </c>
      <c r="N108" s="420"/>
      <c r="O108" s="416"/>
      <c r="P108" s="417"/>
      <c r="Q108" s="417"/>
      <c r="R108" s="416">
        <v>0</v>
      </c>
      <c r="S108" s="420"/>
      <c r="T108" s="416"/>
      <c r="U108" s="417"/>
      <c r="V108" s="417"/>
      <c r="W108" s="416">
        <v>0</v>
      </c>
      <c r="X108" s="420"/>
      <c r="Y108" s="416"/>
      <c r="Z108" s="417"/>
      <c r="AA108" s="417"/>
      <c r="AB108" s="416">
        <v>0</v>
      </c>
      <c r="AC108" s="420"/>
      <c r="AD108" s="416"/>
      <c r="AE108" s="417"/>
      <c r="AF108" s="417"/>
      <c r="AG108" s="416">
        <v>0</v>
      </c>
      <c r="AH108" s="420"/>
      <c r="AI108" s="416"/>
      <c r="AJ108" s="417"/>
      <c r="AK108" s="417"/>
      <c r="AL108" s="416">
        <v>0</v>
      </c>
      <c r="AM108" s="420"/>
      <c r="AN108" s="416"/>
      <c r="AO108" s="417"/>
      <c r="AP108" s="417"/>
      <c r="AQ108" s="416">
        <v>0</v>
      </c>
      <c r="AR108" s="420"/>
      <c r="AS108" s="416"/>
      <c r="AT108" s="417"/>
      <c r="AU108" s="417"/>
      <c r="AV108" s="416">
        <v>0</v>
      </c>
      <c r="AW108" s="420"/>
      <c r="AX108" s="416"/>
      <c r="AY108" s="417"/>
      <c r="AZ108" s="417"/>
      <c r="BA108" s="416">
        <v>0</v>
      </c>
      <c r="BB108" s="420"/>
      <c r="BC108" s="416"/>
      <c r="BD108" s="417"/>
      <c r="BE108" s="417"/>
      <c r="BF108" s="416">
        <v>0</v>
      </c>
      <c r="BG108" s="420"/>
      <c r="BH108" s="416"/>
      <c r="BI108" s="417"/>
      <c r="BJ108" s="417"/>
      <c r="BK108" s="416">
        <v>0</v>
      </c>
      <c r="BL108" s="420"/>
      <c r="BM108" s="416"/>
      <c r="BN108" s="417"/>
      <c r="BO108" s="417"/>
      <c r="BP108" s="416">
        <v>0</v>
      </c>
      <c r="BQ108" s="420"/>
      <c r="BR108" s="416"/>
      <c r="BS108" s="417"/>
      <c r="BT108" s="417"/>
      <c r="BU108" s="416">
        <f>SUM(M108:BP108)</f>
        <v>0</v>
      </c>
      <c r="BV108" s="420"/>
      <c r="BW108" s="416"/>
      <c r="BX108" s="417"/>
      <c r="BY108" s="417"/>
      <c r="BZ108" s="416">
        <v>0</v>
      </c>
      <c r="CA108" s="420"/>
      <c r="CB108" s="416"/>
      <c r="CC108" s="417"/>
      <c r="CD108" s="417"/>
      <c r="CE108" s="416">
        <v>0</v>
      </c>
      <c r="CF108" s="420"/>
      <c r="CG108" s="416"/>
      <c r="CH108" s="417"/>
      <c r="CI108" s="417"/>
      <c r="CJ108" s="416">
        <v>0</v>
      </c>
      <c r="CK108" s="420"/>
      <c r="CL108" s="416"/>
      <c r="CM108" s="417"/>
      <c r="CN108" s="417"/>
      <c r="CO108" s="416">
        <v>0</v>
      </c>
      <c r="CP108" s="420"/>
      <c r="CQ108" s="416"/>
      <c r="CR108" s="417"/>
      <c r="CS108" s="417"/>
      <c r="CT108" s="416">
        <v>0</v>
      </c>
      <c r="CU108" s="420"/>
      <c r="CV108" s="416"/>
      <c r="CW108" s="417"/>
      <c r="CX108" s="417"/>
      <c r="CY108" s="416">
        <v>0</v>
      </c>
      <c r="CZ108" s="420"/>
      <c r="DA108" s="416"/>
      <c r="DB108" s="417"/>
      <c r="DC108" s="417"/>
      <c r="DD108" s="416">
        <v>0</v>
      </c>
      <c r="DE108" s="420"/>
      <c r="DF108" s="416"/>
      <c r="DG108" s="417"/>
      <c r="DH108" s="417"/>
      <c r="DI108" s="416">
        <v>0</v>
      </c>
      <c r="DJ108" s="420"/>
      <c r="DK108" s="416"/>
      <c r="DL108" s="417"/>
      <c r="DM108" s="417"/>
      <c r="DN108" s="416">
        <v>0</v>
      </c>
      <c r="DO108" s="420"/>
      <c r="DP108" s="416"/>
      <c r="DQ108" s="417"/>
      <c r="DR108" s="417"/>
      <c r="DS108" s="416">
        <v>0</v>
      </c>
      <c r="DT108" s="420"/>
      <c r="DU108" s="416"/>
      <c r="DV108" s="417"/>
      <c r="DW108" s="417"/>
      <c r="DX108" s="416">
        <v>0</v>
      </c>
      <c r="DY108" s="420"/>
      <c r="DZ108" s="416"/>
      <c r="EA108" s="417"/>
      <c r="EB108" s="417"/>
      <c r="EC108" s="416">
        <v>0</v>
      </c>
      <c r="ED108" s="420"/>
      <c r="EE108" s="416"/>
      <c r="EF108" s="417"/>
      <c r="EG108" s="417"/>
      <c r="EH108" s="416">
        <v>0</v>
      </c>
      <c r="EI108" s="420"/>
      <c r="EJ108" s="416"/>
      <c r="EK108" s="417"/>
      <c r="EL108" s="417"/>
      <c r="EM108" s="416">
        <f>SUM(CE108:CE108)</f>
        <v>0</v>
      </c>
      <c r="EN108" s="420"/>
      <c r="EO108" s="416"/>
      <c r="EP108" s="301"/>
      <c r="ER108" s="290"/>
    </row>
    <row r="109" spans="4:148" ht="12.75" hidden="1" customHeight="1" x14ac:dyDescent="0.35">
      <c r="D109" s="301" t="s">
        <v>343</v>
      </c>
      <c r="F109" s="417"/>
      <c r="G109" s="337"/>
      <c r="H109" s="428">
        <v>0</v>
      </c>
      <c r="I109" s="429"/>
      <c r="J109" s="416"/>
      <c r="K109" s="417"/>
      <c r="L109" s="430"/>
      <c r="M109" s="428">
        <v>0</v>
      </c>
      <c r="N109" s="429"/>
      <c r="O109" s="416"/>
      <c r="P109" s="417"/>
      <c r="Q109" s="430"/>
      <c r="R109" s="428">
        <v>0</v>
      </c>
      <c r="S109" s="429"/>
      <c r="T109" s="416"/>
      <c r="U109" s="417"/>
      <c r="V109" s="430"/>
      <c r="W109" s="428">
        <v>0</v>
      </c>
      <c r="X109" s="429"/>
      <c r="Y109" s="416"/>
      <c r="Z109" s="417"/>
      <c r="AA109" s="430"/>
      <c r="AB109" s="428">
        <v>0</v>
      </c>
      <c r="AC109" s="429"/>
      <c r="AD109" s="416"/>
      <c r="AE109" s="417"/>
      <c r="AF109" s="430"/>
      <c r="AG109" s="428">
        <v>0</v>
      </c>
      <c r="AH109" s="429"/>
      <c r="AI109" s="416"/>
      <c r="AJ109" s="417"/>
      <c r="AK109" s="430"/>
      <c r="AL109" s="428">
        <v>0</v>
      </c>
      <c r="AM109" s="429"/>
      <c r="AN109" s="416"/>
      <c r="AO109" s="417"/>
      <c r="AP109" s="430"/>
      <c r="AQ109" s="428">
        <v>0</v>
      </c>
      <c r="AR109" s="429"/>
      <c r="AS109" s="416"/>
      <c r="AT109" s="417"/>
      <c r="AU109" s="430"/>
      <c r="AV109" s="428">
        <v>0</v>
      </c>
      <c r="AW109" s="429"/>
      <c r="AX109" s="416"/>
      <c r="AY109" s="417"/>
      <c r="AZ109" s="430"/>
      <c r="BA109" s="428">
        <v>0</v>
      </c>
      <c r="BB109" s="429"/>
      <c r="BC109" s="416"/>
      <c r="BD109" s="417"/>
      <c r="BE109" s="430"/>
      <c r="BF109" s="428">
        <v>0</v>
      </c>
      <c r="BG109" s="429"/>
      <c r="BH109" s="416"/>
      <c r="BI109" s="417"/>
      <c r="BJ109" s="430"/>
      <c r="BK109" s="428">
        <v>0</v>
      </c>
      <c r="BL109" s="429"/>
      <c r="BM109" s="416"/>
      <c r="BN109" s="417"/>
      <c r="BO109" s="430"/>
      <c r="BP109" s="428">
        <v>0</v>
      </c>
      <c r="BQ109" s="429"/>
      <c r="BR109" s="416"/>
      <c r="BS109" s="417"/>
      <c r="BT109" s="430"/>
      <c r="BU109" s="428">
        <f>SUM(M109:BP109)</f>
        <v>0</v>
      </c>
      <c r="BV109" s="429"/>
      <c r="BW109" s="416"/>
      <c r="BX109" s="417"/>
      <c r="BY109" s="430"/>
      <c r="BZ109" s="428">
        <v>0</v>
      </c>
      <c r="CA109" s="429"/>
      <c r="CB109" s="416"/>
      <c r="CC109" s="417"/>
      <c r="CD109" s="430"/>
      <c r="CE109" s="428">
        <v>0</v>
      </c>
      <c r="CF109" s="429"/>
      <c r="CG109" s="416"/>
      <c r="CH109" s="417"/>
      <c r="CI109" s="430"/>
      <c r="CJ109" s="428">
        <v>0</v>
      </c>
      <c r="CK109" s="429"/>
      <c r="CL109" s="416"/>
      <c r="CM109" s="417"/>
      <c r="CN109" s="430"/>
      <c r="CO109" s="428">
        <v>0</v>
      </c>
      <c r="CP109" s="429"/>
      <c r="CQ109" s="416"/>
      <c r="CR109" s="417"/>
      <c r="CS109" s="430"/>
      <c r="CT109" s="428">
        <v>0</v>
      </c>
      <c r="CU109" s="429"/>
      <c r="CV109" s="416"/>
      <c r="CW109" s="417"/>
      <c r="CX109" s="430"/>
      <c r="CY109" s="428">
        <v>0</v>
      </c>
      <c r="CZ109" s="429"/>
      <c r="DA109" s="416"/>
      <c r="DB109" s="417"/>
      <c r="DC109" s="430"/>
      <c r="DD109" s="428">
        <v>0</v>
      </c>
      <c r="DE109" s="429"/>
      <c r="DF109" s="416"/>
      <c r="DG109" s="417"/>
      <c r="DH109" s="430"/>
      <c r="DI109" s="428">
        <v>0</v>
      </c>
      <c r="DJ109" s="429"/>
      <c r="DK109" s="416"/>
      <c r="DL109" s="417"/>
      <c r="DM109" s="430"/>
      <c r="DN109" s="428">
        <v>0</v>
      </c>
      <c r="DO109" s="429"/>
      <c r="DP109" s="416"/>
      <c r="DQ109" s="417"/>
      <c r="DR109" s="430"/>
      <c r="DS109" s="428">
        <v>0</v>
      </c>
      <c r="DT109" s="429"/>
      <c r="DU109" s="416"/>
      <c r="DV109" s="417"/>
      <c r="DW109" s="430"/>
      <c r="DX109" s="428">
        <v>0</v>
      </c>
      <c r="DY109" s="429"/>
      <c r="DZ109" s="416"/>
      <c r="EA109" s="417"/>
      <c r="EB109" s="430"/>
      <c r="EC109" s="428">
        <v>0</v>
      </c>
      <c r="ED109" s="429"/>
      <c r="EE109" s="416"/>
      <c r="EF109" s="417"/>
      <c r="EG109" s="430"/>
      <c r="EH109" s="428">
        <v>0</v>
      </c>
      <c r="EI109" s="429"/>
      <c r="EJ109" s="416"/>
      <c r="EK109" s="417"/>
      <c r="EL109" s="430"/>
      <c r="EM109" s="428">
        <f>SUM(CE109:CE109)</f>
        <v>0</v>
      </c>
      <c r="EN109" s="429"/>
      <c r="EO109" s="416"/>
      <c r="EP109" s="301"/>
      <c r="ER109" s="290"/>
    </row>
    <row r="110" spans="4:148" ht="12.75" customHeight="1" x14ac:dyDescent="0.35">
      <c r="D110" s="301"/>
      <c r="F110" s="417"/>
      <c r="H110" s="416"/>
      <c r="I110" s="416"/>
      <c r="J110" s="416"/>
      <c r="K110" s="417"/>
      <c r="L110" s="416"/>
      <c r="M110" s="416"/>
      <c r="N110" s="416"/>
      <c r="O110" s="416"/>
      <c r="P110" s="417"/>
      <c r="Q110" s="416"/>
      <c r="R110" s="416"/>
      <c r="S110" s="416"/>
      <c r="T110" s="416"/>
      <c r="U110" s="417"/>
      <c r="V110" s="416"/>
      <c r="W110" s="416"/>
      <c r="X110" s="416"/>
      <c r="Y110" s="416"/>
      <c r="Z110" s="417"/>
      <c r="AA110" s="416"/>
      <c r="AB110" s="416"/>
      <c r="AC110" s="416"/>
      <c r="AD110" s="416"/>
      <c r="AE110" s="417"/>
      <c r="AF110" s="416"/>
      <c r="AG110" s="416"/>
      <c r="AH110" s="416"/>
      <c r="AI110" s="416"/>
      <c r="AJ110" s="417"/>
      <c r="AK110" s="416"/>
      <c r="AL110" s="416"/>
      <c r="AM110" s="416"/>
      <c r="AN110" s="416"/>
      <c r="AO110" s="417"/>
      <c r="AP110" s="416"/>
      <c r="AQ110" s="416"/>
      <c r="AR110" s="416"/>
      <c r="AS110" s="416"/>
      <c r="AT110" s="417"/>
      <c r="AU110" s="416"/>
      <c r="AV110" s="416"/>
      <c r="AW110" s="416"/>
      <c r="AX110" s="416"/>
      <c r="AY110" s="417"/>
      <c r="AZ110" s="416"/>
      <c r="BA110" s="416"/>
      <c r="BB110" s="416"/>
      <c r="BC110" s="416"/>
      <c r="BD110" s="417"/>
      <c r="BE110" s="416"/>
      <c r="BF110" s="416"/>
      <c r="BG110" s="416"/>
      <c r="BH110" s="416"/>
      <c r="BI110" s="417"/>
      <c r="BJ110" s="416"/>
      <c r="BK110" s="416"/>
      <c r="BL110" s="416"/>
      <c r="BM110" s="416"/>
      <c r="BN110" s="417"/>
      <c r="BO110" s="416"/>
      <c r="BP110" s="416"/>
      <c r="BQ110" s="416"/>
      <c r="BR110" s="416"/>
      <c r="BS110" s="417"/>
      <c r="BT110" s="416"/>
      <c r="BU110" s="416"/>
      <c r="BV110" s="416"/>
      <c r="BW110" s="416"/>
      <c r="BX110" s="417"/>
      <c r="BY110" s="416"/>
      <c r="BZ110" s="416"/>
      <c r="CA110" s="416"/>
      <c r="CB110" s="416"/>
      <c r="CC110" s="417"/>
      <c r="CD110" s="416"/>
      <c r="CE110" s="416"/>
      <c r="CF110" s="416"/>
      <c r="CG110" s="416"/>
      <c r="CH110" s="417"/>
      <c r="CI110" s="416"/>
      <c r="CJ110" s="416"/>
      <c r="CK110" s="416"/>
      <c r="CL110" s="416"/>
      <c r="CM110" s="417"/>
      <c r="CN110" s="416"/>
      <c r="CO110" s="416"/>
      <c r="CP110" s="416"/>
      <c r="CQ110" s="416"/>
      <c r="CR110" s="417"/>
      <c r="CS110" s="416"/>
      <c r="CT110" s="416"/>
      <c r="CU110" s="416"/>
      <c r="CV110" s="416"/>
      <c r="CW110" s="417"/>
      <c r="CX110" s="416"/>
      <c r="CY110" s="416"/>
      <c r="CZ110" s="416"/>
      <c r="DA110" s="416"/>
      <c r="DB110" s="417"/>
      <c r="DC110" s="416"/>
      <c r="DD110" s="416"/>
      <c r="DE110" s="416"/>
      <c r="DF110" s="416"/>
      <c r="DG110" s="417"/>
      <c r="DH110" s="416"/>
      <c r="DI110" s="416"/>
      <c r="DJ110" s="416"/>
      <c r="DK110" s="416"/>
      <c r="DL110" s="417"/>
      <c r="DM110" s="416"/>
      <c r="DN110" s="416"/>
      <c r="DO110" s="416"/>
      <c r="DP110" s="416"/>
      <c r="DQ110" s="417"/>
      <c r="DR110" s="416"/>
      <c r="DS110" s="416"/>
      <c r="DT110" s="416"/>
      <c r="DU110" s="416"/>
      <c r="DV110" s="417"/>
      <c r="DW110" s="416"/>
      <c r="DX110" s="416"/>
      <c r="DY110" s="416"/>
      <c r="DZ110" s="416"/>
      <c r="EA110" s="417"/>
      <c r="EB110" s="416"/>
      <c r="EC110" s="416"/>
      <c r="ED110" s="416"/>
      <c r="EE110" s="416"/>
      <c r="EF110" s="417"/>
      <c r="EG110" s="416"/>
      <c r="EH110" s="416"/>
      <c r="EI110" s="416"/>
      <c r="EJ110" s="416"/>
      <c r="EK110" s="417"/>
      <c r="EL110" s="416"/>
      <c r="EM110" s="416"/>
      <c r="EN110" s="416"/>
      <c r="EO110" s="416"/>
      <c r="EP110" s="301"/>
      <c r="ER110" s="290"/>
    </row>
    <row r="111" spans="4:148" ht="12.75" customHeight="1" x14ac:dyDescent="0.35">
      <c r="D111" s="314" t="s">
        <v>356</v>
      </c>
      <c r="E111" s="290"/>
      <c r="F111" s="417"/>
      <c r="H111" s="416"/>
      <c r="I111" s="416"/>
      <c r="J111" s="416"/>
      <c r="K111" s="417"/>
      <c r="L111" s="416"/>
      <c r="M111" s="416"/>
      <c r="N111" s="416"/>
      <c r="O111" s="416"/>
      <c r="P111" s="417"/>
      <c r="Q111" s="416"/>
      <c r="R111" s="416"/>
      <c r="S111" s="416"/>
      <c r="T111" s="416"/>
      <c r="U111" s="417"/>
      <c r="V111" s="416"/>
      <c r="W111" s="416"/>
      <c r="X111" s="416"/>
      <c r="Y111" s="416"/>
      <c r="Z111" s="417"/>
      <c r="AA111" s="416"/>
      <c r="AB111" s="416"/>
      <c r="AC111" s="416"/>
      <c r="AD111" s="416"/>
      <c r="AE111" s="417"/>
      <c r="AF111" s="416"/>
      <c r="AG111" s="416"/>
      <c r="AH111" s="416"/>
      <c r="AI111" s="416"/>
      <c r="AJ111" s="417"/>
      <c r="AK111" s="416"/>
      <c r="AL111" s="416"/>
      <c r="AM111" s="416"/>
      <c r="AN111" s="416"/>
      <c r="AO111" s="417"/>
      <c r="AP111" s="416"/>
      <c r="AQ111" s="416"/>
      <c r="AR111" s="416"/>
      <c r="AS111" s="416"/>
      <c r="AT111" s="417"/>
      <c r="AU111" s="416"/>
      <c r="AV111" s="416"/>
      <c r="AW111" s="416"/>
      <c r="AX111" s="416"/>
      <c r="AY111" s="417"/>
      <c r="AZ111" s="416"/>
      <c r="BA111" s="416"/>
      <c r="BB111" s="416"/>
      <c r="BC111" s="416"/>
      <c r="BD111" s="417"/>
      <c r="BE111" s="416"/>
      <c r="BF111" s="416"/>
      <c r="BG111" s="416"/>
      <c r="BH111" s="416"/>
      <c r="BI111" s="417"/>
      <c r="BJ111" s="416"/>
      <c r="BK111" s="416"/>
      <c r="BL111" s="416"/>
      <c r="BM111" s="416"/>
      <c r="BN111" s="417"/>
      <c r="BO111" s="416"/>
      <c r="BP111" s="416"/>
      <c r="BQ111" s="416"/>
      <c r="BR111" s="416"/>
      <c r="BS111" s="417"/>
      <c r="BT111" s="416"/>
      <c r="BU111" s="416"/>
      <c r="BV111" s="416"/>
      <c r="BW111" s="416"/>
      <c r="BX111" s="417"/>
      <c r="BY111" s="416"/>
      <c r="BZ111" s="416"/>
      <c r="CA111" s="416"/>
      <c r="CB111" s="416"/>
      <c r="CC111" s="417"/>
      <c r="CD111" s="416"/>
      <c r="CE111" s="416"/>
      <c r="CF111" s="416"/>
      <c r="CG111" s="416"/>
      <c r="CH111" s="417"/>
      <c r="CI111" s="416"/>
      <c r="CJ111" s="416"/>
      <c r="CK111" s="416"/>
      <c r="CL111" s="416"/>
      <c r="CM111" s="417"/>
      <c r="CN111" s="416"/>
      <c r="CO111" s="416"/>
      <c r="CP111" s="416"/>
      <c r="CQ111" s="416"/>
      <c r="CR111" s="417"/>
      <c r="CS111" s="416"/>
      <c r="CT111" s="416"/>
      <c r="CU111" s="416"/>
      <c r="CV111" s="416"/>
      <c r="CW111" s="417"/>
      <c r="CX111" s="416"/>
      <c r="CY111" s="416"/>
      <c r="CZ111" s="416"/>
      <c r="DA111" s="416"/>
      <c r="DB111" s="417"/>
      <c r="DC111" s="416"/>
      <c r="DD111" s="416"/>
      <c r="DE111" s="416"/>
      <c r="DF111" s="416"/>
      <c r="DG111" s="417"/>
      <c r="DH111" s="416"/>
      <c r="DI111" s="416"/>
      <c r="DJ111" s="416"/>
      <c r="DK111" s="416"/>
      <c r="DL111" s="417"/>
      <c r="DM111" s="416"/>
      <c r="DN111" s="416"/>
      <c r="DO111" s="416"/>
      <c r="DP111" s="416"/>
      <c r="DQ111" s="417"/>
      <c r="DR111" s="416"/>
      <c r="DS111" s="416"/>
      <c r="DT111" s="416"/>
      <c r="DU111" s="416"/>
      <c r="DV111" s="417"/>
      <c r="DW111" s="416"/>
      <c r="DX111" s="416"/>
      <c r="DY111" s="416"/>
      <c r="DZ111" s="416"/>
      <c r="EA111" s="417"/>
      <c r="EB111" s="416"/>
      <c r="EC111" s="416"/>
      <c r="ED111" s="416"/>
      <c r="EE111" s="416"/>
      <c r="EF111" s="417"/>
      <c r="EG111" s="416"/>
      <c r="EH111" s="416"/>
      <c r="EI111" s="416"/>
      <c r="EJ111" s="416"/>
      <c r="EK111" s="417"/>
      <c r="EL111" s="416"/>
      <c r="EM111" s="416"/>
      <c r="EN111" s="416"/>
      <c r="EO111" s="416"/>
      <c r="EP111" s="301"/>
      <c r="ER111" s="290"/>
    </row>
    <row r="112" spans="4:148" ht="12.75" hidden="1" customHeight="1" x14ac:dyDescent="0.35">
      <c r="D112" s="301" t="s">
        <v>357</v>
      </c>
      <c r="F112" s="417"/>
      <c r="H112" s="416">
        <f>SUM(H113:H115)</f>
        <v>0</v>
      </c>
      <c r="I112" s="416"/>
      <c r="J112" s="416"/>
      <c r="K112" s="417"/>
      <c r="L112" s="416"/>
      <c r="M112" s="416">
        <f>SUM(M113:M115)</f>
        <v>0</v>
      </c>
      <c r="N112" s="416"/>
      <c r="O112" s="416"/>
      <c r="P112" s="417"/>
      <c r="Q112" s="416"/>
      <c r="R112" s="416">
        <f>SUM(R113:R115)</f>
        <v>0</v>
      </c>
      <c r="S112" s="416"/>
      <c r="T112" s="416"/>
      <c r="U112" s="417"/>
      <c r="V112" s="416"/>
      <c r="W112" s="416">
        <f>SUM(W113:W115)</f>
        <v>0</v>
      </c>
      <c r="X112" s="416"/>
      <c r="Y112" s="416"/>
      <c r="Z112" s="417"/>
      <c r="AA112" s="416"/>
      <c r="AB112" s="416">
        <f>SUM(AB113:AB115)</f>
        <v>0</v>
      </c>
      <c r="AC112" s="416"/>
      <c r="AD112" s="416"/>
      <c r="AE112" s="417"/>
      <c r="AF112" s="416"/>
      <c r="AG112" s="416">
        <f>SUM(AG113:AG115)</f>
        <v>0</v>
      </c>
      <c r="AH112" s="416"/>
      <c r="AI112" s="416"/>
      <c r="AJ112" s="417"/>
      <c r="AK112" s="416"/>
      <c r="AL112" s="416">
        <f>SUM(AL113:AL115)</f>
        <v>0</v>
      </c>
      <c r="AM112" s="416"/>
      <c r="AN112" s="416"/>
      <c r="AO112" s="417"/>
      <c r="AP112" s="416"/>
      <c r="AQ112" s="416">
        <f>SUM(AQ113:AQ115)</f>
        <v>0</v>
      </c>
      <c r="AR112" s="416"/>
      <c r="AS112" s="416"/>
      <c r="AT112" s="417"/>
      <c r="AU112" s="416"/>
      <c r="AV112" s="416">
        <f>SUM(AV113:AV115)</f>
        <v>0</v>
      </c>
      <c r="AW112" s="416"/>
      <c r="AX112" s="416"/>
      <c r="AY112" s="417"/>
      <c r="AZ112" s="416"/>
      <c r="BA112" s="416">
        <f>SUM(BA113:BA115)</f>
        <v>0</v>
      </c>
      <c r="BB112" s="416"/>
      <c r="BC112" s="416"/>
      <c r="BD112" s="417"/>
      <c r="BE112" s="416"/>
      <c r="BF112" s="416">
        <f>SUM(BF113:BF115)</f>
        <v>0</v>
      </c>
      <c r="BG112" s="416"/>
      <c r="BH112" s="416"/>
      <c r="BI112" s="417"/>
      <c r="BJ112" s="416"/>
      <c r="BK112" s="416">
        <f>SUM(BK113:BK115)</f>
        <v>0</v>
      </c>
      <c r="BL112" s="416"/>
      <c r="BM112" s="416"/>
      <c r="BN112" s="417"/>
      <c r="BO112" s="416"/>
      <c r="BP112" s="416">
        <f>SUM(BP113:BP115)</f>
        <v>0</v>
      </c>
      <c r="BQ112" s="416"/>
      <c r="BR112" s="416"/>
      <c r="BS112" s="417"/>
      <c r="BT112" s="416"/>
      <c r="BU112" s="416">
        <f>SUM(BU113:BU115)</f>
        <v>0</v>
      </c>
      <c r="BV112" s="416"/>
      <c r="BW112" s="416"/>
      <c r="BX112" s="417"/>
      <c r="BY112" s="416"/>
      <c r="BZ112" s="416">
        <f>SUM(BZ113:BZ115)</f>
        <v>0</v>
      </c>
      <c r="CA112" s="416"/>
      <c r="CB112" s="416"/>
      <c r="CC112" s="417"/>
      <c r="CD112" s="416"/>
      <c r="CE112" s="416">
        <f>SUM(CE113:CE115)</f>
        <v>0</v>
      </c>
      <c r="CF112" s="416"/>
      <c r="CG112" s="416"/>
      <c r="CH112" s="417"/>
      <c r="CI112" s="416"/>
      <c r="CJ112" s="416">
        <f>SUM(CJ113:CJ115)</f>
        <v>0</v>
      </c>
      <c r="CK112" s="416"/>
      <c r="CL112" s="416"/>
      <c r="CM112" s="417"/>
      <c r="CN112" s="416"/>
      <c r="CO112" s="416">
        <f>SUM(CO113:CO115)</f>
        <v>0</v>
      </c>
      <c r="CP112" s="416"/>
      <c r="CQ112" s="416"/>
      <c r="CR112" s="417"/>
      <c r="CS112" s="416"/>
      <c r="CT112" s="416">
        <f>SUM(CT113:CT115)</f>
        <v>0</v>
      </c>
      <c r="CU112" s="416"/>
      <c r="CV112" s="416"/>
      <c r="CW112" s="417"/>
      <c r="CX112" s="416"/>
      <c r="CY112" s="416">
        <f>SUM(CY113:CY115)</f>
        <v>0</v>
      </c>
      <c r="CZ112" s="416"/>
      <c r="DA112" s="416"/>
      <c r="DB112" s="417"/>
      <c r="DC112" s="416"/>
      <c r="DD112" s="416">
        <f>SUM(DD113:DD115)</f>
        <v>0</v>
      </c>
      <c r="DE112" s="416"/>
      <c r="DF112" s="416"/>
      <c r="DG112" s="417"/>
      <c r="DH112" s="416"/>
      <c r="DI112" s="416">
        <f>SUM(DI113:DI115)</f>
        <v>0</v>
      </c>
      <c r="DJ112" s="416"/>
      <c r="DK112" s="416"/>
      <c r="DL112" s="417"/>
      <c r="DM112" s="416"/>
      <c r="DN112" s="416">
        <f>SUM(DN113:DN115)</f>
        <v>0</v>
      </c>
      <c r="DO112" s="416"/>
      <c r="DP112" s="416"/>
      <c r="DQ112" s="417"/>
      <c r="DR112" s="416"/>
      <c r="DS112" s="416">
        <f>SUM(DS113:DS115)</f>
        <v>0</v>
      </c>
      <c r="DT112" s="416"/>
      <c r="DU112" s="416"/>
      <c r="DV112" s="417"/>
      <c r="DW112" s="416"/>
      <c r="DX112" s="416">
        <f>SUM(DX113:DX115)</f>
        <v>0</v>
      </c>
      <c r="DY112" s="416"/>
      <c r="DZ112" s="416"/>
      <c r="EA112" s="417"/>
      <c r="EB112" s="416"/>
      <c r="EC112" s="416">
        <f>SUM(EC113:EC115)</f>
        <v>0</v>
      </c>
      <c r="ED112" s="416"/>
      <c r="EE112" s="416"/>
      <c r="EF112" s="417"/>
      <c r="EG112" s="416"/>
      <c r="EH112" s="416">
        <f>SUM(EH113:EH115)</f>
        <v>0</v>
      </c>
      <c r="EI112" s="416"/>
      <c r="EJ112" s="416"/>
      <c r="EK112" s="417"/>
      <c r="EL112" s="416"/>
      <c r="EM112" s="416">
        <f>SUM(EM113:EM115)</f>
        <v>0</v>
      </c>
      <c r="EN112" s="416"/>
      <c r="EO112" s="416"/>
      <c r="EP112" s="301"/>
      <c r="ER112" s="290"/>
    </row>
    <row r="113" spans="3:148" ht="12.75" hidden="1" customHeight="1" x14ac:dyDescent="0.35">
      <c r="D113" s="301" t="s">
        <v>338</v>
      </c>
      <c r="F113" s="417"/>
      <c r="G113" s="320"/>
      <c r="H113" s="414">
        <v>0</v>
      </c>
      <c r="I113" s="415"/>
      <c r="J113" s="416"/>
      <c r="K113" s="417"/>
      <c r="L113" s="418"/>
      <c r="M113" s="414">
        <v>0</v>
      </c>
      <c r="N113" s="415"/>
      <c r="O113" s="416"/>
      <c r="P113" s="417"/>
      <c r="Q113" s="418"/>
      <c r="R113" s="414">
        <v>0</v>
      </c>
      <c r="S113" s="415"/>
      <c r="T113" s="416"/>
      <c r="U113" s="417"/>
      <c r="V113" s="320"/>
      <c r="W113" s="414">
        <v>0</v>
      </c>
      <c r="X113" s="415"/>
      <c r="Y113" s="416"/>
      <c r="Z113" s="417"/>
      <c r="AA113" s="418"/>
      <c r="AB113" s="414">
        <v>0</v>
      </c>
      <c r="AC113" s="415"/>
      <c r="AD113" s="416"/>
      <c r="AE113" s="417"/>
      <c r="AF113" s="418"/>
      <c r="AG113" s="414">
        <v>0</v>
      </c>
      <c r="AH113" s="415"/>
      <c r="AI113" s="416"/>
      <c r="AJ113" s="417"/>
      <c r="AK113" s="418"/>
      <c r="AL113" s="414">
        <v>0</v>
      </c>
      <c r="AM113" s="415"/>
      <c r="AN113" s="416"/>
      <c r="AO113" s="417"/>
      <c r="AP113" s="418"/>
      <c r="AQ113" s="414">
        <v>0</v>
      </c>
      <c r="AR113" s="415"/>
      <c r="AS113" s="416"/>
      <c r="AT113" s="417"/>
      <c r="AU113" s="418"/>
      <c r="AV113" s="414">
        <v>0</v>
      </c>
      <c r="AW113" s="415"/>
      <c r="AX113" s="416"/>
      <c r="AY113" s="417"/>
      <c r="AZ113" s="418"/>
      <c r="BA113" s="414">
        <v>0</v>
      </c>
      <c r="BB113" s="415"/>
      <c r="BC113" s="416"/>
      <c r="BD113" s="417"/>
      <c r="BE113" s="418"/>
      <c r="BF113" s="414">
        <v>0</v>
      </c>
      <c r="BG113" s="415"/>
      <c r="BH113" s="416"/>
      <c r="BI113" s="417"/>
      <c r="BJ113" s="418"/>
      <c r="BK113" s="414">
        <v>0</v>
      </c>
      <c r="BL113" s="415"/>
      <c r="BM113" s="416"/>
      <c r="BN113" s="417"/>
      <c r="BO113" s="418"/>
      <c r="BP113" s="414">
        <v>0</v>
      </c>
      <c r="BQ113" s="415"/>
      <c r="BR113" s="416"/>
      <c r="BS113" s="417"/>
      <c r="BT113" s="418"/>
      <c r="BU113" s="414">
        <f>SUM(M113:BP113)</f>
        <v>0</v>
      </c>
      <c r="BV113" s="415"/>
      <c r="BW113" s="416"/>
      <c r="BX113" s="417"/>
      <c r="BY113" s="418"/>
      <c r="BZ113" s="414">
        <v>0</v>
      </c>
      <c r="CA113" s="415"/>
      <c r="CB113" s="416"/>
      <c r="CC113" s="417"/>
      <c r="CD113" s="418"/>
      <c r="CE113" s="414">
        <v>0</v>
      </c>
      <c r="CF113" s="415"/>
      <c r="CG113" s="416"/>
      <c r="CH113" s="417"/>
      <c r="CI113" s="418"/>
      <c r="CJ113" s="414">
        <v>0</v>
      </c>
      <c r="CK113" s="415"/>
      <c r="CL113" s="416"/>
      <c r="CM113" s="417"/>
      <c r="CN113" s="320"/>
      <c r="CO113" s="414">
        <v>0</v>
      </c>
      <c r="CP113" s="415"/>
      <c r="CQ113" s="416"/>
      <c r="CR113" s="417"/>
      <c r="CS113" s="418"/>
      <c r="CT113" s="414">
        <v>0</v>
      </c>
      <c r="CU113" s="415"/>
      <c r="CV113" s="416"/>
      <c r="CW113" s="417"/>
      <c r="CX113" s="418"/>
      <c r="CY113" s="414">
        <v>0</v>
      </c>
      <c r="CZ113" s="415"/>
      <c r="DA113" s="416"/>
      <c r="DB113" s="417"/>
      <c r="DC113" s="418"/>
      <c r="DD113" s="414">
        <v>0</v>
      </c>
      <c r="DE113" s="415"/>
      <c r="DF113" s="416"/>
      <c r="DG113" s="417"/>
      <c r="DH113" s="418"/>
      <c r="DI113" s="414">
        <v>0</v>
      </c>
      <c r="DJ113" s="415"/>
      <c r="DK113" s="416"/>
      <c r="DL113" s="417"/>
      <c r="DM113" s="418"/>
      <c r="DN113" s="414">
        <v>0</v>
      </c>
      <c r="DO113" s="415"/>
      <c r="DP113" s="416"/>
      <c r="DQ113" s="417"/>
      <c r="DR113" s="418"/>
      <c r="DS113" s="414">
        <v>0</v>
      </c>
      <c r="DT113" s="415"/>
      <c r="DU113" s="416"/>
      <c r="DV113" s="417"/>
      <c r="DW113" s="418"/>
      <c r="DX113" s="414">
        <v>0</v>
      </c>
      <c r="DY113" s="415"/>
      <c r="DZ113" s="416"/>
      <c r="EA113" s="417"/>
      <c r="EB113" s="418"/>
      <c r="EC113" s="414">
        <v>0</v>
      </c>
      <c r="ED113" s="415"/>
      <c r="EE113" s="416"/>
      <c r="EF113" s="417"/>
      <c r="EG113" s="418"/>
      <c r="EH113" s="414">
        <v>0</v>
      </c>
      <c r="EI113" s="415"/>
      <c r="EJ113" s="416"/>
      <c r="EK113" s="417"/>
      <c r="EL113" s="418"/>
      <c r="EM113" s="414">
        <f>SUM(CE113:EH113)</f>
        <v>0</v>
      </c>
      <c r="EN113" s="415"/>
      <c r="EO113" s="416"/>
      <c r="EP113" s="301"/>
      <c r="ER113" s="290"/>
    </row>
    <row r="114" spans="3:148" ht="12.75" hidden="1" customHeight="1" x14ac:dyDescent="0.35">
      <c r="D114" s="301" t="s">
        <v>341</v>
      </c>
      <c r="F114" s="417"/>
      <c r="G114" s="313"/>
      <c r="H114" s="416">
        <v>0</v>
      </c>
      <c r="I114" s="420"/>
      <c r="J114" s="416"/>
      <c r="K114" s="417"/>
      <c r="L114" s="417"/>
      <c r="M114" s="416">
        <v>0</v>
      </c>
      <c r="N114" s="420"/>
      <c r="O114" s="416"/>
      <c r="P114" s="417"/>
      <c r="Q114" s="417"/>
      <c r="R114" s="416">
        <v>0</v>
      </c>
      <c r="S114" s="420"/>
      <c r="T114" s="416"/>
      <c r="U114" s="417"/>
      <c r="V114" s="313"/>
      <c r="W114" s="416">
        <v>0</v>
      </c>
      <c r="X114" s="420"/>
      <c r="Y114" s="416"/>
      <c r="Z114" s="417"/>
      <c r="AA114" s="417"/>
      <c r="AB114" s="416">
        <v>0</v>
      </c>
      <c r="AC114" s="420"/>
      <c r="AD114" s="416"/>
      <c r="AE114" s="417"/>
      <c r="AF114" s="417"/>
      <c r="AG114" s="416">
        <v>0</v>
      </c>
      <c r="AH114" s="420"/>
      <c r="AI114" s="416"/>
      <c r="AJ114" s="417"/>
      <c r="AK114" s="417"/>
      <c r="AL114" s="416">
        <v>0</v>
      </c>
      <c r="AM114" s="420"/>
      <c r="AN114" s="416"/>
      <c r="AO114" s="417"/>
      <c r="AP114" s="417"/>
      <c r="AQ114" s="416">
        <v>0</v>
      </c>
      <c r="AR114" s="420"/>
      <c r="AS114" s="416"/>
      <c r="AT114" s="417"/>
      <c r="AU114" s="417"/>
      <c r="AV114" s="416">
        <v>0</v>
      </c>
      <c r="AW114" s="420"/>
      <c r="AX114" s="416"/>
      <c r="AY114" s="417"/>
      <c r="AZ114" s="417"/>
      <c r="BA114" s="416">
        <v>0</v>
      </c>
      <c r="BB114" s="420"/>
      <c r="BC114" s="416"/>
      <c r="BD114" s="417"/>
      <c r="BE114" s="417"/>
      <c r="BF114" s="416">
        <v>0</v>
      </c>
      <c r="BG114" s="420"/>
      <c r="BH114" s="416"/>
      <c r="BI114" s="417"/>
      <c r="BJ114" s="417"/>
      <c r="BK114" s="416">
        <v>0</v>
      </c>
      <c r="BL114" s="420"/>
      <c r="BM114" s="416"/>
      <c r="BN114" s="417"/>
      <c r="BO114" s="417"/>
      <c r="BP114" s="416">
        <v>0</v>
      </c>
      <c r="BQ114" s="420"/>
      <c r="BR114" s="416"/>
      <c r="BS114" s="417"/>
      <c r="BT114" s="417"/>
      <c r="BU114" s="416">
        <f>SUM(M114:BP114)</f>
        <v>0</v>
      </c>
      <c r="BV114" s="420"/>
      <c r="BW114" s="416"/>
      <c r="BX114" s="417"/>
      <c r="BY114" s="417"/>
      <c r="BZ114" s="416">
        <v>0</v>
      </c>
      <c r="CA114" s="420"/>
      <c r="CB114" s="416"/>
      <c r="CC114" s="417"/>
      <c r="CD114" s="417"/>
      <c r="CE114" s="416">
        <v>0</v>
      </c>
      <c r="CF114" s="420"/>
      <c r="CG114" s="416"/>
      <c r="CH114" s="417"/>
      <c r="CI114" s="417"/>
      <c r="CJ114" s="416">
        <v>0</v>
      </c>
      <c r="CK114" s="420"/>
      <c r="CL114" s="416"/>
      <c r="CM114" s="417"/>
      <c r="CN114" s="313"/>
      <c r="CO114" s="416">
        <v>0</v>
      </c>
      <c r="CP114" s="420"/>
      <c r="CQ114" s="416"/>
      <c r="CR114" s="417"/>
      <c r="CS114" s="417"/>
      <c r="CT114" s="416">
        <v>0</v>
      </c>
      <c r="CU114" s="420"/>
      <c r="CV114" s="416"/>
      <c r="CW114" s="417"/>
      <c r="CX114" s="417"/>
      <c r="CY114" s="416">
        <v>0</v>
      </c>
      <c r="CZ114" s="420"/>
      <c r="DA114" s="416"/>
      <c r="DB114" s="417"/>
      <c r="DC114" s="417"/>
      <c r="DD114" s="416">
        <v>0</v>
      </c>
      <c r="DE114" s="420"/>
      <c r="DF114" s="416"/>
      <c r="DG114" s="417"/>
      <c r="DH114" s="417"/>
      <c r="DI114" s="416">
        <v>0</v>
      </c>
      <c r="DJ114" s="420"/>
      <c r="DK114" s="416"/>
      <c r="DL114" s="417"/>
      <c r="DM114" s="417"/>
      <c r="DN114" s="416">
        <v>0</v>
      </c>
      <c r="DO114" s="420"/>
      <c r="DP114" s="416"/>
      <c r="DQ114" s="417"/>
      <c r="DR114" s="417"/>
      <c r="DS114" s="416">
        <v>0</v>
      </c>
      <c r="DT114" s="420"/>
      <c r="DU114" s="416"/>
      <c r="DV114" s="417"/>
      <c r="DW114" s="417"/>
      <c r="DX114" s="416">
        <v>0</v>
      </c>
      <c r="DY114" s="420"/>
      <c r="DZ114" s="416"/>
      <c r="EA114" s="417"/>
      <c r="EB114" s="417"/>
      <c r="EC114" s="416">
        <v>0</v>
      </c>
      <c r="ED114" s="420"/>
      <c r="EE114" s="416"/>
      <c r="EF114" s="417"/>
      <c r="EG114" s="417"/>
      <c r="EH114" s="416">
        <v>0</v>
      </c>
      <c r="EI114" s="420"/>
      <c r="EJ114" s="416"/>
      <c r="EK114" s="417"/>
      <c r="EL114" s="417"/>
      <c r="EM114" s="416">
        <f>SUM(CE114:EH114)</f>
        <v>0</v>
      </c>
      <c r="EN114" s="420"/>
      <c r="EO114" s="416"/>
      <c r="EP114" s="301"/>
      <c r="ER114" s="290"/>
    </row>
    <row r="115" spans="3:148" ht="12.75" hidden="1" customHeight="1" x14ac:dyDescent="0.35">
      <c r="D115" s="301" t="s">
        <v>358</v>
      </c>
      <c r="F115" s="417"/>
      <c r="G115" s="337"/>
      <c r="H115" s="428">
        <v>0</v>
      </c>
      <c r="I115" s="429"/>
      <c r="J115" s="416"/>
      <c r="K115" s="417"/>
      <c r="L115" s="430"/>
      <c r="M115" s="428">
        <v>0</v>
      </c>
      <c r="N115" s="429"/>
      <c r="O115" s="416"/>
      <c r="P115" s="417"/>
      <c r="Q115" s="430"/>
      <c r="R115" s="428">
        <v>0</v>
      </c>
      <c r="S115" s="429"/>
      <c r="T115" s="416"/>
      <c r="U115" s="417"/>
      <c r="V115" s="337"/>
      <c r="W115" s="428">
        <v>0</v>
      </c>
      <c r="X115" s="429"/>
      <c r="Y115" s="416"/>
      <c r="Z115" s="417"/>
      <c r="AA115" s="430"/>
      <c r="AB115" s="428">
        <v>0</v>
      </c>
      <c r="AC115" s="429"/>
      <c r="AD115" s="416"/>
      <c r="AE115" s="417"/>
      <c r="AF115" s="430"/>
      <c r="AG115" s="428">
        <v>0</v>
      </c>
      <c r="AH115" s="429"/>
      <c r="AI115" s="416"/>
      <c r="AJ115" s="417"/>
      <c r="AK115" s="430"/>
      <c r="AL115" s="428">
        <v>0</v>
      </c>
      <c r="AM115" s="429"/>
      <c r="AN115" s="416"/>
      <c r="AO115" s="417"/>
      <c r="AP115" s="430"/>
      <c r="AQ115" s="428">
        <v>0</v>
      </c>
      <c r="AR115" s="429"/>
      <c r="AS115" s="416"/>
      <c r="AT115" s="417"/>
      <c r="AU115" s="430"/>
      <c r="AV115" s="428">
        <v>0</v>
      </c>
      <c r="AW115" s="429"/>
      <c r="AX115" s="416"/>
      <c r="AY115" s="417"/>
      <c r="AZ115" s="430"/>
      <c r="BA115" s="428">
        <v>0</v>
      </c>
      <c r="BB115" s="429"/>
      <c r="BC115" s="416"/>
      <c r="BD115" s="417"/>
      <c r="BE115" s="430"/>
      <c r="BF115" s="428">
        <v>0</v>
      </c>
      <c r="BG115" s="429"/>
      <c r="BH115" s="416"/>
      <c r="BI115" s="417"/>
      <c r="BJ115" s="430"/>
      <c r="BK115" s="428">
        <v>0</v>
      </c>
      <c r="BL115" s="429"/>
      <c r="BM115" s="416"/>
      <c r="BN115" s="417"/>
      <c r="BO115" s="430"/>
      <c r="BP115" s="428">
        <v>0</v>
      </c>
      <c r="BQ115" s="429"/>
      <c r="BR115" s="416"/>
      <c r="BS115" s="417"/>
      <c r="BT115" s="430"/>
      <c r="BU115" s="428">
        <f>SUM(M115:BP115)</f>
        <v>0</v>
      </c>
      <c r="BV115" s="429"/>
      <c r="BW115" s="416"/>
      <c r="BX115" s="417"/>
      <c r="BY115" s="430"/>
      <c r="BZ115" s="428">
        <v>0</v>
      </c>
      <c r="CA115" s="429"/>
      <c r="CB115" s="416"/>
      <c r="CC115" s="417"/>
      <c r="CD115" s="430"/>
      <c r="CE115" s="428">
        <v>0</v>
      </c>
      <c r="CF115" s="429"/>
      <c r="CG115" s="416"/>
      <c r="CH115" s="417"/>
      <c r="CI115" s="430"/>
      <c r="CJ115" s="428">
        <v>0</v>
      </c>
      <c r="CK115" s="429"/>
      <c r="CL115" s="416"/>
      <c r="CM115" s="417"/>
      <c r="CN115" s="337"/>
      <c r="CO115" s="428">
        <v>0</v>
      </c>
      <c r="CP115" s="429"/>
      <c r="CQ115" s="416"/>
      <c r="CR115" s="417"/>
      <c r="CS115" s="430"/>
      <c r="CT115" s="428">
        <v>0</v>
      </c>
      <c r="CU115" s="429"/>
      <c r="CV115" s="416"/>
      <c r="CW115" s="417"/>
      <c r="CX115" s="430"/>
      <c r="CY115" s="428">
        <v>0</v>
      </c>
      <c r="CZ115" s="429"/>
      <c r="DA115" s="416"/>
      <c r="DB115" s="417"/>
      <c r="DC115" s="430"/>
      <c r="DD115" s="428">
        <v>0</v>
      </c>
      <c r="DE115" s="429"/>
      <c r="DF115" s="416"/>
      <c r="DG115" s="417"/>
      <c r="DH115" s="430"/>
      <c r="DI115" s="428">
        <v>0</v>
      </c>
      <c r="DJ115" s="429"/>
      <c r="DK115" s="416"/>
      <c r="DL115" s="417"/>
      <c r="DM115" s="430"/>
      <c r="DN115" s="428">
        <v>0</v>
      </c>
      <c r="DO115" s="429"/>
      <c r="DP115" s="416"/>
      <c r="DQ115" s="417"/>
      <c r="DR115" s="430"/>
      <c r="DS115" s="428">
        <v>0</v>
      </c>
      <c r="DT115" s="429"/>
      <c r="DU115" s="416"/>
      <c r="DV115" s="417"/>
      <c r="DW115" s="430"/>
      <c r="DX115" s="428">
        <v>0</v>
      </c>
      <c r="DY115" s="429"/>
      <c r="DZ115" s="416"/>
      <c r="EA115" s="417"/>
      <c r="EB115" s="430"/>
      <c r="EC115" s="428">
        <v>0</v>
      </c>
      <c r="ED115" s="429"/>
      <c r="EE115" s="416"/>
      <c r="EF115" s="417"/>
      <c r="EG115" s="430"/>
      <c r="EH115" s="428">
        <v>0</v>
      </c>
      <c r="EI115" s="429"/>
      <c r="EJ115" s="416"/>
      <c r="EK115" s="417"/>
      <c r="EL115" s="430"/>
      <c r="EM115" s="428">
        <f>SUM(CE115:EH115)</f>
        <v>0</v>
      </c>
      <c r="EN115" s="429"/>
      <c r="EO115" s="416"/>
      <c r="EP115" s="301"/>
      <c r="ER115" s="290"/>
    </row>
    <row r="116" spans="3:148" ht="12.75" hidden="1" customHeight="1" x14ac:dyDescent="0.35">
      <c r="D116" s="301"/>
      <c r="F116" s="417"/>
      <c r="H116" s="416"/>
      <c r="I116" s="416"/>
      <c r="J116" s="416"/>
      <c r="K116" s="417"/>
      <c r="L116" s="416"/>
      <c r="M116" s="416"/>
      <c r="N116" s="416"/>
      <c r="O116" s="416"/>
      <c r="P116" s="417"/>
      <c r="Q116" s="416"/>
      <c r="R116" s="416"/>
      <c r="S116" s="416"/>
      <c r="T116" s="416"/>
      <c r="U116" s="417"/>
      <c r="V116" s="416"/>
      <c r="W116" s="416"/>
      <c r="X116" s="416"/>
      <c r="Y116" s="416"/>
      <c r="Z116" s="417"/>
      <c r="AA116" s="416"/>
      <c r="AB116" s="416"/>
      <c r="AC116" s="416"/>
      <c r="AD116" s="416"/>
      <c r="AE116" s="417"/>
      <c r="AF116" s="416"/>
      <c r="AG116" s="416"/>
      <c r="AH116" s="416"/>
      <c r="AI116" s="416"/>
      <c r="AJ116" s="417"/>
      <c r="AK116" s="416"/>
      <c r="AL116" s="416"/>
      <c r="AM116" s="416"/>
      <c r="AN116" s="416"/>
      <c r="AO116" s="417"/>
      <c r="AP116" s="416"/>
      <c r="AQ116" s="416"/>
      <c r="AR116" s="416"/>
      <c r="AS116" s="416"/>
      <c r="AT116" s="417"/>
      <c r="AU116" s="416"/>
      <c r="AV116" s="416"/>
      <c r="AW116" s="416"/>
      <c r="AX116" s="416"/>
      <c r="AY116" s="417"/>
      <c r="AZ116" s="416"/>
      <c r="BA116" s="416"/>
      <c r="BB116" s="416"/>
      <c r="BC116" s="416"/>
      <c r="BD116" s="417"/>
      <c r="BE116" s="416"/>
      <c r="BF116" s="416"/>
      <c r="BG116" s="416"/>
      <c r="BH116" s="416"/>
      <c r="BI116" s="417"/>
      <c r="BJ116" s="416"/>
      <c r="BK116" s="416"/>
      <c r="BL116" s="416"/>
      <c r="BM116" s="416"/>
      <c r="BN116" s="417"/>
      <c r="BO116" s="416"/>
      <c r="BP116" s="416"/>
      <c r="BQ116" s="416"/>
      <c r="BR116" s="416"/>
      <c r="BS116" s="417"/>
      <c r="BT116" s="416"/>
      <c r="BU116" s="416"/>
      <c r="BV116" s="416"/>
      <c r="BW116" s="416"/>
      <c r="BX116" s="417"/>
      <c r="BY116" s="416"/>
      <c r="BZ116" s="416"/>
      <c r="CA116" s="416"/>
      <c r="CB116" s="416"/>
      <c r="CC116" s="417"/>
      <c r="CD116" s="416"/>
      <c r="CE116" s="416"/>
      <c r="CF116" s="416"/>
      <c r="CG116" s="416"/>
      <c r="CH116" s="417"/>
      <c r="CI116" s="416"/>
      <c r="CJ116" s="416"/>
      <c r="CK116" s="416"/>
      <c r="CL116" s="416"/>
      <c r="CM116" s="417"/>
      <c r="CN116" s="416"/>
      <c r="CO116" s="416"/>
      <c r="CP116" s="416"/>
      <c r="CQ116" s="416"/>
      <c r="CR116" s="417"/>
      <c r="CS116" s="416"/>
      <c r="CT116" s="416"/>
      <c r="CU116" s="416"/>
      <c r="CV116" s="416"/>
      <c r="CW116" s="417"/>
      <c r="CX116" s="416"/>
      <c r="CY116" s="416"/>
      <c r="CZ116" s="416"/>
      <c r="DA116" s="416"/>
      <c r="DB116" s="417"/>
      <c r="DC116" s="416"/>
      <c r="DD116" s="416"/>
      <c r="DE116" s="416"/>
      <c r="DF116" s="416"/>
      <c r="DG116" s="417"/>
      <c r="DH116" s="416"/>
      <c r="DI116" s="416"/>
      <c r="DJ116" s="416"/>
      <c r="DK116" s="416"/>
      <c r="DL116" s="417"/>
      <c r="DM116" s="416"/>
      <c r="DN116" s="416"/>
      <c r="DO116" s="416"/>
      <c r="DP116" s="416"/>
      <c r="DQ116" s="417"/>
      <c r="DR116" s="416"/>
      <c r="DS116" s="416"/>
      <c r="DT116" s="416"/>
      <c r="DU116" s="416"/>
      <c r="DV116" s="417"/>
      <c r="DW116" s="416"/>
      <c r="DX116" s="416"/>
      <c r="DY116" s="416"/>
      <c r="DZ116" s="416"/>
      <c r="EA116" s="417"/>
      <c r="EB116" s="416"/>
      <c r="EC116" s="416"/>
      <c r="ED116" s="416"/>
      <c r="EE116" s="416"/>
      <c r="EF116" s="417"/>
      <c r="EG116" s="416"/>
      <c r="EH116" s="416"/>
      <c r="EI116" s="416"/>
      <c r="EJ116" s="416"/>
      <c r="EK116" s="417"/>
      <c r="EL116" s="416"/>
      <c r="EM116" s="416"/>
      <c r="EN116" s="416"/>
      <c r="EO116" s="416"/>
      <c r="EP116" s="301"/>
      <c r="ER116" s="290"/>
    </row>
    <row r="117" spans="3:148" ht="12.75" hidden="1" customHeight="1" x14ac:dyDescent="0.35">
      <c r="C117" s="435"/>
      <c r="D117" s="329" t="s">
        <v>359</v>
      </c>
      <c r="F117" s="417"/>
      <c r="H117" s="416">
        <f>SUM(H118:H120)</f>
        <v>0</v>
      </c>
      <c r="I117" s="416"/>
      <c r="J117" s="416"/>
      <c r="K117" s="417"/>
      <c r="L117" s="416"/>
      <c r="M117" s="416">
        <f>SUM(M118:M120)</f>
        <v>0</v>
      </c>
      <c r="N117" s="416"/>
      <c r="O117" s="416"/>
      <c r="P117" s="417"/>
      <c r="Q117" s="416"/>
      <c r="R117" s="416">
        <f>SUM(R118:R120)</f>
        <v>0</v>
      </c>
      <c r="S117" s="416"/>
      <c r="T117" s="416"/>
      <c r="U117" s="417"/>
      <c r="V117" s="416"/>
      <c r="W117" s="416">
        <f>SUM(W118:W120)</f>
        <v>0</v>
      </c>
      <c r="X117" s="416"/>
      <c r="Y117" s="416"/>
      <c r="Z117" s="417"/>
      <c r="AA117" s="416"/>
      <c r="AB117" s="416">
        <f>SUM(AB118:AB120)</f>
        <v>0</v>
      </c>
      <c r="AC117" s="416"/>
      <c r="AD117" s="416"/>
      <c r="AE117" s="417"/>
      <c r="AF117" s="416"/>
      <c r="AG117" s="416">
        <f>SUM(AG118:AG120)</f>
        <v>0</v>
      </c>
      <c r="AH117" s="416"/>
      <c r="AI117" s="416"/>
      <c r="AJ117" s="417"/>
      <c r="AK117" s="416"/>
      <c r="AL117" s="416">
        <f>SUM(AL118:AL120)</f>
        <v>0</v>
      </c>
      <c r="AM117" s="416"/>
      <c r="AN117" s="416"/>
      <c r="AO117" s="417"/>
      <c r="AP117" s="416"/>
      <c r="AQ117" s="416">
        <f>SUM(AQ118:AQ120)</f>
        <v>0</v>
      </c>
      <c r="AR117" s="416"/>
      <c r="AS117" s="416"/>
      <c r="AT117" s="417"/>
      <c r="AU117" s="416"/>
      <c r="AV117" s="416">
        <f>SUM(AV118:AV120)</f>
        <v>0</v>
      </c>
      <c r="AW117" s="416"/>
      <c r="AX117" s="416"/>
      <c r="AY117" s="417"/>
      <c r="AZ117" s="416"/>
      <c r="BA117" s="416">
        <f>SUM(BA118:BA120)</f>
        <v>0</v>
      </c>
      <c r="BB117" s="416"/>
      <c r="BC117" s="416"/>
      <c r="BD117" s="417"/>
      <c r="BE117" s="416"/>
      <c r="BF117" s="416">
        <f>SUM(BF118:BF120)</f>
        <v>0</v>
      </c>
      <c r="BG117" s="416"/>
      <c r="BH117" s="416"/>
      <c r="BI117" s="417"/>
      <c r="BJ117" s="416"/>
      <c r="BK117" s="416">
        <f>SUM(BK118:BK120)</f>
        <v>0</v>
      </c>
      <c r="BL117" s="416"/>
      <c r="BM117" s="416"/>
      <c r="BN117" s="417"/>
      <c r="BO117" s="416"/>
      <c r="BP117" s="416">
        <f>SUM(BP118:BP120)</f>
        <v>0</v>
      </c>
      <c r="BQ117" s="416"/>
      <c r="BR117" s="416"/>
      <c r="BS117" s="417"/>
      <c r="BT117" s="416"/>
      <c r="BU117" s="416">
        <f>SUM(BU118:BU120)</f>
        <v>0</v>
      </c>
      <c r="BV117" s="416"/>
      <c r="BW117" s="416"/>
      <c r="BX117" s="417"/>
      <c r="BY117" s="416"/>
      <c r="BZ117" s="416">
        <f>SUM(BZ118:BZ120)</f>
        <v>0</v>
      </c>
      <c r="CA117" s="416"/>
      <c r="CB117" s="416"/>
      <c r="CC117" s="417"/>
      <c r="CD117" s="416"/>
      <c r="CE117" s="416">
        <f>SUM(CE118:CE120)</f>
        <v>0</v>
      </c>
      <c r="CF117" s="416"/>
      <c r="CG117" s="416"/>
      <c r="CH117" s="417"/>
      <c r="CI117" s="416"/>
      <c r="CJ117" s="416">
        <f>SUM(CJ118:CJ120)</f>
        <v>0</v>
      </c>
      <c r="CK117" s="416"/>
      <c r="CL117" s="416"/>
      <c r="CM117" s="417"/>
      <c r="CN117" s="416"/>
      <c r="CO117" s="416">
        <f>SUM(CO118:CO120)</f>
        <v>0</v>
      </c>
      <c r="CP117" s="416"/>
      <c r="CQ117" s="416"/>
      <c r="CR117" s="417"/>
      <c r="CS117" s="416"/>
      <c r="CT117" s="416">
        <f>SUM(CT118:CT120)</f>
        <v>0</v>
      </c>
      <c r="CU117" s="416"/>
      <c r="CV117" s="416"/>
      <c r="CW117" s="417"/>
      <c r="CX117" s="416"/>
      <c r="CY117" s="416">
        <f>SUM(CY118:CY120)</f>
        <v>0</v>
      </c>
      <c r="CZ117" s="416"/>
      <c r="DA117" s="416"/>
      <c r="DB117" s="417"/>
      <c r="DC117" s="416"/>
      <c r="DD117" s="416">
        <f>SUM(DD118:DD120)</f>
        <v>0</v>
      </c>
      <c r="DE117" s="416"/>
      <c r="DF117" s="416"/>
      <c r="DG117" s="417"/>
      <c r="DH117" s="416"/>
      <c r="DI117" s="416">
        <f>SUM(DI118:DI120)</f>
        <v>0</v>
      </c>
      <c r="DJ117" s="416"/>
      <c r="DK117" s="416"/>
      <c r="DL117" s="417"/>
      <c r="DM117" s="416"/>
      <c r="DN117" s="416">
        <f>SUM(DN118:DN120)</f>
        <v>0</v>
      </c>
      <c r="DO117" s="416"/>
      <c r="DP117" s="416"/>
      <c r="DQ117" s="417"/>
      <c r="DR117" s="416"/>
      <c r="DS117" s="416">
        <f>SUM(DS118:DS120)</f>
        <v>0</v>
      </c>
      <c r="DT117" s="416"/>
      <c r="DU117" s="416"/>
      <c r="DV117" s="417"/>
      <c r="DW117" s="416"/>
      <c r="DX117" s="416">
        <f>SUM(DX118:DX120)</f>
        <v>0</v>
      </c>
      <c r="DY117" s="416"/>
      <c r="DZ117" s="416"/>
      <c r="EA117" s="417"/>
      <c r="EB117" s="416"/>
      <c r="EC117" s="416">
        <f>SUM(EC118:EC120)</f>
        <v>0</v>
      </c>
      <c r="ED117" s="416"/>
      <c r="EE117" s="416"/>
      <c r="EF117" s="417"/>
      <c r="EG117" s="416"/>
      <c r="EH117" s="416">
        <f>SUM(EH118:EH120)</f>
        <v>0</v>
      </c>
      <c r="EI117" s="416"/>
      <c r="EJ117" s="416"/>
      <c r="EK117" s="417"/>
      <c r="EL117" s="416"/>
      <c r="EM117" s="416">
        <f>SUM(EM118:EM120)</f>
        <v>0</v>
      </c>
      <c r="EN117" s="416"/>
      <c r="EO117" s="416"/>
      <c r="EP117" s="301"/>
      <c r="ER117" s="290"/>
    </row>
    <row r="118" spans="3:148" ht="12.75" hidden="1" customHeight="1" x14ac:dyDescent="0.35">
      <c r="D118" s="301" t="s">
        <v>338</v>
      </c>
      <c r="F118" s="417"/>
      <c r="G118" s="320"/>
      <c r="H118" s="414">
        <v>0</v>
      </c>
      <c r="I118" s="415"/>
      <c r="J118" s="416"/>
      <c r="K118" s="417"/>
      <c r="L118" s="418"/>
      <c r="M118" s="414">
        <v>0</v>
      </c>
      <c r="N118" s="415"/>
      <c r="O118" s="416"/>
      <c r="P118" s="417"/>
      <c r="Q118" s="418"/>
      <c r="R118" s="414">
        <v>0</v>
      </c>
      <c r="S118" s="415"/>
      <c r="T118" s="416"/>
      <c r="U118" s="417"/>
      <c r="V118" s="418"/>
      <c r="W118" s="414">
        <v>0</v>
      </c>
      <c r="X118" s="415"/>
      <c r="Y118" s="416"/>
      <c r="Z118" s="417"/>
      <c r="AA118" s="418"/>
      <c r="AB118" s="414">
        <v>0</v>
      </c>
      <c r="AC118" s="415"/>
      <c r="AD118" s="416"/>
      <c r="AE118" s="417"/>
      <c r="AF118" s="418"/>
      <c r="AG118" s="414">
        <v>0</v>
      </c>
      <c r="AH118" s="415"/>
      <c r="AI118" s="416"/>
      <c r="AJ118" s="417"/>
      <c r="AK118" s="418"/>
      <c r="AL118" s="414">
        <v>0</v>
      </c>
      <c r="AM118" s="415"/>
      <c r="AN118" s="416"/>
      <c r="AO118" s="417"/>
      <c r="AP118" s="418"/>
      <c r="AQ118" s="414">
        <v>0</v>
      </c>
      <c r="AR118" s="415"/>
      <c r="AS118" s="416"/>
      <c r="AT118" s="417"/>
      <c r="AU118" s="418"/>
      <c r="AV118" s="414">
        <v>0</v>
      </c>
      <c r="AW118" s="415"/>
      <c r="AX118" s="416"/>
      <c r="AY118" s="417"/>
      <c r="AZ118" s="418"/>
      <c r="BA118" s="414">
        <v>0</v>
      </c>
      <c r="BB118" s="415"/>
      <c r="BC118" s="416"/>
      <c r="BD118" s="417"/>
      <c r="BE118" s="418"/>
      <c r="BF118" s="414">
        <v>0</v>
      </c>
      <c r="BG118" s="415"/>
      <c r="BH118" s="416"/>
      <c r="BI118" s="417"/>
      <c r="BJ118" s="418"/>
      <c r="BK118" s="414">
        <v>0</v>
      </c>
      <c r="BL118" s="415"/>
      <c r="BM118" s="416"/>
      <c r="BN118" s="417"/>
      <c r="BO118" s="418"/>
      <c r="BP118" s="414">
        <v>0</v>
      </c>
      <c r="BQ118" s="415"/>
      <c r="BR118" s="416"/>
      <c r="BS118" s="417"/>
      <c r="BT118" s="418"/>
      <c r="BU118" s="414">
        <f>SUM(M118:BP118)</f>
        <v>0</v>
      </c>
      <c r="BV118" s="415"/>
      <c r="BW118" s="416"/>
      <c r="BX118" s="417"/>
      <c r="BY118" s="418"/>
      <c r="BZ118" s="414">
        <v>0</v>
      </c>
      <c r="CA118" s="415"/>
      <c r="CB118" s="416"/>
      <c r="CC118" s="417"/>
      <c r="CD118" s="418"/>
      <c r="CE118" s="414">
        <v>0</v>
      </c>
      <c r="CF118" s="415"/>
      <c r="CG118" s="416"/>
      <c r="CH118" s="417"/>
      <c r="CI118" s="418"/>
      <c r="CJ118" s="414">
        <v>0</v>
      </c>
      <c r="CK118" s="415"/>
      <c r="CL118" s="416"/>
      <c r="CM118" s="417"/>
      <c r="CN118" s="418"/>
      <c r="CO118" s="414">
        <v>0</v>
      </c>
      <c r="CP118" s="415"/>
      <c r="CQ118" s="416"/>
      <c r="CR118" s="417"/>
      <c r="CS118" s="418"/>
      <c r="CT118" s="414">
        <v>0</v>
      </c>
      <c r="CU118" s="415"/>
      <c r="CV118" s="416"/>
      <c r="CW118" s="417"/>
      <c r="CX118" s="418"/>
      <c r="CY118" s="414">
        <v>0</v>
      </c>
      <c r="CZ118" s="415"/>
      <c r="DA118" s="416"/>
      <c r="DB118" s="417"/>
      <c r="DC118" s="418"/>
      <c r="DD118" s="414">
        <v>0</v>
      </c>
      <c r="DE118" s="415"/>
      <c r="DF118" s="416"/>
      <c r="DG118" s="417"/>
      <c r="DH118" s="418"/>
      <c r="DI118" s="414">
        <v>0</v>
      </c>
      <c r="DJ118" s="415"/>
      <c r="DK118" s="416"/>
      <c r="DL118" s="417"/>
      <c r="DM118" s="418"/>
      <c r="DN118" s="414">
        <v>0</v>
      </c>
      <c r="DO118" s="415"/>
      <c r="DP118" s="416"/>
      <c r="DQ118" s="417"/>
      <c r="DR118" s="418"/>
      <c r="DS118" s="414">
        <v>0</v>
      </c>
      <c r="DT118" s="415"/>
      <c r="DU118" s="416"/>
      <c r="DV118" s="417"/>
      <c r="DW118" s="418"/>
      <c r="DX118" s="414">
        <v>0</v>
      </c>
      <c r="DY118" s="415"/>
      <c r="DZ118" s="416"/>
      <c r="EA118" s="417"/>
      <c r="EB118" s="418"/>
      <c r="EC118" s="414">
        <v>0</v>
      </c>
      <c r="ED118" s="415"/>
      <c r="EE118" s="416"/>
      <c r="EF118" s="417"/>
      <c r="EG118" s="418"/>
      <c r="EH118" s="414">
        <v>0</v>
      </c>
      <c r="EI118" s="415"/>
      <c r="EJ118" s="416"/>
      <c r="EK118" s="417"/>
      <c r="EL118" s="418"/>
      <c r="EM118" s="414">
        <f>SUM(CE118:CO118)</f>
        <v>0</v>
      </c>
      <c r="EN118" s="415"/>
      <c r="EO118" s="416"/>
      <c r="EP118" s="301"/>
      <c r="ER118" s="290"/>
    </row>
    <row r="119" spans="3:148" ht="12.75" hidden="1" customHeight="1" x14ac:dyDescent="0.35">
      <c r="D119" s="301" t="s">
        <v>341</v>
      </c>
      <c r="F119" s="417"/>
      <c r="G119" s="313"/>
      <c r="H119" s="416">
        <v>0</v>
      </c>
      <c r="I119" s="420"/>
      <c r="J119" s="416"/>
      <c r="K119" s="417"/>
      <c r="L119" s="417"/>
      <c r="M119" s="416">
        <v>0</v>
      </c>
      <c r="N119" s="420"/>
      <c r="O119" s="416"/>
      <c r="P119" s="417"/>
      <c r="Q119" s="417"/>
      <c r="R119" s="416">
        <v>0</v>
      </c>
      <c r="S119" s="420"/>
      <c r="T119" s="416"/>
      <c r="U119" s="417"/>
      <c r="V119" s="417"/>
      <c r="W119" s="416">
        <v>0</v>
      </c>
      <c r="X119" s="420"/>
      <c r="Y119" s="416"/>
      <c r="Z119" s="417"/>
      <c r="AA119" s="417"/>
      <c r="AB119" s="416">
        <v>0</v>
      </c>
      <c r="AC119" s="420"/>
      <c r="AD119" s="416"/>
      <c r="AE119" s="417"/>
      <c r="AF119" s="417"/>
      <c r="AG119" s="416">
        <v>0</v>
      </c>
      <c r="AH119" s="420"/>
      <c r="AI119" s="416"/>
      <c r="AJ119" s="417"/>
      <c r="AK119" s="417"/>
      <c r="AL119" s="416">
        <v>0</v>
      </c>
      <c r="AM119" s="420"/>
      <c r="AN119" s="416"/>
      <c r="AO119" s="417"/>
      <c r="AP119" s="417"/>
      <c r="AQ119" s="416">
        <v>0</v>
      </c>
      <c r="AR119" s="420"/>
      <c r="AS119" s="416"/>
      <c r="AT119" s="417"/>
      <c r="AU119" s="417"/>
      <c r="AV119" s="416">
        <v>0</v>
      </c>
      <c r="AW119" s="420"/>
      <c r="AX119" s="416"/>
      <c r="AY119" s="417"/>
      <c r="AZ119" s="417"/>
      <c r="BA119" s="416">
        <v>0</v>
      </c>
      <c r="BB119" s="420"/>
      <c r="BC119" s="416"/>
      <c r="BD119" s="417"/>
      <c r="BE119" s="417"/>
      <c r="BF119" s="416">
        <v>0</v>
      </c>
      <c r="BG119" s="420"/>
      <c r="BH119" s="416"/>
      <c r="BI119" s="417"/>
      <c r="BJ119" s="417"/>
      <c r="BK119" s="416">
        <v>0</v>
      </c>
      <c r="BL119" s="420"/>
      <c r="BM119" s="416"/>
      <c r="BN119" s="417"/>
      <c r="BO119" s="417"/>
      <c r="BP119" s="416">
        <v>0</v>
      </c>
      <c r="BQ119" s="420"/>
      <c r="BR119" s="416"/>
      <c r="BS119" s="417"/>
      <c r="BT119" s="417"/>
      <c r="BU119" s="416">
        <f>SUM(M119:BP119)</f>
        <v>0</v>
      </c>
      <c r="BV119" s="420"/>
      <c r="BW119" s="416"/>
      <c r="BX119" s="417"/>
      <c r="BY119" s="417"/>
      <c r="BZ119" s="416">
        <v>0</v>
      </c>
      <c r="CA119" s="420"/>
      <c r="CB119" s="416"/>
      <c r="CC119" s="417"/>
      <c r="CD119" s="417"/>
      <c r="CE119" s="416">
        <v>0</v>
      </c>
      <c r="CF119" s="420"/>
      <c r="CG119" s="416"/>
      <c r="CH119" s="417"/>
      <c r="CI119" s="417"/>
      <c r="CJ119" s="416">
        <v>0</v>
      </c>
      <c r="CK119" s="420"/>
      <c r="CL119" s="416"/>
      <c r="CM119" s="417"/>
      <c r="CN119" s="417"/>
      <c r="CO119" s="416">
        <v>0</v>
      </c>
      <c r="CP119" s="420"/>
      <c r="CQ119" s="416"/>
      <c r="CR119" s="417"/>
      <c r="CS119" s="417"/>
      <c r="CT119" s="416">
        <v>0</v>
      </c>
      <c r="CU119" s="420"/>
      <c r="CV119" s="416"/>
      <c r="CW119" s="417"/>
      <c r="CX119" s="417"/>
      <c r="CY119" s="416">
        <v>0</v>
      </c>
      <c r="CZ119" s="420"/>
      <c r="DA119" s="416"/>
      <c r="DB119" s="417"/>
      <c r="DC119" s="417"/>
      <c r="DD119" s="416">
        <v>0</v>
      </c>
      <c r="DE119" s="420"/>
      <c r="DF119" s="416"/>
      <c r="DG119" s="417"/>
      <c r="DH119" s="417"/>
      <c r="DI119" s="416">
        <v>0</v>
      </c>
      <c r="DJ119" s="420"/>
      <c r="DK119" s="416"/>
      <c r="DL119" s="417"/>
      <c r="DM119" s="417"/>
      <c r="DN119" s="416">
        <v>0</v>
      </c>
      <c r="DO119" s="420"/>
      <c r="DP119" s="416"/>
      <c r="DQ119" s="417"/>
      <c r="DR119" s="417"/>
      <c r="DS119" s="416">
        <v>0</v>
      </c>
      <c r="DT119" s="420"/>
      <c r="DU119" s="416"/>
      <c r="DV119" s="417"/>
      <c r="DW119" s="417"/>
      <c r="DX119" s="416">
        <v>0</v>
      </c>
      <c r="DY119" s="420"/>
      <c r="DZ119" s="416"/>
      <c r="EA119" s="417"/>
      <c r="EB119" s="417"/>
      <c r="EC119" s="416">
        <v>0</v>
      </c>
      <c r="ED119" s="420"/>
      <c r="EE119" s="416"/>
      <c r="EF119" s="417"/>
      <c r="EG119" s="417"/>
      <c r="EH119" s="416">
        <v>0</v>
      </c>
      <c r="EI119" s="420"/>
      <c r="EJ119" s="416"/>
      <c r="EK119" s="417"/>
      <c r="EL119" s="417"/>
      <c r="EM119" s="416">
        <f>SUM(CE119:CO119)</f>
        <v>0</v>
      </c>
      <c r="EN119" s="420"/>
      <c r="EO119" s="416"/>
      <c r="EP119" s="301"/>
      <c r="ER119" s="290"/>
    </row>
    <row r="120" spans="3:148" ht="12.75" hidden="1" customHeight="1" x14ac:dyDescent="0.35">
      <c r="D120" s="301" t="s">
        <v>358</v>
      </c>
      <c r="F120" s="417"/>
      <c r="G120" s="337"/>
      <c r="H120" s="428">
        <v>0</v>
      </c>
      <c r="I120" s="429"/>
      <c r="J120" s="416"/>
      <c r="K120" s="417"/>
      <c r="L120" s="430"/>
      <c r="M120" s="428">
        <v>0</v>
      </c>
      <c r="N120" s="429"/>
      <c r="O120" s="416"/>
      <c r="P120" s="417"/>
      <c r="Q120" s="430"/>
      <c r="R120" s="428">
        <v>0</v>
      </c>
      <c r="S120" s="429"/>
      <c r="T120" s="416"/>
      <c r="U120" s="417"/>
      <c r="V120" s="430"/>
      <c r="W120" s="428">
        <v>0</v>
      </c>
      <c r="X120" s="429"/>
      <c r="Y120" s="416"/>
      <c r="Z120" s="417"/>
      <c r="AA120" s="430"/>
      <c r="AB120" s="428">
        <v>0</v>
      </c>
      <c r="AC120" s="429"/>
      <c r="AD120" s="416"/>
      <c r="AE120" s="417"/>
      <c r="AF120" s="430"/>
      <c r="AG120" s="428">
        <v>0</v>
      </c>
      <c r="AH120" s="429"/>
      <c r="AI120" s="416"/>
      <c r="AJ120" s="417"/>
      <c r="AK120" s="430"/>
      <c r="AL120" s="428">
        <v>0</v>
      </c>
      <c r="AM120" s="429"/>
      <c r="AN120" s="416"/>
      <c r="AO120" s="417"/>
      <c r="AP120" s="430"/>
      <c r="AQ120" s="428">
        <v>0</v>
      </c>
      <c r="AR120" s="429"/>
      <c r="AS120" s="416"/>
      <c r="AT120" s="417"/>
      <c r="AU120" s="430"/>
      <c r="AV120" s="428">
        <v>0</v>
      </c>
      <c r="AW120" s="429"/>
      <c r="AX120" s="416"/>
      <c r="AY120" s="417"/>
      <c r="AZ120" s="430"/>
      <c r="BA120" s="428">
        <v>0</v>
      </c>
      <c r="BB120" s="429"/>
      <c r="BC120" s="416"/>
      <c r="BD120" s="417"/>
      <c r="BE120" s="430"/>
      <c r="BF120" s="428">
        <v>0</v>
      </c>
      <c r="BG120" s="429"/>
      <c r="BH120" s="416"/>
      <c r="BI120" s="417"/>
      <c r="BJ120" s="430"/>
      <c r="BK120" s="428">
        <v>0</v>
      </c>
      <c r="BL120" s="429"/>
      <c r="BM120" s="416"/>
      <c r="BN120" s="417"/>
      <c r="BO120" s="430"/>
      <c r="BP120" s="428">
        <v>0</v>
      </c>
      <c r="BQ120" s="429"/>
      <c r="BR120" s="416"/>
      <c r="BS120" s="417"/>
      <c r="BT120" s="430"/>
      <c r="BU120" s="428">
        <f>SUM(M120:BP120)</f>
        <v>0</v>
      </c>
      <c r="BV120" s="429"/>
      <c r="BW120" s="416"/>
      <c r="BX120" s="417"/>
      <c r="BY120" s="430"/>
      <c r="BZ120" s="428">
        <v>0</v>
      </c>
      <c r="CA120" s="429"/>
      <c r="CB120" s="416"/>
      <c r="CC120" s="417"/>
      <c r="CD120" s="430"/>
      <c r="CE120" s="428">
        <v>0</v>
      </c>
      <c r="CF120" s="429"/>
      <c r="CG120" s="416"/>
      <c r="CH120" s="417"/>
      <c r="CI120" s="430"/>
      <c r="CJ120" s="428">
        <v>0</v>
      </c>
      <c r="CK120" s="429"/>
      <c r="CL120" s="416"/>
      <c r="CM120" s="417"/>
      <c r="CN120" s="430"/>
      <c r="CO120" s="428">
        <v>0</v>
      </c>
      <c r="CP120" s="429"/>
      <c r="CQ120" s="416"/>
      <c r="CR120" s="417"/>
      <c r="CS120" s="430"/>
      <c r="CT120" s="428">
        <v>0</v>
      </c>
      <c r="CU120" s="429"/>
      <c r="CV120" s="416"/>
      <c r="CW120" s="417"/>
      <c r="CX120" s="430"/>
      <c r="CY120" s="428">
        <v>0</v>
      </c>
      <c r="CZ120" s="429"/>
      <c r="DA120" s="416"/>
      <c r="DB120" s="417"/>
      <c r="DC120" s="430"/>
      <c r="DD120" s="428">
        <v>0</v>
      </c>
      <c r="DE120" s="429"/>
      <c r="DF120" s="416"/>
      <c r="DG120" s="417"/>
      <c r="DH120" s="430"/>
      <c r="DI120" s="428">
        <v>0</v>
      </c>
      <c r="DJ120" s="429"/>
      <c r="DK120" s="416"/>
      <c r="DL120" s="417"/>
      <c r="DM120" s="430"/>
      <c r="DN120" s="428">
        <v>0</v>
      </c>
      <c r="DO120" s="429"/>
      <c r="DP120" s="416"/>
      <c r="DQ120" s="417"/>
      <c r="DR120" s="430"/>
      <c r="DS120" s="428">
        <v>0</v>
      </c>
      <c r="DT120" s="429"/>
      <c r="DU120" s="416"/>
      <c r="DV120" s="417"/>
      <c r="DW120" s="430"/>
      <c r="DX120" s="428">
        <v>0</v>
      </c>
      <c r="DY120" s="429"/>
      <c r="DZ120" s="416"/>
      <c r="EA120" s="417"/>
      <c r="EB120" s="430"/>
      <c r="EC120" s="428">
        <v>0</v>
      </c>
      <c r="ED120" s="429"/>
      <c r="EE120" s="416"/>
      <c r="EF120" s="417"/>
      <c r="EG120" s="430"/>
      <c r="EH120" s="428">
        <v>0</v>
      </c>
      <c r="EI120" s="429"/>
      <c r="EJ120" s="416"/>
      <c r="EK120" s="417"/>
      <c r="EL120" s="430"/>
      <c r="EM120" s="428">
        <f>SUM(CE120:CO120)</f>
        <v>0</v>
      </c>
      <c r="EN120" s="429"/>
      <c r="EO120" s="416"/>
      <c r="EP120" s="301"/>
      <c r="ER120" s="290"/>
    </row>
    <row r="121" spans="3:148" ht="12.75" hidden="1" customHeight="1" x14ac:dyDescent="0.35">
      <c r="D121" s="301"/>
      <c r="F121" s="417"/>
      <c r="H121" s="416"/>
      <c r="I121" s="416"/>
      <c r="J121" s="416"/>
      <c r="K121" s="417"/>
      <c r="L121" s="416"/>
      <c r="M121" s="416"/>
      <c r="N121" s="416"/>
      <c r="O121" s="416"/>
      <c r="P121" s="417"/>
      <c r="Q121" s="416"/>
      <c r="R121" s="416"/>
      <c r="S121" s="416"/>
      <c r="T121" s="416"/>
      <c r="U121" s="417"/>
      <c r="V121" s="416"/>
      <c r="W121" s="416"/>
      <c r="X121" s="416"/>
      <c r="Y121" s="416"/>
      <c r="Z121" s="417"/>
      <c r="AA121" s="416"/>
      <c r="AB121" s="416"/>
      <c r="AC121" s="416"/>
      <c r="AD121" s="416"/>
      <c r="AE121" s="417"/>
      <c r="AF121" s="416"/>
      <c r="AG121" s="416"/>
      <c r="AH121" s="416"/>
      <c r="AI121" s="416"/>
      <c r="AJ121" s="417"/>
      <c r="AK121" s="416"/>
      <c r="AL121" s="416"/>
      <c r="AM121" s="416"/>
      <c r="AN121" s="416"/>
      <c r="AO121" s="417"/>
      <c r="AP121" s="416"/>
      <c r="AQ121" s="416"/>
      <c r="AR121" s="416"/>
      <c r="AS121" s="416"/>
      <c r="AT121" s="417"/>
      <c r="AU121" s="416"/>
      <c r="AV121" s="416"/>
      <c r="AW121" s="416"/>
      <c r="AX121" s="416"/>
      <c r="AY121" s="417"/>
      <c r="AZ121" s="416"/>
      <c r="BA121" s="416"/>
      <c r="BB121" s="416"/>
      <c r="BC121" s="416"/>
      <c r="BD121" s="417"/>
      <c r="BE121" s="416"/>
      <c r="BF121" s="416"/>
      <c r="BG121" s="416"/>
      <c r="BH121" s="416"/>
      <c r="BI121" s="417"/>
      <c r="BJ121" s="416"/>
      <c r="BK121" s="416"/>
      <c r="BL121" s="416"/>
      <c r="BM121" s="416"/>
      <c r="BN121" s="417"/>
      <c r="BO121" s="416"/>
      <c r="BP121" s="416"/>
      <c r="BQ121" s="416"/>
      <c r="BR121" s="416"/>
      <c r="BS121" s="417"/>
      <c r="BT121" s="416"/>
      <c r="BU121" s="416"/>
      <c r="BV121" s="416"/>
      <c r="BW121" s="416"/>
      <c r="BX121" s="417"/>
      <c r="BY121" s="416"/>
      <c r="BZ121" s="416"/>
      <c r="CA121" s="416"/>
      <c r="CB121" s="416"/>
      <c r="CC121" s="417"/>
      <c r="CD121" s="416"/>
      <c r="CE121" s="416"/>
      <c r="CF121" s="416"/>
      <c r="CG121" s="416"/>
      <c r="CH121" s="417"/>
      <c r="CI121" s="416"/>
      <c r="CJ121" s="416"/>
      <c r="CK121" s="416"/>
      <c r="CL121" s="416"/>
      <c r="CM121" s="417"/>
      <c r="CN121" s="416"/>
      <c r="CO121" s="416"/>
      <c r="CP121" s="416"/>
      <c r="CQ121" s="416"/>
      <c r="CR121" s="417"/>
      <c r="CS121" s="416"/>
      <c r="CT121" s="416"/>
      <c r="CU121" s="416"/>
      <c r="CV121" s="416"/>
      <c r="CW121" s="417"/>
      <c r="CX121" s="416"/>
      <c r="CY121" s="416"/>
      <c r="CZ121" s="416"/>
      <c r="DA121" s="416"/>
      <c r="DB121" s="417"/>
      <c r="DC121" s="416"/>
      <c r="DD121" s="416"/>
      <c r="DE121" s="416"/>
      <c r="DF121" s="416"/>
      <c r="DG121" s="417"/>
      <c r="DH121" s="416"/>
      <c r="DI121" s="416"/>
      <c r="DJ121" s="416"/>
      <c r="DK121" s="416"/>
      <c r="DL121" s="417"/>
      <c r="DM121" s="416"/>
      <c r="DN121" s="416"/>
      <c r="DO121" s="416"/>
      <c r="DP121" s="416"/>
      <c r="DQ121" s="417"/>
      <c r="DR121" s="416"/>
      <c r="DS121" s="416"/>
      <c r="DT121" s="416"/>
      <c r="DU121" s="416"/>
      <c r="DV121" s="417"/>
      <c r="DW121" s="416"/>
      <c r="DX121" s="416"/>
      <c r="DY121" s="416"/>
      <c r="DZ121" s="416"/>
      <c r="EA121" s="417"/>
      <c r="EB121" s="416"/>
      <c r="EC121" s="416"/>
      <c r="ED121" s="416"/>
      <c r="EE121" s="416"/>
      <c r="EF121" s="417"/>
      <c r="EG121" s="416"/>
      <c r="EH121" s="416"/>
      <c r="EI121" s="416"/>
      <c r="EJ121" s="416"/>
      <c r="EK121" s="417"/>
      <c r="EL121" s="416"/>
      <c r="EM121" s="416"/>
      <c r="EN121" s="416"/>
      <c r="EO121" s="416"/>
      <c r="EP121" s="301"/>
      <c r="ER121" s="290"/>
    </row>
    <row r="122" spans="3:148" ht="12.75" customHeight="1" x14ac:dyDescent="0.35">
      <c r="D122" s="301" t="s">
        <v>360</v>
      </c>
      <c r="F122" s="417"/>
      <c r="H122" s="416">
        <f>SUM(H123:H125)</f>
        <v>0</v>
      </c>
      <c r="I122" s="416"/>
      <c r="J122" s="416"/>
      <c r="K122" s="417"/>
      <c r="L122" s="416"/>
      <c r="M122" s="416">
        <f>SUM(M123:M125)</f>
        <v>0</v>
      </c>
      <c r="N122" s="416"/>
      <c r="O122" s="416"/>
      <c r="P122" s="417"/>
      <c r="Q122" s="416"/>
      <c r="R122" s="416">
        <f>SUM(R123:R125)</f>
        <v>0</v>
      </c>
      <c r="S122" s="416"/>
      <c r="T122" s="416"/>
      <c r="U122" s="417"/>
      <c r="V122" s="416"/>
      <c r="W122" s="416">
        <f>SUM(W123:W125)</f>
        <v>0</v>
      </c>
      <c r="X122" s="416"/>
      <c r="Y122" s="416"/>
      <c r="Z122" s="417"/>
      <c r="AA122" s="416"/>
      <c r="AB122" s="416">
        <f>SUM(AB123:AB125)</f>
        <v>0</v>
      </c>
      <c r="AC122" s="416"/>
      <c r="AD122" s="416"/>
      <c r="AE122" s="417"/>
      <c r="AF122" s="416"/>
      <c r="AG122" s="416">
        <f>SUM(AG123:AG125)</f>
        <v>0</v>
      </c>
      <c r="AH122" s="416"/>
      <c r="AI122" s="416"/>
      <c r="AJ122" s="417"/>
      <c r="AK122" s="416"/>
      <c r="AL122" s="416">
        <f>SUM(AL123:AL125)</f>
        <v>0</v>
      </c>
      <c r="AM122" s="416"/>
      <c r="AN122" s="416"/>
      <c r="AO122" s="417"/>
      <c r="AP122" s="416"/>
      <c r="AQ122" s="416">
        <f>SUM(AQ123:AQ125)</f>
        <v>0</v>
      </c>
      <c r="AR122" s="416"/>
      <c r="AS122" s="416"/>
      <c r="AT122" s="417"/>
      <c r="AU122" s="416"/>
      <c r="AV122" s="416">
        <f>SUM(AV123:AV125)</f>
        <v>0</v>
      </c>
      <c r="AW122" s="416"/>
      <c r="AX122" s="416"/>
      <c r="AY122" s="417"/>
      <c r="AZ122" s="416"/>
      <c r="BA122" s="416">
        <f>SUM(BA123:BA125)</f>
        <v>0</v>
      </c>
      <c r="BB122" s="416"/>
      <c r="BC122" s="416"/>
      <c r="BD122" s="417"/>
      <c r="BE122" s="416"/>
      <c r="BF122" s="416">
        <f>SUM(BF123:BF125)</f>
        <v>0</v>
      </c>
      <c r="BG122" s="416"/>
      <c r="BH122" s="416"/>
      <c r="BI122" s="417"/>
      <c r="BJ122" s="416"/>
      <c r="BK122" s="416">
        <f>SUM(BK123:BK125)</f>
        <v>0</v>
      </c>
      <c r="BL122" s="416"/>
      <c r="BM122" s="416"/>
      <c r="BN122" s="417"/>
      <c r="BO122" s="416"/>
      <c r="BP122" s="416">
        <f>SUM(BP123:BP125)</f>
        <v>0</v>
      </c>
      <c r="BQ122" s="416"/>
      <c r="BR122" s="416"/>
      <c r="BS122" s="417"/>
      <c r="BT122" s="416"/>
      <c r="BU122" s="416">
        <f>SUM(BU123:BU125)</f>
        <v>0</v>
      </c>
      <c r="BV122" s="416"/>
      <c r="BW122" s="416"/>
      <c r="BX122" s="417"/>
      <c r="BY122" s="416"/>
      <c r="BZ122" s="416">
        <f>SUM(BZ123:BZ125)</f>
        <v>1329000</v>
      </c>
      <c r="CA122" s="416"/>
      <c r="CB122" s="416"/>
      <c r="CC122" s="417"/>
      <c r="CD122" s="416"/>
      <c r="CE122" s="416">
        <f>SUM(CE123:CE125)</f>
        <v>1329000</v>
      </c>
      <c r="CF122" s="416"/>
      <c r="CG122" s="416"/>
      <c r="CH122" s="417"/>
      <c r="CI122" s="416"/>
      <c r="CJ122" s="416">
        <f>SUM(CJ123:CJ125)</f>
        <v>0</v>
      </c>
      <c r="CK122" s="416"/>
      <c r="CL122" s="416"/>
      <c r="CM122" s="417"/>
      <c r="CN122" s="416"/>
      <c r="CO122" s="416">
        <f>SUM(CO123:CO125)</f>
        <v>0</v>
      </c>
      <c r="CP122" s="416"/>
      <c r="CQ122" s="416"/>
      <c r="CR122" s="417"/>
      <c r="CS122" s="416"/>
      <c r="CT122" s="416">
        <f>SUM(CT123:CT125)</f>
        <v>0</v>
      </c>
      <c r="CU122" s="416"/>
      <c r="CV122" s="416"/>
      <c r="CW122" s="417"/>
      <c r="CX122" s="416"/>
      <c r="CY122" s="416">
        <f>SUM(CY123:CY125)</f>
        <v>0</v>
      </c>
      <c r="CZ122" s="416"/>
      <c r="DA122" s="416"/>
      <c r="DB122" s="417"/>
      <c r="DC122" s="416"/>
      <c r="DD122" s="416">
        <f>SUM(DD123:DD125)</f>
        <v>0</v>
      </c>
      <c r="DE122" s="416"/>
      <c r="DF122" s="416"/>
      <c r="DG122" s="417"/>
      <c r="DH122" s="416"/>
      <c r="DI122" s="416">
        <f>SUM(DI123:DI125)</f>
        <v>0</v>
      </c>
      <c r="DJ122" s="416"/>
      <c r="DK122" s="416"/>
      <c r="DL122" s="417"/>
      <c r="DM122" s="416"/>
      <c r="DN122" s="416">
        <f>SUM(DN123:DN125)</f>
        <v>0</v>
      </c>
      <c r="DO122" s="416"/>
      <c r="DP122" s="416"/>
      <c r="DQ122" s="417"/>
      <c r="DR122" s="416"/>
      <c r="DS122" s="416">
        <f>SUM(DS123:DS125)</f>
        <v>0</v>
      </c>
      <c r="DT122" s="416"/>
      <c r="DU122" s="416"/>
      <c r="DV122" s="417"/>
      <c r="DW122" s="416"/>
      <c r="DX122" s="416">
        <f>SUM(DX123:DX125)</f>
        <v>0</v>
      </c>
      <c r="DY122" s="416"/>
      <c r="DZ122" s="416"/>
      <c r="EA122" s="417"/>
      <c r="EB122" s="416"/>
      <c r="EC122" s="416">
        <f>SUM(EC123:EC125)</f>
        <v>0</v>
      </c>
      <c r="ED122" s="416"/>
      <c r="EE122" s="416"/>
      <c r="EF122" s="417"/>
      <c r="EG122" s="416"/>
      <c r="EH122" s="416">
        <f>SUM(EH123:EH125)</f>
        <v>0</v>
      </c>
      <c r="EI122" s="416"/>
      <c r="EJ122" s="416"/>
      <c r="EK122" s="417"/>
      <c r="EL122" s="416"/>
      <c r="EM122" s="416">
        <f>SUM(EM123:EM125)</f>
        <v>1329000</v>
      </c>
      <c r="EN122" s="416"/>
      <c r="EO122" s="416"/>
      <c r="EP122" s="301"/>
      <c r="ER122" s="290"/>
    </row>
    <row r="123" spans="3:148" ht="12.75" customHeight="1" x14ac:dyDescent="0.35">
      <c r="D123" s="301" t="s">
        <v>338</v>
      </c>
      <c r="F123" s="417"/>
      <c r="G123" s="320"/>
      <c r="H123" s="414">
        <v>0</v>
      </c>
      <c r="I123" s="415"/>
      <c r="J123" s="416"/>
      <c r="K123" s="417"/>
      <c r="L123" s="418"/>
      <c r="M123" s="414">
        <v>0</v>
      </c>
      <c r="N123" s="415"/>
      <c r="O123" s="416"/>
      <c r="P123" s="417"/>
      <c r="Q123" s="418"/>
      <c r="R123" s="414">
        <v>0</v>
      </c>
      <c r="S123" s="415"/>
      <c r="T123" s="416"/>
      <c r="U123" s="417"/>
      <c r="V123" s="418"/>
      <c r="W123" s="414">
        <v>0</v>
      </c>
      <c r="X123" s="415"/>
      <c r="Y123" s="416"/>
      <c r="Z123" s="417"/>
      <c r="AA123" s="418"/>
      <c r="AB123" s="414">
        <v>0</v>
      </c>
      <c r="AC123" s="415"/>
      <c r="AD123" s="416"/>
      <c r="AE123" s="417"/>
      <c r="AF123" s="418"/>
      <c r="AG123" s="414">
        <v>0</v>
      </c>
      <c r="AH123" s="415"/>
      <c r="AI123" s="416"/>
      <c r="AJ123" s="417"/>
      <c r="AK123" s="418"/>
      <c r="AL123" s="414">
        <v>0</v>
      </c>
      <c r="AM123" s="415"/>
      <c r="AN123" s="416"/>
      <c r="AO123" s="417"/>
      <c r="AP123" s="418"/>
      <c r="AQ123" s="414">
        <v>0</v>
      </c>
      <c r="AR123" s="415"/>
      <c r="AS123" s="416"/>
      <c r="AT123" s="417"/>
      <c r="AU123" s="418"/>
      <c r="AV123" s="414">
        <v>0</v>
      </c>
      <c r="AW123" s="415"/>
      <c r="AX123" s="416"/>
      <c r="AY123" s="417"/>
      <c r="AZ123" s="418"/>
      <c r="BA123" s="414">
        <v>0</v>
      </c>
      <c r="BB123" s="415"/>
      <c r="BC123" s="416"/>
      <c r="BD123" s="417"/>
      <c r="BE123" s="418"/>
      <c r="BF123" s="414">
        <v>0</v>
      </c>
      <c r="BG123" s="415"/>
      <c r="BH123" s="416"/>
      <c r="BI123" s="417"/>
      <c r="BJ123" s="418"/>
      <c r="BK123" s="414">
        <v>0</v>
      </c>
      <c r="BL123" s="415"/>
      <c r="BM123" s="416"/>
      <c r="BN123" s="417"/>
      <c r="BO123" s="418"/>
      <c r="BP123" s="414">
        <v>0</v>
      </c>
      <c r="BQ123" s="415"/>
      <c r="BR123" s="416"/>
      <c r="BS123" s="417"/>
      <c r="BT123" s="418"/>
      <c r="BU123" s="414">
        <f>SUM(M123:BP123)</f>
        <v>0</v>
      </c>
      <c r="BV123" s="415"/>
      <c r="BW123" s="416"/>
      <c r="BX123" s="417"/>
      <c r="BY123" s="418"/>
      <c r="BZ123" s="414">
        <v>1180376</v>
      </c>
      <c r="CA123" s="415"/>
      <c r="CB123" s="416"/>
      <c r="CC123" s="417"/>
      <c r="CD123" s="418"/>
      <c r="CE123" s="414">
        <v>1180376</v>
      </c>
      <c r="CF123" s="415"/>
      <c r="CG123" s="416"/>
      <c r="CH123" s="417"/>
      <c r="CI123" s="418"/>
      <c r="CJ123" s="414">
        <v>0</v>
      </c>
      <c r="CK123" s="415"/>
      <c r="CL123" s="416"/>
      <c r="CM123" s="417"/>
      <c r="CN123" s="418"/>
      <c r="CO123" s="414">
        <v>0</v>
      </c>
      <c r="CP123" s="415"/>
      <c r="CQ123" s="416"/>
      <c r="CR123" s="417"/>
      <c r="CS123" s="418"/>
      <c r="CT123" s="414">
        <v>0</v>
      </c>
      <c r="CU123" s="415"/>
      <c r="CV123" s="416"/>
      <c r="CW123" s="417"/>
      <c r="CX123" s="418"/>
      <c r="CY123" s="414">
        <v>0</v>
      </c>
      <c r="CZ123" s="415"/>
      <c r="DA123" s="416"/>
      <c r="DB123" s="417"/>
      <c r="DC123" s="418"/>
      <c r="DD123" s="414">
        <v>0</v>
      </c>
      <c r="DE123" s="415"/>
      <c r="DF123" s="416"/>
      <c r="DG123" s="417"/>
      <c r="DH123" s="418"/>
      <c r="DI123" s="414">
        <v>0</v>
      </c>
      <c r="DJ123" s="415"/>
      <c r="DK123" s="416"/>
      <c r="DL123" s="417"/>
      <c r="DM123" s="418"/>
      <c r="DN123" s="414">
        <v>0</v>
      </c>
      <c r="DO123" s="415"/>
      <c r="DP123" s="416"/>
      <c r="DQ123" s="417"/>
      <c r="DR123" s="418"/>
      <c r="DS123" s="414">
        <v>0</v>
      </c>
      <c r="DT123" s="415"/>
      <c r="DU123" s="416"/>
      <c r="DV123" s="417"/>
      <c r="DW123" s="418"/>
      <c r="DX123" s="414">
        <v>0</v>
      </c>
      <c r="DY123" s="415"/>
      <c r="DZ123" s="416"/>
      <c r="EA123" s="417"/>
      <c r="EB123" s="418"/>
      <c r="EC123" s="414">
        <v>0</v>
      </c>
      <c r="ED123" s="415"/>
      <c r="EE123" s="416"/>
      <c r="EF123" s="417"/>
      <c r="EG123" s="418"/>
      <c r="EH123" s="414">
        <v>0</v>
      </c>
      <c r="EI123" s="415"/>
      <c r="EJ123" s="416"/>
      <c r="EK123" s="417"/>
      <c r="EL123" s="418"/>
      <c r="EM123" s="414">
        <f t="shared" ref="EM123:EM125" si="1">SUM(CE123)</f>
        <v>1180376</v>
      </c>
      <c r="EN123" s="415"/>
      <c r="EO123" s="416"/>
      <c r="EP123" s="301"/>
      <c r="ER123" s="290"/>
    </row>
    <row r="124" spans="3:148" ht="12.75" customHeight="1" x14ac:dyDescent="0.35">
      <c r="D124" s="301" t="s">
        <v>341</v>
      </c>
      <c r="F124" s="417"/>
      <c r="G124" s="313"/>
      <c r="H124" s="416">
        <v>0</v>
      </c>
      <c r="I124" s="420"/>
      <c r="J124" s="416"/>
      <c r="K124" s="417"/>
      <c r="L124" s="417"/>
      <c r="M124" s="416">
        <v>0</v>
      </c>
      <c r="N124" s="420"/>
      <c r="O124" s="416"/>
      <c r="P124" s="417"/>
      <c r="Q124" s="417"/>
      <c r="R124" s="416">
        <v>0</v>
      </c>
      <c r="S124" s="420"/>
      <c r="T124" s="416"/>
      <c r="U124" s="417"/>
      <c r="V124" s="417"/>
      <c r="W124" s="416">
        <v>0</v>
      </c>
      <c r="X124" s="420"/>
      <c r="Y124" s="416"/>
      <c r="Z124" s="417"/>
      <c r="AA124" s="417"/>
      <c r="AB124" s="416">
        <v>0</v>
      </c>
      <c r="AC124" s="420"/>
      <c r="AD124" s="416"/>
      <c r="AE124" s="417"/>
      <c r="AF124" s="417"/>
      <c r="AG124" s="416">
        <v>0</v>
      </c>
      <c r="AH124" s="420"/>
      <c r="AI124" s="416"/>
      <c r="AJ124" s="417"/>
      <c r="AK124" s="417"/>
      <c r="AL124" s="416">
        <v>0</v>
      </c>
      <c r="AM124" s="420"/>
      <c r="AN124" s="416"/>
      <c r="AO124" s="417"/>
      <c r="AP124" s="417"/>
      <c r="AQ124" s="416">
        <v>0</v>
      </c>
      <c r="AR124" s="420"/>
      <c r="AS124" s="416"/>
      <c r="AT124" s="417"/>
      <c r="AU124" s="417"/>
      <c r="AV124" s="416">
        <v>0</v>
      </c>
      <c r="AW124" s="420"/>
      <c r="AX124" s="416"/>
      <c r="AY124" s="417"/>
      <c r="AZ124" s="417"/>
      <c r="BA124" s="416">
        <v>0</v>
      </c>
      <c r="BB124" s="420"/>
      <c r="BC124" s="416"/>
      <c r="BD124" s="417"/>
      <c r="BE124" s="417"/>
      <c r="BF124" s="416">
        <v>0</v>
      </c>
      <c r="BG124" s="420"/>
      <c r="BH124" s="416"/>
      <c r="BI124" s="417"/>
      <c r="BJ124" s="417"/>
      <c r="BK124" s="416">
        <v>0</v>
      </c>
      <c r="BL124" s="420"/>
      <c r="BM124" s="416"/>
      <c r="BN124" s="417"/>
      <c r="BO124" s="417"/>
      <c r="BP124" s="416">
        <v>0</v>
      </c>
      <c r="BQ124" s="420"/>
      <c r="BR124" s="416"/>
      <c r="BS124" s="417"/>
      <c r="BT124" s="417"/>
      <c r="BU124" s="416">
        <f>SUM(M124:BP124)</f>
        <v>0</v>
      </c>
      <c r="BV124" s="420"/>
      <c r="BW124" s="416"/>
      <c r="BX124" s="417"/>
      <c r="BY124" s="417"/>
      <c r="BZ124" s="416">
        <v>148624</v>
      </c>
      <c r="CA124" s="420"/>
      <c r="CB124" s="416"/>
      <c r="CC124" s="417"/>
      <c r="CD124" s="417"/>
      <c r="CE124" s="416">
        <v>148624</v>
      </c>
      <c r="CF124" s="420"/>
      <c r="CG124" s="416"/>
      <c r="CH124" s="417"/>
      <c r="CI124" s="417"/>
      <c r="CJ124" s="416">
        <v>0</v>
      </c>
      <c r="CK124" s="420"/>
      <c r="CL124" s="416"/>
      <c r="CM124" s="417"/>
      <c r="CN124" s="417"/>
      <c r="CO124" s="416">
        <v>0</v>
      </c>
      <c r="CP124" s="420"/>
      <c r="CQ124" s="416"/>
      <c r="CR124" s="417"/>
      <c r="CS124" s="417"/>
      <c r="CT124" s="416">
        <v>0</v>
      </c>
      <c r="CU124" s="420"/>
      <c r="CV124" s="416"/>
      <c r="CW124" s="417"/>
      <c r="CX124" s="417"/>
      <c r="CY124" s="416">
        <v>0</v>
      </c>
      <c r="CZ124" s="420"/>
      <c r="DA124" s="416"/>
      <c r="DB124" s="417"/>
      <c r="DC124" s="417"/>
      <c r="DD124" s="416">
        <v>0</v>
      </c>
      <c r="DE124" s="420"/>
      <c r="DF124" s="416"/>
      <c r="DG124" s="417"/>
      <c r="DH124" s="417"/>
      <c r="DI124" s="416">
        <v>0</v>
      </c>
      <c r="DJ124" s="420"/>
      <c r="DK124" s="416"/>
      <c r="DL124" s="417"/>
      <c r="DM124" s="417"/>
      <c r="DN124" s="416">
        <v>0</v>
      </c>
      <c r="DO124" s="420"/>
      <c r="DP124" s="416"/>
      <c r="DQ124" s="417"/>
      <c r="DR124" s="417"/>
      <c r="DS124" s="416">
        <v>0</v>
      </c>
      <c r="DT124" s="420"/>
      <c r="DU124" s="416"/>
      <c r="DV124" s="417"/>
      <c r="DW124" s="417"/>
      <c r="DX124" s="416">
        <v>0</v>
      </c>
      <c r="DY124" s="420"/>
      <c r="DZ124" s="416"/>
      <c r="EA124" s="417"/>
      <c r="EB124" s="417"/>
      <c r="EC124" s="416">
        <v>0</v>
      </c>
      <c r="ED124" s="420"/>
      <c r="EE124" s="416"/>
      <c r="EF124" s="417"/>
      <c r="EG124" s="417"/>
      <c r="EH124" s="416">
        <v>0</v>
      </c>
      <c r="EI124" s="420"/>
      <c r="EJ124" s="416"/>
      <c r="EK124" s="417"/>
      <c r="EL124" s="417"/>
      <c r="EM124" s="416">
        <f t="shared" si="1"/>
        <v>148624</v>
      </c>
      <c r="EN124" s="420"/>
      <c r="EO124" s="416"/>
      <c r="EP124" s="301"/>
      <c r="ER124" s="290"/>
    </row>
    <row r="125" spans="3:148" ht="12.75" customHeight="1" x14ac:dyDescent="0.35">
      <c r="D125" s="301" t="s">
        <v>358</v>
      </c>
      <c r="F125" s="417"/>
      <c r="G125" s="337"/>
      <c r="H125" s="428">
        <v>0</v>
      </c>
      <c r="I125" s="429"/>
      <c r="J125" s="416"/>
      <c r="K125" s="417"/>
      <c r="L125" s="430"/>
      <c r="M125" s="428">
        <v>0</v>
      </c>
      <c r="N125" s="429"/>
      <c r="O125" s="416"/>
      <c r="P125" s="417"/>
      <c r="Q125" s="430"/>
      <c r="R125" s="428">
        <v>0</v>
      </c>
      <c r="S125" s="429"/>
      <c r="T125" s="416"/>
      <c r="U125" s="417"/>
      <c r="V125" s="430"/>
      <c r="W125" s="428">
        <v>0</v>
      </c>
      <c r="X125" s="429"/>
      <c r="Y125" s="416"/>
      <c r="Z125" s="417"/>
      <c r="AA125" s="430"/>
      <c r="AB125" s="428">
        <v>0</v>
      </c>
      <c r="AC125" s="429"/>
      <c r="AD125" s="416"/>
      <c r="AE125" s="417"/>
      <c r="AF125" s="430"/>
      <c r="AG125" s="428">
        <v>0</v>
      </c>
      <c r="AH125" s="429"/>
      <c r="AI125" s="416"/>
      <c r="AJ125" s="417"/>
      <c r="AK125" s="430"/>
      <c r="AL125" s="428">
        <v>0</v>
      </c>
      <c r="AM125" s="429"/>
      <c r="AN125" s="416"/>
      <c r="AO125" s="417"/>
      <c r="AP125" s="430"/>
      <c r="AQ125" s="428">
        <v>0</v>
      </c>
      <c r="AR125" s="429"/>
      <c r="AS125" s="416"/>
      <c r="AT125" s="417"/>
      <c r="AU125" s="430"/>
      <c r="AV125" s="428">
        <v>0</v>
      </c>
      <c r="AW125" s="429"/>
      <c r="AX125" s="416"/>
      <c r="AY125" s="417"/>
      <c r="AZ125" s="430"/>
      <c r="BA125" s="428">
        <v>0</v>
      </c>
      <c r="BB125" s="429"/>
      <c r="BC125" s="416"/>
      <c r="BD125" s="417"/>
      <c r="BE125" s="430"/>
      <c r="BF125" s="428">
        <v>0</v>
      </c>
      <c r="BG125" s="429"/>
      <c r="BH125" s="416"/>
      <c r="BI125" s="417"/>
      <c r="BJ125" s="430"/>
      <c r="BK125" s="428">
        <v>0</v>
      </c>
      <c r="BL125" s="429"/>
      <c r="BM125" s="416"/>
      <c r="BN125" s="417"/>
      <c r="BO125" s="430"/>
      <c r="BP125" s="428">
        <v>0</v>
      </c>
      <c r="BQ125" s="429"/>
      <c r="BR125" s="416"/>
      <c r="BS125" s="417"/>
      <c r="BT125" s="430"/>
      <c r="BU125" s="428">
        <f>SUM(M125:BP125)</f>
        <v>0</v>
      </c>
      <c r="BV125" s="429"/>
      <c r="BW125" s="416"/>
      <c r="BX125" s="417"/>
      <c r="BY125" s="430"/>
      <c r="BZ125" s="428">
        <v>0</v>
      </c>
      <c r="CA125" s="429"/>
      <c r="CB125" s="416"/>
      <c r="CC125" s="417"/>
      <c r="CD125" s="430"/>
      <c r="CE125" s="428">
        <v>0</v>
      </c>
      <c r="CF125" s="429"/>
      <c r="CG125" s="416"/>
      <c r="CH125" s="417"/>
      <c r="CI125" s="430"/>
      <c r="CJ125" s="428">
        <v>0</v>
      </c>
      <c r="CK125" s="429"/>
      <c r="CL125" s="416"/>
      <c r="CM125" s="417"/>
      <c r="CN125" s="430"/>
      <c r="CO125" s="428">
        <v>0</v>
      </c>
      <c r="CP125" s="429"/>
      <c r="CQ125" s="416"/>
      <c r="CR125" s="417"/>
      <c r="CS125" s="430"/>
      <c r="CT125" s="428">
        <v>0</v>
      </c>
      <c r="CU125" s="429"/>
      <c r="CV125" s="416"/>
      <c r="CW125" s="417"/>
      <c r="CX125" s="430"/>
      <c r="CY125" s="428">
        <v>0</v>
      </c>
      <c r="CZ125" s="429"/>
      <c r="DA125" s="416"/>
      <c r="DB125" s="417"/>
      <c r="DC125" s="430"/>
      <c r="DD125" s="428">
        <v>0</v>
      </c>
      <c r="DE125" s="429"/>
      <c r="DF125" s="416"/>
      <c r="DG125" s="417"/>
      <c r="DH125" s="430"/>
      <c r="DI125" s="428">
        <v>0</v>
      </c>
      <c r="DJ125" s="429"/>
      <c r="DK125" s="416"/>
      <c r="DL125" s="417"/>
      <c r="DM125" s="430"/>
      <c r="DN125" s="428">
        <v>0</v>
      </c>
      <c r="DO125" s="429"/>
      <c r="DP125" s="416"/>
      <c r="DQ125" s="417"/>
      <c r="DR125" s="430"/>
      <c r="DS125" s="428">
        <v>0</v>
      </c>
      <c r="DT125" s="429"/>
      <c r="DU125" s="416"/>
      <c r="DV125" s="417"/>
      <c r="DW125" s="430"/>
      <c r="DX125" s="428">
        <v>0</v>
      </c>
      <c r="DY125" s="429"/>
      <c r="DZ125" s="416"/>
      <c r="EA125" s="417"/>
      <c r="EB125" s="430"/>
      <c r="EC125" s="428">
        <v>0</v>
      </c>
      <c r="ED125" s="429"/>
      <c r="EE125" s="416"/>
      <c r="EF125" s="417"/>
      <c r="EG125" s="430"/>
      <c r="EH125" s="428">
        <v>0</v>
      </c>
      <c r="EI125" s="429"/>
      <c r="EJ125" s="416"/>
      <c r="EK125" s="417"/>
      <c r="EL125" s="430"/>
      <c r="EM125" s="428">
        <f t="shared" si="1"/>
        <v>0</v>
      </c>
      <c r="EN125" s="429"/>
      <c r="EO125" s="416"/>
      <c r="EP125" s="301"/>
      <c r="ER125" s="290"/>
    </row>
    <row r="126" spans="3:148" ht="12.75" customHeight="1" x14ac:dyDescent="0.35">
      <c r="D126" s="301"/>
      <c r="F126" s="417"/>
      <c r="H126" s="416"/>
      <c r="I126" s="416"/>
      <c r="J126" s="416"/>
      <c r="K126" s="417"/>
      <c r="L126" s="416"/>
      <c r="M126" s="416"/>
      <c r="N126" s="416"/>
      <c r="O126" s="416"/>
      <c r="P126" s="417"/>
      <c r="Q126" s="416"/>
      <c r="R126" s="416"/>
      <c r="S126" s="416"/>
      <c r="T126" s="416"/>
      <c r="U126" s="417"/>
      <c r="V126" s="416"/>
      <c r="W126" s="416"/>
      <c r="X126" s="416"/>
      <c r="Y126" s="416"/>
      <c r="Z126" s="417"/>
      <c r="AA126" s="416"/>
      <c r="AB126" s="416"/>
      <c r="AC126" s="416"/>
      <c r="AD126" s="416"/>
      <c r="AE126" s="417"/>
      <c r="AF126" s="416"/>
      <c r="AG126" s="416"/>
      <c r="AH126" s="416"/>
      <c r="AI126" s="416"/>
      <c r="AJ126" s="417"/>
      <c r="AK126" s="416"/>
      <c r="AL126" s="416"/>
      <c r="AM126" s="416"/>
      <c r="AN126" s="416"/>
      <c r="AO126" s="417"/>
      <c r="AP126" s="416"/>
      <c r="AQ126" s="416"/>
      <c r="AR126" s="416"/>
      <c r="AS126" s="416"/>
      <c r="AT126" s="417"/>
      <c r="AU126" s="416"/>
      <c r="AV126" s="416"/>
      <c r="AW126" s="416"/>
      <c r="AX126" s="416"/>
      <c r="AY126" s="417"/>
      <c r="AZ126" s="416"/>
      <c r="BA126" s="416"/>
      <c r="BB126" s="416"/>
      <c r="BC126" s="416"/>
      <c r="BD126" s="417"/>
      <c r="BE126" s="416"/>
      <c r="BF126" s="416"/>
      <c r="BG126" s="416"/>
      <c r="BH126" s="416"/>
      <c r="BI126" s="417"/>
      <c r="BJ126" s="416"/>
      <c r="BK126" s="416"/>
      <c r="BL126" s="416"/>
      <c r="BM126" s="416"/>
      <c r="BN126" s="417"/>
      <c r="BO126" s="416"/>
      <c r="BP126" s="416"/>
      <c r="BQ126" s="416"/>
      <c r="BR126" s="416"/>
      <c r="BS126" s="417"/>
      <c r="BT126" s="416"/>
      <c r="BU126" s="416"/>
      <c r="BV126" s="416"/>
      <c r="BW126" s="416"/>
      <c r="BX126" s="417"/>
      <c r="BY126" s="416"/>
      <c r="BZ126" s="416"/>
      <c r="CA126" s="416"/>
      <c r="CB126" s="416"/>
      <c r="CC126" s="417"/>
      <c r="CD126" s="416"/>
      <c r="CE126" s="416"/>
      <c r="CF126" s="416"/>
      <c r="CG126" s="416"/>
      <c r="CH126" s="417"/>
      <c r="CI126" s="416"/>
      <c r="CJ126" s="416"/>
      <c r="CK126" s="416"/>
      <c r="CL126" s="416"/>
      <c r="CM126" s="417"/>
      <c r="CN126" s="416"/>
      <c r="CO126" s="416"/>
      <c r="CP126" s="416"/>
      <c r="CQ126" s="416"/>
      <c r="CR126" s="417"/>
      <c r="CS126" s="416"/>
      <c r="CT126" s="416"/>
      <c r="CU126" s="416"/>
      <c r="CV126" s="416"/>
      <c r="CW126" s="417"/>
      <c r="CX126" s="416"/>
      <c r="CY126" s="416"/>
      <c r="CZ126" s="416"/>
      <c r="DA126" s="416"/>
      <c r="DB126" s="417"/>
      <c r="DC126" s="416"/>
      <c r="DD126" s="416"/>
      <c r="DE126" s="416"/>
      <c r="DF126" s="416"/>
      <c r="DG126" s="417"/>
      <c r="DH126" s="416"/>
      <c r="DI126" s="416"/>
      <c r="DJ126" s="416"/>
      <c r="DK126" s="416"/>
      <c r="DL126" s="417"/>
      <c r="DM126" s="416"/>
      <c r="DN126" s="416"/>
      <c r="DO126" s="416"/>
      <c r="DP126" s="416"/>
      <c r="DQ126" s="417"/>
      <c r="DR126" s="416"/>
      <c r="DS126" s="416"/>
      <c r="DT126" s="416"/>
      <c r="DU126" s="416"/>
      <c r="DV126" s="417"/>
      <c r="DW126" s="416"/>
      <c r="DX126" s="416"/>
      <c r="DY126" s="416"/>
      <c r="DZ126" s="416"/>
      <c r="EA126" s="417"/>
      <c r="EB126" s="416"/>
      <c r="EC126" s="416"/>
      <c r="ED126" s="416"/>
      <c r="EE126" s="416"/>
      <c r="EF126" s="417"/>
      <c r="EG126" s="416"/>
      <c r="EH126" s="416"/>
      <c r="EI126" s="416"/>
      <c r="EJ126" s="416"/>
      <c r="EK126" s="417"/>
      <c r="EL126" s="416"/>
      <c r="EM126" s="416"/>
      <c r="EN126" s="416"/>
      <c r="EO126" s="416"/>
      <c r="EP126" s="301"/>
      <c r="ER126" s="290"/>
    </row>
    <row r="127" spans="3:148" ht="12.75" customHeight="1" x14ac:dyDescent="0.35">
      <c r="D127" s="301" t="s">
        <v>361</v>
      </c>
      <c r="F127" s="417"/>
      <c r="H127" s="416">
        <f>SUM(H128:H130)</f>
        <v>0</v>
      </c>
      <c r="I127" s="416"/>
      <c r="J127" s="416"/>
      <c r="K127" s="417"/>
      <c r="L127" s="416"/>
      <c r="M127" s="416">
        <f>SUM(M128:M130)</f>
        <v>0</v>
      </c>
      <c r="N127" s="416"/>
      <c r="O127" s="416"/>
      <c r="P127" s="417"/>
      <c r="Q127" s="416"/>
      <c r="R127" s="416">
        <f>SUM(R128:R130)</f>
        <v>0</v>
      </c>
      <c r="S127" s="416"/>
      <c r="T127" s="416"/>
      <c r="U127" s="417"/>
      <c r="V127" s="416"/>
      <c r="W127" s="416">
        <f>SUM(W128:W130)</f>
        <v>0</v>
      </c>
      <c r="X127" s="416"/>
      <c r="Y127" s="416"/>
      <c r="Z127" s="417"/>
      <c r="AA127" s="416"/>
      <c r="AB127" s="416">
        <f>SUM(AB128:AB130)</f>
        <v>0</v>
      </c>
      <c r="AC127" s="416"/>
      <c r="AD127" s="416"/>
      <c r="AE127" s="417"/>
      <c r="AF127" s="416"/>
      <c r="AG127" s="416">
        <f>SUM(AG128:AG130)</f>
        <v>0</v>
      </c>
      <c r="AH127" s="416"/>
      <c r="AI127" s="416"/>
      <c r="AJ127" s="417"/>
      <c r="AK127" s="416"/>
      <c r="AL127" s="416">
        <f>SUM(AL128:AL130)</f>
        <v>0</v>
      </c>
      <c r="AM127" s="416"/>
      <c r="AN127" s="416"/>
      <c r="AO127" s="417"/>
      <c r="AP127" s="416"/>
      <c r="AQ127" s="416">
        <f>SUM(AQ128:AQ130)</f>
        <v>0</v>
      </c>
      <c r="AR127" s="416"/>
      <c r="AS127" s="416"/>
      <c r="AT127" s="417"/>
      <c r="AU127" s="416"/>
      <c r="AV127" s="416">
        <f>SUM(AV128:AV130)</f>
        <v>0</v>
      </c>
      <c r="AW127" s="416"/>
      <c r="AX127" s="416"/>
      <c r="AY127" s="417"/>
      <c r="AZ127" s="416"/>
      <c r="BA127" s="416">
        <f>SUM(BA128:BA130)</f>
        <v>0</v>
      </c>
      <c r="BB127" s="416"/>
      <c r="BC127" s="416"/>
      <c r="BD127" s="417"/>
      <c r="BE127" s="416"/>
      <c r="BF127" s="416">
        <f>SUM(BF128:BF130)</f>
        <v>0</v>
      </c>
      <c r="BG127" s="416"/>
      <c r="BH127" s="416"/>
      <c r="BI127" s="417"/>
      <c r="BJ127" s="416"/>
      <c r="BK127" s="416">
        <f>SUM(BK128:BK130)</f>
        <v>0</v>
      </c>
      <c r="BL127" s="416"/>
      <c r="BM127" s="416"/>
      <c r="BN127" s="417"/>
      <c r="BO127" s="416"/>
      <c r="BP127" s="416">
        <f>SUM(BP128:BP130)</f>
        <v>0</v>
      </c>
      <c r="BQ127" s="416"/>
      <c r="BR127" s="416"/>
      <c r="BS127" s="417"/>
      <c r="BT127" s="428"/>
      <c r="BU127" s="428">
        <f>SUM(BU128:BU130)</f>
        <v>0</v>
      </c>
      <c r="BV127" s="416"/>
      <c r="BW127" s="416"/>
      <c r="BX127" s="417"/>
      <c r="BY127" s="416"/>
      <c r="BZ127" s="416">
        <f>SUM(BZ128:BZ130)</f>
        <v>13308000</v>
      </c>
      <c r="CA127" s="416"/>
      <c r="CB127" s="416"/>
      <c r="CC127" s="417"/>
      <c r="CD127" s="416"/>
      <c r="CE127" s="416">
        <f>SUM(CE128:CE130)</f>
        <v>3441000</v>
      </c>
      <c r="CF127" s="416"/>
      <c r="CG127" s="416"/>
      <c r="CH127" s="417"/>
      <c r="CI127" s="416"/>
      <c r="CJ127" s="416">
        <f>SUM(CJ128:CJ130)</f>
        <v>3296000</v>
      </c>
      <c r="CK127" s="416"/>
      <c r="CL127" s="416"/>
      <c r="CM127" s="417"/>
      <c r="CN127" s="416"/>
      <c r="CO127" s="416">
        <f>SUM(CO128:CO130)</f>
        <v>2189000</v>
      </c>
      <c r="CP127" s="416"/>
      <c r="CQ127" s="416"/>
      <c r="CR127" s="417"/>
      <c r="CS127" s="416"/>
      <c r="CT127" s="416">
        <f>SUM(CT128:CT130)</f>
        <v>4382000</v>
      </c>
      <c r="CU127" s="416"/>
      <c r="CV127" s="416"/>
      <c r="CW127" s="417"/>
      <c r="CX127" s="416"/>
      <c r="CY127" s="416">
        <f>SUM(CY128:CY130)</f>
        <v>0</v>
      </c>
      <c r="CZ127" s="416"/>
      <c r="DA127" s="416"/>
      <c r="DB127" s="417"/>
      <c r="DC127" s="416"/>
      <c r="DD127" s="416">
        <f>SUM(DD128:DD130)</f>
        <v>0</v>
      </c>
      <c r="DE127" s="416"/>
      <c r="DF127" s="416"/>
      <c r="DG127" s="417"/>
      <c r="DH127" s="416"/>
      <c r="DI127" s="416">
        <f>SUM(DI128:DI130)</f>
        <v>0</v>
      </c>
      <c r="DJ127" s="416"/>
      <c r="DK127" s="416"/>
      <c r="DL127" s="417"/>
      <c r="DM127" s="416"/>
      <c r="DN127" s="416">
        <f>SUM(DN128:DN130)</f>
        <v>0</v>
      </c>
      <c r="DO127" s="416"/>
      <c r="DP127" s="416"/>
      <c r="DQ127" s="417"/>
      <c r="DR127" s="416"/>
      <c r="DS127" s="416">
        <f>SUM(DS128:DS130)</f>
        <v>0</v>
      </c>
      <c r="DT127" s="416"/>
      <c r="DU127" s="416"/>
      <c r="DV127" s="417"/>
      <c r="DW127" s="416"/>
      <c r="DX127" s="416">
        <f>SUM(DX128:DX130)</f>
        <v>0</v>
      </c>
      <c r="DY127" s="416"/>
      <c r="DZ127" s="416"/>
      <c r="EA127" s="417"/>
      <c r="EB127" s="416"/>
      <c r="EC127" s="416">
        <f>SUM(EC128:EC130)</f>
        <v>0</v>
      </c>
      <c r="ED127" s="416"/>
      <c r="EE127" s="416"/>
      <c r="EF127" s="417"/>
      <c r="EG127" s="416"/>
      <c r="EH127" s="416">
        <f>SUM(EH128:EH130)</f>
        <v>0</v>
      </c>
      <c r="EI127" s="416"/>
      <c r="EJ127" s="420"/>
      <c r="EK127" s="417"/>
      <c r="EL127" s="416"/>
      <c r="EM127" s="428">
        <f>SUM(EM128:EM130)</f>
        <v>3441000</v>
      </c>
      <c r="EN127" s="416"/>
      <c r="EO127" s="416"/>
      <c r="EP127" s="301"/>
      <c r="ER127" s="290"/>
    </row>
    <row r="128" spans="3:148" ht="12.75" customHeight="1" x14ac:dyDescent="0.35">
      <c r="D128" s="301" t="s">
        <v>338</v>
      </c>
      <c r="F128" s="417"/>
      <c r="G128" s="320"/>
      <c r="H128" s="414">
        <v>0</v>
      </c>
      <c r="I128" s="415"/>
      <c r="J128" s="416"/>
      <c r="K128" s="417"/>
      <c r="L128" s="418"/>
      <c r="M128" s="414">
        <v>0</v>
      </c>
      <c r="N128" s="415"/>
      <c r="O128" s="416"/>
      <c r="P128" s="417"/>
      <c r="Q128" s="418"/>
      <c r="R128" s="414">
        <v>0</v>
      </c>
      <c r="S128" s="415"/>
      <c r="T128" s="416"/>
      <c r="U128" s="417"/>
      <c r="V128" s="418"/>
      <c r="W128" s="414">
        <v>0</v>
      </c>
      <c r="X128" s="415"/>
      <c r="Y128" s="416"/>
      <c r="Z128" s="417"/>
      <c r="AA128" s="418"/>
      <c r="AB128" s="414">
        <v>0</v>
      </c>
      <c r="AC128" s="415"/>
      <c r="AD128" s="416"/>
      <c r="AE128" s="417"/>
      <c r="AF128" s="418"/>
      <c r="AG128" s="414">
        <v>0</v>
      </c>
      <c r="AH128" s="415"/>
      <c r="AI128" s="416"/>
      <c r="AJ128" s="417"/>
      <c r="AK128" s="418"/>
      <c r="AL128" s="414">
        <v>0</v>
      </c>
      <c r="AM128" s="415"/>
      <c r="AN128" s="416"/>
      <c r="AO128" s="417"/>
      <c r="AP128" s="418"/>
      <c r="AQ128" s="414">
        <v>0</v>
      </c>
      <c r="AR128" s="415"/>
      <c r="AS128" s="416"/>
      <c r="AT128" s="417"/>
      <c r="AU128" s="418"/>
      <c r="AV128" s="414">
        <v>0</v>
      </c>
      <c r="AW128" s="415"/>
      <c r="AX128" s="416"/>
      <c r="AY128" s="417"/>
      <c r="AZ128" s="418"/>
      <c r="BA128" s="414">
        <v>0</v>
      </c>
      <c r="BB128" s="415"/>
      <c r="BC128" s="416"/>
      <c r="BD128" s="417"/>
      <c r="BE128" s="418"/>
      <c r="BF128" s="414">
        <v>0</v>
      </c>
      <c r="BG128" s="415"/>
      <c r="BH128" s="416"/>
      <c r="BI128" s="417"/>
      <c r="BJ128" s="418"/>
      <c r="BK128" s="414">
        <v>0</v>
      </c>
      <c r="BL128" s="415"/>
      <c r="BM128" s="416"/>
      <c r="BN128" s="417"/>
      <c r="BO128" s="418"/>
      <c r="BP128" s="414">
        <v>0</v>
      </c>
      <c r="BQ128" s="415"/>
      <c r="BR128" s="416"/>
      <c r="BS128" s="417"/>
      <c r="BT128" s="417"/>
      <c r="BU128" s="416">
        <f>SUM(M128:BP128)</f>
        <v>0</v>
      </c>
      <c r="BV128" s="415"/>
      <c r="BW128" s="416"/>
      <c r="BX128" s="417"/>
      <c r="BY128" s="418"/>
      <c r="BZ128" s="414">
        <v>12473888</v>
      </c>
      <c r="CA128" s="415"/>
      <c r="CB128" s="416"/>
      <c r="CC128" s="417"/>
      <c r="CD128" s="418"/>
      <c r="CE128" s="414">
        <v>3133358</v>
      </c>
      <c r="CF128" s="415"/>
      <c r="CG128" s="416"/>
      <c r="CH128" s="417"/>
      <c r="CI128" s="418"/>
      <c r="CJ128" s="414">
        <v>3061801</v>
      </c>
      <c r="CK128" s="415"/>
      <c r="CL128" s="416"/>
      <c r="CM128" s="417"/>
      <c r="CN128" s="418"/>
      <c r="CO128" s="414">
        <v>2066990</v>
      </c>
      <c r="CP128" s="415"/>
      <c r="CQ128" s="416"/>
      <c r="CR128" s="417"/>
      <c r="CS128" s="418"/>
      <c r="CT128" s="414">
        <v>4211739</v>
      </c>
      <c r="CU128" s="415"/>
      <c r="CV128" s="416"/>
      <c r="CW128" s="417"/>
      <c r="CX128" s="418"/>
      <c r="CY128" s="414">
        <v>0</v>
      </c>
      <c r="CZ128" s="415"/>
      <c r="DA128" s="416"/>
      <c r="DB128" s="417"/>
      <c r="DC128" s="418"/>
      <c r="DD128" s="414">
        <v>0</v>
      </c>
      <c r="DE128" s="415"/>
      <c r="DF128" s="416"/>
      <c r="DG128" s="417"/>
      <c r="DH128" s="418"/>
      <c r="DI128" s="414">
        <v>0</v>
      </c>
      <c r="DJ128" s="415"/>
      <c r="DK128" s="416"/>
      <c r="DL128" s="417"/>
      <c r="DM128" s="418"/>
      <c r="DN128" s="414">
        <v>0</v>
      </c>
      <c r="DO128" s="415"/>
      <c r="DP128" s="416"/>
      <c r="DQ128" s="417"/>
      <c r="DR128" s="418"/>
      <c r="DS128" s="414">
        <v>0</v>
      </c>
      <c r="DT128" s="415"/>
      <c r="DU128" s="416"/>
      <c r="DV128" s="417"/>
      <c r="DW128" s="418"/>
      <c r="DX128" s="414">
        <v>0</v>
      </c>
      <c r="DY128" s="415"/>
      <c r="DZ128" s="416"/>
      <c r="EA128" s="417"/>
      <c r="EB128" s="418"/>
      <c r="EC128" s="414">
        <v>0</v>
      </c>
      <c r="ED128" s="415"/>
      <c r="EE128" s="416"/>
      <c r="EF128" s="417"/>
      <c r="EG128" s="418"/>
      <c r="EH128" s="414">
        <v>0</v>
      </c>
      <c r="EI128" s="415"/>
      <c r="EJ128" s="420"/>
      <c r="EK128" s="427"/>
      <c r="EL128" s="418"/>
      <c r="EM128" s="416">
        <f t="shared" ref="EM128:EM130" si="2">SUM(CE128)</f>
        <v>3133358</v>
      </c>
      <c r="EN128" s="415"/>
      <c r="EO128" s="416"/>
      <c r="EP128" s="301"/>
      <c r="ER128" s="290"/>
    </row>
    <row r="129" spans="4:148" ht="12.75" customHeight="1" x14ac:dyDescent="0.35">
      <c r="D129" s="301" t="s">
        <v>341</v>
      </c>
      <c r="F129" s="417"/>
      <c r="G129" s="313"/>
      <c r="H129" s="416">
        <v>0</v>
      </c>
      <c r="I129" s="420"/>
      <c r="J129" s="416"/>
      <c r="K129" s="417"/>
      <c r="L129" s="417"/>
      <c r="M129" s="416">
        <v>0</v>
      </c>
      <c r="N129" s="420"/>
      <c r="O129" s="416"/>
      <c r="P129" s="417"/>
      <c r="Q129" s="417"/>
      <c r="R129" s="416">
        <v>0</v>
      </c>
      <c r="S129" s="420"/>
      <c r="T129" s="416"/>
      <c r="U129" s="417"/>
      <c r="V129" s="417"/>
      <c r="W129" s="416">
        <v>0</v>
      </c>
      <c r="X129" s="420"/>
      <c r="Y129" s="416"/>
      <c r="Z129" s="417"/>
      <c r="AA129" s="417"/>
      <c r="AB129" s="416">
        <v>0</v>
      </c>
      <c r="AC129" s="420"/>
      <c r="AD129" s="416"/>
      <c r="AE129" s="417"/>
      <c r="AF129" s="417"/>
      <c r="AG129" s="416">
        <v>0</v>
      </c>
      <c r="AH129" s="420"/>
      <c r="AI129" s="416"/>
      <c r="AJ129" s="417"/>
      <c r="AK129" s="417"/>
      <c r="AL129" s="416">
        <v>0</v>
      </c>
      <c r="AM129" s="420"/>
      <c r="AN129" s="416"/>
      <c r="AO129" s="417"/>
      <c r="AP129" s="417"/>
      <c r="AQ129" s="416">
        <v>0</v>
      </c>
      <c r="AR129" s="420"/>
      <c r="AS129" s="416"/>
      <c r="AT129" s="417"/>
      <c r="AU129" s="417"/>
      <c r="AV129" s="416">
        <v>0</v>
      </c>
      <c r="AW129" s="420"/>
      <c r="AX129" s="416"/>
      <c r="AY129" s="417"/>
      <c r="AZ129" s="417"/>
      <c r="BA129" s="416">
        <v>0</v>
      </c>
      <c r="BB129" s="420"/>
      <c r="BC129" s="416"/>
      <c r="BD129" s="417"/>
      <c r="BE129" s="417"/>
      <c r="BF129" s="416">
        <v>0</v>
      </c>
      <c r="BG129" s="420"/>
      <c r="BH129" s="416"/>
      <c r="BI129" s="417"/>
      <c r="BJ129" s="417"/>
      <c r="BK129" s="416">
        <v>0</v>
      </c>
      <c r="BL129" s="420"/>
      <c r="BM129" s="416"/>
      <c r="BN129" s="417"/>
      <c r="BO129" s="417"/>
      <c r="BP129" s="416">
        <v>0</v>
      </c>
      <c r="BQ129" s="420"/>
      <c r="BR129" s="416"/>
      <c r="BS129" s="417"/>
      <c r="BT129" s="417"/>
      <c r="BU129" s="416">
        <f>SUM(M129:BP129)</f>
        <v>0</v>
      </c>
      <c r="BV129" s="420"/>
      <c r="BW129" s="416"/>
      <c r="BX129" s="417"/>
      <c r="BY129" s="417"/>
      <c r="BZ129" s="416">
        <v>834112</v>
      </c>
      <c r="CA129" s="420"/>
      <c r="CB129" s="416"/>
      <c r="CC129" s="417"/>
      <c r="CD129" s="417"/>
      <c r="CE129" s="416">
        <v>307642</v>
      </c>
      <c r="CF129" s="420"/>
      <c r="CG129" s="416"/>
      <c r="CH129" s="417"/>
      <c r="CI129" s="417"/>
      <c r="CJ129" s="416">
        <v>234199</v>
      </c>
      <c r="CK129" s="420"/>
      <c r="CL129" s="416"/>
      <c r="CM129" s="417"/>
      <c r="CN129" s="417"/>
      <c r="CO129" s="416">
        <v>122010</v>
      </c>
      <c r="CP129" s="420"/>
      <c r="CQ129" s="416"/>
      <c r="CR129" s="417"/>
      <c r="CS129" s="417"/>
      <c r="CT129" s="416">
        <v>170261</v>
      </c>
      <c r="CU129" s="420"/>
      <c r="CV129" s="416"/>
      <c r="CW129" s="417"/>
      <c r="CX129" s="417"/>
      <c r="CY129" s="416">
        <v>0</v>
      </c>
      <c r="CZ129" s="420"/>
      <c r="DA129" s="416"/>
      <c r="DB129" s="417"/>
      <c r="DC129" s="417"/>
      <c r="DD129" s="416">
        <v>0</v>
      </c>
      <c r="DE129" s="420"/>
      <c r="DF129" s="416"/>
      <c r="DG129" s="417"/>
      <c r="DH129" s="417"/>
      <c r="DI129" s="416">
        <v>0</v>
      </c>
      <c r="DJ129" s="420"/>
      <c r="DK129" s="416"/>
      <c r="DL129" s="417"/>
      <c r="DM129" s="417"/>
      <c r="DN129" s="416">
        <v>0</v>
      </c>
      <c r="DO129" s="420"/>
      <c r="DP129" s="416"/>
      <c r="DQ129" s="417"/>
      <c r="DR129" s="417"/>
      <c r="DS129" s="416">
        <v>0</v>
      </c>
      <c r="DT129" s="420"/>
      <c r="DU129" s="416"/>
      <c r="DV129" s="417"/>
      <c r="DW129" s="417"/>
      <c r="DX129" s="416">
        <v>0</v>
      </c>
      <c r="DY129" s="420"/>
      <c r="DZ129" s="416"/>
      <c r="EA129" s="417"/>
      <c r="EB129" s="417"/>
      <c r="EC129" s="416">
        <v>0</v>
      </c>
      <c r="ED129" s="420"/>
      <c r="EE129" s="416"/>
      <c r="EF129" s="417"/>
      <c r="EG129" s="417"/>
      <c r="EH129" s="416">
        <v>0</v>
      </c>
      <c r="EI129" s="420"/>
      <c r="EJ129" s="416"/>
      <c r="EK129" s="417"/>
      <c r="EL129" s="417"/>
      <c r="EM129" s="416">
        <f t="shared" si="2"/>
        <v>307642</v>
      </c>
      <c r="EN129" s="420"/>
      <c r="EO129" s="416"/>
      <c r="EP129" s="301"/>
      <c r="ER129" s="290"/>
    </row>
    <row r="130" spans="4:148" ht="12.75" customHeight="1" x14ac:dyDescent="0.35">
      <c r="D130" s="301" t="s">
        <v>358</v>
      </c>
      <c r="F130" s="417"/>
      <c r="G130" s="337"/>
      <c r="H130" s="428">
        <v>0</v>
      </c>
      <c r="I130" s="429"/>
      <c r="J130" s="416"/>
      <c r="K130" s="417"/>
      <c r="L130" s="430"/>
      <c r="M130" s="428">
        <v>0</v>
      </c>
      <c r="N130" s="429"/>
      <c r="O130" s="416"/>
      <c r="P130" s="417"/>
      <c r="Q130" s="430"/>
      <c r="R130" s="428">
        <v>0</v>
      </c>
      <c r="S130" s="429"/>
      <c r="T130" s="416"/>
      <c r="U130" s="417"/>
      <c r="V130" s="430"/>
      <c r="W130" s="428">
        <v>0</v>
      </c>
      <c r="X130" s="429"/>
      <c r="Y130" s="416"/>
      <c r="Z130" s="417"/>
      <c r="AA130" s="430"/>
      <c r="AB130" s="428">
        <v>0</v>
      </c>
      <c r="AC130" s="429"/>
      <c r="AD130" s="416"/>
      <c r="AE130" s="417"/>
      <c r="AF130" s="430"/>
      <c r="AG130" s="428">
        <v>0</v>
      </c>
      <c r="AH130" s="429"/>
      <c r="AI130" s="416"/>
      <c r="AJ130" s="417"/>
      <c r="AK130" s="430"/>
      <c r="AL130" s="428">
        <v>0</v>
      </c>
      <c r="AM130" s="429"/>
      <c r="AN130" s="416"/>
      <c r="AO130" s="417"/>
      <c r="AP130" s="430"/>
      <c r="AQ130" s="428">
        <v>0</v>
      </c>
      <c r="AR130" s="429"/>
      <c r="AS130" s="416"/>
      <c r="AT130" s="417"/>
      <c r="AU130" s="430"/>
      <c r="AV130" s="428">
        <v>0</v>
      </c>
      <c r="AW130" s="429"/>
      <c r="AX130" s="416"/>
      <c r="AY130" s="417"/>
      <c r="AZ130" s="430"/>
      <c r="BA130" s="428">
        <v>0</v>
      </c>
      <c r="BB130" s="429"/>
      <c r="BC130" s="416"/>
      <c r="BD130" s="417"/>
      <c r="BE130" s="430"/>
      <c r="BF130" s="428">
        <v>0</v>
      </c>
      <c r="BG130" s="429"/>
      <c r="BH130" s="416"/>
      <c r="BI130" s="417"/>
      <c r="BJ130" s="430"/>
      <c r="BK130" s="428">
        <v>0</v>
      </c>
      <c r="BL130" s="429"/>
      <c r="BM130" s="416"/>
      <c r="BN130" s="417"/>
      <c r="BO130" s="430"/>
      <c r="BP130" s="428">
        <v>0</v>
      </c>
      <c r="BQ130" s="429"/>
      <c r="BR130" s="416"/>
      <c r="BS130" s="417"/>
      <c r="BT130" s="430"/>
      <c r="BU130" s="428">
        <f>SUM(M130:BP130)</f>
        <v>0</v>
      </c>
      <c r="BV130" s="429"/>
      <c r="BW130" s="416"/>
      <c r="BX130" s="417"/>
      <c r="BY130" s="430"/>
      <c r="BZ130" s="428">
        <v>0</v>
      </c>
      <c r="CA130" s="429"/>
      <c r="CB130" s="416"/>
      <c r="CC130" s="417"/>
      <c r="CD130" s="430"/>
      <c r="CE130" s="428">
        <v>0</v>
      </c>
      <c r="CF130" s="429"/>
      <c r="CG130" s="416"/>
      <c r="CH130" s="417"/>
      <c r="CI130" s="430"/>
      <c r="CJ130" s="428">
        <v>0</v>
      </c>
      <c r="CK130" s="429"/>
      <c r="CL130" s="416"/>
      <c r="CM130" s="417"/>
      <c r="CN130" s="430"/>
      <c r="CO130" s="428">
        <v>0</v>
      </c>
      <c r="CP130" s="429"/>
      <c r="CQ130" s="416"/>
      <c r="CR130" s="417"/>
      <c r="CS130" s="430"/>
      <c r="CT130" s="428">
        <v>0</v>
      </c>
      <c r="CU130" s="429"/>
      <c r="CV130" s="416"/>
      <c r="CW130" s="417"/>
      <c r="CX130" s="430"/>
      <c r="CY130" s="428">
        <v>0</v>
      </c>
      <c r="CZ130" s="429"/>
      <c r="DA130" s="416"/>
      <c r="DB130" s="417"/>
      <c r="DC130" s="430"/>
      <c r="DD130" s="428">
        <v>0</v>
      </c>
      <c r="DE130" s="429"/>
      <c r="DF130" s="416"/>
      <c r="DG130" s="417"/>
      <c r="DH130" s="430"/>
      <c r="DI130" s="428">
        <v>0</v>
      </c>
      <c r="DJ130" s="429"/>
      <c r="DK130" s="416"/>
      <c r="DL130" s="417"/>
      <c r="DM130" s="430"/>
      <c r="DN130" s="428">
        <v>0</v>
      </c>
      <c r="DO130" s="429"/>
      <c r="DP130" s="416"/>
      <c r="DQ130" s="417"/>
      <c r="DR130" s="430"/>
      <c r="DS130" s="428">
        <v>0</v>
      </c>
      <c r="DT130" s="429"/>
      <c r="DU130" s="416"/>
      <c r="DV130" s="417"/>
      <c r="DW130" s="430"/>
      <c r="DX130" s="428">
        <v>0</v>
      </c>
      <c r="DY130" s="429"/>
      <c r="DZ130" s="416"/>
      <c r="EA130" s="417"/>
      <c r="EB130" s="430"/>
      <c r="EC130" s="428">
        <v>0</v>
      </c>
      <c r="ED130" s="429"/>
      <c r="EE130" s="416"/>
      <c r="EF130" s="417"/>
      <c r="EG130" s="430"/>
      <c r="EH130" s="428">
        <v>0</v>
      </c>
      <c r="EI130" s="429"/>
      <c r="EJ130" s="416"/>
      <c r="EK130" s="417"/>
      <c r="EL130" s="430"/>
      <c r="EM130" s="428">
        <f t="shared" si="2"/>
        <v>0</v>
      </c>
      <c r="EN130" s="429"/>
      <c r="EO130" s="416"/>
      <c r="EP130" s="301"/>
      <c r="ER130" s="290"/>
    </row>
    <row r="131" spans="4:148" ht="12.75" customHeight="1" x14ac:dyDescent="0.35">
      <c r="D131" s="301"/>
      <c r="F131" s="417"/>
      <c r="H131" s="416"/>
      <c r="I131" s="416"/>
      <c r="J131" s="416"/>
      <c r="K131" s="417"/>
      <c r="L131" s="416"/>
      <c r="M131" s="416"/>
      <c r="N131" s="416"/>
      <c r="O131" s="416"/>
      <c r="P131" s="417"/>
      <c r="Q131" s="416"/>
      <c r="R131" s="416"/>
      <c r="S131" s="416"/>
      <c r="T131" s="416"/>
      <c r="U131" s="417"/>
      <c r="V131" s="416"/>
      <c r="W131" s="416"/>
      <c r="X131" s="416"/>
      <c r="Y131" s="416"/>
      <c r="Z131" s="417"/>
      <c r="AA131" s="416"/>
      <c r="AB131" s="416"/>
      <c r="AC131" s="416"/>
      <c r="AD131" s="416"/>
      <c r="AE131" s="417"/>
      <c r="AF131" s="416"/>
      <c r="AG131" s="416"/>
      <c r="AH131" s="416"/>
      <c r="AI131" s="416"/>
      <c r="AJ131" s="417"/>
      <c r="AK131" s="416"/>
      <c r="AL131" s="416"/>
      <c r="AM131" s="416"/>
      <c r="AN131" s="416"/>
      <c r="AO131" s="417"/>
      <c r="AP131" s="416"/>
      <c r="AQ131" s="416"/>
      <c r="AR131" s="416"/>
      <c r="AS131" s="416"/>
      <c r="AT131" s="417"/>
      <c r="AU131" s="416"/>
      <c r="AV131" s="416"/>
      <c r="AW131" s="416"/>
      <c r="AX131" s="416"/>
      <c r="AY131" s="417"/>
      <c r="AZ131" s="416"/>
      <c r="BA131" s="416"/>
      <c r="BB131" s="416"/>
      <c r="BC131" s="416"/>
      <c r="BD131" s="417"/>
      <c r="BE131" s="416"/>
      <c r="BF131" s="416"/>
      <c r="BG131" s="416"/>
      <c r="BH131" s="416"/>
      <c r="BI131" s="417"/>
      <c r="BJ131" s="416"/>
      <c r="BK131" s="416"/>
      <c r="BL131" s="416"/>
      <c r="BM131" s="416"/>
      <c r="BN131" s="417"/>
      <c r="BO131" s="416"/>
      <c r="BP131" s="416"/>
      <c r="BQ131" s="416"/>
      <c r="BR131" s="416"/>
      <c r="BS131" s="417"/>
      <c r="BT131" s="416"/>
      <c r="BU131" s="416"/>
      <c r="BV131" s="416"/>
      <c r="BW131" s="416"/>
      <c r="BX131" s="417"/>
      <c r="BY131" s="416"/>
      <c r="BZ131" s="416"/>
      <c r="CA131" s="416"/>
      <c r="CB131" s="416"/>
      <c r="CC131" s="417"/>
      <c r="CD131" s="416"/>
      <c r="CE131" s="416"/>
      <c r="CF131" s="416"/>
      <c r="CG131" s="416"/>
      <c r="CH131" s="417"/>
      <c r="CI131" s="416"/>
      <c r="CJ131" s="416"/>
      <c r="CK131" s="416"/>
      <c r="CL131" s="416"/>
      <c r="CM131" s="417"/>
      <c r="CN131" s="416"/>
      <c r="CO131" s="416"/>
      <c r="CP131" s="416"/>
      <c r="CQ131" s="416"/>
      <c r="CR131" s="417"/>
      <c r="CS131" s="416"/>
      <c r="CT131" s="416"/>
      <c r="CU131" s="416"/>
      <c r="CV131" s="416"/>
      <c r="CW131" s="417"/>
      <c r="CX131" s="416"/>
      <c r="CY131" s="416"/>
      <c r="CZ131" s="416"/>
      <c r="DA131" s="416"/>
      <c r="DB131" s="417"/>
      <c r="DC131" s="416"/>
      <c r="DD131" s="416"/>
      <c r="DE131" s="416"/>
      <c r="DF131" s="416"/>
      <c r="DG131" s="417"/>
      <c r="DH131" s="416"/>
      <c r="DI131" s="416"/>
      <c r="DJ131" s="416"/>
      <c r="DK131" s="416"/>
      <c r="DL131" s="417"/>
      <c r="DM131" s="416"/>
      <c r="DN131" s="416"/>
      <c r="DO131" s="416"/>
      <c r="DP131" s="416"/>
      <c r="DQ131" s="417"/>
      <c r="DR131" s="416"/>
      <c r="DS131" s="416"/>
      <c r="DT131" s="416"/>
      <c r="DU131" s="416"/>
      <c r="DV131" s="417"/>
      <c r="DW131" s="416"/>
      <c r="DX131" s="416"/>
      <c r="DY131" s="416"/>
      <c r="DZ131" s="416"/>
      <c r="EA131" s="417"/>
      <c r="EB131" s="416"/>
      <c r="EC131" s="416"/>
      <c r="ED131" s="416"/>
      <c r="EE131" s="416"/>
      <c r="EF131" s="417"/>
      <c r="EG131" s="416"/>
      <c r="EH131" s="416"/>
      <c r="EI131" s="416"/>
      <c r="EJ131" s="416"/>
      <c r="EK131" s="417"/>
      <c r="EL131" s="416"/>
      <c r="EM131" s="416"/>
      <c r="EN131" s="416"/>
      <c r="EO131" s="416"/>
      <c r="EP131" s="301"/>
      <c r="ER131" s="290"/>
    </row>
    <row r="132" spans="4:148" ht="12.75" customHeight="1" x14ac:dyDescent="0.35">
      <c r="D132" s="301" t="s">
        <v>362</v>
      </c>
      <c r="H132" s="416">
        <f>SUM(H133:H135)</f>
        <v>0</v>
      </c>
      <c r="I132" s="416"/>
      <c r="J132" s="416"/>
      <c r="K132" s="417"/>
      <c r="L132" s="416"/>
      <c r="M132" s="416">
        <f>SUM(M133:M135)</f>
        <v>2338000</v>
      </c>
      <c r="N132" s="416"/>
      <c r="O132" s="416"/>
      <c r="P132" s="417"/>
      <c r="Q132" s="416"/>
      <c r="R132" s="416">
        <f>SUM(R133:R135)</f>
        <v>0</v>
      </c>
      <c r="S132" s="416"/>
      <c r="T132" s="416"/>
      <c r="U132" s="417"/>
      <c r="V132" s="416"/>
      <c r="W132" s="416">
        <f>SUM(W133:W135)</f>
        <v>0</v>
      </c>
      <c r="X132" s="416"/>
      <c r="Y132" s="416"/>
      <c r="Z132" s="417"/>
      <c r="AA132" s="416"/>
      <c r="AB132" s="416">
        <f>SUM(AB133:AB135)</f>
        <v>0</v>
      </c>
      <c r="AC132" s="416"/>
      <c r="AD132" s="416"/>
      <c r="AE132" s="417"/>
      <c r="AF132" s="416"/>
      <c r="AG132" s="416">
        <f>SUM(AG133:AG135)</f>
        <v>0</v>
      </c>
      <c r="AH132" s="416"/>
      <c r="AI132" s="416"/>
      <c r="AJ132" s="417"/>
      <c r="AK132" s="416"/>
      <c r="AL132" s="416">
        <f>SUM(AL133:AL135)</f>
        <v>0</v>
      </c>
      <c r="AM132" s="416"/>
      <c r="AN132" s="416"/>
      <c r="AO132" s="417"/>
      <c r="AP132" s="416"/>
      <c r="AQ132" s="416">
        <f>SUM(AQ133:AQ135)</f>
        <v>0</v>
      </c>
      <c r="AR132" s="416"/>
      <c r="AS132" s="416"/>
      <c r="AT132" s="417"/>
      <c r="AU132" s="416"/>
      <c r="AV132" s="416">
        <f>SUM(AV133:AV135)</f>
        <v>0</v>
      </c>
      <c r="AW132" s="416"/>
      <c r="AX132" s="416"/>
      <c r="AY132" s="417"/>
      <c r="AZ132" s="416"/>
      <c r="BA132" s="416">
        <f>SUM(BA133:BA135)</f>
        <v>0</v>
      </c>
      <c r="BB132" s="416"/>
      <c r="BC132" s="416"/>
      <c r="BD132" s="417"/>
      <c r="BE132" s="416"/>
      <c r="BF132" s="416">
        <f>SUM(BF133:BF135)</f>
        <v>0</v>
      </c>
      <c r="BG132" s="416"/>
      <c r="BH132" s="416"/>
      <c r="BI132" s="417"/>
      <c r="BJ132" s="416"/>
      <c r="BK132" s="416">
        <f>SUM(BK133:BK135)</f>
        <v>0</v>
      </c>
      <c r="BL132" s="416"/>
      <c r="BM132" s="416"/>
      <c r="BN132" s="417"/>
      <c r="BO132" s="416"/>
      <c r="BP132" s="416">
        <f>SUM(BP133:BP135)</f>
        <v>0</v>
      </c>
      <c r="BQ132" s="416"/>
      <c r="BR132" s="416"/>
      <c r="BS132" s="417"/>
      <c r="BT132" s="416"/>
      <c r="BU132" s="416">
        <f>SUM(BU133:BU135)</f>
        <v>2338000</v>
      </c>
      <c r="BV132" s="416"/>
      <c r="BW132" s="416"/>
      <c r="BX132" s="417"/>
      <c r="BY132" s="416"/>
      <c r="BZ132" s="416">
        <f>SUM(BZ133:BZ135)</f>
        <v>15534005</v>
      </c>
      <c r="CA132" s="416"/>
      <c r="CB132" s="416"/>
      <c r="CC132" s="417"/>
      <c r="CD132" s="416"/>
      <c r="CE132" s="416">
        <f>SUM(CE133:CE135)</f>
        <v>1250000</v>
      </c>
      <c r="CF132" s="416"/>
      <c r="CG132" s="416"/>
      <c r="CH132" s="417"/>
      <c r="CI132" s="416"/>
      <c r="CJ132" s="416">
        <f>SUM(CJ133:CJ135)</f>
        <v>876</v>
      </c>
      <c r="CK132" s="416"/>
      <c r="CL132" s="416"/>
      <c r="CM132" s="417"/>
      <c r="CN132" s="416"/>
      <c r="CO132" s="416">
        <f>SUM(CO133:CO135)</f>
        <v>1250000</v>
      </c>
      <c r="CP132" s="416"/>
      <c r="CQ132" s="416"/>
      <c r="CR132" s="417"/>
      <c r="CS132" s="416"/>
      <c r="CT132" s="416">
        <f>SUM(CT133:CT135)</f>
        <v>940000</v>
      </c>
      <c r="CU132" s="416"/>
      <c r="CV132" s="416"/>
      <c r="CW132" s="417"/>
      <c r="CX132" s="416"/>
      <c r="CY132" s="416">
        <f>SUM(CY133:CY135)</f>
        <v>2502723</v>
      </c>
      <c r="CZ132" s="416"/>
      <c r="DA132" s="416"/>
      <c r="DB132" s="417"/>
      <c r="DC132" s="416"/>
      <c r="DD132" s="416">
        <f>SUM(DD133:DD135)</f>
        <v>27881</v>
      </c>
      <c r="DE132" s="416"/>
      <c r="DF132" s="416"/>
      <c r="DG132" s="417"/>
      <c r="DH132" s="416"/>
      <c r="DI132" s="416">
        <f>SUM(DI133:DI135)</f>
        <v>3378525</v>
      </c>
      <c r="DJ132" s="416"/>
      <c r="DK132" s="416"/>
      <c r="DL132" s="417"/>
      <c r="DM132" s="416"/>
      <c r="DN132" s="416">
        <f>SUM(DN133:DN135)</f>
        <v>1000000</v>
      </c>
      <c r="DO132" s="416"/>
      <c r="DP132" s="416"/>
      <c r="DQ132" s="417"/>
      <c r="DR132" s="416"/>
      <c r="DS132" s="416">
        <f>SUM(DS133:DS135)</f>
        <v>432000</v>
      </c>
      <c r="DT132" s="416"/>
      <c r="DU132" s="416"/>
      <c r="DV132" s="417"/>
      <c r="DW132" s="416"/>
      <c r="DX132" s="416">
        <f>SUM(DX133:DX135)</f>
        <v>1000000</v>
      </c>
      <c r="DY132" s="416"/>
      <c r="DZ132" s="416"/>
      <c r="EA132" s="417"/>
      <c r="EB132" s="416"/>
      <c r="EC132" s="416">
        <f>SUM(EC133:EC135)</f>
        <v>2000000</v>
      </c>
      <c r="ED132" s="416"/>
      <c r="EE132" s="416"/>
      <c r="EF132" s="417"/>
      <c r="EG132" s="416"/>
      <c r="EH132" s="416">
        <f>SUM(EH133:EH135)</f>
        <v>1752000</v>
      </c>
      <c r="EI132" s="416"/>
      <c r="EJ132" s="416"/>
      <c r="EK132" s="417"/>
      <c r="EL132" s="416"/>
      <c r="EM132" s="416">
        <f>SUM(EM133:EM135)</f>
        <v>1250000</v>
      </c>
      <c r="EN132" s="416"/>
      <c r="EO132" s="416"/>
      <c r="EP132" s="301"/>
      <c r="ER132" s="290"/>
    </row>
    <row r="133" spans="4:148" ht="12.75" customHeight="1" x14ac:dyDescent="0.35">
      <c r="D133" s="301" t="s">
        <v>338</v>
      </c>
      <c r="G133" s="320"/>
      <c r="H133" s="414">
        <v>0</v>
      </c>
      <c r="I133" s="415"/>
      <c r="J133" s="416"/>
      <c r="K133" s="417"/>
      <c r="L133" s="418"/>
      <c r="M133" s="414">
        <f>2338000+170266</f>
        <v>2508266</v>
      </c>
      <c r="N133" s="415"/>
      <c r="O133" s="416"/>
      <c r="P133" s="417"/>
      <c r="Q133" s="418"/>
      <c r="R133" s="414">
        <v>0</v>
      </c>
      <c r="S133" s="415"/>
      <c r="T133" s="416"/>
      <c r="U133" s="417"/>
      <c r="V133" s="418"/>
      <c r="W133" s="414">
        <v>0</v>
      </c>
      <c r="X133" s="415"/>
      <c r="Y133" s="416"/>
      <c r="Z133" s="417"/>
      <c r="AA133" s="418"/>
      <c r="AB133" s="414">
        <v>0</v>
      </c>
      <c r="AC133" s="415"/>
      <c r="AD133" s="416"/>
      <c r="AE133" s="417"/>
      <c r="AF133" s="418"/>
      <c r="AG133" s="414">
        <v>0</v>
      </c>
      <c r="AH133" s="415"/>
      <c r="AI133" s="416"/>
      <c r="AJ133" s="417"/>
      <c r="AK133" s="418"/>
      <c r="AL133" s="414">
        <v>0</v>
      </c>
      <c r="AM133" s="415"/>
      <c r="AN133" s="416"/>
      <c r="AO133" s="417"/>
      <c r="AP133" s="418"/>
      <c r="AQ133" s="414">
        <v>0</v>
      </c>
      <c r="AR133" s="415"/>
      <c r="AS133" s="416"/>
      <c r="AT133" s="417"/>
      <c r="AU133" s="418"/>
      <c r="AV133" s="414">
        <v>0</v>
      </c>
      <c r="AW133" s="415"/>
      <c r="AX133" s="416"/>
      <c r="AY133" s="417"/>
      <c r="AZ133" s="418"/>
      <c r="BA133" s="414">
        <v>0</v>
      </c>
      <c r="BB133" s="415"/>
      <c r="BC133" s="416"/>
      <c r="BD133" s="417"/>
      <c r="BE133" s="418"/>
      <c r="BF133" s="414">
        <v>0</v>
      </c>
      <c r="BG133" s="415"/>
      <c r="BH133" s="416"/>
      <c r="BI133" s="417"/>
      <c r="BJ133" s="418"/>
      <c r="BK133" s="414">
        <v>0</v>
      </c>
      <c r="BL133" s="415"/>
      <c r="BM133" s="416"/>
      <c r="BN133" s="417"/>
      <c r="BO133" s="418"/>
      <c r="BP133" s="414">
        <v>0</v>
      </c>
      <c r="BQ133" s="415"/>
      <c r="BR133" s="416"/>
      <c r="BS133" s="417"/>
      <c r="BT133" s="418"/>
      <c r="BU133" s="414">
        <f>SUM(M133:BP133)</f>
        <v>2508266</v>
      </c>
      <c r="BV133" s="415"/>
      <c r="BW133" s="416"/>
      <c r="BX133" s="417"/>
      <c r="BY133" s="418"/>
      <c r="BZ133" s="414">
        <v>16667915</v>
      </c>
      <c r="CA133" s="415"/>
      <c r="CB133" s="416"/>
      <c r="CC133" s="417"/>
      <c r="CD133" s="418"/>
      <c r="CE133" s="414">
        <v>1241429</v>
      </c>
      <c r="CF133" s="415"/>
      <c r="CG133" s="416"/>
      <c r="CH133" s="417"/>
      <c r="CI133" s="418"/>
      <c r="CJ133" s="414">
        <v>884</v>
      </c>
      <c r="CK133" s="415"/>
      <c r="CL133" s="416"/>
      <c r="CM133" s="417"/>
      <c r="CN133" s="418"/>
      <c r="CO133" s="414">
        <v>1294392</v>
      </c>
      <c r="CP133" s="415"/>
      <c r="CQ133" s="416"/>
      <c r="CR133" s="417"/>
      <c r="CS133" s="418"/>
      <c r="CT133" s="414">
        <v>973347</v>
      </c>
      <c r="CU133" s="415"/>
      <c r="CV133" s="416"/>
      <c r="CW133" s="417"/>
      <c r="CX133" s="418"/>
      <c r="CY133" s="414">
        <v>2630584</v>
      </c>
      <c r="CZ133" s="415"/>
      <c r="DA133" s="416"/>
      <c r="DB133" s="417"/>
      <c r="DC133" s="418"/>
      <c r="DD133" s="414">
        <v>29502</v>
      </c>
      <c r="DE133" s="415"/>
      <c r="DF133" s="416"/>
      <c r="DG133" s="417"/>
      <c r="DH133" s="418"/>
      <c r="DI133" s="414">
        <v>3635927</v>
      </c>
      <c r="DJ133" s="415"/>
      <c r="DK133" s="416"/>
      <c r="DL133" s="417"/>
      <c r="DM133" s="418"/>
      <c r="DN133" s="414">
        <v>1095890</v>
      </c>
      <c r="DO133" s="415"/>
      <c r="DP133" s="416"/>
      <c r="DQ133" s="417"/>
      <c r="DR133" s="418"/>
      <c r="DS133" s="414">
        <v>473377</v>
      </c>
      <c r="DT133" s="415"/>
      <c r="DU133" s="416"/>
      <c r="DV133" s="417"/>
      <c r="DW133" s="418"/>
      <c r="DX133" s="414">
        <v>1113542</v>
      </c>
      <c r="DY133" s="415"/>
      <c r="DZ133" s="416"/>
      <c r="EA133" s="417"/>
      <c r="EB133" s="418"/>
      <c r="EC133" s="414">
        <v>2258552</v>
      </c>
      <c r="ED133" s="415"/>
      <c r="EE133" s="416"/>
      <c r="EF133" s="417"/>
      <c r="EG133" s="418"/>
      <c r="EH133" s="414">
        <v>1920489</v>
      </c>
      <c r="EI133" s="415"/>
      <c r="EJ133" s="416"/>
      <c r="EK133" s="417"/>
      <c r="EL133" s="418"/>
      <c r="EM133" s="414">
        <f t="shared" ref="EM133:EM135" si="3">SUM(CE133)</f>
        <v>1241429</v>
      </c>
      <c r="EN133" s="415"/>
      <c r="EO133" s="416"/>
      <c r="EP133" s="301"/>
      <c r="ER133" s="290"/>
    </row>
    <row r="134" spans="4:148" ht="12.75" customHeight="1" x14ac:dyDescent="0.35">
      <c r="D134" s="301" t="s">
        <v>341</v>
      </c>
      <c r="G134" s="313"/>
      <c r="H134" s="416">
        <v>0</v>
      </c>
      <c r="I134" s="420"/>
      <c r="J134" s="416"/>
      <c r="K134" s="417"/>
      <c r="L134" s="417"/>
      <c r="M134" s="416">
        <v>0</v>
      </c>
      <c r="N134" s="420"/>
      <c r="O134" s="416"/>
      <c r="P134" s="417"/>
      <c r="Q134" s="417"/>
      <c r="R134" s="416">
        <v>0</v>
      </c>
      <c r="S134" s="420"/>
      <c r="T134" s="416"/>
      <c r="U134" s="417"/>
      <c r="V134" s="417"/>
      <c r="W134" s="416">
        <v>0</v>
      </c>
      <c r="X134" s="420"/>
      <c r="Y134" s="416"/>
      <c r="Z134" s="417"/>
      <c r="AA134" s="417"/>
      <c r="AB134" s="416">
        <v>0</v>
      </c>
      <c r="AC134" s="420"/>
      <c r="AD134" s="416"/>
      <c r="AE134" s="417"/>
      <c r="AF134" s="417"/>
      <c r="AG134" s="416">
        <v>0</v>
      </c>
      <c r="AH134" s="420"/>
      <c r="AI134" s="416"/>
      <c r="AJ134" s="417"/>
      <c r="AK134" s="417"/>
      <c r="AL134" s="416">
        <v>0</v>
      </c>
      <c r="AM134" s="420"/>
      <c r="AN134" s="416"/>
      <c r="AO134" s="417"/>
      <c r="AP134" s="417"/>
      <c r="AQ134" s="416">
        <v>0</v>
      </c>
      <c r="AR134" s="420"/>
      <c r="AS134" s="416"/>
      <c r="AT134" s="417"/>
      <c r="AU134" s="417"/>
      <c r="AV134" s="416">
        <v>0</v>
      </c>
      <c r="AW134" s="420"/>
      <c r="AX134" s="416"/>
      <c r="AY134" s="417"/>
      <c r="AZ134" s="417"/>
      <c r="BA134" s="416">
        <v>0</v>
      </c>
      <c r="BB134" s="420"/>
      <c r="BC134" s="416"/>
      <c r="BD134" s="417"/>
      <c r="BE134" s="417"/>
      <c r="BF134" s="416">
        <v>0</v>
      </c>
      <c r="BG134" s="420"/>
      <c r="BH134" s="416"/>
      <c r="BI134" s="417"/>
      <c r="BJ134" s="417"/>
      <c r="BK134" s="416">
        <v>0</v>
      </c>
      <c r="BL134" s="420"/>
      <c r="BM134" s="416"/>
      <c r="BN134" s="417"/>
      <c r="BO134" s="417"/>
      <c r="BP134" s="416">
        <v>0</v>
      </c>
      <c r="BQ134" s="420"/>
      <c r="BR134" s="416"/>
      <c r="BS134" s="417"/>
      <c r="BT134" s="417"/>
      <c r="BU134" s="416">
        <f>SUM(M134:BP134)</f>
        <v>0</v>
      </c>
      <c r="BV134" s="420"/>
      <c r="BW134" s="416"/>
      <c r="BX134" s="417"/>
      <c r="BY134" s="417"/>
      <c r="BZ134" s="416">
        <v>8571</v>
      </c>
      <c r="CA134" s="420"/>
      <c r="CB134" s="416"/>
      <c r="CC134" s="417"/>
      <c r="CD134" s="417"/>
      <c r="CE134" s="416">
        <v>8571</v>
      </c>
      <c r="CF134" s="420"/>
      <c r="CG134" s="416"/>
      <c r="CH134" s="417"/>
      <c r="CI134" s="417"/>
      <c r="CJ134" s="416">
        <v>0</v>
      </c>
      <c r="CK134" s="420"/>
      <c r="CL134" s="416"/>
      <c r="CM134" s="417"/>
      <c r="CN134" s="417"/>
      <c r="CO134" s="416">
        <v>0</v>
      </c>
      <c r="CP134" s="420"/>
      <c r="CQ134" s="416"/>
      <c r="CR134" s="417"/>
      <c r="CS134" s="417"/>
      <c r="CT134" s="416">
        <v>0</v>
      </c>
      <c r="CU134" s="420"/>
      <c r="CV134" s="416"/>
      <c r="CW134" s="417"/>
      <c r="CX134" s="417"/>
      <c r="CY134" s="416">
        <v>0</v>
      </c>
      <c r="CZ134" s="420"/>
      <c r="DA134" s="416"/>
      <c r="DB134" s="417"/>
      <c r="DC134" s="417"/>
      <c r="DD134" s="416">
        <v>0</v>
      </c>
      <c r="DE134" s="420"/>
      <c r="DF134" s="416"/>
      <c r="DG134" s="417"/>
      <c r="DH134" s="417"/>
      <c r="DI134" s="416">
        <v>0</v>
      </c>
      <c r="DJ134" s="420"/>
      <c r="DK134" s="416"/>
      <c r="DL134" s="417"/>
      <c r="DM134" s="417"/>
      <c r="DN134" s="416">
        <v>0</v>
      </c>
      <c r="DO134" s="420"/>
      <c r="DP134" s="416"/>
      <c r="DQ134" s="417"/>
      <c r="DR134" s="417"/>
      <c r="DS134" s="416">
        <v>0</v>
      </c>
      <c r="DT134" s="420"/>
      <c r="DU134" s="416"/>
      <c r="DV134" s="417"/>
      <c r="DW134" s="417"/>
      <c r="DX134" s="416">
        <v>0</v>
      </c>
      <c r="DY134" s="420"/>
      <c r="DZ134" s="416"/>
      <c r="EA134" s="417"/>
      <c r="EB134" s="417"/>
      <c r="EC134" s="416">
        <v>0</v>
      </c>
      <c r="ED134" s="420"/>
      <c r="EE134" s="416"/>
      <c r="EF134" s="417"/>
      <c r="EG134" s="417"/>
      <c r="EH134" s="416">
        <v>0</v>
      </c>
      <c r="EI134" s="420"/>
      <c r="EJ134" s="416"/>
      <c r="EK134" s="417"/>
      <c r="EL134" s="417"/>
      <c r="EM134" s="416">
        <f t="shared" si="3"/>
        <v>8571</v>
      </c>
      <c r="EN134" s="420"/>
      <c r="EO134" s="416"/>
      <c r="EP134" s="301"/>
      <c r="ER134" s="290"/>
    </row>
    <row r="135" spans="4:148" ht="12.75" customHeight="1" x14ac:dyDescent="0.35">
      <c r="D135" s="301" t="s">
        <v>342</v>
      </c>
      <c r="G135" s="337"/>
      <c r="H135" s="428">
        <v>0</v>
      </c>
      <c r="I135" s="429"/>
      <c r="J135" s="416"/>
      <c r="K135" s="417"/>
      <c r="L135" s="430"/>
      <c r="M135" s="428">
        <v>-170266</v>
      </c>
      <c r="N135" s="429"/>
      <c r="O135" s="416"/>
      <c r="P135" s="417"/>
      <c r="Q135" s="430"/>
      <c r="R135" s="428">
        <v>0</v>
      </c>
      <c r="S135" s="429"/>
      <c r="T135" s="416"/>
      <c r="U135" s="417"/>
      <c r="V135" s="430"/>
      <c r="W135" s="428">
        <v>0</v>
      </c>
      <c r="X135" s="429"/>
      <c r="Y135" s="416"/>
      <c r="Z135" s="417"/>
      <c r="AA135" s="430"/>
      <c r="AB135" s="428">
        <v>0</v>
      </c>
      <c r="AC135" s="429"/>
      <c r="AD135" s="416"/>
      <c r="AE135" s="417"/>
      <c r="AF135" s="430"/>
      <c r="AG135" s="428">
        <v>0</v>
      </c>
      <c r="AH135" s="429"/>
      <c r="AI135" s="416"/>
      <c r="AJ135" s="417"/>
      <c r="AK135" s="430"/>
      <c r="AL135" s="428">
        <v>0</v>
      </c>
      <c r="AM135" s="429"/>
      <c r="AN135" s="416"/>
      <c r="AO135" s="417"/>
      <c r="AP135" s="430"/>
      <c r="AQ135" s="428">
        <v>0</v>
      </c>
      <c r="AR135" s="429"/>
      <c r="AS135" s="416"/>
      <c r="AT135" s="417"/>
      <c r="AU135" s="430"/>
      <c r="AV135" s="428">
        <v>0</v>
      </c>
      <c r="AW135" s="429"/>
      <c r="AX135" s="416"/>
      <c r="AY135" s="417"/>
      <c r="AZ135" s="430"/>
      <c r="BA135" s="428">
        <v>0</v>
      </c>
      <c r="BB135" s="429"/>
      <c r="BC135" s="416"/>
      <c r="BD135" s="417"/>
      <c r="BE135" s="430"/>
      <c r="BF135" s="428">
        <v>0</v>
      </c>
      <c r="BG135" s="429"/>
      <c r="BH135" s="416"/>
      <c r="BI135" s="417"/>
      <c r="BJ135" s="430"/>
      <c r="BK135" s="428">
        <v>0</v>
      </c>
      <c r="BL135" s="429"/>
      <c r="BM135" s="416"/>
      <c r="BN135" s="417"/>
      <c r="BO135" s="430"/>
      <c r="BP135" s="428">
        <v>0</v>
      </c>
      <c r="BQ135" s="429"/>
      <c r="BR135" s="416"/>
      <c r="BS135" s="417"/>
      <c r="BT135" s="430"/>
      <c r="BU135" s="428">
        <f>SUM(M135:BP135)</f>
        <v>-170266</v>
      </c>
      <c r="BV135" s="429"/>
      <c r="BW135" s="416"/>
      <c r="BX135" s="417"/>
      <c r="BY135" s="430"/>
      <c r="BZ135" s="428">
        <v>-1142481</v>
      </c>
      <c r="CA135" s="429"/>
      <c r="CB135" s="416"/>
      <c r="CC135" s="417"/>
      <c r="CD135" s="430"/>
      <c r="CE135" s="428">
        <v>0</v>
      </c>
      <c r="CF135" s="429"/>
      <c r="CG135" s="416"/>
      <c r="CH135" s="417"/>
      <c r="CI135" s="430"/>
      <c r="CJ135" s="428">
        <v>-8</v>
      </c>
      <c r="CK135" s="429"/>
      <c r="CL135" s="416"/>
      <c r="CM135" s="417"/>
      <c r="CN135" s="430"/>
      <c r="CO135" s="428">
        <v>-44392</v>
      </c>
      <c r="CP135" s="429"/>
      <c r="CQ135" s="416"/>
      <c r="CR135" s="417"/>
      <c r="CS135" s="430"/>
      <c r="CT135" s="428">
        <v>-33347</v>
      </c>
      <c r="CU135" s="429"/>
      <c r="CV135" s="416"/>
      <c r="CW135" s="417"/>
      <c r="CX135" s="430"/>
      <c r="CY135" s="428">
        <v>-127861</v>
      </c>
      <c r="CZ135" s="429"/>
      <c r="DA135" s="416"/>
      <c r="DB135" s="417"/>
      <c r="DC135" s="430"/>
      <c r="DD135" s="428">
        <v>-1621</v>
      </c>
      <c r="DE135" s="429"/>
      <c r="DF135" s="416"/>
      <c r="DG135" s="417"/>
      <c r="DH135" s="430"/>
      <c r="DI135" s="428">
        <v>-257402</v>
      </c>
      <c r="DJ135" s="429"/>
      <c r="DK135" s="416"/>
      <c r="DL135" s="417"/>
      <c r="DM135" s="430"/>
      <c r="DN135" s="428">
        <v>-95890</v>
      </c>
      <c r="DO135" s="429"/>
      <c r="DP135" s="416"/>
      <c r="DQ135" s="417"/>
      <c r="DR135" s="430"/>
      <c r="DS135" s="428">
        <v>-41377</v>
      </c>
      <c r="DT135" s="429"/>
      <c r="DU135" s="416"/>
      <c r="DV135" s="417"/>
      <c r="DW135" s="430"/>
      <c r="DX135" s="428">
        <v>-113542</v>
      </c>
      <c r="DY135" s="429"/>
      <c r="DZ135" s="416"/>
      <c r="EA135" s="417"/>
      <c r="EB135" s="430"/>
      <c r="EC135" s="428">
        <v>-258552</v>
      </c>
      <c r="ED135" s="429"/>
      <c r="EE135" s="416"/>
      <c r="EF135" s="417"/>
      <c r="EG135" s="430"/>
      <c r="EH135" s="428">
        <v>-168489</v>
      </c>
      <c r="EI135" s="429"/>
      <c r="EJ135" s="416"/>
      <c r="EK135" s="417"/>
      <c r="EL135" s="430"/>
      <c r="EM135" s="428">
        <f t="shared" si="3"/>
        <v>0</v>
      </c>
      <c r="EN135" s="429"/>
      <c r="EO135" s="416"/>
      <c r="EP135" s="301"/>
      <c r="ER135" s="290"/>
    </row>
    <row r="136" spans="4:148" ht="12.75" customHeight="1" x14ac:dyDescent="0.35">
      <c r="D136" s="301"/>
      <c r="F136" s="417"/>
      <c r="H136" s="416"/>
      <c r="I136" s="416"/>
      <c r="J136" s="416"/>
      <c r="K136" s="417"/>
      <c r="L136" s="416"/>
      <c r="M136" s="416"/>
      <c r="N136" s="416"/>
      <c r="O136" s="416"/>
      <c r="P136" s="417"/>
      <c r="Q136" s="416"/>
      <c r="R136" s="416"/>
      <c r="S136" s="416"/>
      <c r="T136" s="416"/>
      <c r="U136" s="417"/>
      <c r="V136" s="416"/>
      <c r="W136" s="416"/>
      <c r="X136" s="416"/>
      <c r="Y136" s="416"/>
      <c r="Z136" s="417"/>
      <c r="AA136" s="416"/>
      <c r="AB136" s="416"/>
      <c r="AC136" s="416"/>
      <c r="AD136" s="416"/>
      <c r="AE136" s="417"/>
      <c r="AF136" s="416"/>
      <c r="AG136" s="416"/>
      <c r="AH136" s="416"/>
      <c r="AI136" s="416"/>
      <c r="AJ136" s="417"/>
      <c r="AK136" s="416"/>
      <c r="AL136" s="416"/>
      <c r="AM136" s="416"/>
      <c r="AN136" s="416"/>
      <c r="AO136" s="417"/>
      <c r="AP136" s="416"/>
      <c r="AQ136" s="416"/>
      <c r="AR136" s="416"/>
      <c r="AS136" s="416"/>
      <c r="AT136" s="417"/>
      <c r="AU136" s="416"/>
      <c r="AV136" s="416"/>
      <c r="AW136" s="416"/>
      <c r="AX136" s="416"/>
      <c r="AY136" s="417"/>
      <c r="AZ136" s="416"/>
      <c r="BA136" s="416"/>
      <c r="BB136" s="416"/>
      <c r="BC136" s="416"/>
      <c r="BD136" s="417"/>
      <c r="BE136" s="416"/>
      <c r="BF136" s="416"/>
      <c r="BG136" s="416"/>
      <c r="BH136" s="416"/>
      <c r="BI136" s="417"/>
      <c r="BJ136" s="416"/>
      <c r="BK136" s="416"/>
      <c r="BL136" s="416"/>
      <c r="BM136" s="416"/>
      <c r="BN136" s="417"/>
      <c r="BO136" s="416"/>
      <c r="BP136" s="416"/>
      <c r="BQ136" s="416"/>
      <c r="BR136" s="416"/>
      <c r="BS136" s="417"/>
      <c r="BT136" s="416"/>
      <c r="BU136" s="416"/>
      <c r="BV136" s="416"/>
      <c r="BW136" s="416"/>
      <c r="BX136" s="417"/>
      <c r="BY136" s="416"/>
      <c r="BZ136" s="416"/>
      <c r="CA136" s="416"/>
      <c r="CB136" s="416"/>
      <c r="CC136" s="417"/>
      <c r="CD136" s="416"/>
      <c r="CE136" s="416"/>
      <c r="CF136" s="416"/>
      <c r="CG136" s="416"/>
      <c r="CH136" s="417"/>
      <c r="CI136" s="416"/>
      <c r="CJ136" s="416"/>
      <c r="CK136" s="416"/>
      <c r="CL136" s="416"/>
      <c r="CM136" s="417"/>
      <c r="CN136" s="416"/>
      <c r="CO136" s="416"/>
      <c r="CP136" s="416"/>
      <c r="CQ136" s="416"/>
      <c r="CR136" s="417"/>
      <c r="CS136" s="416"/>
      <c r="CT136" s="416"/>
      <c r="CU136" s="416"/>
      <c r="CV136" s="416"/>
      <c r="CW136" s="417"/>
      <c r="CX136" s="416"/>
      <c r="CY136" s="416"/>
      <c r="CZ136" s="416"/>
      <c r="DA136" s="416"/>
      <c r="DB136" s="417"/>
      <c r="DC136" s="416"/>
      <c r="DD136" s="416"/>
      <c r="DE136" s="416"/>
      <c r="DF136" s="416"/>
      <c r="DG136" s="417"/>
      <c r="DH136" s="416"/>
      <c r="DI136" s="416"/>
      <c r="DJ136" s="416"/>
      <c r="DK136" s="416"/>
      <c r="DL136" s="417"/>
      <c r="DM136" s="416"/>
      <c r="DN136" s="416"/>
      <c r="DO136" s="416"/>
      <c r="DP136" s="416"/>
      <c r="DQ136" s="417"/>
      <c r="DR136" s="416"/>
      <c r="DS136" s="416"/>
      <c r="DT136" s="416"/>
      <c r="DU136" s="416"/>
      <c r="DV136" s="417"/>
      <c r="DW136" s="416"/>
      <c r="DX136" s="416"/>
      <c r="DY136" s="416"/>
      <c r="DZ136" s="416"/>
      <c r="EA136" s="417"/>
      <c r="EB136" s="416"/>
      <c r="EC136" s="416"/>
      <c r="ED136" s="416"/>
      <c r="EE136" s="416"/>
      <c r="EF136" s="417"/>
      <c r="EG136" s="416"/>
      <c r="EH136" s="416"/>
      <c r="EI136" s="416"/>
      <c r="EJ136" s="416"/>
      <c r="EK136" s="417"/>
      <c r="EL136" s="416"/>
      <c r="EM136" s="416"/>
      <c r="EN136" s="416"/>
      <c r="EO136" s="416"/>
      <c r="EP136" s="301"/>
      <c r="ER136" s="290"/>
    </row>
    <row r="137" spans="4:148" ht="12.75" customHeight="1" x14ac:dyDescent="0.35">
      <c r="D137" s="301" t="s">
        <v>363</v>
      </c>
      <c r="F137" s="417"/>
      <c r="H137" s="416">
        <f>SUM(H138:H140)</f>
        <v>0</v>
      </c>
      <c r="I137" s="416"/>
      <c r="J137" s="416"/>
      <c r="K137" s="417"/>
      <c r="L137" s="416"/>
      <c r="M137" s="416">
        <f>SUM(M138:M140)</f>
        <v>0</v>
      </c>
      <c r="N137" s="416"/>
      <c r="O137" s="416"/>
      <c r="P137" s="417"/>
      <c r="Q137" s="416"/>
      <c r="R137" s="416">
        <f>SUM(R138:R140)</f>
        <v>0</v>
      </c>
      <c r="S137" s="416"/>
      <c r="T137" s="416"/>
      <c r="U137" s="417"/>
      <c r="V137" s="416"/>
      <c r="W137" s="416">
        <f>SUM(W138:W140)</f>
        <v>0</v>
      </c>
      <c r="X137" s="416"/>
      <c r="Y137" s="416"/>
      <c r="Z137" s="417"/>
      <c r="AA137" s="416"/>
      <c r="AB137" s="416">
        <f>SUM(AB138:AB140)</f>
        <v>0</v>
      </c>
      <c r="AC137" s="416"/>
      <c r="AD137" s="416"/>
      <c r="AE137" s="417"/>
      <c r="AF137" s="416"/>
      <c r="AG137" s="416">
        <f>SUM(AG138:AG140)</f>
        <v>0</v>
      </c>
      <c r="AH137" s="416"/>
      <c r="AI137" s="416"/>
      <c r="AJ137" s="417"/>
      <c r="AK137" s="416"/>
      <c r="AL137" s="416">
        <f>SUM(AL138:AL140)</f>
        <v>0</v>
      </c>
      <c r="AM137" s="416"/>
      <c r="AN137" s="416"/>
      <c r="AO137" s="417"/>
      <c r="AP137" s="416"/>
      <c r="AQ137" s="416">
        <f>SUM(AQ138:AQ140)</f>
        <v>0</v>
      </c>
      <c r="AR137" s="416"/>
      <c r="AS137" s="416"/>
      <c r="AT137" s="417"/>
      <c r="AU137" s="416"/>
      <c r="AV137" s="416">
        <f>SUM(AV138:AV140)</f>
        <v>0</v>
      </c>
      <c r="AW137" s="416"/>
      <c r="AX137" s="416"/>
      <c r="AY137" s="417"/>
      <c r="AZ137" s="416"/>
      <c r="BA137" s="416">
        <f>SUM(BA138:BA140)</f>
        <v>0</v>
      </c>
      <c r="BB137" s="416"/>
      <c r="BC137" s="416"/>
      <c r="BD137" s="417"/>
      <c r="BE137" s="416"/>
      <c r="BF137" s="416">
        <f>SUM(BF138:BF140)</f>
        <v>0</v>
      </c>
      <c r="BG137" s="416"/>
      <c r="BH137" s="416"/>
      <c r="BI137" s="417"/>
      <c r="BJ137" s="416"/>
      <c r="BK137" s="416">
        <f>SUM(BK138:BK140)</f>
        <v>0</v>
      </c>
      <c r="BL137" s="416"/>
      <c r="BM137" s="416"/>
      <c r="BN137" s="417"/>
      <c r="BO137" s="416"/>
      <c r="BP137" s="416">
        <f>SUM(BP138:BP140)</f>
        <v>0</v>
      </c>
      <c r="BQ137" s="416"/>
      <c r="BR137" s="416"/>
      <c r="BS137" s="417"/>
      <c r="BT137" s="416"/>
      <c r="BU137" s="416">
        <f>SUM(BU138:BU140)</f>
        <v>0</v>
      </c>
      <c r="BV137" s="416"/>
      <c r="BW137" s="416"/>
      <c r="BX137" s="417"/>
      <c r="BY137" s="416"/>
      <c r="BZ137" s="416">
        <f>SUM(BZ138:BZ140)</f>
        <v>16933000</v>
      </c>
      <c r="CA137" s="416"/>
      <c r="CB137" s="416"/>
      <c r="CC137" s="417"/>
      <c r="CD137" s="416"/>
      <c r="CE137" s="416">
        <f>SUM(CE138:CE140)</f>
        <v>3519000</v>
      </c>
      <c r="CF137" s="416"/>
      <c r="CG137" s="416"/>
      <c r="CH137" s="417"/>
      <c r="CI137" s="416"/>
      <c r="CJ137" s="416">
        <f>SUM(CJ138:CJ140)</f>
        <v>4693000</v>
      </c>
      <c r="CK137" s="416"/>
      <c r="CL137" s="416"/>
      <c r="CM137" s="417"/>
      <c r="CN137" s="416"/>
      <c r="CO137" s="416">
        <f>SUM(CO138:CO140)</f>
        <v>939000</v>
      </c>
      <c r="CP137" s="416"/>
      <c r="CQ137" s="416"/>
      <c r="CR137" s="417"/>
      <c r="CS137" s="416"/>
      <c r="CT137" s="416">
        <f>SUM(CT138:CT140)</f>
        <v>5627000</v>
      </c>
      <c r="CU137" s="416"/>
      <c r="CV137" s="416"/>
      <c r="CW137" s="417"/>
      <c r="CX137" s="416"/>
      <c r="CY137" s="416">
        <f>SUM(CY138:CY140)</f>
        <v>2155000</v>
      </c>
      <c r="CZ137" s="416"/>
      <c r="DA137" s="416"/>
      <c r="DB137" s="417"/>
      <c r="DC137" s="416"/>
      <c r="DD137" s="416">
        <f>SUM(DD138:DD140)</f>
        <v>0</v>
      </c>
      <c r="DE137" s="416"/>
      <c r="DF137" s="416"/>
      <c r="DG137" s="417"/>
      <c r="DH137" s="416"/>
      <c r="DI137" s="416">
        <f>SUM(DI138:DI140)</f>
        <v>0</v>
      </c>
      <c r="DJ137" s="416"/>
      <c r="DK137" s="416"/>
      <c r="DL137" s="417"/>
      <c r="DM137" s="416"/>
      <c r="DN137" s="416">
        <f>SUM(DN138:DN140)</f>
        <v>0</v>
      </c>
      <c r="DO137" s="416"/>
      <c r="DP137" s="416"/>
      <c r="DQ137" s="417"/>
      <c r="DR137" s="416"/>
      <c r="DS137" s="416">
        <f>SUM(DS138:DS140)</f>
        <v>0</v>
      </c>
      <c r="DT137" s="416"/>
      <c r="DU137" s="416"/>
      <c r="DV137" s="417"/>
      <c r="DW137" s="416"/>
      <c r="DX137" s="416">
        <f>SUM(DX138:DX140)</f>
        <v>0</v>
      </c>
      <c r="DY137" s="416"/>
      <c r="DZ137" s="416"/>
      <c r="EA137" s="417"/>
      <c r="EB137" s="416"/>
      <c r="EC137" s="416">
        <f>SUM(EC138:EC140)</f>
        <v>0</v>
      </c>
      <c r="ED137" s="416"/>
      <c r="EE137" s="416"/>
      <c r="EF137" s="417"/>
      <c r="EG137" s="416"/>
      <c r="EH137" s="416">
        <f>SUM(EH138:EH140)</f>
        <v>0</v>
      </c>
      <c r="EI137" s="416"/>
      <c r="EJ137" s="416"/>
      <c r="EK137" s="417"/>
      <c r="EL137" s="416"/>
      <c r="EM137" s="416">
        <f>SUM(EM138:EM140)</f>
        <v>3519000</v>
      </c>
      <c r="EN137" s="416"/>
      <c r="EO137" s="416"/>
      <c r="EP137" s="301"/>
      <c r="ER137" s="290"/>
    </row>
    <row r="138" spans="4:148" ht="12.75" customHeight="1" x14ac:dyDescent="0.35">
      <c r="D138" s="301" t="s">
        <v>338</v>
      </c>
      <c r="F138" s="417"/>
      <c r="G138" s="320"/>
      <c r="H138" s="414">
        <v>0</v>
      </c>
      <c r="I138" s="415"/>
      <c r="J138" s="416"/>
      <c r="K138" s="417"/>
      <c r="L138" s="418"/>
      <c r="M138" s="414">
        <v>0</v>
      </c>
      <c r="N138" s="415"/>
      <c r="O138" s="416"/>
      <c r="P138" s="417"/>
      <c r="Q138" s="418"/>
      <c r="R138" s="414">
        <v>0</v>
      </c>
      <c r="S138" s="415"/>
      <c r="T138" s="416"/>
      <c r="U138" s="417"/>
      <c r="V138" s="418"/>
      <c r="W138" s="414">
        <v>0</v>
      </c>
      <c r="X138" s="415"/>
      <c r="Y138" s="416"/>
      <c r="Z138" s="417"/>
      <c r="AA138" s="418"/>
      <c r="AB138" s="414">
        <v>0</v>
      </c>
      <c r="AC138" s="415"/>
      <c r="AD138" s="416"/>
      <c r="AE138" s="417"/>
      <c r="AF138" s="418"/>
      <c r="AG138" s="414">
        <v>0</v>
      </c>
      <c r="AH138" s="415"/>
      <c r="AI138" s="416"/>
      <c r="AJ138" s="417"/>
      <c r="AK138" s="418"/>
      <c r="AL138" s="414">
        <v>0</v>
      </c>
      <c r="AM138" s="415"/>
      <c r="AN138" s="416"/>
      <c r="AO138" s="417"/>
      <c r="AP138" s="418"/>
      <c r="AQ138" s="414">
        <v>0</v>
      </c>
      <c r="AR138" s="415"/>
      <c r="AS138" s="416"/>
      <c r="AT138" s="417"/>
      <c r="AU138" s="418"/>
      <c r="AV138" s="414">
        <v>0</v>
      </c>
      <c r="AW138" s="415"/>
      <c r="AX138" s="416"/>
      <c r="AY138" s="417"/>
      <c r="AZ138" s="418"/>
      <c r="BA138" s="414">
        <v>0</v>
      </c>
      <c r="BB138" s="415"/>
      <c r="BC138" s="416"/>
      <c r="BD138" s="417"/>
      <c r="BE138" s="418"/>
      <c r="BF138" s="414">
        <v>0</v>
      </c>
      <c r="BG138" s="415"/>
      <c r="BH138" s="416"/>
      <c r="BI138" s="417"/>
      <c r="BJ138" s="418"/>
      <c r="BK138" s="414">
        <v>0</v>
      </c>
      <c r="BL138" s="415"/>
      <c r="BM138" s="416"/>
      <c r="BN138" s="417"/>
      <c r="BO138" s="418"/>
      <c r="BP138" s="414">
        <v>0</v>
      </c>
      <c r="BQ138" s="415"/>
      <c r="BR138" s="416"/>
      <c r="BS138" s="417"/>
      <c r="BT138" s="418"/>
      <c r="BU138" s="414">
        <f>SUM(M138:BP138)</f>
        <v>0</v>
      </c>
      <c r="BV138" s="415"/>
      <c r="BW138" s="416"/>
      <c r="BX138" s="417"/>
      <c r="BY138" s="418"/>
      <c r="BZ138" s="414">
        <v>15542356</v>
      </c>
      <c r="CA138" s="415"/>
      <c r="CB138" s="416"/>
      <c r="CC138" s="417"/>
      <c r="CD138" s="418"/>
      <c r="CE138" s="414">
        <v>3115411</v>
      </c>
      <c r="CF138" s="415"/>
      <c r="CG138" s="416"/>
      <c r="CH138" s="417"/>
      <c r="CI138" s="418"/>
      <c r="CJ138" s="414">
        <v>4227793</v>
      </c>
      <c r="CK138" s="415"/>
      <c r="CL138" s="416"/>
      <c r="CM138" s="417"/>
      <c r="CN138" s="418"/>
      <c r="CO138" s="414">
        <v>852150</v>
      </c>
      <c r="CP138" s="415"/>
      <c r="CQ138" s="416"/>
      <c r="CR138" s="417"/>
      <c r="CS138" s="418"/>
      <c r="CT138" s="414">
        <v>5295689</v>
      </c>
      <c r="CU138" s="415"/>
      <c r="CV138" s="416"/>
      <c r="CW138" s="417"/>
      <c r="CX138" s="418"/>
      <c r="CY138" s="414">
        <v>2051313</v>
      </c>
      <c r="CZ138" s="415"/>
      <c r="DA138" s="416"/>
      <c r="DB138" s="417"/>
      <c r="DC138" s="418"/>
      <c r="DD138" s="414">
        <v>0</v>
      </c>
      <c r="DE138" s="415"/>
      <c r="DF138" s="416"/>
      <c r="DG138" s="417"/>
      <c r="DH138" s="418"/>
      <c r="DI138" s="414">
        <v>0</v>
      </c>
      <c r="DJ138" s="415"/>
      <c r="DK138" s="416"/>
      <c r="DL138" s="417"/>
      <c r="DM138" s="418"/>
      <c r="DN138" s="414">
        <v>0</v>
      </c>
      <c r="DO138" s="415"/>
      <c r="DP138" s="416"/>
      <c r="DQ138" s="417"/>
      <c r="DR138" s="418"/>
      <c r="DS138" s="414">
        <v>0</v>
      </c>
      <c r="DT138" s="415"/>
      <c r="DU138" s="416"/>
      <c r="DV138" s="417"/>
      <c r="DW138" s="418"/>
      <c r="DX138" s="414">
        <v>0</v>
      </c>
      <c r="DY138" s="415"/>
      <c r="DZ138" s="416"/>
      <c r="EA138" s="417"/>
      <c r="EB138" s="418"/>
      <c r="EC138" s="414">
        <v>0</v>
      </c>
      <c r="ED138" s="415"/>
      <c r="EE138" s="416"/>
      <c r="EF138" s="417"/>
      <c r="EG138" s="418"/>
      <c r="EH138" s="414">
        <v>0</v>
      </c>
      <c r="EI138" s="415"/>
      <c r="EJ138" s="416"/>
      <c r="EK138" s="417"/>
      <c r="EL138" s="418"/>
      <c r="EM138" s="414">
        <f t="shared" ref="EM138:EM140" si="4">SUM(CE138)</f>
        <v>3115411</v>
      </c>
      <c r="EN138" s="415"/>
      <c r="EO138" s="416"/>
      <c r="EP138" s="301"/>
      <c r="ER138" s="290"/>
    </row>
    <row r="139" spans="4:148" ht="12.75" customHeight="1" x14ac:dyDescent="0.35">
      <c r="D139" s="301" t="s">
        <v>341</v>
      </c>
      <c r="F139" s="417"/>
      <c r="G139" s="313"/>
      <c r="H139" s="416">
        <v>0</v>
      </c>
      <c r="I139" s="420"/>
      <c r="J139" s="416"/>
      <c r="K139" s="417"/>
      <c r="L139" s="417"/>
      <c r="M139" s="416">
        <v>0</v>
      </c>
      <c r="N139" s="420"/>
      <c r="O139" s="416"/>
      <c r="P139" s="417"/>
      <c r="Q139" s="417"/>
      <c r="R139" s="416">
        <v>0</v>
      </c>
      <c r="S139" s="420"/>
      <c r="T139" s="416"/>
      <c r="U139" s="417"/>
      <c r="V139" s="417"/>
      <c r="W139" s="416">
        <v>0</v>
      </c>
      <c r="X139" s="420"/>
      <c r="Y139" s="416"/>
      <c r="Z139" s="417"/>
      <c r="AA139" s="417"/>
      <c r="AB139" s="416">
        <v>0</v>
      </c>
      <c r="AC139" s="420"/>
      <c r="AD139" s="416"/>
      <c r="AE139" s="417"/>
      <c r="AF139" s="417"/>
      <c r="AG139" s="416">
        <v>0</v>
      </c>
      <c r="AH139" s="420"/>
      <c r="AI139" s="416"/>
      <c r="AJ139" s="417"/>
      <c r="AK139" s="417"/>
      <c r="AL139" s="416">
        <v>0</v>
      </c>
      <c r="AM139" s="420"/>
      <c r="AN139" s="416"/>
      <c r="AO139" s="417"/>
      <c r="AP139" s="417"/>
      <c r="AQ139" s="416">
        <v>0</v>
      </c>
      <c r="AR139" s="420"/>
      <c r="AS139" s="416"/>
      <c r="AT139" s="417"/>
      <c r="AU139" s="417"/>
      <c r="AV139" s="416">
        <v>0</v>
      </c>
      <c r="AW139" s="420"/>
      <c r="AX139" s="416"/>
      <c r="AY139" s="417"/>
      <c r="AZ139" s="417"/>
      <c r="BA139" s="416">
        <v>0</v>
      </c>
      <c r="BB139" s="420"/>
      <c r="BC139" s="416"/>
      <c r="BD139" s="417"/>
      <c r="BE139" s="417"/>
      <c r="BF139" s="416">
        <v>0</v>
      </c>
      <c r="BG139" s="420"/>
      <c r="BH139" s="416"/>
      <c r="BI139" s="417"/>
      <c r="BJ139" s="417"/>
      <c r="BK139" s="416">
        <v>0</v>
      </c>
      <c r="BL139" s="420"/>
      <c r="BM139" s="416"/>
      <c r="BN139" s="417"/>
      <c r="BO139" s="417"/>
      <c r="BP139" s="416">
        <v>0</v>
      </c>
      <c r="BQ139" s="420"/>
      <c r="BR139" s="416"/>
      <c r="BS139" s="417"/>
      <c r="BT139" s="417"/>
      <c r="BU139" s="416">
        <f>SUM(M139:BP139)</f>
        <v>0</v>
      </c>
      <c r="BV139" s="420"/>
      <c r="BW139" s="416"/>
      <c r="BX139" s="417"/>
      <c r="BY139" s="417"/>
      <c r="BZ139" s="416">
        <v>1390644</v>
      </c>
      <c r="CA139" s="420"/>
      <c r="CB139" s="416"/>
      <c r="CC139" s="417"/>
      <c r="CD139" s="417"/>
      <c r="CE139" s="416">
        <v>403589</v>
      </c>
      <c r="CF139" s="420"/>
      <c r="CG139" s="416"/>
      <c r="CH139" s="417"/>
      <c r="CI139" s="417"/>
      <c r="CJ139" s="416">
        <v>465207</v>
      </c>
      <c r="CK139" s="420"/>
      <c r="CL139" s="416"/>
      <c r="CM139" s="417"/>
      <c r="CN139" s="417"/>
      <c r="CO139" s="416">
        <v>86850</v>
      </c>
      <c r="CP139" s="420"/>
      <c r="CQ139" s="416"/>
      <c r="CR139" s="417"/>
      <c r="CS139" s="417"/>
      <c r="CT139" s="416">
        <v>331311</v>
      </c>
      <c r="CU139" s="420"/>
      <c r="CV139" s="416"/>
      <c r="CW139" s="417"/>
      <c r="CX139" s="417"/>
      <c r="CY139" s="416">
        <v>103687</v>
      </c>
      <c r="CZ139" s="420"/>
      <c r="DA139" s="416"/>
      <c r="DB139" s="417"/>
      <c r="DC139" s="417"/>
      <c r="DD139" s="416">
        <v>0</v>
      </c>
      <c r="DE139" s="420"/>
      <c r="DF139" s="416"/>
      <c r="DG139" s="417"/>
      <c r="DH139" s="417"/>
      <c r="DI139" s="416">
        <v>0</v>
      </c>
      <c r="DJ139" s="420"/>
      <c r="DK139" s="416"/>
      <c r="DL139" s="417"/>
      <c r="DM139" s="417"/>
      <c r="DN139" s="416">
        <v>0</v>
      </c>
      <c r="DO139" s="420"/>
      <c r="DP139" s="416"/>
      <c r="DQ139" s="417"/>
      <c r="DR139" s="417"/>
      <c r="DS139" s="416">
        <v>0</v>
      </c>
      <c r="DT139" s="420"/>
      <c r="DU139" s="416"/>
      <c r="DV139" s="417"/>
      <c r="DW139" s="417"/>
      <c r="DX139" s="416">
        <v>0</v>
      </c>
      <c r="DY139" s="420"/>
      <c r="DZ139" s="416"/>
      <c r="EA139" s="417"/>
      <c r="EB139" s="417"/>
      <c r="EC139" s="416">
        <v>0</v>
      </c>
      <c r="ED139" s="420"/>
      <c r="EE139" s="416"/>
      <c r="EF139" s="417"/>
      <c r="EG139" s="417"/>
      <c r="EH139" s="416">
        <v>0</v>
      </c>
      <c r="EI139" s="420"/>
      <c r="EJ139" s="416"/>
      <c r="EK139" s="417"/>
      <c r="EL139" s="417"/>
      <c r="EM139" s="416">
        <f t="shared" si="4"/>
        <v>403589</v>
      </c>
      <c r="EN139" s="420"/>
      <c r="EO139" s="416"/>
      <c r="EP139" s="301"/>
      <c r="ER139" s="290"/>
    </row>
    <row r="140" spans="4:148" ht="12.75" customHeight="1" x14ac:dyDescent="0.35">
      <c r="D140" s="301" t="s">
        <v>358</v>
      </c>
      <c r="F140" s="417"/>
      <c r="G140" s="337"/>
      <c r="H140" s="428">
        <v>0</v>
      </c>
      <c r="I140" s="429"/>
      <c r="J140" s="416"/>
      <c r="K140" s="417"/>
      <c r="L140" s="430"/>
      <c r="M140" s="428">
        <v>0</v>
      </c>
      <c r="N140" s="429"/>
      <c r="O140" s="416"/>
      <c r="P140" s="417"/>
      <c r="Q140" s="430"/>
      <c r="R140" s="428">
        <v>0</v>
      </c>
      <c r="S140" s="429"/>
      <c r="T140" s="416"/>
      <c r="U140" s="417"/>
      <c r="V140" s="430"/>
      <c r="W140" s="428">
        <v>0</v>
      </c>
      <c r="X140" s="429"/>
      <c r="Y140" s="416"/>
      <c r="Z140" s="417"/>
      <c r="AA140" s="430"/>
      <c r="AB140" s="428">
        <v>0</v>
      </c>
      <c r="AC140" s="429"/>
      <c r="AD140" s="416"/>
      <c r="AE140" s="417"/>
      <c r="AF140" s="430"/>
      <c r="AG140" s="428">
        <v>0</v>
      </c>
      <c r="AH140" s="429"/>
      <c r="AI140" s="416"/>
      <c r="AJ140" s="417"/>
      <c r="AK140" s="430"/>
      <c r="AL140" s="428">
        <v>0</v>
      </c>
      <c r="AM140" s="429"/>
      <c r="AN140" s="416"/>
      <c r="AO140" s="417"/>
      <c r="AP140" s="430"/>
      <c r="AQ140" s="428">
        <v>0</v>
      </c>
      <c r="AR140" s="429"/>
      <c r="AS140" s="416"/>
      <c r="AT140" s="417"/>
      <c r="AU140" s="430"/>
      <c r="AV140" s="428">
        <v>0</v>
      </c>
      <c r="AW140" s="429"/>
      <c r="AX140" s="416"/>
      <c r="AY140" s="417"/>
      <c r="AZ140" s="430"/>
      <c r="BA140" s="428">
        <v>0</v>
      </c>
      <c r="BB140" s="429"/>
      <c r="BC140" s="416"/>
      <c r="BD140" s="417"/>
      <c r="BE140" s="430"/>
      <c r="BF140" s="428">
        <v>0</v>
      </c>
      <c r="BG140" s="429"/>
      <c r="BH140" s="416"/>
      <c r="BI140" s="417"/>
      <c r="BJ140" s="430"/>
      <c r="BK140" s="428">
        <v>0</v>
      </c>
      <c r="BL140" s="429"/>
      <c r="BM140" s="416"/>
      <c r="BN140" s="417"/>
      <c r="BO140" s="430"/>
      <c r="BP140" s="428">
        <v>0</v>
      </c>
      <c r="BQ140" s="429"/>
      <c r="BR140" s="416"/>
      <c r="BS140" s="417"/>
      <c r="BT140" s="430"/>
      <c r="BU140" s="428">
        <f>SUM(M140:BP140)</f>
        <v>0</v>
      </c>
      <c r="BV140" s="429"/>
      <c r="BW140" s="416"/>
      <c r="BX140" s="417"/>
      <c r="BY140" s="430"/>
      <c r="BZ140" s="428">
        <v>0</v>
      </c>
      <c r="CA140" s="429"/>
      <c r="CB140" s="416"/>
      <c r="CC140" s="417"/>
      <c r="CD140" s="430"/>
      <c r="CE140" s="428">
        <v>0</v>
      </c>
      <c r="CF140" s="429"/>
      <c r="CG140" s="416"/>
      <c r="CH140" s="417"/>
      <c r="CI140" s="430"/>
      <c r="CJ140" s="428">
        <v>0</v>
      </c>
      <c r="CK140" s="429"/>
      <c r="CL140" s="416"/>
      <c r="CM140" s="417"/>
      <c r="CN140" s="430"/>
      <c r="CO140" s="428">
        <v>0</v>
      </c>
      <c r="CP140" s="429"/>
      <c r="CQ140" s="416"/>
      <c r="CR140" s="417"/>
      <c r="CS140" s="430"/>
      <c r="CT140" s="428">
        <v>0</v>
      </c>
      <c r="CU140" s="429"/>
      <c r="CV140" s="416"/>
      <c r="CW140" s="417"/>
      <c r="CX140" s="430"/>
      <c r="CY140" s="428">
        <v>0</v>
      </c>
      <c r="CZ140" s="429"/>
      <c r="DA140" s="416"/>
      <c r="DB140" s="417"/>
      <c r="DC140" s="430"/>
      <c r="DD140" s="428">
        <v>0</v>
      </c>
      <c r="DE140" s="429"/>
      <c r="DF140" s="416"/>
      <c r="DG140" s="417"/>
      <c r="DH140" s="430"/>
      <c r="DI140" s="428">
        <v>0</v>
      </c>
      <c r="DJ140" s="429"/>
      <c r="DK140" s="416"/>
      <c r="DL140" s="417"/>
      <c r="DM140" s="430"/>
      <c r="DN140" s="428">
        <v>0</v>
      </c>
      <c r="DO140" s="429"/>
      <c r="DP140" s="416"/>
      <c r="DQ140" s="417"/>
      <c r="DR140" s="430"/>
      <c r="DS140" s="428">
        <v>0</v>
      </c>
      <c r="DT140" s="429"/>
      <c r="DU140" s="416"/>
      <c r="DV140" s="417"/>
      <c r="DW140" s="430"/>
      <c r="DX140" s="428">
        <v>0</v>
      </c>
      <c r="DY140" s="429"/>
      <c r="DZ140" s="416"/>
      <c r="EA140" s="417"/>
      <c r="EB140" s="430"/>
      <c r="EC140" s="428">
        <v>0</v>
      </c>
      <c r="ED140" s="429"/>
      <c r="EE140" s="416"/>
      <c r="EF140" s="417"/>
      <c r="EG140" s="430"/>
      <c r="EH140" s="428">
        <v>0</v>
      </c>
      <c r="EI140" s="429"/>
      <c r="EJ140" s="416"/>
      <c r="EK140" s="417"/>
      <c r="EL140" s="430"/>
      <c r="EM140" s="428">
        <f t="shared" si="4"/>
        <v>0</v>
      </c>
      <c r="EN140" s="429"/>
      <c r="EO140" s="416"/>
      <c r="EP140" s="301"/>
      <c r="ER140" s="290"/>
    </row>
    <row r="141" spans="4:148" ht="12.75" customHeight="1" x14ac:dyDescent="0.35">
      <c r="D141" s="301"/>
      <c r="F141" s="417"/>
      <c r="H141" s="416"/>
      <c r="I141" s="416"/>
      <c r="J141" s="416"/>
      <c r="K141" s="417"/>
      <c r="L141" s="416"/>
      <c r="M141" s="416"/>
      <c r="N141" s="416"/>
      <c r="O141" s="416"/>
      <c r="P141" s="417"/>
      <c r="Q141" s="416"/>
      <c r="R141" s="416"/>
      <c r="S141" s="416"/>
      <c r="T141" s="416"/>
      <c r="U141" s="417"/>
      <c r="V141" s="416"/>
      <c r="W141" s="416"/>
      <c r="X141" s="416"/>
      <c r="Y141" s="416"/>
      <c r="Z141" s="417"/>
      <c r="AA141" s="416"/>
      <c r="AB141" s="416"/>
      <c r="AC141" s="416"/>
      <c r="AD141" s="416"/>
      <c r="AE141" s="417"/>
      <c r="AF141" s="416"/>
      <c r="AG141" s="416"/>
      <c r="AH141" s="416"/>
      <c r="AI141" s="416"/>
      <c r="AJ141" s="417"/>
      <c r="AK141" s="416"/>
      <c r="AL141" s="416"/>
      <c r="AM141" s="416"/>
      <c r="AN141" s="416"/>
      <c r="AO141" s="417"/>
      <c r="AP141" s="416"/>
      <c r="AQ141" s="416"/>
      <c r="AR141" s="416"/>
      <c r="AS141" s="416"/>
      <c r="AT141" s="417"/>
      <c r="AU141" s="416"/>
      <c r="AV141" s="416"/>
      <c r="AW141" s="416"/>
      <c r="AX141" s="416"/>
      <c r="AY141" s="417"/>
      <c r="AZ141" s="416"/>
      <c r="BA141" s="416"/>
      <c r="BB141" s="416"/>
      <c r="BC141" s="416"/>
      <c r="BD141" s="417"/>
      <c r="BE141" s="416"/>
      <c r="BF141" s="416"/>
      <c r="BG141" s="416"/>
      <c r="BH141" s="416"/>
      <c r="BI141" s="417"/>
      <c r="BJ141" s="416"/>
      <c r="BK141" s="416"/>
      <c r="BL141" s="416"/>
      <c r="BM141" s="416"/>
      <c r="BN141" s="417"/>
      <c r="BO141" s="416"/>
      <c r="BP141" s="416"/>
      <c r="BQ141" s="416"/>
      <c r="BR141" s="416"/>
      <c r="BS141" s="417"/>
      <c r="BT141" s="416"/>
      <c r="BU141" s="416"/>
      <c r="BV141" s="416"/>
      <c r="BW141" s="416"/>
      <c r="BX141" s="417"/>
      <c r="BY141" s="416"/>
      <c r="BZ141" s="416"/>
      <c r="CA141" s="416"/>
      <c r="CB141" s="416"/>
      <c r="CC141" s="417"/>
      <c r="CD141" s="416"/>
      <c r="CE141" s="416"/>
      <c r="CF141" s="416"/>
      <c r="CG141" s="416"/>
      <c r="CH141" s="417"/>
      <c r="CI141" s="416"/>
      <c r="CJ141" s="416"/>
      <c r="CK141" s="416"/>
      <c r="CL141" s="416"/>
      <c r="CM141" s="417"/>
      <c r="CN141" s="416"/>
      <c r="CO141" s="416"/>
      <c r="CP141" s="416"/>
      <c r="CQ141" s="416"/>
      <c r="CR141" s="417"/>
      <c r="CS141" s="416"/>
      <c r="CT141" s="416"/>
      <c r="CU141" s="416"/>
      <c r="CV141" s="416"/>
      <c r="CW141" s="417"/>
      <c r="CX141" s="416"/>
      <c r="CY141" s="416"/>
      <c r="CZ141" s="416"/>
      <c r="DA141" s="416"/>
      <c r="DB141" s="417"/>
      <c r="DC141" s="416"/>
      <c r="DD141" s="416"/>
      <c r="DE141" s="416"/>
      <c r="DF141" s="416"/>
      <c r="DG141" s="417"/>
      <c r="DH141" s="416"/>
      <c r="DI141" s="416"/>
      <c r="DJ141" s="416"/>
      <c r="DK141" s="416"/>
      <c r="DL141" s="417"/>
      <c r="DM141" s="416"/>
      <c r="DN141" s="416"/>
      <c r="DO141" s="416"/>
      <c r="DP141" s="416"/>
      <c r="DQ141" s="417"/>
      <c r="DR141" s="416"/>
      <c r="DS141" s="416"/>
      <c r="DT141" s="416"/>
      <c r="DU141" s="416"/>
      <c r="DV141" s="417"/>
      <c r="DW141" s="416"/>
      <c r="DX141" s="416"/>
      <c r="DY141" s="416"/>
      <c r="DZ141" s="416"/>
      <c r="EA141" s="417"/>
      <c r="EB141" s="416"/>
      <c r="EC141" s="416"/>
      <c r="ED141" s="416"/>
      <c r="EE141" s="416"/>
      <c r="EF141" s="417"/>
      <c r="EG141" s="416"/>
      <c r="EH141" s="416"/>
      <c r="EI141" s="416"/>
      <c r="EJ141" s="416"/>
      <c r="EK141" s="417"/>
      <c r="EL141" s="416"/>
      <c r="EM141" s="416"/>
      <c r="EN141" s="416"/>
      <c r="EO141" s="416"/>
      <c r="EP141" s="301"/>
      <c r="ER141" s="290"/>
    </row>
    <row r="142" spans="4:148" ht="12.75" hidden="1" customHeight="1" x14ac:dyDescent="0.35">
      <c r="D142" s="301" t="s">
        <v>364</v>
      </c>
      <c r="F142" s="417"/>
      <c r="H142" s="416">
        <f>SUM(H143:H145)</f>
        <v>0</v>
      </c>
      <c r="I142" s="416"/>
      <c r="J142" s="416"/>
      <c r="K142" s="417"/>
      <c r="L142" s="416"/>
      <c r="M142" s="416">
        <f>SUM(M143:M145)</f>
        <v>0</v>
      </c>
      <c r="N142" s="416"/>
      <c r="O142" s="416"/>
      <c r="P142" s="417"/>
      <c r="Q142" s="416"/>
      <c r="R142" s="416">
        <f>SUM(R143:R145)</f>
        <v>0</v>
      </c>
      <c r="S142" s="416"/>
      <c r="T142" s="416"/>
      <c r="U142" s="417"/>
      <c r="V142" s="416"/>
      <c r="W142" s="416">
        <f>SUM(W143:W145)</f>
        <v>0</v>
      </c>
      <c r="X142" s="416"/>
      <c r="Y142" s="416"/>
      <c r="Z142" s="417"/>
      <c r="AA142" s="416"/>
      <c r="AB142" s="416">
        <f>SUM(AB143:AB145)</f>
        <v>0</v>
      </c>
      <c r="AC142" s="416"/>
      <c r="AD142" s="416"/>
      <c r="AE142" s="417"/>
      <c r="AF142" s="416"/>
      <c r="AG142" s="416">
        <f>SUM(AG143:AG145)</f>
        <v>0</v>
      </c>
      <c r="AH142" s="416"/>
      <c r="AI142" s="416"/>
      <c r="AJ142" s="417"/>
      <c r="AK142" s="416"/>
      <c r="AL142" s="416">
        <f>SUM(AL143:AL145)</f>
        <v>0</v>
      </c>
      <c r="AM142" s="416"/>
      <c r="AN142" s="416"/>
      <c r="AO142" s="417"/>
      <c r="AP142" s="416"/>
      <c r="AQ142" s="416">
        <f>SUM(AQ143:AQ145)</f>
        <v>0</v>
      </c>
      <c r="AR142" s="416"/>
      <c r="AS142" s="416"/>
      <c r="AT142" s="417"/>
      <c r="AU142" s="416"/>
      <c r="AV142" s="416">
        <f>SUM(AV143:AV145)</f>
        <v>0</v>
      </c>
      <c r="AW142" s="416"/>
      <c r="AX142" s="416"/>
      <c r="AY142" s="417"/>
      <c r="AZ142" s="416"/>
      <c r="BA142" s="416">
        <f>SUM(BA143:BA145)</f>
        <v>0</v>
      </c>
      <c r="BB142" s="416"/>
      <c r="BC142" s="416"/>
      <c r="BD142" s="417"/>
      <c r="BE142" s="416"/>
      <c r="BF142" s="416">
        <f>SUM(BF143:BF145)</f>
        <v>0</v>
      </c>
      <c r="BG142" s="416"/>
      <c r="BH142" s="416"/>
      <c r="BI142" s="417"/>
      <c r="BJ142" s="416"/>
      <c r="BK142" s="416">
        <f>SUM(BK143:BK145)</f>
        <v>0</v>
      </c>
      <c r="BL142" s="416"/>
      <c r="BM142" s="416"/>
      <c r="BN142" s="417"/>
      <c r="BO142" s="416"/>
      <c r="BP142" s="416">
        <f>SUM(BP143:BP145)</f>
        <v>0</v>
      </c>
      <c r="BQ142" s="416"/>
      <c r="BR142" s="416"/>
      <c r="BS142" s="417"/>
      <c r="BT142" s="416"/>
      <c r="BU142" s="416">
        <f>SUM(BU143:BU145)</f>
        <v>0</v>
      </c>
      <c r="BV142" s="416"/>
      <c r="BW142" s="416"/>
      <c r="BX142" s="417"/>
      <c r="BY142" s="416"/>
      <c r="BZ142" s="416">
        <f>SUM(BZ143:BZ145)</f>
        <v>0</v>
      </c>
      <c r="CA142" s="416"/>
      <c r="CB142" s="416"/>
      <c r="CC142" s="417"/>
      <c r="CD142" s="416"/>
      <c r="CE142" s="416">
        <f>SUM(CE143:CE145)</f>
        <v>0</v>
      </c>
      <c r="CF142" s="416"/>
      <c r="CG142" s="416"/>
      <c r="CH142" s="417"/>
      <c r="CI142" s="416"/>
      <c r="CJ142" s="416">
        <f>SUM(CJ143:CJ145)</f>
        <v>0</v>
      </c>
      <c r="CK142" s="416"/>
      <c r="CL142" s="416"/>
      <c r="CM142" s="417"/>
      <c r="CN142" s="416"/>
      <c r="CO142" s="416">
        <f>SUM(CO143:CO145)</f>
        <v>0</v>
      </c>
      <c r="CP142" s="416"/>
      <c r="CQ142" s="416"/>
      <c r="CR142" s="417"/>
      <c r="CS142" s="416"/>
      <c r="CT142" s="416">
        <f>SUM(CT143:CT145)</f>
        <v>0</v>
      </c>
      <c r="CU142" s="416"/>
      <c r="CV142" s="416"/>
      <c r="CW142" s="417"/>
      <c r="CX142" s="416"/>
      <c r="CY142" s="416">
        <f>SUM(CY143:CY145)</f>
        <v>0</v>
      </c>
      <c r="CZ142" s="416"/>
      <c r="DA142" s="416"/>
      <c r="DB142" s="417"/>
      <c r="DC142" s="416"/>
      <c r="DD142" s="416">
        <f>SUM(DD143:DD145)</f>
        <v>0</v>
      </c>
      <c r="DE142" s="416"/>
      <c r="DF142" s="416"/>
      <c r="DG142" s="417"/>
      <c r="DH142" s="416"/>
      <c r="DI142" s="416">
        <f>SUM(DI143:DI145)</f>
        <v>0</v>
      </c>
      <c r="DJ142" s="416"/>
      <c r="DK142" s="416"/>
      <c r="DL142" s="417"/>
      <c r="DM142" s="416"/>
      <c r="DN142" s="416">
        <f>SUM(DN143:DN145)</f>
        <v>0</v>
      </c>
      <c r="DO142" s="416"/>
      <c r="DP142" s="416"/>
      <c r="DQ142" s="417"/>
      <c r="DR142" s="416"/>
      <c r="DS142" s="416">
        <f>SUM(DS143:DS145)</f>
        <v>0</v>
      </c>
      <c r="DT142" s="416"/>
      <c r="DU142" s="416"/>
      <c r="DV142" s="417"/>
      <c r="DW142" s="416"/>
      <c r="DX142" s="416">
        <f>SUM(DX143:DX145)</f>
        <v>0</v>
      </c>
      <c r="DY142" s="416"/>
      <c r="DZ142" s="416"/>
      <c r="EA142" s="417"/>
      <c r="EB142" s="416"/>
      <c r="EC142" s="416">
        <f>SUM(EC143:EC145)</f>
        <v>0</v>
      </c>
      <c r="ED142" s="416"/>
      <c r="EE142" s="416"/>
      <c r="EF142" s="417"/>
      <c r="EG142" s="416"/>
      <c r="EH142" s="416">
        <f>SUM(EH143:EH145)</f>
        <v>0</v>
      </c>
      <c r="EI142" s="416"/>
      <c r="EJ142" s="416"/>
      <c r="EK142" s="417"/>
      <c r="EL142" s="416"/>
      <c r="EM142" s="416">
        <f>SUM(EM143:EM145)</f>
        <v>0</v>
      </c>
      <c r="EN142" s="416"/>
      <c r="EO142" s="416"/>
      <c r="EP142" s="301"/>
      <c r="ER142" s="290"/>
    </row>
    <row r="143" spans="4:148" ht="12.75" hidden="1" customHeight="1" x14ac:dyDescent="0.35">
      <c r="D143" s="301" t="s">
        <v>338</v>
      </c>
      <c r="F143" s="417"/>
      <c r="G143" s="320"/>
      <c r="H143" s="414">
        <v>0</v>
      </c>
      <c r="I143" s="415"/>
      <c r="J143" s="416"/>
      <c r="K143" s="417"/>
      <c r="L143" s="418"/>
      <c r="M143" s="414">
        <v>0</v>
      </c>
      <c r="N143" s="415"/>
      <c r="O143" s="416"/>
      <c r="P143" s="417"/>
      <c r="Q143" s="418"/>
      <c r="R143" s="414">
        <v>0</v>
      </c>
      <c r="S143" s="415"/>
      <c r="T143" s="416"/>
      <c r="U143" s="417"/>
      <c r="V143" s="418"/>
      <c r="W143" s="414">
        <v>0</v>
      </c>
      <c r="X143" s="415"/>
      <c r="Y143" s="416"/>
      <c r="Z143" s="417"/>
      <c r="AA143" s="418"/>
      <c r="AB143" s="414">
        <v>0</v>
      </c>
      <c r="AC143" s="415"/>
      <c r="AD143" s="416"/>
      <c r="AE143" s="417"/>
      <c r="AF143" s="418"/>
      <c r="AG143" s="414">
        <v>0</v>
      </c>
      <c r="AH143" s="415"/>
      <c r="AI143" s="416"/>
      <c r="AJ143" s="417"/>
      <c r="AK143" s="418"/>
      <c r="AL143" s="414">
        <v>0</v>
      </c>
      <c r="AM143" s="415"/>
      <c r="AN143" s="416"/>
      <c r="AO143" s="417"/>
      <c r="AP143" s="418"/>
      <c r="AQ143" s="414">
        <v>0</v>
      </c>
      <c r="AR143" s="415"/>
      <c r="AS143" s="416"/>
      <c r="AT143" s="417"/>
      <c r="AU143" s="418"/>
      <c r="AV143" s="414">
        <v>0</v>
      </c>
      <c r="AW143" s="415"/>
      <c r="AX143" s="416"/>
      <c r="AY143" s="417"/>
      <c r="AZ143" s="418"/>
      <c r="BA143" s="414">
        <v>0</v>
      </c>
      <c r="BB143" s="415"/>
      <c r="BC143" s="416"/>
      <c r="BD143" s="417"/>
      <c r="BE143" s="418"/>
      <c r="BF143" s="414">
        <v>0</v>
      </c>
      <c r="BG143" s="415"/>
      <c r="BH143" s="416"/>
      <c r="BI143" s="417"/>
      <c r="BJ143" s="418"/>
      <c r="BK143" s="414">
        <v>0</v>
      </c>
      <c r="BL143" s="415"/>
      <c r="BM143" s="416"/>
      <c r="BN143" s="417"/>
      <c r="BO143" s="418"/>
      <c r="BP143" s="414">
        <v>0</v>
      </c>
      <c r="BQ143" s="415"/>
      <c r="BR143" s="416"/>
      <c r="BS143" s="417"/>
      <c r="BT143" s="418"/>
      <c r="BU143" s="414">
        <f>SUM(M143:BP143)</f>
        <v>0</v>
      </c>
      <c r="BV143" s="415"/>
      <c r="BW143" s="416"/>
      <c r="BX143" s="417"/>
      <c r="BY143" s="418"/>
      <c r="BZ143" s="414">
        <v>0</v>
      </c>
      <c r="CA143" s="415"/>
      <c r="CB143" s="416"/>
      <c r="CC143" s="417"/>
      <c r="CD143" s="418"/>
      <c r="CE143" s="414">
        <v>0</v>
      </c>
      <c r="CF143" s="415"/>
      <c r="CG143" s="416"/>
      <c r="CH143" s="417"/>
      <c r="CI143" s="418"/>
      <c r="CJ143" s="414">
        <v>0</v>
      </c>
      <c r="CK143" s="415"/>
      <c r="CL143" s="416"/>
      <c r="CM143" s="417"/>
      <c r="CN143" s="418"/>
      <c r="CO143" s="414">
        <v>0</v>
      </c>
      <c r="CP143" s="415"/>
      <c r="CQ143" s="416"/>
      <c r="CR143" s="417"/>
      <c r="CS143" s="418"/>
      <c r="CT143" s="414">
        <v>0</v>
      </c>
      <c r="CU143" s="415"/>
      <c r="CV143" s="416"/>
      <c r="CW143" s="417"/>
      <c r="CX143" s="418"/>
      <c r="CY143" s="414">
        <v>0</v>
      </c>
      <c r="CZ143" s="415"/>
      <c r="DA143" s="416"/>
      <c r="DB143" s="417"/>
      <c r="DC143" s="418"/>
      <c r="DD143" s="414">
        <v>0</v>
      </c>
      <c r="DE143" s="415"/>
      <c r="DF143" s="416"/>
      <c r="DG143" s="417"/>
      <c r="DH143" s="418"/>
      <c r="DI143" s="414">
        <v>0</v>
      </c>
      <c r="DJ143" s="415"/>
      <c r="DK143" s="416"/>
      <c r="DL143" s="417"/>
      <c r="DM143" s="418"/>
      <c r="DN143" s="414">
        <v>0</v>
      </c>
      <c r="DO143" s="415"/>
      <c r="DP143" s="416"/>
      <c r="DQ143" s="417"/>
      <c r="DR143" s="418"/>
      <c r="DS143" s="414">
        <v>0</v>
      </c>
      <c r="DT143" s="415"/>
      <c r="DU143" s="416"/>
      <c r="DV143" s="417"/>
      <c r="DW143" s="418"/>
      <c r="DX143" s="414">
        <v>0</v>
      </c>
      <c r="DY143" s="415"/>
      <c r="DZ143" s="416"/>
      <c r="EA143" s="417"/>
      <c r="EB143" s="418"/>
      <c r="EC143" s="414">
        <v>0</v>
      </c>
      <c r="ED143" s="415"/>
      <c r="EE143" s="416"/>
      <c r="EF143" s="417"/>
      <c r="EG143" s="418"/>
      <c r="EH143" s="414">
        <v>0</v>
      </c>
      <c r="EI143" s="415"/>
      <c r="EJ143" s="416"/>
      <c r="EK143" s="417"/>
      <c r="EL143" s="418"/>
      <c r="EM143" s="414">
        <f>SUM(CE143:CE143)</f>
        <v>0</v>
      </c>
      <c r="EN143" s="415"/>
      <c r="EO143" s="416"/>
      <c r="EP143" s="301"/>
      <c r="ER143" s="290"/>
    </row>
    <row r="144" spans="4:148" ht="12.75" hidden="1" customHeight="1" x14ac:dyDescent="0.35">
      <c r="D144" s="301" t="s">
        <v>341</v>
      </c>
      <c r="F144" s="417"/>
      <c r="G144" s="313"/>
      <c r="H144" s="416">
        <v>0</v>
      </c>
      <c r="I144" s="420"/>
      <c r="J144" s="416"/>
      <c r="K144" s="417"/>
      <c r="L144" s="417"/>
      <c r="M144" s="416">
        <v>0</v>
      </c>
      <c r="N144" s="420"/>
      <c r="O144" s="416"/>
      <c r="P144" s="417"/>
      <c r="Q144" s="417"/>
      <c r="R144" s="416">
        <v>0</v>
      </c>
      <c r="S144" s="420"/>
      <c r="T144" s="416"/>
      <c r="U144" s="417"/>
      <c r="V144" s="417"/>
      <c r="W144" s="416">
        <v>0</v>
      </c>
      <c r="X144" s="420"/>
      <c r="Y144" s="416"/>
      <c r="Z144" s="417"/>
      <c r="AA144" s="417"/>
      <c r="AB144" s="416">
        <v>0</v>
      </c>
      <c r="AC144" s="420"/>
      <c r="AD144" s="416"/>
      <c r="AE144" s="417"/>
      <c r="AF144" s="417"/>
      <c r="AG144" s="416">
        <v>0</v>
      </c>
      <c r="AH144" s="420"/>
      <c r="AI144" s="416"/>
      <c r="AJ144" s="417"/>
      <c r="AK144" s="417"/>
      <c r="AL144" s="416">
        <v>0</v>
      </c>
      <c r="AM144" s="420"/>
      <c r="AN144" s="416"/>
      <c r="AO144" s="417"/>
      <c r="AP144" s="417"/>
      <c r="AQ144" s="416">
        <v>0</v>
      </c>
      <c r="AR144" s="420"/>
      <c r="AS144" s="416"/>
      <c r="AT144" s="417"/>
      <c r="AU144" s="417"/>
      <c r="AV144" s="416">
        <v>0</v>
      </c>
      <c r="AW144" s="420"/>
      <c r="AX144" s="416"/>
      <c r="AY144" s="417"/>
      <c r="AZ144" s="417"/>
      <c r="BA144" s="416">
        <v>0</v>
      </c>
      <c r="BB144" s="420"/>
      <c r="BC144" s="416"/>
      <c r="BD144" s="417"/>
      <c r="BE144" s="417"/>
      <c r="BF144" s="416">
        <v>0</v>
      </c>
      <c r="BG144" s="420"/>
      <c r="BH144" s="416"/>
      <c r="BI144" s="417"/>
      <c r="BJ144" s="417"/>
      <c r="BK144" s="416">
        <v>0</v>
      </c>
      <c r="BL144" s="420"/>
      <c r="BM144" s="416"/>
      <c r="BN144" s="417"/>
      <c r="BO144" s="417"/>
      <c r="BP144" s="416">
        <v>0</v>
      </c>
      <c r="BQ144" s="420"/>
      <c r="BR144" s="416"/>
      <c r="BS144" s="417"/>
      <c r="BT144" s="417"/>
      <c r="BU144" s="416">
        <f>SUM(M144:BP144)</f>
        <v>0</v>
      </c>
      <c r="BV144" s="420"/>
      <c r="BW144" s="416"/>
      <c r="BX144" s="417"/>
      <c r="BY144" s="417"/>
      <c r="BZ144" s="416">
        <v>0</v>
      </c>
      <c r="CA144" s="420"/>
      <c r="CB144" s="416"/>
      <c r="CC144" s="417"/>
      <c r="CD144" s="417"/>
      <c r="CE144" s="416">
        <v>0</v>
      </c>
      <c r="CF144" s="420"/>
      <c r="CG144" s="416"/>
      <c r="CH144" s="417"/>
      <c r="CI144" s="417"/>
      <c r="CJ144" s="416">
        <v>0</v>
      </c>
      <c r="CK144" s="420"/>
      <c r="CL144" s="416"/>
      <c r="CM144" s="417"/>
      <c r="CN144" s="417"/>
      <c r="CO144" s="416">
        <v>0</v>
      </c>
      <c r="CP144" s="420"/>
      <c r="CQ144" s="416"/>
      <c r="CR144" s="417"/>
      <c r="CS144" s="417"/>
      <c r="CT144" s="416">
        <v>0</v>
      </c>
      <c r="CU144" s="420"/>
      <c r="CV144" s="416"/>
      <c r="CW144" s="417"/>
      <c r="CX144" s="417"/>
      <c r="CY144" s="416">
        <v>0</v>
      </c>
      <c r="CZ144" s="420"/>
      <c r="DA144" s="416"/>
      <c r="DB144" s="417"/>
      <c r="DC144" s="417"/>
      <c r="DD144" s="416">
        <v>0</v>
      </c>
      <c r="DE144" s="420"/>
      <c r="DF144" s="416"/>
      <c r="DG144" s="417"/>
      <c r="DH144" s="417"/>
      <c r="DI144" s="416">
        <v>0</v>
      </c>
      <c r="DJ144" s="420"/>
      <c r="DK144" s="416"/>
      <c r="DL144" s="417"/>
      <c r="DM144" s="417"/>
      <c r="DN144" s="416">
        <v>0</v>
      </c>
      <c r="DO144" s="420"/>
      <c r="DP144" s="416"/>
      <c r="DQ144" s="417"/>
      <c r="DR144" s="417"/>
      <c r="DS144" s="416">
        <v>0</v>
      </c>
      <c r="DT144" s="420"/>
      <c r="DU144" s="416"/>
      <c r="DV144" s="417"/>
      <c r="DW144" s="417"/>
      <c r="DX144" s="416">
        <v>0</v>
      </c>
      <c r="DY144" s="420"/>
      <c r="DZ144" s="416"/>
      <c r="EA144" s="417"/>
      <c r="EB144" s="417"/>
      <c r="EC144" s="416">
        <v>0</v>
      </c>
      <c r="ED144" s="420"/>
      <c r="EE144" s="416"/>
      <c r="EF144" s="417"/>
      <c r="EG144" s="417"/>
      <c r="EH144" s="416">
        <v>0</v>
      </c>
      <c r="EI144" s="420"/>
      <c r="EJ144" s="416"/>
      <c r="EK144" s="417"/>
      <c r="EL144" s="417"/>
      <c r="EM144" s="416">
        <f>SUM(CE144:CE144)</f>
        <v>0</v>
      </c>
      <c r="EN144" s="420"/>
      <c r="EO144" s="416"/>
      <c r="EP144" s="301"/>
      <c r="ER144" s="290"/>
    </row>
    <row r="145" spans="4:148" ht="12.75" hidden="1" customHeight="1" x14ac:dyDescent="0.35">
      <c r="D145" s="301" t="s">
        <v>358</v>
      </c>
      <c r="F145" s="417"/>
      <c r="G145" s="337"/>
      <c r="H145" s="428">
        <v>0</v>
      </c>
      <c r="I145" s="429"/>
      <c r="J145" s="416"/>
      <c r="K145" s="417"/>
      <c r="L145" s="430"/>
      <c r="M145" s="428">
        <v>0</v>
      </c>
      <c r="N145" s="429"/>
      <c r="O145" s="416"/>
      <c r="P145" s="417"/>
      <c r="Q145" s="430"/>
      <c r="R145" s="428">
        <v>0</v>
      </c>
      <c r="S145" s="429"/>
      <c r="T145" s="416"/>
      <c r="U145" s="417"/>
      <c r="V145" s="430"/>
      <c r="W145" s="428">
        <v>0</v>
      </c>
      <c r="X145" s="429"/>
      <c r="Y145" s="416"/>
      <c r="Z145" s="417"/>
      <c r="AA145" s="430"/>
      <c r="AB145" s="428">
        <v>0</v>
      </c>
      <c r="AC145" s="429"/>
      <c r="AD145" s="416"/>
      <c r="AE145" s="417"/>
      <c r="AF145" s="430"/>
      <c r="AG145" s="428">
        <v>0</v>
      </c>
      <c r="AH145" s="429"/>
      <c r="AI145" s="416"/>
      <c r="AJ145" s="417"/>
      <c r="AK145" s="430"/>
      <c r="AL145" s="428">
        <v>0</v>
      </c>
      <c r="AM145" s="429"/>
      <c r="AN145" s="416"/>
      <c r="AO145" s="417"/>
      <c r="AP145" s="430"/>
      <c r="AQ145" s="428">
        <v>0</v>
      </c>
      <c r="AR145" s="429"/>
      <c r="AS145" s="416"/>
      <c r="AT145" s="417"/>
      <c r="AU145" s="430"/>
      <c r="AV145" s="428">
        <v>0</v>
      </c>
      <c r="AW145" s="429"/>
      <c r="AX145" s="416"/>
      <c r="AY145" s="417"/>
      <c r="AZ145" s="430"/>
      <c r="BA145" s="428">
        <v>0</v>
      </c>
      <c r="BB145" s="429"/>
      <c r="BC145" s="416"/>
      <c r="BD145" s="417"/>
      <c r="BE145" s="430"/>
      <c r="BF145" s="428">
        <v>0</v>
      </c>
      <c r="BG145" s="429"/>
      <c r="BH145" s="416"/>
      <c r="BI145" s="417"/>
      <c r="BJ145" s="430"/>
      <c r="BK145" s="428">
        <v>0</v>
      </c>
      <c r="BL145" s="429"/>
      <c r="BM145" s="416"/>
      <c r="BN145" s="417"/>
      <c r="BO145" s="430"/>
      <c r="BP145" s="428">
        <v>0</v>
      </c>
      <c r="BQ145" s="429"/>
      <c r="BR145" s="416"/>
      <c r="BS145" s="417"/>
      <c r="BT145" s="430"/>
      <c r="BU145" s="428">
        <f>SUM(M145:BP145)</f>
        <v>0</v>
      </c>
      <c r="BV145" s="429"/>
      <c r="BW145" s="416"/>
      <c r="BX145" s="417"/>
      <c r="BY145" s="430"/>
      <c r="BZ145" s="428">
        <v>0</v>
      </c>
      <c r="CA145" s="429"/>
      <c r="CB145" s="416"/>
      <c r="CC145" s="417"/>
      <c r="CD145" s="430"/>
      <c r="CE145" s="428">
        <v>0</v>
      </c>
      <c r="CF145" s="429"/>
      <c r="CG145" s="416"/>
      <c r="CH145" s="417"/>
      <c r="CI145" s="430"/>
      <c r="CJ145" s="428">
        <v>0</v>
      </c>
      <c r="CK145" s="429"/>
      <c r="CL145" s="416"/>
      <c r="CM145" s="417"/>
      <c r="CN145" s="430"/>
      <c r="CO145" s="428">
        <v>0</v>
      </c>
      <c r="CP145" s="429"/>
      <c r="CQ145" s="416"/>
      <c r="CR145" s="417"/>
      <c r="CS145" s="430"/>
      <c r="CT145" s="428">
        <v>0</v>
      </c>
      <c r="CU145" s="429"/>
      <c r="CV145" s="416"/>
      <c r="CW145" s="417"/>
      <c r="CX145" s="430"/>
      <c r="CY145" s="428">
        <v>0</v>
      </c>
      <c r="CZ145" s="429"/>
      <c r="DA145" s="416"/>
      <c r="DB145" s="417"/>
      <c r="DC145" s="430"/>
      <c r="DD145" s="428">
        <v>0</v>
      </c>
      <c r="DE145" s="429"/>
      <c r="DF145" s="416"/>
      <c r="DG145" s="417"/>
      <c r="DH145" s="430"/>
      <c r="DI145" s="428">
        <v>0</v>
      </c>
      <c r="DJ145" s="429"/>
      <c r="DK145" s="416"/>
      <c r="DL145" s="417"/>
      <c r="DM145" s="430"/>
      <c r="DN145" s="428">
        <v>0</v>
      </c>
      <c r="DO145" s="429"/>
      <c r="DP145" s="416"/>
      <c r="DQ145" s="417"/>
      <c r="DR145" s="430"/>
      <c r="DS145" s="428">
        <v>0</v>
      </c>
      <c r="DT145" s="429"/>
      <c r="DU145" s="416"/>
      <c r="DV145" s="417"/>
      <c r="DW145" s="430"/>
      <c r="DX145" s="428">
        <v>0</v>
      </c>
      <c r="DY145" s="429"/>
      <c r="DZ145" s="416"/>
      <c r="EA145" s="417"/>
      <c r="EB145" s="430"/>
      <c r="EC145" s="428">
        <v>0</v>
      </c>
      <c r="ED145" s="429"/>
      <c r="EE145" s="416"/>
      <c r="EF145" s="417"/>
      <c r="EG145" s="430"/>
      <c r="EH145" s="428">
        <v>0</v>
      </c>
      <c r="EI145" s="429"/>
      <c r="EJ145" s="416"/>
      <c r="EK145" s="417"/>
      <c r="EL145" s="430"/>
      <c r="EM145" s="428">
        <f>SUM(CE145:CE145)</f>
        <v>0</v>
      </c>
      <c r="EN145" s="429"/>
      <c r="EO145" s="416"/>
      <c r="EP145" s="301"/>
      <c r="ER145" s="290"/>
    </row>
    <row r="146" spans="4:148" ht="12.75" hidden="1" customHeight="1" x14ac:dyDescent="0.35">
      <c r="D146" s="301"/>
      <c r="F146" s="417"/>
      <c r="H146" s="416"/>
      <c r="I146" s="416"/>
      <c r="J146" s="416"/>
      <c r="K146" s="417"/>
      <c r="L146" s="416"/>
      <c r="M146" s="416"/>
      <c r="N146" s="416"/>
      <c r="O146" s="416"/>
      <c r="P146" s="417"/>
      <c r="Q146" s="416"/>
      <c r="R146" s="416"/>
      <c r="S146" s="416"/>
      <c r="T146" s="416"/>
      <c r="U146" s="417"/>
      <c r="V146" s="416"/>
      <c r="W146" s="416"/>
      <c r="X146" s="416"/>
      <c r="Y146" s="416"/>
      <c r="Z146" s="417"/>
      <c r="AA146" s="416"/>
      <c r="AB146" s="416"/>
      <c r="AC146" s="416"/>
      <c r="AD146" s="416"/>
      <c r="AE146" s="417"/>
      <c r="AF146" s="416"/>
      <c r="AG146" s="416"/>
      <c r="AH146" s="416"/>
      <c r="AI146" s="416"/>
      <c r="AJ146" s="417"/>
      <c r="AK146" s="416"/>
      <c r="AL146" s="416"/>
      <c r="AM146" s="416"/>
      <c r="AN146" s="416"/>
      <c r="AO146" s="417"/>
      <c r="AP146" s="416"/>
      <c r="AQ146" s="416"/>
      <c r="AR146" s="416"/>
      <c r="AS146" s="416"/>
      <c r="AT146" s="417"/>
      <c r="AU146" s="416"/>
      <c r="AV146" s="416"/>
      <c r="AW146" s="416"/>
      <c r="AX146" s="416"/>
      <c r="AY146" s="417"/>
      <c r="AZ146" s="416"/>
      <c r="BA146" s="416"/>
      <c r="BB146" s="416"/>
      <c r="BC146" s="416"/>
      <c r="BD146" s="417"/>
      <c r="BE146" s="416"/>
      <c r="BF146" s="416"/>
      <c r="BG146" s="416"/>
      <c r="BH146" s="416"/>
      <c r="BI146" s="417"/>
      <c r="BJ146" s="416"/>
      <c r="BK146" s="416"/>
      <c r="BL146" s="416"/>
      <c r="BM146" s="416"/>
      <c r="BN146" s="417"/>
      <c r="BO146" s="416"/>
      <c r="BP146" s="416"/>
      <c r="BQ146" s="416"/>
      <c r="BR146" s="416"/>
      <c r="BS146" s="417"/>
      <c r="BT146" s="416"/>
      <c r="BU146" s="416"/>
      <c r="BV146" s="416"/>
      <c r="BW146" s="416"/>
      <c r="BX146" s="417"/>
      <c r="BY146" s="416"/>
      <c r="BZ146" s="416"/>
      <c r="CA146" s="416"/>
      <c r="CB146" s="416"/>
      <c r="CC146" s="417"/>
      <c r="CD146" s="416"/>
      <c r="CE146" s="416"/>
      <c r="CF146" s="416"/>
      <c r="CG146" s="416"/>
      <c r="CH146" s="417"/>
      <c r="CI146" s="416"/>
      <c r="CJ146" s="416"/>
      <c r="CK146" s="416"/>
      <c r="CL146" s="416"/>
      <c r="CM146" s="417"/>
      <c r="CN146" s="416"/>
      <c r="CO146" s="416"/>
      <c r="CP146" s="416"/>
      <c r="CQ146" s="416"/>
      <c r="CR146" s="417"/>
      <c r="CS146" s="416"/>
      <c r="CT146" s="416"/>
      <c r="CU146" s="416"/>
      <c r="CV146" s="416"/>
      <c r="CW146" s="417"/>
      <c r="CX146" s="416"/>
      <c r="CY146" s="416"/>
      <c r="CZ146" s="416"/>
      <c r="DA146" s="416"/>
      <c r="DB146" s="417"/>
      <c r="DC146" s="416"/>
      <c r="DD146" s="416"/>
      <c r="DE146" s="416"/>
      <c r="DF146" s="416"/>
      <c r="DG146" s="417"/>
      <c r="DH146" s="416"/>
      <c r="DI146" s="416"/>
      <c r="DJ146" s="416"/>
      <c r="DK146" s="416"/>
      <c r="DL146" s="417"/>
      <c r="DM146" s="416"/>
      <c r="DN146" s="416"/>
      <c r="DO146" s="416"/>
      <c r="DP146" s="416"/>
      <c r="DQ146" s="417"/>
      <c r="DR146" s="416"/>
      <c r="DS146" s="416"/>
      <c r="DT146" s="416"/>
      <c r="DU146" s="416"/>
      <c r="DV146" s="417"/>
      <c r="DW146" s="416"/>
      <c r="DX146" s="416"/>
      <c r="DY146" s="416"/>
      <c r="DZ146" s="416"/>
      <c r="EA146" s="417"/>
      <c r="EB146" s="416"/>
      <c r="EC146" s="416"/>
      <c r="ED146" s="416"/>
      <c r="EE146" s="416"/>
      <c r="EF146" s="417"/>
      <c r="EG146" s="416"/>
      <c r="EH146" s="416"/>
      <c r="EI146" s="416"/>
      <c r="EJ146" s="416"/>
      <c r="EK146" s="417"/>
      <c r="EL146" s="416"/>
      <c r="EM146" s="416"/>
      <c r="EN146" s="416"/>
      <c r="EO146" s="416"/>
      <c r="EP146" s="301"/>
      <c r="ER146" s="290"/>
    </row>
    <row r="147" spans="4:148" x14ac:dyDescent="0.35">
      <c r="D147" s="301" t="s">
        <v>365</v>
      </c>
      <c r="F147" s="417"/>
      <c r="H147" s="416">
        <f>SUM(H148:H150)</f>
        <v>0</v>
      </c>
      <c r="I147" s="416"/>
      <c r="J147" s="416"/>
      <c r="K147" s="417"/>
      <c r="L147" s="416"/>
      <c r="M147" s="416">
        <f>SUM(M148:M150)</f>
        <v>2339000</v>
      </c>
      <c r="N147" s="416"/>
      <c r="O147" s="416"/>
      <c r="P147" s="417"/>
      <c r="Q147" s="416"/>
      <c r="R147" s="416">
        <f>SUM(R148:R150)</f>
        <v>0</v>
      </c>
      <c r="S147" s="416"/>
      <c r="T147" s="416"/>
      <c r="U147" s="417"/>
      <c r="V147" s="416"/>
      <c r="W147" s="416">
        <f>SUM(W148:W150)</f>
        <v>0</v>
      </c>
      <c r="X147" s="416"/>
      <c r="Y147" s="416"/>
      <c r="Z147" s="417"/>
      <c r="AA147" s="416"/>
      <c r="AB147" s="416">
        <f>SUM(AB148:AB150)</f>
        <v>0</v>
      </c>
      <c r="AC147" s="416"/>
      <c r="AD147" s="416"/>
      <c r="AE147" s="417"/>
      <c r="AF147" s="416"/>
      <c r="AG147" s="416">
        <f>SUM(AG148:AG150)</f>
        <v>0</v>
      </c>
      <c r="AH147" s="416"/>
      <c r="AI147" s="416"/>
      <c r="AJ147" s="417"/>
      <c r="AK147" s="416"/>
      <c r="AL147" s="416">
        <f>SUM(AL148:AL150)</f>
        <v>0</v>
      </c>
      <c r="AM147" s="416"/>
      <c r="AN147" s="416"/>
      <c r="AO147" s="417"/>
      <c r="AP147" s="416"/>
      <c r="AQ147" s="416">
        <f>SUM(AQ148:AQ150)</f>
        <v>0</v>
      </c>
      <c r="AR147" s="416"/>
      <c r="AS147" s="416"/>
      <c r="AT147" s="417"/>
      <c r="AU147" s="416"/>
      <c r="AV147" s="416">
        <f>SUM(AV148:AV150)</f>
        <v>0</v>
      </c>
      <c r="AW147" s="416"/>
      <c r="AX147" s="416"/>
      <c r="AY147" s="417"/>
      <c r="AZ147" s="416"/>
      <c r="BA147" s="416">
        <f>SUM(BA148:BA150)</f>
        <v>0</v>
      </c>
      <c r="BB147" s="416"/>
      <c r="BC147" s="416"/>
      <c r="BD147" s="417"/>
      <c r="BE147" s="416"/>
      <c r="BF147" s="416">
        <f>SUM(BF148:BF150)</f>
        <v>0</v>
      </c>
      <c r="BG147" s="416"/>
      <c r="BH147" s="416"/>
      <c r="BI147" s="417"/>
      <c r="BJ147" s="416"/>
      <c r="BK147" s="416">
        <f>SUM(BK148:BK150)</f>
        <v>0</v>
      </c>
      <c r="BL147" s="416"/>
      <c r="BM147" s="416"/>
      <c r="BN147" s="417"/>
      <c r="BO147" s="416"/>
      <c r="BP147" s="416">
        <f>SUM(BP148:BP150)</f>
        <v>0</v>
      </c>
      <c r="BQ147" s="416"/>
      <c r="BR147" s="416"/>
      <c r="BS147" s="417"/>
      <c r="BT147" s="416"/>
      <c r="BU147" s="416">
        <f>SUM(BU148:BU150)</f>
        <v>2339000</v>
      </c>
      <c r="BV147" s="416"/>
      <c r="BW147" s="416"/>
      <c r="BX147" s="417"/>
      <c r="BY147" s="416"/>
      <c r="BZ147" s="416">
        <f>SUM(BZ148:BZ150)</f>
        <v>27884010</v>
      </c>
      <c r="CA147" s="416"/>
      <c r="CB147" s="416"/>
      <c r="CC147" s="417"/>
      <c r="CD147" s="416"/>
      <c r="CE147" s="416">
        <f>SUM(CE148:CE150)</f>
        <v>3439000</v>
      </c>
      <c r="CF147" s="416"/>
      <c r="CG147" s="416"/>
      <c r="CH147" s="417"/>
      <c r="CI147" s="416"/>
      <c r="CJ147" s="416">
        <f>SUM(CJ148:CJ150)</f>
        <v>3306000</v>
      </c>
      <c r="CK147" s="416"/>
      <c r="CL147" s="416"/>
      <c r="CM147" s="417"/>
      <c r="CN147" s="416"/>
      <c r="CO147" s="416">
        <f>SUM(CO148:CO150)</f>
        <v>4688000</v>
      </c>
      <c r="CP147" s="416"/>
      <c r="CQ147" s="416"/>
      <c r="CR147" s="417"/>
      <c r="CS147" s="416"/>
      <c r="CT147" s="416">
        <f>SUM(CT148:CT150)</f>
        <v>1250000</v>
      </c>
      <c r="CU147" s="416"/>
      <c r="CV147" s="416"/>
      <c r="CW147" s="417"/>
      <c r="CX147" s="416"/>
      <c r="CY147" s="416">
        <f>SUM(CY148:CY150)</f>
        <v>2193010</v>
      </c>
      <c r="CZ147" s="416"/>
      <c r="DA147" s="416"/>
      <c r="DB147" s="417"/>
      <c r="DC147" s="416"/>
      <c r="DD147" s="416">
        <f>SUM(DD148:DD150)</f>
        <v>5875000</v>
      </c>
      <c r="DE147" s="416"/>
      <c r="DF147" s="416"/>
      <c r="DG147" s="417"/>
      <c r="DH147" s="416"/>
      <c r="DI147" s="416">
        <f>SUM(DI148:DI150)</f>
        <v>2191000</v>
      </c>
      <c r="DJ147" s="416"/>
      <c r="DK147" s="416"/>
      <c r="DL147" s="417"/>
      <c r="DM147" s="416"/>
      <c r="DN147" s="416">
        <f>SUM(DN148:DN150)</f>
        <v>2190000</v>
      </c>
      <c r="DO147" s="416"/>
      <c r="DP147" s="416"/>
      <c r="DQ147" s="417"/>
      <c r="DR147" s="416"/>
      <c r="DS147" s="416">
        <f>SUM(DS148:DS150)</f>
        <v>1752000</v>
      </c>
      <c r="DT147" s="416"/>
      <c r="DU147" s="416"/>
      <c r="DV147" s="417"/>
      <c r="DW147" s="416"/>
      <c r="DX147" s="416">
        <f>SUM(DX148:DX150)</f>
        <v>0</v>
      </c>
      <c r="DY147" s="416"/>
      <c r="DZ147" s="416"/>
      <c r="EA147" s="417"/>
      <c r="EB147" s="416"/>
      <c r="EC147" s="416">
        <f>SUM(EC148:EC150)</f>
        <v>0</v>
      </c>
      <c r="ED147" s="416"/>
      <c r="EE147" s="416"/>
      <c r="EF147" s="417"/>
      <c r="EG147" s="416"/>
      <c r="EH147" s="416">
        <f>SUM(EH148:EH150)</f>
        <v>1000000</v>
      </c>
      <c r="EI147" s="416"/>
      <c r="EJ147" s="416"/>
      <c r="EK147" s="417"/>
      <c r="EL147" s="416"/>
      <c r="EM147" s="416">
        <f>SUM(EM148:EM150)</f>
        <v>3439000</v>
      </c>
      <c r="EN147" s="416"/>
      <c r="EO147" s="416"/>
      <c r="EP147" s="301"/>
      <c r="ER147" s="290"/>
    </row>
    <row r="148" spans="4:148" x14ac:dyDescent="0.35">
      <c r="D148" s="301" t="s">
        <v>338</v>
      </c>
      <c r="F148" s="417"/>
      <c r="G148" s="320"/>
      <c r="H148" s="414">
        <v>0</v>
      </c>
      <c r="I148" s="415"/>
      <c r="J148" s="416"/>
      <c r="K148" s="417"/>
      <c r="L148" s="418"/>
      <c r="M148" s="414">
        <f>2339000-86321</f>
        <v>2252679</v>
      </c>
      <c r="N148" s="415"/>
      <c r="O148" s="416"/>
      <c r="P148" s="417"/>
      <c r="Q148" s="418"/>
      <c r="R148" s="414">
        <v>0</v>
      </c>
      <c r="S148" s="415"/>
      <c r="T148" s="416"/>
      <c r="U148" s="417"/>
      <c r="V148" s="418"/>
      <c r="W148" s="414">
        <v>0</v>
      </c>
      <c r="X148" s="415"/>
      <c r="Y148" s="416"/>
      <c r="Z148" s="417"/>
      <c r="AA148" s="418"/>
      <c r="AB148" s="414">
        <v>0</v>
      </c>
      <c r="AC148" s="415"/>
      <c r="AD148" s="416"/>
      <c r="AE148" s="417"/>
      <c r="AF148" s="418"/>
      <c r="AG148" s="414">
        <v>0</v>
      </c>
      <c r="AH148" s="415"/>
      <c r="AI148" s="416"/>
      <c r="AJ148" s="417"/>
      <c r="AK148" s="418"/>
      <c r="AL148" s="414">
        <v>0</v>
      </c>
      <c r="AM148" s="415"/>
      <c r="AN148" s="416"/>
      <c r="AO148" s="417"/>
      <c r="AP148" s="418"/>
      <c r="AQ148" s="414">
        <v>0</v>
      </c>
      <c r="AR148" s="415"/>
      <c r="AS148" s="416"/>
      <c r="AT148" s="417"/>
      <c r="AU148" s="418"/>
      <c r="AV148" s="414">
        <v>0</v>
      </c>
      <c r="AW148" s="415"/>
      <c r="AX148" s="416"/>
      <c r="AY148" s="417"/>
      <c r="AZ148" s="418"/>
      <c r="BA148" s="414">
        <v>0</v>
      </c>
      <c r="BB148" s="415"/>
      <c r="BC148" s="416"/>
      <c r="BD148" s="417"/>
      <c r="BE148" s="418"/>
      <c r="BF148" s="414">
        <v>0</v>
      </c>
      <c r="BG148" s="415"/>
      <c r="BH148" s="416"/>
      <c r="BI148" s="417"/>
      <c r="BJ148" s="418"/>
      <c r="BK148" s="414">
        <v>0</v>
      </c>
      <c r="BL148" s="415"/>
      <c r="BM148" s="416"/>
      <c r="BN148" s="417"/>
      <c r="BO148" s="418"/>
      <c r="BP148" s="414">
        <v>0</v>
      </c>
      <c r="BQ148" s="415"/>
      <c r="BR148" s="416"/>
      <c r="BS148" s="417"/>
      <c r="BT148" s="418"/>
      <c r="BU148" s="414">
        <f>SUM(M148:BP148)</f>
        <v>2252679</v>
      </c>
      <c r="BV148" s="415"/>
      <c r="BW148" s="416"/>
      <c r="BX148" s="417"/>
      <c r="BY148" s="418"/>
      <c r="BZ148" s="414">
        <v>24691932</v>
      </c>
      <c r="CA148" s="415"/>
      <c r="CB148" s="416"/>
      <c r="CC148" s="417"/>
      <c r="CD148" s="418"/>
      <c r="CE148" s="414">
        <v>2791965</v>
      </c>
      <c r="CF148" s="415"/>
      <c r="CG148" s="416"/>
      <c r="CH148" s="417"/>
      <c r="CI148" s="418"/>
      <c r="CJ148" s="414">
        <v>2748901</v>
      </c>
      <c r="CK148" s="415"/>
      <c r="CL148" s="416"/>
      <c r="CM148" s="417"/>
      <c r="CN148" s="418"/>
      <c r="CO148" s="414">
        <v>4031598</v>
      </c>
      <c r="CP148" s="415"/>
      <c r="CQ148" s="416"/>
      <c r="CR148" s="417"/>
      <c r="CS148" s="418"/>
      <c r="CT148" s="414">
        <v>1093612</v>
      </c>
      <c r="CU148" s="415"/>
      <c r="CV148" s="416"/>
      <c r="CW148" s="417"/>
      <c r="CX148" s="418"/>
      <c r="CY148" s="414">
        <v>1950947</v>
      </c>
      <c r="CZ148" s="415"/>
      <c r="DA148" s="416"/>
      <c r="DB148" s="417"/>
      <c r="DC148" s="418"/>
      <c r="DD148" s="414">
        <v>5292502</v>
      </c>
      <c r="DE148" s="415"/>
      <c r="DF148" s="416"/>
      <c r="DG148" s="417"/>
      <c r="DH148" s="418"/>
      <c r="DI148" s="414">
        <v>2019181</v>
      </c>
      <c r="DJ148" s="415"/>
      <c r="DK148" s="416"/>
      <c r="DL148" s="417"/>
      <c r="DM148" s="418"/>
      <c r="DN148" s="414">
        <v>2070744</v>
      </c>
      <c r="DO148" s="415"/>
      <c r="DP148" s="416"/>
      <c r="DQ148" s="417"/>
      <c r="DR148" s="418"/>
      <c r="DS148" s="414">
        <v>1702311</v>
      </c>
      <c r="DT148" s="415"/>
      <c r="DU148" s="416"/>
      <c r="DV148" s="417"/>
      <c r="DW148" s="418"/>
      <c r="DX148" s="414">
        <v>0</v>
      </c>
      <c r="DY148" s="415"/>
      <c r="DZ148" s="416"/>
      <c r="EA148" s="417"/>
      <c r="EB148" s="418"/>
      <c r="EC148" s="414">
        <v>0</v>
      </c>
      <c r="ED148" s="415"/>
      <c r="EE148" s="416"/>
      <c r="EF148" s="417"/>
      <c r="EG148" s="418"/>
      <c r="EH148" s="414">
        <v>990171</v>
      </c>
      <c r="EI148" s="415"/>
      <c r="EJ148" s="416"/>
      <c r="EK148" s="417"/>
      <c r="EL148" s="418"/>
      <c r="EM148" s="414">
        <f t="shared" ref="EM148:EM150" si="5">SUM(CE148)</f>
        <v>2791965</v>
      </c>
      <c r="EN148" s="415"/>
      <c r="EO148" s="416"/>
      <c r="EP148" s="301"/>
      <c r="ER148" s="290"/>
    </row>
    <row r="149" spans="4:148" x14ac:dyDescent="0.35">
      <c r="D149" s="301" t="s">
        <v>341</v>
      </c>
      <c r="F149" s="417"/>
      <c r="G149" s="313"/>
      <c r="H149" s="416">
        <v>0</v>
      </c>
      <c r="I149" s="420"/>
      <c r="J149" s="416"/>
      <c r="K149" s="417"/>
      <c r="L149" s="417"/>
      <c r="M149" s="416">
        <v>86321</v>
      </c>
      <c r="N149" s="420"/>
      <c r="O149" s="416"/>
      <c r="P149" s="417"/>
      <c r="Q149" s="417"/>
      <c r="R149" s="416">
        <v>0</v>
      </c>
      <c r="S149" s="420"/>
      <c r="T149" s="416"/>
      <c r="U149" s="417"/>
      <c r="V149" s="417"/>
      <c r="W149" s="416">
        <v>0</v>
      </c>
      <c r="X149" s="420"/>
      <c r="Y149" s="416"/>
      <c r="Z149" s="417"/>
      <c r="AA149" s="417"/>
      <c r="AB149" s="416">
        <v>0</v>
      </c>
      <c r="AC149" s="420"/>
      <c r="AD149" s="416"/>
      <c r="AE149" s="417"/>
      <c r="AF149" s="417"/>
      <c r="AG149" s="416">
        <v>0</v>
      </c>
      <c r="AH149" s="420"/>
      <c r="AI149" s="416"/>
      <c r="AJ149" s="417"/>
      <c r="AK149" s="417"/>
      <c r="AL149" s="416">
        <v>0</v>
      </c>
      <c r="AM149" s="420"/>
      <c r="AN149" s="416"/>
      <c r="AO149" s="417"/>
      <c r="AP149" s="417"/>
      <c r="AQ149" s="416">
        <v>0</v>
      </c>
      <c r="AR149" s="420"/>
      <c r="AS149" s="416"/>
      <c r="AT149" s="417"/>
      <c r="AU149" s="417"/>
      <c r="AV149" s="416">
        <v>0</v>
      </c>
      <c r="AW149" s="420"/>
      <c r="AX149" s="416"/>
      <c r="AY149" s="417"/>
      <c r="AZ149" s="417"/>
      <c r="BA149" s="416">
        <v>0</v>
      </c>
      <c r="BB149" s="420"/>
      <c r="BC149" s="416"/>
      <c r="BD149" s="417"/>
      <c r="BE149" s="417"/>
      <c r="BF149" s="416">
        <v>0</v>
      </c>
      <c r="BG149" s="420"/>
      <c r="BH149" s="416"/>
      <c r="BI149" s="417"/>
      <c r="BJ149" s="417"/>
      <c r="BK149" s="416">
        <v>0</v>
      </c>
      <c r="BL149" s="420"/>
      <c r="BM149" s="416"/>
      <c r="BN149" s="417"/>
      <c r="BO149" s="417"/>
      <c r="BP149" s="416">
        <v>0</v>
      </c>
      <c r="BQ149" s="420"/>
      <c r="BR149" s="416"/>
      <c r="BS149" s="417"/>
      <c r="BT149" s="417"/>
      <c r="BU149" s="416">
        <f>SUM(M149:BP149)</f>
        <v>86321</v>
      </c>
      <c r="BV149" s="420"/>
      <c r="BW149" s="416"/>
      <c r="BX149" s="417"/>
      <c r="BY149" s="417"/>
      <c r="BZ149" s="416">
        <v>3192078</v>
      </c>
      <c r="CA149" s="420"/>
      <c r="CB149" s="416"/>
      <c r="CC149" s="417"/>
      <c r="CD149" s="417"/>
      <c r="CE149" s="416">
        <v>647035</v>
      </c>
      <c r="CF149" s="420"/>
      <c r="CG149" s="416"/>
      <c r="CH149" s="417"/>
      <c r="CI149" s="417"/>
      <c r="CJ149" s="416">
        <v>557099</v>
      </c>
      <c r="CK149" s="420"/>
      <c r="CL149" s="416"/>
      <c r="CM149" s="417"/>
      <c r="CN149" s="417"/>
      <c r="CO149" s="416">
        <v>656402</v>
      </c>
      <c r="CP149" s="420"/>
      <c r="CQ149" s="416"/>
      <c r="CR149" s="417"/>
      <c r="CS149" s="417"/>
      <c r="CT149" s="416">
        <v>156388</v>
      </c>
      <c r="CU149" s="420"/>
      <c r="CV149" s="416"/>
      <c r="CW149" s="417"/>
      <c r="CX149" s="417"/>
      <c r="CY149" s="416">
        <v>242063</v>
      </c>
      <c r="CZ149" s="420"/>
      <c r="DA149" s="416"/>
      <c r="DB149" s="417"/>
      <c r="DC149" s="417"/>
      <c r="DD149" s="416">
        <v>582498</v>
      </c>
      <c r="DE149" s="420"/>
      <c r="DF149" s="416"/>
      <c r="DG149" s="417"/>
      <c r="DH149" s="417"/>
      <c r="DI149" s="416">
        <v>171819</v>
      </c>
      <c r="DJ149" s="420"/>
      <c r="DK149" s="416"/>
      <c r="DL149" s="417"/>
      <c r="DM149" s="417"/>
      <c r="DN149" s="416">
        <v>119256</v>
      </c>
      <c r="DO149" s="420"/>
      <c r="DP149" s="416"/>
      <c r="DQ149" s="417"/>
      <c r="DR149" s="417"/>
      <c r="DS149" s="416">
        <v>49689</v>
      </c>
      <c r="DT149" s="420"/>
      <c r="DU149" s="416"/>
      <c r="DV149" s="417"/>
      <c r="DW149" s="417"/>
      <c r="DX149" s="416">
        <v>0</v>
      </c>
      <c r="DY149" s="420"/>
      <c r="DZ149" s="416"/>
      <c r="EA149" s="417"/>
      <c r="EB149" s="417"/>
      <c r="EC149" s="416">
        <v>0</v>
      </c>
      <c r="ED149" s="420"/>
      <c r="EE149" s="416"/>
      <c r="EF149" s="417"/>
      <c r="EG149" s="417"/>
      <c r="EH149" s="416">
        <v>9829</v>
      </c>
      <c r="EI149" s="420"/>
      <c r="EJ149" s="416"/>
      <c r="EK149" s="417"/>
      <c r="EL149" s="417"/>
      <c r="EM149" s="416">
        <f t="shared" si="5"/>
        <v>647035</v>
      </c>
      <c r="EN149" s="420"/>
      <c r="EO149" s="416"/>
      <c r="EP149" s="301"/>
      <c r="ER149" s="290"/>
    </row>
    <row r="150" spans="4:148" x14ac:dyDescent="0.35">
      <c r="D150" s="301" t="s">
        <v>358</v>
      </c>
      <c r="F150" s="417"/>
      <c r="G150" s="337"/>
      <c r="H150" s="428">
        <v>0</v>
      </c>
      <c r="I150" s="429"/>
      <c r="J150" s="416"/>
      <c r="K150" s="417"/>
      <c r="L150" s="430"/>
      <c r="M150" s="428">
        <v>0</v>
      </c>
      <c r="N150" s="429"/>
      <c r="O150" s="416"/>
      <c r="P150" s="417"/>
      <c r="Q150" s="430"/>
      <c r="R150" s="428">
        <v>0</v>
      </c>
      <c r="S150" s="429"/>
      <c r="T150" s="416"/>
      <c r="U150" s="417"/>
      <c r="V150" s="430"/>
      <c r="W150" s="428">
        <v>0</v>
      </c>
      <c r="X150" s="429"/>
      <c r="Y150" s="416"/>
      <c r="Z150" s="417"/>
      <c r="AA150" s="430"/>
      <c r="AB150" s="428">
        <v>0</v>
      </c>
      <c r="AC150" s="429"/>
      <c r="AD150" s="416"/>
      <c r="AE150" s="417"/>
      <c r="AF150" s="430"/>
      <c r="AG150" s="428">
        <v>0</v>
      </c>
      <c r="AH150" s="429"/>
      <c r="AI150" s="416"/>
      <c r="AJ150" s="417"/>
      <c r="AK150" s="430"/>
      <c r="AL150" s="428">
        <v>0</v>
      </c>
      <c r="AM150" s="429"/>
      <c r="AN150" s="416"/>
      <c r="AO150" s="417"/>
      <c r="AP150" s="430"/>
      <c r="AQ150" s="428">
        <v>0</v>
      </c>
      <c r="AR150" s="429"/>
      <c r="AS150" s="416"/>
      <c r="AT150" s="417"/>
      <c r="AU150" s="430"/>
      <c r="AV150" s="428">
        <v>0</v>
      </c>
      <c r="AW150" s="429"/>
      <c r="AX150" s="416"/>
      <c r="AY150" s="417"/>
      <c r="AZ150" s="430"/>
      <c r="BA150" s="428">
        <v>0</v>
      </c>
      <c r="BB150" s="429"/>
      <c r="BC150" s="416"/>
      <c r="BD150" s="417"/>
      <c r="BE150" s="430"/>
      <c r="BF150" s="428">
        <v>0</v>
      </c>
      <c r="BG150" s="429"/>
      <c r="BH150" s="416"/>
      <c r="BI150" s="417"/>
      <c r="BJ150" s="430"/>
      <c r="BK150" s="428">
        <v>0</v>
      </c>
      <c r="BL150" s="429"/>
      <c r="BM150" s="416"/>
      <c r="BN150" s="417"/>
      <c r="BO150" s="430"/>
      <c r="BP150" s="428">
        <v>0</v>
      </c>
      <c r="BQ150" s="429"/>
      <c r="BR150" s="416"/>
      <c r="BS150" s="417"/>
      <c r="BT150" s="430"/>
      <c r="BU150" s="428">
        <f>SUM(M150:BP150)</f>
        <v>0</v>
      </c>
      <c r="BV150" s="429"/>
      <c r="BW150" s="416"/>
      <c r="BX150" s="417"/>
      <c r="BY150" s="430"/>
      <c r="BZ150" s="428">
        <v>0</v>
      </c>
      <c r="CA150" s="429"/>
      <c r="CB150" s="416"/>
      <c r="CC150" s="417"/>
      <c r="CD150" s="430"/>
      <c r="CE150" s="428">
        <v>0</v>
      </c>
      <c r="CF150" s="429"/>
      <c r="CG150" s="416"/>
      <c r="CH150" s="417"/>
      <c r="CI150" s="430"/>
      <c r="CJ150" s="428">
        <v>0</v>
      </c>
      <c r="CK150" s="429"/>
      <c r="CL150" s="416"/>
      <c r="CM150" s="417"/>
      <c r="CN150" s="430"/>
      <c r="CO150" s="428">
        <v>0</v>
      </c>
      <c r="CP150" s="429"/>
      <c r="CQ150" s="416"/>
      <c r="CR150" s="417"/>
      <c r="CS150" s="430"/>
      <c r="CT150" s="428">
        <v>0</v>
      </c>
      <c r="CU150" s="429"/>
      <c r="CV150" s="416"/>
      <c r="CW150" s="417"/>
      <c r="CX150" s="430"/>
      <c r="CY150" s="428">
        <v>0</v>
      </c>
      <c r="CZ150" s="429"/>
      <c r="DA150" s="416"/>
      <c r="DB150" s="417"/>
      <c r="DC150" s="430"/>
      <c r="DD150" s="428">
        <v>0</v>
      </c>
      <c r="DE150" s="429"/>
      <c r="DF150" s="416"/>
      <c r="DG150" s="417"/>
      <c r="DH150" s="430"/>
      <c r="DI150" s="428">
        <v>0</v>
      </c>
      <c r="DJ150" s="429"/>
      <c r="DK150" s="416"/>
      <c r="DL150" s="417"/>
      <c r="DM150" s="430"/>
      <c r="DN150" s="428">
        <v>0</v>
      </c>
      <c r="DO150" s="429"/>
      <c r="DP150" s="416"/>
      <c r="DQ150" s="417"/>
      <c r="DR150" s="430"/>
      <c r="DS150" s="428">
        <v>0</v>
      </c>
      <c r="DT150" s="429"/>
      <c r="DU150" s="416"/>
      <c r="DV150" s="417"/>
      <c r="DW150" s="430"/>
      <c r="DX150" s="428">
        <v>0</v>
      </c>
      <c r="DY150" s="429"/>
      <c r="DZ150" s="416"/>
      <c r="EA150" s="417"/>
      <c r="EB150" s="430"/>
      <c r="EC150" s="428">
        <v>0</v>
      </c>
      <c r="ED150" s="429"/>
      <c r="EE150" s="416"/>
      <c r="EF150" s="417"/>
      <c r="EG150" s="430"/>
      <c r="EH150" s="428">
        <v>0</v>
      </c>
      <c r="EI150" s="429"/>
      <c r="EJ150" s="416"/>
      <c r="EK150" s="417"/>
      <c r="EL150" s="430"/>
      <c r="EM150" s="428">
        <f t="shared" si="5"/>
        <v>0</v>
      </c>
      <c r="EN150" s="429"/>
      <c r="EO150" s="416"/>
      <c r="EP150" s="301"/>
      <c r="ER150" s="290"/>
    </row>
    <row r="151" spans="4:148" x14ac:dyDescent="0.35">
      <c r="D151" s="301"/>
      <c r="F151" s="417"/>
      <c r="H151" s="416"/>
      <c r="I151" s="416"/>
      <c r="J151" s="416"/>
      <c r="K151" s="417"/>
      <c r="L151" s="416"/>
      <c r="M151" s="416"/>
      <c r="N151" s="416"/>
      <c r="O151" s="416"/>
      <c r="P151" s="417"/>
      <c r="Q151" s="416"/>
      <c r="R151" s="416"/>
      <c r="S151" s="416"/>
      <c r="T151" s="416"/>
      <c r="U151" s="417"/>
      <c r="V151" s="416"/>
      <c r="W151" s="416"/>
      <c r="X151" s="416"/>
      <c r="Y151" s="416"/>
      <c r="Z151" s="417"/>
      <c r="AA151" s="416"/>
      <c r="AB151" s="416"/>
      <c r="AC151" s="416"/>
      <c r="AD151" s="416"/>
      <c r="AE151" s="417"/>
      <c r="AF151" s="416"/>
      <c r="AG151" s="416"/>
      <c r="AH151" s="416"/>
      <c r="AI151" s="416"/>
      <c r="AJ151" s="417"/>
      <c r="AK151" s="416"/>
      <c r="AL151" s="416"/>
      <c r="AM151" s="416"/>
      <c r="AN151" s="416"/>
      <c r="AO151" s="417"/>
      <c r="AP151" s="416"/>
      <c r="AQ151" s="416"/>
      <c r="AR151" s="416"/>
      <c r="AS151" s="416"/>
      <c r="AT151" s="417"/>
      <c r="AU151" s="416"/>
      <c r="AV151" s="416"/>
      <c r="AW151" s="416"/>
      <c r="AX151" s="416"/>
      <c r="AY151" s="417"/>
      <c r="AZ151" s="416"/>
      <c r="BA151" s="416"/>
      <c r="BB151" s="416"/>
      <c r="BC151" s="416"/>
      <c r="BD151" s="417"/>
      <c r="BE151" s="416"/>
      <c r="BF151" s="416"/>
      <c r="BG151" s="416"/>
      <c r="BH151" s="416"/>
      <c r="BI151" s="417"/>
      <c r="BJ151" s="416"/>
      <c r="BK151" s="416"/>
      <c r="BL151" s="416"/>
      <c r="BM151" s="416"/>
      <c r="BN151" s="417"/>
      <c r="BO151" s="416"/>
      <c r="BP151" s="416"/>
      <c r="BQ151" s="416"/>
      <c r="BR151" s="416"/>
      <c r="BS151" s="417"/>
      <c r="BT151" s="416"/>
      <c r="BU151" s="416"/>
      <c r="BV151" s="416"/>
      <c r="BW151" s="416"/>
      <c r="BX151" s="417"/>
      <c r="BY151" s="416"/>
      <c r="BZ151" s="416"/>
      <c r="CA151" s="416"/>
      <c r="CB151" s="416"/>
      <c r="CC151" s="417"/>
      <c r="CD151" s="416"/>
      <c r="CE151" s="416"/>
      <c r="CF151" s="416"/>
      <c r="CG151" s="416"/>
      <c r="CH151" s="417"/>
      <c r="CI151" s="416"/>
      <c r="CJ151" s="416"/>
      <c r="CK151" s="416"/>
      <c r="CL151" s="416"/>
      <c r="CM151" s="417"/>
      <c r="CN151" s="416"/>
      <c r="CO151" s="416"/>
      <c r="CP151" s="416"/>
      <c r="CQ151" s="416"/>
      <c r="CR151" s="417"/>
      <c r="CS151" s="416"/>
      <c r="CT151" s="416"/>
      <c r="CU151" s="416"/>
      <c r="CV151" s="416"/>
      <c r="CW151" s="417"/>
      <c r="CX151" s="416"/>
      <c r="CY151" s="416"/>
      <c r="CZ151" s="416"/>
      <c r="DA151" s="416"/>
      <c r="DB151" s="417"/>
      <c r="DC151" s="416"/>
      <c r="DD151" s="416"/>
      <c r="DE151" s="416"/>
      <c r="DF151" s="416"/>
      <c r="DG151" s="417"/>
      <c r="DH151" s="416"/>
      <c r="DI151" s="416"/>
      <c r="DJ151" s="416"/>
      <c r="DK151" s="416"/>
      <c r="DL151" s="417"/>
      <c r="DM151" s="416"/>
      <c r="DN151" s="416"/>
      <c r="DO151" s="416"/>
      <c r="DP151" s="416"/>
      <c r="DQ151" s="417"/>
      <c r="DR151" s="416"/>
      <c r="DS151" s="416"/>
      <c r="DT151" s="416"/>
      <c r="DU151" s="416"/>
      <c r="DV151" s="417"/>
      <c r="DW151" s="416"/>
      <c r="DX151" s="416"/>
      <c r="DY151" s="416"/>
      <c r="DZ151" s="416"/>
      <c r="EA151" s="417"/>
      <c r="EB151" s="416"/>
      <c r="EC151" s="416"/>
      <c r="ED151" s="416"/>
      <c r="EE151" s="416"/>
      <c r="EF151" s="417"/>
      <c r="EG151" s="416"/>
      <c r="EH151" s="416"/>
      <c r="EI151" s="416"/>
      <c r="EJ151" s="416"/>
      <c r="EK151" s="417"/>
      <c r="EL151" s="416"/>
      <c r="EM151" s="416"/>
      <c r="EN151" s="416"/>
      <c r="EO151" s="416"/>
      <c r="EP151" s="301"/>
      <c r="ER151" s="290"/>
    </row>
    <row r="152" spans="4:148" ht="12.75" customHeight="1" x14ac:dyDescent="0.35">
      <c r="D152" s="301" t="s">
        <v>366</v>
      </c>
      <c r="H152" s="416">
        <f>SUM(H153:H155)</f>
        <v>0</v>
      </c>
      <c r="I152" s="416"/>
      <c r="J152" s="416"/>
      <c r="K152" s="417"/>
      <c r="L152" s="416"/>
      <c r="M152" s="416">
        <f>SUM(M153:M155)</f>
        <v>1488000</v>
      </c>
      <c r="N152" s="416"/>
      <c r="O152" s="416"/>
      <c r="P152" s="417"/>
      <c r="Q152" s="416"/>
      <c r="R152" s="416">
        <f>SUM(R153:R155)</f>
        <v>0</v>
      </c>
      <c r="S152" s="416"/>
      <c r="T152" s="416"/>
      <c r="U152" s="417"/>
      <c r="V152" s="416"/>
      <c r="W152" s="416">
        <f>SUM(W153:W155)</f>
        <v>0</v>
      </c>
      <c r="X152" s="416"/>
      <c r="Y152" s="416"/>
      <c r="Z152" s="417"/>
      <c r="AA152" s="416"/>
      <c r="AB152" s="416">
        <f>SUM(AB153:AB155)</f>
        <v>0</v>
      </c>
      <c r="AC152" s="416"/>
      <c r="AD152" s="416"/>
      <c r="AE152" s="417"/>
      <c r="AF152" s="416"/>
      <c r="AG152" s="416">
        <f>SUM(AG153:AG155)</f>
        <v>0</v>
      </c>
      <c r="AH152" s="416"/>
      <c r="AI152" s="416"/>
      <c r="AJ152" s="417"/>
      <c r="AK152" s="416"/>
      <c r="AL152" s="416">
        <f>SUM(AL153:AL155)</f>
        <v>0</v>
      </c>
      <c r="AM152" s="416"/>
      <c r="AN152" s="416"/>
      <c r="AO152" s="417"/>
      <c r="AP152" s="416"/>
      <c r="AQ152" s="416">
        <f>SUM(AQ153:AQ155)</f>
        <v>0</v>
      </c>
      <c r="AR152" s="416"/>
      <c r="AS152" s="416"/>
      <c r="AT152" s="417"/>
      <c r="AU152" s="416"/>
      <c r="AV152" s="416">
        <f>SUM(AV153:AV155)</f>
        <v>0</v>
      </c>
      <c r="AW152" s="416"/>
      <c r="AX152" s="416"/>
      <c r="AY152" s="417"/>
      <c r="AZ152" s="416"/>
      <c r="BA152" s="416">
        <f>SUM(BA153:BA155)</f>
        <v>0</v>
      </c>
      <c r="BB152" s="416"/>
      <c r="BC152" s="416"/>
      <c r="BD152" s="417"/>
      <c r="BE152" s="416"/>
      <c r="BF152" s="416">
        <f>SUM(BF153:BF155)</f>
        <v>0</v>
      </c>
      <c r="BG152" s="416"/>
      <c r="BH152" s="416"/>
      <c r="BI152" s="417"/>
      <c r="BJ152" s="416"/>
      <c r="BK152" s="416">
        <f>SUM(BK153:BK155)</f>
        <v>0</v>
      </c>
      <c r="BL152" s="416"/>
      <c r="BM152" s="416"/>
      <c r="BN152" s="417"/>
      <c r="BO152" s="416"/>
      <c r="BP152" s="416">
        <f>SUM(BP153:BP155)</f>
        <v>0</v>
      </c>
      <c r="BQ152" s="416"/>
      <c r="BR152" s="416"/>
      <c r="BS152" s="417"/>
      <c r="BT152" s="416"/>
      <c r="BU152" s="416">
        <f>SUM(BU153:BU155)</f>
        <v>1488000</v>
      </c>
      <c r="BV152" s="416"/>
      <c r="BW152" s="416"/>
      <c r="BX152" s="417"/>
      <c r="BY152" s="416"/>
      <c r="BZ152" s="416">
        <f>SUM(BZ153:BZ155)</f>
        <v>22081103</v>
      </c>
      <c r="CA152" s="416"/>
      <c r="CB152" s="416"/>
      <c r="CC152" s="417"/>
      <c r="CD152" s="416"/>
      <c r="CE152" s="416">
        <f>SUM(CE153:CE155)</f>
        <v>2188000</v>
      </c>
      <c r="CF152" s="416"/>
      <c r="CG152" s="416"/>
      <c r="CH152" s="417"/>
      <c r="CI152" s="416"/>
      <c r="CJ152" s="416">
        <f>SUM(CJ153:CJ155)</f>
        <v>4104</v>
      </c>
      <c r="CK152" s="416"/>
      <c r="CL152" s="416"/>
      <c r="CM152" s="417"/>
      <c r="CN152" s="416"/>
      <c r="CO152" s="416">
        <f>SUM(CO153:CO155)</f>
        <v>0</v>
      </c>
      <c r="CP152" s="416"/>
      <c r="CQ152" s="416"/>
      <c r="CR152" s="417"/>
      <c r="CS152" s="416"/>
      <c r="CT152" s="416">
        <f>SUM(CT153:CT155)</f>
        <v>2190000</v>
      </c>
      <c r="CU152" s="416"/>
      <c r="CV152" s="416"/>
      <c r="CW152" s="417"/>
      <c r="CX152" s="416"/>
      <c r="CY152" s="416">
        <f>SUM(CY153:CY155)</f>
        <v>2770126</v>
      </c>
      <c r="CZ152" s="416"/>
      <c r="DA152" s="416"/>
      <c r="DB152" s="417"/>
      <c r="DC152" s="416"/>
      <c r="DD152" s="416">
        <f>SUM(DD153:DD155)</f>
        <v>297100</v>
      </c>
      <c r="DE152" s="416"/>
      <c r="DF152" s="416"/>
      <c r="DG152" s="417"/>
      <c r="DH152" s="416"/>
      <c r="DI152" s="416">
        <f>SUM(DI153:DI155)</f>
        <v>3440729</v>
      </c>
      <c r="DJ152" s="416"/>
      <c r="DK152" s="416"/>
      <c r="DL152" s="417"/>
      <c r="DM152" s="416"/>
      <c r="DN152" s="416">
        <f>SUM(DN153:DN155)</f>
        <v>1358000</v>
      </c>
      <c r="DO152" s="416"/>
      <c r="DP152" s="416"/>
      <c r="DQ152" s="417"/>
      <c r="DR152" s="416"/>
      <c r="DS152" s="416">
        <f>SUM(DS153:DS155)</f>
        <v>750000</v>
      </c>
      <c r="DT152" s="416"/>
      <c r="DU152" s="416"/>
      <c r="DV152" s="417"/>
      <c r="DW152" s="416"/>
      <c r="DX152" s="416">
        <f>SUM(DX153:DX155)</f>
        <v>1001044</v>
      </c>
      <c r="DY152" s="416"/>
      <c r="DZ152" s="416"/>
      <c r="EA152" s="417"/>
      <c r="EB152" s="416"/>
      <c r="EC152" s="416">
        <f>SUM(EC153:EC155)</f>
        <v>3754000</v>
      </c>
      <c r="ED152" s="416"/>
      <c r="EE152" s="416"/>
      <c r="EF152" s="417"/>
      <c r="EG152" s="416"/>
      <c r="EH152" s="416">
        <f>SUM(EH153:EH155)</f>
        <v>4328000</v>
      </c>
      <c r="EI152" s="416"/>
      <c r="EJ152" s="416"/>
      <c r="EK152" s="417"/>
      <c r="EL152" s="416"/>
      <c r="EM152" s="416">
        <f>SUM(EM153:EM155)</f>
        <v>2188000</v>
      </c>
      <c r="EN152" s="416"/>
      <c r="EO152" s="416"/>
      <c r="EP152" s="301"/>
      <c r="ER152" s="290"/>
    </row>
    <row r="153" spans="4:148" ht="12.75" customHeight="1" x14ac:dyDescent="0.35">
      <c r="D153" s="301" t="s">
        <v>338</v>
      </c>
      <c r="G153" s="320"/>
      <c r="H153" s="414">
        <v>0</v>
      </c>
      <c r="I153" s="415"/>
      <c r="J153" s="416"/>
      <c r="K153" s="417"/>
      <c r="L153" s="418"/>
      <c r="M153" s="414">
        <f>1488000+144431</f>
        <v>1632431</v>
      </c>
      <c r="N153" s="415"/>
      <c r="O153" s="416"/>
      <c r="P153" s="417"/>
      <c r="Q153" s="418"/>
      <c r="R153" s="414">
        <v>0</v>
      </c>
      <c r="S153" s="415"/>
      <c r="T153" s="416"/>
      <c r="U153" s="417"/>
      <c r="V153" s="418"/>
      <c r="W153" s="414">
        <v>0</v>
      </c>
      <c r="X153" s="415"/>
      <c r="Y153" s="416"/>
      <c r="Z153" s="417"/>
      <c r="AA153" s="418"/>
      <c r="AB153" s="414">
        <v>0</v>
      </c>
      <c r="AC153" s="415"/>
      <c r="AD153" s="416"/>
      <c r="AE153" s="417"/>
      <c r="AF153" s="418"/>
      <c r="AG153" s="414">
        <v>0</v>
      </c>
      <c r="AH153" s="415"/>
      <c r="AI153" s="416"/>
      <c r="AJ153" s="417"/>
      <c r="AK153" s="418"/>
      <c r="AL153" s="414">
        <v>0</v>
      </c>
      <c r="AM153" s="415"/>
      <c r="AN153" s="416"/>
      <c r="AO153" s="417"/>
      <c r="AP153" s="418"/>
      <c r="AQ153" s="414">
        <v>0</v>
      </c>
      <c r="AR153" s="415"/>
      <c r="AS153" s="416"/>
      <c r="AT153" s="417"/>
      <c r="AU153" s="418"/>
      <c r="AV153" s="414">
        <v>0</v>
      </c>
      <c r="AW153" s="415"/>
      <c r="AX153" s="416"/>
      <c r="AY153" s="417"/>
      <c r="AZ153" s="418"/>
      <c r="BA153" s="414">
        <v>0</v>
      </c>
      <c r="BB153" s="415"/>
      <c r="BC153" s="416"/>
      <c r="BD153" s="417"/>
      <c r="BE153" s="418"/>
      <c r="BF153" s="414">
        <v>0</v>
      </c>
      <c r="BG153" s="415"/>
      <c r="BH153" s="416"/>
      <c r="BI153" s="417"/>
      <c r="BJ153" s="418"/>
      <c r="BK153" s="414">
        <v>0</v>
      </c>
      <c r="BL153" s="415"/>
      <c r="BM153" s="416"/>
      <c r="BN153" s="417"/>
      <c r="BO153" s="418"/>
      <c r="BP153" s="414">
        <v>0</v>
      </c>
      <c r="BQ153" s="415"/>
      <c r="BR153" s="416"/>
      <c r="BS153" s="417"/>
      <c r="BT153" s="418"/>
      <c r="BU153" s="414">
        <f>SUM(M153:BP153)</f>
        <v>1632431</v>
      </c>
      <c r="BV153" s="415"/>
      <c r="BW153" s="416"/>
      <c r="BX153" s="417"/>
      <c r="BY153" s="418"/>
      <c r="BZ153" s="414">
        <v>24272521</v>
      </c>
      <c r="CA153" s="415"/>
      <c r="CB153" s="416"/>
      <c r="CC153" s="417"/>
      <c r="CD153" s="418"/>
      <c r="CE153" s="414">
        <v>2093830</v>
      </c>
      <c r="CF153" s="415"/>
      <c r="CG153" s="416"/>
      <c r="CH153" s="417"/>
      <c r="CI153" s="418"/>
      <c r="CJ153" s="414">
        <v>4037</v>
      </c>
      <c r="CK153" s="415"/>
      <c r="CL153" s="416"/>
      <c r="CM153" s="417"/>
      <c r="CN153" s="418"/>
      <c r="CO153" s="414">
        <v>0</v>
      </c>
      <c r="CP153" s="415"/>
      <c r="CQ153" s="416"/>
      <c r="CR153" s="417"/>
      <c r="CS153" s="418"/>
      <c r="CT153" s="414">
        <v>2261600</v>
      </c>
      <c r="CU153" s="415"/>
      <c r="CV153" s="416"/>
      <c r="CW153" s="417"/>
      <c r="CX153" s="418"/>
      <c r="CY153" s="414">
        <v>2877428</v>
      </c>
      <c r="CZ153" s="415"/>
      <c r="DA153" s="416"/>
      <c r="DB153" s="417"/>
      <c r="DC153" s="418"/>
      <c r="DD153" s="414">
        <v>311623</v>
      </c>
      <c r="DE153" s="415"/>
      <c r="DF153" s="416"/>
      <c r="DG153" s="417"/>
      <c r="DH153" s="418"/>
      <c r="DI153" s="414">
        <v>3747536</v>
      </c>
      <c r="DJ153" s="415"/>
      <c r="DK153" s="416"/>
      <c r="DL153" s="417"/>
      <c r="DM153" s="418"/>
      <c r="DN153" s="414">
        <v>1522173</v>
      </c>
      <c r="DO153" s="415"/>
      <c r="DP153" s="416"/>
      <c r="DQ153" s="417"/>
      <c r="DR153" s="418"/>
      <c r="DS153" s="414">
        <v>844891</v>
      </c>
      <c r="DT153" s="415"/>
      <c r="DU153" s="416"/>
      <c r="DV153" s="417"/>
      <c r="DW153" s="418"/>
      <c r="DX153" s="414">
        <v>1172689</v>
      </c>
      <c r="DY153" s="415"/>
      <c r="DZ153" s="416"/>
      <c r="EA153" s="417"/>
      <c r="EB153" s="418"/>
      <c r="EC153" s="414">
        <v>4465391</v>
      </c>
      <c r="ED153" s="415"/>
      <c r="EE153" s="416"/>
      <c r="EF153" s="417"/>
      <c r="EG153" s="418"/>
      <c r="EH153" s="414">
        <v>4971323</v>
      </c>
      <c r="EI153" s="415"/>
      <c r="EJ153" s="416"/>
      <c r="EK153" s="417"/>
      <c r="EL153" s="418"/>
      <c r="EM153" s="414">
        <f t="shared" ref="EM153:EM155" si="6">SUM(CE153)</f>
        <v>2093830</v>
      </c>
      <c r="EN153" s="415"/>
      <c r="EO153" s="416"/>
      <c r="EP153" s="301"/>
      <c r="ER153" s="290"/>
    </row>
    <row r="154" spans="4:148" ht="12.75" customHeight="1" x14ac:dyDescent="0.35">
      <c r="D154" s="301" t="s">
        <v>341</v>
      </c>
      <c r="G154" s="313"/>
      <c r="H154" s="416">
        <v>0</v>
      </c>
      <c r="I154" s="420"/>
      <c r="J154" s="416"/>
      <c r="K154" s="417"/>
      <c r="L154" s="417"/>
      <c r="M154" s="416">
        <v>0</v>
      </c>
      <c r="N154" s="420"/>
      <c r="O154" s="416"/>
      <c r="P154" s="417"/>
      <c r="Q154" s="417"/>
      <c r="R154" s="416">
        <v>0</v>
      </c>
      <c r="S154" s="420"/>
      <c r="T154" s="416"/>
      <c r="U154" s="417"/>
      <c r="V154" s="417"/>
      <c r="W154" s="416">
        <v>0</v>
      </c>
      <c r="X154" s="420"/>
      <c r="Y154" s="416"/>
      <c r="Z154" s="417"/>
      <c r="AA154" s="417"/>
      <c r="AB154" s="416">
        <v>0</v>
      </c>
      <c r="AC154" s="420"/>
      <c r="AD154" s="416"/>
      <c r="AE154" s="417"/>
      <c r="AF154" s="417"/>
      <c r="AG154" s="416">
        <v>0</v>
      </c>
      <c r="AH154" s="420"/>
      <c r="AI154" s="416"/>
      <c r="AJ154" s="417"/>
      <c r="AK154" s="417"/>
      <c r="AL154" s="416">
        <v>0</v>
      </c>
      <c r="AM154" s="420"/>
      <c r="AN154" s="416"/>
      <c r="AO154" s="417"/>
      <c r="AP154" s="417"/>
      <c r="AQ154" s="416">
        <v>0</v>
      </c>
      <c r="AR154" s="420"/>
      <c r="AS154" s="416"/>
      <c r="AT154" s="417"/>
      <c r="AU154" s="417"/>
      <c r="AV154" s="416">
        <v>0</v>
      </c>
      <c r="AW154" s="420"/>
      <c r="AX154" s="416"/>
      <c r="AY154" s="417"/>
      <c r="AZ154" s="417"/>
      <c r="BA154" s="416">
        <v>0</v>
      </c>
      <c r="BB154" s="420"/>
      <c r="BC154" s="416"/>
      <c r="BD154" s="417"/>
      <c r="BE154" s="417"/>
      <c r="BF154" s="416">
        <v>0</v>
      </c>
      <c r="BG154" s="420"/>
      <c r="BH154" s="416"/>
      <c r="BI154" s="417"/>
      <c r="BJ154" s="417"/>
      <c r="BK154" s="416">
        <v>0</v>
      </c>
      <c r="BL154" s="420"/>
      <c r="BM154" s="416"/>
      <c r="BN154" s="417"/>
      <c r="BO154" s="417"/>
      <c r="BP154" s="416">
        <v>0</v>
      </c>
      <c r="BQ154" s="420"/>
      <c r="BR154" s="416"/>
      <c r="BS154" s="417"/>
      <c r="BT154" s="417"/>
      <c r="BU154" s="416">
        <f>SUM(M154:BP154)</f>
        <v>0</v>
      </c>
      <c r="BV154" s="420"/>
      <c r="BW154" s="416"/>
      <c r="BX154" s="417"/>
      <c r="BY154" s="417"/>
      <c r="BZ154" s="416">
        <v>94237</v>
      </c>
      <c r="CA154" s="420"/>
      <c r="CB154" s="416"/>
      <c r="CC154" s="417"/>
      <c r="CD154" s="417"/>
      <c r="CE154" s="416">
        <v>94170</v>
      </c>
      <c r="CF154" s="420"/>
      <c r="CG154" s="416"/>
      <c r="CH154" s="417"/>
      <c r="CI154" s="417"/>
      <c r="CJ154" s="416">
        <v>67</v>
      </c>
      <c r="CK154" s="420"/>
      <c r="CL154" s="416"/>
      <c r="CM154" s="417"/>
      <c r="CN154" s="417"/>
      <c r="CO154" s="416">
        <v>0</v>
      </c>
      <c r="CP154" s="420"/>
      <c r="CQ154" s="416"/>
      <c r="CR154" s="417"/>
      <c r="CS154" s="417"/>
      <c r="CT154" s="416">
        <v>0</v>
      </c>
      <c r="CU154" s="420"/>
      <c r="CV154" s="416"/>
      <c r="CW154" s="417"/>
      <c r="CX154" s="417"/>
      <c r="CY154" s="416">
        <v>0</v>
      </c>
      <c r="CZ154" s="420"/>
      <c r="DA154" s="416"/>
      <c r="DB154" s="417"/>
      <c r="DC154" s="417"/>
      <c r="DD154" s="416">
        <v>0</v>
      </c>
      <c r="DE154" s="420"/>
      <c r="DF154" s="416"/>
      <c r="DG154" s="417"/>
      <c r="DH154" s="417"/>
      <c r="DI154" s="416">
        <v>0</v>
      </c>
      <c r="DJ154" s="420"/>
      <c r="DK154" s="416"/>
      <c r="DL154" s="417"/>
      <c r="DM154" s="417"/>
      <c r="DN154" s="416">
        <v>0</v>
      </c>
      <c r="DO154" s="420"/>
      <c r="DP154" s="416"/>
      <c r="DQ154" s="417"/>
      <c r="DR154" s="417"/>
      <c r="DS154" s="416">
        <v>0</v>
      </c>
      <c r="DT154" s="420"/>
      <c r="DU154" s="416"/>
      <c r="DV154" s="417"/>
      <c r="DW154" s="417"/>
      <c r="DX154" s="416">
        <v>0</v>
      </c>
      <c r="DY154" s="420"/>
      <c r="DZ154" s="416"/>
      <c r="EA154" s="417"/>
      <c r="EB154" s="417"/>
      <c r="EC154" s="416">
        <v>0</v>
      </c>
      <c r="ED154" s="420"/>
      <c r="EE154" s="416"/>
      <c r="EF154" s="417"/>
      <c r="EG154" s="417"/>
      <c r="EH154" s="416">
        <v>0</v>
      </c>
      <c r="EI154" s="420"/>
      <c r="EJ154" s="416"/>
      <c r="EK154" s="417"/>
      <c r="EL154" s="417"/>
      <c r="EM154" s="416">
        <f t="shared" si="6"/>
        <v>94170</v>
      </c>
      <c r="EN154" s="420"/>
      <c r="EO154" s="416"/>
      <c r="EP154" s="301"/>
      <c r="ER154" s="290"/>
    </row>
    <row r="155" spans="4:148" ht="12.75" customHeight="1" x14ac:dyDescent="0.35">
      <c r="D155" s="301" t="s">
        <v>342</v>
      </c>
      <c r="G155" s="337"/>
      <c r="H155" s="428">
        <v>0</v>
      </c>
      <c r="I155" s="429"/>
      <c r="J155" s="416"/>
      <c r="K155" s="417"/>
      <c r="L155" s="430"/>
      <c r="M155" s="428">
        <v>-144431</v>
      </c>
      <c r="N155" s="429"/>
      <c r="O155" s="416"/>
      <c r="P155" s="417"/>
      <c r="Q155" s="430"/>
      <c r="R155" s="428">
        <v>0</v>
      </c>
      <c r="S155" s="429"/>
      <c r="T155" s="416"/>
      <c r="U155" s="417"/>
      <c r="V155" s="430"/>
      <c r="W155" s="428">
        <v>0</v>
      </c>
      <c r="X155" s="429"/>
      <c r="Y155" s="416"/>
      <c r="Z155" s="417"/>
      <c r="AA155" s="430"/>
      <c r="AB155" s="428">
        <v>0</v>
      </c>
      <c r="AC155" s="429"/>
      <c r="AD155" s="416"/>
      <c r="AE155" s="417"/>
      <c r="AF155" s="430"/>
      <c r="AG155" s="428">
        <v>0</v>
      </c>
      <c r="AH155" s="429"/>
      <c r="AI155" s="416"/>
      <c r="AJ155" s="417"/>
      <c r="AK155" s="430"/>
      <c r="AL155" s="428">
        <v>0</v>
      </c>
      <c r="AM155" s="429"/>
      <c r="AN155" s="416"/>
      <c r="AO155" s="417"/>
      <c r="AP155" s="430"/>
      <c r="AQ155" s="428">
        <v>0</v>
      </c>
      <c r="AR155" s="429"/>
      <c r="AS155" s="416"/>
      <c r="AT155" s="417"/>
      <c r="AU155" s="430"/>
      <c r="AV155" s="428">
        <v>0</v>
      </c>
      <c r="AW155" s="429"/>
      <c r="AX155" s="416"/>
      <c r="AY155" s="417"/>
      <c r="AZ155" s="430"/>
      <c r="BA155" s="428">
        <v>0</v>
      </c>
      <c r="BB155" s="429"/>
      <c r="BC155" s="416"/>
      <c r="BD155" s="417"/>
      <c r="BE155" s="430"/>
      <c r="BF155" s="428">
        <v>0</v>
      </c>
      <c r="BG155" s="429"/>
      <c r="BH155" s="416"/>
      <c r="BI155" s="417"/>
      <c r="BJ155" s="430"/>
      <c r="BK155" s="428">
        <v>0</v>
      </c>
      <c r="BL155" s="429"/>
      <c r="BM155" s="416"/>
      <c r="BN155" s="417"/>
      <c r="BO155" s="430"/>
      <c r="BP155" s="428">
        <v>0</v>
      </c>
      <c r="BQ155" s="429"/>
      <c r="BR155" s="416"/>
      <c r="BS155" s="417"/>
      <c r="BT155" s="430"/>
      <c r="BU155" s="428">
        <f>SUM(M155:BP155)</f>
        <v>-144431</v>
      </c>
      <c r="BV155" s="429"/>
      <c r="BW155" s="416"/>
      <c r="BX155" s="417"/>
      <c r="BY155" s="430"/>
      <c r="BZ155" s="428">
        <v>-2285655</v>
      </c>
      <c r="CA155" s="429"/>
      <c r="CB155" s="416"/>
      <c r="CC155" s="417"/>
      <c r="CD155" s="430"/>
      <c r="CE155" s="428">
        <v>0</v>
      </c>
      <c r="CF155" s="429"/>
      <c r="CG155" s="416"/>
      <c r="CH155" s="417"/>
      <c r="CI155" s="430"/>
      <c r="CJ155" s="428">
        <v>0</v>
      </c>
      <c r="CK155" s="429"/>
      <c r="CL155" s="416"/>
      <c r="CM155" s="417"/>
      <c r="CN155" s="430"/>
      <c r="CO155" s="428">
        <v>0</v>
      </c>
      <c r="CP155" s="429"/>
      <c r="CQ155" s="416"/>
      <c r="CR155" s="417"/>
      <c r="CS155" s="430"/>
      <c r="CT155" s="428">
        <v>-71600</v>
      </c>
      <c r="CU155" s="429"/>
      <c r="CV155" s="416"/>
      <c r="CW155" s="417"/>
      <c r="CX155" s="430"/>
      <c r="CY155" s="428">
        <v>-107302</v>
      </c>
      <c r="CZ155" s="429"/>
      <c r="DA155" s="416"/>
      <c r="DB155" s="417"/>
      <c r="DC155" s="430"/>
      <c r="DD155" s="428">
        <v>-14523</v>
      </c>
      <c r="DE155" s="429"/>
      <c r="DF155" s="416"/>
      <c r="DG155" s="417"/>
      <c r="DH155" s="430"/>
      <c r="DI155" s="428">
        <v>-306807</v>
      </c>
      <c r="DJ155" s="429"/>
      <c r="DK155" s="416"/>
      <c r="DL155" s="417"/>
      <c r="DM155" s="430"/>
      <c r="DN155" s="428">
        <v>-164173</v>
      </c>
      <c r="DO155" s="429"/>
      <c r="DP155" s="416"/>
      <c r="DQ155" s="417"/>
      <c r="DR155" s="430"/>
      <c r="DS155" s="428">
        <v>-94891</v>
      </c>
      <c r="DT155" s="429"/>
      <c r="DU155" s="416"/>
      <c r="DV155" s="417"/>
      <c r="DW155" s="430"/>
      <c r="DX155" s="428">
        <v>-171645</v>
      </c>
      <c r="DY155" s="429"/>
      <c r="DZ155" s="416"/>
      <c r="EA155" s="417"/>
      <c r="EB155" s="430"/>
      <c r="EC155" s="428">
        <v>-711391</v>
      </c>
      <c r="ED155" s="429"/>
      <c r="EE155" s="416"/>
      <c r="EF155" s="417"/>
      <c r="EG155" s="430"/>
      <c r="EH155" s="428">
        <v>-643323</v>
      </c>
      <c r="EI155" s="429"/>
      <c r="EJ155" s="416"/>
      <c r="EK155" s="417"/>
      <c r="EL155" s="430"/>
      <c r="EM155" s="428">
        <f t="shared" si="6"/>
        <v>0</v>
      </c>
      <c r="EN155" s="429"/>
      <c r="EO155" s="416"/>
      <c r="EP155" s="301"/>
      <c r="ER155" s="290"/>
    </row>
    <row r="156" spans="4:148" ht="12.75" customHeight="1" x14ac:dyDescent="0.35">
      <c r="D156" s="301"/>
      <c r="H156" s="416"/>
      <c r="I156" s="416"/>
      <c r="J156" s="416"/>
      <c r="K156" s="417"/>
      <c r="L156" s="416"/>
      <c r="M156" s="416"/>
      <c r="N156" s="416"/>
      <c r="O156" s="416"/>
      <c r="P156" s="417"/>
      <c r="Q156" s="416"/>
      <c r="R156" s="416"/>
      <c r="S156" s="416"/>
      <c r="T156" s="416"/>
      <c r="U156" s="417"/>
      <c r="V156" s="416"/>
      <c r="W156" s="416"/>
      <c r="X156" s="416"/>
      <c r="Y156" s="416"/>
      <c r="Z156" s="417"/>
      <c r="AA156" s="416"/>
      <c r="AB156" s="416"/>
      <c r="AC156" s="416"/>
      <c r="AD156" s="416"/>
      <c r="AE156" s="417"/>
      <c r="AF156" s="416"/>
      <c r="AG156" s="416"/>
      <c r="AH156" s="416"/>
      <c r="AI156" s="416"/>
      <c r="AJ156" s="417"/>
      <c r="AK156" s="416"/>
      <c r="AL156" s="416"/>
      <c r="AM156" s="416"/>
      <c r="AN156" s="416"/>
      <c r="AO156" s="417"/>
      <c r="AP156" s="416"/>
      <c r="AQ156" s="416"/>
      <c r="AR156" s="416"/>
      <c r="AS156" s="416"/>
      <c r="AT156" s="417"/>
      <c r="AU156" s="416"/>
      <c r="AV156" s="416"/>
      <c r="AW156" s="416"/>
      <c r="AX156" s="416"/>
      <c r="AY156" s="417"/>
      <c r="AZ156" s="416"/>
      <c r="BA156" s="416"/>
      <c r="BB156" s="416"/>
      <c r="BC156" s="416"/>
      <c r="BD156" s="417"/>
      <c r="BE156" s="416"/>
      <c r="BF156" s="416"/>
      <c r="BG156" s="416"/>
      <c r="BH156" s="416"/>
      <c r="BI156" s="417"/>
      <c r="BJ156" s="416"/>
      <c r="BK156" s="416"/>
      <c r="BL156" s="416"/>
      <c r="BM156" s="416"/>
      <c r="BN156" s="417"/>
      <c r="BO156" s="416"/>
      <c r="BP156" s="416"/>
      <c r="BQ156" s="416"/>
      <c r="BR156" s="416"/>
      <c r="BS156" s="417"/>
      <c r="BT156" s="416"/>
      <c r="BU156" s="416"/>
      <c r="BV156" s="416"/>
      <c r="BW156" s="416"/>
      <c r="BX156" s="417"/>
      <c r="BY156" s="416"/>
      <c r="BZ156" s="416"/>
      <c r="CA156" s="416"/>
      <c r="CB156" s="416"/>
      <c r="CC156" s="417"/>
      <c r="CD156" s="416"/>
      <c r="CE156" s="416"/>
      <c r="CF156" s="416"/>
      <c r="CG156" s="416"/>
      <c r="CH156" s="417"/>
      <c r="CI156" s="416"/>
      <c r="CJ156" s="416"/>
      <c r="CK156" s="416"/>
      <c r="CL156" s="416"/>
      <c r="CM156" s="417"/>
      <c r="CN156" s="416"/>
      <c r="CO156" s="416"/>
      <c r="CP156" s="416"/>
      <c r="CQ156" s="416"/>
      <c r="CR156" s="417"/>
      <c r="CS156" s="416"/>
      <c r="CT156" s="416"/>
      <c r="CU156" s="416"/>
      <c r="CV156" s="416"/>
      <c r="CW156" s="417"/>
      <c r="CX156" s="416"/>
      <c r="CY156" s="416"/>
      <c r="CZ156" s="416"/>
      <c r="DA156" s="416"/>
      <c r="DB156" s="417"/>
      <c r="DC156" s="416"/>
      <c r="DD156" s="416"/>
      <c r="DE156" s="416"/>
      <c r="DF156" s="416"/>
      <c r="DG156" s="417"/>
      <c r="DH156" s="416"/>
      <c r="DI156" s="416"/>
      <c r="DJ156" s="416"/>
      <c r="DK156" s="416"/>
      <c r="DL156" s="417"/>
      <c r="DM156" s="416"/>
      <c r="DN156" s="416"/>
      <c r="DO156" s="416"/>
      <c r="DP156" s="416"/>
      <c r="DQ156" s="417"/>
      <c r="DR156" s="416"/>
      <c r="DS156" s="416"/>
      <c r="DT156" s="416"/>
      <c r="DU156" s="416"/>
      <c r="DV156" s="417"/>
      <c r="DW156" s="416"/>
      <c r="DX156" s="416"/>
      <c r="DY156" s="416"/>
      <c r="DZ156" s="416"/>
      <c r="EA156" s="417"/>
      <c r="EB156" s="416"/>
      <c r="EC156" s="416"/>
      <c r="ED156" s="416"/>
      <c r="EE156" s="416"/>
      <c r="EF156" s="417"/>
      <c r="EG156" s="416"/>
      <c r="EH156" s="416"/>
      <c r="EI156" s="416"/>
      <c r="EJ156" s="416"/>
      <c r="EK156" s="417"/>
      <c r="EL156" s="416"/>
      <c r="EM156" s="416"/>
      <c r="EN156" s="416"/>
      <c r="EO156" s="416"/>
      <c r="EP156" s="301"/>
      <c r="ER156" s="290"/>
    </row>
    <row r="157" spans="4:148" ht="12.75" customHeight="1" x14ac:dyDescent="0.35">
      <c r="D157" s="301" t="s">
        <v>367</v>
      </c>
      <c r="H157" s="416">
        <f>SUM(H158:H160)</f>
        <v>0</v>
      </c>
      <c r="I157" s="416"/>
      <c r="J157" s="416"/>
      <c r="K157" s="417"/>
      <c r="L157" s="416"/>
      <c r="M157" s="416">
        <f>SUM(M158:M160)</f>
        <v>1488000</v>
      </c>
      <c r="N157" s="416"/>
      <c r="O157" s="416"/>
      <c r="P157" s="417"/>
      <c r="Q157" s="416"/>
      <c r="R157" s="416">
        <f>SUM(R158:R160)</f>
        <v>0</v>
      </c>
      <c r="S157" s="416"/>
      <c r="T157" s="416"/>
      <c r="U157" s="417"/>
      <c r="V157" s="416"/>
      <c r="W157" s="416">
        <f>SUM(W158:W160)</f>
        <v>0</v>
      </c>
      <c r="X157" s="416"/>
      <c r="Y157" s="416"/>
      <c r="Z157" s="417"/>
      <c r="AA157" s="416"/>
      <c r="AB157" s="416">
        <f>SUM(AB158:AB160)</f>
        <v>0</v>
      </c>
      <c r="AC157" s="416"/>
      <c r="AD157" s="416"/>
      <c r="AE157" s="417"/>
      <c r="AF157" s="416"/>
      <c r="AG157" s="416">
        <f>SUM(AG158:AG160)</f>
        <v>0</v>
      </c>
      <c r="AH157" s="416"/>
      <c r="AI157" s="416"/>
      <c r="AJ157" s="417"/>
      <c r="AK157" s="416"/>
      <c r="AL157" s="416">
        <f>SUM(AL158:AL160)</f>
        <v>0</v>
      </c>
      <c r="AM157" s="416"/>
      <c r="AN157" s="416"/>
      <c r="AO157" s="417"/>
      <c r="AP157" s="416"/>
      <c r="AQ157" s="416">
        <f>SUM(AQ158:AQ160)</f>
        <v>0</v>
      </c>
      <c r="AR157" s="416"/>
      <c r="AS157" s="416"/>
      <c r="AT157" s="417"/>
      <c r="AU157" s="416"/>
      <c r="AV157" s="416">
        <f>SUM(AV158:AV160)</f>
        <v>0</v>
      </c>
      <c r="AW157" s="416"/>
      <c r="AX157" s="416"/>
      <c r="AY157" s="417"/>
      <c r="AZ157" s="416"/>
      <c r="BA157" s="416">
        <f>SUM(BA158:BA160)</f>
        <v>0</v>
      </c>
      <c r="BB157" s="416"/>
      <c r="BC157" s="416"/>
      <c r="BD157" s="417"/>
      <c r="BE157" s="416"/>
      <c r="BF157" s="416">
        <f>SUM(BF158:BF160)</f>
        <v>0</v>
      </c>
      <c r="BG157" s="416"/>
      <c r="BH157" s="416"/>
      <c r="BI157" s="417"/>
      <c r="BJ157" s="416"/>
      <c r="BK157" s="416">
        <f>SUM(BK158:BK160)</f>
        <v>0</v>
      </c>
      <c r="BL157" s="416"/>
      <c r="BM157" s="416"/>
      <c r="BN157" s="417"/>
      <c r="BO157" s="416"/>
      <c r="BP157" s="416">
        <f>SUM(BP158:BP160)</f>
        <v>0</v>
      </c>
      <c r="BQ157" s="416"/>
      <c r="BR157" s="416"/>
      <c r="BS157" s="417"/>
      <c r="BT157" s="416"/>
      <c r="BU157" s="416">
        <f>SUM(BU158:BU160)</f>
        <v>1488000</v>
      </c>
      <c r="BV157" s="416"/>
      <c r="BW157" s="416"/>
      <c r="BX157" s="417"/>
      <c r="BY157" s="416"/>
      <c r="BZ157" s="416">
        <f>SUM(BZ158:BZ160)</f>
        <v>17569796</v>
      </c>
      <c r="CA157" s="416"/>
      <c r="CB157" s="416"/>
      <c r="CC157" s="417"/>
      <c r="CD157" s="416"/>
      <c r="CE157" s="416">
        <f>SUM(CE158:CE160)</f>
        <v>0</v>
      </c>
      <c r="CF157" s="416"/>
      <c r="CG157" s="416"/>
      <c r="CH157" s="417"/>
      <c r="CI157" s="416"/>
      <c r="CJ157" s="416">
        <f>SUM(CJ158:CJ160)</f>
        <v>0</v>
      </c>
      <c r="CK157" s="416"/>
      <c r="CL157" s="416"/>
      <c r="CM157" s="417"/>
      <c r="CN157" s="416"/>
      <c r="CO157" s="416">
        <f>SUM(CO158:CO160)</f>
        <v>0</v>
      </c>
      <c r="CP157" s="416"/>
      <c r="CQ157" s="416"/>
      <c r="CR157" s="417"/>
      <c r="CS157" s="416"/>
      <c r="CT157" s="416">
        <f>SUM(CT158:CT160)</f>
        <v>0</v>
      </c>
      <c r="CU157" s="416"/>
      <c r="CV157" s="416"/>
      <c r="CW157" s="417"/>
      <c r="CX157" s="416"/>
      <c r="CY157" s="416">
        <f>SUM(CY158:CY160)</f>
        <v>0</v>
      </c>
      <c r="CZ157" s="416"/>
      <c r="DA157" s="416"/>
      <c r="DB157" s="417"/>
      <c r="DC157" s="416"/>
      <c r="DD157" s="416">
        <f>SUM(DD158:DD160)</f>
        <v>0</v>
      </c>
      <c r="DE157" s="416"/>
      <c r="DF157" s="416"/>
      <c r="DG157" s="417"/>
      <c r="DH157" s="416"/>
      <c r="DI157" s="416">
        <f>SUM(DI158:DI160)</f>
        <v>7627000</v>
      </c>
      <c r="DJ157" s="416"/>
      <c r="DK157" s="416"/>
      <c r="DL157" s="417"/>
      <c r="DM157" s="416"/>
      <c r="DN157" s="416">
        <f>SUM(DN158:DN160)</f>
        <v>1250000</v>
      </c>
      <c r="DO157" s="416"/>
      <c r="DP157" s="416"/>
      <c r="DQ157" s="417"/>
      <c r="DR157" s="416"/>
      <c r="DS157" s="416">
        <f>SUM(DS158:DS160)</f>
        <v>2001796</v>
      </c>
      <c r="DT157" s="416"/>
      <c r="DU157" s="416"/>
      <c r="DV157" s="417"/>
      <c r="DW157" s="416"/>
      <c r="DX157" s="416">
        <f>SUM(DX158:DX160)</f>
        <v>3505000</v>
      </c>
      <c r="DY157" s="416"/>
      <c r="DZ157" s="416"/>
      <c r="EA157" s="417"/>
      <c r="EB157" s="416"/>
      <c r="EC157" s="416">
        <f>SUM(EC158:EC160)</f>
        <v>1755000</v>
      </c>
      <c r="ED157" s="416"/>
      <c r="EE157" s="416"/>
      <c r="EF157" s="417"/>
      <c r="EG157" s="416"/>
      <c r="EH157" s="416">
        <f>SUM(EH158:EH160)</f>
        <v>1431000</v>
      </c>
      <c r="EI157" s="416"/>
      <c r="EJ157" s="416"/>
      <c r="EK157" s="417"/>
      <c r="EL157" s="416"/>
      <c r="EM157" s="416">
        <f>SUM(EM158:EM160)</f>
        <v>0</v>
      </c>
      <c r="EN157" s="416"/>
      <c r="EO157" s="416"/>
      <c r="EP157" s="301"/>
      <c r="ER157" s="290"/>
    </row>
    <row r="158" spans="4:148" ht="12.75" customHeight="1" x14ac:dyDescent="0.35">
      <c r="D158" s="301" t="s">
        <v>338</v>
      </c>
      <c r="G158" s="320"/>
      <c r="H158" s="414">
        <v>0</v>
      </c>
      <c r="I158" s="415"/>
      <c r="J158" s="416"/>
      <c r="K158" s="417"/>
      <c r="L158" s="320"/>
      <c r="M158" s="414">
        <f>1488000+38762</f>
        <v>1526762</v>
      </c>
      <c r="N158" s="415"/>
      <c r="O158" s="416"/>
      <c r="P158" s="417"/>
      <c r="Q158" s="320"/>
      <c r="R158" s="414">
        <v>0</v>
      </c>
      <c r="S158" s="415"/>
      <c r="T158" s="416"/>
      <c r="U158" s="417"/>
      <c r="V158" s="320"/>
      <c r="W158" s="414">
        <v>0</v>
      </c>
      <c r="X158" s="415"/>
      <c r="Y158" s="416"/>
      <c r="Z158" s="417"/>
      <c r="AA158" s="320"/>
      <c r="AB158" s="414">
        <v>0</v>
      </c>
      <c r="AC158" s="415"/>
      <c r="AD158" s="416"/>
      <c r="AE158" s="417"/>
      <c r="AF158" s="320"/>
      <c r="AG158" s="414">
        <v>0</v>
      </c>
      <c r="AH158" s="415"/>
      <c r="AI158" s="416"/>
      <c r="AJ158" s="417"/>
      <c r="AK158" s="320"/>
      <c r="AL158" s="414">
        <v>0</v>
      </c>
      <c r="AM158" s="415"/>
      <c r="AN158" s="416"/>
      <c r="AO158" s="417"/>
      <c r="AP158" s="320"/>
      <c r="AQ158" s="414">
        <v>0</v>
      </c>
      <c r="AR158" s="415"/>
      <c r="AS158" s="416"/>
      <c r="AT158" s="417"/>
      <c r="AU158" s="418"/>
      <c r="AV158" s="414">
        <v>0</v>
      </c>
      <c r="AW158" s="415"/>
      <c r="AX158" s="416"/>
      <c r="AY158" s="417"/>
      <c r="AZ158" s="418"/>
      <c r="BA158" s="414">
        <v>0</v>
      </c>
      <c r="BB158" s="415"/>
      <c r="BC158" s="416"/>
      <c r="BD158" s="417"/>
      <c r="BE158" s="418"/>
      <c r="BF158" s="414">
        <v>0</v>
      </c>
      <c r="BG158" s="415"/>
      <c r="BH158" s="416"/>
      <c r="BI158" s="417"/>
      <c r="BJ158" s="418"/>
      <c r="BK158" s="414">
        <v>0</v>
      </c>
      <c r="BL158" s="415"/>
      <c r="BM158" s="416"/>
      <c r="BN158" s="417"/>
      <c r="BO158" s="418"/>
      <c r="BP158" s="414">
        <v>0</v>
      </c>
      <c r="BQ158" s="415"/>
      <c r="BR158" s="416"/>
      <c r="BS158" s="417"/>
      <c r="BT158" s="418"/>
      <c r="BU158" s="414">
        <f>SUM(M158:BP158)</f>
        <v>1526762</v>
      </c>
      <c r="BV158" s="415"/>
      <c r="BW158" s="416"/>
      <c r="BX158" s="417"/>
      <c r="BY158" s="418"/>
      <c r="BZ158" s="414">
        <v>18267609</v>
      </c>
      <c r="CA158" s="415"/>
      <c r="CB158" s="416"/>
      <c r="CC158" s="417"/>
      <c r="CD158" s="320"/>
      <c r="CE158" s="414">
        <v>0</v>
      </c>
      <c r="CF158" s="415"/>
      <c r="CG158" s="416"/>
      <c r="CH158" s="417"/>
      <c r="CI158" s="320"/>
      <c r="CJ158" s="414">
        <v>0</v>
      </c>
      <c r="CK158" s="415"/>
      <c r="CL158" s="416"/>
      <c r="CM158" s="417"/>
      <c r="CN158" s="320"/>
      <c r="CO158" s="414">
        <v>0</v>
      </c>
      <c r="CP158" s="415"/>
      <c r="CQ158" s="416"/>
      <c r="CR158" s="417"/>
      <c r="CS158" s="320"/>
      <c r="CT158" s="414">
        <v>0</v>
      </c>
      <c r="CU158" s="415"/>
      <c r="CV158" s="416"/>
      <c r="CW158" s="417"/>
      <c r="CX158" s="320"/>
      <c r="CY158" s="414">
        <v>0</v>
      </c>
      <c r="CZ158" s="415"/>
      <c r="DA158" s="416"/>
      <c r="DB158" s="417"/>
      <c r="DC158" s="320"/>
      <c r="DD158" s="414">
        <v>0</v>
      </c>
      <c r="DE158" s="415"/>
      <c r="DF158" s="416"/>
      <c r="DG158" s="417"/>
      <c r="DH158" s="320"/>
      <c r="DI158" s="414">
        <v>7621845</v>
      </c>
      <c r="DJ158" s="415"/>
      <c r="DK158" s="416"/>
      <c r="DL158" s="417"/>
      <c r="DM158" s="418"/>
      <c r="DN158" s="414">
        <v>1302638</v>
      </c>
      <c r="DO158" s="415"/>
      <c r="DP158" s="416"/>
      <c r="DQ158" s="417"/>
      <c r="DR158" s="418"/>
      <c r="DS158" s="414">
        <v>2107855</v>
      </c>
      <c r="DT158" s="415"/>
      <c r="DU158" s="416"/>
      <c r="DV158" s="417"/>
      <c r="DW158" s="418"/>
      <c r="DX158" s="414">
        <v>3726589</v>
      </c>
      <c r="DY158" s="415"/>
      <c r="DZ158" s="416"/>
      <c r="EA158" s="417"/>
      <c r="EB158" s="418"/>
      <c r="EC158" s="414">
        <v>1947942</v>
      </c>
      <c r="ED158" s="415"/>
      <c r="EE158" s="416"/>
      <c r="EF158" s="417"/>
      <c r="EG158" s="418"/>
      <c r="EH158" s="414">
        <v>1560740</v>
      </c>
      <c r="EI158" s="415"/>
      <c r="EJ158" s="416"/>
      <c r="EK158" s="417"/>
      <c r="EL158" s="418"/>
      <c r="EM158" s="414">
        <f t="shared" ref="EM158:EM160" si="7">SUM(CE158)</f>
        <v>0</v>
      </c>
      <c r="EN158" s="415"/>
      <c r="EO158" s="416"/>
      <c r="EP158" s="301"/>
      <c r="ER158" s="290"/>
    </row>
    <row r="159" spans="4:148" ht="12.75" customHeight="1" x14ac:dyDescent="0.35">
      <c r="D159" s="301" t="s">
        <v>341</v>
      </c>
      <c r="G159" s="313"/>
      <c r="H159" s="416">
        <v>0</v>
      </c>
      <c r="I159" s="420"/>
      <c r="J159" s="416"/>
      <c r="K159" s="417"/>
      <c r="L159" s="313"/>
      <c r="M159" s="416">
        <v>0</v>
      </c>
      <c r="N159" s="420"/>
      <c r="O159" s="416"/>
      <c r="P159" s="417"/>
      <c r="Q159" s="313"/>
      <c r="R159" s="416">
        <v>0</v>
      </c>
      <c r="S159" s="420"/>
      <c r="T159" s="416"/>
      <c r="U159" s="417"/>
      <c r="V159" s="313"/>
      <c r="W159" s="416">
        <v>0</v>
      </c>
      <c r="X159" s="420"/>
      <c r="Y159" s="416"/>
      <c r="Z159" s="417"/>
      <c r="AA159" s="313"/>
      <c r="AB159" s="416">
        <v>0</v>
      </c>
      <c r="AC159" s="420"/>
      <c r="AD159" s="416"/>
      <c r="AE159" s="417"/>
      <c r="AF159" s="313"/>
      <c r="AG159" s="416">
        <v>0</v>
      </c>
      <c r="AH159" s="420"/>
      <c r="AI159" s="416"/>
      <c r="AJ159" s="417"/>
      <c r="AK159" s="313"/>
      <c r="AL159" s="416">
        <v>0</v>
      </c>
      <c r="AM159" s="420"/>
      <c r="AN159" s="416"/>
      <c r="AO159" s="417"/>
      <c r="AP159" s="313"/>
      <c r="AQ159" s="416">
        <v>0</v>
      </c>
      <c r="AR159" s="420"/>
      <c r="AS159" s="416"/>
      <c r="AT159" s="417"/>
      <c r="AU159" s="417"/>
      <c r="AV159" s="416">
        <v>0</v>
      </c>
      <c r="AW159" s="420"/>
      <c r="AX159" s="416"/>
      <c r="AY159" s="417"/>
      <c r="AZ159" s="417"/>
      <c r="BA159" s="416">
        <v>0</v>
      </c>
      <c r="BB159" s="420"/>
      <c r="BC159" s="416"/>
      <c r="BD159" s="417"/>
      <c r="BE159" s="417"/>
      <c r="BF159" s="416">
        <v>0</v>
      </c>
      <c r="BG159" s="420"/>
      <c r="BH159" s="416"/>
      <c r="BI159" s="417"/>
      <c r="BJ159" s="417"/>
      <c r="BK159" s="416">
        <v>0</v>
      </c>
      <c r="BL159" s="420"/>
      <c r="BM159" s="416"/>
      <c r="BN159" s="417"/>
      <c r="BO159" s="417"/>
      <c r="BP159" s="416">
        <v>0</v>
      </c>
      <c r="BQ159" s="420"/>
      <c r="BR159" s="416"/>
      <c r="BS159" s="417"/>
      <c r="BT159" s="417"/>
      <c r="BU159" s="416">
        <f>SUM(M159:BP159)</f>
        <v>0</v>
      </c>
      <c r="BV159" s="420"/>
      <c r="BW159" s="416"/>
      <c r="BX159" s="417"/>
      <c r="BY159" s="417"/>
      <c r="BZ159" s="416">
        <v>25469</v>
      </c>
      <c r="CA159" s="420"/>
      <c r="CB159" s="416"/>
      <c r="CC159" s="417"/>
      <c r="CD159" s="313"/>
      <c r="CE159" s="416">
        <v>0</v>
      </c>
      <c r="CF159" s="420"/>
      <c r="CG159" s="416"/>
      <c r="CH159" s="417"/>
      <c r="CI159" s="313"/>
      <c r="CJ159" s="416">
        <v>0</v>
      </c>
      <c r="CK159" s="420"/>
      <c r="CL159" s="416"/>
      <c r="CM159" s="417"/>
      <c r="CN159" s="313"/>
      <c r="CO159" s="416">
        <v>0</v>
      </c>
      <c r="CP159" s="420"/>
      <c r="CQ159" s="416"/>
      <c r="CR159" s="417"/>
      <c r="CS159" s="313"/>
      <c r="CT159" s="416">
        <v>0</v>
      </c>
      <c r="CU159" s="420"/>
      <c r="CV159" s="416"/>
      <c r="CW159" s="417"/>
      <c r="CX159" s="313"/>
      <c r="CY159" s="416">
        <v>0</v>
      </c>
      <c r="CZ159" s="420"/>
      <c r="DA159" s="416"/>
      <c r="DB159" s="417"/>
      <c r="DC159" s="313"/>
      <c r="DD159" s="416">
        <v>0</v>
      </c>
      <c r="DE159" s="420"/>
      <c r="DF159" s="416"/>
      <c r="DG159" s="417"/>
      <c r="DH159" s="313"/>
      <c r="DI159" s="416">
        <v>25469</v>
      </c>
      <c r="DJ159" s="420"/>
      <c r="DK159" s="416"/>
      <c r="DL159" s="417"/>
      <c r="DM159" s="417"/>
      <c r="DN159" s="416">
        <v>0</v>
      </c>
      <c r="DO159" s="420"/>
      <c r="DP159" s="416"/>
      <c r="DQ159" s="417"/>
      <c r="DR159" s="417"/>
      <c r="DS159" s="416">
        <v>0</v>
      </c>
      <c r="DT159" s="420"/>
      <c r="DU159" s="416"/>
      <c r="DV159" s="417"/>
      <c r="DW159" s="417"/>
      <c r="DX159" s="416">
        <v>0</v>
      </c>
      <c r="DY159" s="420"/>
      <c r="DZ159" s="416"/>
      <c r="EA159" s="417"/>
      <c r="EB159" s="417"/>
      <c r="EC159" s="416">
        <v>0</v>
      </c>
      <c r="ED159" s="420"/>
      <c r="EE159" s="416"/>
      <c r="EF159" s="417"/>
      <c r="EG159" s="417"/>
      <c r="EH159" s="416">
        <v>0</v>
      </c>
      <c r="EI159" s="420"/>
      <c r="EJ159" s="416"/>
      <c r="EK159" s="417"/>
      <c r="EL159" s="417"/>
      <c r="EM159" s="416">
        <f t="shared" si="7"/>
        <v>0</v>
      </c>
      <c r="EN159" s="420"/>
      <c r="EO159" s="416"/>
      <c r="EP159" s="301"/>
      <c r="ER159" s="290"/>
    </row>
    <row r="160" spans="4:148" ht="12.75" customHeight="1" x14ac:dyDescent="0.35">
      <c r="D160" s="301" t="s">
        <v>342</v>
      </c>
      <c r="G160" s="337"/>
      <c r="H160" s="428">
        <v>0</v>
      </c>
      <c r="I160" s="429"/>
      <c r="J160" s="416"/>
      <c r="K160" s="417"/>
      <c r="L160" s="337"/>
      <c r="M160" s="428">
        <v>-38762</v>
      </c>
      <c r="N160" s="429"/>
      <c r="O160" s="416"/>
      <c r="P160" s="417"/>
      <c r="Q160" s="337"/>
      <c r="R160" s="428">
        <v>0</v>
      </c>
      <c r="S160" s="429"/>
      <c r="T160" s="416"/>
      <c r="U160" s="417"/>
      <c r="V160" s="337"/>
      <c r="W160" s="428">
        <v>0</v>
      </c>
      <c r="X160" s="429"/>
      <c r="Y160" s="416"/>
      <c r="Z160" s="417"/>
      <c r="AA160" s="337"/>
      <c r="AB160" s="428">
        <v>0</v>
      </c>
      <c r="AC160" s="429"/>
      <c r="AD160" s="416"/>
      <c r="AE160" s="417"/>
      <c r="AF160" s="337"/>
      <c r="AG160" s="428">
        <v>0</v>
      </c>
      <c r="AH160" s="429"/>
      <c r="AI160" s="416"/>
      <c r="AJ160" s="417"/>
      <c r="AK160" s="337"/>
      <c r="AL160" s="428">
        <v>0</v>
      </c>
      <c r="AM160" s="429"/>
      <c r="AN160" s="416"/>
      <c r="AO160" s="417"/>
      <c r="AP160" s="337"/>
      <c r="AQ160" s="428">
        <v>0</v>
      </c>
      <c r="AR160" s="429"/>
      <c r="AS160" s="416"/>
      <c r="AT160" s="417"/>
      <c r="AU160" s="430"/>
      <c r="AV160" s="428">
        <v>0</v>
      </c>
      <c r="AW160" s="429"/>
      <c r="AX160" s="416"/>
      <c r="AY160" s="417"/>
      <c r="AZ160" s="430"/>
      <c r="BA160" s="428">
        <v>0</v>
      </c>
      <c r="BB160" s="429"/>
      <c r="BC160" s="416"/>
      <c r="BD160" s="417"/>
      <c r="BE160" s="430"/>
      <c r="BF160" s="428">
        <v>0</v>
      </c>
      <c r="BG160" s="429"/>
      <c r="BH160" s="416"/>
      <c r="BI160" s="417"/>
      <c r="BJ160" s="430"/>
      <c r="BK160" s="428">
        <v>0</v>
      </c>
      <c r="BL160" s="429"/>
      <c r="BM160" s="416"/>
      <c r="BN160" s="417"/>
      <c r="BO160" s="430"/>
      <c r="BP160" s="428">
        <v>0</v>
      </c>
      <c r="BQ160" s="429"/>
      <c r="BR160" s="416"/>
      <c r="BS160" s="417"/>
      <c r="BT160" s="430"/>
      <c r="BU160" s="428">
        <f>SUM(M160:BP160)</f>
        <v>-38762</v>
      </c>
      <c r="BV160" s="429"/>
      <c r="BW160" s="416"/>
      <c r="BX160" s="417"/>
      <c r="BY160" s="430"/>
      <c r="BZ160" s="428">
        <v>-723282</v>
      </c>
      <c r="CA160" s="429"/>
      <c r="CB160" s="416"/>
      <c r="CC160" s="417"/>
      <c r="CD160" s="337"/>
      <c r="CE160" s="428">
        <v>0</v>
      </c>
      <c r="CF160" s="429"/>
      <c r="CG160" s="416"/>
      <c r="CH160" s="417"/>
      <c r="CI160" s="337"/>
      <c r="CJ160" s="428">
        <v>0</v>
      </c>
      <c r="CK160" s="429"/>
      <c r="CL160" s="416"/>
      <c r="CM160" s="417"/>
      <c r="CN160" s="337"/>
      <c r="CO160" s="428">
        <v>0</v>
      </c>
      <c r="CP160" s="429"/>
      <c r="CQ160" s="416"/>
      <c r="CR160" s="417"/>
      <c r="CS160" s="337"/>
      <c r="CT160" s="428">
        <v>0</v>
      </c>
      <c r="CU160" s="429"/>
      <c r="CV160" s="416"/>
      <c r="CW160" s="417"/>
      <c r="CX160" s="337"/>
      <c r="CY160" s="428">
        <v>0</v>
      </c>
      <c r="CZ160" s="429"/>
      <c r="DA160" s="416"/>
      <c r="DB160" s="417"/>
      <c r="DC160" s="337"/>
      <c r="DD160" s="428">
        <v>0</v>
      </c>
      <c r="DE160" s="429"/>
      <c r="DF160" s="416"/>
      <c r="DG160" s="417"/>
      <c r="DH160" s="337"/>
      <c r="DI160" s="428">
        <v>-20314</v>
      </c>
      <c r="DJ160" s="429"/>
      <c r="DK160" s="416"/>
      <c r="DL160" s="417"/>
      <c r="DM160" s="430"/>
      <c r="DN160" s="428">
        <v>-52638</v>
      </c>
      <c r="DO160" s="429"/>
      <c r="DP160" s="416"/>
      <c r="DQ160" s="417"/>
      <c r="DR160" s="430"/>
      <c r="DS160" s="428">
        <v>-106059</v>
      </c>
      <c r="DT160" s="429"/>
      <c r="DU160" s="416"/>
      <c r="DV160" s="417"/>
      <c r="DW160" s="430"/>
      <c r="DX160" s="428">
        <v>-221589</v>
      </c>
      <c r="DY160" s="429"/>
      <c r="DZ160" s="416"/>
      <c r="EA160" s="417"/>
      <c r="EB160" s="430"/>
      <c r="EC160" s="428">
        <v>-192942</v>
      </c>
      <c r="ED160" s="429"/>
      <c r="EE160" s="416"/>
      <c r="EF160" s="417"/>
      <c r="EG160" s="430"/>
      <c r="EH160" s="428">
        <v>-129740</v>
      </c>
      <c r="EI160" s="429"/>
      <c r="EJ160" s="416"/>
      <c r="EK160" s="417"/>
      <c r="EL160" s="430"/>
      <c r="EM160" s="428">
        <f t="shared" si="7"/>
        <v>0</v>
      </c>
      <c r="EN160" s="429"/>
      <c r="EO160" s="416"/>
      <c r="EP160" s="301"/>
      <c r="ER160" s="290"/>
    </row>
    <row r="161" spans="4:148" x14ac:dyDescent="0.35">
      <c r="D161" s="301"/>
      <c r="F161" s="417"/>
      <c r="H161" s="416"/>
      <c r="I161" s="416"/>
      <c r="J161" s="416"/>
      <c r="K161" s="417"/>
      <c r="L161" s="416"/>
      <c r="M161" s="416"/>
      <c r="N161" s="416"/>
      <c r="O161" s="416"/>
      <c r="P161" s="417"/>
      <c r="Q161" s="416"/>
      <c r="R161" s="416"/>
      <c r="S161" s="416"/>
      <c r="T161" s="416"/>
      <c r="U161" s="417"/>
      <c r="V161" s="416"/>
      <c r="W161" s="416"/>
      <c r="X161" s="416"/>
      <c r="Y161" s="416"/>
      <c r="Z161" s="417"/>
      <c r="AA161" s="416"/>
      <c r="AB161" s="416"/>
      <c r="AC161" s="416"/>
      <c r="AD161" s="416"/>
      <c r="AE161" s="417"/>
      <c r="AF161" s="416"/>
      <c r="AG161" s="416"/>
      <c r="AH161" s="416"/>
      <c r="AI161" s="416"/>
      <c r="AJ161" s="417"/>
      <c r="AK161" s="416"/>
      <c r="AL161" s="416"/>
      <c r="AM161" s="416"/>
      <c r="AN161" s="416"/>
      <c r="AO161" s="417"/>
      <c r="AP161" s="416"/>
      <c r="AQ161" s="416"/>
      <c r="AR161" s="416"/>
      <c r="AS161" s="416"/>
      <c r="AT161" s="417"/>
      <c r="AU161" s="416"/>
      <c r="AV161" s="416"/>
      <c r="AW161" s="416"/>
      <c r="AX161" s="416"/>
      <c r="AY161" s="417"/>
      <c r="AZ161" s="416"/>
      <c r="BA161" s="416"/>
      <c r="BB161" s="416"/>
      <c r="BC161" s="416"/>
      <c r="BD161" s="417"/>
      <c r="BE161" s="416"/>
      <c r="BF161" s="416"/>
      <c r="BG161" s="416"/>
      <c r="BH161" s="416"/>
      <c r="BI161" s="417"/>
      <c r="BJ161" s="416"/>
      <c r="BK161" s="416"/>
      <c r="BL161" s="416"/>
      <c r="BM161" s="416"/>
      <c r="BN161" s="417"/>
      <c r="BO161" s="416"/>
      <c r="BP161" s="416"/>
      <c r="BQ161" s="416"/>
      <c r="BR161" s="416"/>
      <c r="BS161" s="417"/>
      <c r="BT161" s="416"/>
      <c r="BU161" s="416"/>
      <c r="BV161" s="416"/>
      <c r="BW161" s="416"/>
      <c r="BX161" s="417"/>
      <c r="BY161" s="416"/>
      <c r="BZ161" s="416"/>
      <c r="CA161" s="416"/>
      <c r="CB161" s="416"/>
      <c r="CC161" s="417"/>
      <c r="CD161" s="416"/>
      <c r="CE161" s="416"/>
      <c r="CF161" s="416"/>
      <c r="CG161" s="416"/>
      <c r="CH161" s="417"/>
      <c r="CI161" s="416"/>
      <c r="CJ161" s="416"/>
      <c r="CK161" s="416"/>
      <c r="CL161" s="416"/>
      <c r="CM161" s="417"/>
      <c r="CN161" s="416"/>
      <c r="CO161" s="416"/>
      <c r="CP161" s="416"/>
      <c r="CQ161" s="416"/>
      <c r="CR161" s="417"/>
      <c r="CS161" s="416"/>
      <c r="CT161" s="416"/>
      <c r="CU161" s="416"/>
      <c r="CV161" s="416"/>
      <c r="CW161" s="417"/>
      <c r="CX161" s="416"/>
      <c r="CY161" s="416"/>
      <c r="CZ161" s="416"/>
      <c r="DA161" s="416"/>
      <c r="DB161" s="417"/>
      <c r="DC161" s="416"/>
      <c r="DD161" s="416"/>
      <c r="DE161" s="416"/>
      <c r="DF161" s="416"/>
      <c r="DG161" s="417"/>
      <c r="DH161" s="416"/>
      <c r="DI161" s="416"/>
      <c r="DJ161" s="416"/>
      <c r="DK161" s="416"/>
      <c r="DL161" s="417"/>
      <c r="DM161" s="416"/>
      <c r="DN161" s="416"/>
      <c r="DO161" s="416"/>
      <c r="DP161" s="416"/>
      <c r="DQ161" s="417"/>
      <c r="DR161" s="416"/>
      <c r="DS161" s="416"/>
      <c r="DT161" s="416"/>
      <c r="DU161" s="416"/>
      <c r="DV161" s="417"/>
      <c r="DW161" s="416"/>
      <c r="DX161" s="416"/>
      <c r="DY161" s="416"/>
      <c r="DZ161" s="416"/>
      <c r="EA161" s="417"/>
      <c r="EB161" s="416"/>
      <c r="EC161" s="416"/>
      <c r="ED161" s="416"/>
      <c r="EE161" s="416"/>
      <c r="EF161" s="417"/>
      <c r="EG161" s="416"/>
      <c r="EH161" s="416"/>
      <c r="EI161" s="416"/>
      <c r="EJ161" s="416"/>
      <c r="EK161" s="417"/>
      <c r="EL161" s="416"/>
      <c r="EM161" s="416"/>
      <c r="EN161" s="416"/>
      <c r="EO161" s="416"/>
      <c r="EP161" s="301"/>
      <c r="ER161" s="290"/>
    </row>
    <row r="162" spans="4:148" ht="12.75" customHeight="1" x14ac:dyDescent="0.35">
      <c r="D162" s="301" t="s">
        <v>368</v>
      </c>
      <c r="F162" s="417"/>
      <c r="H162" s="416">
        <f>SUM(H163:H165)</f>
        <v>0</v>
      </c>
      <c r="I162" s="416"/>
      <c r="J162" s="416"/>
      <c r="K162" s="417"/>
      <c r="L162" s="416"/>
      <c r="M162" s="416">
        <f>SUM(M163:M165)</f>
        <v>850000</v>
      </c>
      <c r="N162" s="416"/>
      <c r="O162" s="416"/>
      <c r="P162" s="417"/>
      <c r="Q162" s="416"/>
      <c r="R162" s="416">
        <f>SUM(R163:R165)</f>
        <v>0</v>
      </c>
      <c r="S162" s="416"/>
      <c r="T162" s="416"/>
      <c r="U162" s="417"/>
      <c r="V162" s="416"/>
      <c r="W162" s="416">
        <f>SUM(W163:W165)</f>
        <v>0</v>
      </c>
      <c r="X162" s="416"/>
      <c r="Y162" s="416"/>
      <c r="Z162" s="417"/>
      <c r="AA162" s="416"/>
      <c r="AB162" s="416">
        <f>SUM(AB163:AB165)</f>
        <v>0</v>
      </c>
      <c r="AC162" s="416"/>
      <c r="AD162" s="416"/>
      <c r="AE162" s="417"/>
      <c r="AF162" s="416"/>
      <c r="AG162" s="416">
        <f>SUM(AG163:AG165)</f>
        <v>0</v>
      </c>
      <c r="AH162" s="416"/>
      <c r="AI162" s="416"/>
      <c r="AJ162" s="417"/>
      <c r="AK162" s="416"/>
      <c r="AL162" s="416">
        <f>SUM(AL163:AL165)</f>
        <v>0</v>
      </c>
      <c r="AM162" s="416"/>
      <c r="AN162" s="416"/>
      <c r="AO162" s="417"/>
      <c r="AP162" s="416"/>
      <c r="AQ162" s="416">
        <f>SUM(AQ163:AQ165)</f>
        <v>0</v>
      </c>
      <c r="AR162" s="416"/>
      <c r="AS162" s="416"/>
      <c r="AT162" s="417"/>
      <c r="AU162" s="416"/>
      <c r="AV162" s="416">
        <f>SUM(AV163:AV165)</f>
        <v>0</v>
      </c>
      <c r="AW162" s="416"/>
      <c r="AX162" s="416"/>
      <c r="AY162" s="417"/>
      <c r="AZ162" s="416"/>
      <c r="BA162" s="416">
        <f>SUM(BA163:BA165)</f>
        <v>0</v>
      </c>
      <c r="BB162" s="416"/>
      <c r="BC162" s="416"/>
      <c r="BD162" s="417"/>
      <c r="BE162" s="416"/>
      <c r="BF162" s="416">
        <f>SUM(BF163:BF165)</f>
        <v>0</v>
      </c>
      <c r="BG162" s="416"/>
      <c r="BH162" s="416"/>
      <c r="BI162" s="417"/>
      <c r="BJ162" s="416"/>
      <c r="BK162" s="416">
        <f>SUM(BK163:BK165)</f>
        <v>0</v>
      </c>
      <c r="BL162" s="416"/>
      <c r="BM162" s="416"/>
      <c r="BN162" s="417"/>
      <c r="BO162" s="416"/>
      <c r="BP162" s="416">
        <f>SUM(BP163:BP165)</f>
        <v>0</v>
      </c>
      <c r="BQ162" s="416"/>
      <c r="BR162" s="416"/>
      <c r="BS162" s="417"/>
      <c r="BT162" s="416"/>
      <c r="BU162" s="416">
        <f>SUM(BU163:BU165)</f>
        <v>850000</v>
      </c>
      <c r="BV162" s="416"/>
      <c r="BW162" s="416"/>
      <c r="BX162" s="417"/>
      <c r="BY162" s="416"/>
      <c r="BZ162" s="416">
        <f>SUM(BZ163:BZ165)</f>
        <v>27377586</v>
      </c>
      <c r="CA162" s="416"/>
      <c r="CB162" s="416"/>
      <c r="CC162" s="417"/>
      <c r="CD162" s="416"/>
      <c r="CE162" s="416">
        <f>SUM(CE163:CE165)</f>
        <v>1328000</v>
      </c>
      <c r="CF162" s="416"/>
      <c r="CG162" s="416"/>
      <c r="CH162" s="417"/>
      <c r="CI162" s="416"/>
      <c r="CJ162" s="416">
        <f>SUM(CJ163:CJ165)</f>
        <v>5939000</v>
      </c>
      <c r="CK162" s="416"/>
      <c r="CL162" s="416"/>
      <c r="CM162" s="417"/>
      <c r="CN162" s="416"/>
      <c r="CO162" s="416">
        <f>SUM(CO163:CO165)</f>
        <v>2190000</v>
      </c>
      <c r="CP162" s="416"/>
      <c r="CQ162" s="416"/>
      <c r="CR162" s="417"/>
      <c r="CS162" s="416"/>
      <c r="CT162" s="416">
        <f>SUM(CT163:CT165)</f>
        <v>3309000</v>
      </c>
      <c r="CU162" s="416"/>
      <c r="CV162" s="416"/>
      <c r="CW162" s="417"/>
      <c r="CX162" s="416"/>
      <c r="CY162" s="416">
        <f>SUM(CY163:CY165)</f>
        <v>5628000</v>
      </c>
      <c r="CZ162" s="416"/>
      <c r="DA162" s="416"/>
      <c r="DB162" s="417"/>
      <c r="DC162" s="416"/>
      <c r="DD162" s="416">
        <f>SUM(DD163:DD165)</f>
        <v>4285694</v>
      </c>
      <c r="DE162" s="416"/>
      <c r="DF162" s="416"/>
      <c r="DG162" s="417"/>
      <c r="DH162" s="416"/>
      <c r="DI162" s="416">
        <f>SUM(DI163:DI165)</f>
        <v>1256000</v>
      </c>
      <c r="DJ162" s="416"/>
      <c r="DK162" s="416"/>
      <c r="DL162" s="417"/>
      <c r="DM162" s="416"/>
      <c r="DN162" s="416">
        <f>SUM(DN163:DN165)</f>
        <v>3438000</v>
      </c>
      <c r="DO162" s="416"/>
      <c r="DP162" s="416"/>
      <c r="DQ162" s="417"/>
      <c r="DR162" s="416"/>
      <c r="DS162" s="416">
        <f>SUM(DS163:DS165)</f>
        <v>3892</v>
      </c>
      <c r="DT162" s="416"/>
      <c r="DU162" s="416"/>
      <c r="DV162" s="417"/>
      <c r="DW162" s="416"/>
      <c r="DX162" s="416">
        <f>SUM(DX163:DX165)</f>
        <v>0</v>
      </c>
      <c r="DY162" s="416"/>
      <c r="DZ162" s="416"/>
      <c r="EA162" s="417"/>
      <c r="EB162" s="416"/>
      <c r="EC162" s="416">
        <f>SUM(EC163:EC165)</f>
        <v>0</v>
      </c>
      <c r="ED162" s="416"/>
      <c r="EE162" s="416"/>
      <c r="EF162" s="417"/>
      <c r="EG162" s="416"/>
      <c r="EH162" s="416">
        <f>SUM(EH163:EH165)</f>
        <v>0</v>
      </c>
      <c r="EI162" s="416"/>
      <c r="EJ162" s="416"/>
      <c r="EK162" s="417"/>
      <c r="EL162" s="416"/>
      <c r="EM162" s="416">
        <f>SUM(EM163:EM165)</f>
        <v>1328000</v>
      </c>
      <c r="EN162" s="416"/>
      <c r="EO162" s="416"/>
      <c r="EP162" s="301"/>
      <c r="ER162" s="290"/>
    </row>
    <row r="163" spans="4:148" ht="12.75" customHeight="1" x14ac:dyDescent="0.35">
      <c r="D163" s="301" t="s">
        <v>338</v>
      </c>
      <c r="F163" s="417"/>
      <c r="G163" s="320"/>
      <c r="H163" s="414">
        <v>0</v>
      </c>
      <c r="I163" s="415"/>
      <c r="J163" s="416"/>
      <c r="K163" s="417"/>
      <c r="L163" s="320"/>
      <c r="M163" s="414">
        <f>850000+3931</f>
        <v>853931</v>
      </c>
      <c r="N163" s="415"/>
      <c r="O163" s="416"/>
      <c r="P163" s="417"/>
      <c r="Q163" s="418"/>
      <c r="R163" s="414">
        <v>0</v>
      </c>
      <c r="S163" s="415"/>
      <c r="T163" s="416"/>
      <c r="U163" s="417"/>
      <c r="V163" s="418"/>
      <c r="W163" s="414">
        <v>0</v>
      </c>
      <c r="X163" s="415"/>
      <c r="Y163" s="416"/>
      <c r="Z163" s="417"/>
      <c r="AA163" s="418"/>
      <c r="AB163" s="414">
        <v>0</v>
      </c>
      <c r="AC163" s="415"/>
      <c r="AD163" s="416"/>
      <c r="AE163" s="417"/>
      <c r="AF163" s="418"/>
      <c r="AG163" s="414">
        <v>0</v>
      </c>
      <c r="AH163" s="415"/>
      <c r="AI163" s="416"/>
      <c r="AJ163" s="417"/>
      <c r="AK163" s="418"/>
      <c r="AL163" s="414">
        <v>0</v>
      </c>
      <c r="AM163" s="415"/>
      <c r="AN163" s="416"/>
      <c r="AO163" s="417"/>
      <c r="AP163" s="418"/>
      <c r="AQ163" s="414">
        <v>0</v>
      </c>
      <c r="AR163" s="415"/>
      <c r="AS163" s="416"/>
      <c r="AT163" s="417"/>
      <c r="AU163" s="418"/>
      <c r="AV163" s="414">
        <v>0</v>
      </c>
      <c r="AW163" s="415"/>
      <c r="AX163" s="416"/>
      <c r="AY163" s="417"/>
      <c r="AZ163" s="418"/>
      <c r="BA163" s="414">
        <v>0</v>
      </c>
      <c r="BB163" s="415"/>
      <c r="BC163" s="416"/>
      <c r="BD163" s="417"/>
      <c r="BE163" s="418"/>
      <c r="BF163" s="414">
        <v>0</v>
      </c>
      <c r="BG163" s="415"/>
      <c r="BH163" s="416"/>
      <c r="BI163" s="417"/>
      <c r="BJ163" s="418"/>
      <c r="BK163" s="414">
        <v>0</v>
      </c>
      <c r="BL163" s="415"/>
      <c r="BM163" s="416"/>
      <c r="BN163" s="417"/>
      <c r="BO163" s="418"/>
      <c r="BP163" s="414">
        <v>0</v>
      </c>
      <c r="BQ163" s="415"/>
      <c r="BR163" s="416"/>
      <c r="BS163" s="417"/>
      <c r="BT163" s="418"/>
      <c r="BU163" s="414">
        <f>SUM(M163:BP163)</f>
        <v>853931</v>
      </c>
      <c r="BV163" s="415"/>
      <c r="BW163" s="416"/>
      <c r="BX163" s="417"/>
      <c r="BY163" s="418"/>
      <c r="BZ163" s="414">
        <v>24031457</v>
      </c>
      <c r="CA163" s="415"/>
      <c r="CB163" s="416"/>
      <c r="CC163" s="417"/>
      <c r="CD163" s="320"/>
      <c r="CE163" s="414">
        <v>1098575</v>
      </c>
      <c r="CF163" s="415"/>
      <c r="CG163" s="416"/>
      <c r="CH163" s="417"/>
      <c r="CI163" s="418"/>
      <c r="CJ163" s="414">
        <v>4887826</v>
      </c>
      <c r="CK163" s="415"/>
      <c r="CL163" s="416"/>
      <c r="CM163" s="417"/>
      <c r="CN163" s="418"/>
      <c r="CO163" s="414">
        <v>1852704</v>
      </c>
      <c r="CP163" s="415"/>
      <c r="CQ163" s="416"/>
      <c r="CR163" s="417"/>
      <c r="CS163" s="418"/>
      <c r="CT163" s="414">
        <v>2876356</v>
      </c>
      <c r="CU163" s="415"/>
      <c r="CV163" s="416"/>
      <c r="CW163" s="417"/>
      <c r="CX163" s="418"/>
      <c r="CY163" s="414">
        <v>4966384</v>
      </c>
      <c r="CZ163" s="415"/>
      <c r="DA163" s="416"/>
      <c r="DB163" s="417"/>
      <c r="DC163" s="418"/>
      <c r="DD163" s="414">
        <v>3883747</v>
      </c>
      <c r="DE163" s="415"/>
      <c r="DF163" s="416"/>
      <c r="DG163" s="417"/>
      <c r="DH163" s="418"/>
      <c r="DI163" s="414">
        <v>1180785</v>
      </c>
      <c r="DJ163" s="415"/>
      <c r="DK163" s="416"/>
      <c r="DL163" s="417"/>
      <c r="DM163" s="418"/>
      <c r="DN163" s="414">
        <v>3281196</v>
      </c>
      <c r="DO163" s="415"/>
      <c r="DP163" s="416"/>
      <c r="DQ163" s="417"/>
      <c r="DR163" s="418"/>
      <c r="DS163" s="414">
        <v>3884</v>
      </c>
      <c r="DT163" s="415"/>
      <c r="DU163" s="416"/>
      <c r="DV163" s="417"/>
      <c r="DW163" s="418"/>
      <c r="DX163" s="414">
        <v>0</v>
      </c>
      <c r="DY163" s="415"/>
      <c r="DZ163" s="416"/>
      <c r="EA163" s="417"/>
      <c r="EB163" s="418"/>
      <c r="EC163" s="414">
        <v>0</v>
      </c>
      <c r="ED163" s="415"/>
      <c r="EE163" s="416"/>
      <c r="EF163" s="417"/>
      <c r="EG163" s="418"/>
      <c r="EH163" s="414">
        <v>0</v>
      </c>
      <c r="EI163" s="415"/>
      <c r="EJ163" s="416"/>
      <c r="EK163" s="417"/>
      <c r="EL163" s="418"/>
      <c r="EM163" s="414">
        <f t="shared" ref="EM163:EM165" si="8">SUM(CE163)</f>
        <v>1098575</v>
      </c>
      <c r="EN163" s="415"/>
      <c r="EO163" s="416"/>
      <c r="EP163" s="301"/>
      <c r="ER163" s="290"/>
    </row>
    <row r="164" spans="4:148" ht="12.75" customHeight="1" x14ac:dyDescent="0.35">
      <c r="D164" s="301" t="s">
        <v>341</v>
      </c>
      <c r="F164" s="417"/>
      <c r="G164" s="313"/>
      <c r="H164" s="416">
        <v>0</v>
      </c>
      <c r="I164" s="420"/>
      <c r="J164" s="416"/>
      <c r="K164" s="417"/>
      <c r="L164" s="313"/>
      <c r="M164" s="416">
        <v>0</v>
      </c>
      <c r="N164" s="420"/>
      <c r="O164" s="416"/>
      <c r="P164" s="417"/>
      <c r="Q164" s="417"/>
      <c r="R164" s="416">
        <v>0</v>
      </c>
      <c r="S164" s="420"/>
      <c r="T164" s="416"/>
      <c r="U164" s="417"/>
      <c r="V164" s="417"/>
      <c r="W164" s="416">
        <v>0</v>
      </c>
      <c r="X164" s="420"/>
      <c r="Y164" s="416"/>
      <c r="Z164" s="417"/>
      <c r="AA164" s="417"/>
      <c r="AB164" s="416">
        <v>0</v>
      </c>
      <c r="AC164" s="420"/>
      <c r="AD164" s="416"/>
      <c r="AE164" s="417"/>
      <c r="AF164" s="417"/>
      <c r="AG164" s="416">
        <v>0</v>
      </c>
      <c r="AH164" s="420"/>
      <c r="AI164" s="416"/>
      <c r="AJ164" s="417"/>
      <c r="AK164" s="417"/>
      <c r="AL164" s="416">
        <v>0</v>
      </c>
      <c r="AM164" s="420"/>
      <c r="AN164" s="416"/>
      <c r="AO164" s="417"/>
      <c r="AP164" s="417"/>
      <c r="AQ164" s="416">
        <v>0</v>
      </c>
      <c r="AR164" s="420"/>
      <c r="AS164" s="416"/>
      <c r="AT164" s="417"/>
      <c r="AU164" s="417"/>
      <c r="AV164" s="416">
        <v>0</v>
      </c>
      <c r="AW164" s="420"/>
      <c r="AX164" s="416"/>
      <c r="AY164" s="417"/>
      <c r="AZ164" s="417"/>
      <c r="BA164" s="416">
        <v>0</v>
      </c>
      <c r="BB164" s="420"/>
      <c r="BC164" s="416"/>
      <c r="BD164" s="417"/>
      <c r="BE164" s="417"/>
      <c r="BF164" s="416">
        <v>0</v>
      </c>
      <c r="BG164" s="420"/>
      <c r="BH164" s="416"/>
      <c r="BI164" s="417"/>
      <c r="BJ164" s="417"/>
      <c r="BK164" s="416">
        <v>0</v>
      </c>
      <c r="BL164" s="420"/>
      <c r="BM164" s="416"/>
      <c r="BN164" s="417"/>
      <c r="BO164" s="417"/>
      <c r="BP164" s="416">
        <v>0</v>
      </c>
      <c r="BQ164" s="420"/>
      <c r="BR164" s="416"/>
      <c r="BS164" s="417"/>
      <c r="BT164" s="417"/>
      <c r="BU164" s="416">
        <f>SUM(M164:BP164)</f>
        <v>0</v>
      </c>
      <c r="BV164" s="420"/>
      <c r="BW164" s="416"/>
      <c r="BX164" s="417"/>
      <c r="BY164" s="417"/>
      <c r="BZ164" s="416">
        <v>3346129</v>
      </c>
      <c r="CA164" s="420"/>
      <c r="CB164" s="416"/>
      <c r="CC164" s="417"/>
      <c r="CD164" s="313"/>
      <c r="CE164" s="416">
        <v>229425</v>
      </c>
      <c r="CF164" s="420"/>
      <c r="CG164" s="416"/>
      <c r="CH164" s="417"/>
      <c r="CI164" s="417"/>
      <c r="CJ164" s="416">
        <v>1051174</v>
      </c>
      <c r="CK164" s="420"/>
      <c r="CL164" s="416"/>
      <c r="CM164" s="417"/>
      <c r="CN164" s="417"/>
      <c r="CO164" s="416">
        <v>337296</v>
      </c>
      <c r="CP164" s="420"/>
      <c r="CQ164" s="416"/>
      <c r="CR164" s="417"/>
      <c r="CS164" s="417"/>
      <c r="CT164" s="416">
        <v>432644</v>
      </c>
      <c r="CU164" s="420"/>
      <c r="CV164" s="416"/>
      <c r="CW164" s="417"/>
      <c r="CX164" s="417"/>
      <c r="CY164" s="416">
        <v>661616</v>
      </c>
      <c r="CZ164" s="420"/>
      <c r="DA164" s="416"/>
      <c r="DB164" s="417"/>
      <c r="DC164" s="417"/>
      <c r="DD164" s="416">
        <v>401947</v>
      </c>
      <c r="DE164" s="420"/>
      <c r="DF164" s="416"/>
      <c r="DG164" s="417"/>
      <c r="DH164" s="417"/>
      <c r="DI164" s="416">
        <v>75215</v>
      </c>
      <c r="DJ164" s="420"/>
      <c r="DK164" s="416"/>
      <c r="DL164" s="417"/>
      <c r="DM164" s="417"/>
      <c r="DN164" s="416">
        <v>156804</v>
      </c>
      <c r="DO164" s="420"/>
      <c r="DP164" s="416"/>
      <c r="DQ164" s="417"/>
      <c r="DR164" s="417"/>
      <c r="DS164" s="416">
        <v>8</v>
      </c>
      <c r="DT164" s="420"/>
      <c r="DU164" s="416"/>
      <c r="DV164" s="417"/>
      <c r="DW164" s="417"/>
      <c r="DX164" s="416">
        <v>0</v>
      </c>
      <c r="DY164" s="420"/>
      <c r="DZ164" s="416"/>
      <c r="EA164" s="417"/>
      <c r="EB164" s="417"/>
      <c r="EC164" s="416">
        <v>0</v>
      </c>
      <c r="ED164" s="420"/>
      <c r="EE164" s="416"/>
      <c r="EF164" s="417"/>
      <c r="EG164" s="417"/>
      <c r="EH164" s="416">
        <v>0</v>
      </c>
      <c r="EI164" s="420"/>
      <c r="EJ164" s="416"/>
      <c r="EK164" s="417"/>
      <c r="EL164" s="417"/>
      <c r="EM164" s="416">
        <f t="shared" si="8"/>
        <v>229425</v>
      </c>
      <c r="EN164" s="420"/>
      <c r="EO164" s="416"/>
      <c r="EP164" s="301"/>
      <c r="ER164" s="290"/>
    </row>
    <row r="165" spans="4:148" ht="12.75" customHeight="1" x14ac:dyDescent="0.35">
      <c r="D165" s="301" t="s">
        <v>343</v>
      </c>
      <c r="G165" s="337"/>
      <c r="H165" s="428">
        <v>0</v>
      </c>
      <c r="I165" s="429"/>
      <c r="J165" s="416"/>
      <c r="K165" s="417"/>
      <c r="L165" s="337"/>
      <c r="M165" s="428">
        <v>-3931</v>
      </c>
      <c r="N165" s="429"/>
      <c r="O165" s="416"/>
      <c r="P165" s="417"/>
      <c r="Q165" s="430"/>
      <c r="R165" s="428">
        <v>0</v>
      </c>
      <c r="S165" s="429"/>
      <c r="T165" s="416"/>
      <c r="U165" s="417"/>
      <c r="V165" s="430"/>
      <c r="W165" s="428">
        <v>0</v>
      </c>
      <c r="X165" s="429"/>
      <c r="Y165" s="416"/>
      <c r="Z165" s="417"/>
      <c r="AA165" s="430"/>
      <c r="AB165" s="428">
        <v>0</v>
      </c>
      <c r="AC165" s="429"/>
      <c r="AD165" s="416"/>
      <c r="AE165" s="417"/>
      <c r="AF165" s="430"/>
      <c r="AG165" s="428">
        <v>0</v>
      </c>
      <c r="AH165" s="429"/>
      <c r="AI165" s="416"/>
      <c r="AJ165" s="417"/>
      <c r="AK165" s="430"/>
      <c r="AL165" s="428">
        <v>0</v>
      </c>
      <c r="AM165" s="429"/>
      <c r="AN165" s="416"/>
      <c r="AO165" s="417"/>
      <c r="AP165" s="430"/>
      <c r="AQ165" s="428">
        <v>0</v>
      </c>
      <c r="AR165" s="429"/>
      <c r="AS165" s="416"/>
      <c r="AT165" s="417"/>
      <c r="AU165" s="430"/>
      <c r="AV165" s="428">
        <v>0</v>
      </c>
      <c r="AW165" s="429"/>
      <c r="AX165" s="416"/>
      <c r="AY165" s="417"/>
      <c r="AZ165" s="430"/>
      <c r="BA165" s="428">
        <v>0</v>
      </c>
      <c r="BB165" s="429"/>
      <c r="BC165" s="416"/>
      <c r="BD165" s="417"/>
      <c r="BE165" s="430"/>
      <c r="BF165" s="428">
        <v>0</v>
      </c>
      <c r="BG165" s="429"/>
      <c r="BH165" s="416"/>
      <c r="BI165" s="417"/>
      <c r="BJ165" s="430"/>
      <c r="BK165" s="428">
        <v>0</v>
      </c>
      <c r="BL165" s="429"/>
      <c r="BM165" s="416"/>
      <c r="BN165" s="417"/>
      <c r="BO165" s="430"/>
      <c r="BP165" s="428">
        <v>0</v>
      </c>
      <c r="BQ165" s="429"/>
      <c r="BR165" s="416"/>
      <c r="BS165" s="417"/>
      <c r="BT165" s="430"/>
      <c r="BU165" s="428">
        <f>SUM(M165:BP165)</f>
        <v>-3931</v>
      </c>
      <c r="BV165" s="429"/>
      <c r="BW165" s="416"/>
      <c r="BX165" s="417"/>
      <c r="BY165" s="430"/>
      <c r="BZ165" s="428">
        <v>0</v>
      </c>
      <c r="CA165" s="429"/>
      <c r="CB165" s="416"/>
      <c r="CC165" s="417"/>
      <c r="CD165" s="337"/>
      <c r="CE165" s="428">
        <v>0</v>
      </c>
      <c r="CF165" s="429"/>
      <c r="CG165" s="416"/>
      <c r="CH165" s="417"/>
      <c r="CI165" s="430"/>
      <c r="CJ165" s="428">
        <v>0</v>
      </c>
      <c r="CK165" s="429"/>
      <c r="CL165" s="416"/>
      <c r="CM165" s="417"/>
      <c r="CN165" s="430"/>
      <c r="CO165" s="428">
        <v>0</v>
      </c>
      <c r="CP165" s="429"/>
      <c r="CQ165" s="416"/>
      <c r="CR165" s="417"/>
      <c r="CS165" s="430"/>
      <c r="CT165" s="428">
        <v>0</v>
      </c>
      <c r="CU165" s="429"/>
      <c r="CV165" s="416"/>
      <c r="CW165" s="417"/>
      <c r="CX165" s="430"/>
      <c r="CY165" s="428">
        <v>0</v>
      </c>
      <c r="CZ165" s="429"/>
      <c r="DA165" s="416"/>
      <c r="DB165" s="417"/>
      <c r="DC165" s="430"/>
      <c r="DD165" s="428">
        <v>0</v>
      </c>
      <c r="DE165" s="429"/>
      <c r="DF165" s="416"/>
      <c r="DG165" s="417"/>
      <c r="DH165" s="430"/>
      <c r="DI165" s="428">
        <v>0</v>
      </c>
      <c r="DJ165" s="429"/>
      <c r="DK165" s="416"/>
      <c r="DL165" s="417"/>
      <c r="DM165" s="430"/>
      <c r="DN165" s="428">
        <v>0</v>
      </c>
      <c r="DO165" s="429"/>
      <c r="DP165" s="416"/>
      <c r="DQ165" s="417"/>
      <c r="DR165" s="430"/>
      <c r="DS165" s="428">
        <v>0</v>
      </c>
      <c r="DT165" s="429"/>
      <c r="DU165" s="416"/>
      <c r="DV165" s="417"/>
      <c r="DW165" s="430"/>
      <c r="DX165" s="428">
        <v>0</v>
      </c>
      <c r="DY165" s="429"/>
      <c r="DZ165" s="416"/>
      <c r="EA165" s="417"/>
      <c r="EB165" s="430"/>
      <c r="EC165" s="428">
        <v>0</v>
      </c>
      <c r="ED165" s="429"/>
      <c r="EE165" s="416"/>
      <c r="EF165" s="417"/>
      <c r="EG165" s="430"/>
      <c r="EH165" s="428">
        <v>0</v>
      </c>
      <c r="EI165" s="429"/>
      <c r="EJ165" s="416"/>
      <c r="EK165" s="417"/>
      <c r="EL165" s="430"/>
      <c r="EM165" s="428">
        <f t="shared" si="8"/>
        <v>0</v>
      </c>
      <c r="EN165" s="429"/>
      <c r="EO165" s="416"/>
      <c r="EP165" s="301"/>
      <c r="ER165" s="290"/>
    </row>
    <row r="166" spans="4:148" ht="12.75" customHeight="1" x14ac:dyDescent="0.35">
      <c r="D166" s="301"/>
      <c r="H166" s="416"/>
      <c r="I166" s="416"/>
      <c r="J166" s="416"/>
      <c r="K166" s="417"/>
      <c r="L166" s="416"/>
      <c r="M166" s="416"/>
      <c r="N166" s="416"/>
      <c r="O166" s="416"/>
      <c r="P166" s="417"/>
      <c r="Q166" s="416"/>
      <c r="R166" s="416"/>
      <c r="S166" s="416"/>
      <c r="T166" s="416"/>
      <c r="U166" s="417"/>
      <c r="V166" s="416"/>
      <c r="W166" s="416"/>
      <c r="X166" s="416"/>
      <c r="Y166" s="416"/>
      <c r="Z166" s="417"/>
      <c r="AA166" s="416"/>
      <c r="AB166" s="416"/>
      <c r="AC166" s="416"/>
      <c r="AD166" s="416"/>
      <c r="AE166" s="417"/>
      <c r="AF166" s="416"/>
      <c r="AG166" s="416"/>
      <c r="AH166" s="416"/>
      <c r="AI166" s="416"/>
      <c r="AJ166" s="417"/>
      <c r="AK166" s="416"/>
      <c r="AL166" s="416"/>
      <c r="AM166" s="416"/>
      <c r="AN166" s="416"/>
      <c r="AO166" s="417"/>
      <c r="AP166" s="416"/>
      <c r="AQ166" s="416"/>
      <c r="AR166" s="416"/>
      <c r="AS166" s="416"/>
      <c r="AT166" s="417"/>
      <c r="AU166" s="416"/>
      <c r="AV166" s="416"/>
      <c r="AW166" s="416"/>
      <c r="AX166" s="416"/>
      <c r="AY166" s="417"/>
      <c r="AZ166" s="416"/>
      <c r="BA166" s="416"/>
      <c r="BB166" s="416"/>
      <c r="BC166" s="416"/>
      <c r="BD166" s="417"/>
      <c r="BE166" s="416"/>
      <c r="BF166" s="416"/>
      <c r="BG166" s="416"/>
      <c r="BH166" s="416"/>
      <c r="BI166" s="417"/>
      <c r="BJ166" s="416"/>
      <c r="BK166" s="416"/>
      <c r="BL166" s="416"/>
      <c r="BM166" s="416"/>
      <c r="BN166" s="417"/>
      <c r="BO166" s="416"/>
      <c r="BP166" s="416"/>
      <c r="BQ166" s="416"/>
      <c r="BR166" s="416"/>
      <c r="BS166" s="417"/>
      <c r="BT166" s="416"/>
      <c r="BU166" s="416"/>
      <c r="BV166" s="416"/>
      <c r="BW166" s="416"/>
      <c r="BX166" s="417"/>
      <c r="BY166" s="416"/>
      <c r="BZ166" s="416"/>
      <c r="CA166" s="416"/>
      <c r="CB166" s="416"/>
      <c r="CC166" s="417"/>
      <c r="CD166" s="416"/>
      <c r="CE166" s="416"/>
      <c r="CF166" s="416"/>
      <c r="CG166" s="416"/>
      <c r="CH166" s="417"/>
      <c r="CI166" s="416"/>
      <c r="CJ166" s="416"/>
      <c r="CK166" s="416"/>
      <c r="CL166" s="416"/>
      <c r="CM166" s="417"/>
      <c r="CN166" s="416"/>
      <c r="CO166" s="416"/>
      <c r="CP166" s="416"/>
      <c r="CQ166" s="416"/>
      <c r="CR166" s="417"/>
      <c r="CS166" s="416"/>
      <c r="CT166" s="416"/>
      <c r="CU166" s="416"/>
      <c r="CV166" s="416"/>
      <c r="CW166" s="417"/>
      <c r="CX166" s="416"/>
      <c r="CY166" s="416"/>
      <c r="CZ166" s="416"/>
      <c r="DA166" s="416"/>
      <c r="DB166" s="417"/>
      <c r="DC166" s="416"/>
      <c r="DD166" s="416"/>
      <c r="DE166" s="416"/>
      <c r="DF166" s="416"/>
      <c r="DG166" s="417"/>
      <c r="DH166" s="416"/>
      <c r="DI166" s="416"/>
      <c r="DJ166" s="416"/>
      <c r="DK166" s="416"/>
      <c r="DL166" s="417"/>
      <c r="DM166" s="416"/>
      <c r="DN166" s="416"/>
      <c r="DO166" s="416"/>
      <c r="DP166" s="416"/>
      <c r="DQ166" s="417"/>
      <c r="DR166" s="416"/>
      <c r="DS166" s="416"/>
      <c r="DT166" s="416"/>
      <c r="DU166" s="416"/>
      <c r="DV166" s="417"/>
      <c r="DW166" s="416"/>
      <c r="DX166" s="416"/>
      <c r="DY166" s="416"/>
      <c r="DZ166" s="416"/>
      <c r="EA166" s="417"/>
      <c r="EB166" s="416"/>
      <c r="EC166" s="416"/>
      <c r="ED166" s="416"/>
      <c r="EE166" s="416"/>
      <c r="EF166" s="417"/>
      <c r="EG166" s="416"/>
      <c r="EH166" s="416"/>
      <c r="EI166" s="416"/>
      <c r="EJ166" s="416"/>
      <c r="EK166" s="417"/>
      <c r="EL166" s="416"/>
      <c r="EM166" s="416"/>
      <c r="EN166" s="416"/>
      <c r="EO166" s="416"/>
      <c r="EP166" s="301"/>
      <c r="ER166" s="290"/>
    </row>
    <row r="167" spans="4:148" ht="12.75" hidden="1" customHeight="1" x14ac:dyDescent="0.35">
      <c r="D167" s="301" t="s">
        <v>369</v>
      </c>
      <c r="H167" s="416">
        <f>SUM(H168:H170)</f>
        <v>0</v>
      </c>
      <c r="I167" s="416"/>
      <c r="J167" s="416"/>
      <c r="K167" s="417"/>
      <c r="L167" s="416"/>
      <c r="M167" s="416">
        <f>SUM(M168:M170)</f>
        <v>0</v>
      </c>
      <c r="N167" s="416"/>
      <c r="O167" s="416"/>
      <c r="P167" s="417"/>
      <c r="Q167" s="416"/>
      <c r="R167" s="416">
        <f>SUM(R168:R170)</f>
        <v>0</v>
      </c>
      <c r="S167" s="416"/>
      <c r="T167" s="416"/>
      <c r="U167" s="417"/>
      <c r="V167" s="416"/>
      <c r="W167" s="416">
        <f>SUM(W168:W170)</f>
        <v>0</v>
      </c>
      <c r="X167" s="416"/>
      <c r="Y167" s="416"/>
      <c r="Z167" s="417"/>
      <c r="AA167" s="416"/>
      <c r="AB167" s="416">
        <f>SUM(AB168:AB170)</f>
        <v>0</v>
      </c>
      <c r="AC167" s="416"/>
      <c r="AD167" s="416"/>
      <c r="AE167" s="417"/>
      <c r="AF167" s="416"/>
      <c r="AG167" s="416">
        <f>SUM(AG168:AG170)</f>
        <v>0</v>
      </c>
      <c r="AH167" s="416"/>
      <c r="AI167" s="416"/>
      <c r="AJ167" s="417"/>
      <c r="AK167" s="416"/>
      <c r="AL167" s="416">
        <f>SUM(AL168:AL170)</f>
        <v>0</v>
      </c>
      <c r="AM167" s="416"/>
      <c r="AN167" s="416"/>
      <c r="AO167" s="417"/>
      <c r="AP167" s="416"/>
      <c r="AQ167" s="416">
        <f>SUM(AQ168:AQ170)</f>
        <v>0</v>
      </c>
      <c r="AR167" s="416"/>
      <c r="AS167" s="416"/>
      <c r="AT167" s="417"/>
      <c r="AU167" s="416"/>
      <c r="AV167" s="416">
        <f>SUM(AV168:AV170)</f>
        <v>0</v>
      </c>
      <c r="AW167" s="416"/>
      <c r="AX167" s="416"/>
      <c r="AY167" s="417"/>
      <c r="AZ167" s="416"/>
      <c r="BA167" s="416">
        <f>SUM(BA168:BA170)</f>
        <v>0</v>
      </c>
      <c r="BB167" s="416"/>
      <c r="BC167" s="416"/>
      <c r="BD167" s="417"/>
      <c r="BE167" s="416"/>
      <c r="BF167" s="416">
        <f>SUM(BF168:BF170)</f>
        <v>0</v>
      </c>
      <c r="BG167" s="416"/>
      <c r="BH167" s="416"/>
      <c r="BI167" s="417"/>
      <c r="BJ167" s="416"/>
      <c r="BK167" s="416">
        <f>SUM(BK168:BK170)</f>
        <v>0</v>
      </c>
      <c r="BL167" s="416"/>
      <c r="BM167" s="416"/>
      <c r="BN167" s="417"/>
      <c r="BO167" s="416"/>
      <c r="BP167" s="416">
        <f>SUM(BP168:BP170)</f>
        <v>0</v>
      </c>
      <c r="BQ167" s="416"/>
      <c r="BR167" s="416"/>
      <c r="BS167" s="417"/>
      <c r="BT167" s="416"/>
      <c r="BU167" s="416">
        <f>SUM(BU168:BU170)</f>
        <v>0</v>
      </c>
      <c r="BV167" s="416"/>
      <c r="BW167" s="416"/>
      <c r="BX167" s="417"/>
      <c r="BY167" s="416"/>
      <c r="BZ167" s="416">
        <f>SUM(BZ168:BZ170)</f>
        <v>0</v>
      </c>
      <c r="CA167" s="416"/>
      <c r="CB167" s="416"/>
      <c r="CC167" s="417"/>
      <c r="CD167" s="416"/>
      <c r="CE167" s="416">
        <f>SUM(CE168:CE170)</f>
        <v>0</v>
      </c>
      <c r="CF167" s="416"/>
      <c r="CG167" s="416"/>
      <c r="CH167" s="417"/>
      <c r="CI167" s="416"/>
      <c r="CJ167" s="416">
        <f>SUM(CJ168:CJ170)</f>
        <v>0</v>
      </c>
      <c r="CK167" s="416"/>
      <c r="CL167" s="416"/>
      <c r="CM167" s="417"/>
      <c r="CN167" s="416"/>
      <c r="CO167" s="416">
        <f>SUM(CO168:CO170)</f>
        <v>0</v>
      </c>
      <c r="CP167" s="416"/>
      <c r="CQ167" s="416"/>
      <c r="CR167" s="417"/>
      <c r="CS167" s="416"/>
      <c r="CT167" s="416">
        <f>SUM(CT168:CT170)</f>
        <v>0</v>
      </c>
      <c r="CU167" s="416"/>
      <c r="CV167" s="416"/>
      <c r="CW167" s="417"/>
      <c r="CX167" s="416"/>
      <c r="CY167" s="416">
        <f>SUM(CY168:CY170)</f>
        <v>0</v>
      </c>
      <c r="CZ167" s="416"/>
      <c r="DA167" s="416"/>
      <c r="DB167" s="417"/>
      <c r="DC167" s="416"/>
      <c r="DD167" s="416">
        <f>SUM(DD168:DD170)</f>
        <v>0</v>
      </c>
      <c r="DE167" s="416"/>
      <c r="DF167" s="416"/>
      <c r="DG167" s="417"/>
      <c r="DH167" s="416"/>
      <c r="DI167" s="416">
        <f>SUM(DI168:DI170)</f>
        <v>0</v>
      </c>
      <c r="DJ167" s="416"/>
      <c r="DK167" s="416"/>
      <c r="DL167" s="417"/>
      <c r="DM167" s="416"/>
      <c r="DN167" s="416">
        <f>SUM(DN168:DN170)</f>
        <v>0</v>
      </c>
      <c r="DO167" s="416"/>
      <c r="DP167" s="416"/>
      <c r="DQ167" s="417"/>
      <c r="DR167" s="416"/>
      <c r="DS167" s="416">
        <f>SUM(DS168:DS170)</f>
        <v>0</v>
      </c>
      <c r="DT167" s="416"/>
      <c r="DU167" s="416"/>
      <c r="DV167" s="417"/>
      <c r="DW167" s="416"/>
      <c r="DX167" s="416">
        <f>SUM(DX168:DX170)</f>
        <v>0</v>
      </c>
      <c r="DY167" s="416"/>
      <c r="DZ167" s="416"/>
      <c r="EA167" s="417"/>
      <c r="EB167" s="416"/>
      <c r="EC167" s="416">
        <f>SUM(EC168:EC170)</f>
        <v>0</v>
      </c>
      <c r="ED167" s="416"/>
      <c r="EE167" s="416"/>
      <c r="EF167" s="417"/>
      <c r="EG167" s="416"/>
      <c r="EH167" s="416">
        <f>SUM(EH168:EH170)</f>
        <v>0</v>
      </c>
      <c r="EI167" s="416"/>
      <c r="EJ167" s="416"/>
      <c r="EK167" s="417"/>
      <c r="EL167" s="416"/>
      <c r="EM167" s="416">
        <f>SUM(EM168:EM170)</f>
        <v>0</v>
      </c>
      <c r="EN167" s="416"/>
      <c r="EO167" s="416"/>
      <c r="EP167" s="301"/>
      <c r="ER167" s="290"/>
    </row>
    <row r="168" spans="4:148" ht="12.75" hidden="1" customHeight="1" x14ac:dyDescent="0.35">
      <c r="D168" s="301" t="s">
        <v>338</v>
      </c>
      <c r="G168" s="320"/>
      <c r="H168" s="414">
        <v>0</v>
      </c>
      <c r="I168" s="415"/>
      <c r="J168" s="416"/>
      <c r="K168" s="417"/>
      <c r="L168" s="320"/>
      <c r="M168" s="414">
        <v>0</v>
      </c>
      <c r="N168" s="415"/>
      <c r="O168" s="416"/>
      <c r="P168" s="417"/>
      <c r="Q168" s="320"/>
      <c r="R168" s="414">
        <v>0</v>
      </c>
      <c r="S168" s="415"/>
      <c r="T168" s="416"/>
      <c r="U168" s="417"/>
      <c r="V168" s="320"/>
      <c r="W168" s="414">
        <v>0</v>
      </c>
      <c r="X168" s="415"/>
      <c r="Y168" s="416"/>
      <c r="Z168" s="417"/>
      <c r="AA168" s="320"/>
      <c r="AB168" s="414">
        <v>0</v>
      </c>
      <c r="AC168" s="415"/>
      <c r="AD168" s="416"/>
      <c r="AE168" s="417"/>
      <c r="AF168" s="320"/>
      <c r="AG168" s="414">
        <v>0</v>
      </c>
      <c r="AH168" s="415"/>
      <c r="AI168" s="416"/>
      <c r="AJ168" s="417"/>
      <c r="AK168" s="320"/>
      <c r="AL168" s="414">
        <v>0</v>
      </c>
      <c r="AM168" s="415"/>
      <c r="AN168" s="416"/>
      <c r="AO168" s="417"/>
      <c r="AP168" s="320"/>
      <c r="AQ168" s="414">
        <v>0</v>
      </c>
      <c r="AR168" s="415"/>
      <c r="AS168" s="416"/>
      <c r="AT168" s="417"/>
      <c r="AU168" s="418"/>
      <c r="AV168" s="414">
        <v>0</v>
      </c>
      <c r="AW168" s="415"/>
      <c r="AX168" s="416"/>
      <c r="AY168" s="417"/>
      <c r="AZ168" s="418"/>
      <c r="BA168" s="414">
        <v>0</v>
      </c>
      <c r="BB168" s="415"/>
      <c r="BC168" s="416"/>
      <c r="BD168" s="417"/>
      <c r="BE168" s="418"/>
      <c r="BF168" s="414">
        <v>0</v>
      </c>
      <c r="BG168" s="415"/>
      <c r="BH168" s="416"/>
      <c r="BI168" s="417"/>
      <c r="BJ168" s="418"/>
      <c r="BK168" s="414">
        <v>0</v>
      </c>
      <c r="BL168" s="415"/>
      <c r="BM168" s="416"/>
      <c r="BN168" s="417"/>
      <c r="BO168" s="418"/>
      <c r="BP168" s="414">
        <v>0</v>
      </c>
      <c r="BQ168" s="415"/>
      <c r="BR168" s="416"/>
      <c r="BS168" s="417"/>
      <c r="BT168" s="418"/>
      <c r="BU168" s="414">
        <f>SUM(M168:BP168)</f>
        <v>0</v>
      </c>
      <c r="BV168" s="415"/>
      <c r="BW168" s="416"/>
      <c r="BX168" s="417"/>
      <c r="BY168" s="418"/>
      <c r="BZ168" s="414">
        <v>0</v>
      </c>
      <c r="CA168" s="415"/>
      <c r="CB168" s="416"/>
      <c r="CC168" s="417"/>
      <c r="CD168" s="320"/>
      <c r="CE168" s="414">
        <v>0</v>
      </c>
      <c r="CF168" s="415"/>
      <c r="CG168" s="416"/>
      <c r="CH168" s="417"/>
      <c r="CI168" s="320"/>
      <c r="CJ168" s="414">
        <v>0</v>
      </c>
      <c r="CK168" s="415"/>
      <c r="CL168" s="416"/>
      <c r="CM168" s="417"/>
      <c r="CN168" s="320"/>
      <c r="CO168" s="414">
        <v>0</v>
      </c>
      <c r="CP168" s="415"/>
      <c r="CQ168" s="416"/>
      <c r="CR168" s="417"/>
      <c r="CS168" s="320"/>
      <c r="CT168" s="414">
        <v>0</v>
      </c>
      <c r="CU168" s="415"/>
      <c r="CV168" s="416"/>
      <c r="CW168" s="417"/>
      <c r="CX168" s="320"/>
      <c r="CY168" s="414">
        <v>0</v>
      </c>
      <c r="CZ168" s="415"/>
      <c r="DA168" s="416"/>
      <c r="DB168" s="417"/>
      <c r="DC168" s="320"/>
      <c r="DD168" s="414">
        <v>0</v>
      </c>
      <c r="DE168" s="415"/>
      <c r="DF168" s="416"/>
      <c r="DG168" s="417"/>
      <c r="DH168" s="320"/>
      <c r="DI168" s="414">
        <v>0</v>
      </c>
      <c r="DJ168" s="415"/>
      <c r="DK168" s="416"/>
      <c r="DL168" s="417"/>
      <c r="DM168" s="418"/>
      <c r="DN168" s="414">
        <v>0</v>
      </c>
      <c r="DO168" s="415"/>
      <c r="DP168" s="416"/>
      <c r="DQ168" s="417"/>
      <c r="DR168" s="418"/>
      <c r="DS168" s="414">
        <v>0</v>
      </c>
      <c r="DT168" s="415"/>
      <c r="DU168" s="416"/>
      <c r="DV168" s="417"/>
      <c r="DW168" s="418"/>
      <c r="DX168" s="414">
        <v>0</v>
      </c>
      <c r="DY168" s="415"/>
      <c r="DZ168" s="416"/>
      <c r="EA168" s="417"/>
      <c r="EB168" s="418"/>
      <c r="EC168" s="414">
        <v>0</v>
      </c>
      <c r="ED168" s="415"/>
      <c r="EE168" s="416"/>
      <c r="EF168" s="417"/>
      <c r="EG168" s="418"/>
      <c r="EH168" s="414">
        <v>0</v>
      </c>
      <c r="EI168" s="415"/>
      <c r="EJ168" s="416"/>
      <c r="EK168" s="417"/>
      <c r="EL168" s="418"/>
      <c r="EM168" s="414">
        <f>SUM(CE168:CE168)</f>
        <v>0</v>
      </c>
      <c r="EN168" s="415"/>
      <c r="EO168" s="416"/>
      <c r="EP168" s="301"/>
      <c r="ER168" s="290"/>
    </row>
    <row r="169" spans="4:148" ht="12.75" hidden="1" customHeight="1" x14ac:dyDescent="0.35">
      <c r="D169" s="301" t="s">
        <v>341</v>
      </c>
      <c r="G169" s="313"/>
      <c r="H169" s="416">
        <v>0</v>
      </c>
      <c r="I169" s="420"/>
      <c r="J169" s="416"/>
      <c r="K169" s="417"/>
      <c r="L169" s="313"/>
      <c r="M169" s="416">
        <v>0</v>
      </c>
      <c r="N169" s="420"/>
      <c r="O169" s="416"/>
      <c r="P169" s="417"/>
      <c r="Q169" s="313"/>
      <c r="R169" s="416">
        <v>0</v>
      </c>
      <c r="S169" s="420"/>
      <c r="T169" s="416"/>
      <c r="U169" s="417"/>
      <c r="V169" s="313"/>
      <c r="W169" s="416">
        <v>0</v>
      </c>
      <c r="X169" s="420"/>
      <c r="Y169" s="416"/>
      <c r="Z169" s="417"/>
      <c r="AA169" s="313"/>
      <c r="AB169" s="416">
        <v>0</v>
      </c>
      <c r="AC169" s="420"/>
      <c r="AD169" s="416"/>
      <c r="AE169" s="417"/>
      <c r="AF169" s="313"/>
      <c r="AG169" s="416">
        <v>0</v>
      </c>
      <c r="AH169" s="420"/>
      <c r="AI169" s="416"/>
      <c r="AJ169" s="417"/>
      <c r="AK169" s="313"/>
      <c r="AL169" s="416">
        <v>0</v>
      </c>
      <c r="AM169" s="420"/>
      <c r="AN169" s="416"/>
      <c r="AO169" s="417"/>
      <c r="AP169" s="313"/>
      <c r="AQ169" s="416">
        <v>0</v>
      </c>
      <c r="AR169" s="420"/>
      <c r="AS169" s="416"/>
      <c r="AT169" s="417"/>
      <c r="AU169" s="417"/>
      <c r="AV169" s="416">
        <v>0</v>
      </c>
      <c r="AW169" s="420"/>
      <c r="AX169" s="416"/>
      <c r="AY169" s="417"/>
      <c r="AZ169" s="417"/>
      <c r="BA169" s="416">
        <v>0</v>
      </c>
      <c r="BB169" s="420"/>
      <c r="BC169" s="416"/>
      <c r="BD169" s="417"/>
      <c r="BE169" s="417"/>
      <c r="BF169" s="416">
        <v>0</v>
      </c>
      <c r="BG169" s="420"/>
      <c r="BH169" s="416"/>
      <c r="BI169" s="417"/>
      <c r="BJ169" s="417"/>
      <c r="BK169" s="416">
        <v>0</v>
      </c>
      <c r="BL169" s="420"/>
      <c r="BM169" s="416"/>
      <c r="BN169" s="417"/>
      <c r="BO169" s="417"/>
      <c r="BP169" s="416">
        <v>0</v>
      </c>
      <c r="BQ169" s="420"/>
      <c r="BR169" s="416"/>
      <c r="BS169" s="417"/>
      <c r="BT169" s="417"/>
      <c r="BU169" s="416">
        <f>SUM(M169:BP169)</f>
        <v>0</v>
      </c>
      <c r="BV169" s="420"/>
      <c r="BW169" s="416"/>
      <c r="BX169" s="417"/>
      <c r="BY169" s="417"/>
      <c r="BZ169" s="416">
        <v>0</v>
      </c>
      <c r="CA169" s="420"/>
      <c r="CB169" s="416"/>
      <c r="CC169" s="417"/>
      <c r="CD169" s="313"/>
      <c r="CE169" s="416">
        <v>0</v>
      </c>
      <c r="CF169" s="420"/>
      <c r="CG169" s="416"/>
      <c r="CH169" s="417"/>
      <c r="CI169" s="313"/>
      <c r="CJ169" s="416">
        <v>0</v>
      </c>
      <c r="CK169" s="420"/>
      <c r="CL169" s="416"/>
      <c r="CM169" s="417"/>
      <c r="CN169" s="313"/>
      <c r="CO169" s="416">
        <v>0</v>
      </c>
      <c r="CP169" s="420"/>
      <c r="CQ169" s="416"/>
      <c r="CR169" s="417"/>
      <c r="CS169" s="313"/>
      <c r="CT169" s="416">
        <v>0</v>
      </c>
      <c r="CU169" s="420"/>
      <c r="CV169" s="416"/>
      <c r="CW169" s="417"/>
      <c r="CX169" s="313"/>
      <c r="CY169" s="416">
        <v>0</v>
      </c>
      <c r="CZ169" s="420"/>
      <c r="DA169" s="416"/>
      <c r="DB169" s="417"/>
      <c r="DC169" s="313"/>
      <c r="DD169" s="416">
        <v>0</v>
      </c>
      <c r="DE169" s="420"/>
      <c r="DF169" s="416"/>
      <c r="DG169" s="417"/>
      <c r="DH169" s="313"/>
      <c r="DI169" s="416">
        <v>0</v>
      </c>
      <c r="DJ169" s="420"/>
      <c r="DK169" s="416"/>
      <c r="DL169" s="417"/>
      <c r="DM169" s="417"/>
      <c r="DN169" s="416">
        <v>0</v>
      </c>
      <c r="DO169" s="420"/>
      <c r="DP169" s="416"/>
      <c r="DQ169" s="417"/>
      <c r="DR169" s="417"/>
      <c r="DS169" s="416">
        <v>0</v>
      </c>
      <c r="DT169" s="420"/>
      <c r="DU169" s="416"/>
      <c r="DV169" s="417"/>
      <c r="DW169" s="417"/>
      <c r="DX169" s="416">
        <v>0</v>
      </c>
      <c r="DY169" s="420"/>
      <c r="DZ169" s="416"/>
      <c r="EA169" s="417"/>
      <c r="EB169" s="417"/>
      <c r="EC169" s="416">
        <v>0</v>
      </c>
      <c r="ED169" s="420"/>
      <c r="EE169" s="416"/>
      <c r="EF169" s="417"/>
      <c r="EG169" s="417"/>
      <c r="EH169" s="416">
        <v>0</v>
      </c>
      <c r="EI169" s="420"/>
      <c r="EJ169" s="416"/>
      <c r="EK169" s="417"/>
      <c r="EL169" s="417"/>
      <c r="EM169" s="416">
        <f>SUM(CE169:CE169)</f>
        <v>0</v>
      </c>
      <c r="EN169" s="420"/>
      <c r="EO169" s="416"/>
      <c r="EP169" s="301"/>
      <c r="ER169" s="290"/>
    </row>
    <row r="170" spans="4:148" ht="12.75" hidden="1" customHeight="1" x14ac:dyDescent="0.35">
      <c r="D170" s="301" t="s">
        <v>342</v>
      </c>
      <c r="G170" s="337"/>
      <c r="H170" s="428">
        <v>0</v>
      </c>
      <c r="I170" s="429"/>
      <c r="J170" s="416"/>
      <c r="K170" s="417"/>
      <c r="L170" s="337"/>
      <c r="M170" s="428">
        <v>0</v>
      </c>
      <c r="N170" s="429"/>
      <c r="O170" s="416"/>
      <c r="P170" s="417"/>
      <c r="Q170" s="337"/>
      <c r="R170" s="428">
        <v>0</v>
      </c>
      <c r="S170" s="429"/>
      <c r="T170" s="416"/>
      <c r="U170" s="417"/>
      <c r="V170" s="337"/>
      <c r="W170" s="428">
        <v>0</v>
      </c>
      <c r="X170" s="429"/>
      <c r="Y170" s="416"/>
      <c r="Z170" s="417"/>
      <c r="AA170" s="337"/>
      <c r="AB170" s="428">
        <v>0</v>
      </c>
      <c r="AC170" s="429"/>
      <c r="AD170" s="416"/>
      <c r="AE170" s="417"/>
      <c r="AF170" s="337"/>
      <c r="AG170" s="428">
        <v>0</v>
      </c>
      <c r="AH170" s="429"/>
      <c r="AI170" s="416"/>
      <c r="AJ170" s="417"/>
      <c r="AK170" s="337"/>
      <c r="AL170" s="428">
        <v>0</v>
      </c>
      <c r="AM170" s="429"/>
      <c r="AN170" s="416"/>
      <c r="AO170" s="417"/>
      <c r="AP170" s="337"/>
      <c r="AQ170" s="428">
        <v>0</v>
      </c>
      <c r="AR170" s="429"/>
      <c r="AS170" s="416"/>
      <c r="AT170" s="417"/>
      <c r="AU170" s="430"/>
      <c r="AV170" s="428">
        <v>0</v>
      </c>
      <c r="AW170" s="429"/>
      <c r="AX170" s="416"/>
      <c r="AY170" s="417"/>
      <c r="AZ170" s="430"/>
      <c r="BA170" s="428">
        <v>0</v>
      </c>
      <c r="BB170" s="429"/>
      <c r="BC170" s="416"/>
      <c r="BD170" s="417"/>
      <c r="BE170" s="430"/>
      <c r="BF170" s="428">
        <v>0</v>
      </c>
      <c r="BG170" s="429"/>
      <c r="BH170" s="416"/>
      <c r="BI170" s="417"/>
      <c r="BJ170" s="430"/>
      <c r="BK170" s="428">
        <v>0</v>
      </c>
      <c r="BL170" s="429"/>
      <c r="BM170" s="416"/>
      <c r="BN170" s="417"/>
      <c r="BO170" s="430"/>
      <c r="BP170" s="428">
        <v>0</v>
      </c>
      <c r="BQ170" s="429"/>
      <c r="BR170" s="416"/>
      <c r="BS170" s="417"/>
      <c r="BT170" s="430"/>
      <c r="BU170" s="428">
        <f>SUM(M170:BP170)</f>
        <v>0</v>
      </c>
      <c r="BV170" s="429"/>
      <c r="BW170" s="416"/>
      <c r="BX170" s="417"/>
      <c r="BY170" s="430"/>
      <c r="BZ170" s="428">
        <v>0</v>
      </c>
      <c r="CA170" s="429"/>
      <c r="CB170" s="416"/>
      <c r="CC170" s="417"/>
      <c r="CD170" s="337"/>
      <c r="CE170" s="428">
        <v>0</v>
      </c>
      <c r="CF170" s="429"/>
      <c r="CG170" s="416"/>
      <c r="CH170" s="417"/>
      <c r="CI170" s="337"/>
      <c r="CJ170" s="428">
        <v>0</v>
      </c>
      <c r="CK170" s="429"/>
      <c r="CL170" s="416"/>
      <c r="CM170" s="417"/>
      <c r="CN170" s="337"/>
      <c r="CO170" s="428">
        <v>0</v>
      </c>
      <c r="CP170" s="429"/>
      <c r="CQ170" s="416"/>
      <c r="CR170" s="417"/>
      <c r="CS170" s="337"/>
      <c r="CT170" s="428">
        <v>0</v>
      </c>
      <c r="CU170" s="429"/>
      <c r="CV170" s="416"/>
      <c r="CW170" s="417"/>
      <c r="CX170" s="337"/>
      <c r="CY170" s="428">
        <v>0</v>
      </c>
      <c r="CZ170" s="429"/>
      <c r="DA170" s="416"/>
      <c r="DB170" s="417"/>
      <c r="DC170" s="337"/>
      <c r="DD170" s="428">
        <v>0</v>
      </c>
      <c r="DE170" s="429"/>
      <c r="DF170" s="416"/>
      <c r="DG170" s="417"/>
      <c r="DH170" s="337"/>
      <c r="DI170" s="428">
        <v>0</v>
      </c>
      <c r="DJ170" s="429"/>
      <c r="DK170" s="416"/>
      <c r="DL170" s="417"/>
      <c r="DM170" s="430"/>
      <c r="DN170" s="428">
        <v>0</v>
      </c>
      <c r="DO170" s="429"/>
      <c r="DP170" s="416"/>
      <c r="DQ170" s="417"/>
      <c r="DR170" s="430"/>
      <c r="DS170" s="428">
        <v>0</v>
      </c>
      <c r="DT170" s="429"/>
      <c r="DU170" s="416"/>
      <c r="DV170" s="417"/>
      <c r="DW170" s="430"/>
      <c r="DX170" s="428">
        <v>0</v>
      </c>
      <c r="DY170" s="429"/>
      <c r="DZ170" s="416"/>
      <c r="EA170" s="417"/>
      <c r="EB170" s="430"/>
      <c r="EC170" s="428">
        <v>0</v>
      </c>
      <c r="ED170" s="429"/>
      <c r="EE170" s="416"/>
      <c r="EF170" s="417"/>
      <c r="EG170" s="430"/>
      <c r="EH170" s="428">
        <v>0</v>
      </c>
      <c r="EI170" s="429"/>
      <c r="EJ170" s="416"/>
      <c r="EK170" s="417"/>
      <c r="EL170" s="430"/>
      <c r="EM170" s="428">
        <f>SUM(CE170:CE170)</f>
        <v>0</v>
      </c>
      <c r="EN170" s="429"/>
      <c r="EO170" s="416"/>
      <c r="EP170" s="301"/>
      <c r="ER170" s="290"/>
    </row>
    <row r="171" spans="4:148" ht="12.75" hidden="1" customHeight="1" x14ac:dyDescent="0.35">
      <c r="D171" s="301"/>
      <c r="H171" s="416"/>
      <c r="I171" s="416"/>
      <c r="J171" s="416"/>
      <c r="K171" s="417"/>
      <c r="M171" s="416"/>
      <c r="N171" s="416"/>
      <c r="O171" s="416"/>
      <c r="P171" s="417"/>
      <c r="R171" s="416"/>
      <c r="S171" s="416"/>
      <c r="T171" s="416"/>
      <c r="U171" s="417"/>
      <c r="W171" s="416"/>
      <c r="X171" s="416"/>
      <c r="Y171" s="416"/>
      <c r="Z171" s="417"/>
      <c r="AB171" s="416"/>
      <c r="AC171" s="416"/>
      <c r="AD171" s="416"/>
      <c r="AE171" s="417"/>
      <c r="AG171" s="416"/>
      <c r="AH171" s="416"/>
      <c r="AI171" s="416"/>
      <c r="AJ171" s="417"/>
      <c r="AL171" s="416"/>
      <c r="AM171" s="416"/>
      <c r="AN171" s="416"/>
      <c r="AO171" s="417"/>
      <c r="AQ171" s="416"/>
      <c r="AR171" s="416"/>
      <c r="AS171" s="416"/>
      <c r="AT171" s="417"/>
      <c r="AU171" s="416"/>
      <c r="AV171" s="416"/>
      <c r="AW171" s="416"/>
      <c r="AX171" s="416"/>
      <c r="AY171" s="417"/>
      <c r="AZ171" s="416"/>
      <c r="BA171" s="416"/>
      <c r="BB171" s="416"/>
      <c r="BC171" s="416"/>
      <c r="BD171" s="417"/>
      <c r="BE171" s="416"/>
      <c r="BF171" s="416"/>
      <c r="BG171" s="416"/>
      <c r="BH171" s="416"/>
      <c r="BI171" s="417"/>
      <c r="BJ171" s="416"/>
      <c r="BK171" s="416"/>
      <c r="BL171" s="416"/>
      <c r="BM171" s="416"/>
      <c r="BN171" s="417"/>
      <c r="BO171" s="416"/>
      <c r="BP171" s="416"/>
      <c r="BQ171" s="416"/>
      <c r="BR171" s="416"/>
      <c r="BS171" s="417"/>
      <c r="BT171" s="416"/>
      <c r="BU171" s="416"/>
      <c r="BV171" s="416"/>
      <c r="BW171" s="416"/>
      <c r="BX171" s="417"/>
      <c r="BY171" s="416"/>
      <c r="BZ171" s="416"/>
      <c r="CA171" s="416"/>
      <c r="CB171" s="416"/>
      <c r="CC171" s="417"/>
      <c r="CE171" s="416"/>
      <c r="CF171" s="416"/>
      <c r="CG171" s="416"/>
      <c r="CH171" s="417"/>
      <c r="CJ171" s="416"/>
      <c r="CK171" s="416"/>
      <c r="CL171" s="416"/>
      <c r="CM171" s="417"/>
      <c r="CO171" s="416"/>
      <c r="CP171" s="416"/>
      <c r="CQ171" s="416"/>
      <c r="CR171" s="417"/>
      <c r="CT171" s="416"/>
      <c r="CU171" s="416"/>
      <c r="CV171" s="416"/>
      <c r="CW171" s="417"/>
      <c r="CY171" s="416"/>
      <c r="CZ171" s="416"/>
      <c r="DA171" s="416"/>
      <c r="DB171" s="417"/>
      <c r="DD171" s="416"/>
      <c r="DE171" s="416"/>
      <c r="DF171" s="416"/>
      <c r="DG171" s="417"/>
      <c r="DI171" s="416"/>
      <c r="DJ171" s="416"/>
      <c r="DK171" s="416"/>
      <c r="DL171" s="417"/>
      <c r="DM171" s="416"/>
      <c r="DN171" s="416"/>
      <c r="DO171" s="416"/>
      <c r="DP171" s="416"/>
      <c r="DQ171" s="417"/>
      <c r="DR171" s="416"/>
      <c r="DS171" s="416"/>
      <c r="DT171" s="416"/>
      <c r="DU171" s="416"/>
      <c r="DV171" s="417"/>
      <c r="DW171" s="416"/>
      <c r="DX171" s="416"/>
      <c r="DY171" s="416"/>
      <c r="DZ171" s="416"/>
      <c r="EA171" s="417"/>
      <c r="EB171" s="416"/>
      <c r="EC171" s="416"/>
      <c r="ED171" s="416"/>
      <c r="EE171" s="416"/>
      <c r="EF171" s="417"/>
      <c r="EG171" s="416"/>
      <c r="EH171" s="416"/>
      <c r="EI171" s="416"/>
      <c r="EJ171" s="416"/>
      <c r="EK171" s="417"/>
      <c r="EL171" s="416"/>
      <c r="EM171" s="416"/>
      <c r="EN171" s="416"/>
      <c r="EO171" s="416"/>
      <c r="EP171" s="301"/>
      <c r="ER171" s="290"/>
    </row>
    <row r="172" spans="4:148" ht="12.75" customHeight="1" x14ac:dyDescent="0.35">
      <c r="D172" s="301" t="s">
        <v>370</v>
      </c>
      <c r="H172" s="416">
        <f>SUM(H173:H175)</f>
        <v>0</v>
      </c>
      <c r="I172" s="416"/>
      <c r="J172" s="416"/>
      <c r="K172" s="417"/>
      <c r="L172" s="416"/>
      <c r="M172" s="416">
        <f>SUM(M173:M175)</f>
        <v>1488000</v>
      </c>
      <c r="N172" s="416"/>
      <c r="O172" s="416"/>
      <c r="P172" s="417"/>
      <c r="Q172" s="416"/>
      <c r="R172" s="416">
        <f>SUM(R173:R175)</f>
        <v>0</v>
      </c>
      <c r="S172" s="416"/>
      <c r="T172" s="416"/>
      <c r="U172" s="417"/>
      <c r="V172" s="416"/>
      <c r="W172" s="416">
        <f>SUM(W173:W175)</f>
        <v>0</v>
      </c>
      <c r="X172" s="416"/>
      <c r="Y172" s="416"/>
      <c r="Z172" s="417"/>
      <c r="AA172" s="416"/>
      <c r="AB172" s="416">
        <f>SUM(AB173:AB175)</f>
        <v>0</v>
      </c>
      <c r="AC172" s="416"/>
      <c r="AD172" s="416"/>
      <c r="AE172" s="417"/>
      <c r="AF172" s="416"/>
      <c r="AG172" s="416">
        <f>SUM(AG173:AG175)</f>
        <v>0</v>
      </c>
      <c r="AH172" s="416"/>
      <c r="AI172" s="416"/>
      <c r="AJ172" s="417"/>
      <c r="AK172" s="416"/>
      <c r="AL172" s="416">
        <f>SUM(AL173:AL175)</f>
        <v>0</v>
      </c>
      <c r="AM172" s="416"/>
      <c r="AN172" s="416"/>
      <c r="AO172" s="417"/>
      <c r="AP172" s="416"/>
      <c r="AQ172" s="416">
        <f>SUM(AQ173:AQ175)</f>
        <v>0</v>
      </c>
      <c r="AR172" s="416"/>
      <c r="AS172" s="416"/>
      <c r="AT172" s="417"/>
      <c r="AU172" s="416"/>
      <c r="AV172" s="416">
        <f>SUM(AV173:AV175)</f>
        <v>0</v>
      </c>
      <c r="AW172" s="416"/>
      <c r="AX172" s="416"/>
      <c r="AY172" s="417"/>
      <c r="AZ172" s="416"/>
      <c r="BA172" s="416">
        <f>SUM(BA173:BA175)</f>
        <v>0</v>
      </c>
      <c r="BB172" s="416"/>
      <c r="BC172" s="416"/>
      <c r="BD172" s="417"/>
      <c r="BE172" s="416"/>
      <c r="BF172" s="416">
        <f>SUM(BF173:BF175)</f>
        <v>0</v>
      </c>
      <c r="BG172" s="416"/>
      <c r="BH172" s="416"/>
      <c r="BI172" s="417"/>
      <c r="BJ172" s="416"/>
      <c r="BK172" s="416">
        <f>SUM(BK173:BK175)</f>
        <v>0</v>
      </c>
      <c r="BL172" s="416"/>
      <c r="BM172" s="416"/>
      <c r="BN172" s="417"/>
      <c r="BO172" s="416"/>
      <c r="BP172" s="416">
        <f>SUM(BP173:BP175)</f>
        <v>0</v>
      </c>
      <c r="BQ172" s="416"/>
      <c r="BR172" s="416"/>
      <c r="BS172" s="417"/>
      <c r="BT172" s="416"/>
      <c r="BU172" s="416">
        <f>SUM(BU173:BU175)</f>
        <v>1488000</v>
      </c>
      <c r="BV172" s="416"/>
      <c r="BW172" s="416"/>
      <c r="BX172" s="417"/>
      <c r="BY172" s="416"/>
      <c r="BZ172" s="416">
        <f>SUM(BZ173:BZ175)</f>
        <v>16519999</v>
      </c>
      <c r="CA172" s="416"/>
      <c r="CB172" s="416"/>
      <c r="CC172" s="417"/>
      <c r="CD172" s="416"/>
      <c r="CE172" s="416">
        <f>SUM(CE173:CE175)</f>
        <v>0</v>
      </c>
      <c r="CF172" s="416"/>
      <c r="CG172" s="416"/>
      <c r="CH172" s="417"/>
      <c r="CI172" s="416"/>
      <c r="CJ172" s="416">
        <f>SUM(CJ173:CJ175)</f>
        <v>0</v>
      </c>
      <c r="CK172" s="416"/>
      <c r="CL172" s="416"/>
      <c r="CM172" s="417"/>
      <c r="CN172" s="416"/>
      <c r="CO172" s="416">
        <f>SUM(CO173:CO175)</f>
        <v>0</v>
      </c>
      <c r="CP172" s="416"/>
      <c r="CQ172" s="416"/>
      <c r="CR172" s="417"/>
      <c r="CS172" s="416"/>
      <c r="CT172" s="416">
        <f>SUM(CT173:CT175)</f>
        <v>0</v>
      </c>
      <c r="CU172" s="416"/>
      <c r="CV172" s="416"/>
      <c r="CW172" s="417"/>
      <c r="CX172" s="416"/>
      <c r="CY172" s="416">
        <f>SUM(CY173:CY175)</f>
        <v>0</v>
      </c>
      <c r="CZ172" s="416"/>
      <c r="DA172" s="416"/>
      <c r="DB172" s="417"/>
      <c r="DC172" s="416"/>
      <c r="DD172" s="416">
        <f>SUM(DD173:DD175)</f>
        <v>0</v>
      </c>
      <c r="DE172" s="416"/>
      <c r="DF172" s="416"/>
      <c r="DG172" s="417"/>
      <c r="DH172" s="416"/>
      <c r="DI172" s="416">
        <f>SUM(DI173:DI175)</f>
        <v>7014000</v>
      </c>
      <c r="DJ172" s="416"/>
      <c r="DK172" s="416"/>
      <c r="DL172" s="417"/>
      <c r="DM172" s="416"/>
      <c r="DN172" s="416">
        <f>SUM(DN173:DN175)</f>
        <v>2502000</v>
      </c>
      <c r="DO172" s="416"/>
      <c r="DP172" s="416"/>
      <c r="DQ172" s="417"/>
      <c r="DR172" s="416"/>
      <c r="DS172" s="416">
        <f>SUM(DS173:DS175)</f>
        <v>1752000</v>
      </c>
      <c r="DT172" s="416"/>
      <c r="DU172" s="416"/>
      <c r="DV172" s="417"/>
      <c r="DW172" s="416"/>
      <c r="DX172" s="416">
        <f>SUM(DX173:DX175)</f>
        <v>2750000</v>
      </c>
      <c r="DY172" s="416"/>
      <c r="DZ172" s="416"/>
      <c r="EA172" s="417"/>
      <c r="EB172" s="416"/>
      <c r="EC172" s="416">
        <f>SUM(EC173:EC175)</f>
        <v>2501999</v>
      </c>
      <c r="ED172" s="416"/>
      <c r="EE172" s="416"/>
      <c r="EF172" s="417"/>
      <c r="EG172" s="416"/>
      <c r="EH172" s="416">
        <f>SUM(EH173:EH175)</f>
        <v>0</v>
      </c>
      <c r="EI172" s="416"/>
      <c r="EJ172" s="416"/>
      <c r="EK172" s="417"/>
      <c r="EL172" s="416"/>
      <c r="EM172" s="416">
        <f>SUM(EM173:EM175)</f>
        <v>0</v>
      </c>
      <c r="EN172" s="416"/>
      <c r="EO172" s="416"/>
      <c r="EP172" s="301"/>
      <c r="ER172" s="290"/>
    </row>
    <row r="173" spans="4:148" ht="12.75" customHeight="1" x14ac:dyDescent="0.35">
      <c r="D173" s="301" t="s">
        <v>338</v>
      </c>
      <c r="G173" s="320"/>
      <c r="H173" s="414">
        <v>0</v>
      </c>
      <c r="I173" s="415"/>
      <c r="J173" s="416"/>
      <c r="K173" s="417"/>
      <c r="L173" s="320"/>
      <c r="M173" s="414">
        <f>1488000+48260</f>
        <v>1536260</v>
      </c>
      <c r="N173" s="415"/>
      <c r="O173" s="416"/>
      <c r="P173" s="417"/>
      <c r="Q173" s="320"/>
      <c r="R173" s="414">
        <v>0</v>
      </c>
      <c r="S173" s="415"/>
      <c r="T173" s="416"/>
      <c r="U173" s="417"/>
      <c r="V173" s="320"/>
      <c r="W173" s="414">
        <v>0</v>
      </c>
      <c r="X173" s="415"/>
      <c r="Y173" s="416"/>
      <c r="Z173" s="417"/>
      <c r="AA173" s="320"/>
      <c r="AB173" s="414">
        <v>0</v>
      </c>
      <c r="AC173" s="415"/>
      <c r="AD173" s="416"/>
      <c r="AE173" s="417"/>
      <c r="AF173" s="320"/>
      <c r="AG173" s="414">
        <v>0</v>
      </c>
      <c r="AH173" s="415"/>
      <c r="AI173" s="416"/>
      <c r="AJ173" s="417"/>
      <c r="AK173" s="320"/>
      <c r="AL173" s="414">
        <v>0</v>
      </c>
      <c r="AM173" s="415"/>
      <c r="AN173" s="416"/>
      <c r="AO173" s="417"/>
      <c r="AP173" s="320"/>
      <c r="AQ173" s="414">
        <v>0</v>
      </c>
      <c r="AR173" s="415"/>
      <c r="AS173" s="416"/>
      <c r="AT173" s="417"/>
      <c r="AU173" s="418"/>
      <c r="AV173" s="414">
        <v>0</v>
      </c>
      <c r="AW173" s="415"/>
      <c r="AX173" s="416"/>
      <c r="AY173" s="417"/>
      <c r="AZ173" s="418"/>
      <c r="BA173" s="414">
        <v>0</v>
      </c>
      <c r="BB173" s="415"/>
      <c r="BC173" s="416"/>
      <c r="BD173" s="417"/>
      <c r="BE173" s="418"/>
      <c r="BF173" s="414">
        <v>0</v>
      </c>
      <c r="BG173" s="415"/>
      <c r="BH173" s="416"/>
      <c r="BI173" s="417"/>
      <c r="BJ173" s="418"/>
      <c r="BK173" s="414">
        <v>0</v>
      </c>
      <c r="BL173" s="415"/>
      <c r="BM173" s="416"/>
      <c r="BN173" s="417"/>
      <c r="BO173" s="418"/>
      <c r="BP173" s="414">
        <v>0</v>
      </c>
      <c r="BQ173" s="415"/>
      <c r="BR173" s="416"/>
      <c r="BS173" s="417"/>
      <c r="BT173" s="418"/>
      <c r="BU173" s="414">
        <f>SUM(M173:BP173)</f>
        <v>1536260</v>
      </c>
      <c r="BV173" s="415"/>
      <c r="BW173" s="416"/>
      <c r="BX173" s="417"/>
      <c r="BY173" s="418"/>
      <c r="BZ173" s="414">
        <v>17214231</v>
      </c>
      <c r="CA173" s="415"/>
      <c r="CB173" s="416"/>
      <c r="CC173" s="417"/>
      <c r="CD173" s="320"/>
      <c r="CE173" s="414">
        <v>0</v>
      </c>
      <c r="CF173" s="415"/>
      <c r="CG173" s="416"/>
      <c r="CH173" s="417"/>
      <c r="CI173" s="320"/>
      <c r="CJ173" s="414">
        <v>0</v>
      </c>
      <c r="CK173" s="415"/>
      <c r="CL173" s="416"/>
      <c r="CM173" s="417"/>
      <c r="CN173" s="320"/>
      <c r="CO173" s="414">
        <v>0</v>
      </c>
      <c r="CP173" s="415"/>
      <c r="CQ173" s="416"/>
      <c r="CR173" s="417"/>
      <c r="CS173" s="320"/>
      <c r="CT173" s="414">
        <v>0</v>
      </c>
      <c r="CU173" s="415"/>
      <c r="CV173" s="416"/>
      <c r="CW173" s="417"/>
      <c r="CX173" s="320"/>
      <c r="CY173" s="414">
        <v>0</v>
      </c>
      <c r="CZ173" s="415"/>
      <c r="DA173" s="416"/>
      <c r="DB173" s="417"/>
      <c r="DC173" s="320"/>
      <c r="DD173" s="414">
        <v>0</v>
      </c>
      <c r="DE173" s="415"/>
      <c r="DF173" s="416"/>
      <c r="DG173" s="417"/>
      <c r="DH173" s="320"/>
      <c r="DI173" s="414">
        <v>6987802</v>
      </c>
      <c r="DJ173" s="415"/>
      <c r="DK173" s="416"/>
      <c r="DL173" s="417"/>
      <c r="DM173" s="418"/>
      <c r="DN173" s="414">
        <v>2598349</v>
      </c>
      <c r="DO173" s="415"/>
      <c r="DP173" s="416"/>
      <c r="DQ173" s="417"/>
      <c r="DR173" s="418"/>
      <c r="DS173" s="414">
        <v>1865587</v>
      </c>
      <c r="DT173" s="415"/>
      <c r="DU173" s="416"/>
      <c r="DV173" s="417"/>
      <c r="DW173" s="418"/>
      <c r="DX173" s="414">
        <v>2965345</v>
      </c>
      <c r="DY173" s="415"/>
      <c r="DZ173" s="416"/>
      <c r="EA173" s="417"/>
      <c r="EB173" s="418"/>
      <c r="EC173" s="414">
        <v>2797148</v>
      </c>
      <c r="ED173" s="415"/>
      <c r="EE173" s="416"/>
      <c r="EF173" s="417"/>
      <c r="EG173" s="418"/>
      <c r="EH173" s="414">
        <v>0</v>
      </c>
      <c r="EI173" s="415"/>
      <c r="EJ173" s="416"/>
      <c r="EK173" s="417"/>
      <c r="EL173" s="418"/>
      <c r="EM173" s="414">
        <f t="shared" ref="EM173:EM175" si="9">SUM(CE173)</f>
        <v>0</v>
      </c>
      <c r="EN173" s="415"/>
      <c r="EO173" s="416"/>
      <c r="EP173" s="301"/>
      <c r="ER173" s="290"/>
    </row>
    <row r="174" spans="4:148" ht="12.75" customHeight="1" x14ac:dyDescent="0.35">
      <c r="D174" s="301" t="s">
        <v>341</v>
      </c>
      <c r="G174" s="313"/>
      <c r="H174" s="416">
        <v>0</v>
      </c>
      <c r="I174" s="420"/>
      <c r="J174" s="416"/>
      <c r="K174" s="417"/>
      <c r="L174" s="313"/>
      <c r="M174" s="416">
        <v>0</v>
      </c>
      <c r="N174" s="420"/>
      <c r="O174" s="416"/>
      <c r="P174" s="417"/>
      <c r="Q174" s="313"/>
      <c r="R174" s="416">
        <v>0</v>
      </c>
      <c r="S174" s="420"/>
      <c r="T174" s="416"/>
      <c r="U174" s="417"/>
      <c r="V174" s="313"/>
      <c r="W174" s="416">
        <v>0</v>
      </c>
      <c r="X174" s="420"/>
      <c r="Y174" s="416"/>
      <c r="Z174" s="417"/>
      <c r="AA174" s="313"/>
      <c r="AB174" s="416">
        <v>0</v>
      </c>
      <c r="AC174" s="420"/>
      <c r="AD174" s="416"/>
      <c r="AE174" s="417"/>
      <c r="AF174" s="313"/>
      <c r="AG174" s="416">
        <v>0</v>
      </c>
      <c r="AH174" s="420"/>
      <c r="AI174" s="416"/>
      <c r="AJ174" s="417"/>
      <c r="AK174" s="313"/>
      <c r="AL174" s="416">
        <v>0</v>
      </c>
      <c r="AM174" s="420"/>
      <c r="AN174" s="416"/>
      <c r="AO174" s="417"/>
      <c r="AP174" s="313"/>
      <c r="AQ174" s="416">
        <v>0</v>
      </c>
      <c r="AR174" s="420"/>
      <c r="AS174" s="416"/>
      <c r="AT174" s="417"/>
      <c r="AU174" s="417"/>
      <c r="AV174" s="416">
        <v>0</v>
      </c>
      <c r="AW174" s="420"/>
      <c r="AX174" s="416"/>
      <c r="AY174" s="417"/>
      <c r="AZ174" s="417"/>
      <c r="BA174" s="416">
        <v>0</v>
      </c>
      <c r="BB174" s="420"/>
      <c r="BC174" s="416"/>
      <c r="BD174" s="417"/>
      <c r="BE174" s="417"/>
      <c r="BF174" s="416">
        <v>0</v>
      </c>
      <c r="BG174" s="420"/>
      <c r="BH174" s="416"/>
      <c r="BI174" s="417"/>
      <c r="BJ174" s="417"/>
      <c r="BK174" s="416">
        <v>0</v>
      </c>
      <c r="BL174" s="420"/>
      <c r="BM174" s="416"/>
      <c r="BN174" s="417"/>
      <c r="BO174" s="417"/>
      <c r="BP174" s="416">
        <v>0</v>
      </c>
      <c r="BQ174" s="420"/>
      <c r="BR174" s="416"/>
      <c r="BS174" s="417"/>
      <c r="BT174" s="417"/>
      <c r="BU174" s="416">
        <f>SUM(M174:BP174)</f>
        <v>0</v>
      </c>
      <c r="BV174" s="420"/>
      <c r="BW174" s="416"/>
      <c r="BX174" s="417"/>
      <c r="BY174" s="417"/>
      <c r="BZ174" s="416">
        <v>26198</v>
      </c>
      <c r="CA174" s="420"/>
      <c r="CB174" s="416"/>
      <c r="CC174" s="417"/>
      <c r="CD174" s="313"/>
      <c r="CE174" s="416">
        <v>0</v>
      </c>
      <c r="CF174" s="420"/>
      <c r="CG174" s="416"/>
      <c r="CH174" s="417"/>
      <c r="CI174" s="313"/>
      <c r="CJ174" s="416">
        <v>0</v>
      </c>
      <c r="CK174" s="420"/>
      <c r="CL174" s="416"/>
      <c r="CM174" s="417"/>
      <c r="CN174" s="313"/>
      <c r="CO174" s="416">
        <v>0</v>
      </c>
      <c r="CP174" s="420"/>
      <c r="CQ174" s="416"/>
      <c r="CR174" s="417"/>
      <c r="CS174" s="313"/>
      <c r="CT174" s="416">
        <v>0</v>
      </c>
      <c r="CU174" s="420"/>
      <c r="CV174" s="416"/>
      <c r="CW174" s="417"/>
      <c r="CX174" s="313"/>
      <c r="CY174" s="416">
        <v>0</v>
      </c>
      <c r="CZ174" s="420"/>
      <c r="DA174" s="416"/>
      <c r="DB174" s="417"/>
      <c r="DC174" s="313"/>
      <c r="DD174" s="416">
        <v>0</v>
      </c>
      <c r="DE174" s="420"/>
      <c r="DF174" s="416"/>
      <c r="DG174" s="417"/>
      <c r="DH174" s="313"/>
      <c r="DI174" s="416">
        <v>26198</v>
      </c>
      <c r="DJ174" s="420"/>
      <c r="DK174" s="416"/>
      <c r="DL174" s="417"/>
      <c r="DM174" s="417"/>
      <c r="DN174" s="416">
        <v>0</v>
      </c>
      <c r="DO174" s="420"/>
      <c r="DP174" s="416"/>
      <c r="DQ174" s="417"/>
      <c r="DR174" s="417"/>
      <c r="DS174" s="416">
        <v>0</v>
      </c>
      <c r="DT174" s="420"/>
      <c r="DU174" s="416"/>
      <c r="DV174" s="417"/>
      <c r="DW174" s="417"/>
      <c r="DX174" s="416">
        <v>0</v>
      </c>
      <c r="DY174" s="420"/>
      <c r="DZ174" s="416"/>
      <c r="EA174" s="417"/>
      <c r="EB174" s="417"/>
      <c r="EC174" s="416">
        <v>0</v>
      </c>
      <c r="ED174" s="420"/>
      <c r="EE174" s="416"/>
      <c r="EF174" s="417"/>
      <c r="EG174" s="417"/>
      <c r="EH174" s="416">
        <v>0</v>
      </c>
      <c r="EI174" s="420"/>
      <c r="EJ174" s="416"/>
      <c r="EK174" s="417"/>
      <c r="EL174" s="417"/>
      <c r="EM174" s="416">
        <f t="shared" si="9"/>
        <v>0</v>
      </c>
      <c r="EN174" s="420"/>
      <c r="EO174" s="416"/>
      <c r="EP174" s="301"/>
      <c r="ER174" s="290"/>
    </row>
    <row r="175" spans="4:148" ht="12.75" customHeight="1" x14ac:dyDescent="0.35">
      <c r="D175" s="301" t="s">
        <v>342</v>
      </c>
      <c r="G175" s="337"/>
      <c r="H175" s="428">
        <v>0</v>
      </c>
      <c r="I175" s="429"/>
      <c r="J175" s="416"/>
      <c r="K175" s="417"/>
      <c r="L175" s="337"/>
      <c r="M175" s="428">
        <v>-48260</v>
      </c>
      <c r="N175" s="429"/>
      <c r="O175" s="416"/>
      <c r="P175" s="417"/>
      <c r="Q175" s="337"/>
      <c r="R175" s="428">
        <v>0</v>
      </c>
      <c r="S175" s="429"/>
      <c r="T175" s="416"/>
      <c r="U175" s="417"/>
      <c r="V175" s="337"/>
      <c r="W175" s="428">
        <v>0</v>
      </c>
      <c r="X175" s="429"/>
      <c r="Y175" s="416"/>
      <c r="Z175" s="417"/>
      <c r="AA175" s="337"/>
      <c r="AB175" s="428">
        <v>0</v>
      </c>
      <c r="AC175" s="429"/>
      <c r="AD175" s="416"/>
      <c r="AE175" s="417"/>
      <c r="AF175" s="337"/>
      <c r="AG175" s="428">
        <v>0</v>
      </c>
      <c r="AH175" s="429"/>
      <c r="AI175" s="416"/>
      <c r="AJ175" s="417"/>
      <c r="AK175" s="337"/>
      <c r="AL175" s="428">
        <v>0</v>
      </c>
      <c r="AM175" s="429"/>
      <c r="AN175" s="416"/>
      <c r="AO175" s="417"/>
      <c r="AP175" s="337"/>
      <c r="AQ175" s="428">
        <v>0</v>
      </c>
      <c r="AR175" s="429"/>
      <c r="AS175" s="416"/>
      <c r="AT175" s="417"/>
      <c r="AU175" s="430"/>
      <c r="AV175" s="428">
        <v>0</v>
      </c>
      <c r="AW175" s="429"/>
      <c r="AX175" s="416"/>
      <c r="AY175" s="417"/>
      <c r="AZ175" s="430"/>
      <c r="BA175" s="428">
        <v>0</v>
      </c>
      <c r="BB175" s="429"/>
      <c r="BC175" s="416"/>
      <c r="BD175" s="417"/>
      <c r="BE175" s="430"/>
      <c r="BF175" s="428">
        <v>0</v>
      </c>
      <c r="BG175" s="429"/>
      <c r="BH175" s="416"/>
      <c r="BI175" s="417"/>
      <c r="BJ175" s="430"/>
      <c r="BK175" s="428">
        <v>0</v>
      </c>
      <c r="BL175" s="429"/>
      <c r="BM175" s="416"/>
      <c r="BN175" s="417"/>
      <c r="BO175" s="430"/>
      <c r="BP175" s="428">
        <v>0</v>
      </c>
      <c r="BQ175" s="429"/>
      <c r="BR175" s="416"/>
      <c r="BS175" s="417"/>
      <c r="BT175" s="430"/>
      <c r="BU175" s="428">
        <f>SUM(M175:BP175)</f>
        <v>-48260</v>
      </c>
      <c r="BV175" s="429"/>
      <c r="BW175" s="416"/>
      <c r="BX175" s="417"/>
      <c r="BY175" s="430"/>
      <c r="BZ175" s="428">
        <v>-720430</v>
      </c>
      <c r="CA175" s="429"/>
      <c r="CB175" s="416"/>
      <c r="CC175" s="417"/>
      <c r="CD175" s="337"/>
      <c r="CE175" s="428">
        <v>0</v>
      </c>
      <c r="CF175" s="429"/>
      <c r="CG175" s="416"/>
      <c r="CH175" s="417"/>
      <c r="CI175" s="337"/>
      <c r="CJ175" s="428">
        <v>0</v>
      </c>
      <c r="CK175" s="429"/>
      <c r="CL175" s="416"/>
      <c r="CM175" s="417"/>
      <c r="CN175" s="337"/>
      <c r="CO175" s="428">
        <v>0</v>
      </c>
      <c r="CP175" s="429"/>
      <c r="CQ175" s="416"/>
      <c r="CR175" s="417"/>
      <c r="CS175" s="337"/>
      <c r="CT175" s="428">
        <v>0</v>
      </c>
      <c r="CU175" s="429"/>
      <c r="CV175" s="416"/>
      <c r="CW175" s="417"/>
      <c r="CX175" s="337"/>
      <c r="CY175" s="428">
        <v>0</v>
      </c>
      <c r="CZ175" s="429"/>
      <c r="DA175" s="416"/>
      <c r="DB175" s="417"/>
      <c r="DC175" s="337"/>
      <c r="DD175" s="428">
        <v>0</v>
      </c>
      <c r="DE175" s="429"/>
      <c r="DF175" s="416"/>
      <c r="DG175" s="417"/>
      <c r="DH175" s="337"/>
      <c r="DI175" s="428">
        <v>0</v>
      </c>
      <c r="DJ175" s="429"/>
      <c r="DK175" s="416"/>
      <c r="DL175" s="417"/>
      <c r="DM175" s="430"/>
      <c r="DN175" s="428">
        <v>-96349</v>
      </c>
      <c r="DO175" s="429"/>
      <c r="DP175" s="416"/>
      <c r="DQ175" s="417"/>
      <c r="DR175" s="430"/>
      <c r="DS175" s="428">
        <v>-113587</v>
      </c>
      <c r="DT175" s="429"/>
      <c r="DU175" s="416"/>
      <c r="DV175" s="417"/>
      <c r="DW175" s="430"/>
      <c r="DX175" s="428">
        <v>-215345</v>
      </c>
      <c r="DY175" s="429"/>
      <c r="DZ175" s="416"/>
      <c r="EA175" s="417"/>
      <c r="EB175" s="430"/>
      <c r="EC175" s="428">
        <v>-295149</v>
      </c>
      <c r="ED175" s="429"/>
      <c r="EE175" s="416"/>
      <c r="EF175" s="417"/>
      <c r="EG175" s="430"/>
      <c r="EH175" s="428">
        <v>0</v>
      </c>
      <c r="EI175" s="429"/>
      <c r="EJ175" s="416"/>
      <c r="EK175" s="417"/>
      <c r="EL175" s="430"/>
      <c r="EM175" s="428">
        <f t="shared" si="9"/>
        <v>0</v>
      </c>
      <c r="EN175" s="429"/>
      <c r="EO175" s="416"/>
      <c r="EP175" s="301"/>
      <c r="ER175" s="290"/>
    </row>
    <row r="176" spans="4:148" ht="12.75" customHeight="1" x14ac:dyDescent="0.35">
      <c r="D176" s="301"/>
      <c r="H176" s="416"/>
      <c r="I176" s="416"/>
      <c r="J176" s="416"/>
      <c r="K176" s="417"/>
      <c r="L176" s="416"/>
      <c r="M176" s="416"/>
      <c r="N176" s="416"/>
      <c r="O176" s="416"/>
      <c r="P176" s="417"/>
      <c r="Q176" s="416"/>
      <c r="R176" s="416"/>
      <c r="S176" s="416"/>
      <c r="T176" s="416"/>
      <c r="U176" s="417"/>
      <c r="V176" s="416"/>
      <c r="W176" s="416"/>
      <c r="X176" s="416"/>
      <c r="Y176" s="416"/>
      <c r="Z176" s="417"/>
      <c r="AA176" s="416"/>
      <c r="AB176" s="416"/>
      <c r="AC176" s="416"/>
      <c r="AD176" s="416"/>
      <c r="AE176" s="417"/>
      <c r="AF176" s="416"/>
      <c r="AG176" s="416"/>
      <c r="AH176" s="416"/>
      <c r="AI176" s="416"/>
      <c r="AJ176" s="417"/>
      <c r="AK176" s="416"/>
      <c r="AL176" s="416"/>
      <c r="AM176" s="416"/>
      <c r="AN176" s="416"/>
      <c r="AO176" s="417"/>
      <c r="AP176" s="416"/>
      <c r="AQ176" s="416"/>
      <c r="AR176" s="416"/>
      <c r="AS176" s="416"/>
      <c r="AT176" s="417"/>
      <c r="AU176" s="416"/>
      <c r="AV176" s="416"/>
      <c r="AW176" s="416"/>
      <c r="AX176" s="416"/>
      <c r="AY176" s="417"/>
      <c r="AZ176" s="416"/>
      <c r="BA176" s="416"/>
      <c r="BB176" s="416"/>
      <c r="BC176" s="416"/>
      <c r="BD176" s="417"/>
      <c r="BE176" s="416"/>
      <c r="BF176" s="416"/>
      <c r="BG176" s="416"/>
      <c r="BH176" s="416"/>
      <c r="BI176" s="417"/>
      <c r="BJ176" s="416"/>
      <c r="BK176" s="416"/>
      <c r="BL176" s="416"/>
      <c r="BM176" s="416"/>
      <c r="BN176" s="417"/>
      <c r="BO176" s="416"/>
      <c r="BP176" s="416"/>
      <c r="BQ176" s="416"/>
      <c r="BR176" s="416"/>
      <c r="BS176" s="417"/>
      <c r="BT176" s="416"/>
      <c r="BU176" s="416"/>
      <c r="BV176" s="416"/>
      <c r="BW176" s="416"/>
      <c r="BX176" s="417"/>
      <c r="BY176" s="416"/>
      <c r="BZ176" s="416"/>
      <c r="CA176" s="416"/>
      <c r="CB176" s="416"/>
      <c r="CC176" s="417"/>
      <c r="CD176" s="416"/>
      <c r="CE176" s="416"/>
      <c r="CF176" s="416"/>
      <c r="CG176" s="416"/>
      <c r="CH176" s="417"/>
      <c r="CI176" s="416"/>
      <c r="CJ176" s="416"/>
      <c r="CK176" s="416"/>
      <c r="CL176" s="416"/>
      <c r="CM176" s="417"/>
      <c r="CN176" s="416"/>
      <c r="CO176" s="416"/>
      <c r="CP176" s="416"/>
      <c r="CQ176" s="416"/>
      <c r="CR176" s="417"/>
      <c r="CS176" s="416"/>
      <c r="CT176" s="416"/>
      <c r="CU176" s="416"/>
      <c r="CV176" s="416"/>
      <c r="CW176" s="417"/>
      <c r="CX176" s="416"/>
      <c r="CY176" s="416"/>
      <c r="CZ176" s="416"/>
      <c r="DA176" s="416"/>
      <c r="DB176" s="417"/>
      <c r="DC176" s="416"/>
      <c r="DD176" s="416"/>
      <c r="DE176" s="416"/>
      <c r="DF176" s="416"/>
      <c r="DG176" s="417"/>
      <c r="DH176" s="416"/>
      <c r="DI176" s="416"/>
      <c r="DJ176" s="416"/>
      <c r="DK176" s="416"/>
      <c r="DL176" s="417"/>
      <c r="DM176" s="416"/>
      <c r="DN176" s="416"/>
      <c r="DO176" s="416"/>
      <c r="DP176" s="416"/>
      <c r="DQ176" s="417"/>
      <c r="DR176" s="416"/>
      <c r="DS176" s="416"/>
      <c r="DT176" s="416"/>
      <c r="DU176" s="416"/>
      <c r="DV176" s="417"/>
      <c r="DW176" s="416"/>
      <c r="DX176" s="416"/>
      <c r="DY176" s="416"/>
      <c r="DZ176" s="416"/>
      <c r="EA176" s="417"/>
      <c r="EB176" s="416"/>
      <c r="EC176" s="416"/>
      <c r="ED176" s="416"/>
      <c r="EE176" s="416"/>
      <c r="EF176" s="417"/>
      <c r="EG176" s="416"/>
      <c r="EH176" s="416"/>
      <c r="EI176" s="416"/>
      <c r="EJ176" s="416"/>
      <c r="EK176" s="417"/>
      <c r="EL176" s="416"/>
      <c r="EM176" s="416"/>
      <c r="EN176" s="416"/>
      <c r="EO176" s="416"/>
      <c r="EP176" s="301"/>
      <c r="ER176" s="290"/>
    </row>
    <row r="177" spans="4:148" ht="12.75" customHeight="1" x14ac:dyDescent="0.35">
      <c r="D177" s="301" t="s">
        <v>371</v>
      </c>
      <c r="H177" s="416">
        <f>SUM(H178:H180)</f>
        <v>0</v>
      </c>
      <c r="I177" s="416"/>
      <c r="J177" s="416"/>
      <c r="K177" s="417"/>
      <c r="L177" s="416"/>
      <c r="M177" s="416">
        <f>SUM(M178:M180)</f>
        <v>2338000</v>
      </c>
      <c r="N177" s="416"/>
      <c r="O177" s="416"/>
      <c r="P177" s="417"/>
      <c r="Q177" s="416"/>
      <c r="R177" s="416">
        <f>SUM(R178:R180)</f>
        <v>0</v>
      </c>
      <c r="S177" s="416"/>
      <c r="T177" s="416"/>
      <c r="U177" s="417"/>
      <c r="V177" s="416"/>
      <c r="W177" s="416">
        <f>SUM(W178:W180)</f>
        <v>0</v>
      </c>
      <c r="X177" s="416"/>
      <c r="Y177" s="416"/>
      <c r="Z177" s="417"/>
      <c r="AA177" s="416"/>
      <c r="AB177" s="416">
        <f>SUM(AB178:AB180)</f>
        <v>0</v>
      </c>
      <c r="AC177" s="416"/>
      <c r="AD177" s="416"/>
      <c r="AE177" s="417"/>
      <c r="AF177" s="416"/>
      <c r="AG177" s="416">
        <f>SUM(AG178:AG180)</f>
        <v>0</v>
      </c>
      <c r="AH177" s="416"/>
      <c r="AI177" s="416"/>
      <c r="AJ177" s="417"/>
      <c r="AK177" s="416"/>
      <c r="AL177" s="416">
        <f>SUM(AL178:AL180)</f>
        <v>0</v>
      </c>
      <c r="AM177" s="416"/>
      <c r="AN177" s="416"/>
      <c r="AO177" s="417"/>
      <c r="AP177" s="416"/>
      <c r="AQ177" s="416">
        <f>SUM(AQ178:AQ180)</f>
        <v>0</v>
      </c>
      <c r="AR177" s="416"/>
      <c r="AS177" s="416"/>
      <c r="AT177" s="417"/>
      <c r="AU177" s="416"/>
      <c r="AV177" s="416">
        <f>SUM(AV178:AV180)</f>
        <v>0</v>
      </c>
      <c r="AW177" s="416"/>
      <c r="AX177" s="416"/>
      <c r="AY177" s="417"/>
      <c r="AZ177" s="416"/>
      <c r="BA177" s="416">
        <f>SUM(BA178:BA180)</f>
        <v>0</v>
      </c>
      <c r="BB177" s="416"/>
      <c r="BC177" s="416"/>
      <c r="BD177" s="417"/>
      <c r="BE177" s="416"/>
      <c r="BF177" s="416">
        <f>SUM(BF178:BF180)</f>
        <v>0</v>
      </c>
      <c r="BG177" s="416"/>
      <c r="BH177" s="416"/>
      <c r="BI177" s="417"/>
      <c r="BJ177" s="416"/>
      <c r="BK177" s="416">
        <f>SUM(BK178:BK180)</f>
        <v>0</v>
      </c>
      <c r="BL177" s="416"/>
      <c r="BM177" s="416"/>
      <c r="BN177" s="417"/>
      <c r="BO177" s="416"/>
      <c r="BP177" s="416">
        <f>SUM(BP178:BP180)</f>
        <v>0</v>
      </c>
      <c r="BQ177" s="416"/>
      <c r="BR177" s="416"/>
      <c r="BS177" s="417"/>
      <c r="BT177" s="416"/>
      <c r="BU177" s="416">
        <f>SUM(BU178:BU180)</f>
        <v>2338000</v>
      </c>
      <c r="BV177" s="416"/>
      <c r="BW177" s="416"/>
      <c r="BX177" s="417"/>
      <c r="BY177" s="416"/>
      <c r="BZ177" s="416">
        <f>SUM(BZ178:BZ180)</f>
        <v>35422197</v>
      </c>
      <c r="CA177" s="416"/>
      <c r="CB177" s="416"/>
      <c r="CC177" s="417"/>
      <c r="CD177" s="416"/>
      <c r="CE177" s="416">
        <f>SUM(CE178:CE180)</f>
        <v>3094000</v>
      </c>
      <c r="CF177" s="416"/>
      <c r="CG177" s="416"/>
      <c r="CH177" s="417"/>
      <c r="CI177" s="416"/>
      <c r="CJ177" s="416">
        <f>SUM(CJ178:CJ180)</f>
        <v>2187280</v>
      </c>
      <c r="CK177" s="416"/>
      <c r="CL177" s="416"/>
      <c r="CM177" s="417"/>
      <c r="CN177" s="416"/>
      <c r="CO177" s="416">
        <f>SUM(CO178:CO180)</f>
        <v>2500000</v>
      </c>
      <c r="CP177" s="416"/>
      <c r="CQ177" s="416"/>
      <c r="CR177" s="417"/>
      <c r="CS177" s="416"/>
      <c r="CT177" s="416">
        <f>SUM(CT178:CT180)</f>
        <v>938000</v>
      </c>
      <c r="CU177" s="416"/>
      <c r="CV177" s="416"/>
      <c r="CW177" s="417"/>
      <c r="CX177" s="416"/>
      <c r="CY177" s="416">
        <f>SUM(CY178:CY180)</f>
        <v>6912917</v>
      </c>
      <c r="CZ177" s="416"/>
      <c r="DA177" s="416"/>
      <c r="DB177" s="417"/>
      <c r="DC177" s="416"/>
      <c r="DD177" s="416">
        <f>SUM(DD178:DD180)</f>
        <v>4689000</v>
      </c>
      <c r="DE177" s="416"/>
      <c r="DF177" s="416"/>
      <c r="DG177" s="417"/>
      <c r="DH177" s="416"/>
      <c r="DI177" s="416">
        <f>SUM(DI178:DI180)</f>
        <v>3435000</v>
      </c>
      <c r="DJ177" s="416"/>
      <c r="DK177" s="416"/>
      <c r="DL177" s="417"/>
      <c r="DM177" s="416"/>
      <c r="DN177" s="416">
        <f>SUM(DN178:DN180)</f>
        <v>3437000</v>
      </c>
      <c r="DO177" s="416"/>
      <c r="DP177" s="416"/>
      <c r="DQ177" s="417"/>
      <c r="DR177" s="416"/>
      <c r="DS177" s="416">
        <f>SUM(DS178:DS180)</f>
        <v>3497000</v>
      </c>
      <c r="DT177" s="416"/>
      <c r="DU177" s="416"/>
      <c r="DV177" s="417"/>
      <c r="DW177" s="416"/>
      <c r="DX177" s="416">
        <f>SUM(DX178:DX180)</f>
        <v>0</v>
      </c>
      <c r="DY177" s="416"/>
      <c r="DZ177" s="416"/>
      <c r="EA177" s="417"/>
      <c r="EB177" s="416"/>
      <c r="EC177" s="416">
        <f>SUM(EC178:EC180)</f>
        <v>1000000</v>
      </c>
      <c r="ED177" s="416"/>
      <c r="EE177" s="416"/>
      <c r="EF177" s="417"/>
      <c r="EG177" s="416"/>
      <c r="EH177" s="416">
        <f>SUM(EH178:EH180)</f>
        <v>3732000</v>
      </c>
      <c r="EI177" s="416"/>
      <c r="EJ177" s="416"/>
      <c r="EK177" s="417"/>
      <c r="EL177" s="416"/>
      <c r="EM177" s="416">
        <f>SUM(EM178:EM180)</f>
        <v>3094000</v>
      </c>
      <c r="EN177" s="416"/>
      <c r="EO177" s="416"/>
      <c r="EP177" s="301"/>
      <c r="ER177" s="290"/>
    </row>
    <row r="178" spans="4:148" ht="12.75" customHeight="1" x14ac:dyDescent="0.35">
      <c r="D178" s="301" t="s">
        <v>338</v>
      </c>
      <c r="G178" s="320"/>
      <c r="H178" s="414">
        <v>0</v>
      </c>
      <c r="I178" s="415"/>
      <c r="J178" s="416"/>
      <c r="K178" s="417"/>
      <c r="L178" s="418"/>
      <c r="M178" s="414">
        <f>2338000-70335</f>
        <v>2267665</v>
      </c>
      <c r="N178" s="415"/>
      <c r="O178" s="416"/>
      <c r="P178" s="417"/>
      <c r="Q178" s="418"/>
      <c r="R178" s="414">
        <v>0</v>
      </c>
      <c r="S178" s="415"/>
      <c r="T178" s="416"/>
      <c r="U178" s="417"/>
      <c r="V178" s="418"/>
      <c r="W178" s="414">
        <v>0</v>
      </c>
      <c r="X178" s="415"/>
      <c r="Y178" s="416"/>
      <c r="Z178" s="417"/>
      <c r="AA178" s="418"/>
      <c r="AB178" s="414">
        <v>0</v>
      </c>
      <c r="AC178" s="415"/>
      <c r="AD178" s="416"/>
      <c r="AE178" s="417"/>
      <c r="AF178" s="418"/>
      <c r="AG178" s="414">
        <v>0</v>
      </c>
      <c r="AH178" s="415"/>
      <c r="AI178" s="416"/>
      <c r="AJ178" s="417"/>
      <c r="AK178" s="418"/>
      <c r="AL178" s="414">
        <v>0</v>
      </c>
      <c r="AM178" s="415"/>
      <c r="AN178" s="416"/>
      <c r="AO178" s="417"/>
      <c r="AP178" s="418"/>
      <c r="AQ178" s="414">
        <v>0</v>
      </c>
      <c r="AR178" s="415"/>
      <c r="AS178" s="416"/>
      <c r="AT178" s="417"/>
      <c r="AU178" s="418"/>
      <c r="AV178" s="414">
        <v>0</v>
      </c>
      <c r="AW178" s="415"/>
      <c r="AX178" s="416"/>
      <c r="AY178" s="417"/>
      <c r="AZ178" s="418"/>
      <c r="BA178" s="414">
        <v>0</v>
      </c>
      <c r="BB178" s="415"/>
      <c r="BC178" s="416"/>
      <c r="BD178" s="417"/>
      <c r="BE178" s="418"/>
      <c r="BF178" s="414">
        <v>0</v>
      </c>
      <c r="BG178" s="415"/>
      <c r="BH178" s="416"/>
      <c r="BI178" s="417"/>
      <c r="BJ178" s="418"/>
      <c r="BK178" s="414">
        <v>0</v>
      </c>
      <c r="BL178" s="415"/>
      <c r="BM178" s="416"/>
      <c r="BN178" s="417"/>
      <c r="BO178" s="418"/>
      <c r="BP178" s="414">
        <v>0</v>
      </c>
      <c r="BQ178" s="415"/>
      <c r="BR178" s="416"/>
      <c r="BS178" s="417"/>
      <c r="BT178" s="418"/>
      <c r="BU178" s="414">
        <f>SUM(M178:BP178)</f>
        <v>2267665</v>
      </c>
      <c r="BV178" s="415"/>
      <c r="BW178" s="416"/>
      <c r="BX178" s="417"/>
      <c r="BY178" s="418"/>
      <c r="BZ178" s="414">
        <v>30697662</v>
      </c>
      <c r="CA178" s="415"/>
      <c r="CB178" s="416"/>
      <c r="CC178" s="417"/>
      <c r="CD178" s="418"/>
      <c r="CE178" s="414">
        <v>2355458</v>
      </c>
      <c r="CF178" s="415"/>
      <c r="CG178" s="416"/>
      <c r="CH178" s="417"/>
      <c r="CI178" s="418"/>
      <c r="CJ178" s="414">
        <v>1670640</v>
      </c>
      <c r="CK178" s="415"/>
      <c r="CL178" s="416"/>
      <c r="CM178" s="417"/>
      <c r="CN178" s="418"/>
      <c r="CO178" s="414">
        <v>2034394</v>
      </c>
      <c r="CP178" s="415"/>
      <c r="CQ178" s="416"/>
      <c r="CR178" s="417"/>
      <c r="CS178" s="418"/>
      <c r="CT178" s="414">
        <v>769346</v>
      </c>
      <c r="CU178" s="415"/>
      <c r="CV178" s="416"/>
      <c r="CW178" s="417"/>
      <c r="CX178" s="418"/>
      <c r="CY178" s="414">
        <v>5745549</v>
      </c>
      <c r="CZ178" s="415"/>
      <c r="DA178" s="416"/>
      <c r="DB178" s="417"/>
      <c r="DC178" s="418"/>
      <c r="DD178" s="414">
        <v>3959782</v>
      </c>
      <c r="DE178" s="415"/>
      <c r="DF178" s="416"/>
      <c r="DG178" s="417"/>
      <c r="DH178" s="418"/>
      <c r="DI178" s="414">
        <v>3056805</v>
      </c>
      <c r="DJ178" s="415"/>
      <c r="DK178" s="416"/>
      <c r="DL178" s="417"/>
      <c r="DM178" s="418"/>
      <c r="DN178" s="414">
        <v>3168664</v>
      </c>
      <c r="DO178" s="415"/>
      <c r="DP178" s="416"/>
      <c r="DQ178" s="417"/>
      <c r="DR178" s="418"/>
      <c r="DS178" s="414">
        <v>3289892</v>
      </c>
      <c r="DT178" s="415"/>
      <c r="DU178" s="416"/>
      <c r="DV178" s="417"/>
      <c r="DW178" s="418"/>
      <c r="DX178" s="414">
        <v>0</v>
      </c>
      <c r="DY178" s="415"/>
      <c r="DZ178" s="416"/>
      <c r="EA178" s="417"/>
      <c r="EB178" s="418"/>
      <c r="EC178" s="414">
        <v>1011714</v>
      </c>
      <c r="ED178" s="415"/>
      <c r="EE178" s="416"/>
      <c r="EF178" s="417"/>
      <c r="EG178" s="418"/>
      <c r="EH178" s="414">
        <v>3635418</v>
      </c>
      <c r="EI178" s="415"/>
      <c r="EJ178" s="416"/>
      <c r="EK178" s="417"/>
      <c r="EL178" s="418"/>
      <c r="EM178" s="414">
        <f t="shared" ref="EM178:EM180" si="10">SUM(CE178)</f>
        <v>2355458</v>
      </c>
      <c r="EN178" s="415"/>
      <c r="EO178" s="416"/>
      <c r="EP178" s="301"/>
      <c r="ER178" s="290"/>
    </row>
    <row r="179" spans="4:148" ht="12.75" customHeight="1" x14ac:dyDescent="0.35">
      <c r="D179" s="301" t="s">
        <v>341</v>
      </c>
      <c r="G179" s="313"/>
      <c r="H179" s="416">
        <v>0</v>
      </c>
      <c r="I179" s="420"/>
      <c r="J179" s="416"/>
      <c r="K179" s="417"/>
      <c r="L179" s="417"/>
      <c r="M179" s="416">
        <v>70335</v>
      </c>
      <c r="N179" s="420"/>
      <c r="O179" s="416"/>
      <c r="P179" s="417"/>
      <c r="Q179" s="417"/>
      <c r="R179" s="416">
        <v>0</v>
      </c>
      <c r="S179" s="420"/>
      <c r="T179" s="416"/>
      <c r="U179" s="417"/>
      <c r="V179" s="417"/>
      <c r="W179" s="416">
        <v>0</v>
      </c>
      <c r="X179" s="420"/>
      <c r="Y179" s="416"/>
      <c r="Z179" s="417"/>
      <c r="AA179" s="417"/>
      <c r="AB179" s="416">
        <v>0</v>
      </c>
      <c r="AC179" s="420"/>
      <c r="AD179" s="416"/>
      <c r="AE179" s="417"/>
      <c r="AF179" s="417"/>
      <c r="AG179" s="416">
        <v>0</v>
      </c>
      <c r="AH179" s="420"/>
      <c r="AI179" s="416"/>
      <c r="AJ179" s="417"/>
      <c r="AK179" s="417"/>
      <c r="AL179" s="416">
        <v>0</v>
      </c>
      <c r="AM179" s="420"/>
      <c r="AN179" s="416"/>
      <c r="AO179" s="417"/>
      <c r="AP179" s="417"/>
      <c r="AQ179" s="416">
        <v>0</v>
      </c>
      <c r="AR179" s="420"/>
      <c r="AS179" s="416"/>
      <c r="AT179" s="417"/>
      <c r="AU179" s="417"/>
      <c r="AV179" s="416">
        <v>0</v>
      </c>
      <c r="AW179" s="420"/>
      <c r="AX179" s="416"/>
      <c r="AY179" s="417"/>
      <c r="AZ179" s="417"/>
      <c r="BA179" s="416">
        <v>0</v>
      </c>
      <c r="BB179" s="420"/>
      <c r="BC179" s="416"/>
      <c r="BD179" s="417"/>
      <c r="BE179" s="417"/>
      <c r="BF179" s="416">
        <v>0</v>
      </c>
      <c r="BG179" s="420"/>
      <c r="BH179" s="416"/>
      <c r="BI179" s="417"/>
      <c r="BJ179" s="417"/>
      <c r="BK179" s="416">
        <v>0</v>
      </c>
      <c r="BL179" s="420"/>
      <c r="BM179" s="416"/>
      <c r="BN179" s="417"/>
      <c r="BO179" s="417"/>
      <c r="BP179" s="416">
        <v>0</v>
      </c>
      <c r="BQ179" s="420"/>
      <c r="BR179" s="416"/>
      <c r="BS179" s="417"/>
      <c r="BT179" s="417"/>
      <c r="BU179" s="416">
        <f>SUM(M179:BP179)</f>
        <v>70335</v>
      </c>
      <c r="BV179" s="420"/>
      <c r="BW179" s="416"/>
      <c r="BX179" s="417"/>
      <c r="BY179" s="417"/>
      <c r="BZ179" s="416">
        <v>4736249</v>
      </c>
      <c r="CA179" s="420"/>
      <c r="CB179" s="416"/>
      <c r="CC179" s="417"/>
      <c r="CD179" s="417"/>
      <c r="CE179" s="416">
        <v>738542</v>
      </c>
      <c r="CF179" s="420"/>
      <c r="CG179" s="416"/>
      <c r="CH179" s="417"/>
      <c r="CI179" s="417"/>
      <c r="CJ179" s="416">
        <v>516640</v>
      </c>
      <c r="CK179" s="420"/>
      <c r="CL179" s="416"/>
      <c r="CM179" s="417"/>
      <c r="CN179" s="417"/>
      <c r="CO179" s="416">
        <v>465606</v>
      </c>
      <c r="CP179" s="420"/>
      <c r="CQ179" s="416"/>
      <c r="CR179" s="417"/>
      <c r="CS179" s="417"/>
      <c r="CT179" s="416">
        <v>168654</v>
      </c>
      <c r="CU179" s="420"/>
      <c r="CV179" s="416"/>
      <c r="CW179" s="417"/>
      <c r="CX179" s="417"/>
      <c r="CY179" s="416">
        <v>1167368</v>
      </c>
      <c r="CZ179" s="420"/>
      <c r="DA179" s="416"/>
      <c r="DB179" s="417"/>
      <c r="DC179" s="417"/>
      <c r="DD179" s="416">
        <v>729218</v>
      </c>
      <c r="DE179" s="420"/>
      <c r="DF179" s="416"/>
      <c r="DG179" s="417"/>
      <c r="DH179" s="417"/>
      <c r="DI179" s="416">
        <v>378195</v>
      </c>
      <c r="DJ179" s="420"/>
      <c r="DK179" s="416"/>
      <c r="DL179" s="417"/>
      <c r="DM179" s="417"/>
      <c r="DN179" s="416">
        <v>268336</v>
      </c>
      <c r="DO179" s="420"/>
      <c r="DP179" s="416"/>
      <c r="DQ179" s="417"/>
      <c r="DR179" s="417"/>
      <c r="DS179" s="416">
        <v>207108</v>
      </c>
      <c r="DT179" s="420"/>
      <c r="DU179" s="416"/>
      <c r="DV179" s="417"/>
      <c r="DW179" s="417"/>
      <c r="DX179" s="416">
        <v>0</v>
      </c>
      <c r="DY179" s="420"/>
      <c r="DZ179" s="416"/>
      <c r="EA179" s="417"/>
      <c r="EB179" s="417"/>
      <c r="EC179" s="416">
        <v>0</v>
      </c>
      <c r="ED179" s="420"/>
      <c r="EE179" s="416"/>
      <c r="EF179" s="417"/>
      <c r="EG179" s="417"/>
      <c r="EH179" s="416">
        <v>96582</v>
      </c>
      <c r="EI179" s="420"/>
      <c r="EJ179" s="416"/>
      <c r="EK179" s="417"/>
      <c r="EL179" s="417"/>
      <c r="EM179" s="416">
        <f t="shared" si="10"/>
        <v>738542</v>
      </c>
      <c r="EN179" s="420"/>
      <c r="EO179" s="416"/>
      <c r="EP179" s="301"/>
      <c r="ER179" s="290"/>
    </row>
    <row r="180" spans="4:148" ht="12.75" customHeight="1" x14ac:dyDescent="0.35">
      <c r="D180" s="301" t="s">
        <v>342</v>
      </c>
      <c r="G180" s="337"/>
      <c r="H180" s="428">
        <v>0</v>
      </c>
      <c r="I180" s="429"/>
      <c r="J180" s="416"/>
      <c r="K180" s="417"/>
      <c r="L180" s="430"/>
      <c r="M180" s="428">
        <v>0</v>
      </c>
      <c r="N180" s="429"/>
      <c r="O180" s="416"/>
      <c r="P180" s="417"/>
      <c r="Q180" s="430"/>
      <c r="R180" s="428">
        <v>0</v>
      </c>
      <c r="S180" s="429"/>
      <c r="T180" s="416"/>
      <c r="U180" s="417"/>
      <c r="V180" s="430"/>
      <c r="W180" s="428">
        <v>0</v>
      </c>
      <c r="X180" s="429"/>
      <c r="Y180" s="416"/>
      <c r="Z180" s="417"/>
      <c r="AA180" s="430"/>
      <c r="AB180" s="428">
        <v>0</v>
      </c>
      <c r="AC180" s="429"/>
      <c r="AD180" s="416"/>
      <c r="AE180" s="417"/>
      <c r="AF180" s="430"/>
      <c r="AG180" s="428">
        <v>0</v>
      </c>
      <c r="AH180" s="429"/>
      <c r="AI180" s="416"/>
      <c r="AJ180" s="417"/>
      <c r="AK180" s="430"/>
      <c r="AL180" s="428">
        <v>0</v>
      </c>
      <c r="AM180" s="429"/>
      <c r="AN180" s="416"/>
      <c r="AO180" s="417"/>
      <c r="AP180" s="430"/>
      <c r="AQ180" s="428">
        <v>0</v>
      </c>
      <c r="AR180" s="429"/>
      <c r="AS180" s="416"/>
      <c r="AT180" s="417"/>
      <c r="AU180" s="430"/>
      <c r="AV180" s="428">
        <v>0</v>
      </c>
      <c r="AW180" s="429"/>
      <c r="AX180" s="416"/>
      <c r="AY180" s="417"/>
      <c r="AZ180" s="430"/>
      <c r="BA180" s="428">
        <v>0</v>
      </c>
      <c r="BB180" s="429"/>
      <c r="BC180" s="416"/>
      <c r="BD180" s="417"/>
      <c r="BE180" s="430"/>
      <c r="BF180" s="428">
        <v>0</v>
      </c>
      <c r="BG180" s="429"/>
      <c r="BH180" s="416"/>
      <c r="BI180" s="417"/>
      <c r="BJ180" s="430"/>
      <c r="BK180" s="428">
        <v>0</v>
      </c>
      <c r="BL180" s="429"/>
      <c r="BM180" s="416"/>
      <c r="BN180" s="417"/>
      <c r="BO180" s="430"/>
      <c r="BP180" s="428">
        <v>0</v>
      </c>
      <c r="BQ180" s="429"/>
      <c r="BR180" s="416"/>
      <c r="BS180" s="417"/>
      <c r="BT180" s="430"/>
      <c r="BU180" s="428">
        <f>SUM(M180:BP180)</f>
        <v>0</v>
      </c>
      <c r="BV180" s="429"/>
      <c r="BW180" s="416"/>
      <c r="BX180" s="417"/>
      <c r="BY180" s="430"/>
      <c r="BZ180" s="428">
        <v>-11714</v>
      </c>
      <c r="CA180" s="429"/>
      <c r="CB180" s="416"/>
      <c r="CC180" s="417"/>
      <c r="CD180" s="430"/>
      <c r="CE180" s="428">
        <v>0</v>
      </c>
      <c r="CF180" s="429"/>
      <c r="CG180" s="416"/>
      <c r="CH180" s="417"/>
      <c r="CI180" s="430"/>
      <c r="CJ180" s="428">
        <v>0</v>
      </c>
      <c r="CK180" s="429"/>
      <c r="CL180" s="416"/>
      <c r="CM180" s="417"/>
      <c r="CN180" s="430"/>
      <c r="CO180" s="428">
        <v>0</v>
      </c>
      <c r="CP180" s="429"/>
      <c r="CQ180" s="416"/>
      <c r="CR180" s="417"/>
      <c r="CS180" s="430"/>
      <c r="CT180" s="428">
        <v>0</v>
      </c>
      <c r="CU180" s="429"/>
      <c r="CV180" s="416"/>
      <c r="CW180" s="417"/>
      <c r="CX180" s="430"/>
      <c r="CY180" s="428">
        <v>0</v>
      </c>
      <c r="CZ180" s="429"/>
      <c r="DA180" s="416"/>
      <c r="DB180" s="417"/>
      <c r="DC180" s="430"/>
      <c r="DD180" s="428">
        <v>0</v>
      </c>
      <c r="DE180" s="429"/>
      <c r="DF180" s="416"/>
      <c r="DG180" s="417"/>
      <c r="DH180" s="430"/>
      <c r="DI180" s="428">
        <v>0</v>
      </c>
      <c r="DJ180" s="429"/>
      <c r="DK180" s="416"/>
      <c r="DL180" s="417"/>
      <c r="DM180" s="430"/>
      <c r="DN180" s="428">
        <v>0</v>
      </c>
      <c r="DO180" s="429"/>
      <c r="DP180" s="416"/>
      <c r="DQ180" s="417"/>
      <c r="DR180" s="430"/>
      <c r="DS180" s="428">
        <v>0</v>
      </c>
      <c r="DT180" s="429"/>
      <c r="DU180" s="416"/>
      <c r="DV180" s="417"/>
      <c r="DW180" s="430"/>
      <c r="DX180" s="428">
        <v>0</v>
      </c>
      <c r="DY180" s="429"/>
      <c r="DZ180" s="416"/>
      <c r="EA180" s="417"/>
      <c r="EB180" s="430"/>
      <c r="EC180" s="428">
        <v>-11714</v>
      </c>
      <c r="ED180" s="429"/>
      <c r="EE180" s="416"/>
      <c r="EF180" s="417"/>
      <c r="EG180" s="430"/>
      <c r="EH180" s="428">
        <v>0</v>
      </c>
      <c r="EI180" s="429"/>
      <c r="EJ180" s="416"/>
      <c r="EK180" s="417"/>
      <c r="EL180" s="430"/>
      <c r="EM180" s="428">
        <f t="shared" si="10"/>
        <v>0</v>
      </c>
      <c r="EN180" s="429"/>
      <c r="EO180" s="416"/>
      <c r="EP180" s="301"/>
      <c r="ER180" s="290"/>
    </row>
    <row r="181" spans="4:148" ht="12.75" customHeight="1" x14ac:dyDescent="0.35">
      <c r="D181" s="301"/>
      <c r="H181" s="416"/>
      <c r="I181" s="416"/>
      <c r="J181" s="416"/>
      <c r="K181" s="417"/>
      <c r="L181" s="416"/>
      <c r="M181" s="416"/>
      <c r="N181" s="416"/>
      <c r="O181" s="416"/>
      <c r="P181" s="417"/>
      <c r="Q181" s="416"/>
      <c r="R181" s="416"/>
      <c r="S181" s="416"/>
      <c r="T181" s="416"/>
      <c r="U181" s="417"/>
      <c r="V181" s="416"/>
      <c r="W181" s="416"/>
      <c r="X181" s="416"/>
      <c r="Y181" s="416"/>
      <c r="Z181" s="417"/>
      <c r="AA181" s="416"/>
      <c r="AB181" s="416"/>
      <c r="AC181" s="416"/>
      <c r="AD181" s="416"/>
      <c r="AE181" s="417"/>
      <c r="AF181" s="416"/>
      <c r="AG181" s="416"/>
      <c r="AH181" s="416"/>
      <c r="AI181" s="416"/>
      <c r="AJ181" s="417"/>
      <c r="AK181" s="416"/>
      <c r="AL181" s="416"/>
      <c r="AM181" s="416"/>
      <c r="AN181" s="416"/>
      <c r="AO181" s="417"/>
      <c r="AP181" s="416"/>
      <c r="AQ181" s="416"/>
      <c r="AR181" s="416"/>
      <c r="AS181" s="416"/>
      <c r="AT181" s="417"/>
      <c r="AU181" s="416"/>
      <c r="AV181" s="416"/>
      <c r="AW181" s="416"/>
      <c r="AX181" s="416"/>
      <c r="AY181" s="417"/>
      <c r="AZ181" s="416"/>
      <c r="BA181" s="416"/>
      <c r="BB181" s="416"/>
      <c r="BC181" s="416"/>
      <c r="BD181" s="417"/>
      <c r="BE181" s="416"/>
      <c r="BF181" s="416"/>
      <c r="BG181" s="416"/>
      <c r="BH181" s="416"/>
      <c r="BI181" s="417"/>
      <c r="BJ181" s="416"/>
      <c r="BK181" s="416"/>
      <c r="BL181" s="416"/>
      <c r="BM181" s="416"/>
      <c r="BN181" s="417"/>
      <c r="BO181" s="416"/>
      <c r="BP181" s="416"/>
      <c r="BQ181" s="416"/>
      <c r="BR181" s="416"/>
      <c r="BS181" s="417"/>
      <c r="BT181" s="416"/>
      <c r="BU181" s="416"/>
      <c r="BV181" s="416"/>
      <c r="BW181" s="416"/>
      <c r="BX181" s="417"/>
      <c r="BY181" s="416"/>
      <c r="BZ181" s="416"/>
      <c r="CA181" s="416"/>
      <c r="CB181" s="416"/>
      <c r="CC181" s="417"/>
      <c r="CD181" s="416"/>
      <c r="CE181" s="416"/>
      <c r="CF181" s="416"/>
      <c r="CG181" s="416"/>
      <c r="CH181" s="417"/>
      <c r="CI181" s="416"/>
      <c r="CJ181" s="416"/>
      <c r="CK181" s="416"/>
      <c r="CL181" s="416"/>
      <c r="CM181" s="417"/>
      <c r="CN181" s="416"/>
      <c r="CO181" s="416"/>
      <c r="CP181" s="416"/>
      <c r="CQ181" s="416"/>
      <c r="CR181" s="417"/>
      <c r="CS181" s="416"/>
      <c r="CT181" s="416"/>
      <c r="CU181" s="416"/>
      <c r="CV181" s="416"/>
      <c r="CW181" s="417"/>
      <c r="CX181" s="416"/>
      <c r="CY181" s="416"/>
      <c r="CZ181" s="416"/>
      <c r="DA181" s="416"/>
      <c r="DB181" s="417"/>
      <c r="DC181" s="416"/>
      <c r="DD181" s="416"/>
      <c r="DE181" s="416"/>
      <c r="DF181" s="416"/>
      <c r="DG181" s="417"/>
      <c r="DH181" s="416"/>
      <c r="DI181" s="416"/>
      <c r="DJ181" s="416"/>
      <c r="DK181" s="416"/>
      <c r="DL181" s="417"/>
      <c r="DM181" s="416"/>
      <c r="DN181" s="416"/>
      <c r="DO181" s="416"/>
      <c r="DP181" s="416"/>
      <c r="DQ181" s="417"/>
      <c r="DR181" s="416"/>
      <c r="DS181" s="416"/>
      <c r="DT181" s="416"/>
      <c r="DU181" s="416"/>
      <c r="DV181" s="417"/>
      <c r="DW181" s="416"/>
      <c r="DX181" s="416"/>
      <c r="DY181" s="416"/>
      <c r="DZ181" s="416"/>
      <c r="EA181" s="417"/>
      <c r="EB181" s="416"/>
      <c r="EC181" s="416"/>
      <c r="ED181" s="416"/>
      <c r="EE181" s="416"/>
      <c r="EF181" s="417"/>
      <c r="EG181" s="416"/>
      <c r="EH181" s="416"/>
      <c r="EI181" s="416"/>
      <c r="EJ181" s="416"/>
      <c r="EK181" s="417"/>
      <c r="EL181" s="416"/>
      <c r="EM181" s="416"/>
      <c r="EN181" s="416"/>
      <c r="EO181" s="416"/>
      <c r="EP181" s="301"/>
      <c r="ER181" s="290"/>
    </row>
    <row r="182" spans="4:148" ht="12.75" customHeight="1" x14ac:dyDescent="0.35">
      <c r="D182" s="301" t="s">
        <v>372</v>
      </c>
      <c r="H182" s="416">
        <f>SUM(H183:H185)</f>
        <v>0</v>
      </c>
      <c r="I182" s="416"/>
      <c r="J182" s="416"/>
      <c r="K182" s="417"/>
      <c r="L182" s="416"/>
      <c r="M182" s="416">
        <f>SUM(M183:M185)</f>
        <v>0</v>
      </c>
      <c r="N182" s="416"/>
      <c r="O182" s="416"/>
      <c r="P182" s="417"/>
      <c r="Q182" s="416"/>
      <c r="R182" s="416">
        <f>SUM(R183:R185)</f>
        <v>0</v>
      </c>
      <c r="S182" s="416"/>
      <c r="T182" s="416"/>
      <c r="U182" s="417"/>
      <c r="V182" s="416"/>
      <c r="W182" s="416">
        <f>SUM(W183:W185)</f>
        <v>0</v>
      </c>
      <c r="X182" s="416"/>
      <c r="Y182" s="416"/>
      <c r="Z182" s="417"/>
      <c r="AA182" s="416"/>
      <c r="AB182" s="416">
        <f>SUM(AB183:AB185)</f>
        <v>0</v>
      </c>
      <c r="AC182" s="416"/>
      <c r="AD182" s="416"/>
      <c r="AE182" s="417"/>
      <c r="AF182" s="416"/>
      <c r="AG182" s="416">
        <f>SUM(AG183:AG185)</f>
        <v>0</v>
      </c>
      <c r="AH182" s="416"/>
      <c r="AI182" s="416"/>
      <c r="AJ182" s="417"/>
      <c r="AK182" s="416"/>
      <c r="AL182" s="416">
        <f>SUM(AL183:AL185)</f>
        <v>0</v>
      </c>
      <c r="AM182" s="416"/>
      <c r="AN182" s="416"/>
      <c r="AO182" s="417"/>
      <c r="AP182" s="416"/>
      <c r="AQ182" s="416">
        <f>SUM(AQ183:AQ185)</f>
        <v>0</v>
      </c>
      <c r="AR182" s="416"/>
      <c r="AS182" s="416"/>
      <c r="AT182" s="417"/>
      <c r="AU182" s="416"/>
      <c r="AV182" s="416">
        <f>SUM(AV183:AV185)</f>
        <v>0</v>
      </c>
      <c r="AW182" s="416"/>
      <c r="AX182" s="416"/>
      <c r="AY182" s="417"/>
      <c r="AZ182" s="416"/>
      <c r="BA182" s="416">
        <f>SUM(BA183:BA185)</f>
        <v>0</v>
      </c>
      <c r="BB182" s="416"/>
      <c r="BC182" s="416"/>
      <c r="BD182" s="417"/>
      <c r="BE182" s="416"/>
      <c r="BF182" s="416">
        <f>SUM(BF183:BF185)</f>
        <v>0</v>
      </c>
      <c r="BG182" s="416"/>
      <c r="BH182" s="416"/>
      <c r="BI182" s="417"/>
      <c r="BJ182" s="416"/>
      <c r="BK182" s="416">
        <f>SUM(BK183:BK185)</f>
        <v>0</v>
      </c>
      <c r="BL182" s="416"/>
      <c r="BM182" s="416"/>
      <c r="BN182" s="417"/>
      <c r="BO182" s="416"/>
      <c r="BP182" s="416">
        <f>SUM(BP183:BP185)</f>
        <v>0</v>
      </c>
      <c r="BQ182" s="416"/>
      <c r="BR182" s="416"/>
      <c r="BS182" s="417"/>
      <c r="BT182" s="416"/>
      <c r="BU182" s="416">
        <f>SUM(BU183:BU185)</f>
        <v>0</v>
      </c>
      <c r="BV182" s="416"/>
      <c r="BW182" s="416"/>
      <c r="BX182" s="417"/>
      <c r="BY182" s="416"/>
      <c r="BZ182" s="416">
        <f>SUM(BZ183:BZ185)</f>
        <v>28769390</v>
      </c>
      <c r="CA182" s="416"/>
      <c r="CB182" s="416"/>
      <c r="CC182" s="417"/>
      <c r="CD182" s="416"/>
      <c r="CE182" s="416">
        <f>SUM(CE183:CE185)</f>
        <v>939000</v>
      </c>
      <c r="CF182" s="416"/>
      <c r="CG182" s="416"/>
      <c r="CH182" s="417"/>
      <c r="CI182" s="416"/>
      <c r="CJ182" s="416">
        <f>SUM(CJ183:CJ185)</f>
        <v>1250594</v>
      </c>
      <c r="CK182" s="416"/>
      <c r="CL182" s="416"/>
      <c r="CM182" s="417"/>
      <c r="CN182" s="416"/>
      <c r="CO182" s="416">
        <f>SUM(CO183:CO185)</f>
        <v>2500000</v>
      </c>
      <c r="CP182" s="416"/>
      <c r="CQ182" s="416"/>
      <c r="CR182" s="417"/>
      <c r="CS182" s="416"/>
      <c r="CT182" s="416">
        <f>SUM(CT183:CT185)</f>
        <v>3121000</v>
      </c>
      <c r="CU182" s="416"/>
      <c r="CV182" s="416"/>
      <c r="CW182" s="417"/>
      <c r="CX182" s="416"/>
      <c r="CY182" s="416">
        <f>SUM(CY183:CY185)</f>
        <v>3434000</v>
      </c>
      <c r="CZ182" s="416"/>
      <c r="DA182" s="416"/>
      <c r="DB182" s="417"/>
      <c r="DC182" s="416"/>
      <c r="DD182" s="416">
        <f>SUM(DD183:DD185)</f>
        <v>5221000</v>
      </c>
      <c r="DE182" s="416"/>
      <c r="DF182" s="416"/>
      <c r="DG182" s="417"/>
      <c r="DH182" s="416"/>
      <c r="DI182" s="416">
        <f>SUM(DI183:DI185)</f>
        <v>940796</v>
      </c>
      <c r="DJ182" s="416"/>
      <c r="DK182" s="416"/>
      <c r="DL182" s="417"/>
      <c r="DM182" s="416"/>
      <c r="DN182" s="416">
        <f>SUM(DN183:DN185)</f>
        <v>5373000</v>
      </c>
      <c r="DO182" s="416"/>
      <c r="DP182" s="416"/>
      <c r="DQ182" s="417"/>
      <c r="DR182" s="416"/>
      <c r="DS182" s="416">
        <f>SUM(DS183:DS185)</f>
        <v>2496000</v>
      </c>
      <c r="DT182" s="416"/>
      <c r="DU182" s="416"/>
      <c r="DV182" s="417"/>
      <c r="DW182" s="416"/>
      <c r="DX182" s="416">
        <f>SUM(DX183:DX185)</f>
        <v>3494000</v>
      </c>
      <c r="DY182" s="416"/>
      <c r="DZ182" s="416"/>
      <c r="EA182" s="417"/>
      <c r="EB182" s="416"/>
      <c r="EC182" s="416">
        <f>SUM(EC183:EC185)</f>
        <v>0</v>
      </c>
      <c r="ED182" s="416"/>
      <c r="EE182" s="416"/>
      <c r="EF182" s="417"/>
      <c r="EG182" s="416"/>
      <c r="EH182" s="416">
        <f>SUM(EH183:EH185)</f>
        <v>0</v>
      </c>
      <c r="EI182" s="416"/>
      <c r="EJ182" s="416"/>
      <c r="EK182" s="417"/>
      <c r="EL182" s="416"/>
      <c r="EM182" s="416">
        <f>SUM(EM183:EM185)</f>
        <v>939000</v>
      </c>
      <c r="EN182" s="416"/>
      <c r="EO182" s="416"/>
      <c r="EP182" s="301"/>
      <c r="ER182" s="290"/>
    </row>
    <row r="183" spans="4:148" ht="12.75" customHeight="1" x14ac:dyDescent="0.35">
      <c r="D183" s="301" t="s">
        <v>338</v>
      </c>
      <c r="G183" s="320"/>
      <c r="H183" s="414">
        <v>0</v>
      </c>
      <c r="I183" s="415"/>
      <c r="J183" s="416"/>
      <c r="K183" s="417"/>
      <c r="L183" s="418"/>
      <c r="M183" s="414">
        <v>0</v>
      </c>
      <c r="N183" s="415"/>
      <c r="O183" s="416"/>
      <c r="P183" s="417"/>
      <c r="Q183" s="418"/>
      <c r="R183" s="414">
        <v>0</v>
      </c>
      <c r="S183" s="415"/>
      <c r="T183" s="416"/>
      <c r="U183" s="417"/>
      <c r="V183" s="418"/>
      <c r="W183" s="414">
        <v>0</v>
      </c>
      <c r="X183" s="415"/>
      <c r="Y183" s="416"/>
      <c r="Z183" s="417"/>
      <c r="AA183" s="418"/>
      <c r="AB183" s="414">
        <v>0</v>
      </c>
      <c r="AC183" s="415"/>
      <c r="AD183" s="416"/>
      <c r="AE183" s="417"/>
      <c r="AF183" s="418"/>
      <c r="AG183" s="414">
        <v>0</v>
      </c>
      <c r="AH183" s="415"/>
      <c r="AI183" s="416"/>
      <c r="AJ183" s="417"/>
      <c r="AK183" s="418"/>
      <c r="AL183" s="414">
        <v>0</v>
      </c>
      <c r="AM183" s="415"/>
      <c r="AN183" s="416"/>
      <c r="AO183" s="417"/>
      <c r="AP183" s="418"/>
      <c r="AQ183" s="414">
        <v>0</v>
      </c>
      <c r="AR183" s="415"/>
      <c r="AS183" s="416"/>
      <c r="AT183" s="417"/>
      <c r="AU183" s="418"/>
      <c r="AV183" s="414">
        <v>0</v>
      </c>
      <c r="AW183" s="415"/>
      <c r="AX183" s="416"/>
      <c r="AY183" s="417"/>
      <c r="AZ183" s="418"/>
      <c r="BA183" s="414">
        <v>0</v>
      </c>
      <c r="BB183" s="415"/>
      <c r="BC183" s="416"/>
      <c r="BD183" s="417"/>
      <c r="BE183" s="418"/>
      <c r="BF183" s="414">
        <v>0</v>
      </c>
      <c r="BG183" s="415"/>
      <c r="BH183" s="416"/>
      <c r="BI183" s="417"/>
      <c r="BJ183" s="418"/>
      <c r="BK183" s="414">
        <v>0</v>
      </c>
      <c r="BL183" s="415"/>
      <c r="BM183" s="416"/>
      <c r="BN183" s="417"/>
      <c r="BO183" s="418"/>
      <c r="BP183" s="414">
        <v>0</v>
      </c>
      <c r="BQ183" s="415"/>
      <c r="BR183" s="416"/>
      <c r="BS183" s="417"/>
      <c r="BT183" s="418"/>
      <c r="BU183" s="414">
        <f>SUM(M183:BP183)</f>
        <v>0</v>
      </c>
      <c r="BV183" s="415"/>
      <c r="BW183" s="416"/>
      <c r="BX183" s="417"/>
      <c r="BY183" s="418"/>
      <c r="BZ183" s="414">
        <v>24798849</v>
      </c>
      <c r="CA183" s="415"/>
      <c r="CB183" s="416"/>
      <c r="CC183" s="417"/>
      <c r="CD183" s="418"/>
      <c r="CE183" s="414">
        <v>722190</v>
      </c>
      <c r="CF183" s="415"/>
      <c r="CG183" s="416"/>
      <c r="CH183" s="417"/>
      <c r="CI183" s="418"/>
      <c r="CJ183" s="414">
        <v>961128</v>
      </c>
      <c r="CK183" s="415"/>
      <c r="CL183" s="416"/>
      <c r="CM183" s="417"/>
      <c r="CN183" s="418"/>
      <c r="CO183" s="414">
        <v>2013404</v>
      </c>
      <c r="CP183" s="415"/>
      <c r="CQ183" s="416"/>
      <c r="CR183" s="417"/>
      <c r="CS183" s="418"/>
      <c r="CT183" s="414">
        <v>2517561</v>
      </c>
      <c r="CU183" s="415"/>
      <c r="CV183" s="416"/>
      <c r="CW183" s="417"/>
      <c r="CX183" s="418"/>
      <c r="CY183" s="414">
        <v>2826342</v>
      </c>
      <c r="CZ183" s="415"/>
      <c r="DA183" s="416"/>
      <c r="DB183" s="417"/>
      <c r="DC183" s="418"/>
      <c r="DD183" s="414">
        <v>4420480</v>
      </c>
      <c r="DE183" s="415"/>
      <c r="DF183" s="416"/>
      <c r="DG183" s="417"/>
      <c r="DH183" s="418"/>
      <c r="DI183" s="414">
        <v>808366</v>
      </c>
      <c r="DJ183" s="415"/>
      <c r="DK183" s="416"/>
      <c r="DL183" s="417"/>
      <c r="DM183" s="418"/>
      <c r="DN183" s="414">
        <v>4875933</v>
      </c>
      <c r="DO183" s="415"/>
      <c r="DP183" s="416"/>
      <c r="DQ183" s="417"/>
      <c r="DR183" s="418"/>
      <c r="DS183" s="414">
        <v>2327735</v>
      </c>
      <c r="DT183" s="415"/>
      <c r="DU183" s="416"/>
      <c r="DV183" s="417"/>
      <c r="DW183" s="418"/>
      <c r="DX183" s="414">
        <v>3325710</v>
      </c>
      <c r="DY183" s="415"/>
      <c r="DZ183" s="416"/>
      <c r="EA183" s="417"/>
      <c r="EB183" s="418"/>
      <c r="EC183" s="414">
        <v>0</v>
      </c>
      <c r="ED183" s="415"/>
      <c r="EE183" s="416"/>
      <c r="EF183" s="417"/>
      <c r="EG183" s="418"/>
      <c r="EH183" s="414">
        <v>0</v>
      </c>
      <c r="EI183" s="415"/>
      <c r="EJ183" s="416"/>
      <c r="EK183" s="417"/>
      <c r="EL183" s="418"/>
      <c r="EM183" s="414">
        <f t="shared" ref="EM183:EM185" si="11">SUM(CE183)</f>
        <v>722190</v>
      </c>
      <c r="EN183" s="415"/>
      <c r="EO183" s="416"/>
      <c r="EP183" s="301"/>
      <c r="ER183" s="290"/>
    </row>
    <row r="184" spans="4:148" ht="12.75" customHeight="1" x14ac:dyDescent="0.35">
      <c r="D184" s="301" t="s">
        <v>341</v>
      </c>
      <c r="G184" s="313"/>
      <c r="H184" s="416">
        <v>0</v>
      </c>
      <c r="I184" s="420"/>
      <c r="J184" s="416"/>
      <c r="K184" s="417"/>
      <c r="L184" s="417"/>
      <c r="M184" s="416">
        <v>0</v>
      </c>
      <c r="N184" s="420"/>
      <c r="O184" s="416"/>
      <c r="P184" s="417"/>
      <c r="Q184" s="417"/>
      <c r="R184" s="416">
        <v>0</v>
      </c>
      <c r="S184" s="420"/>
      <c r="T184" s="416"/>
      <c r="U184" s="417"/>
      <c r="V184" s="417"/>
      <c r="W184" s="416">
        <v>0</v>
      </c>
      <c r="X184" s="420"/>
      <c r="Y184" s="416"/>
      <c r="Z184" s="417"/>
      <c r="AA184" s="417"/>
      <c r="AB184" s="416">
        <v>0</v>
      </c>
      <c r="AC184" s="420"/>
      <c r="AD184" s="416"/>
      <c r="AE184" s="417"/>
      <c r="AF184" s="417"/>
      <c r="AG184" s="416">
        <v>0</v>
      </c>
      <c r="AH184" s="420"/>
      <c r="AI184" s="416"/>
      <c r="AJ184" s="417"/>
      <c r="AK184" s="417"/>
      <c r="AL184" s="416">
        <v>0</v>
      </c>
      <c r="AM184" s="420"/>
      <c r="AN184" s="416"/>
      <c r="AO184" s="417"/>
      <c r="AP184" s="417"/>
      <c r="AQ184" s="416">
        <v>0</v>
      </c>
      <c r="AR184" s="420"/>
      <c r="AS184" s="416"/>
      <c r="AT184" s="417"/>
      <c r="AU184" s="417"/>
      <c r="AV184" s="416">
        <v>0</v>
      </c>
      <c r="AW184" s="420"/>
      <c r="AX184" s="416"/>
      <c r="AY184" s="417"/>
      <c r="AZ184" s="417"/>
      <c r="BA184" s="416">
        <v>0</v>
      </c>
      <c r="BB184" s="420"/>
      <c r="BC184" s="416"/>
      <c r="BD184" s="417"/>
      <c r="BE184" s="417"/>
      <c r="BF184" s="416">
        <v>0</v>
      </c>
      <c r="BG184" s="420"/>
      <c r="BH184" s="416"/>
      <c r="BI184" s="417"/>
      <c r="BJ184" s="417"/>
      <c r="BK184" s="416">
        <v>0</v>
      </c>
      <c r="BL184" s="420"/>
      <c r="BM184" s="416"/>
      <c r="BN184" s="417"/>
      <c r="BO184" s="417"/>
      <c r="BP184" s="416">
        <v>0</v>
      </c>
      <c r="BQ184" s="420"/>
      <c r="BR184" s="416"/>
      <c r="BS184" s="417"/>
      <c r="BT184" s="417"/>
      <c r="BU184" s="416">
        <f>SUM(M184:BP184)</f>
        <v>0</v>
      </c>
      <c r="BV184" s="420"/>
      <c r="BW184" s="416"/>
      <c r="BX184" s="417"/>
      <c r="BY184" s="417"/>
      <c r="BZ184" s="416">
        <v>3970541</v>
      </c>
      <c r="CA184" s="420"/>
      <c r="CB184" s="416"/>
      <c r="CC184" s="417"/>
      <c r="CD184" s="417"/>
      <c r="CE184" s="416">
        <v>216810</v>
      </c>
      <c r="CF184" s="420"/>
      <c r="CG184" s="416"/>
      <c r="CH184" s="417"/>
      <c r="CI184" s="417"/>
      <c r="CJ184" s="416">
        <v>289466</v>
      </c>
      <c r="CK184" s="420"/>
      <c r="CL184" s="416"/>
      <c r="CM184" s="417"/>
      <c r="CN184" s="417"/>
      <c r="CO184" s="416">
        <v>486596</v>
      </c>
      <c r="CP184" s="420"/>
      <c r="CQ184" s="416"/>
      <c r="CR184" s="417"/>
      <c r="CS184" s="417"/>
      <c r="CT184" s="416">
        <v>603439</v>
      </c>
      <c r="CU184" s="420"/>
      <c r="CV184" s="416"/>
      <c r="CW184" s="417"/>
      <c r="CX184" s="417"/>
      <c r="CY184" s="416">
        <v>607658</v>
      </c>
      <c r="CZ184" s="420"/>
      <c r="DA184" s="416"/>
      <c r="DB184" s="417"/>
      <c r="DC184" s="417"/>
      <c r="DD184" s="416">
        <v>800520</v>
      </c>
      <c r="DE184" s="420"/>
      <c r="DF184" s="416"/>
      <c r="DG184" s="417"/>
      <c r="DH184" s="417"/>
      <c r="DI184" s="416">
        <v>132430</v>
      </c>
      <c r="DJ184" s="420"/>
      <c r="DK184" s="416"/>
      <c r="DL184" s="417"/>
      <c r="DM184" s="417"/>
      <c r="DN184" s="416">
        <v>497067</v>
      </c>
      <c r="DO184" s="420"/>
      <c r="DP184" s="416"/>
      <c r="DQ184" s="417"/>
      <c r="DR184" s="417"/>
      <c r="DS184" s="416">
        <v>168265</v>
      </c>
      <c r="DT184" s="420"/>
      <c r="DU184" s="416"/>
      <c r="DV184" s="417"/>
      <c r="DW184" s="417"/>
      <c r="DX184" s="416">
        <v>168290</v>
      </c>
      <c r="DY184" s="420"/>
      <c r="DZ184" s="416"/>
      <c r="EA184" s="417"/>
      <c r="EB184" s="417"/>
      <c r="EC184" s="416">
        <v>0</v>
      </c>
      <c r="ED184" s="420"/>
      <c r="EE184" s="416"/>
      <c r="EF184" s="417"/>
      <c r="EG184" s="417"/>
      <c r="EH184" s="416">
        <v>0</v>
      </c>
      <c r="EI184" s="420"/>
      <c r="EJ184" s="416"/>
      <c r="EK184" s="417"/>
      <c r="EL184" s="417"/>
      <c r="EM184" s="416">
        <f t="shared" si="11"/>
        <v>216810</v>
      </c>
      <c r="EN184" s="420"/>
      <c r="EO184" s="416"/>
      <c r="EP184" s="301"/>
      <c r="ER184" s="290"/>
    </row>
    <row r="185" spans="4:148" ht="12.75" customHeight="1" x14ac:dyDescent="0.35">
      <c r="D185" s="301" t="s">
        <v>342</v>
      </c>
      <c r="G185" s="337"/>
      <c r="H185" s="428">
        <v>0</v>
      </c>
      <c r="I185" s="429"/>
      <c r="J185" s="416"/>
      <c r="K185" s="417"/>
      <c r="L185" s="430"/>
      <c r="M185" s="428">
        <v>0</v>
      </c>
      <c r="N185" s="429"/>
      <c r="O185" s="416"/>
      <c r="P185" s="417"/>
      <c r="Q185" s="430"/>
      <c r="R185" s="428">
        <v>0</v>
      </c>
      <c r="S185" s="429"/>
      <c r="T185" s="416"/>
      <c r="U185" s="417"/>
      <c r="V185" s="430"/>
      <c r="W185" s="428">
        <v>0</v>
      </c>
      <c r="X185" s="429"/>
      <c r="Y185" s="416"/>
      <c r="Z185" s="417"/>
      <c r="AA185" s="430"/>
      <c r="AB185" s="428">
        <v>0</v>
      </c>
      <c r="AC185" s="429"/>
      <c r="AD185" s="416"/>
      <c r="AE185" s="417"/>
      <c r="AF185" s="430"/>
      <c r="AG185" s="428">
        <v>0</v>
      </c>
      <c r="AH185" s="429"/>
      <c r="AI185" s="416"/>
      <c r="AJ185" s="417"/>
      <c r="AK185" s="430"/>
      <c r="AL185" s="428">
        <v>0</v>
      </c>
      <c r="AM185" s="429"/>
      <c r="AN185" s="416"/>
      <c r="AO185" s="417"/>
      <c r="AP185" s="430"/>
      <c r="AQ185" s="428">
        <v>0</v>
      </c>
      <c r="AR185" s="429"/>
      <c r="AS185" s="416"/>
      <c r="AT185" s="417"/>
      <c r="AU185" s="430"/>
      <c r="AV185" s="428">
        <v>0</v>
      </c>
      <c r="AW185" s="429"/>
      <c r="AX185" s="416"/>
      <c r="AY185" s="417"/>
      <c r="AZ185" s="430"/>
      <c r="BA185" s="428">
        <v>0</v>
      </c>
      <c r="BB185" s="429"/>
      <c r="BC185" s="416"/>
      <c r="BD185" s="417"/>
      <c r="BE185" s="430"/>
      <c r="BF185" s="428">
        <v>0</v>
      </c>
      <c r="BG185" s="429"/>
      <c r="BH185" s="416"/>
      <c r="BI185" s="417"/>
      <c r="BJ185" s="430"/>
      <c r="BK185" s="428">
        <v>0</v>
      </c>
      <c r="BL185" s="429"/>
      <c r="BM185" s="416"/>
      <c r="BN185" s="417"/>
      <c r="BO185" s="430"/>
      <c r="BP185" s="428">
        <v>0</v>
      </c>
      <c r="BQ185" s="429"/>
      <c r="BR185" s="416"/>
      <c r="BS185" s="417"/>
      <c r="BT185" s="430"/>
      <c r="BU185" s="428">
        <f>SUM(M185:BP185)</f>
        <v>0</v>
      </c>
      <c r="BV185" s="429"/>
      <c r="BW185" s="416"/>
      <c r="BX185" s="417"/>
      <c r="BY185" s="430"/>
      <c r="BZ185" s="428">
        <v>0</v>
      </c>
      <c r="CA185" s="429"/>
      <c r="CB185" s="416"/>
      <c r="CC185" s="417"/>
      <c r="CD185" s="430"/>
      <c r="CE185" s="428">
        <v>0</v>
      </c>
      <c r="CF185" s="429"/>
      <c r="CG185" s="416"/>
      <c r="CH185" s="417"/>
      <c r="CI185" s="430"/>
      <c r="CJ185" s="428">
        <v>0</v>
      </c>
      <c r="CK185" s="429"/>
      <c r="CL185" s="416"/>
      <c r="CM185" s="417"/>
      <c r="CN185" s="430"/>
      <c r="CO185" s="428">
        <v>0</v>
      </c>
      <c r="CP185" s="429"/>
      <c r="CQ185" s="416"/>
      <c r="CR185" s="417"/>
      <c r="CS185" s="430"/>
      <c r="CT185" s="428">
        <v>0</v>
      </c>
      <c r="CU185" s="429"/>
      <c r="CV185" s="416"/>
      <c r="CW185" s="417"/>
      <c r="CX185" s="430"/>
      <c r="CY185" s="428">
        <v>0</v>
      </c>
      <c r="CZ185" s="429"/>
      <c r="DA185" s="416"/>
      <c r="DB185" s="417"/>
      <c r="DC185" s="430"/>
      <c r="DD185" s="428">
        <v>0</v>
      </c>
      <c r="DE185" s="429"/>
      <c r="DF185" s="416"/>
      <c r="DG185" s="417"/>
      <c r="DH185" s="430"/>
      <c r="DI185" s="428">
        <v>0</v>
      </c>
      <c r="DJ185" s="429"/>
      <c r="DK185" s="416"/>
      <c r="DL185" s="417"/>
      <c r="DM185" s="430"/>
      <c r="DN185" s="428">
        <v>0</v>
      </c>
      <c r="DO185" s="429"/>
      <c r="DP185" s="416"/>
      <c r="DQ185" s="417"/>
      <c r="DR185" s="430"/>
      <c r="DS185" s="428">
        <v>0</v>
      </c>
      <c r="DT185" s="429"/>
      <c r="DU185" s="416"/>
      <c r="DV185" s="417"/>
      <c r="DW185" s="430"/>
      <c r="DX185" s="428">
        <v>0</v>
      </c>
      <c r="DY185" s="429"/>
      <c r="DZ185" s="416"/>
      <c r="EA185" s="417"/>
      <c r="EB185" s="430"/>
      <c r="EC185" s="428">
        <v>0</v>
      </c>
      <c r="ED185" s="429"/>
      <c r="EE185" s="416"/>
      <c r="EF185" s="417"/>
      <c r="EG185" s="430"/>
      <c r="EH185" s="428">
        <v>0</v>
      </c>
      <c r="EI185" s="429"/>
      <c r="EJ185" s="416"/>
      <c r="EK185" s="417"/>
      <c r="EL185" s="430"/>
      <c r="EM185" s="428">
        <f t="shared" si="11"/>
        <v>0</v>
      </c>
      <c r="EN185" s="429"/>
      <c r="EO185" s="416"/>
      <c r="EP185" s="301"/>
      <c r="ER185" s="290"/>
    </row>
    <row r="186" spans="4:148" ht="12.75" customHeight="1" x14ac:dyDescent="0.35">
      <c r="D186" s="301"/>
      <c r="H186" s="416"/>
      <c r="I186" s="416"/>
      <c r="J186" s="416"/>
      <c r="K186" s="417"/>
      <c r="L186" s="416"/>
      <c r="M186" s="416"/>
      <c r="N186" s="416"/>
      <c r="O186" s="416"/>
      <c r="P186" s="417"/>
      <c r="Q186" s="416"/>
      <c r="R186" s="416"/>
      <c r="S186" s="416"/>
      <c r="T186" s="416"/>
      <c r="U186" s="417"/>
      <c r="V186" s="416"/>
      <c r="W186" s="416"/>
      <c r="X186" s="416"/>
      <c r="Y186" s="416"/>
      <c r="Z186" s="417"/>
      <c r="AA186" s="416"/>
      <c r="AB186" s="416"/>
      <c r="AC186" s="416"/>
      <c r="AD186" s="416"/>
      <c r="AE186" s="417"/>
      <c r="AF186" s="416"/>
      <c r="AG186" s="416"/>
      <c r="AH186" s="416"/>
      <c r="AI186" s="416"/>
      <c r="AJ186" s="417"/>
      <c r="AK186" s="416"/>
      <c r="AL186" s="416"/>
      <c r="AM186" s="416"/>
      <c r="AN186" s="416"/>
      <c r="AO186" s="417"/>
      <c r="AP186" s="416"/>
      <c r="AQ186" s="416"/>
      <c r="AR186" s="416"/>
      <c r="AS186" s="416"/>
      <c r="AT186" s="417"/>
      <c r="AU186" s="416"/>
      <c r="AV186" s="416"/>
      <c r="AW186" s="416"/>
      <c r="AX186" s="416"/>
      <c r="AY186" s="417"/>
      <c r="AZ186" s="416"/>
      <c r="BA186" s="416"/>
      <c r="BB186" s="416"/>
      <c r="BC186" s="416"/>
      <c r="BD186" s="417"/>
      <c r="BE186" s="416"/>
      <c r="BF186" s="416"/>
      <c r="BG186" s="416"/>
      <c r="BH186" s="416"/>
      <c r="BI186" s="417"/>
      <c r="BJ186" s="416"/>
      <c r="BK186" s="416"/>
      <c r="BL186" s="416"/>
      <c r="BM186" s="416"/>
      <c r="BN186" s="417"/>
      <c r="BO186" s="416"/>
      <c r="BP186" s="416"/>
      <c r="BQ186" s="416"/>
      <c r="BR186" s="416"/>
      <c r="BS186" s="417"/>
      <c r="BT186" s="416"/>
      <c r="BU186" s="416"/>
      <c r="BV186" s="416"/>
      <c r="BW186" s="416"/>
      <c r="BX186" s="417"/>
      <c r="BY186" s="416"/>
      <c r="BZ186" s="416"/>
      <c r="CA186" s="416"/>
      <c r="CB186" s="416"/>
      <c r="CC186" s="417"/>
      <c r="CD186" s="416"/>
      <c r="CE186" s="416"/>
      <c r="CF186" s="416"/>
      <c r="CG186" s="416"/>
      <c r="CH186" s="417"/>
      <c r="CI186" s="416"/>
      <c r="CJ186" s="416"/>
      <c r="CK186" s="416"/>
      <c r="CL186" s="416"/>
      <c r="CM186" s="417"/>
      <c r="CN186" s="416"/>
      <c r="CO186" s="416"/>
      <c r="CP186" s="416"/>
      <c r="CQ186" s="416"/>
      <c r="CR186" s="417"/>
      <c r="CS186" s="416"/>
      <c r="CT186" s="416"/>
      <c r="CU186" s="416"/>
      <c r="CV186" s="416"/>
      <c r="CW186" s="417"/>
      <c r="CX186" s="416"/>
      <c r="CY186" s="416"/>
      <c r="CZ186" s="416"/>
      <c r="DA186" s="416"/>
      <c r="DB186" s="417"/>
      <c r="DC186" s="416"/>
      <c r="DD186" s="416"/>
      <c r="DE186" s="416"/>
      <c r="DF186" s="416"/>
      <c r="DG186" s="417"/>
      <c r="DH186" s="416"/>
      <c r="DI186" s="416"/>
      <c r="DJ186" s="416"/>
      <c r="DK186" s="416"/>
      <c r="DL186" s="417"/>
      <c r="DM186" s="416"/>
      <c r="DN186" s="416"/>
      <c r="DO186" s="416"/>
      <c r="DP186" s="416"/>
      <c r="DQ186" s="417"/>
      <c r="DR186" s="416"/>
      <c r="DS186" s="416"/>
      <c r="DT186" s="416"/>
      <c r="DU186" s="416"/>
      <c r="DV186" s="417"/>
      <c r="DW186" s="416"/>
      <c r="DX186" s="416"/>
      <c r="DY186" s="416"/>
      <c r="DZ186" s="416"/>
      <c r="EA186" s="417"/>
      <c r="EB186" s="416"/>
      <c r="EC186" s="416"/>
      <c r="ED186" s="416"/>
      <c r="EE186" s="416"/>
      <c r="EF186" s="417"/>
      <c r="EG186" s="416"/>
      <c r="EH186" s="416"/>
      <c r="EI186" s="416"/>
      <c r="EJ186" s="416"/>
      <c r="EK186" s="417"/>
      <c r="EL186" s="416"/>
      <c r="EM186" s="416"/>
      <c r="EN186" s="416"/>
      <c r="EO186" s="416"/>
      <c r="EP186" s="301"/>
      <c r="ER186" s="290"/>
    </row>
    <row r="187" spans="4:148" ht="12.75" customHeight="1" x14ac:dyDescent="0.35">
      <c r="D187" s="301" t="s">
        <v>373</v>
      </c>
      <c r="H187" s="416">
        <f>SUM(H188:H190)</f>
        <v>0</v>
      </c>
      <c r="I187" s="416"/>
      <c r="J187" s="416"/>
      <c r="K187" s="417"/>
      <c r="L187" s="416"/>
      <c r="M187" s="416">
        <f>SUM(M188:M190)</f>
        <v>2937000</v>
      </c>
      <c r="N187" s="416"/>
      <c r="O187" s="416"/>
      <c r="P187" s="417"/>
      <c r="Q187" s="416"/>
      <c r="R187" s="416">
        <f>SUM(R188:R190)</f>
        <v>0</v>
      </c>
      <c r="S187" s="416"/>
      <c r="T187" s="416"/>
      <c r="U187" s="417"/>
      <c r="V187" s="416"/>
      <c r="W187" s="416">
        <f>SUM(W188:W190)</f>
        <v>0</v>
      </c>
      <c r="X187" s="416"/>
      <c r="Y187" s="416"/>
      <c r="Z187" s="417"/>
      <c r="AA187" s="416"/>
      <c r="AB187" s="416">
        <f>SUM(AB188:AB190)</f>
        <v>0</v>
      </c>
      <c r="AC187" s="416"/>
      <c r="AD187" s="416"/>
      <c r="AE187" s="417"/>
      <c r="AF187" s="416"/>
      <c r="AG187" s="416">
        <f>SUM(AG188:AG190)</f>
        <v>0</v>
      </c>
      <c r="AH187" s="416"/>
      <c r="AI187" s="416"/>
      <c r="AJ187" s="417"/>
      <c r="AK187" s="416"/>
      <c r="AL187" s="416">
        <f>SUM(AL188:AL190)</f>
        <v>0</v>
      </c>
      <c r="AM187" s="416"/>
      <c r="AN187" s="416"/>
      <c r="AO187" s="417"/>
      <c r="AP187" s="416"/>
      <c r="AQ187" s="416">
        <f>SUM(AQ188:AQ190)</f>
        <v>0</v>
      </c>
      <c r="AR187" s="416"/>
      <c r="AS187" s="416"/>
      <c r="AT187" s="417"/>
      <c r="AU187" s="416"/>
      <c r="AV187" s="416">
        <f>SUM(AV188:AV190)</f>
        <v>0</v>
      </c>
      <c r="AW187" s="416"/>
      <c r="AX187" s="416"/>
      <c r="AY187" s="417"/>
      <c r="AZ187" s="416"/>
      <c r="BA187" s="416">
        <f>SUM(BA188:BA190)</f>
        <v>0</v>
      </c>
      <c r="BB187" s="416"/>
      <c r="BC187" s="416"/>
      <c r="BD187" s="417"/>
      <c r="BE187" s="416"/>
      <c r="BF187" s="416">
        <f>SUM(BF188:BF190)</f>
        <v>0</v>
      </c>
      <c r="BG187" s="416"/>
      <c r="BH187" s="416"/>
      <c r="BI187" s="417"/>
      <c r="BJ187" s="416"/>
      <c r="BK187" s="416">
        <f>SUM(BK188:BK190)</f>
        <v>0</v>
      </c>
      <c r="BL187" s="416"/>
      <c r="BM187" s="416"/>
      <c r="BN187" s="417"/>
      <c r="BO187" s="416"/>
      <c r="BP187" s="416">
        <f>SUM(BP188:BP190)</f>
        <v>0</v>
      </c>
      <c r="BQ187" s="416"/>
      <c r="BR187" s="416"/>
      <c r="BS187" s="417"/>
      <c r="BT187" s="416"/>
      <c r="BU187" s="416">
        <f>SUM(BU188:BU190)</f>
        <v>2937000</v>
      </c>
      <c r="BV187" s="416"/>
      <c r="BW187" s="416"/>
      <c r="BX187" s="417"/>
      <c r="BY187" s="416"/>
      <c r="BZ187" s="416">
        <f>SUM(BZ188:BZ190)</f>
        <v>24706384</v>
      </c>
      <c r="CA187" s="416"/>
      <c r="CB187" s="416"/>
      <c r="CC187" s="417"/>
      <c r="CD187" s="416"/>
      <c r="CE187" s="416">
        <f>SUM(CE188:CE190)</f>
        <v>3072000</v>
      </c>
      <c r="CF187" s="416"/>
      <c r="CG187" s="416"/>
      <c r="CH187" s="417"/>
      <c r="CI187" s="416"/>
      <c r="CJ187" s="416">
        <f>SUM(CJ188:CJ190)</f>
        <v>2537000</v>
      </c>
      <c r="CK187" s="416"/>
      <c r="CL187" s="416"/>
      <c r="CM187" s="417"/>
      <c r="CN187" s="416"/>
      <c r="CO187" s="416">
        <f>SUM(CO188:CO190)</f>
        <v>4369000</v>
      </c>
      <c r="CP187" s="416"/>
      <c r="CQ187" s="416"/>
      <c r="CR187" s="417"/>
      <c r="CS187" s="416"/>
      <c r="CT187" s="416">
        <f>SUM(CT188:CT190)</f>
        <v>4371000</v>
      </c>
      <c r="CU187" s="416"/>
      <c r="CV187" s="416"/>
      <c r="CW187" s="417"/>
      <c r="CX187" s="416"/>
      <c r="CY187" s="416">
        <f>SUM(CY188:CY190)</f>
        <v>0</v>
      </c>
      <c r="CZ187" s="416"/>
      <c r="DA187" s="416"/>
      <c r="DB187" s="417"/>
      <c r="DC187" s="416"/>
      <c r="DD187" s="416">
        <f>SUM(DD188:DD190)</f>
        <v>1837</v>
      </c>
      <c r="DE187" s="416"/>
      <c r="DF187" s="416"/>
      <c r="DG187" s="417"/>
      <c r="DH187" s="416"/>
      <c r="DI187" s="416">
        <f>SUM(DI188:DI190)</f>
        <v>2812</v>
      </c>
      <c r="DJ187" s="416"/>
      <c r="DK187" s="416"/>
      <c r="DL187" s="417"/>
      <c r="DM187" s="416"/>
      <c r="DN187" s="416">
        <f>SUM(DN188:DN190)</f>
        <v>0</v>
      </c>
      <c r="DO187" s="416"/>
      <c r="DP187" s="416"/>
      <c r="DQ187" s="417"/>
      <c r="DR187" s="416"/>
      <c r="DS187" s="416">
        <f>SUM(DS188:DS190)</f>
        <v>735</v>
      </c>
      <c r="DT187" s="416"/>
      <c r="DU187" s="416"/>
      <c r="DV187" s="417"/>
      <c r="DW187" s="416"/>
      <c r="DX187" s="416">
        <f>SUM(DX188:DX190)</f>
        <v>1000000</v>
      </c>
      <c r="DY187" s="416"/>
      <c r="DZ187" s="416"/>
      <c r="EA187" s="417"/>
      <c r="EB187" s="416"/>
      <c r="EC187" s="416">
        <f>SUM(EC188:EC190)</f>
        <v>5604000</v>
      </c>
      <c r="ED187" s="416"/>
      <c r="EE187" s="416"/>
      <c r="EF187" s="417"/>
      <c r="EG187" s="416"/>
      <c r="EH187" s="416">
        <f>SUM(EH188:EH190)</f>
        <v>3748000</v>
      </c>
      <c r="EI187" s="416"/>
      <c r="EJ187" s="416"/>
      <c r="EK187" s="417"/>
      <c r="EL187" s="416"/>
      <c r="EM187" s="416">
        <f>SUM(EM188:EM190)</f>
        <v>3072000</v>
      </c>
      <c r="EN187" s="416"/>
      <c r="EO187" s="416"/>
      <c r="EP187" s="301"/>
      <c r="ER187" s="290"/>
    </row>
    <row r="188" spans="4:148" ht="12.75" customHeight="1" x14ac:dyDescent="0.35">
      <c r="D188" s="301" t="s">
        <v>338</v>
      </c>
      <c r="G188" s="320"/>
      <c r="H188" s="414">
        <v>0</v>
      </c>
      <c r="I188" s="415"/>
      <c r="J188" s="416"/>
      <c r="K188" s="417"/>
      <c r="L188" s="418"/>
      <c r="M188" s="414">
        <f>2937000+658463</f>
        <v>3595463</v>
      </c>
      <c r="N188" s="415"/>
      <c r="O188" s="416"/>
      <c r="P188" s="417"/>
      <c r="Q188" s="418"/>
      <c r="R188" s="414">
        <v>0</v>
      </c>
      <c r="S188" s="415"/>
      <c r="T188" s="416"/>
      <c r="U188" s="417"/>
      <c r="V188" s="418"/>
      <c r="W188" s="414">
        <v>0</v>
      </c>
      <c r="X188" s="415"/>
      <c r="Y188" s="416"/>
      <c r="Z188" s="417"/>
      <c r="AA188" s="418"/>
      <c r="AB188" s="414">
        <v>0</v>
      </c>
      <c r="AC188" s="415"/>
      <c r="AD188" s="416"/>
      <c r="AE188" s="417"/>
      <c r="AF188" s="418"/>
      <c r="AG188" s="414">
        <v>0</v>
      </c>
      <c r="AH188" s="415"/>
      <c r="AI188" s="416"/>
      <c r="AJ188" s="417"/>
      <c r="AK188" s="418"/>
      <c r="AL188" s="414">
        <v>0</v>
      </c>
      <c r="AM188" s="415"/>
      <c r="AN188" s="416"/>
      <c r="AO188" s="417"/>
      <c r="AP188" s="418"/>
      <c r="AQ188" s="414">
        <v>0</v>
      </c>
      <c r="AR188" s="415"/>
      <c r="AS188" s="416"/>
      <c r="AT188" s="417"/>
      <c r="AU188" s="418"/>
      <c r="AV188" s="414">
        <v>0</v>
      </c>
      <c r="AW188" s="415"/>
      <c r="AX188" s="416"/>
      <c r="AY188" s="417"/>
      <c r="AZ188" s="418"/>
      <c r="BA188" s="414">
        <v>0</v>
      </c>
      <c r="BB188" s="415"/>
      <c r="BC188" s="416"/>
      <c r="BD188" s="417"/>
      <c r="BE188" s="418"/>
      <c r="BF188" s="414">
        <v>0</v>
      </c>
      <c r="BG188" s="415"/>
      <c r="BH188" s="416"/>
      <c r="BI188" s="417"/>
      <c r="BJ188" s="418"/>
      <c r="BK188" s="414">
        <v>0</v>
      </c>
      <c r="BL188" s="415"/>
      <c r="BM188" s="416"/>
      <c r="BN188" s="417"/>
      <c r="BO188" s="418"/>
      <c r="BP188" s="414">
        <v>0</v>
      </c>
      <c r="BQ188" s="415"/>
      <c r="BR188" s="416"/>
      <c r="BS188" s="417"/>
      <c r="BT188" s="418"/>
      <c r="BU188" s="414">
        <f>SUM(M188:BP188)</f>
        <v>3595463</v>
      </c>
      <c r="BV188" s="415"/>
      <c r="BW188" s="416"/>
      <c r="BX188" s="417"/>
      <c r="BY188" s="418"/>
      <c r="BZ188" s="414">
        <v>28039236</v>
      </c>
      <c r="CA188" s="415"/>
      <c r="CB188" s="416"/>
      <c r="CC188" s="417"/>
      <c r="CD188" s="418"/>
      <c r="CE188" s="414">
        <v>3029805</v>
      </c>
      <c r="CF188" s="415"/>
      <c r="CG188" s="416"/>
      <c r="CH188" s="417"/>
      <c r="CI188" s="418"/>
      <c r="CJ188" s="414">
        <v>2542334</v>
      </c>
      <c r="CK188" s="415"/>
      <c r="CL188" s="416"/>
      <c r="CM188" s="417"/>
      <c r="CN188" s="418"/>
      <c r="CO188" s="414">
        <v>4480273</v>
      </c>
      <c r="CP188" s="415"/>
      <c r="CQ188" s="416"/>
      <c r="CR188" s="417"/>
      <c r="CS188" s="418"/>
      <c r="CT188" s="414">
        <v>4601743</v>
      </c>
      <c r="CU188" s="415"/>
      <c r="CV188" s="416"/>
      <c r="CW188" s="417"/>
      <c r="CX188" s="418"/>
      <c r="CY188" s="414">
        <v>0</v>
      </c>
      <c r="CZ188" s="415"/>
      <c r="DA188" s="416"/>
      <c r="DB188" s="417"/>
      <c r="DC188" s="418"/>
      <c r="DD188" s="414">
        <v>2002</v>
      </c>
      <c r="DE188" s="415"/>
      <c r="DF188" s="416"/>
      <c r="DG188" s="417"/>
      <c r="DH188" s="418"/>
      <c r="DI188" s="414">
        <v>3246</v>
      </c>
      <c r="DJ188" s="415"/>
      <c r="DK188" s="416"/>
      <c r="DL188" s="417"/>
      <c r="DM188" s="418"/>
      <c r="DN188" s="414">
        <v>0</v>
      </c>
      <c r="DO188" s="415"/>
      <c r="DP188" s="416"/>
      <c r="DQ188" s="417"/>
      <c r="DR188" s="418"/>
      <c r="DS188" s="414">
        <v>924</v>
      </c>
      <c r="DT188" s="415"/>
      <c r="DU188" s="416"/>
      <c r="DV188" s="417"/>
      <c r="DW188" s="418"/>
      <c r="DX188" s="414">
        <v>1275372</v>
      </c>
      <c r="DY188" s="415"/>
      <c r="DZ188" s="416"/>
      <c r="EA188" s="417"/>
      <c r="EB188" s="418"/>
      <c r="EC188" s="414">
        <v>7372666</v>
      </c>
      <c r="ED188" s="415"/>
      <c r="EE188" s="416"/>
      <c r="EF188" s="417"/>
      <c r="EG188" s="418"/>
      <c r="EH188" s="414">
        <v>4730871</v>
      </c>
      <c r="EI188" s="415"/>
      <c r="EJ188" s="416"/>
      <c r="EK188" s="417"/>
      <c r="EL188" s="418"/>
      <c r="EM188" s="414">
        <f t="shared" ref="EM188:EM190" si="12">SUM(CE188)</f>
        <v>3029805</v>
      </c>
      <c r="EN188" s="415"/>
      <c r="EO188" s="416"/>
      <c r="EP188" s="301"/>
      <c r="ER188" s="290"/>
    </row>
    <row r="189" spans="4:148" ht="12.75" customHeight="1" x14ac:dyDescent="0.35">
      <c r="D189" s="301" t="s">
        <v>341</v>
      </c>
      <c r="G189" s="313"/>
      <c r="H189" s="416">
        <v>0</v>
      </c>
      <c r="I189" s="420"/>
      <c r="J189" s="416"/>
      <c r="K189" s="417"/>
      <c r="L189" s="417"/>
      <c r="M189" s="416">
        <v>0</v>
      </c>
      <c r="N189" s="420"/>
      <c r="O189" s="416"/>
      <c r="P189" s="417"/>
      <c r="Q189" s="417"/>
      <c r="R189" s="416">
        <v>0</v>
      </c>
      <c r="S189" s="420"/>
      <c r="T189" s="416"/>
      <c r="U189" s="417"/>
      <c r="V189" s="417"/>
      <c r="W189" s="416">
        <v>0</v>
      </c>
      <c r="X189" s="420"/>
      <c r="Y189" s="416"/>
      <c r="Z189" s="417"/>
      <c r="AA189" s="417"/>
      <c r="AB189" s="416">
        <v>0</v>
      </c>
      <c r="AC189" s="420"/>
      <c r="AD189" s="416"/>
      <c r="AE189" s="417"/>
      <c r="AF189" s="417"/>
      <c r="AG189" s="416">
        <v>0</v>
      </c>
      <c r="AH189" s="420"/>
      <c r="AI189" s="416"/>
      <c r="AJ189" s="417"/>
      <c r="AK189" s="417"/>
      <c r="AL189" s="416">
        <v>0</v>
      </c>
      <c r="AM189" s="420"/>
      <c r="AN189" s="416"/>
      <c r="AO189" s="417"/>
      <c r="AP189" s="417"/>
      <c r="AQ189" s="416">
        <v>0</v>
      </c>
      <c r="AR189" s="420"/>
      <c r="AS189" s="416"/>
      <c r="AT189" s="417"/>
      <c r="AU189" s="417"/>
      <c r="AV189" s="416">
        <v>0</v>
      </c>
      <c r="AW189" s="420"/>
      <c r="AX189" s="416"/>
      <c r="AY189" s="417"/>
      <c r="AZ189" s="417"/>
      <c r="BA189" s="416">
        <v>0</v>
      </c>
      <c r="BB189" s="420"/>
      <c r="BC189" s="416"/>
      <c r="BD189" s="417"/>
      <c r="BE189" s="417"/>
      <c r="BF189" s="416">
        <v>0</v>
      </c>
      <c r="BG189" s="420"/>
      <c r="BH189" s="416"/>
      <c r="BI189" s="417"/>
      <c r="BJ189" s="417"/>
      <c r="BK189" s="416">
        <v>0</v>
      </c>
      <c r="BL189" s="420"/>
      <c r="BM189" s="416"/>
      <c r="BN189" s="417"/>
      <c r="BO189" s="417"/>
      <c r="BP189" s="416">
        <v>0</v>
      </c>
      <c r="BQ189" s="420"/>
      <c r="BR189" s="416"/>
      <c r="BS189" s="417"/>
      <c r="BT189" s="417"/>
      <c r="BU189" s="416">
        <f>SUM(M189:BP189)</f>
        <v>0</v>
      </c>
      <c r="BV189" s="420"/>
      <c r="BW189" s="416"/>
      <c r="BX189" s="417"/>
      <c r="BY189" s="417"/>
      <c r="BZ189" s="416">
        <v>42195</v>
      </c>
      <c r="CA189" s="420"/>
      <c r="CB189" s="416"/>
      <c r="CC189" s="417"/>
      <c r="CD189" s="417"/>
      <c r="CE189" s="416">
        <v>42195</v>
      </c>
      <c r="CF189" s="420"/>
      <c r="CG189" s="416"/>
      <c r="CH189" s="417"/>
      <c r="CI189" s="417"/>
      <c r="CJ189" s="416">
        <v>0</v>
      </c>
      <c r="CK189" s="420"/>
      <c r="CL189" s="416"/>
      <c r="CM189" s="417"/>
      <c r="CN189" s="417"/>
      <c r="CO189" s="416">
        <v>0</v>
      </c>
      <c r="CP189" s="420"/>
      <c r="CQ189" s="416"/>
      <c r="CR189" s="417"/>
      <c r="CS189" s="417"/>
      <c r="CT189" s="416">
        <v>0</v>
      </c>
      <c r="CU189" s="420"/>
      <c r="CV189" s="416"/>
      <c r="CW189" s="417"/>
      <c r="CX189" s="417"/>
      <c r="CY189" s="416">
        <v>0</v>
      </c>
      <c r="CZ189" s="420"/>
      <c r="DA189" s="416"/>
      <c r="DB189" s="417"/>
      <c r="DC189" s="417"/>
      <c r="DD189" s="416">
        <v>0</v>
      </c>
      <c r="DE189" s="420"/>
      <c r="DF189" s="416"/>
      <c r="DG189" s="417"/>
      <c r="DH189" s="417"/>
      <c r="DI189" s="416">
        <v>0</v>
      </c>
      <c r="DJ189" s="420"/>
      <c r="DK189" s="416"/>
      <c r="DL189" s="417"/>
      <c r="DM189" s="417"/>
      <c r="DN189" s="416">
        <v>0</v>
      </c>
      <c r="DO189" s="420"/>
      <c r="DP189" s="416"/>
      <c r="DQ189" s="417"/>
      <c r="DR189" s="417"/>
      <c r="DS189" s="416">
        <v>0</v>
      </c>
      <c r="DT189" s="420"/>
      <c r="DU189" s="416"/>
      <c r="DV189" s="417"/>
      <c r="DW189" s="417"/>
      <c r="DX189" s="416">
        <v>0</v>
      </c>
      <c r="DY189" s="420"/>
      <c r="DZ189" s="416"/>
      <c r="EA189" s="417"/>
      <c r="EB189" s="417"/>
      <c r="EC189" s="416">
        <v>0</v>
      </c>
      <c r="ED189" s="420"/>
      <c r="EE189" s="416"/>
      <c r="EF189" s="417"/>
      <c r="EG189" s="417"/>
      <c r="EH189" s="416">
        <v>0</v>
      </c>
      <c r="EI189" s="420"/>
      <c r="EJ189" s="416"/>
      <c r="EK189" s="417"/>
      <c r="EL189" s="417"/>
      <c r="EM189" s="416">
        <f t="shared" si="12"/>
        <v>42195</v>
      </c>
      <c r="EN189" s="420"/>
      <c r="EO189" s="416"/>
      <c r="EP189" s="301"/>
      <c r="ER189" s="290"/>
    </row>
    <row r="190" spans="4:148" ht="12.75" customHeight="1" x14ac:dyDescent="0.35">
      <c r="D190" s="301" t="s">
        <v>342</v>
      </c>
      <c r="G190" s="337"/>
      <c r="H190" s="428">
        <v>0</v>
      </c>
      <c r="I190" s="429"/>
      <c r="J190" s="416"/>
      <c r="K190" s="417"/>
      <c r="L190" s="430"/>
      <c r="M190" s="428">
        <v>-658463</v>
      </c>
      <c r="N190" s="429"/>
      <c r="O190" s="416"/>
      <c r="P190" s="417"/>
      <c r="Q190" s="430"/>
      <c r="R190" s="428">
        <v>0</v>
      </c>
      <c r="S190" s="429"/>
      <c r="T190" s="416"/>
      <c r="U190" s="417"/>
      <c r="V190" s="430"/>
      <c r="W190" s="428">
        <v>0</v>
      </c>
      <c r="X190" s="429"/>
      <c r="Y190" s="416"/>
      <c r="Z190" s="417"/>
      <c r="AA190" s="430"/>
      <c r="AB190" s="428">
        <v>0</v>
      </c>
      <c r="AC190" s="429"/>
      <c r="AD190" s="416"/>
      <c r="AE190" s="417"/>
      <c r="AF190" s="430"/>
      <c r="AG190" s="428">
        <v>0</v>
      </c>
      <c r="AH190" s="429"/>
      <c r="AI190" s="416"/>
      <c r="AJ190" s="417"/>
      <c r="AK190" s="430"/>
      <c r="AL190" s="428">
        <v>0</v>
      </c>
      <c r="AM190" s="429"/>
      <c r="AN190" s="416"/>
      <c r="AO190" s="417"/>
      <c r="AP190" s="430"/>
      <c r="AQ190" s="428">
        <v>0</v>
      </c>
      <c r="AR190" s="429"/>
      <c r="AS190" s="416"/>
      <c r="AT190" s="417"/>
      <c r="AU190" s="430"/>
      <c r="AV190" s="428">
        <v>0</v>
      </c>
      <c r="AW190" s="429"/>
      <c r="AX190" s="416"/>
      <c r="AY190" s="417"/>
      <c r="AZ190" s="430"/>
      <c r="BA190" s="428">
        <v>0</v>
      </c>
      <c r="BB190" s="429"/>
      <c r="BC190" s="416"/>
      <c r="BD190" s="417"/>
      <c r="BE190" s="430"/>
      <c r="BF190" s="428">
        <v>0</v>
      </c>
      <c r="BG190" s="429"/>
      <c r="BH190" s="416"/>
      <c r="BI190" s="417"/>
      <c r="BJ190" s="430"/>
      <c r="BK190" s="428">
        <v>0</v>
      </c>
      <c r="BL190" s="429"/>
      <c r="BM190" s="416"/>
      <c r="BN190" s="417"/>
      <c r="BO190" s="430"/>
      <c r="BP190" s="428">
        <v>0</v>
      </c>
      <c r="BQ190" s="429"/>
      <c r="BR190" s="416"/>
      <c r="BS190" s="417"/>
      <c r="BT190" s="430"/>
      <c r="BU190" s="428">
        <f>SUM(M190:BP190)</f>
        <v>-658463</v>
      </c>
      <c r="BV190" s="429"/>
      <c r="BW190" s="416"/>
      <c r="BX190" s="417"/>
      <c r="BY190" s="430"/>
      <c r="BZ190" s="428">
        <v>-3375047</v>
      </c>
      <c r="CA190" s="429"/>
      <c r="CB190" s="416"/>
      <c r="CC190" s="417"/>
      <c r="CD190" s="430"/>
      <c r="CE190" s="428">
        <v>0</v>
      </c>
      <c r="CF190" s="429"/>
      <c r="CG190" s="416"/>
      <c r="CH190" s="417"/>
      <c r="CI190" s="430"/>
      <c r="CJ190" s="428">
        <v>-5334</v>
      </c>
      <c r="CK190" s="429"/>
      <c r="CL190" s="416"/>
      <c r="CM190" s="417"/>
      <c r="CN190" s="430"/>
      <c r="CO190" s="428">
        <v>-111273</v>
      </c>
      <c r="CP190" s="429"/>
      <c r="CQ190" s="416"/>
      <c r="CR190" s="417"/>
      <c r="CS190" s="430"/>
      <c r="CT190" s="428">
        <v>-230743</v>
      </c>
      <c r="CU190" s="429"/>
      <c r="CV190" s="416"/>
      <c r="CW190" s="417"/>
      <c r="CX190" s="430"/>
      <c r="CY190" s="428">
        <v>0</v>
      </c>
      <c r="CZ190" s="429"/>
      <c r="DA190" s="416"/>
      <c r="DB190" s="417"/>
      <c r="DC190" s="430"/>
      <c r="DD190" s="428">
        <v>-165</v>
      </c>
      <c r="DE190" s="429"/>
      <c r="DF190" s="416"/>
      <c r="DG190" s="417"/>
      <c r="DH190" s="430"/>
      <c r="DI190" s="428">
        <v>-434</v>
      </c>
      <c r="DJ190" s="429"/>
      <c r="DK190" s="416"/>
      <c r="DL190" s="417"/>
      <c r="DM190" s="430"/>
      <c r="DN190" s="428">
        <v>0</v>
      </c>
      <c r="DO190" s="429"/>
      <c r="DP190" s="416"/>
      <c r="DQ190" s="417"/>
      <c r="DR190" s="430"/>
      <c r="DS190" s="428">
        <v>-189</v>
      </c>
      <c r="DT190" s="429"/>
      <c r="DU190" s="416"/>
      <c r="DV190" s="417"/>
      <c r="DW190" s="430"/>
      <c r="DX190" s="428">
        <v>-275372</v>
      </c>
      <c r="DY190" s="429"/>
      <c r="DZ190" s="416"/>
      <c r="EA190" s="417"/>
      <c r="EB190" s="430"/>
      <c r="EC190" s="428">
        <v>-1768666</v>
      </c>
      <c r="ED190" s="429"/>
      <c r="EE190" s="416"/>
      <c r="EF190" s="417"/>
      <c r="EG190" s="430"/>
      <c r="EH190" s="428">
        <v>-982871</v>
      </c>
      <c r="EI190" s="429"/>
      <c r="EJ190" s="416"/>
      <c r="EK190" s="417"/>
      <c r="EL190" s="430"/>
      <c r="EM190" s="428">
        <f t="shared" si="12"/>
        <v>0</v>
      </c>
      <c r="EN190" s="429"/>
      <c r="EO190" s="416"/>
      <c r="EP190" s="301"/>
      <c r="ER190" s="290"/>
    </row>
    <row r="191" spans="4:148" x14ac:dyDescent="0.35">
      <c r="D191" s="301"/>
      <c r="H191" s="416"/>
      <c r="I191" s="416"/>
      <c r="J191" s="416"/>
      <c r="K191" s="417"/>
      <c r="L191" s="416"/>
      <c r="M191" s="416"/>
      <c r="N191" s="416"/>
      <c r="O191" s="416"/>
      <c r="P191" s="417"/>
      <c r="Q191" s="416"/>
      <c r="R191" s="416"/>
      <c r="S191" s="416"/>
      <c r="T191" s="416"/>
      <c r="U191" s="417"/>
      <c r="V191" s="416"/>
      <c r="W191" s="416"/>
      <c r="X191" s="416"/>
      <c r="Y191" s="416"/>
      <c r="Z191" s="417"/>
      <c r="AA191" s="416"/>
      <c r="AB191" s="416"/>
      <c r="AC191" s="416"/>
      <c r="AD191" s="416"/>
      <c r="AE191" s="417"/>
      <c r="AF191" s="416"/>
      <c r="AG191" s="416"/>
      <c r="AH191" s="416"/>
      <c r="AI191" s="416"/>
      <c r="AJ191" s="417"/>
      <c r="AK191" s="416"/>
      <c r="AL191" s="416"/>
      <c r="AM191" s="416"/>
      <c r="AN191" s="416"/>
      <c r="AO191" s="417"/>
      <c r="AP191" s="416"/>
      <c r="AQ191" s="416"/>
      <c r="AR191" s="416"/>
      <c r="AS191" s="416"/>
      <c r="AT191" s="417"/>
      <c r="AU191" s="416"/>
      <c r="AV191" s="416"/>
      <c r="AW191" s="416"/>
      <c r="AX191" s="416"/>
      <c r="AY191" s="417"/>
      <c r="AZ191" s="416"/>
      <c r="BA191" s="416"/>
      <c r="BB191" s="416"/>
      <c r="BC191" s="416"/>
      <c r="BD191" s="417"/>
      <c r="BE191" s="416"/>
      <c r="BF191" s="416"/>
      <c r="BG191" s="416"/>
      <c r="BH191" s="416"/>
      <c r="BI191" s="417"/>
      <c r="BJ191" s="416"/>
      <c r="BK191" s="416"/>
      <c r="BL191" s="416"/>
      <c r="BM191" s="416"/>
      <c r="BN191" s="417"/>
      <c r="BO191" s="416"/>
      <c r="BP191" s="416"/>
      <c r="BQ191" s="416"/>
      <c r="BR191" s="416"/>
      <c r="BS191" s="417"/>
      <c r="BT191" s="416"/>
      <c r="BU191" s="416"/>
      <c r="BV191" s="416"/>
      <c r="BW191" s="416"/>
      <c r="BX191" s="417"/>
      <c r="BY191" s="416"/>
      <c r="BZ191" s="416"/>
      <c r="CA191" s="416"/>
      <c r="CB191" s="416"/>
      <c r="CC191" s="417"/>
      <c r="CD191" s="416"/>
      <c r="CE191" s="416"/>
      <c r="CF191" s="416"/>
      <c r="CG191" s="416"/>
      <c r="CH191" s="417"/>
      <c r="CI191" s="416"/>
      <c r="CJ191" s="416"/>
      <c r="CK191" s="416"/>
      <c r="CL191" s="416"/>
      <c r="CM191" s="417"/>
      <c r="CN191" s="416"/>
      <c r="CO191" s="416"/>
      <c r="CP191" s="416"/>
      <c r="CQ191" s="416"/>
      <c r="CR191" s="417"/>
      <c r="CS191" s="416"/>
      <c r="CT191" s="416"/>
      <c r="CU191" s="416"/>
      <c r="CV191" s="416"/>
      <c r="CW191" s="417"/>
      <c r="CX191" s="416"/>
      <c r="CY191" s="416"/>
      <c r="CZ191" s="416"/>
      <c r="DA191" s="416"/>
      <c r="DB191" s="417"/>
      <c r="DC191" s="416"/>
      <c r="DD191" s="416"/>
      <c r="DE191" s="416"/>
      <c r="DF191" s="416"/>
      <c r="DG191" s="417"/>
      <c r="DH191" s="416"/>
      <c r="DI191" s="416"/>
      <c r="DJ191" s="416"/>
      <c r="DK191" s="416"/>
      <c r="DL191" s="417"/>
      <c r="DM191" s="416"/>
      <c r="DN191" s="416"/>
      <c r="DO191" s="416"/>
      <c r="DP191" s="416"/>
      <c r="DQ191" s="417"/>
      <c r="DR191" s="416"/>
      <c r="DS191" s="416"/>
      <c r="DT191" s="416"/>
      <c r="DU191" s="416"/>
      <c r="DV191" s="417"/>
      <c r="DW191" s="416"/>
      <c r="DX191" s="416"/>
      <c r="DY191" s="416"/>
      <c r="DZ191" s="416"/>
      <c r="EA191" s="417"/>
      <c r="EB191" s="416"/>
      <c r="EC191" s="416"/>
      <c r="ED191" s="416"/>
      <c r="EE191" s="416"/>
      <c r="EF191" s="417"/>
      <c r="EG191" s="416"/>
      <c r="EH191" s="416"/>
      <c r="EI191" s="416"/>
      <c r="EJ191" s="416"/>
      <c r="EK191" s="417"/>
      <c r="EL191" s="416"/>
      <c r="EM191" s="416"/>
      <c r="EN191" s="416"/>
      <c r="EO191" s="416"/>
      <c r="EP191" s="301"/>
      <c r="ER191" s="290"/>
    </row>
    <row r="192" spans="4:148" ht="12.75" customHeight="1" x14ac:dyDescent="0.35">
      <c r="D192" s="314" t="s">
        <v>374</v>
      </c>
      <c r="E192" s="290"/>
      <c r="H192" s="416"/>
      <c r="I192" s="416"/>
      <c r="J192" s="416"/>
      <c r="K192" s="417"/>
      <c r="L192" s="416"/>
      <c r="M192" s="416"/>
      <c r="N192" s="416"/>
      <c r="O192" s="416"/>
      <c r="P192" s="417"/>
      <c r="Q192" s="416"/>
      <c r="R192" s="416"/>
      <c r="S192" s="416"/>
      <c r="T192" s="416"/>
      <c r="U192" s="417"/>
      <c r="V192" s="416"/>
      <c r="W192" s="416"/>
      <c r="X192" s="416"/>
      <c r="Y192" s="416"/>
      <c r="Z192" s="417"/>
      <c r="AA192" s="416"/>
      <c r="AB192" s="416"/>
      <c r="AC192" s="416"/>
      <c r="AD192" s="416"/>
      <c r="AE192" s="417"/>
      <c r="AF192" s="416"/>
      <c r="AG192" s="416"/>
      <c r="AH192" s="416"/>
      <c r="AI192" s="416"/>
      <c r="AJ192" s="417"/>
      <c r="AK192" s="416"/>
      <c r="AL192" s="416"/>
      <c r="AM192" s="416"/>
      <c r="AN192" s="416"/>
      <c r="AO192" s="417"/>
      <c r="AP192" s="416"/>
      <c r="AQ192" s="416"/>
      <c r="AR192" s="416"/>
      <c r="AS192" s="416"/>
      <c r="AT192" s="417"/>
      <c r="AU192" s="416"/>
      <c r="AV192" s="416"/>
      <c r="AW192" s="416"/>
      <c r="AX192" s="416"/>
      <c r="AY192" s="417"/>
      <c r="AZ192" s="416"/>
      <c r="BA192" s="416"/>
      <c r="BB192" s="416"/>
      <c r="BC192" s="416"/>
      <c r="BD192" s="417"/>
      <c r="BE192" s="416"/>
      <c r="BF192" s="416"/>
      <c r="BG192" s="416"/>
      <c r="BH192" s="416"/>
      <c r="BI192" s="417"/>
      <c r="BJ192" s="416"/>
      <c r="BK192" s="416"/>
      <c r="BL192" s="416"/>
      <c r="BM192" s="416"/>
      <c r="BN192" s="417"/>
      <c r="BO192" s="416"/>
      <c r="BP192" s="416"/>
      <c r="BQ192" s="416"/>
      <c r="BR192" s="416"/>
      <c r="BS192" s="417"/>
      <c r="BT192" s="416"/>
      <c r="BU192" s="416"/>
      <c r="BV192" s="416"/>
      <c r="BW192" s="416"/>
      <c r="BX192" s="417"/>
      <c r="BY192" s="416"/>
      <c r="BZ192" s="416"/>
      <c r="CA192" s="416"/>
      <c r="CB192" s="416"/>
      <c r="CC192" s="417"/>
      <c r="CD192" s="416"/>
      <c r="CE192" s="416"/>
      <c r="CF192" s="416"/>
      <c r="CG192" s="416"/>
      <c r="CH192" s="417"/>
      <c r="CI192" s="416"/>
      <c r="CJ192" s="416"/>
      <c r="CK192" s="416"/>
      <c r="CL192" s="416"/>
      <c r="CM192" s="417"/>
      <c r="CN192" s="416"/>
      <c r="CO192" s="416"/>
      <c r="CP192" s="416"/>
      <c r="CQ192" s="416"/>
      <c r="CR192" s="417"/>
      <c r="CS192" s="416"/>
      <c r="CT192" s="416"/>
      <c r="CU192" s="416"/>
      <c r="CV192" s="416"/>
      <c r="CW192" s="417"/>
      <c r="CX192" s="416"/>
      <c r="CY192" s="416"/>
      <c r="CZ192" s="416"/>
      <c r="DA192" s="416"/>
      <c r="DB192" s="417"/>
      <c r="DC192" s="416"/>
      <c r="DD192" s="416"/>
      <c r="DE192" s="416"/>
      <c r="DF192" s="416"/>
      <c r="DG192" s="417"/>
      <c r="DH192" s="416"/>
      <c r="DI192" s="416"/>
      <c r="DJ192" s="416"/>
      <c r="DK192" s="416"/>
      <c r="DL192" s="417"/>
      <c r="DM192" s="416"/>
      <c r="DN192" s="416"/>
      <c r="DO192" s="416"/>
      <c r="DP192" s="416"/>
      <c r="DQ192" s="417"/>
      <c r="DR192" s="416"/>
      <c r="DS192" s="416"/>
      <c r="DT192" s="416"/>
      <c r="DU192" s="416"/>
      <c r="DV192" s="417"/>
      <c r="DW192" s="416"/>
      <c r="DX192" s="416"/>
      <c r="DY192" s="416"/>
      <c r="DZ192" s="416"/>
      <c r="EA192" s="417"/>
      <c r="EB192" s="416"/>
      <c r="EC192" s="416"/>
      <c r="ED192" s="416"/>
      <c r="EE192" s="416"/>
      <c r="EF192" s="417"/>
      <c r="EG192" s="416"/>
      <c r="EH192" s="416"/>
      <c r="EI192" s="416"/>
      <c r="EJ192" s="416"/>
      <c r="EK192" s="417"/>
      <c r="EL192" s="416"/>
      <c r="EM192" s="416"/>
      <c r="EN192" s="416"/>
      <c r="EO192" s="416"/>
      <c r="EP192" s="301"/>
      <c r="ER192" s="290"/>
    </row>
    <row r="193" spans="4:148" ht="12.75" customHeight="1" x14ac:dyDescent="0.35">
      <c r="D193" s="301" t="s">
        <v>375</v>
      </c>
      <c r="H193" s="416">
        <f>SUM(H194:H196)</f>
        <v>0</v>
      </c>
      <c r="I193" s="416"/>
      <c r="J193" s="416"/>
      <c r="K193" s="417"/>
      <c r="L193" s="416"/>
      <c r="M193" s="416">
        <f>SUM(M194:M196)</f>
        <v>0</v>
      </c>
      <c r="N193" s="416"/>
      <c r="O193" s="416"/>
      <c r="P193" s="417"/>
      <c r="Q193" s="416"/>
      <c r="R193" s="416">
        <f>SUM(R194:R196)</f>
        <v>0</v>
      </c>
      <c r="S193" s="416"/>
      <c r="T193" s="416"/>
      <c r="U193" s="417"/>
      <c r="V193" s="416"/>
      <c r="W193" s="416">
        <f>SUM(W194:W196)</f>
        <v>0</v>
      </c>
      <c r="X193" s="416"/>
      <c r="Y193" s="416"/>
      <c r="Z193" s="417"/>
      <c r="AA193" s="416"/>
      <c r="AB193" s="416">
        <f>SUM(AB194:AB196)</f>
        <v>0</v>
      </c>
      <c r="AC193" s="416"/>
      <c r="AD193" s="416"/>
      <c r="AE193" s="417"/>
      <c r="AF193" s="416"/>
      <c r="AG193" s="416">
        <f>SUM(AG194:AG196)</f>
        <v>0</v>
      </c>
      <c r="AH193" s="416"/>
      <c r="AI193" s="416"/>
      <c r="AJ193" s="417"/>
      <c r="AK193" s="416"/>
      <c r="AL193" s="416">
        <f>SUM(AL194:AL196)</f>
        <v>0</v>
      </c>
      <c r="AM193" s="416"/>
      <c r="AN193" s="416"/>
      <c r="AO193" s="417"/>
      <c r="AP193" s="416"/>
      <c r="AQ193" s="416">
        <f>SUM(AQ194:AQ196)</f>
        <v>0</v>
      </c>
      <c r="AR193" s="416"/>
      <c r="AS193" s="416"/>
      <c r="AT193" s="417"/>
      <c r="AU193" s="416"/>
      <c r="AV193" s="416">
        <f>SUM(AV194:AV196)</f>
        <v>0</v>
      </c>
      <c r="AW193" s="416"/>
      <c r="AX193" s="416"/>
      <c r="AY193" s="417"/>
      <c r="AZ193" s="416"/>
      <c r="BA193" s="416">
        <f>SUM(BA194:BA196)</f>
        <v>0</v>
      </c>
      <c r="BB193" s="416"/>
      <c r="BC193" s="416"/>
      <c r="BD193" s="417"/>
      <c r="BE193" s="416"/>
      <c r="BF193" s="416">
        <f>SUM(BF194:BF196)</f>
        <v>0</v>
      </c>
      <c r="BG193" s="416"/>
      <c r="BH193" s="416"/>
      <c r="BI193" s="417"/>
      <c r="BJ193" s="416"/>
      <c r="BK193" s="416">
        <f>SUM(BK194:BK196)</f>
        <v>0</v>
      </c>
      <c r="BL193" s="416"/>
      <c r="BM193" s="416"/>
      <c r="BN193" s="417"/>
      <c r="BO193" s="416"/>
      <c r="BP193" s="416">
        <f>SUM(BP194:BP196)</f>
        <v>0</v>
      </c>
      <c r="BQ193" s="416"/>
      <c r="BR193" s="416"/>
      <c r="BS193" s="417"/>
      <c r="BT193" s="416"/>
      <c r="BU193" s="416">
        <f>SUM(BU194:BU196)</f>
        <v>0</v>
      </c>
      <c r="BV193" s="416"/>
      <c r="BW193" s="416"/>
      <c r="BX193" s="417"/>
      <c r="BY193" s="416"/>
      <c r="BZ193" s="416">
        <f>SUM(BZ194:BZ196)</f>
        <v>41830000</v>
      </c>
      <c r="CA193" s="416"/>
      <c r="CB193" s="416"/>
      <c r="CC193" s="417"/>
      <c r="CD193" s="416"/>
      <c r="CE193" s="416">
        <f>SUM(CE194:CE196)</f>
        <v>0</v>
      </c>
      <c r="CF193" s="416"/>
      <c r="CG193" s="416"/>
      <c r="CH193" s="417"/>
      <c r="CI193" s="416"/>
      <c r="CJ193" s="416">
        <f>SUM(CJ194:CJ196)</f>
        <v>0</v>
      </c>
      <c r="CK193" s="416"/>
      <c r="CL193" s="416"/>
      <c r="CM193" s="417"/>
      <c r="CN193" s="416"/>
      <c r="CO193" s="416">
        <f>SUM(CO194:CO196)</f>
        <v>0</v>
      </c>
      <c r="CP193" s="416"/>
      <c r="CQ193" s="416"/>
      <c r="CR193" s="417"/>
      <c r="CS193" s="416"/>
      <c r="CT193" s="416">
        <f>SUM(CT194:CT196)</f>
        <v>0</v>
      </c>
      <c r="CU193" s="416"/>
      <c r="CV193" s="416"/>
      <c r="CW193" s="417"/>
      <c r="CX193" s="416"/>
      <c r="CY193" s="416">
        <f>SUM(CY194:CY196)</f>
        <v>8080000</v>
      </c>
      <c r="CZ193" s="416"/>
      <c r="DA193" s="416"/>
      <c r="DB193" s="417"/>
      <c r="DC193" s="416"/>
      <c r="DD193" s="416">
        <f>SUM(DD194:DD196)</f>
        <v>5825000</v>
      </c>
      <c r="DE193" s="416"/>
      <c r="DF193" s="416"/>
      <c r="DG193" s="417"/>
      <c r="DH193" s="416"/>
      <c r="DI193" s="416">
        <f>SUM(DI194:DI196)</f>
        <v>5205000</v>
      </c>
      <c r="DJ193" s="416"/>
      <c r="DK193" s="416"/>
      <c r="DL193" s="417"/>
      <c r="DM193" s="416"/>
      <c r="DN193" s="416">
        <f>SUM(DN194:DN196)</f>
        <v>5880000</v>
      </c>
      <c r="DO193" s="416"/>
      <c r="DP193" s="416"/>
      <c r="DQ193" s="417"/>
      <c r="DR193" s="416"/>
      <c r="DS193" s="416">
        <f>SUM(DS194:DS196)</f>
        <v>7480000</v>
      </c>
      <c r="DT193" s="416"/>
      <c r="DU193" s="416"/>
      <c r="DV193" s="417"/>
      <c r="DW193" s="416"/>
      <c r="DX193" s="416">
        <f>SUM(DX194:DX196)</f>
        <v>5545000</v>
      </c>
      <c r="DY193" s="416"/>
      <c r="DZ193" s="416"/>
      <c r="EA193" s="417"/>
      <c r="EB193" s="416"/>
      <c r="EC193" s="416">
        <f>SUM(EC194:EC196)</f>
        <v>3050000</v>
      </c>
      <c r="ED193" s="416"/>
      <c r="EE193" s="416"/>
      <c r="EF193" s="417"/>
      <c r="EG193" s="416"/>
      <c r="EH193" s="416">
        <f>SUM(EH194:EH196)</f>
        <v>765000</v>
      </c>
      <c r="EI193" s="416"/>
      <c r="EJ193" s="416"/>
      <c r="EK193" s="417"/>
      <c r="EL193" s="416"/>
      <c r="EM193" s="416">
        <f>SUM(EM194:EM196)</f>
        <v>0</v>
      </c>
      <c r="EN193" s="416"/>
      <c r="EO193" s="416"/>
      <c r="EP193" s="301"/>
      <c r="ER193" s="290"/>
    </row>
    <row r="194" spans="4:148" ht="12.75" customHeight="1" x14ac:dyDescent="0.35">
      <c r="D194" s="301" t="s">
        <v>338</v>
      </c>
      <c r="G194" s="320"/>
      <c r="H194" s="414">
        <v>0</v>
      </c>
      <c r="I194" s="415"/>
      <c r="J194" s="416"/>
      <c r="K194" s="417"/>
      <c r="L194" s="418"/>
      <c r="M194" s="414">
        <v>0</v>
      </c>
      <c r="N194" s="415"/>
      <c r="O194" s="416"/>
      <c r="P194" s="417"/>
      <c r="Q194" s="418"/>
      <c r="R194" s="414">
        <v>0</v>
      </c>
      <c r="S194" s="415"/>
      <c r="T194" s="416"/>
      <c r="U194" s="417"/>
      <c r="V194" s="418"/>
      <c r="W194" s="414">
        <v>0</v>
      </c>
      <c r="X194" s="415"/>
      <c r="Y194" s="416"/>
      <c r="Z194" s="417"/>
      <c r="AA194" s="418"/>
      <c r="AB194" s="414">
        <v>0</v>
      </c>
      <c r="AC194" s="415"/>
      <c r="AD194" s="416"/>
      <c r="AE194" s="417"/>
      <c r="AF194" s="418"/>
      <c r="AG194" s="414">
        <v>0</v>
      </c>
      <c r="AH194" s="415"/>
      <c r="AI194" s="416"/>
      <c r="AJ194" s="417"/>
      <c r="AK194" s="418"/>
      <c r="AL194" s="414">
        <v>0</v>
      </c>
      <c r="AM194" s="415"/>
      <c r="AN194" s="416"/>
      <c r="AO194" s="417"/>
      <c r="AP194" s="418"/>
      <c r="AQ194" s="414">
        <v>0</v>
      </c>
      <c r="AR194" s="415"/>
      <c r="AS194" s="416"/>
      <c r="AT194" s="417"/>
      <c r="AU194" s="418"/>
      <c r="AV194" s="414">
        <v>0</v>
      </c>
      <c r="AW194" s="415"/>
      <c r="AX194" s="416"/>
      <c r="AY194" s="417"/>
      <c r="AZ194" s="418"/>
      <c r="BA194" s="414">
        <v>0</v>
      </c>
      <c r="BB194" s="415"/>
      <c r="BC194" s="416"/>
      <c r="BD194" s="417"/>
      <c r="BE194" s="418"/>
      <c r="BF194" s="414">
        <v>0</v>
      </c>
      <c r="BG194" s="415"/>
      <c r="BH194" s="416"/>
      <c r="BI194" s="417"/>
      <c r="BJ194" s="418"/>
      <c r="BK194" s="414">
        <v>0</v>
      </c>
      <c r="BL194" s="415"/>
      <c r="BM194" s="416"/>
      <c r="BN194" s="417"/>
      <c r="BO194" s="418"/>
      <c r="BP194" s="414">
        <v>0</v>
      </c>
      <c r="BQ194" s="415"/>
      <c r="BR194" s="416"/>
      <c r="BS194" s="417"/>
      <c r="BT194" s="418"/>
      <c r="BU194" s="414">
        <f>SUM(M194:BP194)</f>
        <v>0</v>
      </c>
      <c r="BV194" s="415"/>
      <c r="BW194" s="416"/>
      <c r="BX194" s="417"/>
      <c r="BY194" s="418"/>
      <c r="BZ194" s="414">
        <v>42440183</v>
      </c>
      <c r="CA194" s="415"/>
      <c r="CB194" s="416"/>
      <c r="CC194" s="417"/>
      <c r="CD194" s="418"/>
      <c r="CE194" s="414">
        <v>0</v>
      </c>
      <c r="CF194" s="415"/>
      <c r="CG194" s="416"/>
      <c r="CH194" s="417"/>
      <c r="CI194" s="418"/>
      <c r="CJ194" s="414">
        <v>0</v>
      </c>
      <c r="CK194" s="415"/>
      <c r="CL194" s="416"/>
      <c r="CM194" s="417"/>
      <c r="CN194" s="418"/>
      <c r="CO194" s="414">
        <v>0</v>
      </c>
      <c r="CP194" s="415"/>
      <c r="CQ194" s="416"/>
      <c r="CR194" s="417"/>
      <c r="CS194" s="418"/>
      <c r="CT194" s="414">
        <v>0</v>
      </c>
      <c r="CU194" s="415"/>
      <c r="CV194" s="416"/>
      <c r="CW194" s="417"/>
      <c r="CX194" s="418"/>
      <c r="CY194" s="414">
        <v>8080000</v>
      </c>
      <c r="CZ194" s="415"/>
      <c r="DA194" s="416"/>
      <c r="DB194" s="417"/>
      <c r="DC194" s="418"/>
      <c r="DD194" s="414">
        <v>5870286</v>
      </c>
      <c r="DE194" s="415"/>
      <c r="DF194" s="416"/>
      <c r="DG194" s="417"/>
      <c r="DH194" s="418"/>
      <c r="DI194" s="414">
        <v>5272135</v>
      </c>
      <c r="DJ194" s="415"/>
      <c r="DK194" s="416"/>
      <c r="DL194" s="417"/>
      <c r="DM194" s="418"/>
      <c r="DN194" s="414">
        <v>5959251</v>
      </c>
      <c r="DO194" s="415"/>
      <c r="DP194" s="416"/>
      <c r="DQ194" s="417"/>
      <c r="DR194" s="418"/>
      <c r="DS194" s="414">
        <v>7633404</v>
      </c>
      <c r="DT194" s="415"/>
      <c r="DU194" s="416"/>
      <c r="DV194" s="417"/>
      <c r="DW194" s="418"/>
      <c r="DX194" s="414">
        <v>5676930</v>
      </c>
      <c r="DY194" s="415"/>
      <c r="DZ194" s="416"/>
      <c r="EA194" s="417"/>
      <c r="EB194" s="418"/>
      <c r="EC194" s="414">
        <v>3151805</v>
      </c>
      <c r="ED194" s="415"/>
      <c r="EE194" s="416"/>
      <c r="EF194" s="417"/>
      <c r="EG194" s="418"/>
      <c r="EH194" s="414">
        <v>796372</v>
      </c>
      <c r="EI194" s="415"/>
      <c r="EJ194" s="416"/>
      <c r="EK194" s="417"/>
      <c r="EL194" s="418"/>
      <c r="EM194" s="414">
        <f t="shared" ref="EM194:EM196" si="13">SUM(CE194)</f>
        <v>0</v>
      </c>
      <c r="EN194" s="415"/>
      <c r="EO194" s="416"/>
      <c r="EP194" s="301"/>
      <c r="ER194" s="290"/>
    </row>
    <row r="195" spans="4:148" ht="12.75" customHeight="1" x14ac:dyDescent="0.35">
      <c r="D195" s="301" t="s">
        <v>341</v>
      </c>
      <c r="G195" s="313"/>
      <c r="H195" s="416">
        <v>0</v>
      </c>
      <c r="I195" s="420"/>
      <c r="J195" s="416"/>
      <c r="K195" s="417"/>
      <c r="L195" s="417"/>
      <c r="M195" s="416">
        <v>0</v>
      </c>
      <c r="N195" s="420"/>
      <c r="O195" s="416"/>
      <c r="P195" s="417"/>
      <c r="Q195" s="417"/>
      <c r="R195" s="416">
        <v>0</v>
      </c>
      <c r="S195" s="420"/>
      <c r="T195" s="416"/>
      <c r="U195" s="417"/>
      <c r="V195" s="417"/>
      <c r="W195" s="416">
        <v>0</v>
      </c>
      <c r="X195" s="420"/>
      <c r="Y195" s="416"/>
      <c r="Z195" s="417"/>
      <c r="AA195" s="417"/>
      <c r="AB195" s="416">
        <v>0</v>
      </c>
      <c r="AC195" s="420"/>
      <c r="AD195" s="416"/>
      <c r="AE195" s="417"/>
      <c r="AF195" s="417"/>
      <c r="AG195" s="416">
        <v>0</v>
      </c>
      <c r="AH195" s="420"/>
      <c r="AI195" s="416"/>
      <c r="AJ195" s="417"/>
      <c r="AK195" s="417"/>
      <c r="AL195" s="416">
        <v>0</v>
      </c>
      <c r="AM195" s="420"/>
      <c r="AN195" s="416"/>
      <c r="AO195" s="417"/>
      <c r="AP195" s="417"/>
      <c r="AQ195" s="416">
        <v>0</v>
      </c>
      <c r="AR195" s="420"/>
      <c r="AS195" s="416"/>
      <c r="AT195" s="417"/>
      <c r="AU195" s="417"/>
      <c r="AV195" s="416">
        <v>0</v>
      </c>
      <c r="AW195" s="420"/>
      <c r="AX195" s="416"/>
      <c r="AY195" s="417"/>
      <c r="AZ195" s="417"/>
      <c r="BA195" s="416">
        <v>0</v>
      </c>
      <c r="BB195" s="420"/>
      <c r="BC195" s="416"/>
      <c r="BD195" s="417"/>
      <c r="BE195" s="417"/>
      <c r="BF195" s="416">
        <v>0</v>
      </c>
      <c r="BG195" s="420"/>
      <c r="BH195" s="416"/>
      <c r="BI195" s="417"/>
      <c r="BJ195" s="417"/>
      <c r="BK195" s="416">
        <v>0</v>
      </c>
      <c r="BL195" s="420"/>
      <c r="BM195" s="416"/>
      <c r="BN195" s="417"/>
      <c r="BO195" s="417"/>
      <c r="BP195" s="416">
        <v>0</v>
      </c>
      <c r="BQ195" s="420"/>
      <c r="BR195" s="416"/>
      <c r="BS195" s="417"/>
      <c r="BT195" s="417"/>
      <c r="BU195" s="416">
        <f>SUM(M195:BP195)</f>
        <v>0</v>
      </c>
      <c r="BV195" s="420"/>
      <c r="BW195" s="416"/>
      <c r="BX195" s="417"/>
      <c r="BY195" s="417"/>
      <c r="BZ195" s="416">
        <v>0</v>
      </c>
      <c r="CA195" s="420"/>
      <c r="CB195" s="416"/>
      <c r="CC195" s="417"/>
      <c r="CD195" s="417"/>
      <c r="CE195" s="416">
        <v>0</v>
      </c>
      <c r="CF195" s="420"/>
      <c r="CG195" s="416"/>
      <c r="CH195" s="417"/>
      <c r="CI195" s="417"/>
      <c r="CJ195" s="416">
        <v>0</v>
      </c>
      <c r="CK195" s="420"/>
      <c r="CL195" s="416"/>
      <c r="CM195" s="417"/>
      <c r="CN195" s="417"/>
      <c r="CO195" s="416">
        <v>0</v>
      </c>
      <c r="CP195" s="420"/>
      <c r="CQ195" s="416"/>
      <c r="CR195" s="417"/>
      <c r="CS195" s="417"/>
      <c r="CT195" s="416">
        <v>0</v>
      </c>
      <c r="CU195" s="420"/>
      <c r="CV195" s="416"/>
      <c r="CW195" s="417"/>
      <c r="CX195" s="417"/>
      <c r="CY195" s="416">
        <v>0</v>
      </c>
      <c r="CZ195" s="420"/>
      <c r="DA195" s="416"/>
      <c r="DB195" s="417"/>
      <c r="DC195" s="417"/>
      <c r="DD195" s="416">
        <v>0</v>
      </c>
      <c r="DE195" s="420"/>
      <c r="DF195" s="416"/>
      <c r="DG195" s="417"/>
      <c r="DH195" s="417"/>
      <c r="DI195" s="416">
        <v>0</v>
      </c>
      <c r="DJ195" s="420"/>
      <c r="DK195" s="416"/>
      <c r="DL195" s="417"/>
      <c r="DM195" s="417"/>
      <c r="DN195" s="416">
        <v>0</v>
      </c>
      <c r="DO195" s="420"/>
      <c r="DP195" s="416"/>
      <c r="DQ195" s="417"/>
      <c r="DR195" s="417"/>
      <c r="DS195" s="416">
        <v>0</v>
      </c>
      <c r="DT195" s="420"/>
      <c r="DU195" s="416"/>
      <c r="DV195" s="417"/>
      <c r="DW195" s="417"/>
      <c r="DX195" s="416">
        <v>0</v>
      </c>
      <c r="DY195" s="420"/>
      <c r="DZ195" s="416"/>
      <c r="EA195" s="417"/>
      <c r="EB195" s="417"/>
      <c r="EC195" s="416">
        <v>0</v>
      </c>
      <c r="ED195" s="420"/>
      <c r="EE195" s="416"/>
      <c r="EF195" s="417"/>
      <c r="EG195" s="417"/>
      <c r="EH195" s="416">
        <v>0</v>
      </c>
      <c r="EI195" s="420"/>
      <c r="EJ195" s="416"/>
      <c r="EK195" s="417"/>
      <c r="EL195" s="417"/>
      <c r="EM195" s="416">
        <f t="shared" si="13"/>
        <v>0</v>
      </c>
      <c r="EN195" s="420"/>
      <c r="EO195" s="416"/>
      <c r="EP195" s="301"/>
      <c r="ER195" s="290"/>
    </row>
    <row r="196" spans="4:148" ht="12.75" customHeight="1" x14ac:dyDescent="0.35">
      <c r="D196" s="301" t="s">
        <v>342</v>
      </c>
      <c r="G196" s="337"/>
      <c r="H196" s="428">
        <v>0</v>
      </c>
      <c r="I196" s="429"/>
      <c r="J196" s="416"/>
      <c r="K196" s="417"/>
      <c r="L196" s="430"/>
      <c r="M196" s="428">
        <v>0</v>
      </c>
      <c r="N196" s="429"/>
      <c r="O196" s="416"/>
      <c r="P196" s="417"/>
      <c r="Q196" s="430"/>
      <c r="R196" s="428">
        <v>0</v>
      </c>
      <c r="S196" s="429"/>
      <c r="T196" s="416"/>
      <c r="U196" s="417"/>
      <c r="V196" s="430"/>
      <c r="W196" s="428">
        <v>0</v>
      </c>
      <c r="X196" s="429"/>
      <c r="Y196" s="416"/>
      <c r="Z196" s="417"/>
      <c r="AA196" s="430"/>
      <c r="AB196" s="428">
        <v>0</v>
      </c>
      <c r="AC196" s="429"/>
      <c r="AD196" s="416"/>
      <c r="AE196" s="417"/>
      <c r="AF196" s="430"/>
      <c r="AG196" s="428">
        <v>0</v>
      </c>
      <c r="AH196" s="429"/>
      <c r="AI196" s="416"/>
      <c r="AJ196" s="417"/>
      <c r="AK196" s="430"/>
      <c r="AL196" s="428">
        <v>0</v>
      </c>
      <c r="AM196" s="429"/>
      <c r="AN196" s="416"/>
      <c r="AO196" s="417"/>
      <c r="AP196" s="430"/>
      <c r="AQ196" s="428">
        <v>0</v>
      </c>
      <c r="AR196" s="429"/>
      <c r="AS196" s="416"/>
      <c r="AT196" s="417"/>
      <c r="AU196" s="430"/>
      <c r="AV196" s="428">
        <v>0</v>
      </c>
      <c r="AW196" s="429"/>
      <c r="AX196" s="416"/>
      <c r="AY196" s="417"/>
      <c r="AZ196" s="430"/>
      <c r="BA196" s="428">
        <v>0</v>
      </c>
      <c r="BB196" s="429"/>
      <c r="BC196" s="416"/>
      <c r="BD196" s="417"/>
      <c r="BE196" s="430"/>
      <c r="BF196" s="428">
        <v>0</v>
      </c>
      <c r="BG196" s="429"/>
      <c r="BH196" s="416"/>
      <c r="BI196" s="417"/>
      <c r="BJ196" s="430"/>
      <c r="BK196" s="428">
        <v>0</v>
      </c>
      <c r="BL196" s="429"/>
      <c r="BM196" s="416"/>
      <c r="BN196" s="417"/>
      <c r="BO196" s="430"/>
      <c r="BP196" s="428">
        <v>0</v>
      </c>
      <c r="BQ196" s="429"/>
      <c r="BR196" s="416"/>
      <c r="BS196" s="417"/>
      <c r="BT196" s="430"/>
      <c r="BU196" s="428">
        <f>SUM(M196:BP196)</f>
        <v>0</v>
      </c>
      <c r="BV196" s="429"/>
      <c r="BW196" s="416"/>
      <c r="BX196" s="417"/>
      <c r="BY196" s="430"/>
      <c r="BZ196" s="428">
        <v>-610183</v>
      </c>
      <c r="CA196" s="429"/>
      <c r="CB196" s="416"/>
      <c r="CC196" s="417"/>
      <c r="CD196" s="430"/>
      <c r="CE196" s="428">
        <v>0</v>
      </c>
      <c r="CF196" s="429"/>
      <c r="CG196" s="416"/>
      <c r="CH196" s="417"/>
      <c r="CI196" s="430"/>
      <c r="CJ196" s="428">
        <v>0</v>
      </c>
      <c r="CK196" s="429"/>
      <c r="CL196" s="416"/>
      <c r="CM196" s="417"/>
      <c r="CN196" s="430"/>
      <c r="CO196" s="428">
        <v>0</v>
      </c>
      <c r="CP196" s="429"/>
      <c r="CQ196" s="416"/>
      <c r="CR196" s="417"/>
      <c r="CS196" s="430"/>
      <c r="CT196" s="428">
        <v>0</v>
      </c>
      <c r="CU196" s="429"/>
      <c r="CV196" s="416"/>
      <c r="CW196" s="417"/>
      <c r="CX196" s="430"/>
      <c r="CY196" s="428">
        <v>0</v>
      </c>
      <c r="CZ196" s="429"/>
      <c r="DA196" s="416"/>
      <c r="DB196" s="417"/>
      <c r="DC196" s="430"/>
      <c r="DD196" s="428">
        <v>-45286</v>
      </c>
      <c r="DE196" s="429"/>
      <c r="DF196" s="416"/>
      <c r="DG196" s="417"/>
      <c r="DH196" s="430"/>
      <c r="DI196" s="428">
        <v>-67135</v>
      </c>
      <c r="DJ196" s="429"/>
      <c r="DK196" s="416"/>
      <c r="DL196" s="417"/>
      <c r="DM196" s="430"/>
      <c r="DN196" s="428">
        <v>-79251</v>
      </c>
      <c r="DO196" s="429"/>
      <c r="DP196" s="416"/>
      <c r="DQ196" s="417"/>
      <c r="DR196" s="430"/>
      <c r="DS196" s="428">
        <v>-153404</v>
      </c>
      <c r="DT196" s="429"/>
      <c r="DU196" s="416"/>
      <c r="DV196" s="417"/>
      <c r="DW196" s="430"/>
      <c r="DX196" s="428">
        <v>-131930</v>
      </c>
      <c r="DY196" s="429"/>
      <c r="DZ196" s="416"/>
      <c r="EA196" s="417"/>
      <c r="EB196" s="430"/>
      <c r="EC196" s="428">
        <v>-101805</v>
      </c>
      <c r="ED196" s="429"/>
      <c r="EE196" s="416"/>
      <c r="EF196" s="417"/>
      <c r="EG196" s="430"/>
      <c r="EH196" s="428">
        <v>-31372</v>
      </c>
      <c r="EI196" s="429"/>
      <c r="EJ196" s="416"/>
      <c r="EK196" s="417"/>
      <c r="EL196" s="430"/>
      <c r="EM196" s="428">
        <f t="shared" si="13"/>
        <v>0</v>
      </c>
      <c r="EN196" s="429"/>
      <c r="EO196" s="416"/>
      <c r="EP196" s="301"/>
      <c r="ER196" s="290"/>
    </row>
    <row r="197" spans="4:148" ht="12.75" customHeight="1" x14ac:dyDescent="0.35">
      <c r="D197" s="314"/>
      <c r="E197" s="290"/>
      <c r="H197" s="416"/>
      <c r="I197" s="416"/>
      <c r="J197" s="416"/>
      <c r="K197" s="417"/>
      <c r="L197" s="416"/>
      <c r="M197" s="416"/>
      <c r="N197" s="416"/>
      <c r="O197" s="416"/>
      <c r="P197" s="417"/>
      <c r="Q197" s="416"/>
      <c r="R197" s="416"/>
      <c r="S197" s="416"/>
      <c r="T197" s="416"/>
      <c r="U197" s="417"/>
      <c r="V197" s="416"/>
      <c r="W197" s="416"/>
      <c r="X197" s="416"/>
      <c r="Y197" s="416"/>
      <c r="Z197" s="417"/>
      <c r="AA197" s="416"/>
      <c r="AB197" s="416"/>
      <c r="AC197" s="416"/>
      <c r="AD197" s="416"/>
      <c r="AE197" s="417"/>
      <c r="AF197" s="416"/>
      <c r="AG197" s="416"/>
      <c r="AH197" s="416"/>
      <c r="AI197" s="416"/>
      <c r="AJ197" s="417"/>
      <c r="AK197" s="416"/>
      <c r="AL197" s="416"/>
      <c r="AM197" s="416"/>
      <c r="AN197" s="416"/>
      <c r="AO197" s="417"/>
      <c r="AP197" s="416"/>
      <c r="AQ197" s="416"/>
      <c r="AR197" s="416"/>
      <c r="AS197" s="416"/>
      <c r="AT197" s="417"/>
      <c r="AU197" s="416"/>
      <c r="AV197" s="416"/>
      <c r="AW197" s="416"/>
      <c r="AX197" s="416"/>
      <c r="AY197" s="417"/>
      <c r="AZ197" s="416"/>
      <c r="BA197" s="416"/>
      <c r="BB197" s="416"/>
      <c r="BC197" s="416"/>
      <c r="BD197" s="417"/>
      <c r="BE197" s="416"/>
      <c r="BF197" s="416"/>
      <c r="BG197" s="416"/>
      <c r="BH197" s="416"/>
      <c r="BI197" s="417"/>
      <c r="BJ197" s="416"/>
      <c r="BK197" s="416"/>
      <c r="BL197" s="416"/>
      <c r="BM197" s="416"/>
      <c r="BN197" s="417"/>
      <c r="BO197" s="416"/>
      <c r="BP197" s="416"/>
      <c r="BQ197" s="416"/>
      <c r="BR197" s="416"/>
      <c r="BS197" s="417"/>
      <c r="BT197" s="416"/>
      <c r="BU197" s="416"/>
      <c r="BV197" s="416"/>
      <c r="BW197" s="416"/>
      <c r="BX197" s="417"/>
      <c r="BY197" s="416"/>
      <c r="BZ197" s="416"/>
      <c r="CA197" s="416"/>
      <c r="CB197" s="416"/>
      <c r="CC197" s="417"/>
      <c r="CD197" s="416"/>
      <c r="CE197" s="416"/>
      <c r="CF197" s="416"/>
      <c r="CG197" s="416"/>
      <c r="CH197" s="417"/>
      <c r="CI197" s="416"/>
      <c r="CJ197" s="416"/>
      <c r="CK197" s="416"/>
      <c r="CL197" s="416"/>
      <c r="CM197" s="417"/>
      <c r="CN197" s="416"/>
      <c r="CO197" s="416"/>
      <c r="CP197" s="416"/>
      <c r="CQ197" s="416"/>
      <c r="CR197" s="417"/>
      <c r="CS197" s="416"/>
      <c r="CT197" s="416"/>
      <c r="CU197" s="416"/>
      <c r="CV197" s="416"/>
      <c r="CW197" s="417"/>
      <c r="CX197" s="416"/>
      <c r="CY197" s="416"/>
      <c r="CZ197" s="416"/>
      <c r="DA197" s="416"/>
      <c r="DB197" s="417"/>
      <c r="DC197" s="416"/>
      <c r="DD197" s="416"/>
      <c r="DE197" s="416"/>
      <c r="DF197" s="416"/>
      <c r="DG197" s="417"/>
      <c r="DH197" s="416"/>
      <c r="DI197" s="416"/>
      <c r="DJ197" s="416"/>
      <c r="DK197" s="416"/>
      <c r="DL197" s="417"/>
      <c r="DM197" s="416"/>
      <c r="DN197" s="416"/>
      <c r="DO197" s="416"/>
      <c r="DP197" s="416"/>
      <c r="DQ197" s="417"/>
      <c r="DR197" s="416"/>
      <c r="DS197" s="416"/>
      <c r="DT197" s="416"/>
      <c r="DU197" s="416"/>
      <c r="DV197" s="417"/>
      <c r="DW197" s="416"/>
      <c r="DX197" s="416"/>
      <c r="DY197" s="416"/>
      <c r="DZ197" s="416"/>
      <c r="EA197" s="417"/>
      <c r="EB197" s="416"/>
      <c r="EC197" s="416"/>
      <c r="ED197" s="416"/>
      <c r="EE197" s="416"/>
      <c r="EF197" s="417"/>
      <c r="EG197" s="416"/>
      <c r="EH197" s="416"/>
      <c r="EI197" s="416"/>
      <c r="EJ197" s="416"/>
      <c r="EK197" s="417"/>
      <c r="EL197" s="416"/>
      <c r="EM197" s="416"/>
      <c r="EN197" s="416"/>
      <c r="EO197" s="416"/>
      <c r="EP197" s="301"/>
      <c r="ER197" s="290"/>
    </row>
    <row r="198" spans="4:148" ht="12.75" hidden="1" customHeight="1" x14ac:dyDescent="0.35">
      <c r="D198" s="301" t="s">
        <v>627</v>
      </c>
      <c r="E198" s="350" t="s">
        <v>63</v>
      </c>
      <c r="H198" s="416">
        <f>SUM(H199:H201)</f>
        <v>0</v>
      </c>
      <c r="I198" s="416"/>
      <c r="J198" s="416"/>
      <c r="K198" s="417"/>
      <c r="L198" s="416"/>
      <c r="M198" s="416">
        <f>SUM(M199:M201)</f>
        <v>0</v>
      </c>
      <c r="N198" s="416"/>
      <c r="O198" s="416"/>
      <c r="P198" s="417"/>
      <c r="Q198" s="416"/>
      <c r="R198" s="416">
        <f>SUM(R199:R201)</f>
        <v>0</v>
      </c>
      <c r="S198" s="416"/>
      <c r="T198" s="416"/>
      <c r="U198" s="417"/>
      <c r="V198" s="416"/>
      <c r="W198" s="416">
        <f>SUM(W199:W201)</f>
        <v>0</v>
      </c>
      <c r="X198" s="416"/>
      <c r="Y198" s="416"/>
      <c r="Z198" s="417"/>
      <c r="AA198" s="416"/>
      <c r="AB198" s="416">
        <f>SUM(AB199:AB201)</f>
        <v>0</v>
      </c>
      <c r="AC198" s="416"/>
      <c r="AD198" s="416"/>
      <c r="AE198" s="417"/>
      <c r="AF198" s="416"/>
      <c r="AG198" s="416">
        <f>SUM(AG199:AG201)</f>
        <v>0</v>
      </c>
      <c r="AH198" s="416"/>
      <c r="AI198" s="416"/>
      <c r="AJ198" s="417"/>
      <c r="AK198" s="416"/>
      <c r="AL198" s="416">
        <f>SUM(AL199:AL201)</f>
        <v>0</v>
      </c>
      <c r="AM198" s="416"/>
      <c r="AN198" s="416"/>
      <c r="AO198" s="417"/>
      <c r="AP198" s="416"/>
      <c r="AQ198" s="416">
        <f>SUM(AQ199:AQ201)</f>
        <v>0</v>
      </c>
      <c r="AR198" s="416"/>
      <c r="AS198" s="416"/>
      <c r="AT198" s="417"/>
      <c r="AU198" s="416"/>
      <c r="AV198" s="416">
        <f>SUM(AV199:AV201)</f>
        <v>0</v>
      </c>
      <c r="AW198" s="416"/>
      <c r="AX198" s="416"/>
      <c r="AY198" s="417"/>
      <c r="AZ198" s="416"/>
      <c r="BA198" s="416">
        <f>SUM(BA199:BA201)</f>
        <v>0</v>
      </c>
      <c r="BB198" s="416"/>
      <c r="BC198" s="416"/>
      <c r="BD198" s="417"/>
      <c r="BE198" s="416"/>
      <c r="BF198" s="416">
        <f>SUM(BF199:BF201)</f>
        <v>0</v>
      </c>
      <c r="BG198" s="416"/>
      <c r="BH198" s="416"/>
      <c r="BI198" s="417"/>
      <c r="BJ198" s="416"/>
      <c r="BK198" s="416">
        <f>SUM(BK199:BK201)</f>
        <v>0</v>
      </c>
      <c r="BL198" s="416"/>
      <c r="BM198" s="416"/>
      <c r="BN198" s="417"/>
      <c r="BO198" s="416"/>
      <c r="BP198" s="416">
        <f>SUM(BP199:BP201)</f>
        <v>0</v>
      </c>
      <c r="BQ198" s="416"/>
      <c r="BR198" s="416"/>
      <c r="BS198" s="417"/>
      <c r="BT198" s="416"/>
      <c r="BU198" s="416">
        <f>SUM(BU199:BU201)</f>
        <v>0</v>
      </c>
      <c r="BV198" s="416"/>
      <c r="BW198" s="416"/>
      <c r="BX198" s="417"/>
      <c r="BY198" s="416"/>
      <c r="BZ198" s="416">
        <f>SUM(BZ199:BZ201)</f>
        <v>0</v>
      </c>
      <c r="CA198" s="416"/>
      <c r="CB198" s="416"/>
      <c r="CC198" s="417"/>
      <c r="CD198" s="416"/>
      <c r="CE198" s="416">
        <f>SUM(CE199:CE201)</f>
        <v>0</v>
      </c>
      <c r="CF198" s="416"/>
      <c r="CG198" s="416"/>
      <c r="CH198" s="417"/>
      <c r="CI198" s="416"/>
      <c r="CJ198" s="416">
        <f>SUM(CJ199:CJ201)</f>
        <v>0</v>
      </c>
      <c r="CK198" s="416"/>
      <c r="CL198" s="416"/>
      <c r="CM198" s="417"/>
      <c r="CN198" s="416"/>
      <c r="CO198" s="416">
        <f>SUM(CO199:CO201)</f>
        <v>0</v>
      </c>
      <c r="CP198" s="416"/>
      <c r="CQ198" s="416"/>
      <c r="CR198" s="417"/>
      <c r="CS198" s="416"/>
      <c r="CT198" s="416">
        <f>SUM(CT199:CT201)</f>
        <v>0</v>
      </c>
      <c r="CU198" s="416"/>
      <c r="CV198" s="416"/>
      <c r="CW198" s="417"/>
      <c r="CX198" s="416"/>
      <c r="CY198" s="416">
        <f>SUM(CY199:CY201)</f>
        <v>0</v>
      </c>
      <c r="CZ198" s="416"/>
      <c r="DA198" s="416"/>
      <c r="DB198" s="417"/>
      <c r="DC198" s="416"/>
      <c r="DD198" s="416">
        <f>SUM(DD199:DD201)</f>
        <v>0</v>
      </c>
      <c r="DE198" s="416"/>
      <c r="DF198" s="416"/>
      <c r="DG198" s="417"/>
      <c r="DH198" s="416"/>
      <c r="DI198" s="416">
        <f>SUM(DI199:DI201)</f>
        <v>0</v>
      </c>
      <c r="DJ198" s="416"/>
      <c r="DK198" s="416"/>
      <c r="DL198" s="417"/>
      <c r="DM198" s="416"/>
      <c r="DN198" s="416">
        <f>SUM(DN199:DN201)</f>
        <v>0</v>
      </c>
      <c r="DO198" s="416"/>
      <c r="DP198" s="416"/>
      <c r="DQ198" s="417"/>
      <c r="DR198" s="416"/>
      <c r="DS198" s="416">
        <f>SUM(DS199:DS201)</f>
        <v>0</v>
      </c>
      <c r="DT198" s="416"/>
      <c r="DU198" s="416"/>
      <c r="DV198" s="417"/>
      <c r="DW198" s="416"/>
      <c r="DX198" s="416">
        <f>SUM(DX199:DX201)</f>
        <v>0</v>
      </c>
      <c r="DY198" s="416"/>
      <c r="DZ198" s="416"/>
      <c r="EA198" s="417"/>
      <c r="EB198" s="416"/>
      <c r="EC198" s="416">
        <f>SUM(EC199:EC201)</f>
        <v>0</v>
      </c>
      <c r="ED198" s="416"/>
      <c r="EE198" s="416"/>
      <c r="EF198" s="417"/>
      <c r="EG198" s="416"/>
      <c r="EH198" s="416">
        <f>SUM(EH199:EH201)</f>
        <v>0</v>
      </c>
      <c r="EI198" s="416"/>
      <c r="EJ198" s="416"/>
      <c r="EK198" s="417"/>
      <c r="EL198" s="416"/>
      <c r="EM198" s="416">
        <f>SUM(EM199:EM201)</f>
        <v>0</v>
      </c>
      <c r="EN198" s="416"/>
      <c r="EO198" s="416"/>
      <c r="EP198" s="301"/>
      <c r="ER198" s="290"/>
    </row>
    <row r="199" spans="4:148" ht="12.75" hidden="1" customHeight="1" x14ac:dyDescent="0.35">
      <c r="D199" s="301" t="s">
        <v>338</v>
      </c>
      <c r="G199" s="320"/>
      <c r="H199" s="414">
        <v>0</v>
      </c>
      <c r="I199" s="415"/>
      <c r="J199" s="416"/>
      <c r="K199" s="417"/>
      <c r="L199" s="418"/>
      <c r="M199" s="414">
        <v>0</v>
      </c>
      <c r="N199" s="415"/>
      <c r="O199" s="416"/>
      <c r="P199" s="417"/>
      <c r="Q199" s="418"/>
      <c r="R199" s="414">
        <v>0</v>
      </c>
      <c r="S199" s="415"/>
      <c r="T199" s="416"/>
      <c r="U199" s="417"/>
      <c r="V199" s="418"/>
      <c r="W199" s="414">
        <v>0</v>
      </c>
      <c r="X199" s="415"/>
      <c r="Y199" s="416"/>
      <c r="Z199" s="417"/>
      <c r="AA199" s="418"/>
      <c r="AB199" s="414">
        <v>0</v>
      </c>
      <c r="AC199" s="415"/>
      <c r="AD199" s="416"/>
      <c r="AE199" s="417"/>
      <c r="AF199" s="418"/>
      <c r="AG199" s="414">
        <v>0</v>
      </c>
      <c r="AH199" s="415"/>
      <c r="AI199" s="416"/>
      <c r="AJ199" s="417"/>
      <c r="AK199" s="418"/>
      <c r="AL199" s="414">
        <v>0</v>
      </c>
      <c r="AM199" s="415"/>
      <c r="AN199" s="416"/>
      <c r="AO199" s="417"/>
      <c r="AP199" s="418"/>
      <c r="AQ199" s="414">
        <v>0</v>
      </c>
      <c r="AR199" s="415"/>
      <c r="AS199" s="416"/>
      <c r="AT199" s="417"/>
      <c r="AU199" s="418"/>
      <c r="AV199" s="414">
        <v>0</v>
      </c>
      <c r="AW199" s="415"/>
      <c r="AX199" s="416"/>
      <c r="AY199" s="417"/>
      <c r="AZ199" s="418"/>
      <c r="BA199" s="414">
        <v>0</v>
      </c>
      <c r="BB199" s="415"/>
      <c r="BC199" s="416"/>
      <c r="BD199" s="417"/>
      <c r="BE199" s="418"/>
      <c r="BF199" s="414">
        <v>0</v>
      </c>
      <c r="BG199" s="415"/>
      <c r="BH199" s="416"/>
      <c r="BI199" s="417"/>
      <c r="BJ199" s="418"/>
      <c r="BK199" s="414">
        <v>0</v>
      </c>
      <c r="BL199" s="415"/>
      <c r="BM199" s="416"/>
      <c r="BN199" s="417"/>
      <c r="BO199" s="418"/>
      <c r="BP199" s="414">
        <v>0</v>
      </c>
      <c r="BQ199" s="415"/>
      <c r="BR199" s="416"/>
      <c r="BS199" s="417"/>
      <c r="BT199" s="418"/>
      <c r="BU199" s="414">
        <f>SUM(M199:BP199)</f>
        <v>0</v>
      </c>
      <c r="BV199" s="415"/>
      <c r="BW199" s="416"/>
      <c r="BX199" s="417"/>
      <c r="BY199" s="418"/>
      <c r="BZ199" s="414">
        <v>0</v>
      </c>
      <c r="CA199" s="415"/>
      <c r="CB199" s="416"/>
      <c r="CC199" s="417"/>
      <c r="CD199" s="418"/>
      <c r="CE199" s="414">
        <v>0</v>
      </c>
      <c r="CF199" s="415"/>
      <c r="CG199" s="416"/>
      <c r="CH199" s="417"/>
      <c r="CI199" s="418"/>
      <c r="CJ199" s="414">
        <v>0</v>
      </c>
      <c r="CK199" s="415"/>
      <c r="CL199" s="416"/>
      <c r="CM199" s="417"/>
      <c r="CN199" s="418"/>
      <c r="CO199" s="414">
        <v>0</v>
      </c>
      <c r="CP199" s="415"/>
      <c r="CQ199" s="416"/>
      <c r="CR199" s="417"/>
      <c r="CS199" s="418"/>
      <c r="CT199" s="414">
        <v>0</v>
      </c>
      <c r="CU199" s="415"/>
      <c r="CV199" s="416"/>
      <c r="CW199" s="417"/>
      <c r="CX199" s="418"/>
      <c r="CY199" s="414">
        <v>0</v>
      </c>
      <c r="CZ199" s="415"/>
      <c r="DA199" s="416"/>
      <c r="DB199" s="417"/>
      <c r="DC199" s="418"/>
      <c r="DD199" s="414">
        <v>0</v>
      </c>
      <c r="DE199" s="415"/>
      <c r="DF199" s="416"/>
      <c r="DG199" s="417"/>
      <c r="DH199" s="418"/>
      <c r="DI199" s="414">
        <v>0</v>
      </c>
      <c r="DJ199" s="415"/>
      <c r="DK199" s="416"/>
      <c r="DL199" s="417"/>
      <c r="DM199" s="418"/>
      <c r="DN199" s="414">
        <v>0</v>
      </c>
      <c r="DO199" s="415"/>
      <c r="DP199" s="416"/>
      <c r="DQ199" s="417"/>
      <c r="DR199" s="418"/>
      <c r="DS199" s="414">
        <v>0</v>
      </c>
      <c r="DT199" s="415"/>
      <c r="DU199" s="416"/>
      <c r="DV199" s="417"/>
      <c r="DW199" s="418"/>
      <c r="DX199" s="414">
        <v>0</v>
      </c>
      <c r="DY199" s="415"/>
      <c r="DZ199" s="416"/>
      <c r="EA199" s="417"/>
      <c r="EB199" s="418"/>
      <c r="EC199" s="414">
        <v>0</v>
      </c>
      <c r="ED199" s="415"/>
      <c r="EE199" s="416"/>
      <c r="EF199" s="417"/>
      <c r="EG199" s="418"/>
      <c r="EH199" s="414">
        <v>0</v>
      </c>
      <c r="EI199" s="415"/>
      <c r="EJ199" s="416"/>
      <c r="EK199" s="417"/>
      <c r="EL199" s="418"/>
      <c r="EM199" s="414">
        <f t="shared" ref="EM199:EM201" si="14">SUM(CE199:EH199)</f>
        <v>0</v>
      </c>
      <c r="EN199" s="415"/>
      <c r="EO199" s="416"/>
      <c r="EP199" s="301"/>
      <c r="ER199" s="290"/>
    </row>
    <row r="200" spans="4:148" ht="12.75" hidden="1" customHeight="1" x14ac:dyDescent="0.35">
      <c r="D200" s="301" t="s">
        <v>341</v>
      </c>
      <c r="G200" s="313"/>
      <c r="H200" s="416">
        <v>0</v>
      </c>
      <c r="I200" s="420"/>
      <c r="J200" s="416"/>
      <c r="K200" s="417"/>
      <c r="L200" s="417"/>
      <c r="M200" s="416">
        <v>0</v>
      </c>
      <c r="N200" s="420"/>
      <c r="O200" s="416"/>
      <c r="P200" s="417"/>
      <c r="Q200" s="417"/>
      <c r="R200" s="416">
        <v>0</v>
      </c>
      <c r="S200" s="420"/>
      <c r="T200" s="416"/>
      <c r="U200" s="417"/>
      <c r="V200" s="417"/>
      <c r="W200" s="416">
        <v>0</v>
      </c>
      <c r="X200" s="420"/>
      <c r="Y200" s="416"/>
      <c r="Z200" s="417"/>
      <c r="AA200" s="417"/>
      <c r="AB200" s="416">
        <v>0</v>
      </c>
      <c r="AC200" s="420"/>
      <c r="AD200" s="416"/>
      <c r="AE200" s="417"/>
      <c r="AF200" s="417"/>
      <c r="AG200" s="416">
        <v>0</v>
      </c>
      <c r="AH200" s="420"/>
      <c r="AI200" s="416"/>
      <c r="AJ200" s="417"/>
      <c r="AK200" s="417"/>
      <c r="AL200" s="416">
        <v>0</v>
      </c>
      <c r="AM200" s="420"/>
      <c r="AN200" s="416"/>
      <c r="AO200" s="417"/>
      <c r="AP200" s="417"/>
      <c r="AQ200" s="416">
        <v>0</v>
      </c>
      <c r="AR200" s="420"/>
      <c r="AS200" s="416"/>
      <c r="AT200" s="417"/>
      <c r="AU200" s="417"/>
      <c r="AV200" s="416">
        <v>0</v>
      </c>
      <c r="AW200" s="420"/>
      <c r="AX200" s="416"/>
      <c r="AY200" s="417"/>
      <c r="AZ200" s="417"/>
      <c r="BA200" s="416">
        <v>0</v>
      </c>
      <c r="BB200" s="420"/>
      <c r="BC200" s="416"/>
      <c r="BD200" s="417"/>
      <c r="BE200" s="417"/>
      <c r="BF200" s="416">
        <v>0</v>
      </c>
      <c r="BG200" s="420"/>
      <c r="BH200" s="416"/>
      <c r="BI200" s="417"/>
      <c r="BJ200" s="417"/>
      <c r="BK200" s="416">
        <v>0</v>
      </c>
      <c r="BL200" s="420"/>
      <c r="BM200" s="416"/>
      <c r="BN200" s="417"/>
      <c r="BO200" s="417"/>
      <c r="BP200" s="416">
        <v>0</v>
      </c>
      <c r="BQ200" s="420"/>
      <c r="BR200" s="416"/>
      <c r="BS200" s="417"/>
      <c r="BT200" s="417"/>
      <c r="BU200" s="416">
        <f>SUM(M200:BP200)</f>
        <v>0</v>
      </c>
      <c r="BV200" s="420"/>
      <c r="BW200" s="416"/>
      <c r="BX200" s="417"/>
      <c r="BY200" s="417"/>
      <c r="BZ200" s="416">
        <v>0</v>
      </c>
      <c r="CA200" s="420"/>
      <c r="CB200" s="416"/>
      <c r="CC200" s="417"/>
      <c r="CD200" s="417"/>
      <c r="CE200" s="416">
        <v>0</v>
      </c>
      <c r="CF200" s="420"/>
      <c r="CG200" s="416"/>
      <c r="CH200" s="417"/>
      <c r="CI200" s="417"/>
      <c r="CJ200" s="416">
        <v>0</v>
      </c>
      <c r="CK200" s="420"/>
      <c r="CL200" s="416"/>
      <c r="CM200" s="417"/>
      <c r="CN200" s="417"/>
      <c r="CO200" s="416">
        <v>0</v>
      </c>
      <c r="CP200" s="420"/>
      <c r="CQ200" s="416"/>
      <c r="CR200" s="417"/>
      <c r="CS200" s="417"/>
      <c r="CT200" s="416">
        <v>0</v>
      </c>
      <c r="CU200" s="420"/>
      <c r="CV200" s="416"/>
      <c r="CW200" s="417"/>
      <c r="CX200" s="417"/>
      <c r="CY200" s="416">
        <v>0</v>
      </c>
      <c r="CZ200" s="420"/>
      <c r="DA200" s="416"/>
      <c r="DB200" s="417"/>
      <c r="DC200" s="417"/>
      <c r="DD200" s="416">
        <v>0</v>
      </c>
      <c r="DE200" s="420"/>
      <c r="DF200" s="416"/>
      <c r="DG200" s="417"/>
      <c r="DH200" s="417"/>
      <c r="DI200" s="416">
        <v>0</v>
      </c>
      <c r="DJ200" s="420"/>
      <c r="DK200" s="416"/>
      <c r="DL200" s="417"/>
      <c r="DM200" s="417"/>
      <c r="DN200" s="416">
        <v>0</v>
      </c>
      <c r="DO200" s="420"/>
      <c r="DP200" s="416"/>
      <c r="DQ200" s="417"/>
      <c r="DR200" s="417"/>
      <c r="DS200" s="416">
        <v>0</v>
      </c>
      <c r="DT200" s="420"/>
      <c r="DU200" s="416"/>
      <c r="DV200" s="417"/>
      <c r="DW200" s="417"/>
      <c r="DX200" s="416">
        <v>0</v>
      </c>
      <c r="DY200" s="420"/>
      <c r="DZ200" s="416"/>
      <c r="EA200" s="417"/>
      <c r="EB200" s="417"/>
      <c r="EC200" s="416">
        <v>0</v>
      </c>
      <c r="ED200" s="420"/>
      <c r="EE200" s="416"/>
      <c r="EF200" s="417"/>
      <c r="EG200" s="417"/>
      <c r="EH200" s="416">
        <v>0</v>
      </c>
      <c r="EI200" s="420"/>
      <c r="EJ200" s="416"/>
      <c r="EK200" s="417"/>
      <c r="EL200" s="417"/>
      <c r="EM200" s="416">
        <f t="shared" si="14"/>
        <v>0</v>
      </c>
      <c r="EN200" s="420"/>
      <c r="EO200" s="416"/>
      <c r="EP200" s="301"/>
      <c r="ER200" s="290"/>
    </row>
    <row r="201" spans="4:148" ht="12.75" hidden="1" customHeight="1" x14ac:dyDescent="0.35">
      <c r="D201" s="301" t="s">
        <v>342</v>
      </c>
      <c r="G201" s="337"/>
      <c r="H201" s="428">
        <v>0</v>
      </c>
      <c r="I201" s="429"/>
      <c r="J201" s="416"/>
      <c r="K201" s="417"/>
      <c r="L201" s="430"/>
      <c r="M201" s="428">
        <v>0</v>
      </c>
      <c r="N201" s="429"/>
      <c r="O201" s="416"/>
      <c r="P201" s="417"/>
      <c r="Q201" s="430"/>
      <c r="R201" s="428">
        <v>0</v>
      </c>
      <c r="S201" s="429"/>
      <c r="T201" s="416"/>
      <c r="U201" s="417"/>
      <c r="V201" s="430"/>
      <c r="W201" s="428">
        <v>0</v>
      </c>
      <c r="X201" s="429"/>
      <c r="Y201" s="416"/>
      <c r="Z201" s="417"/>
      <c r="AA201" s="430"/>
      <c r="AB201" s="428">
        <v>0</v>
      </c>
      <c r="AC201" s="429"/>
      <c r="AD201" s="416"/>
      <c r="AE201" s="417"/>
      <c r="AF201" s="430"/>
      <c r="AG201" s="428">
        <v>0</v>
      </c>
      <c r="AH201" s="429"/>
      <c r="AI201" s="416"/>
      <c r="AJ201" s="417"/>
      <c r="AK201" s="430"/>
      <c r="AL201" s="428">
        <v>0</v>
      </c>
      <c r="AM201" s="429"/>
      <c r="AN201" s="416"/>
      <c r="AO201" s="417"/>
      <c r="AP201" s="430"/>
      <c r="AQ201" s="428">
        <v>0</v>
      </c>
      <c r="AR201" s="429"/>
      <c r="AS201" s="416"/>
      <c r="AT201" s="417"/>
      <c r="AU201" s="430"/>
      <c r="AV201" s="428">
        <v>0</v>
      </c>
      <c r="AW201" s="429"/>
      <c r="AX201" s="416"/>
      <c r="AY201" s="417"/>
      <c r="AZ201" s="430"/>
      <c r="BA201" s="428">
        <v>0</v>
      </c>
      <c r="BB201" s="429"/>
      <c r="BC201" s="416"/>
      <c r="BD201" s="417"/>
      <c r="BE201" s="430"/>
      <c r="BF201" s="428">
        <v>0</v>
      </c>
      <c r="BG201" s="429"/>
      <c r="BH201" s="416"/>
      <c r="BI201" s="417"/>
      <c r="BJ201" s="430"/>
      <c r="BK201" s="428">
        <v>0</v>
      </c>
      <c r="BL201" s="429"/>
      <c r="BM201" s="416"/>
      <c r="BN201" s="417"/>
      <c r="BO201" s="430"/>
      <c r="BP201" s="428">
        <v>0</v>
      </c>
      <c r="BQ201" s="429"/>
      <c r="BR201" s="416"/>
      <c r="BS201" s="417"/>
      <c r="BT201" s="430"/>
      <c r="BU201" s="428">
        <f>SUM(M201:BP201)</f>
        <v>0</v>
      </c>
      <c r="BV201" s="429"/>
      <c r="BW201" s="416"/>
      <c r="BX201" s="417"/>
      <c r="BY201" s="430"/>
      <c r="BZ201" s="428">
        <v>0</v>
      </c>
      <c r="CA201" s="429"/>
      <c r="CB201" s="416"/>
      <c r="CC201" s="417"/>
      <c r="CD201" s="430"/>
      <c r="CE201" s="428">
        <v>0</v>
      </c>
      <c r="CF201" s="429"/>
      <c r="CG201" s="416"/>
      <c r="CH201" s="417"/>
      <c r="CI201" s="430"/>
      <c r="CJ201" s="428">
        <v>0</v>
      </c>
      <c r="CK201" s="429"/>
      <c r="CL201" s="416"/>
      <c r="CM201" s="417"/>
      <c r="CN201" s="430"/>
      <c r="CO201" s="428">
        <v>0</v>
      </c>
      <c r="CP201" s="429"/>
      <c r="CQ201" s="416"/>
      <c r="CR201" s="417"/>
      <c r="CS201" s="430"/>
      <c r="CT201" s="428">
        <v>0</v>
      </c>
      <c r="CU201" s="429"/>
      <c r="CV201" s="416"/>
      <c r="CW201" s="417"/>
      <c r="CX201" s="430"/>
      <c r="CY201" s="428">
        <v>0</v>
      </c>
      <c r="CZ201" s="429"/>
      <c r="DA201" s="416"/>
      <c r="DB201" s="417"/>
      <c r="DC201" s="430"/>
      <c r="DD201" s="428">
        <v>0</v>
      </c>
      <c r="DE201" s="429"/>
      <c r="DF201" s="416"/>
      <c r="DG201" s="417"/>
      <c r="DH201" s="430"/>
      <c r="DI201" s="428">
        <v>0</v>
      </c>
      <c r="DJ201" s="429"/>
      <c r="DK201" s="416"/>
      <c r="DL201" s="417"/>
      <c r="DM201" s="430"/>
      <c r="DN201" s="428">
        <v>0</v>
      </c>
      <c r="DO201" s="429"/>
      <c r="DP201" s="416"/>
      <c r="DQ201" s="417"/>
      <c r="DR201" s="430"/>
      <c r="DS201" s="428">
        <v>0</v>
      </c>
      <c r="DT201" s="429"/>
      <c r="DU201" s="416"/>
      <c r="DV201" s="417"/>
      <c r="DW201" s="430"/>
      <c r="DX201" s="428">
        <v>0</v>
      </c>
      <c r="DY201" s="429"/>
      <c r="DZ201" s="416"/>
      <c r="EA201" s="417"/>
      <c r="EB201" s="430"/>
      <c r="EC201" s="428">
        <v>0</v>
      </c>
      <c r="ED201" s="429"/>
      <c r="EE201" s="416"/>
      <c r="EF201" s="417"/>
      <c r="EG201" s="430"/>
      <c r="EH201" s="428">
        <v>0</v>
      </c>
      <c r="EI201" s="429"/>
      <c r="EJ201" s="416"/>
      <c r="EK201" s="417"/>
      <c r="EL201" s="430"/>
      <c r="EM201" s="428">
        <f t="shared" si="14"/>
        <v>0</v>
      </c>
      <c r="EN201" s="429"/>
      <c r="EO201" s="416"/>
      <c r="EP201" s="301"/>
      <c r="ER201" s="290"/>
    </row>
    <row r="202" spans="4:148" ht="12.75" hidden="1" customHeight="1" x14ac:dyDescent="0.35">
      <c r="D202" s="301"/>
      <c r="H202" s="416"/>
      <c r="I202" s="416"/>
      <c r="J202" s="416"/>
      <c r="K202" s="417"/>
      <c r="L202" s="416"/>
      <c r="M202" s="416"/>
      <c r="N202" s="416"/>
      <c r="O202" s="416"/>
      <c r="P202" s="417"/>
      <c r="Q202" s="416"/>
      <c r="R202" s="416"/>
      <c r="S202" s="416"/>
      <c r="T202" s="416"/>
      <c r="U202" s="417"/>
      <c r="V202" s="416"/>
      <c r="W202" s="416"/>
      <c r="X202" s="416"/>
      <c r="Y202" s="416"/>
      <c r="Z202" s="417"/>
      <c r="AA202" s="416"/>
      <c r="AB202" s="416"/>
      <c r="AC202" s="416"/>
      <c r="AD202" s="416"/>
      <c r="AE202" s="417"/>
      <c r="AF202" s="416"/>
      <c r="AG202" s="416"/>
      <c r="AH202" s="416"/>
      <c r="AI202" s="416"/>
      <c r="AJ202" s="417"/>
      <c r="AK202" s="416"/>
      <c r="AL202" s="416"/>
      <c r="AM202" s="416"/>
      <c r="AN202" s="416"/>
      <c r="AO202" s="417"/>
      <c r="AP202" s="416"/>
      <c r="AQ202" s="416"/>
      <c r="AR202" s="416"/>
      <c r="AS202" s="416"/>
      <c r="AT202" s="417"/>
      <c r="AU202" s="416"/>
      <c r="AV202" s="416"/>
      <c r="AW202" s="416"/>
      <c r="AX202" s="416"/>
      <c r="AY202" s="417"/>
      <c r="AZ202" s="416"/>
      <c r="BA202" s="416"/>
      <c r="BB202" s="416"/>
      <c r="BC202" s="416"/>
      <c r="BD202" s="417"/>
      <c r="BE202" s="416"/>
      <c r="BF202" s="416"/>
      <c r="BG202" s="416"/>
      <c r="BH202" s="416"/>
      <c r="BI202" s="417"/>
      <c r="BJ202" s="416"/>
      <c r="BK202" s="416"/>
      <c r="BL202" s="416"/>
      <c r="BM202" s="416"/>
      <c r="BN202" s="417"/>
      <c r="BO202" s="416"/>
      <c r="BP202" s="416"/>
      <c r="BQ202" s="416"/>
      <c r="BR202" s="416"/>
      <c r="BS202" s="417"/>
      <c r="BT202" s="416"/>
      <c r="BU202" s="416"/>
      <c r="BV202" s="416"/>
      <c r="BW202" s="416"/>
      <c r="BX202" s="417"/>
      <c r="BY202" s="416"/>
      <c r="BZ202" s="416"/>
      <c r="CA202" s="416"/>
      <c r="CB202" s="416"/>
      <c r="CC202" s="417"/>
      <c r="CD202" s="416"/>
      <c r="CE202" s="416"/>
      <c r="CF202" s="416"/>
      <c r="CG202" s="416"/>
      <c r="CH202" s="417"/>
      <c r="CI202" s="416"/>
      <c r="CJ202" s="416"/>
      <c r="CK202" s="416"/>
      <c r="CL202" s="416"/>
      <c r="CM202" s="417"/>
      <c r="CN202" s="416"/>
      <c r="CO202" s="416"/>
      <c r="CP202" s="416"/>
      <c r="CQ202" s="416"/>
      <c r="CR202" s="417"/>
      <c r="CS202" s="416"/>
      <c r="CT202" s="416"/>
      <c r="CU202" s="416"/>
      <c r="CV202" s="416"/>
      <c r="CW202" s="417"/>
      <c r="CX202" s="416"/>
      <c r="CY202" s="416"/>
      <c r="CZ202" s="416"/>
      <c r="DA202" s="416"/>
      <c r="DB202" s="417"/>
      <c r="DC202" s="416"/>
      <c r="DD202" s="416"/>
      <c r="DE202" s="416"/>
      <c r="DF202" s="416"/>
      <c r="DG202" s="417"/>
      <c r="DH202" s="416"/>
      <c r="DI202" s="416"/>
      <c r="DJ202" s="416"/>
      <c r="DK202" s="416"/>
      <c r="DL202" s="417"/>
      <c r="DM202" s="416"/>
      <c r="DN202" s="416"/>
      <c r="DO202" s="416"/>
      <c r="DP202" s="416"/>
      <c r="DQ202" s="417"/>
      <c r="DR202" s="416"/>
      <c r="DS202" s="416"/>
      <c r="DT202" s="416"/>
      <c r="DU202" s="416"/>
      <c r="DV202" s="417"/>
      <c r="DW202" s="416"/>
      <c r="DX202" s="416"/>
      <c r="DY202" s="416"/>
      <c r="DZ202" s="416"/>
      <c r="EA202" s="417"/>
      <c r="EB202" s="416"/>
      <c r="EC202" s="416"/>
      <c r="ED202" s="416"/>
      <c r="EE202" s="416"/>
      <c r="EF202" s="417"/>
      <c r="EG202" s="416"/>
      <c r="EH202" s="416"/>
      <c r="EI202" s="416"/>
      <c r="EJ202" s="416"/>
      <c r="EK202" s="417"/>
      <c r="EL202" s="416"/>
      <c r="EM202" s="416"/>
      <c r="EN202" s="416"/>
      <c r="EO202" s="416"/>
      <c r="EP202" s="301"/>
      <c r="ER202" s="290"/>
    </row>
    <row r="203" spans="4:148" ht="12.75" customHeight="1" x14ac:dyDescent="0.35">
      <c r="D203" s="301" t="s">
        <v>376</v>
      </c>
      <c r="H203" s="416">
        <f>SUM(H204:H206)</f>
        <v>0</v>
      </c>
      <c r="I203" s="416"/>
      <c r="J203" s="416"/>
      <c r="K203" s="417"/>
      <c r="L203" s="416"/>
      <c r="M203" s="416">
        <f>SUM(M204:M206)</f>
        <v>0</v>
      </c>
      <c r="N203" s="416"/>
      <c r="O203" s="416"/>
      <c r="P203" s="417"/>
      <c r="Q203" s="416"/>
      <c r="R203" s="416">
        <f>SUM(R204:R206)</f>
        <v>0</v>
      </c>
      <c r="S203" s="416"/>
      <c r="T203" s="416"/>
      <c r="U203" s="417"/>
      <c r="V203" s="416"/>
      <c r="W203" s="416">
        <f>SUM(W204:W206)</f>
        <v>0</v>
      </c>
      <c r="X203" s="416"/>
      <c r="Y203" s="416"/>
      <c r="Z203" s="417"/>
      <c r="AA203" s="416"/>
      <c r="AB203" s="416">
        <f>SUM(AB204:AB206)</f>
        <v>0</v>
      </c>
      <c r="AC203" s="416"/>
      <c r="AD203" s="416"/>
      <c r="AE203" s="417"/>
      <c r="AF203" s="416"/>
      <c r="AG203" s="416">
        <f>SUM(AG204:AG206)</f>
        <v>0</v>
      </c>
      <c r="AH203" s="416"/>
      <c r="AI203" s="416"/>
      <c r="AJ203" s="417"/>
      <c r="AK203" s="416"/>
      <c r="AL203" s="416">
        <f>SUM(AL204:AL206)</f>
        <v>0</v>
      </c>
      <c r="AM203" s="416"/>
      <c r="AN203" s="416"/>
      <c r="AO203" s="417"/>
      <c r="AP203" s="416"/>
      <c r="AQ203" s="416">
        <f>SUM(AQ204:AQ206)</f>
        <v>0</v>
      </c>
      <c r="AR203" s="416"/>
      <c r="AS203" s="416"/>
      <c r="AT203" s="417"/>
      <c r="AU203" s="416"/>
      <c r="AV203" s="416">
        <f>SUM(AV204:AV206)</f>
        <v>0</v>
      </c>
      <c r="AW203" s="416"/>
      <c r="AX203" s="416"/>
      <c r="AY203" s="417"/>
      <c r="AZ203" s="416"/>
      <c r="BA203" s="416">
        <f>SUM(BA204:BA206)</f>
        <v>0</v>
      </c>
      <c r="BB203" s="416"/>
      <c r="BC203" s="416"/>
      <c r="BD203" s="417"/>
      <c r="BE203" s="416"/>
      <c r="BF203" s="416">
        <f>SUM(BF204:BF206)</f>
        <v>0</v>
      </c>
      <c r="BG203" s="416"/>
      <c r="BH203" s="416"/>
      <c r="BI203" s="417"/>
      <c r="BJ203" s="416"/>
      <c r="BK203" s="416">
        <f>SUM(BK204:BK206)</f>
        <v>0</v>
      </c>
      <c r="BL203" s="416"/>
      <c r="BM203" s="416"/>
      <c r="BN203" s="417"/>
      <c r="BO203" s="416"/>
      <c r="BP203" s="416">
        <f>SUM(BP204:BP206)</f>
        <v>0</v>
      </c>
      <c r="BQ203" s="416"/>
      <c r="BR203" s="416"/>
      <c r="BS203" s="417"/>
      <c r="BT203" s="416"/>
      <c r="BU203" s="416">
        <f>SUM(BU204:BU206)</f>
        <v>0</v>
      </c>
      <c r="BV203" s="416"/>
      <c r="BW203" s="416"/>
      <c r="BX203" s="417"/>
      <c r="BY203" s="416"/>
      <c r="BZ203" s="416">
        <f>SUM(BZ204:BZ206)</f>
        <v>50860000</v>
      </c>
      <c r="CA203" s="416"/>
      <c r="CB203" s="416"/>
      <c r="CC203" s="417"/>
      <c r="CD203" s="416"/>
      <c r="CE203" s="416">
        <f>SUM(CE204:CE206)</f>
        <v>12415000</v>
      </c>
      <c r="CF203" s="416"/>
      <c r="CG203" s="416"/>
      <c r="CH203" s="417"/>
      <c r="CI203" s="416"/>
      <c r="CJ203" s="416">
        <f>SUM(CJ204:CJ206)</f>
        <v>11810000</v>
      </c>
      <c r="CK203" s="416"/>
      <c r="CL203" s="416"/>
      <c r="CM203" s="417"/>
      <c r="CN203" s="416"/>
      <c r="CO203" s="416">
        <f>SUM(CO204:CO206)</f>
        <v>13000000</v>
      </c>
      <c r="CP203" s="416"/>
      <c r="CQ203" s="416"/>
      <c r="CR203" s="417"/>
      <c r="CS203" s="416"/>
      <c r="CT203" s="416">
        <f>SUM(CT204:CT206)</f>
        <v>12445000</v>
      </c>
      <c r="CU203" s="416"/>
      <c r="CV203" s="416"/>
      <c r="CW203" s="417"/>
      <c r="CX203" s="416"/>
      <c r="CY203" s="416">
        <f>SUM(CY204:CY206)</f>
        <v>1190000</v>
      </c>
      <c r="CZ203" s="416"/>
      <c r="DA203" s="416"/>
      <c r="DB203" s="417"/>
      <c r="DC203" s="416"/>
      <c r="DD203" s="416">
        <f>SUM(DD204:DD206)</f>
        <v>0</v>
      </c>
      <c r="DE203" s="416"/>
      <c r="DF203" s="416"/>
      <c r="DG203" s="417"/>
      <c r="DH203" s="416"/>
      <c r="DI203" s="416">
        <f>SUM(DI204:DI206)</f>
        <v>0</v>
      </c>
      <c r="DJ203" s="416"/>
      <c r="DK203" s="416"/>
      <c r="DL203" s="417"/>
      <c r="DM203" s="416"/>
      <c r="DN203" s="416">
        <f>SUM(DN204:DN206)</f>
        <v>0</v>
      </c>
      <c r="DO203" s="416"/>
      <c r="DP203" s="416"/>
      <c r="DQ203" s="417"/>
      <c r="DR203" s="416"/>
      <c r="DS203" s="416">
        <f>SUM(DS204:DS206)</f>
        <v>0</v>
      </c>
      <c r="DT203" s="416"/>
      <c r="DU203" s="416"/>
      <c r="DV203" s="417"/>
      <c r="DW203" s="416"/>
      <c r="DX203" s="416">
        <f>SUM(DX204:DX206)</f>
        <v>0</v>
      </c>
      <c r="DY203" s="416"/>
      <c r="DZ203" s="416"/>
      <c r="EA203" s="417"/>
      <c r="EB203" s="416"/>
      <c r="EC203" s="416">
        <f>SUM(EC204:EC206)</f>
        <v>0</v>
      </c>
      <c r="ED203" s="416"/>
      <c r="EE203" s="416"/>
      <c r="EF203" s="417"/>
      <c r="EG203" s="416"/>
      <c r="EH203" s="416">
        <f>SUM(EH204:EH206)</f>
        <v>0</v>
      </c>
      <c r="EI203" s="416"/>
      <c r="EJ203" s="416"/>
      <c r="EK203" s="417"/>
      <c r="EL203" s="416"/>
      <c r="EM203" s="416">
        <f>SUM(EM204:EM206)</f>
        <v>12415000</v>
      </c>
      <c r="EN203" s="416"/>
      <c r="EO203" s="416"/>
      <c r="EP203" s="301"/>
      <c r="ER203" s="290"/>
    </row>
    <row r="204" spans="4:148" ht="12.75" customHeight="1" x14ac:dyDescent="0.35">
      <c r="D204" s="301" t="s">
        <v>338</v>
      </c>
      <c r="G204" s="320"/>
      <c r="H204" s="414">
        <v>0</v>
      </c>
      <c r="I204" s="415"/>
      <c r="J204" s="416"/>
      <c r="K204" s="417"/>
      <c r="L204" s="418"/>
      <c r="M204" s="414">
        <v>0</v>
      </c>
      <c r="N204" s="415"/>
      <c r="O204" s="416"/>
      <c r="P204" s="417"/>
      <c r="Q204" s="418"/>
      <c r="R204" s="414">
        <v>0</v>
      </c>
      <c r="S204" s="415"/>
      <c r="T204" s="416"/>
      <c r="U204" s="417"/>
      <c r="V204" s="418"/>
      <c r="W204" s="414">
        <v>0</v>
      </c>
      <c r="X204" s="415"/>
      <c r="Y204" s="416"/>
      <c r="Z204" s="417"/>
      <c r="AA204" s="418"/>
      <c r="AB204" s="414">
        <v>0</v>
      </c>
      <c r="AC204" s="415"/>
      <c r="AD204" s="416"/>
      <c r="AE204" s="417"/>
      <c r="AF204" s="418"/>
      <c r="AG204" s="414">
        <v>0</v>
      </c>
      <c r="AH204" s="415"/>
      <c r="AI204" s="416"/>
      <c r="AJ204" s="417"/>
      <c r="AK204" s="418"/>
      <c r="AL204" s="414">
        <v>0</v>
      </c>
      <c r="AM204" s="415"/>
      <c r="AN204" s="416"/>
      <c r="AO204" s="417"/>
      <c r="AP204" s="418"/>
      <c r="AQ204" s="414">
        <v>0</v>
      </c>
      <c r="AR204" s="415"/>
      <c r="AS204" s="416"/>
      <c r="AT204" s="417"/>
      <c r="AU204" s="418"/>
      <c r="AV204" s="414">
        <v>0</v>
      </c>
      <c r="AW204" s="415"/>
      <c r="AX204" s="416"/>
      <c r="AY204" s="417"/>
      <c r="AZ204" s="418"/>
      <c r="BA204" s="414">
        <v>0</v>
      </c>
      <c r="BB204" s="415"/>
      <c r="BC204" s="416"/>
      <c r="BD204" s="417"/>
      <c r="BE204" s="418"/>
      <c r="BF204" s="414">
        <v>0</v>
      </c>
      <c r="BG204" s="415"/>
      <c r="BH204" s="416"/>
      <c r="BI204" s="417"/>
      <c r="BJ204" s="418"/>
      <c r="BK204" s="414">
        <v>0</v>
      </c>
      <c r="BL204" s="415"/>
      <c r="BM204" s="416"/>
      <c r="BN204" s="417"/>
      <c r="BO204" s="418"/>
      <c r="BP204" s="414">
        <v>0</v>
      </c>
      <c r="BQ204" s="415"/>
      <c r="BR204" s="416"/>
      <c r="BS204" s="417"/>
      <c r="BT204" s="418"/>
      <c r="BU204" s="414">
        <f>SUM(M204:BP204)</f>
        <v>0</v>
      </c>
      <c r="BV204" s="415"/>
      <c r="BW204" s="416"/>
      <c r="BX204" s="417"/>
      <c r="BY204" s="418"/>
      <c r="BZ204" s="414">
        <v>51183371</v>
      </c>
      <c r="CA204" s="415"/>
      <c r="CB204" s="416"/>
      <c r="CC204" s="417"/>
      <c r="CD204" s="418"/>
      <c r="CE204" s="414">
        <v>12415000</v>
      </c>
      <c r="CF204" s="415"/>
      <c r="CG204" s="416"/>
      <c r="CH204" s="417"/>
      <c r="CI204" s="418"/>
      <c r="CJ204" s="414">
        <v>11880273</v>
      </c>
      <c r="CK204" s="415"/>
      <c r="CL204" s="416"/>
      <c r="CM204" s="417"/>
      <c r="CN204" s="418"/>
      <c r="CO204" s="414">
        <v>13087002</v>
      </c>
      <c r="CP204" s="415"/>
      <c r="CQ204" s="416"/>
      <c r="CR204" s="417"/>
      <c r="CS204" s="418"/>
      <c r="CT204" s="414">
        <v>12591404</v>
      </c>
      <c r="CU204" s="415"/>
      <c r="CV204" s="416"/>
      <c r="CW204" s="417"/>
      <c r="CX204" s="418"/>
      <c r="CY204" s="414">
        <v>1209692</v>
      </c>
      <c r="CZ204" s="415"/>
      <c r="DA204" s="416"/>
      <c r="DB204" s="417"/>
      <c r="DC204" s="418"/>
      <c r="DD204" s="414">
        <v>0</v>
      </c>
      <c r="DE204" s="415"/>
      <c r="DF204" s="416"/>
      <c r="DG204" s="417"/>
      <c r="DH204" s="418"/>
      <c r="DI204" s="414">
        <v>0</v>
      </c>
      <c r="DJ204" s="415"/>
      <c r="DK204" s="416"/>
      <c r="DL204" s="417"/>
      <c r="DM204" s="418"/>
      <c r="DN204" s="414">
        <v>0</v>
      </c>
      <c r="DO204" s="415"/>
      <c r="DP204" s="416"/>
      <c r="DQ204" s="417"/>
      <c r="DR204" s="418"/>
      <c r="DS204" s="414">
        <v>0</v>
      </c>
      <c r="DT204" s="415"/>
      <c r="DU204" s="416"/>
      <c r="DV204" s="417"/>
      <c r="DW204" s="418"/>
      <c r="DX204" s="414">
        <v>0</v>
      </c>
      <c r="DY204" s="415"/>
      <c r="DZ204" s="416"/>
      <c r="EA204" s="417"/>
      <c r="EB204" s="418"/>
      <c r="EC204" s="414">
        <v>0</v>
      </c>
      <c r="ED204" s="415"/>
      <c r="EE204" s="416"/>
      <c r="EF204" s="417"/>
      <c r="EG204" s="418"/>
      <c r="EH204" s="414">
        <v>0</v>
      </c>
      <c r="EI204" s="415"/>
      <c r="EJ204" s="416"/>
      <c r="EK204" s="417"/>
      <c r="EL204" s="418"/>
      <c r="EM204" s="414">
        <f t="shared" ref="EM204:EM206" si="15">SUM(CE204)</f>
        <v>12415000</v>
      </c>
      <c r="EN204" s="415"/>
      <c r="EO204" s="416"/>
      <c r="EP204" s="301"/>
      <c r="ER204" s="290"/>
    </row>
    <row r="205" spans="4:148" ht="12.75" customHeight="1" x14ac:dyDescent="0.35">
      <c r="D205" s="301" t="s">
        <v>341</v>
      </c>
      <c r="G205" s="313"/>
      <c r="H205" s="416">
        <v>0</v>
      </c>
      <c r="I205" s="420"/>
      <c r="J205" s="416"/>
      <c r="K205" s="417"/>
      <c r="L205" s="417"/>
      <c r="M205" s="416">
        <v>0</v>
      </c>
      <c r="N205" s="420"/>
      <c r="O205" s="416"/>
      <c r="P205" s="417"/>
      <c r="Q205" s="417"/>
      <c r="R205" s="416">
        <v>0</v>
      </c>
      <c r="S205" s="420"/>
      <c r="T205" s="416"/>
      <c r="U205" s="417"/>
      <c r="V205" s="417"/>
      <c r="W205" s="416">
        <v>0</v>
      </c>
      <c r="X205" s="420"/>
      <c r="Y205" s="416"/>
      <c r="Z205" s="417"/>
      <c r="AA205" s="417"/>
      <c r="AB205" s="416">
        <v>0</v>
      </c>
      <c r="AC205" s="420"/>
      <c r="AD205" s="416"/>
      <c r="AE205" s="417"/>
      <c r="AF205" s="417"/>
      <c r="AG205" s="416">
        <v>0</v>
      </c>
      <c r="AH205" s="420"/>
      <c r="AI205" s="416"/>
      <c r="AJ205" s="417"/>
      <c r="AK205" s="417"/>
      <c r="AL205" s="416">
        <v>0</v>
      </c>
      <c r="AM205" s="420"/>
      <c r="AN205" s="416"/>
      <c r="AO205" s="417"/>
      <c r="AP205" s="417"/>
      <c r="AQ205" s="416">
        <v>0</v>
      </c>
      <c r="AR205" s="420"/>
      <c r="AS205" s="416"/>
      <c r="AT205" s="417"/>
      <c r="AU205" s="417"/>
      <c r="AV205" s="416">
        <v>0</v>
      </c>
      <c r="AW205" s="420"/>
      <c r="AX205" s="416"/>
      <c r="AY205" s="417"/>
      <c r="AZ205" s="417"/>
      <c r="BA205" s="416">
        <v>0</v>
      </c>
      <c r="BB205" s="420"/>
      <c r="BC205" s="416"/>
      <c r="BD205" s="417"/>
      <c r="BE205" s="417"/>
      <c r="BF205" s="416">
        <v>0</v>
      </c>
      <c r="BG205" s="420"/>
      <c r="BH205" s="416"/>
      <c r="BI205" s="417"/>
      <c r="BJ205" s="417"/>
      <c r="BK205" s="416">
        <v>0</v>
      </c>
      <c r="BL205" s="420"/>
      <c r="BM205" s="416"/>
      <c r="BN205" s="417"/>
      <c r="BO205" s="417"/>
      <c r="BP205" s="416">
        <v>0</v>
      </c>
      <c r="BQ205" s="420"/>
      <c r="BR205" s="416"/>
      <c r="BS205" s="417"/>
      <c r="BT205" s="417"/>
      <c r="BU205" s="416">
        <f>SUM(M205:BP205)</f>
        <v>0</v>
      </c>
      <c r="BV205" s="420"/>
      <c r="BW205" s="416"/>
      <c r="BX205" s="417"/>
      <c r="BY205" s="417"/>
      <c r="BZ205" s="416">
        <v>0</v>
      </c>
      <c r="CA205" s="420"/>
      <c r="CB205" s="416"/>
      <c r="CC205" s="417"/>
      <c r="CD205" s="417"/>
      <c r="CE205" s="416">
        <v>0</v>
      </c>
      <c r="CF205" s="420"/>
      <c r="CG205" s="416"/>
      <c r="CH205" s="417"/>
      <c r="CI205" s="417"/>
      <c r="CJ205" s="416">
        <v>0</v>
      </c>
      <c r="CK205" s="420"/>
      <c r="CL205" s="416"/>
      <c r="CM205" s="417"/>
      <c r="CN205" s="417"/>
      <c r="CO205" s="416">
        <v>0</v>
      </c>
      <c r="CP205" s="420"/>
      <c r="CQ205" s="416"/>
      <c r="CR205" s="417"/>
      <c r="CS205" s="417"/>
      <c r="CT205" s="416">
        <v>0</v>
      </c>
      <c r="CU205" s="420"/>
      <c r="CV205" s="416"/>
      <c r="CW205" s="417"/>
      <c r="CX205" s="417"/>
      <c r="CY205" s="416">
        <v>0</v>
      </c>
      <c r="CZ205" s="420"/>
      <c r="DA205" s="416"/>
      <c r="DB205" s="417"/>
      <c r="DC205" s="417"/>
      <c r="DD205" s="416">
        <v>0</v>
      </c>
      <c r="DE205" s="420"/>
      <c r="DF205" s="416"/>
      <c r="DG205" s="417"/>
      <c r="DH205" s="417"/>
      <c r="DI205" s="416">
        <v>0</v>
      </c>
      <c r="DJ205" s="420"/>
      <c r="DK205" s="416"/>
      <c r="DL205" s="417"/>
      <c r="DM205" s="417"/>
      <c r="DN205" s="416">
        <v>0</v>
      </c>
      <c r="DO205" s="420"/>
      <c r="DP205" s="416"/>
      <c r="DQ205" s="417"/>
      <c r="DR205" s="417"/>
      <c r="DS205" s="416">
        <v>0</v>
      </c>
      <c r="DT205" s="420"/>
      <c r="DU205" s="416"/>
      <c r="DV205" s="417"/>
      <c r="DW205" s="417"/>
      <c r="DX205" s="416">
        <v>0</v>
      </c>
      <c r="DY205" s="420"/>
      <c r="DZ205" s="416"/>
      <c r="EA205" s="417"/>
      <c r="EB205" s="417"/>
      <c r="EC205" s="416">
        <v>0</v>
      </c>
      <c r="ED205" s="420"/>
      <c r="EE205" s="416"/>
      <c r="EF205" s="417"/>
      <c r="EG205" s="417"/>
      <c r="EH205" s="416">
        <v>0</v>
      </c>
      <c r="EI205" s="420"/>
      <c r="EJ205" s="416"/>
      <c r="EK205" s="417"/>
      <c r="EL205" s="417"/>
      <c r="EM205" s="416">
        <f t="shared" si="15"/>
        <v>0</v>
      </c>
      <c r="EN205" s="420"/>
      <c r="EO205" s="416"/>
      <c r="EP205" s="301"/>
      <c r="ER205" s="290"/>
    </row>
    <row r="206" spans="4:148" ht="12.75" customHeight="1" x14ac:dyDescent="0.35">
      <c r="D206" s="301" t="s">
        <v>342</v>
      </c>
      <c r="G206" s="337"/>
      <c r="H206" s="428">
        <v>0</v>
      </c>
      <c r="I206" s="429"/>
      <c r="J206" s="416"/>
      <c r="K206" s="417"/>
      <c r="L206" s="430"/>
      <c r="M206" s="428">
        <v>0</v>
      </c>
      <c r="N206" s="429"/>
      <c r="O206" s="416"/>
      <c r="P206" s="417"/>
      <c r="Q206" s="430"/>
      <c r="R206" s="428">
        <v>0</v>
      </c>
      <c r="S206" s="429"/>
      <c r="T206" s="416"/>
      <c r="U206" s="417"/>
      <c r="V206" s="430"/>
      <c r="W206" s="428">
        <v>0</v>
      </c>
      <c r="X206" s="429"/>
      <c r="Y206" s="416"/>
      <c r="Z206" s="417"/>
      <c r="AA206" s="430"/>
      <c r="AB206" s="428">
        <v>0</v>
      </c>
      <c r="AC206" s="429"/>
      <c r="AD206" s="416"/>
      <c r="AE206" s="417"/>
      <c r="AF206" s="430"/>
      <c r="AG206" s="428">
        <v>0</v>
      </c>
      <c r="AH206" s="429"/>
      <c r="AI206" s="416"/>
      <c r="AJ206" s="417"/>
      <c r="AK206" s="430"/>
      <c r="AL206" s="428">
        <v>0</v>
      </c>
      <c r="AM206" s="429"/>
      <c r="AN206" s="416"/>
      <c r="AO206" s="417"/>
      <c r="AP206" s="430"/>
      <c r="AQ206" s="428">
        <v>0</v>
      </c>
      <c r="AR206" s="429"/>
      <c r="AS206" s="416"/>
      <c r="AT206" s="417"/>
      <c r="AU206" s="430"/>
      <c r="AV206" s="428">
        <v>0</v>
      </c>
      <c r="AW206" s="429"/>
      <c r="AX206" s="416"/>
      <c r="AY206" s="417"/>
      <c r="AZ206" s="430"/>
      <c r="BA206" s="428">
        <v>0</v>
      </c>
      <c r="BB206" s="429"/>
      <c r="BC206" s="416"/>
      <c r="BD206" s="417"/>
      <c r="BE206" s="430"/>
      <c r="BF206" s="428">
        <v>0</v>
      </c>
      <c r="BG206" s="429"/>
      <c r="BH206" s="416"/>
      <c r="BI206" s="417"/>
      <c r="BJ206" s="430"/>
      <c r="BK206" s="428">
        <v>0</v>
      </c>
      <c r="BL206" s="429"/>
      <c r="BM206" s="416"/>
      <c r="BN206" s="417"/>
      <c r="BO206" s="430"/>
      <c r="BP206" s="428">
        <v>0</v>
      </c>
      <c r="BQ206" s="429"/>
      <c r="BR206" s="416"/>
      <c r="BS206" s="417"/>
      <c r="BT206" s="430"/>
      <c r="BU206" s="428">
        <f>SUM(M206:BP206)</f>
        <v>0</v>
      </c>
      <c r="BV206" s="429"/>
      <c r="BW206" s="416"/>
      <c r="BX206" s="417"/>
      <c r="BY206" s="430"/>
      <c r="BZ206" s="428">
        <v>-323371</v>
      </c>
      <c r="CA206" s="429"/>
      <c r="CB206" s="416"/>
      <c r="CC206" s="417"/>
      <c r="CD206" s="430"/>
      <c r="CE206" s="428">
        <v>0</v>
      </c>
      <c r="CF206" s="429"/>
      <c r="CG206" s="416"/>
      <c r="CH206" s="417"/>
      <c r="CI206" s="430"/>
      <c r="CJ206" s="428">
        <v>-70273</v>
      </c>
      <c r="CK206" s="429"/>
      <c r="CL206" s="416"/>
      <c r="CM206" s="417"/>
      <c r="CN206" s="430"/>
      <c r="CO206" s="428">
        <v>-87002</v>
      </c>
      <c r="CP206" s="429"/>
      <c r="CQ206" s="416"/>
      <c r="CR206" s="417"/>
      <c r="CS206" s="430"/>
      <c r="CT206" s="428">
        <v>-146404</v>
      </c>
      <c r="CU206" s="429"/>
      <c r="CV206" s="416"/>
      <c r="CW206" s="417"/>
      <c r="CX206" s="430"/>
      <c r="CY206" s="428">
        <v>-19692</v>
      </c>
      <c r="CZ206" s="429"/>
      <c r="DA206" s="416"/>
      <c r="DB206" s="417"/>
      <c r="DC206" s="430"/>
      <c r="DD206" s="428">
        <v>0</v>
      </c>
      <c r="DE206" s="429"/>
      <c r="DF206" s="416"/>
      <c r="DG206" s="417"/>
      <c r="DH206" s="430"/>
      <c r="DI206" s="428">
        <v>0</v>
      </c>
      <c r="DJ206" s="429"/>
      <c r="DK206" s="416"/>
      <c r="DL206" s="417"/>
      <c r="DM206" s="430"/>
      <c r="DN206" s="428">
        <v>0</v>
      </c>
      <c r="DO206" s="429"/>
      <c r="DP206" s="416"/>
      <c r="DQ206" s="417"/>
      <c r="DR206" s="430"/>
      <c r="DS206" s="428">
        <v>0</v>
      </c>
      <c r="DT206" s="429"/>
      <c r="DU206" s="416"/>
      <c r="DV206" s="417"/>
      <c r="DW206" s="430"/>
      <c r="DX206" s="428">
        <v>0</v>
      </c>
      <c r="DY206" s="429"/>
      <c r="DZ206" s="416"/>
      <c r="EA206" s="417"/>
      <c r="EB206" s="430"/>
      <c r="EC206" s="428">
        <v>0</v>
      </c>
      <c r="ED206" s="429"/>
      <c r="EE206" s="416"/>
      <c r="EF206" s="417"/>
      <c r="EG206" s="430"/>
      <c r="EH206" s="428">
        <v>0</v>
      </c>
      <c r="EI206" s="429"/>
      <c r="EJ206" s="416"/>
      <c r="EK206" s="417"/>
      <c r="EL206" s="430"/>
      <c r="EM206" s="428">
        <f t="shared" si="15"/>
        <v>0</v>
      </c>
      <c r="EN206" s="429"/>
      <c r="EO206" s="416"/>
      <c r="EP206" s="301"/>
      <c r="ER206" s="290"/>
    </row>
    <row r="207" spans="4:148" ht="12.75" hidden="1" customHeight="1" x14ac:dyDescent="0.35">
      <c r="D207" s="301"/>
      <c r="H207" s="416"/>
      <c r="I207" s="416"/>
      <c r="J207" s="416"/>
      <c r="K207" s="417"/>
      <c r="L207" s="416"/>
      <c r="M207" s="416"/>
      <c r="N207" s="416"/>
      <c r="O207" s="416"/>
      <c r="P207" s="417"/>
      <c r="Q207" s="416"/>
      <c r="R207" s="416"/>
      <c r="S207" s="416"/>
      <c r="T207" s="416"/>
      <c r="U207" s="417"/>
      <c r="V207" s="416"/>
      <c r="W207" s="416"/>
      <c r="X207" s="416"/>
      <c r="Y207" s="416"/>
      <c r="Z207" s="417"/>
      <c r="AA207" s="416"/>
      <c r="AB207" s="416"/>
      <c r="AC207" s="416"/>
      <c r="AD207" s="416"/>
      <c r="AE207" s="417"/>
      <c r="AF207" s="416"/>
      <c r="AG207" s="416"/>
      <c r="AH207" s="416"/>
      <c r="AI207" s="416"/>
      <c r="AJ207" s="417"/>
      <c r="AK207" s="416"/>
      <c r="AL207" s="416"/>
      <c r="AM207" s="416"/>
      <c r="AN207" s="416"/>
      <c r="AO207" s="417"/>
      <c r="AP207" s="416"/>
      <c r="AQ207" s="416"/>
      <c r="AR207" s="416"/>
      <c r="AS207" s="416"/>
      <c r="AT207" s="417"/>
      <c r="AU207" s="416"/>
      <c r="AV207" s="416"/>
      <c r="AW207" s="416"/>
      <c r="AX207" s="416"/>
      <c r="AY207" s="417"/>
      <c r="AZ207" s="416"/>
      <c r="BA207" s="416"/>
      <c r="BB207" s="416"/>
      <c r="BC207" s="416"/>
      <c r="BD207" s="417"/>
      <c r="BE207" s="416"/>
      <c r="BF207" s="416"/>
      <c r="BG207" s="416"/>
      <c r="BH207" s="416"/>
      <c r="BI207" s="417"/>
      <c r="BJ207" s="416"/>
      <c r="BK207" s="416"/>
      <c r="BL207" s="416"/>
      <c r="BM207" s="416"/>
      <c r="BN207" s="417"/>
      <c r="BO207" s="416"/>
      <c r="BP207" s="416"/>
      <c r="BQ207" s="416"/>
      <c r="BR207" s="416"/>
      <c r="BS207" s="417"/>
      <c r="BT207" s="416"/>
      <c r="BU207" s="416"/>
      <c r="BV207" s="416"/>
      <c r="BW207" s="416"/>
      <c r="BX207" s="417"/>
      <c r="BY207" s="416"/>
      <c r="BZ207" s="416"/>
      <c r="CA207" s="416"/>
      <c r="CB207" s="416"/>
      <c r="CC207" s="417"/>
      <c r="CD207" s="416"/>
      <c r="CE207" s="416"/>
      <c r="CF207" s="416"/>
      <c r="CG207" s="416"/>
      <c r="CH207" s="417"/>
      <c r="CI207" s="416"/>
      <c r="CJ207" s="416"/>
      <c r="CK207" s="416"/>
      <c r="CL207" s="416"/>
      <c r="CM207" s="417"/>
      <c r="CN207" s="416"/>
      <c r="CO207" s="416"/>
      <c r="CP207" s="416"/>
      <c r="CQ207" s="416"/>
      <c r="CR207" s="417"/>
      <c r="CS207" s="416"/>
      <c r="CT207" s="416"/>
      <c r="CU207" s="416"/>
      <c r="CV207" s="416"/>
      <c r="CW207" s="417"/>
      <c r="CX207" s="416"/>
      <c r="CY207" s="416"/>
      <c r="CZ207" s="416"/>
      <c r="DA207" s="416"/>
      <c r="DB207" s="417"/>
      <c r="DC207" s="416"/>
      <c r="DD207" s="416"/>
      <c r="DE207" s="416"/>
      <c r="DF207" s="416"/>
      <c r="DG207" s="417"/>
      <c r="DH207" s="416"/>
      <c r="DI207" s="416"/>
      <c r="DJ207" s="416"/>
      <c r="DK207" s="416"/>
      <c r="DL207" s="417"/>
      <c r="DM207" s="416"/>
      <c r="DN207" s="416"/>
      <c r="DO207" s="416"/>
      <c r="DP207" s="416"/>
      <c r="DQ207" s="417"/>
      <c r="DR207" s="416"/>
      <c r="DS207" s="416"/>
      <c r="DT207" s="416"/>
      <c r="DU207" s="416"/>
      <c r="DV207" s="417"/>
      <c r="DW207" s="416"/>
      <c r="DX207" s="416"/>
      <c r="DY207" s="416"/>
      <c r="DZ207" s="416"/>
      <c r="EA207" s="417"/>
      <c r="EB207" s="416"/>
      <c r="EC207" s="416"/>
      <c r="ED207" s="416"/>
      <c r="EE207" s="416"/>
      <c r="EF207" s="417"/>
      <c r="EG207" s="416"/>
      <c r="EH207" s="416"/>
      <c r="EI207" s="416"/>
      <c r="EJ207" s="416"/>
      <c r="EK207" s="417"/>
      <c r="EL207" s="416"/>
      <c r="EM207" s="416"/>
      <c r="EN207" s="416"/>
      <c r="EO207" s="416"/>
      <c r="EP207" s="301"/>
      <c r="ER207" s="290"/>
    </row>
    <row r="208" spans="4:148" ht="12.75" hidden="1" customHeight="1" x14ac:dyDescent="0.35">
      <c r="D208" s="314" t="s">
        <v>628</v>
      </c>
      <c r="E208" s="290"/>
      <c r="H208" s="416"/>
      <c r="I208" s="416"/>
      <c r="J208" s="416"/>
      <c r="K208" s="417"/>
      <c r="L208" s="416"/>
      <c r="M208" s="416"/>
      <c r="N208" s="416"/>
      <c r="O208" s="416"/>
      <c r="P208" s="417"/>
      <c r="Q208" s="416"/>
      <c r="R208" s="416"/>
      <c r="S208" s="416"/>
      <c r="T208" s="416"/>
      <c r="U208" s="417"/>
      <c r="V208" s="416"/>
      <c r="W208" s="416"/>
      <c r="X208" s="416"/>
      <c r="Y208" s="416"/>
      <c r="Z208" s="417"/>
      <c r="AA208" s="416"/>
      <c r="AB208" s="416"/>
      <c r="AC208" s="416"/>
      <c r="AD208" s="416"/>
      <c r="AE208" s="417"/>
      <c r="AF208" s="416"/>
      <c r="AG208" s="416"/>
      <c r="AH208" s="416"/>
      <c r="AI208" s="416"/>
      <c r="AJ208" s="417"/>
      <c r="AK208" s="416"/>
      <c r="AL208" s="416"/>
      <c r="AM208" s="416"/>
      <c r="AN208" s="416"/>
      <c r="AO208" s="417"/>
      <c r="AP208" s="416"/>
      <c r="AQ208" s="416"/>
      <c r="AR208" s="416"/>
      <c r="AS208" s="416"/>
      <c r="AT208" s="417"/>
      <c r="AU208" s="416"/>
      <c r="AV208" s="416"/>
      <c r="AW208" s="416"/>
      <c r="AX208" s="416"/>
      <c r="AY208" s="417"/>
      <c r="AZ208" s="416"/>
      <c r="BA208" s="416"/>
      <c r="BB208" s="416"/>
      <c r="BC208" s="416"/>
      <c r="BD208" s="417"/>
      <c r="BE208" s="416"/>
      <c r="BF208" s="416"/>
      <c r="BG208" s="416"/>
      <c r="BH208" s="416"/>
      <c r="BI208" s="417"/>
      <c r="BJ208" s="416"/>
      <c r="BK208" s="416"/>
      <c r="BL208" s="416"/>
      <c r="BM208" s="416"/>
      <c r="BN208" s="417"/>
      <c r="BO208" s="416"/>
      <c r="BP208" s="416"/>
      <c r="BQ208" s="416"/>
      <c r="BR208" s="416"/>
      <c r="BS208" s="417"/>
      <c r="BT208" s="416"/>
      <c r="BU208" s="416"/>
      <c r="BV208" s="416"/>
      <c r="BW208" s="416"/>
      <c r="BX208" s="417"/>
      <c r="BY208" s="416"/>
      <c r="BZ208" s="416"/>
      <c r="CA208" s="416"/>
      <c r="CB208" s="416"/>
      <c r="CC208" s="417"/>
      <c r="CD208" s="416"/>
      <c r="CE208" s="416"/>
      <c r="CF208" s="416"/>
      <c r="CG208" s="416"/>
      <c r="CH208" s="417"/>
      <c r="CI208" s="416"/>
      <c r="CJ208" s="416"/>
      <c r="CK208" s="416"/>
      <c r="CL208" s="416"/>
      <c r="CM208" s="417"/>
      <c r="CN208" s="416"/>
      <c r="CO208" s="416"/>
      <c r="CP208" s="416"/>
      <c r="CQ208" s="416"/>
      <c r="CR208" s="417"/>
      <c r="CS208" s="416"/>
      <c r="CT208" s="416"/>
      <c r="CU208" s="416"/>
      <c r="CV208" s="416"/>
      <c r="CW208" s="417"/>
      <c r="CX208" s="416"/>
      <c r="CY208" s="416"/>
      <c r="CZ208" s="416"/>
      <c r="DA208" s="416"/>
      <c r="DB208" s="417"/>
      <c r="DC208" s="416"/>
      <c r="DD208" s="416"/>
      <c r="DE208" s="416"/>
      <c r="DF208" s="416"/>
      <c r="DG208" s="417"/>
      <c r="DH208" s="416"/>
      <c r="DI208" s="416"/>
      <c r="DJ208" s="416"/>
      <c r="DK208" s="416"/>
      <c r="DL208" s="417"/>
      <c r="DM208" s="416"/>
      <c r="DN208" s="416"/>
      <c r="DO208" s="416"/>
      <c r="DP208" s="416"/>
      <c r="DQ208" s="417"/>
      <c r="DR208" s="416"/>
      <c r="DS208" s="416"/>
      <c r="DT208" s="416"/>
      <c r="DU208" s="416"/>
      <c r="DV208" s="417"/>
      <c r="DW208" s="416"/>
      <c r="DX208" s="416"/>
      <c r="DY208" s="416"/>
      <c r="DZ208" s="416"/>
      <c r="EA208" s="417"/>
      <c r="EB208" s="416"/>
      <c r="EC208" s="416"/>
      <c r="ED208" s="416"/>
      <c r="EE208" s="416"/>
      <c r="EF208" s="417"/>
      <c r="EG208" s="416"/>
      <c r="EH208" s="416"/>
      <c r="EI208" s="416"/>
      <c r="EJ208" s="416"/>
      <c r="EK208" s="417"/>
      <c r="EL208" s="416"/>
      <c r="EM208" s="416"/>
      <c r="EN208" s="416"/>
      <c r="EO208" s="416"/>
      <c r="EP208" s="301"/>
      <c r="ER208" s="290"/>
    </row>
    <row r="209" spans="4:148" ht="12.75" hidden="1" customHeight="1" x14ac:dyDescent="0.35">
      <c r="D209" s="301" t="s">
        <v>629</v>
      </c>
      <c r="H209" s="416">
        <f>SUM(H210:H212)</f>
        <v>0</v>
      </c>
      <c r="I209" s="416"/>
      <c r="J209" s="416"/>
      <c r="K209" s="417"/>
      <c r="L209" s="416"/>
      <c r="M209" s="416">
        <f>SUM(M210:M212)</f>
        <v>0</v>
      </c>
      <c r="N209" s="416"/>
      <c r="O209" s="416"/>
      <c r="P209" s="417"/>
      <c r="Q209" s="416"/>
      <c r="R209" s="416">
        <f>SUM(R210:R212)</f>
        <v>0</v>
      </c>
      <c r="S209" s="416"/>
      <c r="T209" s="416"/>
      <c r="U209" s="417"/>
      <c r="V209" s="416"/>
      <c r="W209" s="416">
        <f>SUM(W210:W212)</f>
        <v>0</v>
      </c>
      <c r="X209" s="416"/>
      <c r="Y209" s="416"/>
      <c r="Z209" s="417"/>
      <c r="AA209" s="416"/>
      <c r="AB209" s="416">
        <f>SUM(AB210:AB212)</f>
        <v>0</v>
      </c>
      <c r="AC209" s="416"/>
      <c r="AD209" s="416"/>
      <c r="AE209" s="417"/>
      <c r="AF209" s="416"/>
      <c r="AG209" s="416">
        <f>SUM(AG210:AG212)</f>
        <v>0</v>
      </c>
      <c r="AH209" s="416"/>
      <c r="AI209" s="416"/>
      <c r="AJ209" s="417"/>
      <c r="AK209" s="416"/>
      <c r="AL209" s="416">
        <f>SUM(AL210:AL212)</f>
        <v>0</v>
      </c>
      <c r="AM209" s="416"/>
      <c r="AN209" s="416"/>
      <c r="AO209" s="417"/>
      <c r="AP209" s="416"/>
      <c r="AQ209" s="416">
        <f>SUM(AQ210:AQ212)</f>
        <v>0</v>
      </c>
      <c r="AR209" s="416"/>
      <c r="AS209" s="416"/>
      <c r="AT209" s="417"/>
      <c r="AU209" s="416"/>
      <c r="AV209" s="416">
        <f>SUM(AV210:AV212)</f>
        <v>0</v>
      </c>
      <c r="AW209" s="416"/>
      <c r="AX209" s="416"/>
      <c r="AY209" s="417"/>
      <c r="AZ209" s="416"/>
      <c r="BA209" s="416">
        <f>SUM(BA210:BA212)</f>
        <v>0</v>
      </c>
      <c r="BB209" s="416"/>
      <c r="BC209" s="416"/>
      <c r="BD209" s="417"/>
      <c r="BE209" s="416"/>
      <c r="BF209" s="416">
        <f>SUM(BF210:BF212)</f>
        <v>0</v>
      </c>
      <c r="BG209" s="416"/>
      <c r="BH209" s="416"/>
      <c r="BI209" s="417"/>
      <c r="BJ209" s="416"/>
      <c r="BK209" s="416">
        <f>SUM(BK210:BK212)</f>
        <v>0</v>
      </c>
      <c r="BL209" s="416"/>
      <c r="BM209" s="416"/>
      <c r="BN209" s="417"/>
      <c r="BO209" s="416"/>
      <c r="BP209" s="416">
        <f>SUM(BP210:BP212)</f>
        <v>0</v>
      </c>
      <c r="BQ209" s="416"/>
      <c r="BR209" s="416"/>
      <c r="BS209" s="417"/>
      <c r="BT209" s="416"/>
      <c r="BU209" s="416">
        <f>SUM(BU210:BU212)</f>
        <v>0</v>
      </c>
      <c r="BV209" s="416"/>
      <c r="BW209" s="416"/>
      <c r="BX209" s="417"/>
      <c r="BY209" s="416"/>
      <c r="BZ209" s="416">
        <f>SUM(BZ210:BZ212)</f>
        <v>0</v>
      </c>
      <c r="CA209" s="416"/>
      <c r="CB209" s="416"/>
      <c r="CC209" s="417"/>
      <c r="CD209" s="416"/>
      <c r="CE209" s="416">
        <f>SUM(CE210:CE212)</f>
        <v>0</v>
      </c>
      <c r="CF209" s="416"/>
      <c r="CG209" s="416"/>
      <c r="CH209" s="417"/>
      <c r="CI209" s="416"/>
      <c r="CJ209" s="416">
        <f>SUM(CJ210:CJ212)</f>
        <v>0</v>
      </c>
      <c r="CK209" s="416"/>
      <c r="CL209" s="416"/>
      <c r="CM209" s="417"/>
      <c r="CN209" s="416"/>
      <c r="CO209" s="416">
        <f>SUM(CO210:CO212)</f>
        <v>0</v>
      </c>
      <c r="CP209" s="416"/>
      <c r="CQ209" s="416"/>
      <c r="CR209" s="417"/>
      <c r="CS209" s="416"/>
      <c r="CT209" s="416">
        <f>SUM(CT210:CT212)</f>
        <v>0</v>
      </c>
      <c r="CU209" s="416"/>
      <c r="CV209" s="416"/>
      <c r="CW209" s="417"/>
      <c r="CX209" s="416"/>
      <c r="CY209" s="416">
        <f>SUM(CY210:CY212)</f>
        <v>0</v>
      </c>
      <c r="CZ209" s="416"/>
      <c r="DA209" s="416"/>
      <c r="DB209" s="417"/>
      <c r="DC209" s="416"/>
      <c r="DD209" s="416">
        <f>SUM(DD210:DD212)</f>
        <v>0</v>
      </c>
      <c r="DE209" s="416"/>
      <c r="DF209" s="416"/>
      <c r="DG209" s="417"/>
      <c r="DH209" s="416"/>
      <c r="DI209" s="416">
        <f>SUM(DI210:DI212)</f>
        <v>0</v>
      </c>
      <c r="DJ209" s="416"/>
      <c r="DK209" s="416"/>
      <c r="DL209" s="417"/>
      <c r="DM209" s="416"/>
      <c r="DN209" s="416">
        <f>SUM(DN210:DN212)</f>
        <v>0</v>
      </c>
      <c r="DO209" s="416"/>
      <c r="DP209" s="416"/>
      <c r="DQ209" s="417"/>
      <c r="DR209" s="416"/>
      <c r="DS209" s="416">
        <f>SUM(DS210:DS212)</f>
        <v>0</v>
      </c>
      <c r="DT209" s="416"/>
      <c r="DU209" s="416"/>
      <c r="DV209" s="417"/>
      <c r="DW209" s="416"/>
      <c r="DX209" s="416">
        <f>SUM(DX210:DX212)</f>
        <v>0</v>
      </c>
      <c r="DY209" s="416"/>
      <c r="DZ209" s="416"/>
      <c r="EA209" s="417"/>
      <c r="EB209" s="416"/>
      <c r="EC209" s="416">
        <f>SUM(EC210:EC212)</f>
        <v>0</v>
      </c>
      <c r="ED209" s="416"/>
      <c r="EE209" s="416"/>
      <c r="EF209" s="417"/>
      <c r="EG209" s="416"/>
      <c r="EH209" s="416">
        <f>SUM(EH210:EH212)</f>
        <v>0</v>
      </c>
      <c r="EI209" s="416"/>
      <c r="EJ209" s="416"/>
      <c r="EK209" s="417"/>
      <c r="EL209" s="416"/>
      <c r="EM209" s="416">
        <f>SUM(EM210:EM212)</f>
        <v>0</v>
      </c>
      <c r="EN209" s="416"/>
      <c r="EO209" s="416"/>
      <c r="EP209" s="301"/>
      <c r="ER209" s="290"/>
    </row>
    <row r="210" spans="4:148" ht="12.75" hidden="1" customHeight="1" x14ac:dyDescent="0.35">
      <c r="D210" s="301" t="s">
        <v>338</v>
      </c>
      <c r="G210" s="320"/>
      <c r="H210" s="414">
        <v>0</v>
      </c>
      <c r="I210" s="415"/>
      <c r="J210" s="416"/>
      <c r="K210" s="417"/>
      <c r="L210" s="418"/>
      <c r="M210" s="414">
        <v>0</v>
      </c>
      <c r="N210" s="415"/>
      <c r="O210" s="416"/>
      <c r="P210" s="417"/>
      <c r="Q210" s="418"/>
      <c r="R210" s="414">
        <v>0</v>
      </c>
      <c r="S210" s="415"/>
      <c r="T210" s="416"/>
      <c r="U210" s="417"/>
      <c r="V210" s="418"/>
      <c r="W210" s="414">
        <v>0</v>
      </c>
      <c r="X210" s="415"/>
      <c r="Y210" s="416"/>
      <c r="Z210" s="417"/>
      <c r="AA210" s="418"/>
      <c r="AB210" s="414">
        <v>0</v>
      </c>
      <c r="AC210" s="415"/>
      <c r="AD210" s="416"/>
      <c r="AE210" s="417"/>
      <c r="AF210" s="418"/>
      <c r="AG210" s="414">
        <v>0</v>
      </c>
      <c r="AH210" s="415"/>
      <c r="AI210" s="416"/>
      <c r="AJ210" s="417"/>
      <c r="AK210" s="418"/>
      <c r="AL210" s="414">
        <v>0</v>
      </c>
      <c r="AM210" s="415"/>
      <c r="AN210" s="416"/>
      <c r="AO210" s="417"/>
      <c r="AP210" s="418"/>
      <c r="AQ210" s="414">
        <v>0</v>
      </c>
      <c r="AR210" s="415"/>
      <c r="AS210" s="416"/>
      <c r="AT210" s="417"/>
      <c r="AU210" s="418"/>
      <c r="AV210" s="414">
        <v>0</v>
      </c>
      <c r="AW210" s="415"/>
      <c r="AX210" s="416"/>
      <c r="AY210" s="417"/>
      <c r="AZ210" s="418"/>
      <c r="BA210" s="414">
        <v>0</v>
      </c>
      <c r="BB210" s="415"/>
      <c r="BC210" s="416"/>
      <c r="BD210" s="417"/>
      <c r="BE210" s="418"/>
      <c r="BF210" s="414">
        <v>0</v>
      </c>
      <c r="BG210" s="415"/>
      <c r="BH210" s="416"/>
      <c r="BI210" s="417"/>
      <c r="BJ210" s="418"/>
      <c r="BK210" s="414">
        <v>0</v>
      </c>
      <c r="BL210" s="415"/>
      <c r="BM210" s="416"/>
      <c r="BN210" s="417"/>
      <c r="BO210" s="418"/>
      <c r="BP210" s="414">
        <v>0</v>
      </c>
      <c r="BQ210" s="415"/>
      <c r="BR210" s="416"/>
      <c r="BS210" s="417"/>
      <c r="BT210" s="418"/>
      <c r="BU210" s="414">
        <f>SUM(M210:BP210)</f>
        <v>0</v>
      </c>
      <c r="BV210" s="415"/>
      <c r="BW210" s="416"/>
      <c r="BX210" s="417"/>
      <c r="BY210" s="418"/>
      <c r="BZ210" s="414">
        <v>0</v>
      </c>
      <c r="CA210" s="415"/>
      <c r="CB210" s="416"/>
      <c r="CC210" s="417"/>
      <c r="CD210" s="418"/>
      <c r="CE210" s="414">
        <v>0</v>
      </c>
      <c r="CF210" s="415"/>
      <c r="CG210" s="416"/>
      <c r="CH210" s="417"/>
      <c r="CI210" s="418"/>
      <c r="CJ210" s="414">
        <v>0</v>
      </c>
      <c r="CK210" s="415"/>
      <c r="CL210" s="416"/>
      <c r="CM210" s="417"/>
      <c r="CN210" s="418"/>
      <c r="CO210" s="414">
        <v>0</v>
      </c>
      <c r="CP210" s="415"/>
      <c r="CQ210" s="416"/>
      <c r="CR210" s="417"/>
      <c r="CS210" s="418"/>
      <c r="CT210" s="414">
        <v>0</v>
      </c>
      <c r="CU210" s="415"/>
      <c r="CV210" s="416"/>
      <c r="CW210" s="417"/>
      <c r="CX210" s="418"/>
      <c r="CY210" s="414">
        <v>0</v>
      </c>
      <c r="CZ210" s="415"/>
      <c r="DA210" s="416"/>
      <c r="DB210" s="417"/>
      <c r="DC210" s="418"/>
      <c r="DD210" s="414">
        <v>0</v>
      </c>
      <c r="DE210" s="415"/>
      <c r="DF210" s="416"/>
      <c r="DG210" s="417"/>
      <c r="DH210" s="418"/>
      <c r="DI210" s="414">
        <v>0</v>
      </c>
      <c r="DJ210" s="415"/>
      <c r="DK210" s="416"/>
      <c r="DL210" s="417"/>
      <c r="DM210" s="418"/>
      <c r="DN210" s="414">
        <v>0</v>
      </c>
      <c r="DO210" s="415"/>
      <c r="DP210" s="416"/>
      <c r="DQ210" s="417"/>
      <c r="DR210" s="418"/>
      <c r="DS210" s="414">
        <v>0</v>
      </c>
      <c r="DT210" s="415"/>
      <c r="DU210" s="416"/>
      <c r="DV210" s="417"/>
      <c r="DW210" s="418"/>
      <c r="DX210" s="414">
        <v>0</v>
      </c>
      <c r="DY210" s="415"/>
      <c r="DZ210" s="416"/>
      <c r="EA210" s="417"/>
      <c r="EB210" s="418"/>
      <c r="EC210" s="414">
        <v>0</v>
      </c>
      <c r="ED210" s="415"/>
      <c r="EE210" s="416"/>
      <c r="EF210" s="417"/>
      <c r="EG210" s="418"/>
      <c r="EH210" s="414">
        <v>0</v>
      </c>
      <c r="EI210" s="415"/>
      <c r="EJ210" s="416"/>
      <c r="EK210" s="417"/>
      <c r="EL210" s="418"/>
      <c r="EM210" s="414">
        <f>SUM(CE210:DI210)</f>
        <v>0</v>
      </c>
      <c r="EN210" s="415"/>
      <c r="EO210" s="416"/>
      <c r="EP210" s="301"/>
      <c r="ER210" s="290"/>
    </row>
    <row r="211" spans="4:148" ht="12.75" hidden="1" customHeight="1" x14ac:dyDescent="0.35">
      <c r="D211" s="301" t="s">
        <v>341</v>
      </c>
      <c r="G211" s="313"/>
      <c r="H211" s="416">
        <v>0</v>
      </c>
      <c r="I211" s="420"/>
      <c r="J211" s="416"/>
      <c r="K211" s="417"/>
      <c r="L211" s="417"/>
      <c r="M211" s="416">
        <v>0</v>
      </c>
      <c r="N211" s="420"/>
      <c r="O211" s="416"/>
      <c r="P211" s="417"/>
      <c r="Q211" s="417"/>
      <c r="R211" s="416">
        <v>0</v>
      </c>
      <c r="S211" s="420"/>
      <c r="T211" s="416"/>
      <c r="U211" s="417"/>
      <c r="V211" s="417"/>
      <c r="W211" s="416">
        <v>0</v>
      </c>
      <c r="X211" s="420"/>
      <c r="Y211" s="416"/>
      <c r="Z211" s="417"/>
      <c r="AA211" s="417"/>
      <c r="AB211" s="416">
        <v>0</v>
      </c>
      <c r="AC211" s="420"/>
      <c r="AD211" s="416"/>
      <c r="AE211" s="417"/>
      <c r="AF211" s="417"/>
      <c r="AG211" s="416">
        <v>0</v>
      </c>
      <c r="AH211" s="420"/>
      <c r="AI211" s="416"/>
      <c r="AJ211" s="417"/>
      <c r="AK211" s="417"/>
      <c r="AL211" s="416">
        <v>0</v>
      </c>
      <c r="AM211" s="420"/>
      <c r="AN211" s="416"/>
      <c r="AO211" s="417"/>
      <c r="AP211" s="417"/>
      <c r="AQ211" s="416">
        <v>0</v>
      </c>
      <c r="AR211" s="420"/>
      <c r="AS211" s="416"/>
      <c r="AT211" s="417"/>
      <c r="AU211" s="417"/>
      <c r="AV211" s="416">
        <v>0</v>
      </c>
      <c r="AW211" s="420"/>
      <c r="AX211" s="416"/>
      <c r="AY211" s="417"/>
      <c r="AZ211" s="417"/>
      <c r="BA211" s="416">
        <v>0</v>
      </c>
      <c r="BB211" s="420"/>
      <c r="BC211" s="416"/>
      <c r="BD211" s="417"/>
      <c r="BE211" s="417"/>
      <c r="BF211" s="416">
        <v>0</v>
      </c>
      <c r="BG211" s="420"/>
      <c r="BH211" s="416"/>
      <c r="BI211" s="417"/>
      <c r="BJ211" s="417"/>
      <c r="BK211" s="416">
        <v>0</v>
      </c>
      <c r="BL211" s="420"/>
      <c r="BM211" s="416"/>
      <c r="BN211" s="417"/>
      <c r="BO211" s="417"/>
      <c r="BP211" s="416">
        <v>0</v>
      </c>
      <c r="BQ211" s="420"/>
      <c r="BR211" s="416"/>
      <c r="BS211" s="417"/>
      <c r="BT211" s="417"/>
      <c r="BU211" s="416">
        <f>SUM(M211:BP211)</f>
        <v>0</v>
      </c>
      <c r="BV211" s="420"/>
      <c r="BW211" s="416"/>
      <c r="BX211" s="417"/>
      <c r="BY211" s="417"/>
      <c r="BZ211" s="416">
        <v>0</v>
      </c>
      <c r="CA211" s="420"/>
      <c r="CB211" s="416"/>
      <c r="CC211" s="417"/>
      <c r="CD211" s="417"/>
      <c r="CE211" s="416">
        <v>0</v>
      </c>
      <c r="CF211" s="420"/>
      <c r="CG211" s="416"/>
      <c r="CH211" s="417"/>
      <c r="CI211" s="417"/>
      <c r="CJ211" s="416">
        <v>0</v>
      </c>
      <c r="CK211" s="420"/>
      <c r="CL211" s="416"/>
      <c r="CM211" s="417"/>
      <c r="CN211" s="417"/>
      <c r="CO211" s="416">
        <v>0</v>
      </c>
      <c r="CP211" s="420"/>
      <c r="CQ211" s="416"/>
      <c r="CR211" s="417"/>
      <c r="CS211" s="417"/>
      <c r="CT211" s="416">
        <v>0</v>
      </c>
      <c r="CU211" s="420"/>
      <c r="CV211" s="416"/>
      <c r="CW211" s="417"/>
      <c r="CX211" s="417"/>
      <c r="CY211" s="416">
        <v>0</v>
      </c>
      <c r="CZ211" s="420"/>
      <c r="DA211" s="416"/>
      <c r="DB211" s="417"/>
      <c r="DC211" s="417"/>
      <c r="DD211" s="416">
        <v>0</v>
      </c>
      <c r="DE211" s="420"/>
      <c r="DF211" s="416"/>
      <c r="DG211" s="417"/>
      <c r="DH211" s="417"/>
      <c r="DI211" s="416">
        <v>0</v>
      </c>
      <c r="DJ211" s="420"/>
      <c r="DK211" s="416"/>
      <c r="DL211" s="417"/>
      <c r="DM211" s="417"/>
      <c r="DN211" s="416">
        <v>0</v>
      </c>
      <c r="DO211" s="420"/>
      <c r="DP211" s="416"/>
      <c r="DQ211" s="417"/>
      <c r="DR211" s="417"/>
      <c r="DS211" s="416">
        <v>0</v>
      </c>
      <c r="DT211" s="420"/>
      <c r="DU211" s="416"/>
      <c r="DV211" s="417"/>
      <c r="DW211" s="417"/>
      <c r="DX211" s="416">
        <v>0</v>
      </c>
      <c r="DY211" s="420"/>
      <c r="DZ211" s="416"/>
      <c r="EA211" s="417"/>
      <c r="EB211" s="417"/>
      <c r="EC211" s="416">
        <v>0</v>
      </c>
      <c r="ED211" s="420"/>
      <c r="EE211" s="416"/>
      <c r="EF211" s="417"/>
      <c r="EG211" s="417"/>
      <c r="EH211" s="416">
        <v>0</v>
      </c>
      <c r="EI211" s="420"/>
      <c r="EJ211" s="416"/>
      <c r="EK211" s="417"/>
      <c r="EL211" s="417"/>
      <c r="EM211" s="416">
        <f>SUM(CE211:DI211)</f>
        <v>0</v>
      </c>
      <c r="EN211" s="420"/>
      <c r="EO211" s="416"/>
      <c r="EP211" s="301"/>
      <c r="ER211" s="290"/>
    </row>
    <row r="212" spans="4:148" ht="12.75" hidden="1" customHeight="1" x14ac:dyDescent="0.35">
      <c r="D212" s="301" t="s">
        <v>342</v>
      </c>
      <c r="G212" s="337"/>
      <c r="H212" s="428">
        <v>0</v>
      </c>
      <c r="I212" s="429"/>
      <c r="J212" s="416"/>
      <c r="K212" s="417"/>
      <c r="L212" s="430"/>
      <c r="M212" s="428">
        <v>0</v>
      </c>
      <c r="N212" s="429"/>
      <c r="O212" s="416"/>
      <c r="P212" s="417"/>
      <c r="Q212" s="430"/>
      <c r="R212" s="428">
        <v>0</v>
      </c>
      <c r="S212" s="429"/>
      <c r="T212" s="416"/>
      <c r="U212" s="417"/>
      <c r="V212" s="430"/>
      <c r="W212" s="428">
        <v>0</v>
      </c>
      <c r="X212" s="429"/>
      <c r="Y212" s="416"/>
      <c r="Z212" s="417"/>
      <c r="AA212" s="430"/>
      <c r="AB212" s="428">
        <v>0</v>
      </c>
      <c r="AC212" s="429"/>
      <c r="AD212" s="416"/>
      <c r="AE212" s="417"/>
      <c r="AF212" s="430"/>
      <c r="AG212" s="428">
        <v>0</v>
      </c>
      <c r="AH212" s="429"/>
      <c r="AI212" s="416"/>
      <c r="AJ212" s="417"/>
      <c r="AK212" s="430"/>
      <c r="AL212" s="428">
        <v>0</v>
      </c>
      <c r="AM212" s="429"/>
      <c r="AN212" s="416"/>
      <c r="AO212" s="417"/>
      <c r="AP212" s="430"/>
      <c r="AQ212" s="428">
        <v>0</v>
      </c>
      <c r="AR212" s="429"/>
      <c r="AS212" s="416"/>
      <c r="AT212" s="417"/>
      <c r="AU212" s="430"/>
      <c r="AV212" s="428">
        <v>0</v>
      </c>
      <c r="AW212" s="429"/>
      <c r="AX212" s="416"/>
      <c r="AY212" s="417"/>
      <c r="AZ212" s="430"/>
      <c r="BA212" s="428">
        <v>0</v>
      </c>
      <c r="BB212" s="429"/>
      <c r="BC212" s="416"/>
      <c r="BD212" s="417"/>
      <c r="BE212" s="430"/>
      <c r="BF212" s="428">
        <v>0</v>
      </c>
      <c r="BG212" s="429"/>
      <c r="BH212" s="416"/>
      <c r="BI212" s="417"/>
      <c r="BJ212" s="430"/>
      <c r="BK212" s="428">
        <v>0</v>
      </c>
      <c r="BL212" s="429"/>
      <c r="BM212" s="416"/>
      <c r="BN212" s="417"/>
      <c r="BO212" s="430"/>
      <c r="BP212" s="428">
        <v>0</v>
      </c>
      <c r="BQ212" s="429"/>
      <c r="BR212" s="416"/>
      <c r="BS212" s="417"/>
      <c r="BT212" s="430"/>
      <c r="BU212" s="428">
        <f>SUM(M212:BP212)</f>
        <v>0</v>
      </c>
      <c r="BV212" s="429"/>
      <c r="BW212" s="416"/>
      <c r="BX212" s="417"/>
      <c r="BY212" s="430"/>
      <c r="BZ212" s="428">
        <v>0</v>
      </c>
      <c r="CA212" s="429"/>
      <c r="CB212" s="416"/>
      <c r="CC212" s="417"/>
      <c r="CD212" s="430"/>
      <c r="CE212" s="428">
        <v>0</v>
      </c>
      <c r="CF212" s="429"/>
      <c r="CG212" s="416"/>
      <c r="CH212" s="417"/>
      <c r="CI212" s="430"/>
      <c r="CJ212" s="428">
        <v>0</v>
      </c>
      <c r="CK212" s="429"/>
      <c r="CL212" s="416"/>
      <c r="CM212" s="417"/>
      <c r="CN212" s="430"/>
      <c r="CO212" s="428">
        <v>0</v>
      </c>
      <c r="CP212" s="429"/>
      <c r="CQ212" s="416"/>
      <c r="CR212" s="417"/>
      <c r="CS212" s="430"/>
      <c r="CT212" s="428">
        <v>0</v>
      </c>
      <c r="CU212" s="429"/>
      <c r="CV212" s="416"/>
      <c r="CW212" s="417"/>
      <c r="CX212" s="430"/>
      <c r="CY212" s="428">
        <v>0</v>
      </c>
      <c r="CZ212" s="429"/>
      <c r="DA212" s="416"/>
      <c r="DB212" s="417"/>
      <c r="DC212" s="430"/>
      <c r="DD212" s="428">
        <v>0</v>
      </c>
      <c r="DE212" s="429"/>
      <c r="DF212" s="416"/>
      <c r="DG212" s="417"/>
      <c r="DH212" s="430"/>
      <c r="DI212" s="428">
        <v>0</v>
      </c>
      <c r="DJ212" s="429"/>
      <c r="DK212" s="416"/>
      <c r="DL212" s="417"/>
      <c r="DM212" s="430"/>
      <c r="DN212" s="428">
        <v>0</v>
      </c>
      <c r="DO212" s="429"/>
      <c r="DP212" s="416"/>
      <c r="DQ212" s="417"/>
      <c r="DR212" s="430"/>
      <c r="DS212" s="428">
        <v>0</v>
      </c>
      <c r="DT212" s="429"/>
      <c r="DU212" s="416"/>
      <c r="DV212" s="417"/>
      <c r="DW212" s="430"/>
      <c r="DX212" s="428">
        <v>0</v>
      </c>
      <c r="DY212" s="429"/>
      <c r="DZ212" s="416"/>
      <c r="EA212" s="417"/>
      <c r="EB212" s="430"/>
      <c r="EC212" s="428">
        <v>0</v>
      </c>
      <c r="ED212" s="429"/>
      <c r="EE212" s="416"/>
      <c r="EF212" s="417"/>
      <c r="EG212" s="430"/>
      <c r="EH212" s="428">
        <v>0</v>
      </c>
      <c r="EI212" s="429"/>
      <c r="EJ212" s="416"/>
      <c r="EK212" s="417"/>
      <c r="EL212" s="430"/>
      <c r="EM212" s="428">
        <f>SUM(CE212:DI212)</f>
        <v>0</v>
      </c>
      <c r="EN212" s="429"/>
      <c r="EO212" s="416"/>
      <c r="EP212" s="301"/>
      <c r="ER212" s="290"/>
    </row>
    <row r="213" spans="4:148" ht="12.75" hidden="1" customHeight="1" x14ac:dyDescent="0.35">
      <c r="D213" s="301"/>
      <c r="H213" s="416"/>
      <c r="I213" s="416"/>
      <c r="J213" s="416"/>
      <c r="K213" s="417"/>
      <c r="L213" s="416"/>
      <c r="M213" s="416"/>
      <c r="N213" s="416"/>
      <c r="O213" s="416"/>
      <c r="P213" s="417"/>
      <c r="Q213" s="416"/>
      <c r="R213" s="416"/>
      <c r="S213" s="416"/>
      <c r="T213" s="416"/>
      <c r="U213" s="417"/>
      <c r="V213" s="416"/>
      <c r="W213" s="416"/>
      <c r="X213" s="416"/>
      <c r="Y213" s="416"/>
      <c r="Z213" s="417"/>
      <c r="AA213" s="416"/>
      <c r="AB213" s="416"/>
      <c r="AC213" s="416"/>
      <c r="AD213" s="416"/>
      <c r="AE213" s="417"/>
      <c r="AF213" s="416"/>
      <c r="AG213" s="416"/>
      <c r="AH213" s="416"/>
      <c r="AI213" s="416"/>
      <c r="AJ213" s="417"/>
      <c r="AK213" s="416"/>
      <c r="AL213" s="416"/>
      <c r="AM213" s="416"/>
      <c r="AN213" s="416"/>
      <c r="AO213" s="417"/>
      <c r="AP213" s="416"/>
      <c r="AQ213" s="416"/>
      <c r="AR213" s="416"/>
      <c r="AS213" s="416"/>
      <c r="AT213" s="417"/>
      <c r="AU213" s="416"/>
      <c r="AV213" s="416"/>
      <c r="AW213" s="416"/>
      <c r="AX213" s="416"/>
      <c r="AY213" s="417"/>
      <c r="AZ213" s="416"/>
      <c r="BA213" s="416"/>
      <c r="BB213" s="416"/>
      <c r="BC213" s="416"/>
      <c r="BD213" s="417"/>
      <c r="BE213" s="416"/>
      <c r="BF213" s="416"/>
      <c r="BG213" s="416"/>
      <c r="BH213" s="416"/>
      <c r="BI213" s="417"/>
      <c r="BJ213" s="416"/>
      <c r="BK213" s="416"/>
      <c r="BL213" s="416"/>
      <c r="BM213" s="416"/>
      <c r="BN213" s="417"/>
      <c r="BO213" s="416"/>
      <c r="BP213" s="416"/>
      <c r="BQ213" s="416"/>
      <c r="BR213" s="416"/>
      <c r="BS213" s="417"/>
      <c r="BT213" s="416"/>
      <c r="BU213" s="416"/>
      <c r="BV213" s="416"/>
      <c r="BW213" s="416"/>
      <c r="BX213" s="417"/>
      <c r="BY213" s="416"/>
      <c r="BZ213" s="416"/>
      <c r="CA213" s="416"/>
      <c r="CB213" s="416"/>
      <c r="CC213" s="417"/>
      <c r="CD213" s="416"/>
      <c r="CE213" s="416"/>
      <c r="CF213" s="416"/>
      <c r="CG213" s="416"/>
      <c r="CH213" s="417"/>
      <c r="CI213" s="416"/>
      <c r="CJ213" s="416"/>
      <c r="CK213" s="416"/>
      <c r="CL213" s="416"/>
      <c r="CM213" s="417"/>
      <c r="CN213" s="416"/>
      <c r="CO213" s="416"/>
      <c r="CP213" s="416"/>
      <c r="CQ213" s="416"/>
      <c r="CR213" s="417"/>
      <c r="CS213" s="416"/>
      <c r="CT213" s="416"/>
      <c r="CU213" s="416"/>
      <c r="CV213" s="416"/>
      <c r="CW213" s="417"/>
      <c r="CX213" s="416"/>
      <c r="CY213" s="416"/>
      <c r="CZ213" s="416"/>
      <c r="DA213" s="416"/>
      <c r="DB213" s="417"/>
      <c r="DC213" s="416"/>
      <c r="DD213" s="416"/>
      <c r="DE213" s="416"/>
      <c r="DF213" s="416"/>
      <c r="DG213" s="417"/>
      <c r="DH213" s="416"/>
      <c r="DI213" s="416"/>
      <c r="DJ213" s="416"/>
      <c r="DK213" s="416"/>
      <c r="DL213" s="417"/>
      <c r="DM213" s="416"/>
      <c r="DN213" s="416"/>
      <c r="DO213" s="416"/>
      <c r="DP213" s="416"/>
      <c r="DQ213" s="417"/>
      <c r="DR213" s="416"/>
      <c r="DS213" s="416"/>
      <c r="DT213" s="416"/>
      <c r="DU213" s="416"/>
      <c r="DV213" s="417"/>
      <c r="DW213" s="416"/>
      <c r="DX213" s="416"/>
      <c r="DY213" s="416"/>
      <c r="DZ213" s="416"/>
      <c r="EA213" s="417"/>
      <c r="EB213" s="416"/>
      <c r="EC213" s="416"/>
      <c r="ED213" s="416"/>
      <c r="EE213" s="416"/>
      <c r="EF213" s="417"/>
      <c r="EG213" s="416"/>
      <c r="EH213" s="416"/>
      <c r="EI213" s="416"/>
      <c r="EJ213" s="416"/>
      <c r="EK213" s="417"/>
      <c r="EL213" s="416"/>
      <c r="EM213" s="416"/>
      <c r="EN213" s="416"/>
      <c r="EO213" s="416"/>
      <c r="EP213" s="301"/>
      <c r="ER213" s="290"/>
    </row>
    <row r="214" spans="4:148" ht="12.75" hidden="1" customHeight="1" x14ac:dyDescent="0.35">
      <c r="D214" s="301" t="s">
        <v>630</v>
      </c>
      <c r="H214" s="416">
        <f>SUM(H215:H217)</f>
        <v>0</v>
      </c>
      <c r="I214" s="416"/>
      <c r="J214" s="416"/>
      <c r="K214" s="417"/>
      <c r="L214" s="416"/>
      <c r="M214" s="416">
        <f>SUM(M215:M217)</f>
        <v>0</v>
      </c>
      <c r="N214" s="416"/>
      <c r="O214" s="416"/>
      <c r="P214" s="417"/>
      <c r="Q214" s="416"/>
      <c r="R214" s="416">
        <f>SUM(R215:R217)</f>
        <v>0</v>
      </c>
      <c r="S214" s="416"/>
      <c r="T214" s="416"/>
      <c r="U214" s="417"/>
      <c r="V214" s="416"/>
      <c r="W214" s="416">
        <f>SUM(W215:W217)</f>
        <v>0</v>
      </c>
      <c r="X214" s="416"/>
      <c r="Y214" s="416"/>
      <c r="Z214" s="417"/>
      <c r="AA214" s="416"/>
      <c r="AB214" s="416">
        <f>SUM(AB215:AB217)</f>
        <v>0</v>
      </c>
      <c r="AC214" s="416"/>
      <c r="AD214" s="416"/>
      <c r="AE214" s="417"/>
      <c r="AF214" s="416"/>
      <c r="AG214" s="416">
        <f>SUM(AG215:AG217)</f>
        <v>0</v>
      </c>
      <c r="AH214" s="416"/>
      <c r="AI214" s="416"/>
      <c r="AJ214" s="417"/>
      <c r="AK214" s="416"/>
      <c r="AL214" s="416">
        <f>SUM(AL215:AL217)</f>
        <v>0</v>
      </c>
      <c r="AM214" s="416"/>
      <c r="AN214" s="416"/>
      <c r="AO214" s="417"/>
      <c r="AP214" s="416"/>
      <c r="AQ214" s="416">
        <f>SUM(AQ215:AQ217)</f>
        <v>0</v>
      </c>
      <c r="AR214" s="416"/>
      <c r="AS214" s="416"/>
      <c r="AT214" s="417"/>
      <c r="AU214" s="416"/>
      <c r="AV214" s="416">
        <f>SUM(AV215:AV217)</f>
        <v>0</v>
      </c>
      <c r="AW214" s="416"/>
      <c r="AX214" s="416"/>
      <c r="AY214" s="417"/>
      <c r="AZ214" s="416"/>
      <c r="BA214" s="416">
        <f>SUM(BA215:BA217)</f>
        <v>0</v>
      </c>
      <c r="BB214" s="416"/>
      <c r="BC214" s="416"/>
      <c r="BD214" s="417"/>
      <c r="BE214" s="416"/>
      <c r="BF214" s="416">
        <f>SUM(BF215:BF217)</f>
        <v>0</v>
      </c>
      <c r="BG214" s="416"/>
      <c r="BH214" s="416"/>
      <c r="BI214" s="417"/>
      <c r="BJ214" s="416"/>
      <c r="BK214" s="416">
        <f>SUM(BK215:BK217)</f>
        <v>0</v>
      </c>
      <c r="BL214" s="416"/>
      <c r="BM214" s="416"/>
      <c r="BN214" s="417"/>
      <c r="BO214" s="416"/>
      <c r="BP214" s="416">
        <f>SUM(BP215:BP217)</f>
        <v>0</v>
      </c>
      <c r="BQ214" s="416"/>
      <c r="BR214" s="416"/>
      <c r="BS214" s="417"/>
      <c r="BT214" s="416"/>
      <c r="BU214" s="416">
        <f>SUM(BU215:BU217)</f>
        <v>0</v>
      </c>
      <c r="BV214" s="416"/>
      <c r="BW214" s="416"/>
      <c r="BX214" s="417"/>
      <c r="BY214" s="416"/>
      <c r="BZ214" s="416">
        <f>SUM(BZ215:BZ217)</f>
        <v>0</v>
      </c>
      <c r="CA214" s="416"/>
      <c r="CB214" s="416"/>
      <c r="CC214" s="417"/>
      <c r="CD214" s="416"/>
      <c r="CE214" s="416">
        <f>SUM(CE215:CE217)</f>
        <v>0</v>
      </c>
      <c r="CF214" s="416"/>
      <c r="CG214" s="416"/>
      <c r="CH214" s="417"/>
      <c r="CI214" s="416"/>
      <c r="CJ214" s="416">
        <f>SUM(CJ215:CJ217)</f>
        <v>0</v>
      </c>
      <c r="CK214" s="416"/>
      <c r="CL214" s="416"/>
      <c r="CM214" s="417"/>
      <c r="CN214" s="416"/>
      <c r="CO214" s="416">
        <f>SUM(CO215:CO217)</f>
        <v>0</v>
      </c>
      <c r="CP214" s="416"/>
      <c r="CQ214" s="416"/>
      <c r="CR214" s="417"/>
      <c r="CS214" s="416"/>
      <c r="CT214" s="416">
        <f>SUM(CT215:CT217)</f>
        <v>0</v>
      </c>
      <c r="CU214" s="416"/>
      <c r="CV214" s="416"/>
      <c r="CW214" s="417"/>
      <c r="CX214" s="416"/>
      <c r="CY214" s="416">
        <f>SUM(CY215:CY217)</f>
        <v>0</v>
      </c>
      <c r="CZ214" s="416"/>
      <c r="DA214" s="416"/>
      <c r="DB214" s="417"/>
      <c r="DC214" s="416"/>
      <c r="DD214" s="416">
        <f>SUM(DD215:DD217)</f>
        <v>0</v>
      </c>
      <c r="DE214" s="416"/>
      <c r="DF214" s="416"/>
      <c r="DG214" s="417"/>
      <c r="DH214" s="416"/>
      <c r="DI214" s="416">
        <f>SUM(DI215:DI217)</f>
        <v>0</v>
      </c>
      <c r="DJ214" s="416"/>
      <c r="DK214" s="416"/>
      <c r="DL214" s="417"/>
      <c r="DM214" s="416"/>
      <c r="DN214" s="416">
        <f>SUM(DN215:DN217)</f>
        <v>0</v>
      </c>
      <c r="DO214" s="416"/>
      <c r="DP214" s="416"/>
      <c r="DQ214" s="417"/>
      <c r="DR214" s="416"/>
      <c r="DS214" s="416">
        <f>SUM(DS215:DS217)</f>
        <v>0</v>
      </c>
      <c r="DT214" s="416"/>
      <c r="DU214" s="416"/>
      <c r="DV214" s="417"/>
      <c r="DW214" s="416"/>
      <c r="DX214" s="416">
        <f>SUM(DX215:DX217)</f>
        <v>0</v>
      </c>
      <c r="DY214" s="416"/>
      <c r="DZ214" s="416"/>
      <c r="EA214" s="417"/>
      <c r="EB214" s="416"/>
      <c r="EC214" s="416">
        <f>SUM(EC215:EC217)</f>
        <v>0</v>
      </c>
      <c r="ED214" s="416"/>
      <c r="EE214" s="416"/>
      <c r="EF214" s="417"/>
      <c r="EG214" s="416"/>
      <c r="EH214" s="416">
        <f>SUM(EH215:EH217)</f>
        <v>0</v>
      </c>
      <c r="EI214" s="416"/>
      <c r="EJ214" s="416"/>
      <c r="EK214" s="417"/>
      <c r="EL214" s="416"/>
      <c r="EM214" s="416">
        <f>SUM(EM215:EM217)</f>
        <v>0</v>
      </c>
      <c r="EN214" s="416"/>
      <c r="EO214" s="416"/>
      <c r="EP214" s="301"/>
      <c r="ER214" s="290"/>
    </row>
    <row r="215" spans="4:148" ht="12.75" hidden="1" customHeight="1" x14ac:dyDescent="0.35">
      <c r="D215" s="301" t="s">
        <v>338</v>
      </c>
      <c r="G215" s="320"/>
      <c r="H215" s="414">
        <v>0</v>
      </c>
      <c r="I215" s="415"/>
      <c r="J215" s="416"/>
      <c r="K215" s="417"/>
      <c r="L215" s="418"/>
      <c r="M215" s="414">
        <v>0</v>
      </c>
      <c r="N215" s="415"/>
      <c r="O215" s="416"/>
      <c r="P215" s="417"/>
      <c r="Q215" s="418"/>
      <c r="R215" s="414">
        <v>0</v>
      </c>
      <c r="S215" s="415"/>
      <c r="T215" s="416"/>
      <c r="U215" s="417"/>
      <c r="V215" s="418"/>
      <c r="W215" s="414">
        <v>0</v>
      </c>
      <c r="X215" s="415"/>
      <c r="Y215" s="416"/>
      <c r="Z215" s="417"/>
      <c r="AA215" s="418"/>
      <c r="AB215" s="414">
        <v>0</v>
      </c>
      <c r="AC215" s="415"/>
      <c r="AD215" s="416"/>
      <c r="AE215" s="417"/>
      <c r="AF215" s="418"/>
      <c r="AG215" s="414">
        <v>0</v>
      </c>
      <c r="AH215" s="415"/>
      <c r="AI215" s="416"/>
      <c r="AJ215" s="417"/>
      <c r="AK215" s="418"/>
      <c r="AL215" s="414">
        <v>0</v>
      </c>
      <c r="AM215" s="415"/>
      <c r="AN215" s="416"/>
      <c r="AO215" s="417"/>
      <c r="AP215" s="418"/>
      <c r="AQ215" s="414">
        <v>0</v>
      </c>
      <c r="AR215" s="415"/>
      <c r="AS215" s="416"/>
      <c r="AT215" s="417"/>
      <c r="AU215" s="418"/>
      <c r="AV215" s="414">
        <v>0</v>
      </c>
      <c r="AW215" s="415"/>
      <c r="AX215" s="416"/>
      <c r="AY215" s="417"/>
      <c r="AZ215" s="418"/>
      <c r="BA215" s="414">
        <v>0</v>
      </c>
      <c r="BB215" s="415"/>
      <c r="BC215" s="416"/>
      <c r="BD215" s="417"/>
      <c r="BE215" s="418"/>
      <c r="BF215" s="414">
        <v>0</v>
      </c>
      <c r="BG215" s="415"/>
      <c r="BH215" s="416"/>
      <c r="BI215" s="417"/>
      <c r="BJ215" s="418"/>
      <c r="BK215" s="414">
        <v>0</v>
      </c>
      <c r="BL215" s="415"/>
      <c r="BM215" s="416"/>
      <c r="BN215" s="417"/>
      <c r="BO215" s="418"/>
      <c r="BP215" s="414">
        <v>0</v>
      </c>
      <c r="BQ215" s="415"/>
      <c r="BR215" s="416"/>
      <c r="BS215" s="417"/>
      <c r="BT215" s="418"/>
      <c r="BU215" s="414">
        <f>SUM(M215:BP215)</f>
        <v>0</v>
      </c>
      <c r="BV215" s="415"/>
      <c r="BW215" s="416"/>
      <c r="BX215" s="417"/>
      <c r="BY215" s="418"/>
      <c r="BZ215" s="414">
        <v>0</v>
      </c>
      <c r="CA215" s="415"/>
      <c r="CB215" s="416"/>
      <c r="CC215" s="417"/>
      <c r="CD215" s="418"/>
      <c r="CE215" s="414">
        <v>0</v>
      </c>
      <c r="CF215" s="415"/>
      <c r="CG215" s="416"/>
      <c r="CH215" s="417"/>
      <c r="CI215" s="418"/>
      <c r="CJ215" s="414">
        <v>0</v>
      </c>
      <c r="CK215" s="415"/>
      <c r="CL215" s="416"/>
      <c r="CM215" s="417"/>
      <c r="CN215" s="418"/>
      <c r="CO215" s="414">
        <v>0</v>
      </c>
      <c r="CP215" s="415"/>
      <c r="CQ215" s="416"/>
      <c r="CR215" s="417"/>
      <c r="CS215" s="418"/>
      <c r="CT215" s="414">
        <v>0</v>
      </c>
      <c r="CU215" s="415"/>
      <c r="CV215" s="416"/>
      <c r="CW215" s="417"/>
      <c r="CX215" s="418"/>
      <c r="CY215" s="414">
        <v>0</v>
      </c>
      <c r="CZ215" s="415"/>
      <c r="DA215" s="416"/>
      <c r="DB215" s="417"/>
      <c r="DC215" s="418"/>
      <c r="DD215" s="414">
        <v>0</v>
      </c>
      <c r="DE215" s="415"/>
      <c r="DF215" s="416"/>
      <c r="DG215" s="417"/>
      <c r="DH215" s="418"/>
      <c r="DI215" s="414">
        <v>0</v>
      </c>
      <c r="DJ215" s="415"/>
      <c r="DK215" s="416"/>
      <c r="DL215" s="417"/>
      <c r="DM215" s="418"/>
      <c r="DN215" s="414">
        <v>0</v>
      </c>
      <c r="DO215" s="415"/>
      <c r="DP215" s="416"/>
      <c r="DQ215" s="417"/>
      <c r="DR215" s="418"/>
      <c r="DS215" s="414">
        <v>0</v>
      </c>
      <c r="DT215" s="415"/>
      <c r="DU215" s="416"/>
      <c r="DV215" s="417"/>
      <c r="DW215" s="418"/>
      <c r="DX215" s="414">
        <v>0</v>
      </c>
      <c r="DY215" s="415"/>
      <c r="DZ215" s="416"/>
      <c r="EA215" s="417"/>
      <c r="EB215" s="418"/>
      <c r="EC215" s="414">
        <v>0</v>
      </c>
      <c r="ED215" s="415"/>
      <c r="EE215" s="416"/>
      <c r="EF215" s="417"/>
      <c r="EG215" s="418"/>
      <c r="EH215" s="414">
        <v>0</v>
      </c>
      <c r="EI215" s="415"/>
      <c r="EJ215" s="416"/>
      <c r="EK215" s="417"/>
      <c r="EL215" s="418"/>
      <c r="EM215" s="414">
        <f>SUM(CE215:DI215)</f>
        <v>0</v>
      </c>
      <c r="EN215" s="415"/>
      <c r="EO215" s="416"/>
      <c r="EP215" s="301"/>
      <c r="ER215" s="290"/>
    </row>
    <row r="216" spans="4:148" ht="12.75" hidden="1" customHeight="1" x14ac:dyDescent="0.35">
      <c r="D216" s="301" t="s">
        <v>341</v>
      </c>
      <c r="G216" s="313"/>
      <c r="H216" s="416">
        <v>0</v>
      </c>
      <c r="I216" s="420"/>
      <c r="J216" s="416"/>
      <c r="K216" s="417"/>
      <c r="L216" s="417"/>
      <c r="M216" s="416">
        <v>0</v>
      </c>
      <c r="N216" s="420"/>
      <c r="O216" s="416"/>
      <c r="P216" s="417"/>
      <c r="Q216" s="417"/>
      <c r="R216" s="416">
        <v>0</v>
      </c>
      <c r="S216" s="420"/>
      <c r="T216" s="416"/>
      <c r="U216" s="417"/>
      <c r="V216" s="417"/>
      <c r="W216" s="416">
        <v>0</v>
      </c>
      <c r="X216" s="420"/>
      <c r="Y216" s="416"/>
      <c r="Z216" s="417"/>
      <c r="AA216" s="417"/>
      <c r="AB216" s="416">
        <v>0</v>
      </c>
      <c r="AC216" s="420"/>
      <c r="AD216" s="416"/>
      <c r="AE216" s="417"/>
      <c r="AF216" s="417"/>
      <c r="AG216" s="416">
        <v>0</v>
      </c>
      <c r="AH216" s="420"/>
      <c r="AI216" s="416"/>
      <c r="AJ216" s="417"/>
      <c r="AK216" s="417"/>
      <c r="AL216" s="416">
        <v>0</v>
      </c>
      <c r="AM216" s="420"/>
      <c r="AN216" s="416"/>
      <c r="AO216" s="417"/>
      <c r="AP216" s="417"/>
      <c r="AQ216" s="416">
        <v>0</v>
      </c>
      <c r="AR216" s="420"/>
      <c r="AS216" s="416"/>
      <c r="AT216" s="417"/>
      <c r="AU216" s="417"/>
      <c r="AV216" s="416">
        <v>0</v>
      </c>
      <c r="AW216" s="420"/>
      <c r="AX216" s="416"/>
      <c r="AY216" s="417"/>
      <c r="AZ216" s="417"/>
      <c r="BA216" s="416">
        <v>0</v>
      </c>
      <c r="BB216" s="420"/>
      <c r="BC216" s="416"/>
      <c r="BD216" s="417"/>
      <c r="BE216" s="417"/>
      <c r="BF216" s="416">
        <v>0</v>
      </c>
      <c r="BG216" s="420"/>
      <c r="BH216" s="416"/>
      <c r="BI216" s="417"/>
      <c r="BJ216" s="417"/>
      <c r="BK216" s="416">
        <v>0</v>
      </c>
      <c r="BL216" s="420"/>
      <c r="BM216" s="416"/>
      <c r="BN216" s="417"/>
      <c r="BO216" s="417"/>
      <c r="BP216" s="416">
        <v>0</v>
      </c>
      <c r="BQ216" s="420"/>
      <c r="BR216" s="416"/>
      <c r="BS216" s="417"/>
      <c r="BT216" s="417"/>
      <c r="BU216" s="416">
        <f>SUM(M216:BP216)</f>
        <v>0</v>
      </c>
      <c r="BV216" s="420"/>
      <c r="BW216" s="416"/>
      <c r="BX216" s="417"/>
      <c r="BY216" s="417"/>
      <c r="BZ216" s="416">
        <v>0</v>
      </c>
      <c r="CA216" s="420"/>
      <c r="CB216" s="416"/>
      <c r="CC216" s="417"/>
      <c r="CD216" s="417"/>
      <c r="CE216" s="416">
        <v>0</v>
      </c>
      <c r="CF216" s="420"/>
      <c r="CG216" s="416"/>
      <c r="CH216" s="417"/>
      <c r="CI216" s="417"/>
      <c r="CJ216" s="416">
        <v>0</v>
      </c>
      <c r="CK216" s="420"/>
      <c r="CL216" s="416"/>
      <c r="CM216" s="417"/>
      <c r="CN216" s="417"/>
      <c r="CO216" s="416">
        <v>0</v>
      </c>
      <c r="CP216" s="420"/>
      <c r="CQ216" s="416"/>
      <c r="CR216" s="417"/>
      <c r="CS216" s="417"/>
      <c r="CT216" s="416">
        <v>0</v>
      </c>
      <c r="CU216" s="420"/>
      <c r="CV216" s="416"/>
      <c r="CW216" s="417"/>
      <c r="CX216" s="417"/>
      <c r="CY216" s="416">
        <v>0</v>
      </c>
      <c r="CZ216" s="420"/>
      <c r="DA216" s="416"/>
      <c r="DB216" s="417"/>
      <c r="DC216" s="417"/>
      <c r="DD216" s="416">
        <v>0</v>
      </c>
      <c r="DE216" s="420"/>
      <c r="DF216" s="416"/>
      <c r="DG216" s="417"/>
      <c r="DH216" s="417"/>
      <c r="DI216" s="416">
        <v>0</v>
      </c>
      <c r="DJ216" s="420"/>
      <c r="DK216" s="416"/>
      <c r="DL216" s="417"/>
      <c r="DM216" s="417"/>
      <c r="DN216" s="416">
        <v>0</v>
      </c>
      <c r="DO216" s="420"/>
      <c r="DP216" s="416"/>
      <c r="DQ216" s="417"/>
      <c r="DR216" s="417"/>
      <c r="DS216" s="416">
        <v>0</v>
      </c>
      <c r="DT216" s="420"/>
      <c r="DU216" s="416"/>
      <c r="DV216" s="417"/>
      <c r="DW216" s="417"/>
      <c r="DX216" s="416">
        <v>0</v>
      </c>
      <c r="DY216" s="420"/>
      <c r="DZ216" s="416"/>
      <c r="EA216" s="417"/>
      <c r="EB216" s="417"/>
      <c r="EC216" s="416">
        <v>0</v>
      </c>
      <c r="ED216" s="420"/>
      <c r="EE216" s="416"/>
      <c r="EF216" s="417"/>
      <c r="EG216" s="417"/>
      <c r="EH216" s="416">
        <v>0</v>
      </c>
      <c r="EI216" s="420"/>
      <c r="EJ216" s="416"/>
      <c r="EK216" s="417"/>
      <c r="EL216" s="417"/>
      <c r="EM216" s="416">
        <f>SUM(CE216:DI216)</f>
        <v>0</v>
      </c>
      <c r="EN216" s="420"/>
      <c r="EO216" s="416"/>
      <c r="EP216" s="301"/>
      <c r="ER216" s="290"/>
    </row>
    <row r="217" spans="4:148" ht="12.75" hidden="1" customHeight="1" x14ac:dyDescent="0.35">
      <c r="D217" s="301" t="s">
        <v>342</v>
      </c>
      <c r="G217" s="337"/>
      <c r="H217" s="428">
        <v>0</v>
      </c>
      <c r="I217" s="429"/>
      <c r="J217" s="416"/>
      <c r="K217" s="417"/>
      <c r="L217" s="430"/>
      <c r="M217" s="428">
        <v>0</v>
      </c>
      <c r="N217" s="429"/>
      <c r="O217" s="416"/>
      <c r="P217" s="417"/>
      <c r="Q217" s="430"/>
      <c r="R217" s="428">
        <v>0</v>
      </c>
      <c r="S217" s="429"/>
      <c r="T217" s="416"/>
      <c r="U217" s="417"/>
      <c r="V217" s="430"/>
      <c r="W217" s="428">
        <v>0</v>
      </c>
      <c r="X217" s="429"/>
      <c r="Y217" s="416"/>
      <c r="Z217" s="417"/>
      <c r="AA217" s="430"/>
      <c r="AB217" s="428">
        <v>0</v>
      </c>
      <c r="AC217" s="429"/>
      <c r="AD217" s="416"/>
      <c r="AE217" s="417"/>
      <c r="AF217" s="430"/>
      <c r="AG217" s="428">
        <v>0</v>
      </c>
      <c r="AH217" s="429"/>
      <c r="AI217" s="416"/>
      <c r="AJ217" s="417"/>
      <c r="AK217" s="430"/>
      <c r="AL217" s="428">
        <v>0</v>
      </c>
      <c r="AM217" s="429"/>
      <c r="AN217" s="416"/>
      <c r="AO217" s="417"/>
      <c r="AP217" s="430"/>
      <c r="AQ217" s="428">
        <v>0</v>
      </c>
      <c r="AR217" s="429"/>
      <c r="AS217" s="416"/>
      <c r="AT217" s="417"/>
      <c r="AU217" s="430"/>
      <c r="AV217" s="428">
        <v>0</v>
      </c>
      <c r="AW217" s="429"/>
      <c r="AX217" s="416"/>
      <c r="AY217" s="417"/>
      <c r="AZ217" s="430"/>
      <c r="BA217" s="428">
        <v>0</v>
      </c>
      <c r="BB217" s="429"/>
      <c r="BC217" s="416"/>
      <c r="BD217" s="417"/>
      <c r="BE217" s="430"/>
      <c r="BF217" s="428">
        <v>0</v>
      </c>
      <c r="BG217" s="429"/>
      <c r="BH217" s="416"/>
      <c r="BI217" s="417"/>
      <c r="BJ217" s="430"/>
      <c r="BK217" s="428">
        <v>0</v>
      </c>
      <c r="BL217" s="429"/>
      <c r="BM217" s="416"/>
      <c r="BN217" s="417"/>
      <c r="BO217" s="430"/>
      <c r="BP217" s="428">
        <v>0</v>
      </c>
      <c r="BQ217" s="429"/>
      <c r="BR217" s="416"/>
      <c r="BS217" s="417"/>
      <c r="BT217" s="430"/>
      <c r="BU217" s="428">
        <f>SUM(M217:BP217)</f>
        <v>0</v>
      </c>
      <c r="BV217" s="429"/>
      <c r="BW217" s="416"/>
      <c r="BX217" s="417"/>
      <c r="BY217" s="430"/>
      <c r="BZ217" s="428">
        <v>0</v>
      </c>
      <c r="CA217" s="429"/>
      <c r="CB217" s="416"/>
      <c r="CC217" s="417"/>
      <c r="CD217" s="430"/>
      <c r="CE217" s="428">
        <v>0</v>
      </c>
      <c r="CF217" s="429"/>
      <c r="CG217" s="416"/>
      <c r="CH217" s="417"/>
      <c r="CI217" s="430"/>
      <c r="CJ217" s="428">
        <v>0</v>
      </c>
      <c r="CK217" s="429"/>
      <c r="CL217" s="416"/>
      <c r="CM217" s="417"/>
      <c r="CN217" s="430"/>
      <c r="CO217" s="428">
        <v>0</v>
      </c>
      <c r="CP217" s="429"/>
      <c r="CQ217" s="416"/>
      <c r="CR217" s="417"/>
      <c r="CS217" s="430"/>
      <c r="CT217" s="428">
        <v>0</v>
      </c>
      <c r="CU217" s="429"/>
      <c r="CV217" s="416"/>
      <c r="CW217" s="417"/>
      <c r="CX217" s="430"/>
      <c r="CY217" s="428">
        <v>0</v>
      </c>
      <c r="CZ217" s="429"/>
      <c r="DA217" s="416"/>
      <c r="DB217" s="417"/>
      <c r="DC217" s="430"/>
      <c r="DD217" s="428">
        <v>0</v>
      </c>
      <c r="DE217" s="429"/>
      <c r="DF217" s="416"/>
      <c r="DG217" s="417"/>
      <c r="DH217" s="430"/>
      <c r="DI217" s="428">
        <v>0</v>
      </c>
      <c r="DJ217" s="429"/>
      <c r="DK217" s="416"/>
      <c r="DL217" s="417"/>
      <c r="DM217" s="430"/>
      <c r="DN217" s="428">
        <v>0</v>
      </c>
      <c r="DO217" s="429"/>
      <c r="DP217" s="416"/>
      <c r="DQ217" s="417"/>
      <c r="DR217" s="430"/>
      <c r="DS217" s="428">
        <v>0</v>
      </c>
      <c r="DT217" s="429"/>
      <c r="DU217" s="416"/>
      <c r="DV217" s="417"/>
      <c r="DW217" s="430"/>
      <c r="DX217" s="428">
        <v>0</v>
      </c>
      <c r="DY217" s="429"/>
      <c r="DZ217" s="416"/>
      <c r="EA217" s="417"/>
      <c r="EB217" s="430"/>
      <c r="EC217" s="428">
        <v>0</v>
      </c>
      <c r="ED217" s="429"/>
      <c r="EE217" s="416"/>
      <c r="EF217" s="417"/>
      <c r="EG217" s="430"/>
      <c r="EH217" s="428">
        <v>0</v>
      </c>
      <c r="EI217" s="429"/>
      <c r="EJ217" s="416"/>
      <c r="EK217" s="417"/>
      <c r="EL217" s="430"/>
      <c r="EM217" s="428">
        <f>SUM(CE217:DI217)</f>
        <v>0</v>
      </c>
      <c r="EN217" s="429"/>
      <c r="EO217" s="416"/>
      <c r="EP217" s="301"/>
      <c r="ER217" s="290"/>
    </row>
    <row r="218" spans="4:148" ht="12.75" hidden="1" customHeight="1" x14ac:dyDescent="0.35">
      <c r="D218" s="301"/>
      <c r="H218" s="416"/>
      <c r="I218" s="416"/>
      <c r="J218" s="416"/>
      <c r="K218" s="417"/>
      <c r="L218" s="416"/>
      <c r="M218" s="416"/>
      <c r="N218" s="416"/>
      <c r="O218" s="416"/>
      <c r="P218" s="417"/>
      <c r="Q218" s="416"/>
      <c r="R218" s="416"/>
      <c r="S218" s="416"/>
      <c r="T218" s="416"/>
      <c r="U218" s="417"/>
      <c r="V218" s="416"/>
      <c r="W218" s="416"/>
      <c r="X218" s="416"/>
      <c r="Y218" s="416"/>
      <c r="Z218" s="417"/>
      <c r="AA218" s="416"/>
      <c r="AB218" s="416"/>
      <c r="AC218" s="416"/>
      <c r="AD218" s="416"/>
      <c r="AE218" s="417"/>
      <c r="AF218" s="416"/>
      <c r="AG218" s="416"/>
      <c r="AH218" s="416"/>
      <c r="AI218" s="416"/>
      <c r="AJ218" s="417"/>
      <c r="AK218" s="416"/>
      <c r="AL218" s="416"/>
      <c r="AM218" s="416"/>
      <c r="AN218" s="416"/>
      <c r="AO218" s="417"/>
      <c r="AP218" s="416"/>
      <c r="AQ218" s="416"/>
      <c r="AR218" s="416"/>
      <c r="AS218" s="416"/>
      <c r="AT218" s="417"/>
      <c r="AU218" s="416"/>
      <c r="AV218" s="416"/>
      <c r="AW218" s="416"/>
      <c r="AX218" s="416"/>
      <c r="AY218" s="417"/>
      <c r="AZ218" s="416"/>
      <c r="BA218" s="416"/>
      <c r="BB218" s="416"/>
      <c r="BC218" s="416"/>
      <c r="BD218" s="417"/>
      <c r="BE218" s="416"/>
      <c r="BF218" s="416"/>
      <c r="BG218" s="416"/>
      <c r="BH218" s="416"/>
      <c r="BI218" s="417"/>
      <c r="BJ218" s="416"/>
      <c r="BK218" s="416"/>
      <c r="BL218" s="416"/>
      <c r="BM218" s="416"/>
      <c r="BN218" s="417"/>
      <c r="BO218" s="416"/>
      <c r="BP218" s="416"/>
      <c r="BQ218" s="416"/>
      <c r="BR218" s="416"/>
      <c r="BS218" s="417"/>
      <c r="BT218" s="416"/>
      <c r="BU218" s="416"/>
      <c r="BV218" s="416"/>
      <c r="BW218" s="416"/>
      <c r="BX218" s="417"/>
      <c r="BY218" s="416"/>
      <c r="BZ218" s="416"/>
      <c r="CA218" s="416"/>
      <c r="CB218" s="416"/>
      <c r="CC218" s="417"/>
      <c r="CD218" s="416"/>
      <c r="CE218" s="416"/>
      <c r="CF218" s="416"/>
      <c r="CG218" s="416"/>
      <c r="CH218" s="417"/>
      <c r="CI218" s="416"/>
      <c r="CJ218" s="416"/>
      <c r="CK218" s="416"/>
      <c r="CL218" s="416"/>
      <c r="CM218" s="417"/>
      <c r="CN218" s="416"/>
      <c r="CO218" s="416"/>
      <c r="CP218" s="416"/>
      <c r="CQ218" s="416"/>
      <c r="CR218" s="417"/>
      <c r="CS218" s="416"/>
      <c r="CT218" s="416"/>
      <c r="CU218" s="416"/>
      <c r="CV218" s="416"/>
      <c r="CW218" s="417"/>
      <c r="CX218" s="416"/>
      <c r="CY218" s="416"/>
      <c r="CZ218" s="416"/>
      <c r="DA218" s="416"/>
      <c r="DB218" s="417"/>
      <c r="DC218" s="416"/>
      <c r="DD218" s="416"/>
      <c r="DE218" s="416"/>
      <c r="DF218" s="416"/>
      <c r="DG218" s="417"/>
      <c r="DH218" s="416"/>
      <c r="DI218" s="416"/>
      <c r="DJ218" s="416"/>
      <c r="DK218" s="416"/>
      <c r="DL218" s="417"/>
      <c r="DM218" s="416"/>
      <c r="DN218" s="416"/>
      <c r="DO218" s="416"/>
      <c r="DP218" s="416"/>
      <c r="DQ218" s="417"/>
      <c r="DR218" s="416"/>
      <c r="DS218" s="416"/>
      <c r="DT218" s="416"/>
      <c r="DU218" s="416"/>
      <c r="DV218" s="417"/>
      <c r="DW218" s="416"/>
      <c r="DX218" s="416"/>
      <c r="DY218" s="416"/>
      <c r="DZ218" s="416"/>
      <c r="EA218" s="417"/>
      <c r="EB218" s="416"/>
      <c r="EC218" s="416"/>
      <c r="ED218" s="416"/>
      <c r="EE218" s="416"/>
      <c r="EF218" s="417"/>
      <c r="EG218" s="416"/>
      <c r="EH218" s="416"/>
      <c r="EI218" s="416"/>
      <c r="EJ218" s="416"/>
      <c r="EK218" s="417"/>
      <c r="EL218" s="416"/>
      <c r="EM218" s="416"/>
      <c r="EN218" s="416"/>
      <c r="EO218" s="416"/>
      <c r="EP218" s="301"/>
      <c r="ER218" s="290"/>
    </row>
    <row r="219" spans="4:148" ht="12.75" hidden="1" customHeight="1" x14ac:dyDescent="0.35">
      <c r="D219" s="301" t="s">
        <v>631</v>
      </c>
      <c r="H219" s="416">
        <f>SUM(H220:H222)</f>
        <v>0</v>
      </c>
      <c r="I219" s="416"/>
      <c r="J219" s="416"/>
      <c r="K219" s="417"/>
      <c r="L219" s="416"/>
      <c r="M219" s="416">
        <f>SUM(M220:M222)</f>
        <v>0</v>
      </c>
      <c r="N219" s="416"/>
      <c r="O219" s="416"/>
      <c r="P219" s="417"/>
      <c r="Q219" s="416"/>
      <c r="R219" s="416">
        <f>SUM(R220:R222)</f>
        <v>0</v>
      </c>
      <c r="S219" s="416"/>
      <c r="T219" s="416"/>
      <c r="U219" s="417"/>
      <c r="V219" s="416"/>
      <c r="W219" s="416">
        <f>SUM(W220:W222)</f>
        <v>0</v>
      </c>
      <c r="X219" s="416"/>
      <c r="Y219" s="416"/>
      <c r="Z219" s="417"/>
      <c r="AA219" s="416"/>
      <c r="AB219" s="416">
        <f>SUM(AB220:AB222)</f>
        <v>0</v>
      </c>
      <c r="AC219" s="416"/>
      <c r="AD219" s="416"/>
      <c r="AE219" s="417"/>
      <c r="AF219" s="416"/>
      <c r="AG219" s="416">
        <f>SUM(AG220:AG222)</f>
        <v>0</v>
      </c>
      <c r="AH219" s="416"/>
      <c r="AI219" s="416"/>
      <c r="AJ219" s="417"/>
      <c r="AK219" s="416"/>
      <c r="AL219" s="416">
        <f>SUM(AL220:AL222)</f>
        <v>0</v>
      </c>
      <c r="AM219" s="416"/>
      <c r="AN219" s="416"/>
      <c r="AO219" s="417"/>
      <c r="AP219" s="416"/>
      <c r="AQ219" s="416">
        <f>SUM(AQ220:AQ222)</f>
        <v>0</v>
      </c>
      <c r="AR219" s="416"/>
      <c r="AS219" s="416"/>
      <c r="AT219" s="417"/>
      <c r="AU219" s="416"/>
      <c r="AV219" s="416">
        <f>SUM(AV220:AV222)</f>
        <v>0</v>
      </c>
      <c r="AW219" s="416"/>
      <c r="AX219" s="416"/>
      <c r="AY219" s="417"/>
      <c r="AZ219" s="416"/>
      <c r="BA219" s="416">
        <f>SUM(BA220:BA222)</f>
        <v>0</v>
      </c>
      <c r="BB219" s="416"/>
      <c r="BC219" s="416"/>
      <c r="BD219" s="417"/>
      <c r="BE219" s="416"/>
      <c r="BF219" s="416">
        <f>SUM(BF220:BF222)</f>
        <v>0</v>
      </c>
      <c r="BG219" s="416"/>
      <c r="BH219" s="416"/>
      <c r="BI219" s="417"/>
      <c r="BJ219" s="416"/>
      <c r="BK219" s="416">
        <f>SUM(BK220:BK222)</f>
        <v>0</v>
      </c>
      <c r="BL219" s="416"/>
      <c r="BM219" s="416"/>
      <c r="BN219" s="417"/>
      <c r="BO219" s="416"/>
      <c r="BP219" s="416">
        <f>SUM(BP220:BP222)</f>
        <v>0</v>
      </c>
      <c r="BQ219" s="416"/>
      <c r="BR219" s="416"/>
      <c r="BS219" s="417"/>
      <c r="BT219" s="416"/>
      <c r="BU219" s="416">
        <f>SUM(BU220:BU222)</f>
        <v>0</v>
      </c>
      <c r="BV219" s="416"/>
      <c r="BW219" s="416"/>
      <c r="BX219" s="417"/>
      <c r="BY219" s="416"/>
      <c r="BZ219" s="416">
        <f>SUM(BZ220:BZ222)</f>
        <v>0</v>
      </c>
      <c r="CA219" s="416"/>
      <c r="CB219" s="416"/>
      <c r="CC219" s="417"/>
      <c r="CD219" s="416"/>
      <c r="CE219" s="416">
        <f>SUM(CE220:CE222)</f>
        <v>0</v>
      </c>
      <c r="CF219" s="416"/>
      <c r="CG219" s="416"/>
      <c r="CH219" s="417"/>
      <c r="CI219" s="416"/>
      <c r="CJ219" s="416">
        <f>SUM(CJ220:CJ222)</f>
        <v>0</v>
      </c>
      <c r="CK219" s="416"/>
      <c r="CL219" s="416"/>
      <c r="CM219" s="417"/>
      <c r="CN219" s="416"/>
      <c r="CO219" s="416">
        <f>SUM(CO220:CO222)</f>
        <v>0</v>
      </c>
      <c r="CP219" s="416"/>
      <c r="CQ219" s="416"/>
      <c r="CR219" s="417"/>
      <c r="CS219" s="416"/>
      <c r="CT219" s="416">
        <f>SUM(CT220:CT222)</f>
        <v>0</v>
      </c>
      <c r="CU219" s="416"/>
      <c r="CV219" s="416"/>
      <c r="CW219" s="417"/>
      <c r="CX219" s="416"/>
      <c r="CY219" s="416">
        <f>SUM(CY220:CY222)</f>
        <v>0</v>
      </c>
      <c r="CZ219" s="416"/>
      <c r="DA219" s="416"/>
      <c r="DB219" s="417"/>
      <c r="DC219" s="416"/>
      <c r="DD219" s="416">
        <f>SUM(DD220:DD222)</f>
        <v>0</v>
      </c>
      <c r="DE219" s="416"/>
      <c r="DF219" s="416"/>
      <c r="DG219" s="417"/>
      <c r="DH219" s="416"/>
      <c r="DI219" s="416">
        <f>SUM(DI220:DI222)</f>
        <v>0</v>
      </c>
      <c r="DJ219" s="416"/>
      <c r="DK219" s="416"/>
      <c r="DL219" s="417"/>
      <c r="DM219" s="416"/>
      <c r="DN219" s="416">
        <f>SUM(DN220:DN222)</f>
        <v>0</v>
      </c>
      <c r="DO219" s="416"/>
      <c r="DP219" s="416"/>
      <c r="DQ219" s="417"/>
      <c r="DR219" s="416"/>
      <c r="DS219" s="416">
        <f>SUM(DS220:DS222)</f>
        <v>0</v>
      </c>
      <c r="DT219" s="416"/>
      <c r="DU219" s="416"/>
      <c r="DV219" s="417"/>
      <c r="DW219" s="416"/>
      <c r="DX219" s="416">
        <f>SUM(DX220:DX222)</f>
        <v>0</v>
      </c>
      <c r="DY219" s="416"/>
      <c r="DZ219" s="416"/>
      <c r="EA219" s="417"/>
      <c r="EB219" s="416"/>
      <c r="EC219" s="416">
        <f>SUM(EC220:EC222)</f>
        <v>0</v>
      </c>
      <c r="ED219" s="416"/>
      <c r="EE219" s="416"/>
      <c r="EF219" s="417"/>
      <c r="EG219" s="416"/>
      <c r="EH219" s="416">
        <f>SUM(EH220:EH222)</f>
        <v>0</v>
      </c>
      <c r="EI219" s="416"/>
      <c r="EJ219" s="416"/>
      <c r="EK219" s="417"/>
      <c r="EL219" s="416"/>
      <c r="EM219" s="416">
        <f>SUM(EM220:EM222)</f>
        <v>0</v>
      </c>
      <c r="EN219" s="416"/>
      <c r="EO219" s="416"/>
      <c r="EP219" s="301"/>
      <c r="ER219" s="290"/>
    </row>
    <row r="220" spans="4:148" ht="12.75" hidden="1" customHeight="1" x14ac:dyDescent="0.35">
      <c r="D220" s="301" t="s">
        <v>338</v>
      </c>
      <c r="G220" s="320"/>
      <c r="H220" s="414">
        <v>0</v>
      </c>
      <c r="I220" s="415"/>
      <c r="J220" s="416"/>
      <c r="K220" s="417"/>
      <c r="L220" s="418"/>
      <c r="M220" s="414">
        <v>0</v>
      </c>
      <c r="N220" s="415"/>
      <c r="O220" s="416"/>
      <c r="P220" s="417"/>
      <c r="Q220" s="418"/>
      <c r="R220" s="414">
        <v>0</v>
      </c>
      <c r="S220" s="415"/>
      <c r="T220" s="416"/>
      <c r="U220" s="417"/>
      <c r="V220" s="418"/>
      <c r="W220" s="414">
        <v>0</v>
      </c>
      <c r="X220" s="415"/>
      <c r="Y220" s="416"/>
      <c r="Z220" s="417"/>
      <c r="AA220" s="418"/>
      <c r="AB220" s="414">
        <v>0</v>
      </c>
      <c r="AC220" s="415"/>
      <c r="AD220" s="416"/>
      <c r="AE220" s="417"/>
      <c r="AF220" s="418"/>
      <c r="AG220" s="414">
        <v>0</v>
      </c>
      <c r="AH220" s="415"/>
      <c r="AI220" s="416"/>
      <c r="AJ220" s="417"/>
      <c r="AK220" s="418"/>
      <c r="AL220" s="414">
        <v>0</v>
      </c>
      <c r="AM220" s="415"/>
      <c r="AN220" s="416"/>
      <c r="AO220" s="417"/>
      <c r="AP220" s="418"/>
      <c r="AQ220" s="414">
        <v>0</v>
      </c>
      <c r="AR220" s="415"/>
      <c r="AS220" s="416"/>
      <c r="AT220" s="417"/>
      <c r="AU220" s="418"/>
      <c r="AV220" s="414">
        <v>0</v>
      </c>
      <c r="AW220" s="415"/>
      <c r="AX220" s="416"/>
      <c r="AY220" s="417"/>
      <c r="AZ220" s="418"/>
      <c r="BA220" s="414">
        <v>0</v>
      </c>
      <c r="BB220" s="415"/>
      <c r="BC220" s="416"/>
      <c r="BD220" s="417"/>
      <c r="BE220" s="418"/>
      <c r="BF220" s="414">
        <v>0</v>
      </c>
      <c r="BG220" s="415"/>
      <c r="BH220" s="416"/>
      <c r="BI220" s="417"/>
      <c r="BJ220" s="418"/>
      <c r="BK220" s="414">
        <v>0</v>
      </c>
      <c r="BL220" s="415"/>
      <c r="BM220" s="416"/>
      <c r="BN220" s="417"/>
      <c r="BO220" s="418"/>
      <c r="BP220" s="414">
        <v>0</v>
      </c>
      <c r="BQ220" s="415"/>
      <c r="BR220" s="416"/>
      <c r="BS220" s="417"/>
      <c r="BT220" s="418"/>
      <c r="BU220" s="414">
        <f>SUM(M220:BP220)</f>
        <v>0</v>
      </c>
      <c r="BV220" s="415"/>
      <c r="BW220" s="416"/>
      <c r="BX220" s="417"/>
      <c r="BY220" s="418"/>
      <c r="BZ220" s="414">
        <v>0</v>
      </c>
      <c r="CA220" s="415"/>
      <c r="CB220" s="416"/>
      <c r="CC220" s="417"/>
      <c r="CD220" s="418"/>
      <c r="CE220" s="414">
        <v>0</v>
      </c>
      <c r="CF220" s="415"/>
      <c r="CG220" s="416"/>
      <c r="CH220" s="417"/>
      <c r="CI220" s="418"/>
      <c r="CJ220" s="414">
        <v>0</v>
      </c>
      <c r="CK220" s="415"/>
      <c r="CL220" s="416"/>
      <c r="CM220" s="417"/>
      <c r="CN220" s="418"/>
      <c r="CO220" s="414">
        <v>0</v>
      </c>
      <c r="CP220" s="415"/>
      <c r="CQ220" s="416"/>
      <c r="CR220" s="417"/>
      <c r="CS220" s="418"/>
      <c r="CT220" s="414">
        <v>0</v>
      </c>
      <c r="CU220" s="415"/>
      <c r="CV220" s="416"/>
      <c r="CW220" s="417"/>
      <c r="CX220" s="418"/>
      <c r="CY220" s="414">
        <v>0</v>
      </c>
      <c r="CZ220" s="415"/>
      <c r="DA220" s="416"/>
      <c r="DB220" s="417"/>
      <c r="DC220" s="418"/>
      <c r="DD220" s="414">
        <v>0</v>
      </c>
      <c r="DE220" s="415"/>
      <c r="DF220" s="416"/>
      <c r="DG220" s="417"/>
      <c r="DH220" s="418"/>
      <c r="DI220" s="414">
        <v>0</v>
      </c>
      <c r="DJ220" s="415"/>
      <c r="DK220" s="416"/>
      <c r="DL220" s="417"/>
      <c r="DM220" s="418"/>
      <c r="DN220" s="414">
        <v>0</v>
      </c>
      <c r="DO220" s="415"/>
      <c r="DP220" s="416"/>
      <c r="DQ220" s="417"/>
      <c r="DR220" s="418"/>
      <c r="DS220" s="414">
        <v>0</v>
      </c>
      <c r="DT220" s="415"/>
      <c r="DU220" s="416"/>
      <c r="DV220" s="417"/>
      <c r="DW220" s="418"/>
      <c r="DX220" s="414">
        <v>0</v>
      </c>
      <c r="DY220" s="415"/>
      <c r="DZ220" s="416"/>
      <c r="EA220" s="417"/>
      <c r="EB220" s="418"/>
      <c r="EC220" s="414">
        <v>0</v>
      </c>
      <c r="ED220" s="415"/>
      <c r="EE220" s="416"/>
      <c r="EF220" s="417"/>
      <c r="EG220" s="418"/>
      <c r="EH220" s="414">
        <v>0</v>
      </c>
      <c r="EI220" s="415"/>
      <c r="EJ220" s="416"/>
      <c r="EK220" s="417"/>
      <c r="EL220" s="418"/>
      <c r="EM220" s="414">
        <f>SUM(CE220:DI220)</f>
        <v>0</v>
      </c>
      <c r="EN220" s="415"/>
      <c r="EO220" s="416"/>
      <c r="EP220" s="301"/>
      <c r="ER220" s="290"/>
    </row>
    <row r="221" spans="4:148" ht="12.75" hidden="1" customHeight="1" x14ac:dyDescent="0.35">
      <c r="D221" s="301" t="s">
        <v>341</v>
      </c>
      <c r="G221" s="313"/>
      <c r="H221" s="416">
        <v>0</v>
      </c>
      <c r="I221" s="420"/>
      <c r="J221" s="416"/>
      <c r="K221" s="417"/>
      <c r="L221" s="417"/>
      <c r="M221" s="416">
        <v>0</v>
      </c>
      <c r="N221" s="420"/>
      <c r="O221" s="416"/>
      <c r="P221" s="417"/>
      <c r="Q221" s="417"/>
      <c r="R221" s="416">
        <v>0</v>
      </c>
      <c r="S221" s="420"/>
      <c r="T221" s="416"/>
      <c r="U221" s="417"/>
      <c r="V221" s="417"/>
      <c r="W221" s="416">
        <v>0</v>
      </c>
      <c r="X221" s="420"/>
      <c r="Y221" s="416"/>
      <c r="Z221" s="417"/>
      <c r="AA221" s="417"/>
      <c r="AB221" s="416">
        <v>0</v>
      </c>
      <c r="AC221" s="420"/>
      <c r="AD221" s="416"/>
      <c r="AE221" s="417"/>
      <c r="AF221" s="417"/>
      <c r="AG221" s="416">
        <v>0</v>
      </c>
      <c r="AH221" s="420"/>
      <c r="AI221" s="416"/>
      <c r="AJ221" s="417"/>
      <c r="AK221" s="417"/>
      <c r="AL221" s="416">
        <v>0</v>
      </c>
      <c r="AM221" s="420"/>
      <c r="AN221" s="416"/>
      <c r="AO221" s="417"/>
      <c r="AP221" s="417"/>
      <c r="AQ221" s="416">
        <v>0</v>
      </c>
      <c r="AR221" s="420"/>
      <c r="AS221" s="416"/>
      <c r="AT221" s="417"/>
      <c r="AU221" s="417"/>
      <c r="AV221" s="416">
        <v>0</v>
      </c>
      <c r="AW221" s="420"/>
      <c r="AX221" s="416"/>
      <c r="AY221" s="417"/>
      <c r="AZ221" s="417"/>
      <c r="BA221" s="416">
        <v>0</v>
      </c>
      <c r="BB221" s="420"/>
      <c r="BC221" s="416"/>
      <c r="BD221" s="417"/>
      <c r="BE221" s="417"/>
      <c r="BF221" s="416">
        <v>0</v>
      </c>
      <c r="BG221" s="420"/>
      <c r="BH221" s="416"/>
      <c r="BI221" s="417"/>
      <c r="BJ221" s="417"/>
      <c r="BK221" s="416">
        <v>0</v>
      </c>
      <c r="BL221" s="420"/>
      <c r="BM221" s="416"/>
      <c r="BN221" s="417"/>
      <c r="BO221" s="417"/>
      <c r="BP221" s="416">
        <v>0</v>
      </c>
      <c r="BQ221" s="420"/>
      <c r="BR221" s="416"/>
      <c r="BS221" s="417"/>
      <c r="BT221" s="417"/>
      <c r="BU221" s="416">
        <f>SUM(M221:BP221)</f>
        <v>0</v>
      </c>
      <c r="BV221" s="420"/>
      <c r="BW221" s="416"/>
      <c r="BX221" s="417"/>
      <c r="BY221" s="417"/>
      <c r="BZ221" s="416">
        <v>0</v>
      </c>
      <c r="CA221" s="420"/>
      <c r="CB221" s="416"/>
      <c r="CC221" s="417"/>
      <c r="CD221" s="417"/>
      <c r="CE221" s="416">
        <v>0</v>
      </c>
      <c r="CF221" s="420"/>
      <c r="CG221" s="416"/>
      <c r="CH221" s="417"/>
      <c r="CI221" s="417"/>
      <c r="CJ221" s="416">
        <v>0</v>
      </c>
      <c r="CK221" s="420"/>
      <c r="CL221" s="416"/>
      <c r="CM221" s="417"/>
      <c r="CN221" s="417"/>
      <c r="CO221" s="416">
        <v>0</v>
      </c>
      <c r="CP221" s="420"/>
      <c r="CQ221" s="416"/>
      <c r="CR221" s="417"/>
      <c r="CS221" s="417"/>
      <c r="CT221" s="416">
        <v>0</v>
      </c>
      <c r="CU221" s="420"/>
      <c r="CV221" s="416"/>
      <c r="CW221" s="417"/>
      <c r="CX221" s="417"/>
      <c r="CY221" s="416">
        <v>0</v>
      </c>
      <c r="CZ221" s="420"/>
      <c r="DA221" s="416"/>
      <c r="DB221" s="417"/>
      <c r="DC221" s="417"/>
      <c r="DD221" s="416">
        <v>0</v>
      </c>
      <c r="DE221" s="420"/>
      <c r="DF221" s="416"/>
      <c r="DG221" s="417"/>
      <c r="DH221" s="417"/>
      <c r="DI221" s="416">
        <v>0</v>
      </c>
      <c r="DJ221" s="420"/>
      <c r="DK221" s="416"/>
      <c r="DL221" s="417"/>
      <c r="DM221" s="417"/>
      <c r="DN221" s="416">
        <v>0</v>
      </c>
      <c r="DO221" s="420"/>
      <c r="DP221" s="416"/>
      <c r="DQ221" s="417"/>
      <c r="DR221" s="417"/>
      <c r="DS221" s="416">
        <v>0</v>
      </c>
      <c r="DT221" s="420"/>
      <c r="DU221" s="416"/>
      <c r="DV221" s="417"/>
      <c r="DW221" s="417"/>
      <c r="DX221" s="416">
        <v>0</v>
      </c>
      <c r="DY221" s="420"/>
      <c r="DZ221" s="416"/>
      <c r="EA221" s="417"/>
      <c r="EB221" s="417"/>
      <c r="EC221" s="416">
        <v>0</v>
      </c>
      <c r="ED221" s="420"/>
      <c r="EE221" s="416"/>
      <c r="EF221" s="417"/>
      <c r="EG221" s="417"/>
      <c r="EH221" s="416">
        <v>0</v>
      </c>
      <c r="EI221" s="420"/>
      <c r="EJ221" s="416"/>
      <c r="EK221" s="417"/>
      <c r="EL221" s="417"/>
      <c r="EM221" s="416">
        <f>SUM(CE221:DI221)</f>
        <v>0</v>
      </c>
      <c r="EN221" s="420"/>
      <c r="EO221" s="416"/>
      <c r="EP221" s="301"/>
      <c r="ER221" s="290"/>
    </row>
    <row r="222" spans="4:148" ht="12.75" hidden="1" customHeight="1" x14ac:dyDescent="0.35">
      <c r="D222" s="301" t="s">
        <v>342</v>
      </c>
      <c r="G222" s="337"/>
      <c r="H222" s="428">
        <v>0</v>
      </c>
      <c r="I222" s="429"/>
      <c r="J222" s="416"/>
      <c r="K222" s="417"/>
      <c r="L222" s="430"/>
      <c r="M222" s="428">
        <v>0</v>
      </c>
      <c r="N222" s="429"/>
      <c r="O222" s="416"/>
      <c r="P222" s="417"/>
      <c r="Q222" s="430"/>
      <c r="R222" s="428">
        <v>0</v>
      </c>
      <c r="S222" s="429"/>
      <c r="T222" s="416"/>
      <c r="U222" s="417"/>
      <c r="V222" s="430"/>
      <c r="W222" s="428">
        <v>0</v>
      </c>
      <c r="X222" s="429"/>
      <c r="Y222" s="416"/>
      <c r="Z222" s="417"/>
      <c r="AA222" s="430"/>
      <c r="AB222" s="428">
        <v>0</v>
      </c>
      <c r="AC222" s="429"/>
      <c r="AD222" s="416"/>
      <c r="AE222" s="417"/>
      <c r="AF222" s="430"/>
      <c r="AG222" s="428">
        <v>0</v>
      </c>
      <c r="AH222" s="429"/>
      <c r="AI222" s="416"/>
      <c r="AJ222" s="417"/>
      <c r="AK222" s="430"/>
      <c r="AL222" s="428">
        <v>0</v>
      </c>
      <c r="AM222" s="429"/>
      <c r="AN222" s="416"/>
      <c r="AO222" s="417"/>
      <c r="AP222" s="430"/>
      <c r="AQ222" s="428">
        <v>0</v>
      </c>
      <c r="AR222" s="429"/>
      <c r="AS222" s="416"/>
      <c r="AT222" s="417"/>
      <c r="AU222" s="430"/>
      <c r="AV222" s="428">
        <v>0</v>
      </c>
      <c r="AW222" s="429"/>
      <c r="AX222" s="416"/>
      <c r="AY222" s="417"/>
      <c r="AZ222" s="430"/>
      <c r="BA222" s="428">
        <v>0</v>
      </c>
      <c r="BB222" s="429"/>
      <c r="BC222" s="416"/>
      <c r="BD222" s="417"/>
      <c r="BE222" s="430"/>
      <c r="BF222" s="428">
        <v>0</v>
      </c>
      <c r="BG222" s="429"/>
      <c r="BH222" s="416"/>
      <c r="BI222" s="417"/>
      <c r="BJ222" s="430"/>
      <c r="BK222" s="428">
        <v>0</v>
      </c>
      <c r="BL222" s="429"/>
      <c r="BM222" s="416"/>
      <c r="BN222" s="417"/>
      <c r="BO222" s="430"/>
      <c r="BP222" s="428">
        <v>0</v>
      </c>
      <c r="BQ222" s="429"/>
      <c r="BR222" s="416"/>
      <c r="BS222" s="417"/>
      <c r="BT222" s="430"/>
      <c r="BU222" s="428">
        <f>SUM(M222:BP222)</f>
        <v>0</v>
      </c>
      <c r="BV222" s="429"/>
      <c r="BW222" s="416"/>
      <c r="BX222" s="417"/>
      <c r="BY222" s="430"/>
      <c r="BZ222" s="428">
        <v>0</v>
      </c>
      <c r="CA222" s="429"/>
      <c r="CB222" s="416"/>
      <c r="CC222" s="417"/>
      <c r="CD222" s="430"/>
      <c r="CE222" s="428">
        <v>0</v>
      </c>
      <c r="CF222" s="429"/>
      <c r="CG222" s="416"/>
      <c r="CH222" s="417"/>
      <c r="CI222" s="430"/>
      <c r="CJ222" s="428">
        <v>0</v>
      </c>
      <c r="CK222" s="429"/>
      <c r="CL222" s="416"/>
      <c r="CM222" s="417"/>
      <c r="CN222" s="430"/>
      <c r="CO222" s="428">
        <v>0</v>
      </c>
      <c r="CP222" s="429"/>
      <c r="CQ222" s="416"/>
      <c r="CR222" s="417"/>
      <c r="CS222" s="430"/>
      <c r="CT222" s="428">
        <v>0</v>
      </c>
      <c r="CU222" s="429"/>
      <c r="CV222" s="416"/>
      <c r="CW222" s="417"/>
      <c r="CX222" s="430"/>
      <c r="CY222" s="428">
        <v>0</v>
      </c>
      <c r="CZ222" s="429"/>
      <c r="DA222" s="416"/>
      <c r="DB222" s="417"/>
      <c r="DC222" s="430"/>
      <c r="DD222" s="428">
        <v>0</v>
      </c>
      <c r="DE222" s="429"/>
      <c r="DF222" s="416"/>
      <c r="DG222" s="417"/>
      <c r="DH222" s="430"/>
      <c r="DI222" s="428">
        <v>0</v>
      </c>
      <c r="DJ222" s="429"/>
      <c r="DK222" s="416"/>
      <c r="DL222" s="417"/>
      <c r="DM222" s="430"/>
      <c r="DN222" s="428">
        <v>0</v>
      </c>
      <c r="DO222" s="429"/>
      <c r="DP222" s="416"/>
      <c r="DQ222" s="417"/>
      <c r="DR222" s="430"/>
      <c r="DS222" s="428">
        <v>0</v>
      </c>
      <c r="DT222" s="429"/>
      <c r="DU222" s="416"/>
      <c r="DV222" s="417"/>
      <c r="DW222" s="430"/>
      <c r="DX222" s="428">
        <v>0</v>
      </c>
      <c r="DY222" s="429"/>
      <c r="DZ222" s="416"/>
      <c r="EA222" s="417"/>
      <c r="EB222" s="430"/>
      <c r="EC222" s="428">
        <v>0</v>
      </c>
      <c r="ED222" s="429"/>
      <c r="EE222" s="416"/>
      <c r="EF222" s="417"/>
      <c r="EG222" s="430"/>
      <c r="EH222" s="428">
        <v>0</v>
      </c>
      <c r="EI222" s="429"/>
      <c r="EJ222" s="416"/>
      <c r="EK222" s="417"/>
      <c r="EL222" s="430"/>
      <c r="EM222" s="428">
        <f>SUM(CE222:DI222)</f>
        <v>0</v>
      </c>
      <c r="EN222" s="429"/>
      <c r="EO222" s="416"/>
      <c r="EP222" s="301"/>
      <c r="ER222" s="290"/>
    </row>
    <row r="223" spans="4:148" ht="12.75" hidden="1" customHeight="1" x14ac:dyDescent="0.35">
      <c r="D223" s="301"/>
      <c r="H223" s="416"/>
      <c r="I223" s="416"/>
      <c r="J223" s="416"/>
      <c r="K223" s="417"/>
      <c r="L223" s="416"/>
      <c r="M223" s="416"/>
      <c r="N223" s="416"/>
      <c r="O223" s="416"/>
      <c r="P223" s="417"/>
      <c r="Q223" s="416"/>
      <c r="R223" s="416"/>
      <c r="S223" s="416"/>
      <c r="T223" s="416"/>
      <c r="U223" s="417"/>
      <c r="V223" s="416"/>
      <c r="W223" s="416"/>
      <c r="X223" s="416"/>
      <c r="Y223" s="416"/>
      <c r="Z223" s="417"/>
      <c r="AA223" s="416"/>
      <c r="AB223" s="416"/>
      <c r="AC223" s="416"/>
      <c r="AD223" s="416"/>
      <c r="AE223" s="417"/>
      <c r="AF223" s="416"/>
      <c r="AG223" s="416"/>
      <c r="AH223" s="416"/>
      <c r="AI223" s="416"/>
      <c r="AJ223" s="417"/>
      <c r="AK223" s="416"/>
      <c r="AL223" s="416"/>
      <c r="AM223" s="416"/>
      <c r="AN223" s="416"/>
      <c r="AO223" s="417"/>
      <c r="AP223" s="416"/>
      <c r="AQ223" s="416"/>
      <c r="AR223" s="416"/>
      <c r="AS223" s="416"/>
      <c r="AT223" s="417"/>
      <c r="AU223" s="416"/>
      <c r="AV223" s="416"/>
      <c r="AW223" s="416"/>
      <c r="AX223" s="416"/>
      <c r="AY223" s="417"/>
      <c r="AZ223" s="416"/>
      <c r="BA223" s="416"/>
      <c r="BB223" s="416"/>
      <c r="BC223" s="416"/>
      <c r="BD223" s="417"/>
      <c r="BE223" s="416"/>
      <c r="BF223" s="416"/>
      <c r="BG223" s="416"/>
      <c r="BH223" s="416"/>
      <c r="BI223" s="417"/>
      <c r="BJ223" s="416"/>
      <c r="BK223" s="416"/>
      <c r="BL223" s="416"/>
      <c r="BM223" s="416"/>
      <c r="BN223" s="417"/>
      <c r="BO223" s="416"/>
      <c r="BP223" s="416"/>
      <c r="BQ223" s="416"/>
      <c r="BR223" s="416"/>
      <c r="BS223" s="417"/>
      <c r="BT223" s="416"/>
      <c r="BU223" s="416"/>
      <c r="BV223" s="416"/>
      <c r="BW223" s="416"/>
      <c r="BX223" s="417"/>
      <c r="BY223" s="416"/>
      <c r="BZ223" s="416"/>
      <c r="CA223" s="416"/>
      <c r="CB223" s="416"/>
      <c r="CC223" s="417"/>
      <c r="CD223" s="416"/>
      <c r="CE223" s="416"/>
      <c r="CF223" s="416"/>
      <c r="CG223" s="416"/>
      <c r="CH223" s="417"/>
      <c r="CI223" s="416"/>
      <c r="CJ223" s="416"/>
      <c r="CK223" s="416"/>
      <c r="CL223" s="416"/>
      <c r="CM223" s="417"/>
      <c r="CN223" s="416"/>
      <c r="CO223" s="416"/>
      <c r="CP223" s="416"/>
      <c r="CQ223" s="416"/>
      <c r="CR223" s="417"/>
      <c r="CS223" s="416"/>
      <c r="CT223" s="416"/>
      <c r="CU223" s="416"/>
      <c r="CV223" s="416"/>
      <c r="CW223" s="417"/>
      <c r="CX223" s="416"/>
      <c r="CY223" s="416"/>
      <c r="CZ223" s="416"/>
      <c r="DA223" s="416"/>
      <c r="DB223" s="417"/>
      <c r="DC223" s="416"/>
      <c r="DD223" s="416"/>
      <c r="DE223" s="416"/>
      <c r="DF223" s="416"/>
      <c r="DG223" s="417"/>
      <c r="DH223" s="416"/>
      <c r="DI223" s="416"/>
      <c r="DJ223" s="416"/>
      <c r="DK223" s="416"/>
      <c r="DL223" s="417"/>
      <c r="DM223" s="416"/>
      <c r="DN223" s="416"/>
      <c r="DO223" s="416"/>
      <c r="DP223" s="416"/>
      <c r="DQ223" s="417"/>
      <c r="DR223" s="416"/>
      <c r="DS223" s="416"/>
      <c r="DT223" s="416"/>
      <c r="DU223" s="416"/>
      <c r="DV223" s="417"/>
      <c r="DW223" s="416"/>
      <c r="DX223" s="416"/>
      <c r="DY223" s="416"/>
      <c r="DZ223" s="416"/>
      <c r="EA223" s="417"/>
      <c r="EB223" s="416"/>
      <c r="EC223" s="416"/>
      <c r="ED223" s="416"/>
      <c r="EE223" s="416"/>
      <c r="EF223" s="417"/>
      <c r="EG223" s="416"/>
      <c r="EH223" s="416"/>
      <c r="EI223" s="416"/>
      <c r="EJ223" s="416"/>
      <c r="EK223" s="417"/>
      <c r="EL223" s="416"/>
      <c r="EM223" s="416"/>
      <c r="EN223" s="416"/>
      <c r="EO223" s="416"/>
      <c r="EP223" s="301"/>
      <c r="ER223" s="290"/>
    </row>
    <row r="224" spans="4:148" ht="12.75" hidden="1" customHeight="1" x14ac:dyDescent="0.35">
      <c r="D224" s="301" t="s">
        <v>632</v>
      </c>
      <c r="H224" s="416">
        <f>SUM(H225:H227)</f>
        <v>0</v>
      </c>
      <c r="I224" s="416"/>
      <c r="J224" s="416"/>
      <c r="K224" s="417"/>
      <c r="L224" s="416"/>
      <c r="M224" s="416">
        <f>SUM(M225:M227)</f>
        <v>0</v>
      </c>
      <c r="N224" s="416"/>
      <c r="O224" s="416"/>
      <c r="P224" s="417"/>
      <c r="Q224" s="416"/>
      <c r="R224" s="416">
        <f>SUM(R225:R227)</f>
        <v>0</v>
      </c>
      <c r="S224" s="416"/>
      <c r="T224" s="416"/>
      <c r="U224" s="417"/>
      <c r="V224" s="416"/>
      <c r="W224" s="416">
        <f>SUM(W225:W227)</f>
        <v>0</v>
      </c>
      <c r="X224" s="416"/>
      <c r="Y224" s="416"/>
      <c r="Z224" s="417"/>
      <c r="AA224" s="416"/>
      <c r="AB224" s="416">
        <f>SUM(AB225:AB227)</f>
        <v>0</v>
      </c>
      <c r="AC224" s="416"/>
      <c r="AD224" s="416"/>
      <c r="AE224" s="417"/>
      <c r="AF224" s="416"/>
      <c r="AG224" s="416">
        <f>SUM(AG225:AG227)</f>
        <v>0</v>
      </c>
      <c r="AH224" s="416"/>
      <c r="AI224" s="416"/>
      <c r="AJ224" s="417"/>
      <c r="AK224" s="416"/>
      <c r="AL224" s="416">
        <f>SUM(AL225:AL227)</f>
        <v>0</v>
      </c>
      <c r="AM224" s="416"/>
      <c r="AN224" s="416"/>
      <c r="AO224" s="417"/>
      <c r="AP224" s="416"/>
      <c r="AQ224" s="416">
        <f>SUM(AQ225:AQ227)</f>
        <v>0</v>
      </c>
      <c r="AR224" s="416"/>
      <c r="AS224" s="416"/>
      <c r="AT224" s="417"/>
      <c r="AU224" s="416"/>
      <c r="AV224" s="416">
        <f>SUM(AV225:AV227)</f>
        <v>0</v>
      </c>
      <c r="AW224" s="416"/>
      <c r="AX224" s="416"/>
      <c r="AY224" s="417"/>
      <c r="AZ224" s="416"/>
      <c r="BA224" s="416">
        <f>SUM(BA225:BA227)</f>
        <v>0</v>
      </c>
      <c r="BB224" s="416"/>
      <c r="BC224" s="416"/>
      <c r="BD224" s="417"/>
      <c r="BE224" s="416"/>
      <c r="BF224" s="416">
        <f>SUM(BF225:BF227)</f>
        <v>0</v>
      </c>
      <c r="BG224" s="416"/>
      <c r="BH224" s="416"/>
      <c r="BI224" s="417"/>
      <c r="BJ224" s="416"/>
      <c r="BK224" s="416">
        <f>SUM(BK225:BK227)</f>
        <v>0</v>
      </c>
      <c r="BL224" s="416"/>
      <c r="BM224" s="416"/>
      <c r="BN224" s="417"/>
      <c r="BO224" s="416"/>
      <c r="BP224" s="416">
        <f>SUM(BP225:BP227)</f>
        <v>0</v>
      </c>
      <c r="BQ224" s="416"/>
      <c r="BR224" s="416"/>
      <c r="BS224" s="417"/>
      <c r="BT224" s="416"/>
      <c r="BU224" s="416">
        <f>SUM(BU225:BU227)</f>
        <v>0</v>
      </c>
      <c r="BV224" s="416"/>
      <c r="BW224" s="416"/>
      <c r="BX224" s="417"/>
      <c r="BY224" s="416"/>
      <c r="BZ224" s="416">
        <f>SUM(BZ225:BZ227)</f>
        <v>0</v>
      </c>
      <c r="CA224" s="416"/>
      <c r="CB224" s="416"/>
      <c r="CC224" s="417"/>
      <c r="CD224" s="416"/>
      <c r="CE224" s="416">
        <f>SUM(CE225:CE227)</f>
        <v>0</v>
      </c>
      <c r="CF224" s="416"/>
      <c r="CG224" s="416"/>
      <c r="CH224" s="417"/>
      <c r="CI224" s="416"/>
      <c r="CJ224" s="416">
        <f>SUM(CJ225:CJ227)</f>
        <v>0</v>
      </c>
      <c r="CK224" s="416"/>
      <c r="CL224" s="416"/>
      <c r="CM224" s="417"/>
      <c r="CN224" s="416"/>
      <c r="CO224" s="416">
        <f>SUM(CO225:CO227)</f>
        <v>0</v>
      </c>
      <c r="CP224" s="416"/>
      <c r="CQ224" s="416"/>
      <c r="CR224" s="417"/>
      <c r="CS224" s="416"/>
      <c r="CT224" s="416">
        <f>SUM(CT225:CT227)</f>
        <v>0</v>
      </c>
      <c r="CU224" s="416"/>
      <c r="CV224" s="416"/>
      <c r="CW224" s="417"/>
      <c r="CX224" s="416"/>
      <c r="CY224" s="416">
        <f>SUM(CY225:CY227)</f>
        <v>0</v>
      </c>
      <c r="CZ224" s="416"/>
      <c r="DA224" s="416"/>
      <c r="DB224" s="417"/>
      <c r="DC224" s="416"/>
      <c r="DD224" s="416">
        <f>SUM(DD225:DD227)</f>
        <v>0</v>
      </c>
      <c r="DE224" s="416"/>
      <c r="DF224" s="416"/>
      <c r="DG224" s="417"/>
      <c r="DH224" s="416"/>
      <c r="DI224" s="416">
        <f>SUM(DI225:DI227)</f>
        <v>0</v>
      </c>
      <c r="DJ224" s="416"/>
      <c r="DK224" s="416"/>
      <c r="DL224" s="417"/>
      <c r="DM224" s="416"/>
      <c r="DN224" s="416">
        <f>SUM(DN225:DN227)</f>
        <v>0</v>
      </c>
      <c r="DO224" s="416"/>
      <c r="DP224" s="416"/>
      <c r="DQ224" s="417"/>
      <c r="DR224" s="416"/>
      <c r="DS224" s="416">
        <f>SUM(DS225:DS227)</f>
        <v>0</v>
      </c>
      <c r="DT224" s="416"/>
      <c r="DU224" s="416"/>
      <c r="DV224" s="417"/>
      <c r="DW224" s="416"/>
      <c r="DX224" s="416">
        <f>SUM(DX225:DX227)</f>
        <v>0</v>
      </c>
      <c r="DY224" s="416"/>
      <c r="DZ224" s="416"/>
      <c r="EA224" s="417"/>
      <c r="EB224" s="416"/>
      <c r="EC224" s="416">
        <f>SUM(EC225:EC227)</f>
        <v>0</v>
      </c>
      <c r="ED224" s="416"/>
      <c r="EE224" s="416"/>
      <c r="EF224" s="417"/>
      <c r="EG224" s="416"/>
      <c r="EH224" s="416">
        <f>SUM(EH225:EH227)</f>
        <v>0</v>
      </c>
      <c r="EI224" s="416"/>
      <c r="EJ224" s="416"/>
      <c r="EK224" s="417"/>
      <c r="EL224" s="416"/>
      <c r="EM224" s="416">
        <f>SUM(EM225:EM227)</f>
        <v>0</v>
      </c>
      <c r="EN224" s="416"/>
      <c r="EO224" s="416"/>
      <c r="EP224" s="301"/>
      <c r="ER224" s="290"/>
    </row>
    <row r="225" spans="4:148" ht="12.75" hidden="1" customHeight="1" x14ac:dyDescent="0.35">
      <c r="D225" s="301" t="s">
        <v>338</v>
      </c>
      <c r="G225" s="320"/>
      <c r="H225" s="414">
        <v>0</v>
      </c>
      <c r="I225" s="415"/>
      <c r="J225" s="416"/>
      <c r="K225" s="417"/>
      <c r="L225" s="418"/>
      <c r="M225" s="414">
        <v>0</v>
      </c>
      <c r="N225" s="415"/>
      <c r="O225" s="416"/>
      <c r="P225" s="417"/>
      <c r="Q225" s="418"/>
      <c r="R225" s="414">
        <v>0</v>
      </c>
      <c r="S225" s="415"/>
      <c r="T225" s="416"/>
      <c r="U225" s="417"/>
      <c r="V225" s="418"/>
      <c r="W225" s="414">
        <v>0</v>
      </c>
      <c r="X225" s="415"/>
      <c r="Y225" s="416"/>
      <c r="Z225" s="417"/>
      <c r="AA225" s="418"/>
      <c r="AB225" s="414">
        <v>0</v>
      </c>
      <c r="AC225" s="415"/>
      <c r="AD225" s="416"/>
      <c r="AE225" s="417"/>
      <c r="AF225" s="418"/>
      <c r="AG225" s="414">
        <v>0</v>
      </c>
      <c r="AH225" s="415"/>
      <c r="AI225" s="416"/>
      <c r="AJ225" s="417"/>
      <c r="AK225" s="418"/>
      <c r="AL225" s="414">
        <v>0</v>
      </c>
      <c r="AM225" s="415"/>
      <c r="AN225" s="416"/>
      <c r="AO225" s="417"/>
      <c r="AP225" s="418"/>
      <c r="AQ225" s="414">
        <v>0</v>
      </c>
      <c r="AR225" s="415"/>
      <c r="AS225" s="416"/>
      <c r="AT225" s="417"/>
      <c r="AU225" s="418"/>
      <c r="AV225" s="414">
        <v>0</v>
      </c>
      <c r="AW225" s="415"/>
      <c r="AX225" s="416"/>
      <c r="AY225" s="417"/>
      <c r="AZ225" s="418"/>
      <c r="BA225" s="414">
        <v>0</v>
      </c>
      <c r="BB225" s="415"/>
      <c r="BC225" s="416"/>
      <c r="BD225" s="417"/>
      <c r="BE225" s="418"/>
      <c r="BF225" s="414">
        <v>0</v>
      </c>
      <c r="BG225" s="415"/>
      <c r="BH225" s="416"/>
      <c r="BI225" s="417"/>
      <c r="BJ225" s="418"/>
      <c r="BK225" s="414">
        <v>0</v>
      </c>
      <c r="BL225" s="415"/>
      <c r="BM225" s="416"/>
      <c r="BN225" s="417"/>
      <c r="BO225" s="418"/>
      <c r="BP225" s="414">
        <v>0</v>
      </c>
      <c r="BQ225" s="415"/>
      <c r="BR225" s="416"/>
      <c r="BS225" s="417"/>
      <c r="BT225" s="418"/>
      <c r="BU225" s="414">
        <f>SUM(M225:BP225)</f>
        <v>0</v>
      </c>
      <c r="BV225" s="415"/>
      <c r="BW225" s="416"/>
      <c r="BX225" s="417"/>
      <c r="BY225" s="418"/>
      <c r="BZ225" s="414">
        <v>0</v>
      </c>
      <c r="CA225" s="415"/>
      <c r="CB225" s="416"/>
      <c r="CC225" s="417"/>
      <c r="CD225" s="418"/>
      <c r="CE225" s="414">
        <v>0</v>
      </c>
      <c r="CF225" s="415"/>
      <c r="CG225" s="416"/>
      <c r="CH225" s="417"/>
      <c r="CI225" s="418"/>
      <c r="CJ225" s="414">
        <v>0</v>
      </c>
      <c r="CK225" s="415"/>
      <c r="CL225" s="416"/>
      <c r="CM225" s="417"/>
      <c r="CN225" s="418"/>
      <c r="CO225" s="414">
        <v>0</v>
      </c>
      <c r="CP225" s="415"/>
      <c r="CQ225" s="416"/>
      <c r="CR225" s="417"/>
      <c r="CS225" s="418"/>
      <c r="CT225" s="414">
        <v>0</v>
      </c>
      <c r="CU225" s="415"/>
      <c r="CV225" s="416"/>
      <c r="CW225" s="417"/>
      <c r="CX225" s="418"/>
      <c r="CY225" s="414">
        <v>0</v>
      </c>
      <c r="CZ225" s="415"/>
      <c r="DA225" s="416"/>
      <c r="DB225" s="417"/>
      <c r="DC225" s="418"/>
      <c r="DD225" s="414">
        <v>0</v>
      </c>
      <c r="DE225" s="415"/>
      <c r="DF225" s="416"/>
      <c r="DG225" s="417"/>
      <c r="DH225" s="418"/>
      <c r="DI225" s="414">
        <v>0</v>
      </c>
      <c r="DJ225" s="415"/>
      <c r="DK225" s="416"/>
      <c r="DL225" s="417"/>
      <c r="DM225" s="418"/>
      <c r="DN225" s="414">
        <v>0</v>
      </c>
      <c r="DO225" s="415"/>
      <c r="DP225" s="416"/>
      <c r="DQ225" s="417"/>
      <c r="DR225" s="418"/>
      <c r="DS225" s="414">
        <v>0</v>
      </c>
      <c r="DT225" s="415"/>
      <c r="DU225" s="416"/>
      <c r="DV225" s="417"/>
      <c r="DW225" s="418"/>
      <c r="DX225" s="414">
        <v>0</v>
      </c>
      <c r="DY225" s="415"/>
      <c r="DZ225" s="416"/>
      <c r="EA225" s="417"/>
      <c r="EB225" s="418"/>
      <c r="EC225" s="414">
        <v>0</v>
      </c>
      <c r="ED225" s="415"/>
      <c r="EE225" s="416"/>
      <c r="EF225" s="417"/>
      <c r="EG225" s="418"/>
      <c r="EH225" s="414">
        <v>0</v>
      </c>
      <c r="EI225" s="415"/>
      <c r="EJ225" s="416"/>
      <c r="EK225" s="417"/>
      <c r="EL225" s="418"/>
      <c r="EM225" s="414">
        <f>SUM(CE225:DI225)</f>
        <v>0</v>
      </c>
      <c r="EN225" s="415"/>
      <c r="EO225" s="416"/>
      <c r="EP225" s="301"/>
      <c r="ER225" s="290"/>
    </row>
    <row r="226" spans="4:148" ht="12.75" hidden="1" customHeight="1" x14ac:dyDescent="0.35">
      <c r="D226" s="301" t="s">
        <v>341</v>
      </c>
      <c r="G226" s="313"/>
      <c r="H226" s="416">
        <v>0</v>
      </c>
      <c r="I226" s="420"/>
      <c r="J226" s="416"/>
      <c r="K226" s="417"/>
      <c r="L226" s="417"/>
      <c r="M226" s="416">
        <v>0</v>
      </c>
      <c r="N226" s="420"/>
      <c r="O226" s="416"/>
      <c r="P226" s="417"/>
      <c r="Q226" s="417"/>
      <c r="R226" s="416">
        <v>0</v>
      </c>
      <c r="S226" s="420"/>
      <c r="T226" s="416"/>
      <c r="U226" s="417"/>
      <c r="V226" s="417"/>
      <c r="W226" s="416">
        <v>0</v>
      </c>
      <c r="X226" s="420"/>
      <c r="Y226" s="416"/>
      <c r="Z226" s="417"/>
      <c r="AA226" s="417"/>
      <c r="AB226" s="416">
        <v>0</v>
      </c>
      <c r="AC226" s="420"/>
      <c r="AD226" s="416"/>
      <c r="AE226" s="417"/>
      <c r="AF226" s="417"/>
      <c r="AG226" s="416">
        <v>0</v>
      </c>
      <c r="AH226" s="420"/>
      <c r="AI226" s="416"/>
      <c r="AJ226" s="417"/>
      <c r="AK226" s="417"/>
      <c r="AL226" s="416">
        <v>0</v>
      </c>
      <c r="AM226" s="420"/>
      <c r="AN226" s="416"/>
      <c r="AO226" s="417"/>
      <c r="AP226" s="417"/>
      <c r="AQ226" s="416">
        <v>0</v>
      </c>
      <c r="AR226" s="420"/>
      <c r="AS226" s="416"/>
      <c r="AT226" s="417"/>
      <c r="AU226" s="417"/>
      <c r="AV226" s="416">
        <v>0</v>
      </c>
      <c r="AW226" s="420"/>
      <c r="AX226" s="416"/>
      <c r="AY226" s="417"/>
      <c r="AZ226" s="417"/>
      <c r="BA226" s="416">
        <v>0</v>
      </c>
      <c r="BB226" s="420"/>
      <c r="BC226" s="416"/>
      <c r="BD226" s="417"/>
      <c r="BE226" s="417"/>
      <c r="BF226" s="416">
        <v>0</v>
      </c>
      <c r="BG226" s="420"/>
      <c r="BH226" s="416"/>
      <c r="BI226" s="417"/>
      <c r="BJ226" s="417"/>
      <c r="BK226" s="416">
        <v>0</v>
      </c>
      <c r="BL226" s="420"/>
      <c r="BM226" s="416"/>
      <c r="BN226" s="417"/>
      <c r="BO226" s="417"/>
      <c r="BP226" s="416">
        <v>0</v>
      </c>
      <c r="BQ226" s="420"/>
      <c r="BR226" s="416"/>
      <c r="BS226" s="417"/>
      <c r="BT226" s="417"/>
      <c r="BU226" s="416">
        <f>SUM(M226:BP226)</f>
        <v>0</v>
      </c>
      <c r="BV226" s="420"/>
      <c r="BW226" s="416"/>
      <c r="BX226" s="417"/>
      <c r="BY226" s="417"/>
      <c r="BZ226" s="416">
        <v>0</v>
      </c>
      <c r="CA226" s="420"/>
      <c r="CB226" s="416"/>
      <c r="CC226" s="417"/>
      <c r="CD226" s="417"/>
      <c r="CE226" s="416">
        <v>0</v>
      </c>
      <c r="CF226" s="420"/>
      <c r="CG226" s="416"/>
      <c r="CH226" s="417"/>
      <c r="CI226" s="417"/>
      <c r="CJ226" s="416">
        <v>0</v>
      </c>
      <c r="CK226" s="420"/>
      <c r="CL226" s="416"/>
      <c r="CM226" s="417"/>
      <c r="CN226" s="417"/>
      <c r="CO226" s="416">
        <v>0</v>
      </c>
      <c r="CP226" s="420"/>
      <c r="CQ226" s="416"/>
      <c r="CR226" s="417"/>
      <c r="CS226" s="417"/>
      <c r="CT226" s="416">
        <v>0</v>
      </c>
      <c r="CU226" s="420"/>
      <c r="CV226" s="416"/>
      <c r="CW226" s="417"/>
      <c r="CX226" s="417"/>
      <c r="CY226" s="416">
        <v>0</v>
      </c>
      <c r="CZ226" s="420"/>
      <c r="DA226" s="416"/>
      <c r="DB226" s="417"/>
      <c r="DC226" s="417"/>
      <c r="DD226" s="416">
        <v>0</v>
      </c>
      <c r="DE226" s="420"/>
      <c r="DF226" s="416"/>
      <c r="DG226" s="417"/>
      <c r="DH226" s="417"/>
      <c r="DI226" s="416">
        <v>0</v>
      </c>
      <c r="DJ226" s="420"/>
      <c r="DK226" s="416"/>
      <c r="DL226" s="417"/>
      <c r="DM226" s="417"/>
      <c r="DN226" s="416">
        <v>0</v>
      </c>
      <c r="DO226" s="420"/>
      <c r="DP226" s="416"/>
      <c r="DQ226" s="417"/>
      <c r="DR226" s="417"/>
      <c r="DS226" s="416">
        <v>0</v>
      </c>
      <c r="DT226" s="420"/>
      <c r="DU226" s="416"/>
      <c r="DV226" s="417"/>
      <c r="DW226" s="417"/>
      <c r="DX226" s="416">
        <v>0</v>
      </c>
      <c r="DY226" s="420"/>
      <c r="DZ226" s="416"/>
      <c r="EA226" s="417"/>
      <c r="EB226" s="417"/>
      <c r="EC226" s="416">
        <v>0</v>
      </c>
      <c r="ED226" s="420"/>
      <c r="EE226" s="416"/>
      <c r="EF226" s="417"/>
      <c r="EG226" s="417"/>
      <c r="EH226" s="416">
        <v>0</v>
      </c>
      <c r="EI226" s="420"/>
      <c r="EJ226" s="416"/>
      <c r="EK226" s="417"/>
      <c r="EL226" s="417"/>
      <c r="EM226" s="416">
        <f>SUM(CE226:DI226)</f>
        <v>0</v>
      </c>
      <c r="EN226" s="420"/>
      <c r="EO226" s="416"/>
      <c r="EP226" s="301"/>
      <c r="ER226" s="290"/>
    </row>
    <row r="227" spans="4:148" ht="12.75" hidden="1" customHeight="1" x14ac:dyDescent="0.35">
      <c r="D227" s="301" t="s">
        <v>342</v>
      </c>
      <c r="G227" s="337"/>
      <c r="H227" s="428">
        <v>0</v>
      </c>
      <c r="I227" s="429"/>
      <c r="J227" s="416"/>
      <c r="K227" s="417"/>
      <c r="L227" s="430"/>
      <c r="M227" s="428">
        <v>0</v>
      </c>
      <c r="N227" s="429"/>
      <c r="O227" s="416"/>
      <c r="P227" s="417"/>
      <c r="Q227" s="430"/>
      <c r="R227" s="428">
        <v>0</v>
      </c>
      <c r="S227" s="429"/>
      <c r="T227" s="416"/>
      <c r="U227" s="417"/>
      <c r="V227" s="430"/>
      <c r="W227" s="428">
        <v>0</v>
      </c>
      <c r="X227" s="429"/>
      <c r="Y227" s="416"/>
      <c r="Z227" s="417"/>
      <c r="AA227" s="430"/>
      <c r="AB227" s="428">
        <v>0</v>
      </c>
      <c r="AC227" s="429"/>
      <c r="AD227" s="416"/>
      <c r="AE227" s="417"/>
      <c r="AF227" s="430"/>
      <c r="AG227" s="428">
        <v>0</v>
      </c>
      <c r="AH227" s="429"/>
      <c r="AI227" s="416"/>
      <c r="AJ227" s="417"/>
      <c r="AK227" s="430"/>
      <c r="AL227" s="428">
        <v>0</v>
      </c>
      <c r="AM227" s="429"/>
      <c r="AN227" s="416"/>
      <c r="AO227" s="417"/>
      <c r="AP227" s="430"/>
      <c r="AQ227" s="428">
        <v>0</v>
      </c>
      <c r="AR227" s="429"/>
      <c r="AS227" s="416"/>
      <c r="AT227" s="417"/>
      <c r="AU227" s="430"/>
      <c r="AV227" s="428">
        <v>0</v>
      </c>
      <c r="AW227" s="429"/>
      <c r="AX227" s="416"/>
      <c r="AY227" s="417"/>
      <c r="AZ227" s="430"/>
      <c r="BA227" s="428">
        <v>0</v>
      </c>
      <c r="BB227" s="429"/>
      <c r="BC227" s="416"/>
      <c r="BD227" s="417"/>
      <c r="BE227" s="430"/>
      <c r="BF227" s="428">
        <v>0</v>
      </c>
      <c r="BG227" s="429"/>
      <c r="BH227" s="416"/>
      <c r="BI227" s="417"/>
      <c r="BJ227" s="430"/>
      <c r="BK227" s="428">
        <v>0</v>
      </c>
      <c r="BL227" s="429"/>
      <c r="BM227" s="416"/>
      <c r="BN227" s="417"/>
      <c r="BO227" s="430"/>
      <c r="BP227" s="428">
        <v>0</v>
      </c>
      <c r="BQ227" s="429"/>
      <c r="BR227" s="416"/>
      <c r="BS227" s="417"/>
      <c r="BT227" s="430"/>
      <c r="BU227" s="428">
        <f>SUM(M227:BP227)</f>
        <v>0</v>
      </c>
      <c r="BV227" s="429"/>
      <c r="BW227" s="416"/>
      <c r="BX227" s="417"/>
      <c r="BY227" s="430"/>
      <c r="BZ227" s="428">
        <v>0</v>
      </c>
      <c r="CA227" s="429"/>
      <c r="CB227" s="416"/>
      <c r="CC227" s="417"/>
      <c r="CD227" s="430"/>
      <c r="CE227" s="428">
        <v>0</v>
      </c>
      <c r="CF227" s="429"/>
      <c r="CG227" s="416"/>
      <c r="CH227" s="417"/>
      <c r="CI227" s="430"/>
      <c r="CJ227" s="428">
        <v>0</v>
      </c>
      <c r="CK227" s="429"/>
      <c r="CL227" s="416"/>
      <c r="CM227" s="417"/>
      <c r="CN227" s="430"/>
      <c r="CO227" s="428">
        <v>0</v>
      </c>
      <c r="CP227" s="429"/>
      <c r="CQ227" s="416"/>
      <c r="CR227" s="417"/>
      <c r="CS227" s="430"/>
      <c r="CT227" s="428">
        <v>0</v>
      </c>
      <c r="CU227" s="429"/>
      <c r="CV227" s="416"/>
      <c r="CW227" s="417"/>
      <c r="CX227" s="430"/>
      <c r="CY227" s="428">
        <v>0</v>
      </c>
      <c r="CZ227" s="429"/>
      <c r="DA227" s="416"/>
      <c r="DB227" s="417"/>
      <c r="DC227" s="430"/>
      <c r="DD227" s="428">
        <v>0</v>
      </c>
      <c r="DE227" s="429"/>
      <c r="DF227" s="416"/>
      <c r="DG227" s="417"/>
      <c r="DH227" s="430"/>
      <c r="DI227" s="428">
        <v>0</v>
      </c>
      <c r="DJ227" s="429"/>
      <c r="DK227" s="416"/>
      <c r="DL227" s="417"/>
      <c r="DM227" s="430"/>
      <c r="DN227" s="428">
        <v>0</v>
      </c>
      <c r="DO227" s="429"/>
      <c r="DP227" s="416"/>
      <c r="DQ227" s="417"/>
      <c r="DR227" s="430"/>
      <c r="DS227" s="428">
        <v>0</v>
      </c>
      <c r="DT227" s="429"/>
      <c r="DU227" s="416"/>
      <c r="DV227" s="417"/>
      <c r="DW227" s="430"/>
      <c r="DX227" s="428">
        <v>0</v>
      </c>
      <c r="DY227" s="429"/>
      <c r="DZ227" s="416"/>
      <c r="EA227" s="417"/>
      <c r="EB227" s="430"/>
      <c r="EC227" s="428">
        <v>0</v>
      </c>
      <c r="ED227" s="429"/>
      <c r="EE227" s="416"/>
      <c r="EF227" s="417"/>
      <c r="EG227" s="430"/>
      <c r="EH227" s="428">
        <v>0</v>
      </c>
      <c r="EI227" s="429"/>
      <c r="EJ227" s="416"/>
      <c r="EK227" s="417"/>
      <c r="EL227" s="430"/>
      <c r="EM227" s="428">
        <f>SUM(CE227:DI227)</f>
        <v>0</v>
      </c>
      <c r="EN227" s="429"/>
      <c r="EO227" s="416"/>
      <c r="EP227" s="301"/>
      <c r="ER227" s="290"/>
    </row>
    <row r="228" spans="4:148" ht="12.75" customHeight="1" x14ac:dyDescent="0.35">
      <c r="D228" s="301"/>
      <c r="H228" s="416"/>
      <c r="I228" s="416"/>
      <c r="J228" s="416"/>
      <c r="K228" s="417"/>
      <c r="L228" s="416"/>
      <c r="M228" s="416"/>
      <c r="N228" s="416"/>
      <c r="O228" s="416"/>
      <c r="P228" s="417"/>
      <c r="Q228" s="416"/>
      <c r="R228" s="416"/>
      <c r="S228" s="416"/>
      <c r="T228" s="416"/>
      <c r="U228" s="417"/>
      <c r="V228" s="416"/>
      <c r="W228" s="416"/>
      <c r="X228" s="416"/>
      <c r="Y228" s="416"/>
      <c r="Z228" s="417"/>
      <c r="AA228" s="416"/>
      <c r="AB228" s="416"/>
      <c r="AC228" s="416"/>
      <c r="AD228" s="416"/>
      <c r="AE228" s="417"/>
      <c r="AF228" s="416"/>
      <c r="AG228" s="416"/>
      <c r="AH228" s="416"/>
      <c r="AI228" s="416"/>
      <c r="AJ228" s="417"/>
      <c r="AK228" s="416"/>
      <c r="AL228" s="416"/>
      <c r="AM228" s="416"/>
      <c r="AN228" s="416"/>
      <c r="AO228" s="417"/>
      <c r="AP228" s="416"/>
      <c r="AQ228" s="416"/>
      <c r="AR228" s="416"/>
      <c r="AS228" s="416"/>
      <c r="AT228" s="417"/>
      <c r="AU228" s="416"/>
      <c r="AV228" s="416"/>
      <c r="AW228" s="416"/>
      <c r="AX228" s="416"/>
      <c r="AY228" s="417"/>
      <c r="AZ228" s="416"/>
      <c r="BA228" s="416"/>
      <c r="BB228" s="416"/>
      <c r="BC228" s="416"/>
      <c r="BD228" s="417"/>
      <c r="BE228" s="416"/>
      <c r="BF228" s="416"/>
      <c r="BG228" s="416"/>
      <c r="BH228" s="416"/>
      <c r="BI228" s="417"/>
      <c r="BJ228" s="416"/>
      <c r="BK228" s="416"/>
      <c r="BL228" s="416"/>
      <c r="BM228" s="416"/>
      <c r="BN228" s="417"/>
      <c r="BO228" s="416"/>
      <c r="BP228" s="416"/>
      <c r="BQ228" s="416"/>
      <c r="BR228" s="416"/>
      <c r="BS228" s="417"/>
      <c r="BT228" s="416"/>
      <c r="BU228" s="416"/>
      <c r="BV228" s="416"/>
      <c r="BW228" s="416"/>
      <c r="BX228" s="417"/>
      <c r="BY228" s="416"/>
      <c r="BZ228" s="416"/>
      <c r="CA228" s="416"/>
      <c r="CB228" s="416"/>
      <c r="CC228" s="417"/>
      <c r="CD228" s="416"/>
      <c r="CE228" s="416"/>
      <c r="CF228" s="416"/>
      <c r="CG228" s="416"/>
      <c r="CH228" s="417"/>
      <c r="CI228" s="416"/>
      <c r="CJ228" s="416"/>
      <c r="CK228" s="416"/>
      <c r="CL228" s="416"/>
      <c r="CM228" s="417"/>
      <c r="CN228" s="416"/>
      <c r="CO228" s="416"/>
      <c r="CP228" s="416"/>
      <c r="CQ228" s="416"/>
      <c r="CR228" s="417"/>
      <c r="CS228" s="416"/>
      <c r="CT228" s="416"/>
      <c r="CU228" s="416"/>
      <c r="CV228" s="416"/>
      <c r="CW228" s="417"/>
      <c r="CX228" s="416"/>
      <c r="CY228" s="416"/>
      <c r="CZ228" s="416"/>
      <c r="DA228" s="416"/>
      <c r="DB228" s="417"/>
      <c r="DC228" s="416"/>
      <c r="DD228" s="416"/>
      <c r="DE228" s="416"/>
      <c r="DF228" s="416"/>
      <c r="DG228" s="417"/>
      <c r="DH228" s="416"/>
      <c r="DI228" s="416"/>
      <c r="DJ228" s="416"/>
      <c r="DK228" s="416"/>
      <c r="DL228" s="417"/>
      <c r="DM228" s="416"/>
      <c r="DN228" s="416"/>
      <c r="DO228" s="416"/>
      <c r="DP228" s="416"/>
      <c r="DQ228" s="417"/>
      <c r="DR228" s="416"/>
      <c r="DS228" s="416"/>
      <c r="DT228" s="416"/>
      <c r="DU228" s="416"/>
      <c r="DV228" s="417"/>
      <c r="DW228" s="416"/>
      <c r="DX228" s="416"/>
      <c r="DY228" s="416"/>
      <c r="DZ228" s="416"/>
      <c r="EA228" s="417"/>
      <c r="EB228" s="416"/>
      <c r="EC228" s="416"/>
      <c r="ED228" s="416"/>
      <c r="EE228" s="416"/>
      <c r="EF228" s="417"/>
      <c r="EG228" s="416"/>
      <c r="EH228" s="416"/>
      <c r="EI228" s="416"/>
      <c r="EJ228" s="416"/>
      <c r="EK228" s="417"/>
      <c r="EL228" s="416"/>
      <c r="EM228" s="416"/>
      <c r="EN228" s="416"/>
      <c r="EO228" s="416"/>
      <c r="EP228" s="301"/>
      <c r="ER228" s="290"/>
    </row>
    <row r="229" spans="4:148" ht="12.75" customHeight="1" x14ac:dyDescent="0.35">
      <c r="D229" s="314" t="s">
        <v>377</v>
      </c>
      <c r="H229" s="416"/>
      <c r="I229" s="416"/>
      <c r="J229" s="416"/>
      <c r="K229" s="417"/>
      <c r="L229" s="416"/>
      <c r="M229" s="416"/>
      <c r="N229" s="416"/>
      <c r="O229" s="416"/>
      <c r="P229" s="417"/>
      <c r="Q229" s="416"/>
      <c r="R229" s="416"/>
      <c r="S229" s="416"/>
      <c r="T229" s="416"/>
      <c r="U229" s="417"/>
      <c r="V229" s="416"/>
      <c r="W229" s="416"/>
      <c r="X229" s="416"/>
      <c r="Y229" s="416"/>
      <c r="Z229" s="417"/>
      <c r="AA229" s="416"/>
      <c r="AB229" s="416"/>
      <c r="AC229" s="416"/>
      <c r="AD229" s="416"/>
      <c r="AE229" s="417"/>
      <c r="AF229" s="416"/>
      <c r="AG229" s="416"/>
      <c r="AH229" s="416"/>
      <c r="AI229" s="416"/>
      <c r="AJ229" s="417"/>
      <c r="AK229" s="416"/>
      <c r="AL229" s="416"/>
      <c r="AM229" s="416"/>
      <c r="AN229" s="416"/>
      <c r="AO229" s="417"/>
      <c r="AP229" s="416"/>
      <c r="AQ229" s="416"/>
      <c r="AR229" s="416"/>
      <c r="AS229" s="416"/>
      <c r="AT229" s="417"/>
      <c r="AU229" s="416"/>
      <c r="AV229" s="416"/>
      <c r="AW229" s="416"/>
      <c r="AX229" s="416"/>
      <c r="AY229" s="417"/>
      <c r="AZ229" s="416"/>
      <c r="BA229" s="416"/>
      <c r="BB229" s="416"/>
      <c r="BC229" s="416"/>
      <c r="BD229" s="417"/>
      <c r="BE229" s="416"/>
      <c r="BF229" s="416"/>
      <c r="BG229" s="416"/>
      <c r="BH229" s="416"/>
      <c r="BI229" s="417"/>
      <c r="BJ229" s="416"/>
      <c r="BK229" s="416"/>
      <c r="BL229" s="416"/>
      <c r="BM229" s="416"/>
      <c r="BN229" s="417"/>
      <c r="BO229" s="416"/>
      <c r="BP229" s="416"/>
      <c r="BQ229" s="416"/>
      <c r="BR229" s="416"/>
      <c r="BS229" s="417"/>
      <c r="BT229" s="416"/>
      <c r="BU229" s="416"/>
      <c r="BV229" s="416"/>
      <c r="BW229" s="416"/>
      <c r="BX229" s="417"/>
      <c r="BY229" s="416"/>
      <c r="BZ229" s="416"/>
      <c r="CA229" s="416"/>
      <c r="CB229" s="416"/>
      <c r="CC229" s="417"/>
      <c r="CD229" s="416"/>
      <c r="CE229" s="416"/>
      <c r="CF229" s="416"/>
      <c r="CG229" s="416"/>
      <c r="CH229" s="417"/>
      <c r="CI229" s="416"/>
      <c r="CJ229" s="416"/>
      <c r="CK229" s="416"/>
      <c r="CL229" s="416"/>
      <c r="CM229" s="417"/>
      <c r="CN229" s="416"/>
      <c r="CO229" s="416"/>
      <c r="CP229" s="416"/>
      <c r="CQ229" s="416"/>
      <c r="CR229" s="417"/>
      <c r="CS229" s="416"/>
      <c r="CT229" s="416"/>
      <c r="CU229" s="416"/>
      <c r="CV229" s="416"/>
      <c r="CW229" s="417"/>
      <c r="CX229" s="416"/>
      <c r="CY229" s="416"/>
      <c r="CZ229" s="416"/>
      <c r="DA229" s="416"/>
      <c r="DB229" s="417"/>
      <c r="DC229" s="416"/>
      <c r="DD229" s="416"/>
      <c r="DE229" s="416"/>
      <c r="DF229" s="416"/>
      <c r="DG229" s="417"/>
      <c r="DH229" s="416"/>
      <c r="DI229" s="416"/>
      <c r="DJ229" s="416"/>
      <c r="DK229" s="416"/>
      <c r="DL229" s="417"/>
      <c r="DM229" s="416"/>
      <c r="DN229" s="416"/>
      <c r="DO229" s="416"/>
      <c r="DP229" s="416"/>
      <c r="DQ229" s="417"/>
      <c r="DR229" s="416"/>
      <c r="DS229" s="416"/>
      <c r="DT229" s="416"/>
      <c r="DU229" s="416"/>
      <c r="DV229" s="417"/>
      <c r="DW229" s="416"/>
      <c r="DX229" s="416"/>
      <c r="DY229" s="416"/>
      <c r="DZ229" s="416"/>
      <c r="EA229" s="417"/>
      <c r="EB229" s="416"/>
      <c r="EC229" s="416"/>
      <c r="ED229" s="416"/>
      <c r="EE229" s="416"/>
      <c r="EF229" s="417"/>
      <c r="EG229" s="416"/>
      <c r="EH229" s="416"/>
      <c r="EI229" s="416"/>
      <c r="EJ229" s="416"/>
      <c r="EK229" s="417"/>
      <c r="EL229" s="416"/>
      <c r="EM229" s="416"/>
      <c r="EN229" s="416"/>
      <c r="EO229" s="416"/>
      <c r="EP229" s="301"/>
      <c r="ER229" s="290"/>
    </row>
    <row r="230" spans="4:148" ht="12.75" customHeight="1" x14ac:dyDescent="0.35">
      <c r="D230" s="301" t="s">
        <v>378</v>
      </c>
      <c r="H230" s="416">
        <f>SUM(H231:H233)</f>
        <v>0</v>
      </c>
      <c r="I230" s="416"/>
      <c r="J230" s="416"/>
      <c r="K230" s="417"/>
      <c r="L230" s="416"/>
      <c r="M230" s="416">
        <f>SUM(M231:M233)</f>
        <v>0</v>
      </c>
      <c r="N230" s="416"/>
      <c r="O230" s="416"/>
      <c r="P230" s="417"/>
      <c r="Q230" s="416"/>
      <c r="R230" s="416">
        <f>SUM(R231:R233)</f>
        <v>0</v>
      </c>
      <c r="S230" s="416"/>
      <c r="T230" s="416"/>
      <c r="U230" s="417"/>
      <c r="V230" s="416"/>
      <c r="W230" s="416">
        <f>SUM(W231:W233)</f>
        <v>0</v>
      </c>
      <c r="X230" s="416"/>
      <c r="Y230" s="416"/>
      <c r="Z230" s="417"/>
      <c r="AA230" s="416"/>
      <c r="AB230" s="416">
        <f>SUM(AB231:AB233)</f>
        <v>0</v>
      </c>
      <c r="AC230" s="416"/>
      <c r="AD230" s="416"/>
      <c r="AE230" s="417"/>
      <c r="AF230" s="416"/>
      <c r="AG230" s="416">
        <f>SUM(AG231:AG233)</f>
        <v>0</v>
      </c>
      <c r="AH230" s="416"/>
      <c r="AI230" s="416"/>
      <c r="AJ230" s="417"/>
      <c r="AK230" s="416"/>
      <c r="AL230" s="416">
        <f>SUM(AL231:AL233)</f>
        <v>0</v>
      </c>
      <c r="AM230" s="416"/>
      <c r="AN230" s="416"/>
      <c r="AO230" s="417"/>
      <c r="AP230" s="416"/>
      <c r="AQ230" s="416">
        <f>SUM(AQ231:AQ233)</f>
        <v>0</v>
      </c>
      <c r="AR230" s="416"/>
      <c r="AS230" s="416"/>
      <c r="AT230" s="417"/>
      <c r="AU230" s="416"/>
      <c r="AV230" s="416">
        <f>SUM(AV231:AV233)</f>
        <v>0</v>
      </c>
      <c r="AW230" s="416"/>
      <c r="AX230" s="416"/>
      <c r="AY230" s="417"/>
      <c r="AZ230" s="416"/>
      <c r="BA230" s="416">
        <f>SUM(BA231:BA233)</f>
        <v>0</v>
      </c>
      <c r="BB230" s="416"/>
      <c r="BC230" s="416"/>
      <c r="BD230" s="417"/>
      <c r="BE230" s="416"/>
      <c r="BF230" s="416">
        <f>SUM(BF231:BF233)</f>
        <v>0</v>
      </c>
      <c r="BG230" s="416"/>
      <c r="BH230" s="416"/>
      <c r="BI230" s="417"/>
      <c r="BJ230" s="416"/>
      <c r="BK230" s="416">
        <f>SUM(BK231:BK233)</f>
        <v>0</v>
      </c>
      <c r="BL230" s="416"/>
      <c r="BM230" s="416"/>
      <c r="BN230" s="417"/>
      <c r="BO230" s="416"/>
      <c r="BP230" s="416">
        <f>SUM(BP231:BP233)</f>
        <v>0</v>
      </c>
      <c r="BQ230" s="416"/>
      <c r="BR230" s="416"/>
      <c r="BS230" s="417"/>
      <c r="BT230" s="416"/>
      <c r="BU230" s="416">
        <f>SUM(BU231:BU233)</f>
        <v>0</v>
      </c>
      <c r="BV230" s="416"/>
      <c r="BW230" s="416"/>
      <c r="BX230" s="417"/>
      <c r="BY230" s="416"/>
      <c r="BZ230" s="416">
        <f>SUM(BZ231:BZ233)</f>
        <v>6996000</v>
      </c>
      <c r="CA230" s="416"/>
      <c r="CB230" s="416"/>
      <c r="CC230" s="417"/>
      <c r="CD230" s="416"/>
      <c r="CE230" s="416">
        <f>SUM(CE231:CE233)</f>
        <v>0</v>
      </c>
      <c r="CF230" s="416"/>
      <c r="CG230" s="416"/>
      <c r="CH230" s="417"/>
      <c r="CI230" s="416"/>
      <c r="CJ230" s="416">
        <f>SUM(CJ231:CJ233)</f>
        <v>0</v>
      </c>
      <c r="CK230" s="416"/>
      <c r="CL230" s="416"/>
      <c r="CM230" s="417"/>
      <c r="CN230" s="416"/>
      <c r="CO230" s="416">
        <f>SUM(CO231:CO233)</f>
        <v>0</v>
      </c>
      <c r="CP230" s="416"/>
      <c r="CQ230" s="416"/>
      <c r="CR230" s="417"/>
      <c r="CS230" s="416"/>
      <c r="CT230" s="416">
        <f>SUM(CT231:CT233)</f>
        <v>0</v>
      </c>
      <c r="CU230" s="416"/>
      <c r="CV230" s="416"/>
      <c r="CW230" s="417"/>
      <c r="CX230" s="416"/>
      <c r="CY230" s="416">
        <f>SUM(CY231:CY233)</f>
        <v>0</v>
      </c>
      <c r="CZ230" s="416"/>
      <c r="DA230" s="416"/>
      <c r="DB230" s="417"/>
      <c r="DC230" s="416"/>
      <c r="DD230" s="416">
        <f>SUM(DD231:DD233)</f>
        <v>0</v>
      </c>
      <c r="DE230" s="416"/>
      <c r="DF230" s="416"/>
      <c r="DG230" s="417"/>
      <c r="DH230" s="416"/>
      <c r="DI230" s="416">
        <f>SUM(DI231:DI233)</f>
        <v>0</v>
      </c>
      <c r="DJ230" s="416"/>
      <c r="DK230" s="416"/>
      <c r="DL230" s="417"/>
      <c r="DM230" s="416"/>
      <c r="DN230" s="416">
        <f>SUM(DN231:DN233)</f>
        <v>0</v>
      </c>
      <c r="DO230" s="416"/>
      <c r="DP230" s="416"/>
      <c r="DQ230" s="417"/>
      <c r="DR230" s="416"/>
      <c r="DS230" s="416">
        <f>SUM(DS231:DS233)</f>
        <v>6996000</v>
      </c>
      <c r="DT230" s="416"/>
      <c r="DU230" s="416"/>
      <c r="DV230" s="417"/>
      <c r="DW230" s="416"/>
      <c r="DX230" s="416">
        <f>SUM(DX231:DX233)</f>
        <v>0</v>
      </c>
      <c r="DY230" s="416"/>
      <c r="DZ230" s="416"/>
      <c r="EA230" s="417"/>
      <c r="EB230" s="416"/>
      <c r="EC230" s="416">
        <f>SUM(EC231:EC233)</f>
        <v>0</v>
      </c>
      <c r="ED230" s="416"/>
      <c r="EE230" s="416"/>
      <c r="EF230" s="417"/>
      <c r="EG230" s="416"/>
      <c r="EH230" s="416">
        <f>SUM(EH231:EH233)</f>
        <v>0</v>
      </c>
      <c r="EI230" s="416"/>
      <c r="EJ230" s="416"/>
      <c r="EK230" s="417"/>
      <c r="EL230" s="416"/>
      <c r="EM230" s="416">
        <f>SUM(EM231:EM233)</f>
        <v>0</v>
      </c>
      <c r="EN230" s="416"/>
      <c r="EO230" s="416"/>
      <c r="EP230" s="301"/>
      <c r="ER230" s="290"/>
    </row>
    <row r="231" spans="4:148" ht="12.75" customHeight="1" x14ac:dyDescent="0.35">
      <c r="D231" s="301" t="s">
        <v>338</v>
      </c>
      <c r="G231" s="320"/>
      <c r="H231" s="414">
        <v>0</v>
      </c>
      <c r="I231" s="415"/>
      <c r="J231" s="416"/>
      <c r="K231" s="417"/>
      <c r="L231" s="418"/>
      <c r="M231" s="414">
        <v>0</v>
      </c>
      <c r="N231" s="415"/>
      <c r="O231" s="416"/>
      <c r="P231" s="417"/>
      <c r="Q231" s="418"/>
      <c r="R231" s="414">
        <v>0</v>
      </c>
      <c r="S231" s="415"/>
      <c r="T231" s="416"/>
      <c r="U231" s="417"/>
      <c r="V231" s="418"/>
      <c r="W231" s="414">
        <v>0</v>
      </c>
      <c r="X231" s="415"/>
      <c r="Y231" s="416"/>
      <c r="Z231" s="417"/>
      <c r="AA231" s="418"/>
      <c r="AB231" s="414">
        <v>0</v>
      </c>
      <c r="AC231" s="415"/>
      <c r="AD231" s="416"/>
      <c r="AE231" s="417"/>
      <c r="AF231" s="418"/>
      <c r="AG231" s="414">
        <v>0</v>
      </c>
      <c r="AH231" s="415"/>
      <c r="AI231" s="416"/>
      <c r="AJ231" s="417"/>
      <c r="AK231" s="418"/>
      <c r="AL231" s="414">
        <v>0</v>
      </c>
      <c r="AM231" s="415"/>
      <c r="AN231" s="416"/>
      <c r="AO231" s="417"/>
      <c r="AP231" s="418"/>
      <c r="AQ231" s="414">
        <v>0</v>
      </c>
      <c r="AR231" s="415"/>
      <c r="AS231" s="416"/>
      <c r="AT231" s="417"/>
      <c r="AU231" s="418"/>
      <c r="AV231" s="414">
        <v>0</v>
      </c>
      <c r="AW231" s="415"/>
      <c r="AX231" s="416"/>
      <c r="AY231" s="417"/>
      <c r="AZ231" s="418"/>
      <c r="BA231" s="414">
        <v>0</v>
      </c>
      <c r="BB231" s="415"/>
      <c r="BC231" s="416"/>
      <c r="BD231" s="417"/>
      <c r="BE231" s="418"/>
      <c r="BF231" s="414">
        <v>0</v>
      </c>
      <c r="BG231" s="415"/>
      <c r="BH231" s="416"/>
      <c r="BI231" s="417"/>
      <c r="BJ231" s="418"/>
      <c r="BK231" s="414">
        <v>0</v>
      </c>
      <c r="BL231" s="415"/>
      <c r="BM231" s="416"/>
      <c r="BN231" s="417"/>
      <c r="BO231" s="418"/>
      <c r="BP231" s="414">
        <v>0</v>
      </c>
      <c r="BQ231" s="415"/>
      <c r="BR231" s="416"/>
      <c r="BS231" s="417"/>
      <c r="BT231" s="418"/>
      <c r="BU231" s="414">
        <f>SUM(M231:BP231)</f>
        <v>0</v>
      </c>
      <c r="BV231" s="415"/>
      <c r="BW231" s="416"/>
      <c r="BX231" s="417"/>
      <c r="BY231" s="418"/>
      <c r="BZ231" s="414">
        <v>6996000</v>
      </c>
      <c r="CA231" s="415"/>
      <c r="CB231" s="416"/>
      <c r="CC231" s="417"/>
      <c r="CD231" s="418"/>
      <c r="CE231" s="414">
        <v>0</v>
      </c>
      <c r="CF231" s="415"/>
      <c r="CG231" s="416"/>
      <c r="CH231" s="417"/>
      <c r="CI231" s="418"/>
      <c r="CJ231" s="414">
        <v>0</v>
      </c>
      <c r="CK231" s="415"/>
      <c r="CL231" s="416"/>
      <c r="CM231" s="417"/>
      <c r="CN231" s="418"/>
      <c r="CO231" s="414">
        <v>0</v>
      </c>
      <c r="CP231" s="415"/>
      <c r="CQ231" s="416"/>
      <c r="CR231" s="417"/>
      <c r="CS231" s="418"/>
      <c r="CT231" s="414">
        <v>0</v>
      </c>
      <c r="CU231" s="415"/>
      <c r="CV231" s="416"/>
      <c r="CW231" s="417"/>
      <c r="CX231" s="418"/>
      <c r="CY231" s="414">
        <v>0</v>
      </c>
      <c r="CZ231" s="415"/>
      <c r="DA231" s="416"/>
      <c r="DB231" s="417"/>
      <c r="DC231" s="418"/>
      <c r="DD231" s="414">
        <v>0</v>
      </c>
      <c r="DE231" s="415"/>
      <c r="DF231" s="416"/>
      <c r="DG231" s="417"/>
      <c r="DH231" s="418"/>
      <c r="DI231" s="414">
        <v>0</v>
      </c>
      <c r="DJ231" s="415"/>
      <c r="DK231" s="416"/>
      <c r="DL231" s="417"/>
      <c r="DM231" s="418"/>
      <c r="DN231" s="414">
        <v>0</v>
      </c>
      <c r="DO231" s="415"/>
      <c r="DP231" s="416"/>
      <c r="DQ231" s="417"/>
      <c r="DR231" s="418"/>
      <c r="DS231" s="414">
        <v>6996000</v>
      </c>
      <c r="DT231" s="415"/>
      <c r="DU231" s="416"/>
      <c r="DV231" s="417"/>
      <c r="DW231" s="418"/>
      <c r="DX231" s="414">
        <v>0</v>
      </c>
      <c r="DY231" s="415"/>
      <c r="DZ231" s="416"/>
      <c r="EA231" s="417"/>
      <c r="EB231" s="418"/>
      <c r="EC231" s="414">
        <v>0</v>
      </c>
      <c r="ED231" s="415"/>
      <c r="EE231" s="416"/>
      <c r="EF231" s="417"/>
      <c r="EG231" s="418"/>
      <c r="EH231" s="414">
        <v>0</v>
      </c>
      <c r="EI231" s="415"/>
      <c r="EJ231" s="416"/>
      <c r="EK231" s="417"/>
      <c r="EL231" s="418"/>
      <c r="EM231" s="414">
        <f t="shared" ref="EM231:EM233" si="16">SUM(CE231)</f>
        <v>0</v>
      </c>
      <c r="EN231" s="415"/>
      <c r="EO231" s="416"/>
      <c r="EP231" s="301"/>
      <c r="ER231" s="290"/>
    </row>
    <row r="232" spans="4:148" ht="12.75" customHeight="1" x14ac:dyDescent="0.35">
      <c r="D232" s="301" t="s">
        <v>341</v>
      </c>
      <c r="G232" s="313"/>
      <c r="H232" s="416">
        <v>0</v>
      </c>
      <c r="I232" s="420"/>
      <c r="J232" s="416"/>
      <c r="K232" s="417"/>
      <c r="L232" s="417"/>
      <c r="M232" s="416">
        <v>0</v>
      </c>
      <c r="N232" s="420"/>
      <c r="O232" s="416"/>
      <c r="P232" s="417"/>
      <c r="Q232" s="417"/>
      <c r="R232" s="416">
        <v>0</v>
      </c>
      <c r="S232" s="420"/>
      <c r="T232" s="416"/>
      <c r="U232" s="417"/>
      <c r="V232" s="417"/>
      <c r="W232" s="416">
        <v>0</v>
      </c>
      <c r="X232" s="420"/>
      <c r="Y232" s="416"/>
      <c r="Z232" s="417"/>
      <c r="AA232" s="417"/>
      <c r="AB232" s="416">
        <v>0</v>
      </c>
      <c r="AC232" s="420"/>
      <c r="AD232" s="416"/>
      <c r="AE232" s="417"/>
      <c r="AF232" s="417"/>
      <c r="AG232" s="416">
        <v>0</v>
      </c>
      <c r="AH232" s="420"/>
      <c r="AI232" s="416"/>
      <c r="AJ232" s="417"/>
      <c r="AK232" s="417"/>
      <c r="AL232" s="416">
        <v>0</v>
      </c>
      <c r="AM232" s="420"/>
      <c r="AN232" s="416"/>
      <c r="AO232" s="417"/>
      <c r="AP232" s="417"/>
      <c r="AQ232" s="416">
        <v>0</v>
      </c>
      <c r="AR232" s="420"/>
      <c r="AS232" s="416"/>
      <c r="AT232" s="417"/>
      <c r="AU232" s="417"/>
      <c r="AV232" s="416">
        <v>0</v>
      </c>
      <c r="AW232" s="420"/>
      <c r="AX232" s="416"/>
      <c r="AY232" s="417"/>
      <c r="AZ232" s="417"/>
      <c r="BA232" s="416">
        <v>0</v>
      </c>
      <c r="BB232" s="420"/>
      <c r="BC232" s="416"/>
      <c r="BD232" s="417"/>
      <c r="BE232" s="417"/>
      <c r="BF232" s="416">
        <v>0</v>
      </c>
      <c r="BG232" s="420"/>
      <c r="BH232" s="416"/>
      <c r="BI232" s="417"/>
      <c r="BJ232" s="417"/>
      <c r="BK232" s="416">
        <v>0</v>
      </c>
      <c r="BL232" s="420"/>
      <c r="BM232" s="416"/>
      <c r="BN232" s="417"/>
      <c r="BO232" s="417"/>
      <c r="BP232" s="416">
        <v>0</v>
      </c>
      <c r="BQ232" s="420"/>
      <c r="BR232" s="416"/>
      <c r="BS232" s="417"/>
      <c r="BT232" s="417"/>
      <c r="BU232" s="416">
        <f>SUM(M232:BP232)</f>
        <v>0</v>
      </c>
      <c r="BV232" s="420"/>
      <c r="BW232" s="416"/>
      <c r="BX232" s="417"/>
      <c r="BY232" s="417"/>
      <c r="BZ232" s="416">
        <v>0</v>
      </c>
      <c r="CA232" s="420"/>
      <c r="CB232" s="416"/>
      <c r="CC232" s="417"/>
      <c r="CD232" s="417"/>
      <c r="CE232" s="416">
        <v>0</v>
      </c>
      <c r="CF232" s="420"/>
      <c r="CG232" s="416"/>
      <c r="CH232" s="417"/>
      <c r="CI232" s="417"/>
      <c r="CJ232" s="416">
        <v>0</v>
      </c>
      <c r="CK232" s="420"/>
      <c r="CL232" s="416"/>
      <c r="CM232" s="417"/>
      <c r="CN232" s="417"/>
      <c r="CO232" s="416">
        <v>0</v>
      </c>
      <c r="CP232" s="420"/>
      <c r="CQ232" s="416"/>
      <c r="CR232" s="417"/>
      <c r="CS232" s="417"/>
      <c r="CT232" s="416">
        <v>0</v>
      </c>
      <c r="CU232" s="420"/>
      <c r="CV232" s="416"/>
      <c r="CW232" s="417"/>
      <c r="CX232" s="417"/>
      <c r="CY232" s="416">
        <v>0</v>
      </c>
      <c r="CZ232" s="420"/>
      <c r="DA232" s="416"/>
      <c r="DB232" s="417"/>
      <c r="DC232" s="417"/>
      <c r="DD232" s="416">
        <v>0</v>
      </c>
      <c r="DE232" s="420"/>
      <c r="DF232" s="416"/>
      <c r="DG232" s="417"/>
      <c r="DH232" s="417"/>
      <c r="DI232" s="416">
        <v>0</v>
      </c>
      <c r="DJ232" s="420"/>
      <c r="DK232" s="416"/>
      <c r="DL232" s="417"/>
      <c r="DM232" s="417"/>
      <c r="DN232" s="416">
        <v>0</v>
      </c>
      <c r="DO232" s="420"/>
      <c r="DP232" s="416"/>
      <c r="DQ232" s="417"/>
      <c r="DR232" s="417"/>
      <c r="DS232" s="416">
        <v>0</v>
      </c>
      <c r="DT232" s="420"/>
      <c r="DU232" s="416"/>
      <c r="DV232" s="417"/>
      <c r="DW232" s="417"/>
      <c r="DX232" s="416">
        <v>0</v>
      </c>
      <c r="DY232" s="420"/>
      <c r="DZ232" s="416"/>
      <c r="EA232" s="417"/>
      <c r="EB232" s="417"/>
      <c r="EC232" s="416">
        <v>0</v>
      </c>
      <c r="ED232" s="420"/>
      <c r="EE232" s="416"/>
      <c r="EF232" s="417"/>
      <c r="EG232" s="417"/>
      <c r="EH232" s="416">
        <v>0</v>
      </c>
      <c r="EI232" s="420"/>
      <c r="EJ232" s="416"/>
      <c r="EK232" s="417"/>
      <c r="EL232" s="417"/>
      <c r="EM232" s="416">
        <f t="shared" si="16"/>
        <v>0</v>
      </c>
      <c r="EN232" s="420"/>
      <c r="EO232" s="416"/>
      <c r="EP232" s="301"/>
      <c r="ER232" s="290"/>
    </row>
    <row r="233" spans="4:148" ht="12.75" customHeight="1" x14ac:dyDescent="0.35">
      <c r="D233" s="301" t="s">
        <v>342</v>
      </c>
      <c r="G233" s="337"/>
      <c r="H233" s="428">
        <v>0</v>
      </c>
      <c r="I233" s="429"/>
      <c r="J233" s="416"/>
      <c r="K233" s="417"/>
      <c r="L233" s="430"/>
      <c r="M233" s="428">
        <v>0</v>
      </c>
      <c r="N233" s="429"/>
      <c r="O233" s="416"/>
      <c r="P233" s="417"/>
      <c r="Q233" s="430"/>
      <c r="R233" s="428">
        <v>0</v>
      </c>
      <c r="S233" s="429"/>
      <c r="T233" s="416"/>
      <c r="U233" s="417"/>
      <c r="V233" s="430"/>
      <c r="W233" s="428">
        <v>0</v>
      </c>
      <c r="X233" s="429"/>
      <c r="Y233" s="416"/>
      <c r="Z233" s="417"/>
      <c r="AA233" s="430"/>
      <c r="AB233" s="428">
        <v>0</v>
      </c>
      <c r="AC233" s="429"/>
      <c r="AD233" s="416"/>
      <c r="AE233" s="417"/>
      <c r="AF233" s="430"/>
      <c r="AG233" s="428">
        <v>0</v>
      </c>
      <c r="AH233" s="429"/>
      <c r="AI233" s="416"/>
      <c r="AJ233" s="417"/>
      <c r="AK233" s="430"/>
      <c r="AL233" s="428">
        <v>0</v>
      </c>
      <c r="AM233" s="429"/>
      <c r="AN233" s="416"/>
      <c r="AO233" s="417"/>
      <c r="AP233" s="430"/>
      <c r="AQ233" s="428">
        <v>0</v>
      </c>
      <c r="AR233" s="429"/>
      <c r="AS233" s="416"/>
      <c r="AT233" s="417"/>
      <c r="AU233" s="430"/>
      <c r="AV233" s="428">
        <v>0</v>
      </c>
      <c r="AW233" s="429"/>
      <c r="AX233" s="416"/>
      <c r="AY233" s="417"/>
      <c r="AZ233" s="430"/>
      <c r="BA233" s="428">
        <v>0</v>
      </c>
      <c r="BB233" s="429"/>
      <c r="BC233" s="416"/>
      <c r="BD233" s="417"/>
      <c r="BE233" s="430"/>
      <c r="BF233" s="428">
        <v>0</v>
      </c>
      <c r="BG233" s="429"/>
      <c r="BH233" s="416"/>
      <c r="BI233" s="417"/>
      <c r="BJ233" s="430"/>
      <c r="BK233" s="428">
        <v>0</v>
      </c>
      <c r="BL233" s="429"/>
      <c r="BM233" s="416"/>
      <c r="BN233" s="417"/>
      <c r="BO233" s="430"/>
      <c r="BP233" s="428">
        <v>0</v>
      </c>
      <c r="BQ233" s="429"/>
      <c r="BR233" s="416"/>
      <c r="BS233" s="417"/>
      <c r="BT233" s="430"/>
      <c r="BU233" s="428">
        <f>SUM(M233:BP233)</f>
        <v>0</v>
      </c>
      <c r="BV233" s="429"/>
      <c r="BW233" s="416"/>
      <c r="BX233" s="417"/>
      <c r="BY233" s="430"/>
      <c r="BZ233" s="428">
        <v>0</v>
      </c>
      <c r="CA233" s="429"/>
      <c r="CB233" s="416"/>
      <c r="CC233" s="417"/>
      <c r="CD233" s="430"/>
      <c r="CE233" s="428">
        <v>0</v>
      </c>
      <c r="CF233" s="429"/>
      <c r="CG233" s="416"/>
      <c r="CH233" s="417"/>
      <c r="CI233" s="430"/>
      <c r="CJ233" s="428">
        <v>0</v>
      </c>
      <c r="CK233" s="429"/>
      <c r="CL233" s="416"/>
      <c r="CM233" s="417"/>
      <c r="CN233" s="430"/>
      <c r="CO233" s="428">
        <v>0</v>
      </c>
      <c r="CP233" s="429"/>
      <c r="CQ233" s="416"/>
      <c r="CR233" s="417"/>
      <c r="CS233" s="430"/>
      <c r="CT233" s="428">
        <v>0</v>
      </c>
      <c r="CU233" s="429"/>
      <c r="CV233" s="416"/>
      <c r="CW233" s="417"/>
      <c r="CX233" s="430"/>
      <c r="CY233" s="428">
        <v>0</v>
      </c>
      <c r="CZ233" s="429"/>
      <c r="DA233" s="416"/>
      <c r="DB233" s="417"/>
      <c r="DC233" s="430"/>
      <c r="DD233" s="428">
        <v>0</v>
      </c>
      <c r="DE233" s="429"/>
      <c r="DF233" s="416"/>
      <c r="DG233" s="417"/>
      <c r="DH233" s="430"/>
      <c r="DI233" s="428">
        <v>0</v>
      </c>
      <c r="DJ233" s="429"/>
      <c r="DK233" s="416"/>
      <c r="DL233" s="417"/>
      <c r="DM233" s="430"/>
      <c r="DN233" s="428">
        <v>0</v>
      </c>
      <c r="DO233" s="429"/>
      <c r="DP233" s="416"/>
      <c r="DQ233" s="417"/>
      <c r="DR233" s="430"/>
      <c r="DS233" s="428">
        <v>0</v>
      </c>
      <c r="DT233" s="429"/>
      <c r="DU233" s="416"/>
      <c r="DV233" s="417"/>
      <c r="DW233" s="430"/>
      <c r="DX233" s="428">
        <v>0</v>
      </c>
      <c r="DY233" s="429"/>
      <c r="DZ233" s="416"/>
      <c r="EA233" s="417"/>
      <c r="EB233" s="430"/>
      <c r="EC233" s="428">
        <v>0</v>
      </c>
      <c r="ED233" s="429"/>
      <c r="EE233" s="416"/>
      <c r="EF233" s="417"/>
      <c r="EG233" s="430"/>
      <c r="EH233" s="428">
        <v>0</v>
      </c>
      <c r="EI233" s="429"/>
      <c r="EJ233" s="416"/>
      <c r="EK233" s="417"/>
      <c r="EL233" s="430"/>
      <c r="EM233" s="428">
        <f t="shared" si="16"/>
        <v>0</v>
      </c>
      <c r="EN233" s="429"/>
      <c r="EO233" s="416"/>
      <c r="EP233" s="301"/>
      <c r="ER233" s="290"/>
    </row>
    <row r="234" spans="4:148" ht="12.75" customHeight="1" x14ac:dyDescent="0.35">
      <c r="D234" s="301"/>
      <c r="H234" s="416"/>
      <c r="I234" s="416"/>
      <c r="J234" s="416"/>
      <c r="K234" s="417"/>
      <c r="L234" s="416"/>
      <c r="M234" s="416"/>
      <c r="N234" s="416"/>
      <c r="O234" s="416"/>
      <c r="P234" s="417"/>
      <c r="Q234" s="416"/>
      <c r="R234" s="416"/>
      <c r="S234" s="416"/>
      <c r="T234" s="416"/>
      <c r="U234" s="417"/>
      <c r="V234" s="416"/>
      <c r="W234" s="416"/>
      <c r="X234" s="416"/>
      <c r="Y234" s="416"/>
      <c r="Z234" s="417"/>
      <c r="AA234" s="416"/>
      <c r="AB234" s="416"/>
      <c r="AC234" s="416"/>
      <c r="AD234" s="416"/>
      <c r="AE234" s="417"/>
      <c r="AF234" s="416"/>
      <c r="AG234" s="416"/>
      <c r="AH234" s="416"/>
      <c r="AI234" s="416"/>
      <c r="AJ234" s="417"/>
      <c r="AK234" s="416"/>
      <c r="AL234" s="416"/>
      <c r="AM234" s="416"/>
      <c r="AN234" s="416"/>
      <c r="AO234" s="417"/>
      <c r="AP234" s="416"/>
      <c r="AQ234" s="416"/>
      <c r="AR234" s="416"/>
      <c r="AS234" s="416"/>
      <c r="AT234" s="417"/>
      <c r="AU234" s="416"/>
      <c r="AV234" s="416"/>
      <c r="AW234" s="416"/>
      <c r="AX234" s="416"/>
      <c r="AY234" s="417"/>
      <c r="AZ234" s="416"/>
      <c r="BA234" s="416"/>
      <c r="BB234" s="416"/>
      <c r="BC234" s="416"/>
      <c r="BD234" s="417"/>
      <c r="BE234" s="416"/>
      <c r="BF234" s="416"/>
      <c r="BG234" s="416"/>
      <c r="BH234" s="416"/>
      <c r="BI234" s="417"/>
      <c r="BJ234" s="416"/>
      <c r="BK234" s="416"/>
      <c r="BL234" s="416"/>
      <c r="BM234" s="416"/>
      <c r="BN234" s="417"/>
      <c r="BO234" s="416"/>
      <c r="BP234" s="416"/>
      <c r="BQ234" s="416"/>
      <c r="BR234" s="416"/>
      <c r="BS234" s="417"/>
      <c r="BT234" s="416"/>
      <c r="BU234" s="416"/>
      <c r="BV234" s="416"/>
      <c r="BW234" s="416"/>
      <c r="BX234" s="417"/>
      <c r="BY234" s="416"/>
      <c r="BZ234" s="416"/>
      <c r="CA234" s="416"/>
      <c r="CB234" s="416"/>
      <c r="CC234" s="417"/>
      <c r="CD234" s="416"/>
      <c r="CE234" s="416"/>
      <c r="CF234" s="416"/>
      <c r="CG234" s="416"/>
      <c r="CH234" s="417"/>
      <c r="CI234" s="416"/>
      <c r="CJ234" s="416"/>
      <c r="CK234" s="416"/>
      <c r="CL234" s="416"/>
      <c r="CM234" s="417"/>
      <c r="CN234" s="416"/>
      <c r="CO234" s="416"/>
      <c r="CP234" s="416"/>
      <c r="CQ234" s="416"/>
      <c r="CR234" s="417"/>
      <c r="CS234" s="416"/>
      <c r="CT234" s="416"/>
      <c r="CU234" s="416"/>
      <c r="CV234" s="416"/>
      <c r="CW234" s="417"/>
      <c r="CX234" s="416"/>
      <c r="CY234" s="416"/>
      <c r="CZ234" s="416"/>
      <c r="DA234" s="416"/>
      <c r="DB234" s="417"/>
      <c r="DC234" s="416"/>
      <c r="DD234" s="416"/>
      <c r="DE234" s="416"/>
      <c r="DF234" s="416"/>
      <c r="DG234" s="417"/>
      <c r="DH234" s="416"/>
      <c r="DI234" s="416"/>
      <c r="DJ234" s="416"/>
      <c r="DK234" s="416"/>
      <c r="DL234" s="417"/>
      <c r="DM234" s="416"/>
      <c r="DN234" s="416"/>
      <c r="DO234" s="416"/>
      <c r="DP234" s="416"/>
      <c r="DQ234" s="417"/>
      <c r="DR234" s="416"/>
      <c r="DS234" s="416"/>
      <c r="DT234" s="416"/>
      <c r="DU234" s="416"/>
      <c r="DV234" s="417"/>
      <c r="DW234" s="416"/>
      <c r="DX234" s="416"/>
      <c r="DY234" s="416"/>
      <c r="DZ234" s="416"/>
      <c r="EA234" s="417"/>
      <c r="EB234" s="416"/>
      <c r="EC234" s="416"/>
      <c r="ED234" s="416"/>
      <c r="EE234" s="416"/>
      <c r="EF234" s="417"/>
      <c r="EG234" s="416"/>
      <c r="EH234" s="416"/>
      <c r="EI234" s="416"/>
      <c r="EJ234" s="416"/>
      <c r="EK234" s="417"/>
      <c r="EL234" s="416"/>
      <c r="EM234" s="416"/>
      <c r="EN234" s="416"/>
      <c r="EO234" s="416"/>
      <c r="EP234" s="301"/>
      <c r="ER234" s="290"/>
    </row>
    <row r="235" spans="4:148" ht="12.75" customHeight="1" x14ac:dyDescent="0.35">
      <c r="D235" s="301" t="s">
        <v>379</v>
      </c>
      <c r="H235" s="416">
        <f>SUM(H236:H238)</f>
        <v>0</v>
      </c>
      <c r="I235" s="416"/>
      <c r="J235" s="416"/>
      <c r="K235" s="417"/>
      <c r="L235" s="416"/>
      <c r="M235" s="416">
        <f>SUM(M236:M238)</f>
        <v>0</v>
      </c>
      <c r="N235" s="416"/>
      <c r="O235" s="416"/>
      <c r="P235" s="417"/>
      <c r="Q235" s="416"/>
      <c r="R235" s="416">
        <f>SUM(R236:R238)</f>
        <v>0</v>
      </c>
      <c r="S235" s="416"/>
      <c r="T235" s="416"/>
      <c r="U235" s="417"/>
      <c r="V235" s="416"/>
      <c r="W235" s="416">
        <f>SUM(W236:W238)</f>
        <v>0</v>
      </c>
      <c r="X235" s="416"/>
      <c r="Y235" s="416"/>
      <c r="Z235" s="417"/>
      <c r="AA235" s="416"/>
      <c r="AB235" s="416">
        <f>SUM(AB236:AB238)</f>
        <v>0</v>
      </c>
      <c r="AC235" s="416"/>
      <c r="AD235" s="416"/>
      <c r="AE235" s="417"/>
      <c r="AF235" s="416"/>
      <c r="AG235" s="416">
        <f>SUM(AG236:AG238)</f>
        <v>0</v>
      </c>
      <c r="AH235" s="416"/>
      <c r="AI235" s="416"/>
      <c r="AJ235" s="417"/>
      <c r="AK235" s="416"/>
      <c r="AL235" s="416">
        <f>SUM(AL236:AL238)</f>
        <v>0</v>
      </c>
      <c r="AM235" s="416"/>
      <c r="AN235" s="416"/>
      <c r="AO235" s="417"/>
      <c r="AP235" s="416"/>
      <c r="AQ235" s="416">
        <f>SUM(AQ236:AQ238)</f>
        <v>0</v>
      </c>
      <c r="AR235" s="416"/>
      <c r="AS235" s="416"/>
      <c r="AT235" s="417"/>
      <c r="AU235" s="416"/>
      <c r="AV235" s="416">
        <f>SUM(AV236:AV238)</f>
        <v>0</v>
      </c>
      <c r="AW235" s="416"/>
      <c r="AX235" s="416"/>
      <c r="AY235" s="417"/>
      <c r="AZ235" s="416"/>
      <c r="BA235" s="416">
        <f>SUM(BA236:BA238)</f>
        <v>0</v>
      </c>
      <c r="BB235" s="416"/>
      <c r="BC235" s="416"/>
      <c r="BD235" s="417"/>
      <c r="BE235" s="416"/>
      <c r="BF235" s="416">
        <f>SUM(BF236:BF238)</f>
        <v>0</v>
      </c>
      <c r="BG235" s="416"/>
      <c r="BH235" s="416"/>
      <c r="BI235" s="417"/>
      <c r="BJ235" s="416"/>
      <c r="BK235" s="416">
        <f>SUM(BK236:BK238)</f>
        <v>0</v>
      </c>
      <c r="BL235" s="416"/>
      <c r="BM235" s="416"/>
      <c r="BN235" s="417"/>
      <c r="BO235" s="416"/>
      <c r="BP235" s="416">
        <f>SUM(BP236:BP238)</f>
        <v>0</v>
      </c>
      <c r="BQ235" s="416"/>
      <c r="BR235" s="416"/>
      <c r="BS235" s="417"/>
      <c r="BT235" s="416"/>
      <c r="BU235" s="416">
        <f>SUM(BU236:BU238)</f>
        <v>0</v>
      </c>
      <c r="BV235" s="416"/>
      <c r="BW235" s="416"/>
      <c r="BX235" s="417"/>
      <c r="BY235" s="416"/>
      <c r="BZ235" s="416">
        <f>SUM(BZ236:BZ238)</f>
        <v>4799000</v>
      </c>
      <c r="CA235" s="416"/>
      <c r="CB235" s="416"/>
      <c r="CC235" s="417"/>
      <c r="CD235" s="416"/>
      <c r="CE235" s="416">
        <f>SUM(CE236:CE238)</f>
        <v>0</v>
      </c>
      <c r="CF235" s="416"/>
      <c r="CG235" s="416"/>
      <c r="CH235" s="417"/>
      <c r="CI235" s="416"/>
      <c r="CJ235" s="416">
        <f>SUM(CJ236:CJ238)</f>
        <v>0</v>
      </c>
      <c r="CK235" s="416"/>
      <c r="CL235" s="416"/>
      <c r="CM235" s="417"/>
      <c r="CN235" s="416"/>
      <c r="CO235" s="416">
        <f>SUM(CO236:CO238)</f>
        <v>0</v>
      </c>
      <c r="CP235" s="416"/>
      <c r="CQ235" s="416"/>
      <c r="CR235" s="417"/>
      <c r="CS235" s="416"/>
      <c r="CT235" s="416">
        <f>SUM(CT236:CT238)</f>
        <v>0</v>
      </c>
      <c r="CU235" s="416"/>
      <c r="CV235" s="416"/>
      <c r="CW235" s="417"/>
      <c r="CX235" s="416"/>
      <c r="CY235" s="416">
        <f>SUM(CY236:CY238)</f>
        <v>0</v>
      </c>
      <c r="CZ235" s="416"/>
      <c r="DA235" s="416"/>
      <c r="DB235" s="417"/>
      <c r="DC235" s="416"/>
      <c r="DD235" s="416">
        <f>SUM(DD236:DD238)</f>
        <v>0</v>
      </c>
      <c r="DE235" s="416"/>
      <c r="DF235" s="416"/>
      <c r="DG235" s="417"/>
      <c r="DH235" s="416"/>
      <c r="DI235" s="416">
        <f>SUM(DI236:DI238)</f>
        <v>0</v>
      </c>
      <c r="DJ235" s="416"/>
      <c r="DK235" s="416"/>
      <c r="DL235" s="417"/>
      <c r="DM235" s="416"/>
      <c r="DN235" s="416">
        <f>SUM(DN236:DN238)</f>
        <v>0</v>
      </c>
      <c r="DO235" s="416"/>
      <c r="DP235" s="416"/>
      <c r="DQ235" s="417"/>
      <c r="DR235" s="416"/>
      <c r="DS235" s="416">
        <f>SUM(DS236:DS238)</f>
        <v>4799000</v>
      </c>
      <c r="DT235" s="416"/>
      <c r="DU235" s="416"/>
      <c r="DV235" s="417"/>
      <c r="DW235" s="416"/>
      <c r="DX235" s="416">
        <f>SUM(DX236:DX238)</f>
        <v>0</v>
      </c>
      <c r="DY235" s="416"/>
      <c r="DZ235" s="416"/>
      <c r="EA235" s="417"/>
      <c r="EB235" s="416"/>
      <c r="EC235" s="416">
        <f>SUM(EC236:EC238)</f>
        <v>0</v>
      </c>
      <c r="ED235" s="416"/>
      <c r="EE235" s="416"/>
      <c r="EF235" s="417"/>
      <c r="EG235" s="416"/>
      <c r="EH235" s="416">
        <f>SUM(EH236:EH238)</f>
        <v>0</v>
      </c>
      <c r="EI235" s="416"/>
      <c r="EJ235" s="416"/>
      <c r="EK235" s="417"/>
      <c r="EL235" s="416"/>
      <c r="EM235" s="416">
        <f>SUM(EM236:EM238)</f>
        <v>0</v>
      </c>
      <c r="EN235" s="416"/>
      <c r="EO235" s="416"/>
      <c r="EP235" s="301"/>
      <c r="ER235" s="290"/>
    </row>
    <row r="236" spans="4:148" ht="12.75" customHeight="1" x14ac:dyDescent="0.35">
      <c r="D236" s="301" t="s">
        <v>338</v>
      </c>
      <c r="G236" s="320"/>
      <c r="H236" s="414">
        <v>0</v>
      </c>
      <c r="I236" s="415"/>
      <c r="J236" s="416"/>
      <c r="K236" s="417"/>
      <c r="L236" s="418"/>
      <c r="M236" s="414">
        <v>0</v>
      </c>
      <c r="N236" s="415"/>
      <c r="O236" s="416"/>
      <c r="P236" s="417"/>
      <c r="Q236" s="418"/>
      <c r="R236" s="414">
        <v>0</v>
      </c>
      <c r="S236" s="415"/>
      <c r="T236" s="416"/>
      <c r="U236" s="417"/>
      <c r="V236" s="418"/>
      <c r="W236" s="414">
        <v>0</v>
      </c>
      <c r="X236" s="415"/>
      <c r="Y236" s="416"/>
      <c r="Z236" s="417"/>
      <c r="AA236" s="418"/>
      <c r="AB236" s="414">
        <v>0</v>
      </c>
      <c r="AC236" s="415"/>
      <c r="AD236" s="416"/>
      <c r="AE236" s="417"/>
      <c r="AF236" s="418"/>
      <c r="AG236" s="414">
        <v>0</v>
      </c>
      <c r="AH236" s="415"/>
      <c r="AI236" s="416"/>
      <c r="AJ236" s="417"/>
      <c r="AK236" s="418"/>
      <c r="AL236" s="414">
        <v>0</v>
      </c>
      <c r="AM236" s="415"/>
      <c r="AN236" s="416"/>
      <c r="AO236" s="417"/>
      <c r="AP236" s="418"/>
      <c r="AQ236" s="414">
        <v>0</v>
      </c>
      <c r="AR236" s="415"/>
      <c r="AS236" s="416"/>
      <c r="AT236" s="417"/>
      <c r="AU236" s="418"/>
      <c r="AV236" s="414">
        <v>0</v>
      </c>
      <c r="AW236" s="415"/>
      <c r="AX236" s="416"/>
      <c r="AY236" s="417"/>
      <c r="AZ236" s="418"/>
      <c r="BA236" s="414">
        <v>0</v>
      </c>
      <c r="BB236" s="415"/>
      <c r="BC236" s="416"/>
      <c r="BD236" s="417"/>
      <c r="BE236" s="418"/>
      <c r="BF236" s="414">
        <v>0</v>
      </c>
      <c r="BG236" s="415"/>
      <c r="BH236" s="416"/>
      <c r="BI236" s="417"/>
      <c r="BJ236" s="418"/>
      <c r="BK236" s="414">
        <v>0</v>
      </c>
      <c r="BL236" s="415"/>
      <c r="BM236" s="416"/>
      <c r="BN236" s="417"/>
      <c r="BO236" s="418"/>
      <c r="BP236" s="414">
        <v>0</v>
      </c>
      <c r="BQ236" s="415"/>
      <c r="BR236" s="416"/>
      <c r="BS236" s="417"/>
      <c r="BT236" s="418"/>
      <c r="BU236" s="414">
        <f>SUM(M236:BP236)</f>
        <v>0</v>
      </c>
      <c r="BV236" s="415"/>
      <c r="BW236" s="416"/>
      <c r="BX236" s="417"/>
      <c r="BY236" s="418"/>
      <c r="BZ236" s="414">
        <v>4799000</v>
      </c>
      <c r="CA236" s="415"/>
      <c r="CB236" s="416"/>
      <c r="CC236" s="417"/>
      <c r="CD236" s="418"/>
      <c r="CE236" s="414">
        <v>0</v>
      </c>
      <c r="CF236" s="415"/>
      <c r="CG236" s="416"/>
      <c r="CH236" s="417"/>
      <c r="CI236" s="418"/>
      <c r="CJ236" s="414">
        <v>0</v>
      </c>
      <c r="CK236" s="415"/>
      <c r="CL236" s="416"/>
      <c r="CM236" s="417"/>
      <c r="CN236" s="418"/>
      <c r="CO236" s="414">
        <v>0</v>
      </c>
      <c r="CP236" s="415"/>
      <c r="CQ236" s="416"/>
      <c r="CR236" s="417"/>
      <c r="CS236" s="418"/>
      <c r="CT236" s="414">
        <v>0</v>
      </c>
      <c r="CU236" s="415"/>
      <c r="CV236" s="416"/>
      <c r="CW236" s="417"/>
      <c r="CX236" s="418"/>
      <c r="CY236" s="414">
        <v>0</v>
      </c>
      <c r="CZ236" s="415"/>
      <c r="DA236" s="416"/>
      <c r="DB236" s="417"/>
      <c r="DC236" s="418"/>
      <c r="DD236" s="414">
        <v>0</v>
      </c>
      <c r="DE236" s="415"/>
      <c r="DF236" s="416"/>
      <c r="DG236" s="417"/>
      <c r="DH236" s="418"/>
      <c r="DI236" s="414">
        <v>0</v>
      </c>
      <c r="DJ236" s="415"/>
      <c r="DK236" s="416"/>
      <c r="DL236" s="417"/>
      <c r="DM236" s="418"/>
      <c r="DN236" s="414">
        <v>0</v>
      </c>
      <c r="DO236" s="415"/>
      <c r="DP236" s="416"/>
      <c r="DQ236" s="417"/>
      <c r="DR236" s="418"/>
      <c r="DS236" s="414">
        <v>4799000</v>
      </c>
      <c r="DT236" s="415"/>
      <c r="DU236" s="416"/>
      <c r="DV236" s="417"/>
      <c r="DW236" s="418"/>
      <c r="DX236" s="414">
        <v>0</v>
      </c>
      <c r="DY236" s="415"/>
      <c r="DZ236" s="416"/>
      <c r="EA236" s="417"/>
      <c r="EB236" s="418"/>
      <c r="EC236" s="414">
        <v>0</v>
      </c>
      <c r="ED236" s="415"/>
      <c r="EE236" s="416"/>
      <c r="EF236" s="417"/>
      <c r="EG236" s="418"/>
      <c r="EH236" s="414">
        <v>0</v>
      </c>
      <c r="EI236" s="415"/>
      <c r="EJ236" s="416"/>
      <c r="EK236" s="417"/>
      <c r="EL236" s="418"/>
      <c r="EM236" s="414">
        <f t="shared" ref="EM236:EM238" si="17">SUM(CE236)</f>
        <v>0</v>
      </c>
      <c r="EN236" s="415"/>
      <c r="EO236" s="416"/>
      <c r="EP236" s="301"/>
      <c r="ER236" s="290"/>
    </row>
    <row r="237" spans="4:148" ht="12.75" customHeight="1" x14ac:dyDescent="0.35">
      <c r="D237" s="301" t="s">
        <v>341</v>
      </c>
      <c r="G237" s="313"/>
      <c r="H237" s="416">
        <v>0</v>
      </c>
      <c r="I237" s="420"/>
      <c r="J237" s="416"/>
      <c r="K237" s="417"/>
      <c r="L237" s="417"/>
      <c r="M237" s="416">
        <v>0</v>
      </c>
      <c r="N237" s="420"/>
      <c r="O237" s="416"/>
      <c r="P237" s="417"/>
      <c r="Q237" s="417"/>
      <c r="R237" s="416">
        <v>0</v>
      </c>
      <c r="S237" s="420"/>
      <c r="T237" s="416"/>
      <c r="U237" s="417"/>
      <c r="V237" s="417"/>
      <c r="W237" s="416">
        <v>0</v>
      </c>
      <c r="X237" s="420"/>
      <c r="Y237" s="416"/>
      <c r="Z237" s="417"/>
      <c r="AA237" s="417"/>
      <c r="AB237" s="416">
        <v>0</v>
      </c>
      <c r="AC237" s="420"/>
      <c r="AD237" s="416"/>
      <c r="AE237" s="417"/>
      <c r="AF237" s="417"/>
      <c r="AG237" s="416">
        <v>0</v>
      </c>
      <c r="AH237" s="420"/>
      <c r="AI237" s="416"/>
      <c r="AJ237" s="417"/>
      <c r="AK237" s="417"/>
      <c r="AL237" s="416">
        <v>0</v>
      </c>
      <c r="AM237" s="420"/>
      <c r="AN237" s="416"/>
      <c r="AO237" s="417"/>
      <c r="AP237" s="417"/>
      <c r="AQ237" s="416">
        <v>0</v>
      </c>
      <c r="AR237" s="420"/>
      <c r="AS237" s="416"/>
      <c r="AT237" s="417"/>
      <c r="AU237" s="417"/>
      <c r="AV237" s="416">
        <v>0</v>
      </c>
      <c r="AW237" s="420"/>
      <c r="AX237" s="416"/>
      <c r="AY237" s="417"/>
      <c r="AZ237" s="417"/>
      <c r="BA237" s="416">
        <v>0</v>
      </c>
      <c r="BB237" s="420"/>
      <c r="BC237" s="416"/>
      <c r="BD237" s="417"/>
      <c r="BE237" s="417"/>
      <c r="BF237" s="416">
        <v>0</v>
      </c>
      <c r="BG237" s="420"/>
      <c r="BH237" s="416"/>
      <c r="BI237" s="417"/>
      <c r="BJ237" s="417"/>
      <c r="BK237" s="416">
        <v>0</v>
      </c>
      <c r="BL237" s="420"/>
      <c r="BM237" s="416"/>
      <c r="BN237" s="417"/>
      <c r="BO237" s="417"/>
      <c r="BP237" s="416">
        <v>0</v>
      </c>
      <c r="BQ237" s="420"/>
      <c r="BR237" s="416"/>
      <c r="BS237" s="417"/>
      <c r="BT237" s="417"/>
      <c r="BU237" s="416">
        <f>SUM(M237:BP237)</f>
        <v>0</v>
      </c>
      <c r="BV237" s="420"/>
      <c r="BW237" s="416"/>
      <c r="BX237" s="417"/>
      <c r="BY237" s="417"/>
      <c r="BZ237" s="416">
        <v>0</v>
      </c>
      <c r="CA237" s="420"/>
      <c r="CB237" s="416"/>
      <c r="CC237" s="417"/>
      <c r="CD237" s="417"/>
      <c r="CE237" s="416">
        <v>0</v>
      </c>
      <c r="CF237" s="420"/>
      <c r="CG237" s="416"/>
      <c r="CH237" s="417"/>
      <c r="CI237" s="417"/>
      <c r="CJ237" s="416">
        <v>0</v>
      </c>
      <c r="CK237" s="420"/>
      <c r="CL237" s="416"/>
      <c r="CM237" s="417"/>
      <c r="CN237" s="417"/>
      <c r="CO237" s="416">
        <v>0</v>
      </c>
      <c r="CP237" s="420"/>
      <c r="CQ237" s="416"/>
      <c r="CR237" s="417"/>
      <c r="CS237" s="417"/>
      <c r="CT237" s="416">
        <v>0</v>
      </c>
      <c r="CU237" s="420"/>
      <c r="CV237" s="416"/>
      <c r="CW237" s="417"/>
      <c r="CX237" s="417"/>
      <c r="CY237" s="416">
        <v>0</v>
      </c>
      <c r="CZ237" s="420"/>
      <c r="DA237" s="416"/>
      <c r="DB237" s="417"/>
      <c r="DC237" s="417"/>
      <c r="DD237" s="416">
        <v>0</v>
      </c>
      <c r="DE237" s="420"/>
      <c r="DF237" s="416"/>
      <c r="DG237" s="417"/>
      <c r="DH237" s="417"/>
      <c r="DI237" s="416">
        <v>0</v>
      </c>
      <c r="DJ237" s="420"/>
      <c r="DK237" s="416"/>
      <c r="DL237" s="417"/>
      <c r="DM237" s="417"/>
      <c r="DN237" s="416">
        <v>0</v>
      </c>
      <c r="DO237" s="420"/>
      <c r="DP237" s="416"/>
      <c r="DQ237" s="417"/>
      <c r="DR237" s="417"/>
      <c r="DS237" s="416">
        <v>0</v>
      </c>
      <c r="DT237" s="420"/>
      <c r="DU237" s="416"/>
      <c r="DV237" s="417"/>
      <c r="DW237" s="417"/>
      <c r="DX237" s="416">
        <v>0</v>
      </c>
      <c r="DY237" s="420"/>
      <c r="DZ237" s="416"/>
      <c r="EA237" s="417"/>
      <c r="EB237" s="417"/>
      <c r="EC237" s="416">
        <v>0</v>
      </c>
      <c r="ED237" s="420"/>
      <c r="EE237" s="416"/>
      <c r="EF237" s="417"/>
      <c r="EG237" s="417"/>
      <c r="EH237" s="416">
        <v>0</v>
      </c>
      <c r="EI237" s="420"/>
      <c r="EJ237" s="416"/>
      <c r="EK237" s="417"/>
      <c r="EL237" s="417"/>
      <c r="EM237" s="416">
        <f t="shared" si="17"/>
        <v>0</v>
      </c>
      <c r="EN237" s="420"/>
      <c r="EO237" s="416"/>
      <c r="EP237" s="301"/>
      <c r="ER237" s="290"/>
    </row>
    <row r="238" spans="4:148" ht="12.75" customHeight="1" x14ac:dyDescent="0.35">
      <c r="D238" s="301" t="s">
        <v>342</v>
      </c>
      <c r="G238" s="337"/>
      <c r="H238" s="428">
        <v>0</v>
      </c>
      <c r="I238" s="429"/>
      <c r="J238" s="416"/>
      <c r="K238" s="417"/>
      <c r="L238" s="430"/>
      <c r="M238" s="428">
        <v>0</v>
      </c>
      <c r="N238" s="429"/>
      <c r="O238" s="416"/>
      <c r="P238" s="417"/>
      <c r="Q238" s="430"/>
      <c r="R238" s="428">
        <v>0</v>
      </c>
      <c r="S238" s="429"/>
      <c r="T238" s="416"/>
      <c r="U238" s="417"/>
      <c r="V238" s="430"/>
      <c r="W238" s="428">
        <v>0</v>
      </c>
      <c r="X238" s="429"/>
      <c r="Y238" s="416"/>
      <c r="Z238" s="417"/>
      <c r="AA238" s="430"/>
      <c r="AB238" s="428">
        <v>0</v>
      </c>
      <c r="AC238" s="429"/>
      <c r="AD238" s="416"/>
      <c r="AE238" s="417"/>
      <c r="AF238" s="430"/>
      <c r="AG238" s="428">
        <v>0</v>
      </c>
      <c r="AH238" s="429"/>
      <c r="AI238" s="416"/>
      <c r="AJ238" s="417"/>
      <c r="AK238" s="430"/>
      <c r="AL238" s="428">
        <v>0</v>
      </c>
      <c r="AM238" s="429"/>
      <c r="AN238" s="416"/>
      <c r="AO238" s="417"/>
      <c r="AP238" s="430"/>
      <c r="AQ238" s="428">
        <v>0</v>
      </c>
      <c r="AR238" s="429"/>
      <c r="AS238" s="416"/>
      <c r="AT238" s="417"/>
      <c r="AU238" s="430"/>
      <c r="AV238" s="428">
        <v>0</v>
      </c>
      <c r="AW238" s="429"/>
      <c r="AX238" s="416"/>
      <c r="AY238" s="417"/>
      <c r="AZ238" s="430"/>
      <c r="BA238" s="428">
        <v>0</v>
      </c>
      <c r="BB238" s="429"/>
      <c r="BC238" s="416"/>
      <c r="BD238" s="417"/>
      <c r="BE238" s="430"/>
      <c r="BF238" s="428">
        <v>0</v>
      </c>
      <c r="BG238" s="429"/>
      <c r="BH238" s="416"/>
      <c r="BI238" s="417"/>
      <c r="BJ238" s="430"/>
      <c r="BK238" s="428">
        <v>0</v>
      </c>
      <c r="BL238" s="429"/>
      <c r="BM238" s="416"/>
      <c r="BN238" s="417"/>
      <c r="BO238" s="430"/>
      <c r="BP238" s="428">
        <v>0</v>
      </c>
      <c r="BQ238" s="429"/>
      <c r="BR238" s="416"/>
      <c r="BS238" s="417"/>
      <c r="BT238" s="430"/>
      <c r="BU238" s="428">
        <f>SUM(M238:BP238)</f>
        <v>0</v>
      </c>
      <c r="BV238" s="429"/>
      <c r="BW238" s="416"/>
      <c r="BX238" s="417"/>
      <c r="BY238" s="430"/>
      <c r="BZ238" s="428">
        <v>0</v>
      </c>
      <c r="CA238" s="429"/>
      <c r="CB238" s="416"/>
      <c r="CC238" s="417"/>
      <c r="CD238" s="430"/>
      <c r="CE238" s="428">
        <v>0</v>
      </c>
      <c r="CF238" s="429"/>
      <c r="CG238" s="416"/>
      <c r="CH238" s="417"/>
      <c r="CI238" s="430"/>
      <c r="CJ238" s="428">
        <v>0</v>
      </c>
      <c r="CK238" s="429"/>
      <c r="CL238" s="416"/>
      <c r="CM238" s="417"/>
      <c r="CN238" s="430"/>
      <c r="CO238" s="428">
        <v>0</v>
      </c>
      <c r="CP238" s="429"/>
      <c r="CQ238" s="416"/>
      <c r="CR238" s="417"/>
      <c r="CS238" s="430"/>
      <c r="CT238" s="428">
        <v>0</v>
      </c>
      <c r="CU238" s="429"/>
      <c r="CV238" s="416"/>
      <c r="CW238" s="417"/>
      <c r="CX238" s="430"/>
      <c r="CY238" s="428">
        <v>0</v>
      </c>
      <c r="CZ238" s="429"/>
      <c r="DA238" s="416"/>
      <c r="DB238" s="417"/>
      <c r="DC238" s="430"/>
      <c r="DD238" s="428">
        <v>0</v>
      </c>
      <c r="DE238" s="429"/>
      <c r="DF238" s="416"/>
      <c r="DG238" s="417"/>
      <c r="DH238" s="430"/>
      <c r="DI238" s="428">
        <v>0</v>
      </c>
      <c r="DJ238" s="429"/>
      <c r="DK238" s="416"/>
      <c r="DL238" s="417"/>
      <c r="DM238" s="430"/>
      <c r="DN238" s="428">
        <v>0</v>
      </c>
      <c r="DO238" s="429"/>
      <c r="DP238" s="416"/>
      <c r="DQ238" s="417"/>
      <c r="DR238" s="430"/>
      <c r="DS238" s="428">
        <v>0</v>
      </c>
      <c r="DT238" s="429"/>
      <c r="DU238" s="416"/>
      <c r="DV238" s="417"/>
      <c r="DW238" s="430"/>
      <c r="DX238" s="428">
        <v>0</v>
      </c>
      <c r="DY238" s="429"/>
      <c r="DZ238" s="416"/>
      <c r="EA238" s="417"/>
      <c r="EB238" s="430"/>
      <c r="EC238" s="428">
        <v>0</v>
      </c>
      <c r="ED238" s="429"/>
      <c r="EE238" s="416"/>
      <c r="EF238" s="417"/>
      <c r="EG238" s="430"/>
      <c r="EH238" s="428">
        <v>0</v>
      </c>
      <c r="EI238" s="429"/>
      <c r="EJ238" s="416"/>
      <c r="EK238" s="417"/>
      <c r="EL238" s="430"/>
      <c r="EM238" s="428">
        <f t="shared" si="17"/>
        <v>0</v>
      </c>
      <c r="EN238" s="429"/>
      <c r="EO238" s="416"/>
      <c r="EP238" s="301"/>
      <c r="ER238" s="290"/>
    </row>
    <row r="239" spans="4:148" ht="12.75" hidden="1" customHeight="1" x14ac:dyDescent="0.35">
      <c r="D239" s="301"/>
      <c r="H239" s="416"/>
      <c r="I239" s="416"/>
      <c r="J239" s="416"/>
      <c r="K239" s="417"/>
      <c r="L239" s="416"/>
      <c r="M239" s="416"/>
      <c r="N239" s="416"/>
      <c r="O239" s="416"/>
      <c r="P239" s="417"/>
      <c r="Q239" s="416"/>
      <c r="R239" s="416"/>
      <c r="S239" s="416"/>
      <c r="T239" s="416"/>
      <c r="U239" s="417"/>
      <c r="V239" s="416"/>
      <c r="W239" s="416"/>
      <c r="X239" s="416"/>
      <c r="Y239" s="416"/>
      <c r="Z239" s="417"/>
      <c r="AA239" s="416"/>
      <c r="AB239" s="416"/>
      <c r="AC239" s="416"/>
      <c r="AD239" s="416"/>
      <c r="AE239" s="417"/>
      <c r="AF239" s="416"/>
      <c r="AG239" s="416"/>
      <c r="AH239" s="416"/>
      <c r="AI239" s="416"/>
      <c r="AJ239" s="417"/>
      <c r="AK239" s="416"/>
      <c r="AL239" s="416"/>
      <c r="AM239" s="416"/>
      <c r="AN239" s="416"/>
      <c r="AO239" s="417"/>
      <c r="AP239" s="416"/>
      <c r="AQ239" s="416"/>
      <c r="AR239" s="416"/>
      <c r="AS239" s="416"/>
      <c r="AT239" s="417"/>
      <c r="AU239" s="416"/>
      <c r="AV239" s="416"/>
      <c r="AW239" s="416"/>
      <c r="AX239" s="416"/>
      <c r="AY239" s="417"/>
      <c r="AZ239" s="416"/>
      <c r="BA239" s="416"/>
      <c r="BB239" s="416"/>
      <c r="BC239" s="416"/>
      <c r="BD239" s="417"/>
      <c r="BE239" s="416"/>
      <c r="BF239" s="416"/>
      <c r="BG239" s="416"/>
      <c r="BH239" s="416"/>
      <c r="BI239" s="417"/>
      <c r="BJ239" s="416"/>
      <c r="BK239" s="416"/>
      <c r="BL239" s="416"/>
      <c r="BM239" s="416"/>
      <c r="BN239" s="417"/>
      <c r="BO239" s="416"/>
      <c r="BP239" s="416"/>
      <c r="BQ239" s="416"/>
      <c r="BR239" s="416"/>
      <c r="BS239" s="417"/>
      <c r="BT239" s="416"/>
      <c r="BU239" s="416"/>
      <c r="BV239" s="416"/>
      <c r="BW239" s="416"/>
      <c r="BX239" s="417"/>
      <c r="BY239" s="416"/>
      <c r="BZ239" s="416"/>
      <c r="CA239" s="416"/>
      <c r="CB239" s="416"/>
      <c r="CC239" s="417"/>
      <c r="CD239" s="416"/>
      <c r="CE239" s="416"/>
      <c r="CF239" s="416"/>
      <c r="CG239" s="416"/>
      <c r="CH239" s="417"/>
      <c r="CI239" s="416"/>
      <c r="CJ239" s="416"/>
      <c r="CK239" s="416"/>
      <c r="CL239" s="416"/>
      <c r="CM239" s="417"/>
      <c r="CN239" s="416"/>
      <c r="CO239" s="416"/>
      <c r="CP239" s="416"/>
      <c r="CQ239" s="416"/>
      <c r="CR239" s="417"/>
      <c r="CS239" s="416"/>
      <c r="CT239" s="416"/>
      <c r="CU239" s="416"/>
      <c r="CV239" s="416"/>
      <c r="CW239" s="417"/>
      <c r="CX239" s="416"/>
      <c r="CY239" s="416"/>
      <c r="CZ239" s="416"/>
      <c r="DA239" s="416"/>
      <c r="DB239" s="417"/>
      <c r="DC239" s="416"/>
      <c r="DD239" s="416"/>
      <c r="DE239" s="416"/>
      <c r="DF239" s="416"/>
      <c r="DG239" s="417"/>
      <c r="DH239" s="416"/>
      <c r="DI239" s="416"/>
      <c r="DJ239" s="416"/>
      <c r="DK239" s="416"/>
      <c r="DL239" s="417"/>
      <c r="DM239" s="416"/>
      <c r="DN239" s="416"/>
      <c r="DO239" s="416"/>
      <c r="DP239" s="416"/>
      <c r="DQ239" s="417"/>
      <c r="DR239" s="416"/>
      <c r="DS239" s="416"/>
      <c r="DT239" s="416"/>
      <c r="DU239" s="416"/>
      <c r="DV239" s="417"/>
      <c r="DW239" s="416"/>
      <c r="DX239" s="416"/>
      <c r="DY239" s="416"/>
      <c r="DZ239" s="416"/>
      <c r="EA239" s="417"/>
      <c r="EB239" s="416"/>
      <c r="EC239" s="416"/>
      <c r="ED239" s="416"/>
      <c r="EE239" s="416"/>
      <c r="EF239" s="417"/>
      <c r="EG239" s="416"/>
      <c r="EH239" s="416"/>
      <c r="EI239" s="416"/>
      <c r="EJ239" s="416"/>
      <c r="EK239" s="417"/>
      <c r="EL239" s="416"/>
      <c r="EM239" s="416"/>
      <c r="EN239" s="416"/>
      <c r="EO239" s="416"/>
      <c r="EP239" s="301"/>
      <c r="ER239" s="290"/>
    </row>
    <row r="240" spans="4:148" ht="12.75" hidden="1" customHeight="1" x14ac:dyDescent="0.35">
      <c r="D240" s="301" t="s">
        <v>380</v>
      </c>
      <c r="H240" s="416">
        <f>SUM(H241:H243)</f>
        <v>0</v>
      </c>
      <c r="I240" s="416"/>
      <c r="J240" s="416"/>
      <c r="K240" s="417"/>
      <c r="L240" s="416"/>
      <c r="M240" s="416">
        <f>SUM(M241:M243)</f>
        <v>0</v>
      </c>
      <c r="N240" s="416"/>
      <c r="O240" s="416"/>
      <c r="P240" s="417"/>
      <c r="Q240" s="416"/>
      <c r="R240" s="416">
        <f>SUM(R241:R243)</f>
        <v>0</v>
      </c>
      <c r="S240" s="416"/>
      <c r="T240" s="416"/>
      <c r="U240" s="417"/>
      <c r="V240" s="416"/>
      <c r="W240" s="416">
        <f>SUM(W241:W243)</f>
        <v>0</v>
      </c>
      <c r="X240" s="416"/>
      <c r="Y240" s="416"/>
      <c r="Z240" s="417"/>
      <c r="AA240" s="416"/>
      <c r="AB240" s="416">
        <f>SUM(AB241:AB243)</f>
        <v>0</v>
      </c>
      <c r="AC240" s="416"/>
      <c r="AD240" s="416"/>
      <c r="AE240" s="417"/>
      <c r="AF240" s="416"/>
      <c r="AG240" s="416">
        <f>SUM(AG241:AG243)</f>
        <v>0</v>
      </c>
      <c r="AH240" s="416"/>
      <c r="AI240" s="416"/>
      <c r="AJ240" s="417"/>
      <c r="AK240" s="416"/>
      <c r="AL240" s="416">
        <f>SUM(AL241:AL243)</f>
        <v>0</v>
      </c>
      <c r="AM240" s="416"/>
      <c r="AN240" s="416"/>
      <c r="AO240" s="417"/>
      <c r="AP240" s="416"/>
      <c r="AQ240" s="416">
        <f>SUM(AQ241:AQ243)</f>
        <v>0</v>
      </c>
      <c r="AR240" s="416"/>
      <c r="AS240" s="416"/>
      <c r="AT240" s="417"/>
      <c r="AU240" s="416"/>
      <c r="AV240" s="416">
        <f>SUM(AV241:AV243)</f>
        <v>0</v>
      </c>
      <c r="AW240" s="416"/>
      <c r="AX240" s="416"/>
      <c r="AY240" s="417"/>
      <c r="AZ240" s="416"/>
      <c r="BA240" s="416">
        <f>SUM(BA241:BA243)</f>
        <v>0</v>
      </c>
      <c r="BB240" s="416"/>
      <c r="BC240" s="416"/>
      <c r="BD240" s="417"/>
      <c r="BE240" s="416"/>
      <c r="BF240" s="416">
        <f>SUM(BF241:BF243)</f>
        <v>0</v>
      </c>
      <c r="BG240" s="416"/>
      <c r="BH240" s="416"/>
      <c r="BI240" s="417"/>
      <c r="BJ240" s="416"/>
      <c r="BK240" s="416">
        <f>SUM(BK241:BK243)</f>
        <v>0</v>
      </c>
      <c r="BL240" s="416"/>
      <c r="BM240" s="416"/>
      <c r="BN240" s="417"/>
      <c r="BO240" s="416"/>
      <c r="BP240" s="416">
        <f>SUM(BP241:BP243)</f>
        <v>0</v>
      </c>
      <c r="BQ240" s="416"/>
      <c r="BR240" s="416"/>
      <c r="BS240" s="417"/>
      <c r="BT240" s="416"/>
      <c r="BU240" s="416">
        <f>SUM(BU241:BU243)</f>
        <v>0</v>
      </c>
      <c r="BV240" s="416"/>
      <c r="BW240" s="416"/>
      <c r="BX240" s="417"/>
      <c r="BY240" s="416"/>
      <c r="BZ240" s="416">
        <f>SUM(BZ241:BZ243)</f>
        <v>0</v>
      </c>
      <c r="CA240" s="416"/>
      <c r="CB240" s="416"/>
      <c r="CC240" s="417"/>
      <c r="CD240" s="416"/>
      <c r="CE240" s="416">
        <f>SUM(CE241:CE243)</f>
        <v>0</v>
      </c>
      <c r="CF240" s="416"/>
      <c r="CG240" s="416"/>
      <c r="CH240" s="417"/>
      <c r="CI240" s="416"/>
      <c r="CJ240" s="416">
        <f>SUM(CJ241:CJ243)</f>
        <v>0</v>
      </c>
      <c r="CK240" s="416"/>
      <c r="CL240" s="416"/>
      <c r="CM240" s="417"/>
      <c r="CN240" s="416"/>
      <c r="CO240" s="416">
        <f>SUM(CO241:CO243)</f>
        <v>0</v>
      </c>
      <c r="CP240" s="416"/>
      <c r="CQ240" s="416"/>
      <c r="CR240" s="417"/>
      <c r="CS240" s="416"/>
      <c r="CT240" s="416">
        <f>SUM(CT241:CT243)</f>
        <v>0</v>
      </c>
      <c r="CU240" s="416"/>
      <c r="CV240" s="416"/>
      <c r="CW240" s="417"/>
      <c r="CX240" s="416"/>
      <c r="CY240" s="416">
        <f>SUM(CY241:CY243)</f>
        <v>0</v>
      </c>
      <c r="CZ240" s="416"/>
      <c r="DA240" s="416"/>
      <c r="DB240" s="417"/>
      <c r="DC240" s="416"/>
      <c r="DD240" s="416">
        <f>SUM(DD241:DD243)</f>
        <v>0</v>
      </c>
      <c r="DE240" s="416"/>
      <c r="DF240" s="416"/>
      <c r="DG240" s="417"/>
      <c r="DH240" s="416"/>
      <c r="DI240" s="416">
        <f>SUM(DI241:DI243)</f>
        <v>0</v>
      </c>
      <c r="DJ240" s="416"/>
      <c r="DK240" s="416"/>
      <c r="DL240" s="417"/>
      <c r="DM240" s="416"/>
      <c r="DN240" s="416">
        <f>SUM(DN241:DN243)</f>
        <v>0</v>
      </c>
      <c r="DO240" s="416"/>
      <c r="DP240" s="416"/>
      <c r="DQ240" s="417"/>
      <c r="DR240" s="416"/>
      <c r="DS240" s="416">
        <f>SUM(DS241:DS243)</f>
        <v>0</v>
      </c>
      <c r="DT240" s="416"/>
      <c r="DU240" s="416"/>
      <c r="DV240" s="417"/>
      <c r="DW240" s="416"/>
      <c r="DX240" s="416">
        <f>SUM(DX241:DX243)</f>
        <v>0</v>
      </c>
      <c r="DY240" s="416"/>
      <c r="DZ240" s="416"/>
      <c r="EA240" s="417"/>
      <c r="EB240" s="416"/>
      <c r="EC240" s="416">
        <f>SUM(EC241:EC243)</f>
        <v>0</v>
      </c>
      <c r="ED240" s="416"/>
      <c r="EE240" s="416"/>
      <c r="EF240" s="417"/>
      <c r="EG240" s="416"/>
      <c r="EH240" s="416">
        <f>SUM(EH241:EH243)</f>
        <v>0</v>
      </c>
      <c r="EI240" s="416"/>
      <c r="EJ240" s="416"/>
      <c r="EK240" s="417"/>
      <c r="EL240" s="416"/>
      <c r="EM240" s="416">
        <f>SUM(EM241:EM243)</f>
        <v>0</v>
      </c>
      <c r="EN240" s="416"/>
      <c r="EO240" s="416"/>
      <c r="EP240" s="301"/>
      <c r="ER240" s="290"/>
    </row>
    <row r="241" spans="3:148" ht="12.75" hidden="1" customHeight="1" x14ac:dyDescent="0.35">
      <c r="D241" s="301" t="s">
        <v>338</v>
      </c>
      <c r="G241" s="320"/>
      <c r="H241" s="414">
        <v>0</v>
      </c>
      <c r="I241" s="415"/>
      <c r="J241" s="416"/>
      <c r="K241" s="417"/>
      <c r="L241" s="418"/>
      <c r="M241" s="414">
        <v>0</v>
      </c>
      <c r="N241" s="415"/>
      <c r="O241" s="416"/>
      <c r="P241" s="417"/>
      <c r="Q241" s="418"/>
      <c r="R241" s="414">
        <v>0</v>
      </c>
      <c r="S241" s="415"/>
      <c r="T241" s="416"/>
      <c r="U241" s="417"/>
      <c r="V241" s="418"/>
      <c r="W241" s="414">
        <v>0</v>
      </c>
      <c r="X241" s="415"/>
      <c r="Y241" s="416"/>
      <c r="Z241" s="417"/>
      <c r="AA241" s="418"/>
      <c r="AB241" s="414">
        <v>0</v>
      </c>
      <c r="AC241" s="415"/>
      <c r="AD241" s="416"/>
      <c r="AE241" s="417"/>
      <c r="AF241" s="418"/>
      <c r="AG241" s="414">
        <v>0</v>
      </c>
      <c r="AH241" s="415"/>
      <c r="AI241" s="416"/>
      <c r="AJ241" s="417"/>
      <c r="AK241" s="418"/>
      <c r="AL241" s="414">
        <v>0</v>
      </c>
      <c r="AM241" s="415"/>
      <c r="AN241" s="416"/>
      <c r="AO241" s="417"/>
      <c r="AP241" s="418"/>
      <c r="AQ241" s="414">
        <v>0</v>
      </c>
      <c r="AR241" s="415"/>
      <c r="AS241" s="416"/>
      <c r="AT241" s="417"/>
      <c r="AU241" s="418"/>
      <c r="AV241" s="414">
        <v>0</v>
      </c>
      <c r="AW241" s="415"/>
      <c r="AX241" s="416"/>
      <c r="AY241" s="417"/>
      <c r="AZ241" s="418"/>
      <c r="BA241" s="414">
        <v>0</v>
      </c>
      <c r="BB241" s="415"/>
      <c r="BC241" s="416"/>
      <c r="BD241" s="417"/>
      <c r="BE241" s="418"/>
      <c r="BF241" s="414">
        <v>0</v>
      </c>
      <c r="BG241" s="415"/>
      <c r="BH241" s="416"/>
      <c r="BI241" s="417"/>
      <c r="BJ241" s="418"/>
      <c r="BK241" s="414">
        <v>0</v>
      </c>
      <c r="BL241" s="415"/>
      <c r="BM241" s="416"/>
      <c r="BN241" s="417"/>
      <c r="BO241" s="418"/>
      <c r="BP241" s="414">
        <v>0</v>
      </c>
      <c r="BQ241" s="415"/>
      <c r="BR241" s="416"/>
      <c r="BS241" s="417"/>
      <c r="BT241" s="418"/>
      <c r="BU241" s="414">
        <f>SUM(M241:BP241)</f>
        <v>0</v>
      </c>
      <c r="BV241" s="415"/>
      <c r="BW241" s="416"/>
      <c r="BX241" s="417"/>
      <c r="BY241" s="418"/>
      <c r="BZ241" s="414">
        <v>0</v>
      </c>
      <c r="CA241" s="415"/>
      <c r="CB241" s="416"/>
      <c r="CC241" s="417"/>
      <c r="CD241" s="418"/>
      <c r="CE241" s="414">
        <v>0</v>
      </c>
      <c r="CF241" s="415"/>
      <c r="CG241" s="416"/>
      <c r="CH241" s="417"/>
      <c r="CI241" s="418"/>
      <c r="CJ241" s="414">
        <v>0</v>
      </c>
      <c r="CK241" s="415"/>
      <c r="CL241" s="416"/>
      <c r="CM241" s="417"/>
      <c r="CN241" s="418"/>
      <c r="CO241" s="414">
        <v>0</v>
      </c>
      <c r="CP241" s="415"/>
      <c r="CQ241" s="416"/>
      <c r="CR241" s="417"/>
      <c r="CS241" s="418"/>
      <c r="CT241" s="414">
        <v>0</v>
      </c>
      <c r="CU241" s="415"/>
      <c r="CV241" s="416"/>
      <c r="CW241" s="417"/>
      <c r="CX241" s="418"/>
      <c r="CY241" s="414">
        <v>0</v>
      </c>
      <c r="CZ241" s="415"/>
      <c r="DA241" s="416"/>
      <c r="DB241" s="417"/>
      <c r="DC241" s="418"/>
      <c r="DD241" s="414">
        <v>0</v>
      </c>
      <c r="DE241" s="415"/>
      <c r="DF241" s="416"/>
      <c r="DG241" s="417"/>
      <c r="DH241" s="418"/>
      <c r="DI241" s="414">
        <v>0</v>
      </c>
      <c r="DJ241" s="415"/>
      <c r="DK241" s="416"/>
      <c r="DL241" s="417"/>
      <c r="DM241" s="418"/>
      <c r="DN241" s="414">
        <v>0</v>
      </c>
      <c r="DO241" s="415"/>
      <c r="DP241" s="416"/>
      <c r="DQ241" s="417"/>
      <c r="DR241" s="418"/>
      <c r="DS241" s="414">
        <v>0</v>
      </c>
      <c r="DT241" s="415"/>
      <c r="DU241" s="416"/>
      <c r="DV241" s="417"/>
      <c r="DW241" s="418"/>
      <c r="DX241" s="414">
        <v>0</v>
      </c>
      <c r="DY241" s="415"/>
      <c r="DZ241" s="416"/>
      <c r="EA241" s="417"/>
      <c r="EB241" s="418"/>
      <c r="EC241" s="414">
        <v>0</v>
      </c>
      <c r="ED241" s="415"/>
      <c r="EE241" s="416"/>
      <c r="EF241" s="417"/>
      <c r="EG241" s="418"/>
      <c r="EH241" s="414">
        <v>0</v>
      </c>
      <c r="EI241" s="415"/>
      <c r="EJ241" s="416"/>
      <c r="EK241" s="417"/>
      <c r="EL241" s="418"/>
      <c r="EM241" s="414">
        <f>SUM(CE241:CE241)</f>
        <v>0</v>
      </c>
      <c r="EN241" s="415"/>
      <c r="EO241" s="416"/>
      <c r="EP241" s="301"/>
      <c r="ER241" s="290"/>
    </row>
    <row r="242" spans="3:148" ht="12.75" hidden="1" customHeight="1" x14ac:dyDescent="0.35">
      <c r="D242" s="301" t="s">
        <v>341</v>
      </c>
      <c r="G242" s="313"/>
      <c r="H242" s="416">
        <v>0</v>
      </c>
      <c r="I242" s="420"/>
      <c r="J242" s="416"/>
      <c r="K242" s="417"/>
      <c r="L242" s="417"/>
      <c r="M242" s="416">
        <v>0</v>
      </c>
      <c r="N242" s="420"/>
      <c r="O242" s="416"/>
      <c r="P242" s="417"/>
      <c r="Q242" s="417"/>
      <c r="R242" s="416">
        <v>0</v>
      </c>
      <c r="S242" s="420"/>
      <c r="T242" s="416"/>
      <c r="U242" s="417"/>
      <c r="V242" s="417"/>
      <c r="W242" s="416">
        <v>0</v>
      </c>
      <c r="X242" s="420"/>
      <c r="Y242" s="416"/>
      <c r="Z242" s="417"/>
      <c r="AA242" s="417"/>
      <c r="AB242" s="416">
        <v>0</v>
      </c>
      <c r="AC242" s="420"/>
      <c r="AD242" s="416"/>
      <c r="AE242" s="417"/>
      <c r="AF242" s="417"/>
      <c r="AG242" s="416">
        <v>0</v>
      </c>
      <c r="AH242" s="420"/>
      <c r="AI242" s="416"/>
      <c r="AJ242" s="417"/>
      <c r="AK242" s="417"/>
      <c r="AL242" s="416">
        <v>0</v>
      </c>
      <c r="AM242" s="420"/>
      <c r="AN242" s="416"/>
      <c r="AO242" s="417"/>
      <c r="AP242" s="417"/>
      <c r="AQ242" s="416">
        <v>0</v>
      </c>
      <c r="AR242" s="420"/>
      <c r="AS242" s="416"/>
      <c r="AT242" s="417"/>
      <c r="AU242" s="417"/>
      <c r="AV242" s="416">
        <v>0</v>
      </c>
      <c r="AW242" s="420"/>
      <c r="AX242" s="416"/>
      <c r="AY242" s="417"/>
      <c r="AZ242" s="417"/>
      <c r="BA242" s="416">
        <v>0</v>
      </c>
      <c r="BB242" s="420"/>
      <c r="BC242" s="416"/>
      <c r="BD242" s="417"/>
      <c r="BE242" s="417"/>
      <c r="BF242" s="416">
        <v>0</v>
      </c>
      <c r="BG242" s="420"/>
      <c r="BH242" s="416"/>
      <c r="BI242" s="417"/>
      <c r="BJ242" s="417"/>
      <c r="BK242" s="416">
        <v>0</v>
      </c>
      <c r="BL242" s="420"/>
      <c r="BM242" s="416"/>
      <c r="BN242" s="417"/>
      <c r="BO242" s="417"/>
      <c r="BP242" s="416">
        <v>0</v>
      </c>
      <c r="BQ242" s="420"/>
      <c r="BR242" s="416"/>
      <c r="BS242" s="417"/>
      <c r="BT242" s="417"/>
      <c r="BU242" s="416">
        <f>SUM(M242:BP242)</f>
        <v>0</v>
      </c>
      <c r="BV242" s="420"/>
      <c r="BW242" s="416"/>
      <c r="BX242" s="417"/>
      <c r="BY242" s="417"/>
      <c r="BZ242" s="416">
        <v>0</v>
      </c>
      <c r="CA242" s="420"/>
      <c r="CB242" s="416"/>
      <c r="CC242" s="417"/>
      <c r="CD242" s="417"/>
      <c r="CE242" s="416">
        <v>0</v>
      </c>
      <c r="CF242" s="420"/>
      <c r="CG242" s="416"/>
      <c r="CH242" s="417"/>
      <c r="CI242" s="417"/>
      <c r="CJ242" s="416">
        <v>0</v>
      </c>
      <c r="CK242" s="420"/>
      <c r="CL242" s="416"/>
      <c r="CM242" s="417"/>
      <c r="CN242" s="417"/>
      <c r="CO242" s="416">
        <v>0</v>
      </c>
      <c r="CP242" s="420"/>
      <c r="CQ242" s="416"/>
      <c r="CR242" s="417"/>
      <c r="CS242" s="417"/>
      <c r="CT242" s="416">
        <v>0</v>
      </c>
      <c r="CU242" s="420"/>
      <c r="CV242" s="416"/>
      <c r="CW242" s="417"/>
      <c r="CX242" s="417"/>
      <c r="CY242" s="416">
        <v>0</v>
      </c>
      <c r="CZ242" s="420"/>
      <c r="DA242" s="416"/>
      <c r="DB242" s="417"/>
      <c r="DC242" s="417"/>
      <c r="DD242" s="416">
        <v>0</v>
      </c>
      <c r="DE242" s="420"/>
      <c r="DF242" s="416"/>
      <c r="DG242" s="417"/>
      <c r="DH242" s="417"/>
      <c r="DI242" s="416">
        <v>0</v>
      </c>
      <c r="DJ242" s="420"/>
      <c r="DK242" s="416"/>
      <c r="DL242" s="417"/>
      <c r="DM242" s="417"/>
      <c r="DN242" s="416">
        <v>0</v>
      </c>
      <c r="DO242" s="420"/>
      <c r="DP242" s="416"/>
      <c r="DQ242" s="417"/>
      <c r="DR242" s="417"/>
      <c r="DS242" s="416">
        <v>0</v>
      </c>
      <c r="DT242" s="420"/>
      <c r="DU242" s="416"/>
      <c r="DV242" s="417"/>
      <c r="DW242" s="417"/>
      <c r="DX242" s="416">
        <v>0</v>
      </c>
      <c r="DY242" s="420"/>
      <c r="DZ242" s="416"/>
      <c r="EA242" s="417"/>
      <c r="EB242" s="417"/>
      <c r="EC242" s="416">
        <v>0</v>
      </c>
      <c r="ED242" s="420"/>
      <c r="EE242" s="416"/>
      <c r="EF242" s="417"/>
      <c r="EG242" s="417"/>
      <c r="EH242" s="416">
        <v>0</v>
      </c>
      <c r="EI242" s="420"/>
      <c r="EJ242" s="416"/>
      <c r="EK242" s="417"/>
      <c r="EL242" s="417"/>
      <c r="EM242" s="416">
        <f>SUM(CE242:CE242)</f>
        <v>0</v>
      </c>
      <c r="EN242" s="420"/>
      <c r="EO242" s="416"/>
      <c r="EP242" s="301"/>
      <c r="ER242" s="290"/>
    </row>
    <row r="243" spans="3:148" ht="12.75" hidden="1" customHeight="1" x14ac:dyDescent="0.35">
      <c r="D243" s="301" t="s">
        <v>342</v>
      </c>
      <c r="G243" s="337"/>
      <c r="H243" s="428">
        <v>0</v>
      </c>
      <c r="I243" s="429"/>
      <c r="J243" s="416"/>
      <c r="K243" s="417"/>
      <c r="L243" s="430"/>
      <c r="M243" s="428">
        <v>0</v>
      </c>
      <c r="N243" s="429"/>
      <c r="O243" s="416"/>
      <c r="P243" s="417"/>
      <c r="Q243" s="430"/>
      <c r="R243" s="428">
        <v>0</v>
      </c>
      <c r="S243" s="429"/>
      <c r="T243" s="416"/>
      <c r="U243" s="417"/>
      <c r="V243" s="430"/>
      <c r="W243" s="428">
        <v>0</v>
      </c>
      <c r="X243" s="429"/>
      <c r="Y243" s="416"/>
      <c r="Z243" s="417"/>
      <c r="AA243" s="430"/>
      <c r="AB243" s="428">
        <v>0</v>
      </c>
      <c r="AC243" s="429"/>
      <c r="AD243" s="416"/>
      <c r="AE243" s="417"/>
      <c r="AF243" s="430"/>
      <c r="AG243" s="428">
        <v>0</v>
      </c>
      <c r="AH243" s="429"/>
      <c r="AI243" s="416"/>
      <c r="AJ243" s="417"/>
      <c r="AK243" s="430"/>
      <c r="AL243" s="428">
        <v>0</v>
      </c>
      <c r="AM243" s="429"/>
      <c r="AN243" s="416"/>
      <c r="AO243" s="417"/>
      <c r="AP243" s="430"/>
      <c r="AQ243" s="428">
        <v>0</v>
      </c>
      <c r="AR243" s="429"/>
      <c r="AS243" s="416"/>
      <c r="AT243" s="417"/>
      <c r="AU243" s="430"/>
      <c r="AV243" s="428">
        <v>0</v>
      </c>
      <c r="AW243" s="429"/>
      <c r="AX243" s="416"/>
      <c r="AY243" s="417"/>
      <c r="AZ243" s="430"/>
      <c r="BA243" s="428">
        <v>0</v>
      </c>
      <c r="BB243" s="429"/>
      <c r="BC243" s="416"/>
      <c r="BD243" s="417"/>
      <c r="BE243" s="430"/>
      <c r="BF243" s="428">
        <v>0</v>
      </c>
      <c r="BG243" s="429"/>
      <c r="BH243" s="416"/>
      <c r="BI243" s="417"/>
      <c r="BJ243" s="430"/>
      <c r="BK243" s="428">
        <v>0</v>
      </c>
      <c r="BL243" s="429"/>
      <c r="BM243" s="416"/>
      <c r="BN243" s="417"/>
      <c r="BO243" s="430"/>
      <c r="BP243" s="428">
        <v>0</v>
      </c>
      <c r="BQ243" s="429"/>
      <c r="BR243" s="416"/>
      <c r="BS243" s="417"/>
      <c r="BT243" s="430"/>
      <c r="BU243" s="428">
        <f>SUM(M243:BP243)</f>
        <v>0</v>
      </c>
      <c r="BV243" s="429"/>
      <c r="BW243" s="416"/>
      <c r="BX243" s="417"/>
      <c r="BY243" s="430"/>
      <c r="BZ243" s="428">
        <v>0</v>
      </c>
      <c r="CA243" s="429"/>
      <c r="CB243" s="416"/>
      <c r="CC243" s="417"/>
      <c r="CD243" s="430"/>
      <c r="CE243" s="428">
        <v>0</v>
      </c>
      <c r="CF243" s="429"/>
      <c r="CG243" s="416"/>
      <c r="CH243" s="417"/>
      <c r="CI243" s="430"/>
      <c r="CJ243" s="428">
        <v>0</v>
      </c>
      <c r="CK243" s="429"/>
      <c r="CL243" s="416"/>
      <c r="CM243" s="417"/>
      <c r="CN243" s="430"/>
      <c r="CO243" s="428">
        <v>0</v>
      </c>
      <c r="CP243" s="429"/>
      <c r="CQ243" s="416"/>
      <c r="CR243" s="417"/>
      <c r="CS243" s="430"/>
      <c r="CT243" s="428">
        <v>0</v>
      </c>
      <c r="CU243" s="429"/>
      <c r="CV243" s="416"/>
      <c r="CW243" s="417"/>
      <c r="CX243" s="430"/>
      <c r="CY243" s="428">
        <v>0</v>
      </c>
      <c r="CZ243" s="429"/>
      <c r="DA243" s="416"/>
      <c r="DB243" s="417"/>
      <c r="DC243" s="430"/>
      <c r="DD243" s="428">
        <v>0</v>
      </c>
      <c r="DE243" s="429"/>
      <c r="DF243" s="416"/>
      <c r="DG243" s="417"/>
      <c r="DH243" s="430"/>
      <c r="DI243" s="428">
        <v>0</v>
      </c>
      <c r="DJ243" s="429"/>
      <c r="DK243" s="416"/>
      <c r="DL243" s="417"/>
      <c r="DM243" s="430"/>
      <c r="DN243" s="428">
        <v>0</v>
      </c>
      <c r="DO243" s="429"/>
      <c r="DP243" s="416"/>
      <c r="DQ243" s="417"/>
      <c r="DR243" s="430"/>
      <c r="DS243" s="428">
        <v>0</v>
      </c>
      <c r="DT243" s="429"/>
      <c r="DU243" s="416"/>
      <c r="DV243" s="417"/>
      <c r="DW243" s="430"/>
      <c r="DX243" s="428">
        <v>0</v>
      </c>
      <c r="DY243" s="429"/>
      <c r="DZ243" s="416"/>
      <c r="EA243" s="417"/>
      <c r="EB243" s="430"/>
      <c r="EC243" s="428">
        <v>0</v>
      </c>
      <c r="ED243" s="429"/>
      <c r="EE243" s="416"/>
      <c r="EF243" s="417"/>
      <c r="EG243" s="430"/>
      <c r="EH243" s="428">
        <v>0</v>
      </c>
      <c r="EI243" s="429"/>
      <c r="EJ243" s="416"/>
      <c r="EK243" s="417"/>
      <c r="EL243" s="430"/>
      <c r="EM243" s="428">
        <f>SUM(CE243:CE243)</f>
        <v>0</v>
      </c>
      <c r="EN243" s="429"/>
      <c r="EO243" s="416"/>
      <c r="EP243" s="301"/>
      <c r="ER243" s="290"/>
    </row>
    <row r="244" spans="3:148" ht="14.25" customHeight="1" x14ac:dyDescent="0.35">
      <c r="D244" s="436"/>
      <c r="E244" s="437"/>
      <c r="F244" s="438"/>
      <c r="G244" s="292"/>
      <c r="H244" s="439"/>
      <c r="I244" s="439"/>
      <c r="J244" s="439"/>
      <c r="K244" s="440"/>
      <c r="L244" s="439"/>
      <c r="M244" s="439"/>
      <c r="N244" s="439"/>
      <c r="O244" s="439"/>
      <c r="P244" s="440"/>
      <c r="Q244" s="439"/>
      <c r="R244" s="439"/>
      <c r="S244" s="439"/>
      <c r="T244" s="439"/>
      <c r="U244" s="440"/>
      <c r="V244" s="439"/>
      <c r="W244" s="439"/>
      <c r="X244" s="439"/>
      <c r="Y244" s="439"/>
      <c r="Z244" s="440"/>
      <c r="AA244" s="439"/>
      <c r="AB244" s="439"/>
      <c r="AC244" s="439"/>
      <c r="AD244" s="439"/>
      <c r="AE244" s="440"/>
      <c r="AF244" s="439"/>
      <c r="AG244" s="439"/>
      <c r="AH244" s="439"/>
      <c r="AI244" s="439"/>
      <c r="AJ244" s="440"/>
      <c r="AK244" s="439"/>
      <c r="AL244" s="439"/>
      <c r="AM244" s="439"/>
      <c r="AN244" s="439"/>
      <c r="AO244" s="440"/>
      <c r="AP244" s="439"/>
      <c r="AQ244" s="439"/>
      <c r="AR244" s="439"/>
      <c r="AS244" s="439"/>
      <c r="AT244" s="440"/>
      <c r="AU244" s="439"/>
      <c r="AV244" s="439"/>
      <c r="AW244" s="439"/>
      <c r="AX244" s="439"/>
      <c r="AY244" s="440"/>
      <c r="AZ244" s="439"/>
      <c r="BA244" s="439"/>
      <c r="BB244" s="439"/>
      <c r="BC244" s="439"/>
      <c r="BD244" s="440"/>
      <c r="BE244" s="439"/>
      <c r="BF244" s="439"/>
      <c r="BG244" s="439"/>
      <c r="BH244" s="439"/>
      <c r="BI244" s="440"/>
      <c r="BJ244" s="439"/>
      <c r="BK244" s="439"/>
      <c r="BL244" s="439"/>
      <c r="BM244" s="439"/>
      <c r="BN244" s="440"/>
      <c r="BO244" s="439"/>
      <c r="BP244" s="439"/>
      <c r="BQ244" s="439"/>
      <c r="BR244" s="439"/>
      <c r="BS244" s="440"/>
      <c r="BT244" s="439"/>
      <c r="BU244" s="439"/>
      <c r="BV244" s="439"/>
      <c r="BW244" s="439"/>
      <c r="BX244" s="440"/>
      <c r="BY244" s="439"/>
      <c r="BZ244" s="439"/>
      <c r="CA244" s="439"/>
      <c r="CB244" s="439"/>
      <c r="CC244" s="440"/>
      <c r="CD244" s="439"/>
      <c r="CE244" s="439"/>
      <c r="CF244" s="439"/>
      <c r="CG244" s="439"/>
      <c r="CH244" s="440"/>
      <c r="CI244" s="439"/>
      <c r="CJ244" s="439"/>
      <c r="CK244" s="439"/>
      <c r="CL244" s="439"/>
      <c r="CM244" s="440"/>
      <c r="CN244" s="439"/>
      <c r="CO244" s="439"/>
      <c r="CP244" s="439"/>
      <c r="CQ244" s="439"/>
      <c r="CR244" s="440"/>
      <c r="CS244" s="439"/>
      <c r="CT244" s="439"/>
      <c r="CU244" s="439"/>
      <c r="CV244" s="439"/>
      <c r="CW244" s="440"/>
      <c r="CX244" s="439"/>
      <c r="CY244" s="439"/>
      <c r="CZ244" s="439"/>
      <c r="DA244" s="439"/>
      <c r="DB244" s="440"/>
      <c r="DC244" s="439"/>
      <c r="DD244" s="439"/>
      <c r="DE244" s="439"/>
      <c r="DF244" s="439"/>
      <c r="DG244" s="440"/>
      <c r="DH244" s="439"/>
      <c r="DI244" s="439"/>
      <c r="DJ244" s="439"/>
      <c r="DK244" s="439"/>
      <c r="DL244" s="440"/>
      <c r="DM244" s="439"/>
      <c r="DN244" s="439"/>
      <c r="DO244" s="439"/>
      <c r="DP244" s="439"/>
      <c r="DQ244" s="440"/>
      <c r="DR244" s="439"/>
      <c r="DS244" s="439"/>
      <c r="DT244" s="439"/>
      <c r="DU244" s="439"/>
      <c r="DV244" s="440"/>
      <c r="DW244" s="439"/>
      <c r="DX244" s="439"/>
      <c r="DY244" s="439"/>
      <c r="DZ244" s="439"/>
      <c r="EA244" s="440"/>
      <c r="EB244" s="439"/>
      <c r="EC244" s="439"/>
      <c r="ED244" s="439"/>
      <c r="EE244" s="439"/>
      <c r="EF244" s="440"/>
      <c r="EG244" s="439"/>
      <c r="EH244" s="439"/>
      <c r="EI244" s="439"/>
      <c r="EJ244" s="439"/>
      <c r="EK244" s="440"/>
      <c r="EL244" s="439"/>
      <c r="EM244" s="439"/>
      <c r="EN244" s="439"/>
      <c r="EO244" s="441"/>
      <c r="EP244" s="301"/>
      <c r="ER244" s="290"/>
    </row>
    <row r="245" spans="3:148" ht="12" customHeight="1" x14ac:dyDescent="0.35">
      <c r="C245" s="416"/>
      <c r="D245" s="442"/>
      <c r="E245" s="442"/>
      <c r="F245" s="289"/>
      <c r="H245" s="416"/>
      <c r="I245" s="416"/>
      <c r="J245" s="416"/>
      <c r="K245" s="416"/>
      <c r="L245" s="416"/>
      <c r="M245" s="416"/>
      <c r="N245" s="416"/>
      <c r="O245" s="416"/>
      <c r="P245" s="416"/>
      <c r="Q245" s="416"/>
      <c r="R245" s="416"/>
      <c r="S245" s="416"/>
      <c r="T245" s="416"/>
      <c r="U245" s="416"/>
      <c r="V245" s="416"/>
      <c r="W245" s="416"/>
      <c r="X245" s="416"/>
      <c r="Y245" s="416"/>
      <c r="Z245" s="416"/>
      <c r="AA245" s="416"/>
      <c r="AB245" s="416"/>
      <c r="AC245" s="416"/>
      <c r="AD245" s="416"/>
      <c r="AE245" s="416"/>
      <c r="AF245" s="416"/>
      <c r="AG245" s="416"/>
      <c r="AH245" s="416"/>
      <c r="AI245" s="416"/>
      <c r="AJ245" s="416"/>
      <c r="AK245" s="416"/>
      <c r="AL245" s="416"/>
      <c r="AM245" s="416"/>
      <c r="AN245" s="416"/>
      <c r="AO245" s="416"/>
      <c r="AP245" s="416"/>
      <c r="AQ245" s="416"/>
      <c r="AR245" s="416"/>
      <c r="AS245" s="416"/>
      <c r="AT245" s="416"/>
      <c r="AU245" s="416"/>
      <c r="AV245" s="416"/>
      <c r="AW245" s="416"/>
      <c r="AX245" s="416"/>
      <c r="AY245" s="416"/>
      <c r="AZ245" s="416"/>
      <c r="BA245" s="416"/>
      <c r="BB245" s="416"/>
      <c r="BC245" s="416"/>
      <c r="BD245" s="416"/>
      <c r="BE245" s="416"/>
      <c r="BF245" s="416"/>
      <c r="BG245" s="416"/>
      <c r="BH245" s="416"/>
      <c r="BI245" s="416"/>
      <c r="BJ245" s="416"/>
      <c r="BK245" s="416"/>
      <c r="BL245" s="416"/>
      <c r="BM245" s="416"/>
      <c r="BN245" s="416"/>
      <c r="BO245" s="416"/>
      <c r="BP245" s="416"/>
      <c r="BQ245" s="416"/>
      <c r="BR245" s="416"/>
      <c r="BS245" s="416"/>
      <c r="BT245" s="416"/>
      <c r="BU245" s="416"/>
      <c r="BV245" s="416"/>
      <c r="BW245" s="416"/>
      <c r="BX245" s="442"/>
      <c r="CA245" s="416"/>
      <c r="CB245" s="416"/>
      <c r="CC245" s="416"/>
      <c r="CD245" s="416"/>
      <c r="CE245" s="416"/>
      <c r="CF245" s="416"/>
      <c r="CG245" s="416"/>
      <c r="CH245" s="416"/>
      <c r="CI245" s="416"/>
      <c r="CJ245" s="416"/>
      <c r="CK245" s="416"/>
      <c r="CL245" s="416"/>
      <c r="CM245" s="416"/>
      <c r="CN245" s="416"/>
      <c r="CO245" s="416"/>
      <c r="CP245" s="416"/>
      <c r="CQ245" s="416"/>
      <c r="CR245" s="416"/>
      <c r="CS245" s="416"/>
      <c r="CT245" s="416"/>
      <c r="CU245" s="416"/>
      <c r="CV245" s="416"/>
      <c r="CW245" s="416"/>
      <c r="CX245" s="416"/>
      <c r="CY245" s="416"/>
      <c r="CZ245" s="416"/>
      <c r="DA245" s="416"/>
      <c r="DB245" s="416"/>
      <c r="DC245" s="416"/>
      <c r="DD245" s="416"/>
      <c r="DE245" s="416"/>
      <c r="DF245" s="416"/>
      <c r="DG245" s="416"/>
      <c r="DH245" s="416"/>
      <c r="DI245" s="416"/>
      <c r="DJ245" s="416"/>
      <c r="DK245" s="416"/>
      <c r="DL245" s="416"/>
      <c r="DM245" s="416"/>
      <c r="DN245" s="416"/>
      <c r="DO245" s="416"/>
      <c r="DP245" s="416"/>
      <c r="DQ245" s="416"/>
      <c r="DR245" s="416"/>
      <c r="DS245" s="416"/>
      <c r="DT245" s="416"/>
      <c r="DU245" s="416"/>
      <c r="DV245" s="416"/>
      <c r="DW245" s="416"/>
      <c r="DX245" s="416"/>
      <c r="DY245" s="416"/>
      <c r="DZ245" s="416"/>
      <c r="EA245" s="416"/>
      <c r="EB245" s="416"/>
      <c r="EC245" s="416"/>
      <c r="ED245" s="416"/>
      <c r="EE245" s="416"/>
      <c r="EF245" s="416"/>
      <c r="EG245" s="416"/>
      <c r="EH245" s="416"/>
      <c r="EI245" s="416"/>
      <c r="EJ245" s="416"/>
      <c r="EK245" s="416"/>
      <c r="EL245" s="416"/>
      <c r="EM245" s="416"/>
      <c r="EN245" s="416"/>
      <c r="EO245" s="416"/>
      <c r="ER245" s="290"/>
    </row>
    <row r="246" spans="3:148" ht="12" hidden="1" customHeight="1" x14ac:dyDescent="0.35">
      <c r="C246" s="416"/>
      <c r="D246" s="416"/>
      <c r="E246" s="416"/>
      <c r="F246" s="289"/>
      <c r="H246" s="416"/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  <c r="AA246" s="416"/>
      <c r="AB246" s="416"/>
      <c r="AC246" s="416"/>
      <c r="AD246" s="416"/>
      <c r="AE246" s="416"/>
      <c r="AF246" s="416"/>
      <c r="AG246" s="416"/>
      <c r="AH246" s="416"/>
      <c r="AI246" s="416"/>
      <c r="AJ246" s="416"/>
      <c r="AK246" s="416"/>
      <c r="AL246" s="416"/>
      <c r="AM246" s="416"/>
      <c r="AN246" s="416"/>
      <c r="AO246" s="416"/>
      <c r="AP246" s="416"/>
      <c r="AQ246" s="416"/>
      <c r="AR246" s="416"/>
      <c r="AS246" s="416"/>
      <c r="AT246" s="416"/>
      <c r="AU246" s="416"/>
      <c r="AV246" s="416"/>
      <c r="AW246" s="416"/>
      <c r="AX246" s="416"/>
      <c r="AY246" s="416"/>
      <c r="AZ246" s="416"/>
      <c r="BA246" s="416"/>
      <c r="BB246" s="416"/>
      <c r="BC246" s="416"/>
      <c r="BD246" s="416"/>
      <c r="BE246" s="416"/>
      <c r="BF246" s="416"/>
      <c r="BG246" s="416"/>
      <c r="BH246" s="416"/>
      <c r="BI246" s="416"/>
      <c r="BJ246" s="416"/>
      <c r="BK246" s="416"/>
      <c r="BL246" s="416"/>
      <c r="BM246" s="416"/>
      <c r="BN246" s="416"/>
      <c r="BO246" s="416"/>
      <c r="BP246" s="416"/>
      <c r="BQ246" s="416"/>
      <c r="BR246" s="416"/>
      <c r="BS246" s="416"/>
      <c r="BT246" s="416"/>
      <c r="BU246" s="416"/>
      <c r="BV246" s="416"/>
      <c r="BW246" s="416"/>
      <c r="BX246" s="416"/>
      <c r="CA246" s="416"/>
      <c r="CB246" s="416"/>
      <c r="CC246" s="416"/>
      <c r="CD246" s="416"/>
      <c r="CE246" s="416"/>
      <c r="CF246" s="416"/>
      <c r="CG246" s="416"/>
      <c r="CH246" s="416"/>
      <c r="CI246" s="416"/>
      <c r="CJ246" s="416"/>
      <c r="CK246" s="416"/>
      <c r="CL246" s="416"/>
      <c r="CM246" s="416"/>
      <c r="CN246" s="416"/>
      <c r="CO246" s="416"/>
      <c r="CP246" s="416"/>
      <c r="CQ246" s="416"/>
      <c r="CR246" s="416"/>
      <c r="CS246" s="416"/>
      <c r="CT246" s="416"/>
      <c r="CU246" s="416"/>
      <c r="CV246" s="416"/>
      <c r="CW246" s="416"/>
      <c r="CX246" s="416"/>
      <c r="CY246" s="416"/>
      <c r="CZ246" s="416"/>
      <c r="DA246" s="416"/>
      <c r="DB246" s="416"/>
      <c r="DC246" s="416"/>
      <c r="DD246" s="416"/>
      <c r="DE246" s="416"/>
      <c r="DF246" s="416"/>
      <c r="DG246" s="416"/>
      <c r="DH246" s="416"/>
      <c r="DI246" s="416"/>
      <c r="DJ246" s="416"/>
      <c r="DK246" s="416"/>
      <c r="DL246" s="416"/>
      <c r="DM246" s="416"/>
      <c r="DN246" s="416"/>
      <c r="DO246" s="416"/>
      <c r="DP246" s="416"/>
      <c r="DQ246" s="416"/>
      <c r="DR246" s="416"/>
      <c r="DS246" s="416"/>
      <c r="DT246" s="416"/>
      <c r="DU246" s="416"/>
      <c r="DV246" s="416"/>
      <c r="DW246" s="416"/>
      <c r="DX246" s="416"/>
      <c r="DY246" s="416"/>
      <c r="DZ246" s="416"/>
      <c r="EA246" s="416"/>
      <c r="EB246" s="416"/>
      <c r="EC246" s="416"/>
      <c r="ED246" s="416"/>
      <c r="EE246" s="416"/>
      <c r="EF246" s="416"/>
      <c r="EG246" s="416"/>
      <c r="EH246" s="416"/>
      <c r="EI246" s="416"/>
      <c r="EJ246" s="416"/>
      <c r="EK246" s="416"/>
      <c r="EL246" s="416"/>
      <c r="EM246" s="416"/>
      <c r="EN246" s="416"/>
      <c r="EO246" s="416"/>
      <c r="ER246" s="290"/>
    </row>
    <row r="247" spans="3:148" hidden="1" x14ac:dyDescent="0.35">
      <c r="F247" s="443"/>
      <c r="G247" s="443"/>
      <c r="H247" s="416"/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  <c r="AA247" s="416"/>
      <c r="AB247" s="416"/>
      <c r="AC247" s="416"/>
      <c r="AD247" s="416"/>
      <c r="AE247" s="416"/>
      <c r="AF247" s="416"/>
      <c r="AG247" s="416"/>
      <c r="AH247" s="416"/>
      <c r="AI247" s="416"/>
      <c r="AJ247" s="416"/>
      <c r="AK247" s="416"/>
      <c r="AL247" s="416"/>
      <c r="AM247" s="416"/>
      <c r="AN247" s="416"/>
      <c r="AO247" s="416"/>
      <c r="AP247" s="416"/>
      <c r="AQ247" s="416"/>
      <c r="AR247" s="416"/>
      <c r="AS247" s="416"/>
      <c r="AT247" s="416"/>
      <c r="AU247" s="416"/>
      <c r="AV247" s="416"/>
      <c r="AW247" s="416"/>
      <c r="AX247" s="416"/>
      <c r="AY247" s="416"/>
      <c r="AZ247" s="416"/>
      <c r="BA247" s="416"/>
      <c r="BB247" s="416"/>
      <c r="BC247" s="416"/>
      <c r="BD247" s="416"/>
      <c r="BE247" s="416"/>
      <c r="BF247" s="416"/>
      <c r="BG247" s="416"/>
      <c r="BH247" s="416"/>
      <c r="BI247" s="416"/>
      <c r="BJ247" s="416"/>
      <c r="BK247" s="416"/>
      <c r="BL247" s="416"/>
      <c r="BM247" s="416"/>
      <c r="BN247" s="416"/>
      <c r="BO247" s="416"/>
      <c r="BP247" s="416"/>
      <c r="BQ247" s="416"/>
      <c r="BR247" s="416"/>
      <c r="BS247" s="416"/>
      <c r="BT247" s="416"/>
      <c r="BU247" s="416"/>
      <c r="BV247" s="416"/>
      <c r="BW247" s="416"/>
      <c r="BX247" s="416"/>
      <c r="BY247" s="416"/>
      <c r="BZ247" s="416"/>
      <c r="CA247" s="416"/>
      <c r="CB247" s="416"/>
      <c r="CC247" s="416"/>
      <c r="CD247" s="416"/>
      <c r="CE247" s="416"/>
      <c r="CF247" s="416"/>
      <c r="CG247" s="416"/>
      <c r="CH247" s="416"/>
      <c r="CI247" s="416"/>
      <c r="CJ247" s="416"/>
      <c r="CK247" s="416"/>
      <c r="CL247" s="416"/>
      <c r="CM247" s="416"/>
      <c r="CN247" s="416"/>
      <c r="CO247" s="416"/>
      <c r="CP247" s="416"/>
      <c r="CQ247" s="416"/>
      <c r="CR247" s="416"/>
      <c r="CS247" s="416"/>
      <c r="CT247" s="416"/>
      <c r="CU247" s="416"/>
      <c r="CV247" s="416"/>
      <c r="CW247" s="416"/>
      <c r="CX247" s="416"/>
      <c r="CY247" s="416"/>
      <c r="CZ247" s="416"/>
      <c r="DA247" s="416"/>
      <c r="DB247" s="416"/>
      <c r="DC247" s="416"/>
      <c r="DD247" s="416"/>
      <c r="DE247" s="416"/>
      <c r="DF247" s="416"/>
      <c r="DG247" s="416"/>
      <c r="DH247" s="416"/>
      <c r="DI247" s="416"/>
      <c r="DJ247" s="416"/>
      <c r="DK247" s="416"/>
      <c r="DL247" s="416"/>
      <c r="DM247" s="416"/>
      <c r="DN247" s="416"/>
      <c r="DO247" s="416"/>
      <c r="DP247" s="416"/>
      <c r="DQ247" s="416"/>
      <c r="DR247" s="416"/>
      <c r="DS247" s="416"/>
      <c r="DT247" s="416"/>
      <c r="DU247" s="416"/>
      <c r="DV247" s="416"/>
      <c r="DW247" s="416"/>
      <c r="DX247" s="416"/>
      <c r="DY247" s="416"/>
      <c r="DZ247" s="416"/>
      <c r="EA247" s="416"/>
      <c r="EB247" s="416"/>
      <c r="EC247" s="416"/>
      <c r="ED247" s="416"/>
      <c r="EE247" s="416"/>
      <c r="EF247" s="416"/>
      <c r="EG247" s="416"/>
      <c r="EH247" s="416"/>
      <c r="EI247" s="416"/>
      <c r="EJ247" s="416"/>
      <c r="EK247" s="416"/>
      <c r="EL247" s="416"/>
      <c r="EM247" s="416"/>
      <c r="EN247" s="416"/>
      <c r="EO247" s="416"/>
      <c r="ER247" s="290"/>
    </row>
    <row r="248" spans="3:148" ht="15.45" x14ac:dyDescent="0.4">
      <c r="D248" s="393" t="s">
        <v>381</v>
      </c>
      <c r="E248" s="393"/>
      <c r="F248" s="393"/>
      <c r="G248" s="393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  <c r="AJ248" s="439"/>
      <c r="AK248" s="439"/>
      <c r="AL248" s="439"/>
      <c r="AM248" s="439"/>
      <c r="AN248" s="439"/>
      <c r="AO248" s="439"/>
      <c r="AP248" s="439"/>
      <c r="AQ248" s="439"/>
      <c r="AR248" s="439"/>
      <c r="AS248" s="439"/>
      <c r="AT248" s="439"/>
      <c r="AU248" s="439"/>
      <c r="AV248" s="439"/>
      <c r="AW248" s="439"/>
      <c r="AX248" s="439"/>
      <c r="AY248" s="439"/>
      <c r="AZ248" s="439"/>
      <c r="BA248" s="439"/>
      <c r="BB248" s="439"/>
      <c r="BC248" s="439"/>
      <c r="BD248" s="439"/>
      <c r="BE248" s="439"/>
      <c r="BF248" s="439"/>
      <c r="BG248" s="439"/>
      <c r="BH248" s="439"/>
      <c r="BI248" s="439"/>
      <c r="BJ248" s="439"/>
      <c r="BK248" s="439"/>
      <c r="BL248" s="439"/>
      <c r="BM248" s="439"/>
      <c r="BN248" s="439"/>
      <c r="BO248" s="439"/>
      <c r="BP248" s="439"/>
      <c r="BQ248" s="439"/>
      <c r="BR248" s="439"/>
      <c r="BS248" s="439"/>
      <c r="BT248" s="439"/>
      <c r="BU248" s="439"/>
      <c r="BV248" s="439"/>
      <c r="BW248" s="439"/>
      <c r="BX248" s="439"/>
      <c r="BY248" s="439"/>
      <c r="BZ248" s="439"/>
      <c r="CA248" s="439"/>
      <c r="CB248" s="439"/>
      <c r="CC248" s="439"/>
      <c r="CD248" s="439"/>
      <c r="CE248" s="439"/>
      <c r="CF248" s="439"/>
      <c r="CG248" s="439"/>
      <c r="CH248" s="439"/>
      <c r="CI248" s="439"/>
      <c r="CJ248" s="439"/>
      <c r="CK248" s="439"/>
      <c r="CL248" s="439"/>
      <c r="CM248" s="439"/>
      <c r="CN248" s="439"/>
      <c r="CO248" s="439"/>
      <c r="CP248" s="439"/>
      <c r="CQ248" s="439"/>
      <c r="CR248" s="439"/>
      <c r="CS248" s="439"/>
      <c r="CT248" s="439"/>
      <c r="CU248" s="439"/>
      <c r="CV248" s="439"/>
      <c r="CW248" s="439"/>
      <c r="CX248" s="439"/>
      <c r="CY248" s="439"/>
      <c r="CZ248" s="439"/>
      <c r="DA248" s="439"/>
      <c r="DB248" s="439"/>
      <c r="DC248" s="439"/>
      <c r="DD248" s="439"/>
      <c r="DE248" s="439"/>
      <c r="DF248" s="439"/>
      <c r="DG248" s="439"/>
      <c r="DH248" s="439"/>
      <c r="DI248" s="439"/>
      <c r="DJ248" s="439"/>
      <c r="DK248" s="439"/>
      <c r="DL248" s="439"/>
      <c r="DM248" s="439"/>
      <c r="DN248" s="439"/>
      <c r="DO248" s="439"/>
      <c r="DP248" s="439"/>
      <c r="DQ248" s="439"/>
      <c r="DR248" s="439"/>
      <c r="DS248" s="439"/>
      <c r="DT248" s="439"/>
      <c r="DU248" s="439"/>
      <c r="DV248" s="439"/>
      <c r="DW248" s="439"/>
      <c r="DX248" s="439"/>
      <c r="DY248" s="439"/>
      <c r="DZ248" s="439"/>
      <c r="EA248" s="439"/>
      <c r="EB248" s="439"/>
      <c r="EC248" s="439"/>
      <c r="ED248" s="439"/>
      <c r="EE248" s="439"/>
      <c r="EF248" s="439"/>
      <c r="EG248" s="439"/>
      <c r="EH248" s="439"/>
      <c r="EI248" s="439"/>
      <c r="EJ248" s="439"/>
      <c r="EK248" s="439"/>
      <c r="EL248" s="439"/>
      <c r="EM248" s="439"/>
      <c r="EN248" s="439"/>
      <c r="EO248" s="439"/>
      <c r="ER248" s="290"/>
    </row>
    <row r="249" spans="3:148" ht="15" customHeight="1" x14ac:dyDescent="0.35">
      <c r="D249" s="444"/>
      <c r="E249" s="445"/>
      <c r="F249" s="735" t="str">
        <f>H8</f>
        <v>2026/27</v>
      </c>
      <c r="G249" s="729"/>
      <c r="H249" s="729"/>
      <c r="I249" s="729"/>
      <c r="J249" s="729"/>
      <c r="K249" s="729"/>
      <c r="L249" s="729"/>
      <c r="M249" s="729"/>
      <c r="N249" s="729"/>
      <c r="O249" s="729"/>
      <c r="P249" s="729"/>
      <c r="Q249" s="729"/>
      <c r="R249" s="729"/>
      <c r="S249" s="729"/>
      <c r="T249" s="729"/>
      <c r="U249" s="729"/>
      <c r="V249" s="729"/>
      <c r="W249" s="729"/>
      <c r="X249" s="729"/>
      <c r="Y249" s="729"/>
      <c r="Z249" s="729"/>
      <c r="AA249" s="729"/>
      <c r="AB249" s="729"/>
      <c r="AC249" s="729"/>
      <c r="AD249" s="729"/>
      <c r="AE249" s="729"/>
      <c r="AF249" s="729"/>
      <c r="AG249" s="729"/>
      <c r="AH249" s="729"/>
      <c r="AI249" s="729"/>
      <c r="AJ249" s="729"/>
      <c r="AK249" s="729"/>
      <c r="AL249" s="729"/>
      <c r="AM249" s="729"/>
      <c r="AN249" s="729"/>
      <c r="AO249" s="729"/>
      <c r="AP249" s="729"/>
      <c r="AQ249" s="729"/>
      <c r="AR249" s="729"/>
      <c r="AS249" s="729"/>
      <c r="AT249" s="729"/>
      <c r="AU249" s="729"/>
      <c r="AV249" s="729"/>
      <c r="AW249" s="729"/>
      <c r="AX249" s="729"/>
      <c r="AY249" s="729"/>
      <c r="AZ249" s="729"/>
      <c r="BA249" s="729"/>
      <c r="BB249" s="729"/>
      <c r="BC249" s="729"/>
      <c r="BD249" s="729"/>
      <c r="BE249" s="729"/>
      <c r="BF249" s="729"/>
      <c r="BG249" s="729"/>
      <c r="BH249" s="729"/>
      <c r="BI249" s="729"/>
      <c r="BJ249" s="729"/>
      <c r="BK249" s="729"/>
      <c r="BL249" s="729"/>
      <c r="BM249" s="729"/>
      <c r="BN249" s="729"/>
      <c r="BO249" s="729"/>
      <c r="BP249" s="729"/>
      <c r="BQ249" s="729"/>
      <c r="BR249" s="729"/>
      <c r="BS249" s="729"/>
      <c r="BT249" s="729"/>
      <c r="BU249" s="729"/>
      <c r="BV249" s="729"/>
      <c r="BW249" s="732"/>
      <c r="BX249" s="446"/>
      <c r="BY249" s="447"/>
      <c r="BZ249" s="733" t="str">
        <f>BZ8</f>
        <v>2025/26</v>
      </c>
      <c r="CA249" s="733"/>
      <c r="CB249" s="733"/>
      <c r="CC249" s="733"/>
      <c r="CD249" s="733"/>
      <c r="CE249" s="733"/>
      <c r="CF249" s="733"/>
      <c r="CG249" s="733"/>
      <c r="CH249" s="733"/>
      <c r="CI249" s="733"/>
      <c r="CJ249" s="733"/>
      <c r="CK249" s="733"/>
      <c r="CL249" s="733"/>
      <c r="CM249" s="733"/>
      <c r="CN249" s="733"/>
      <c r="CO249" s="733"/>
      <c r="CP249" s="733"/>
      <c r="CQ249" s="733"/>
      <c r="CR249" s="733"/>
      <c r="CS249" s="733"/>
      <c r="CT249" s="733"/>
      <c r="CU249" s="733"/>
      <c r="CV249" s="733"/>
      <c r="CW249" s="733"/>
      <c r="CX249" s="733"/>
      <c r="CY249" s="733"/>
      <c r="CZ249" s="733"/>
      <c r="DA249" s="733"/>
      <c r="DB249" s="733"/>
      <c r="DC249" s="733"/>
      <c r="DD249" s="733"/>
      <c r="DE249" s="733"/>
      <c r="DF249" s="733"/>
      <c r="DG249" s="733"/>
      <c r="DH249" s="733"/>
      <c r="DI249" s="733"/>
      <c r="DJ249" s="733"/>
      <c r="DK249" s="733"/>
      <c r="DL249" s="733"/>
      <c r="DM249" s="733"/>
      <c r="DN249" s="733"/>
      <c r="DO249" s="733"/>
      <c r="DP249" s="733"/>
      <c r="DQ249" s="733"/>
      <c r="DR249" s="733"/>
      <c r="DS249" s="733"/>
      <c r="DT249" s="733"/>
      <c r="DU249" s="733"/>
      <c r="DV249" s="733"/>
      <c r="DW249" s="733"/>
      <c r="DX249" s="733"/>
      <c r="DY249" s="733"/>
      <c r="DZ249" s="733"/>
      <c r="EA249" s="733"/>
      <c r="EB249" s="733"/>
      <c r="EC249" s="733"/>
      <c r="ED249" s="733"/>
      <c r="EE249" s="733"/>
      <c r="EF249" s="733"/>
      <c r="EG249" s="733"/>
      <c r="EH249" s="733"/>
      <c r="EI249" s="733"/>
      <c r="EJ249" s="733"/>
      <c r="EK249" s="733"/>
      <c r="EL249" s="733"/>
      <c r="EM249" s="733"/>
      <c r="EN249" s="733"/>
      <c r="EO249" s="736"/>
      <c r="EP249" s="301"/>
      <c r="ER249" s="290"/>
    </row>
    <row r="250" spans="3:148" ht="18" customHeight="1" x14ac:dyDescent="0.35">
      <c r="D250" s="448"/>
      <c r="E250" s="449"/>
      <c r="H250" s="399" t="str">
        <f>H9</f>
        <v>Budget</v>
      </c>
      <c r="I250" s="304"/>
      <c r="J250" s="304"/>
      <c r="K250" s="303"/>
      <c r="L250" s="304"/>
      <c r="M250" s="304" t="s">
        <v>4</v>
      </c>
      <c r="N250" s="304"/>
      <c r="O250" s="304"/>
      <c r="P250" s="303"/>
      <c r="Q250" s="304"/>
      <c r="R250" s="304" t="s">
        <v>5</v>
      </c>
      <c r="S250" s="304"/>
      <c r="T250" s="304"/>
      <c r="U250" s="303"/>
      <c r="V250" s="304"/>
      <c r="W250" s="304" t="s">
        <v>6</v>
      </c>
      <c r="X250" s="304"/>
      <c r="Y250" s="304"/>
      <c r="Z250" s="303"/>
      <c r="AA250" s="304"/>
      <c r="AB250" s="304" t="s">
        <v>7</v>
      </c>
      <c r="AC250" s="304"/>
      <c r="AD250" s="304"/>
      <c r="AE250" s="303"/>
      <c r="AF250" s="304"/>
      <c r="AG250" s="304" t="s">
        <v>8</v>
      </c>
      <c r="AH250" s="304"/>
      <c r="AI250" s="304"/>
      <c r="AJ250" s="303"/>
      <c r="AK250" s="304"/>
      <c r="AL250" s="304" t="s">
        <v>9</v>
      </c>
      <c r="AM250" s="304"/>
      <c r="AN250" s="304"/>
      <c r="AO250" s="303"/>
      <c r="AP250" s="304"/>
      <c r="AQ250" s="304" t="s">
        <v>10</v>
      </c>
      <c r="AR250" s="304"/>
      <c r="AS250" s="304"/>
      <c r="AT250" s="303"/>
      <c r="AU250" s="304"/>
      <c r="AV250" s="304" t="s">
        <v>11</v>
      </c>
      <c r="AW250" s="304"/>
      <c r="AX250" s="304"/>
      <c r="AY250" s="303"/>
      <c r="AZ250" s="304"/>
      <c r="BA250" s="304" t="s">
        <v>12</v>
      </c>
      <c r="BB250" s="304"/>
      <c r="BC250" s="304"/>
      <c r="BD250" s="303"/>
      <c r="BE250" s="304"/>
      <c r="BF250" s="304" t="s">
        <v>13</v>
      </c>
      <c r="BG250" s="304"/>
      <c r="BH250" s="304"/>
      <c r="BI250" s="303"/>
      <c r="BJ250" s="399"/>
      <c r="BK250" s="399" t="s">
        <v>14</v>
      </c>
      <c r="BL250" s="399"/>
      <c r="BM250" s="400"/>
      <c r="BN250" s="303"/>
      <c r="BO250" s="399"/>
      <c r="BP250" s="399" t="s">
        <v>15</v>
      </c>
      <c r="BQ250" s="399"/>
      <c r="BR250" s="400"/>
      <c r="BS250" s="303"/>
      <c r="BT250" s="399"/>
      <c r="BU250" s="304" t="s">
        <v>16</v>
      </c>
      <c r="BV250" s="304"/>
      <c r="BW250" s="304"/>
      <c r="BX250" s="305"/>
      <c r="BY250" s="304"/>
      <c r="BZ250" s="399" t="str">
        <f>BZ9</f>
        <v>Preliminary</v>
      </c>
      <c r="CA250" s="304"/>
      <c r="CB250" s="304"/>
      <c r="CC250" s="303"/>
      <c r="CD250" s="304"/>
      <c r="CE250" s="304" t="s">
        <v>4</v>
      </c>
      <c r="CF250" s="304"/>
      <c r="CG250" s="304"/>
      <c r="CH250" s="303"/>
      <c r="CI250" s="304"/>
      <c r="CJ250" s="304" t="s">
        <v>5</v>
      </c>
      <c r="CK250" s="304"/>
      <c r="CL250" s="304"/>
      <c r="CM250" s="303"/>
      <c r="CN250" s="304"/>
      <c r="CO250" s="304" t="s">
        <v>6</v>
      </c>
      <c r="CP250" s="304"/>
      <c r="CQ250" s="304"/>
      <c r="CR250" s="303"/>
      <c r="CS250" s="304"/>
      <c r="CT250" s="304" t="s">
        <v>7</v>
      </c>
      <c r="CU250" s="304"/>
      <c r="CV250" s="304"/>
      <c r="CW250" s="303"/>
      <c r="CX250" s="304"/>
      <c r="CY250" s="304" t="s">
        <v>8</v>
      </c>
      <c r="CZ250" s="304"/>
      <c r="DA250" s="304"/>
      <c r="DB250" s="303"/>
      <c r="DC250" s="304"/>
      <c r="DD250" s="304" t="s">
        <v>9</v>
      </c>
      <c r="DE250" s="304"/>
      <c r="DF250" s="304"/>
      <c r="DG250" s="303"/>
      <c r="DH250" s="304"/>
      <c r="DI250" s="304" t="s">
        <v>10</v>
      </c>
      <c r="DJ250" s="304"/>
      <c r="DK250" s="304"/>
      <c r="DL250" s="303"/>
      <c r="DM250" s="304"/>
      <c r="DN250" s="304" t="s">
        <v>11</v>
      </c>
      <c r="DO250" s="304"/>
      <c r="DP250" s="304"/>
      <c r="DQ250" s="303"/>
      <c r="DR250" s="304"/>
      <c r="DS250" s="304" t="s">
        <v>12</v>
      </c>
      <c r="DT250" s="304"/>
      <c r="DU250" s="304"/>
      <c r="DV250" s="303"/>
      <c r="DW250" s="304"/>
      <c r="DX250" s="304" t="s">
        <v>13</v>
      </c>
      <c r="DY250" s="304"/>
      <c r="DZ250" s="304"/>
      <c r="EA250" s="303"/>
      <c r="EB250" s="304"/>
      <c r="EC250" s="304" t="s">
        <v>14</v>
      </c>
      <c r="ED250" s="304"/>
      <c r="EE250" s="304"/>
      <c r="EF250" s="303"/>
      <c r="EG250" s="399"/>
      <c r="EH250" s="399" t="s">
        <v>15</v>
      </c>
      <c r="EI250" s="399"/>
      <c r="EJ250" s="399"/>
      <c r="EK250" s="303"/>
      <c r="EL250" s="399"/>
      <c r="EM250" s="304" t="s">
        <v>16</v>
      </c>
      <c r="EN250" s="304"/>
      <c r="EO250" s="304"/>
      <c r="EP250" s="301"/>
      <c r="ER250" s="290"/>
    </row>
    <row r="251" spans="3:148" x14ac:dyDescent="0.35">
      <c r="D251" s="306" t="s">
        <v>19</v>
      </c>
      <c r="E251" s="401"/>
      <c r="F251" s="402"/>
      <c r="G251" s="401"/>
      <c r="H251" s="310" t="s">
        <v>284</v>
      </c>
      <c r="I251" s="310"/>
      <c r="J251" s="404"/>
      <c r="K251" s="309"/>
      <c r="L251" s="310"/>
      <c r="M251" s="310"/>
      <c r="N251" s="310"/>
      <c r="O251" s="310"/>
      <c r="P251" s="309"/>
      <c r="Q251" s="310"/>
      <c r="R251" s="310"/>
      <c r="S251" s="310"/>
      <c r="T251" s="310"/>
      <c r="U251" s="309"/>
      <c r="V251" s="310"/>
      <c r="W251" s="310"/>
      <c r="X251" s="310"/>
      <c r="Y251" s="310"/>
      <c r="Z251" s="309"/>
      <c r="AA251" s="310"/>
      <c r="AB251" s="310"/>
      <c r="AC251" s="310"/>
      <c r="AD251" s="310"/>
      <c r="AE251" s="309"/>
      <c r="AF251" s="310"/>
      <c r="AG251" s="310"/>
      <c r="AH251" s="310"/>
      <c r="AI251" s="310"/>
      <c r="AJ251" s="309"/>
      <c r="AK251" s="310"/>
      <c r="AL251" s="310"/>
      <c r="AM251" s="310"/>
      <c r="AN251" s="310"/>
      <c r="AO251" s="309"/>
      <c r="AP251" s="310"/>
      <c r="AQ251" s="310"/>
      <c r="AR251" s="310"/>
      <c r="AS251" s="310"/>
      <c r="AT251" s="309"/>
      <c r="AU251" s="310"/>
      <c r="AV251" s="310"/>
      <c r="AW251" s="310"/>
      <c r="AX251" s="310"/>
      <c r="AY251" s="309"/>
      <c r="AZ251" s="310"/>
      <c r="BA251" s="310"/>
      <c r="BB251" s="310"/>
      <c r="BC251" s="310"/>
      <c r="BD251" s="309"/>
      <c r="BE251" s="310"/>
      <c r="BF251" s="310"/>
      <c r="BG251" s="310"/>
      <c r="BH251" s="310"/>
      <c r="BI251" s="309"/>
      <c r="BJ251" s="310"/>
      <c r="BK251" s="310"/>
      <c r="BL251" s="310"/>
      <c r="BM251" s="404"/>
      <c r="BN251" s="309"/>
      <c r="BO251" s="310"/>
      <c r="BP251" s="310"/>
      <c r="BQ251" s="310"/>
      <c r="BR251" s="404"/>
      <c r="BS251" s="309"/>
      <c r="BT251" s="310"/>
      <c r="BU251" s="310"/>
      <c r="BV251" s="310"/>
      <c r="BW251" s="404"/>
      <c r="BX251" s="309"/>
      <c r="BY251" s="310"/>
      <c r="BZ251" s="310" t="s">
        <v>21</v>
      </c>
      <c r="CA251" s="310"/>
      <c r="CB251" s="310"/>
      <c r="CC251" s="309"/>
      <c r="CD251" s="310"/>
      <c r="CE251" s="310"/>
      <c r="CF251" s="310"/>
      <c r="CG251" s="310"/>
      <c r="CH251" s="309"/>
      <c r="CI251" s="310"/>
      <c r="CJ251" s="310"/>
      <c r="CK251" s="310"/>
      <c r="CL251" s="310"/>
      <c r="CM251" s="309"/>
      <c r="CN251" s="310"/>
      <c r="CO251" s="310"/>
      <c r="CP251" s="310"/>
      <c r="CQ251" s="310"/>
      <c r="CR251" s="309"/>
      <c r="CS251" s="310"/>
      <c r="CT251" s="310"/>
      <c r="CU251" s="310"/>
      <c r="CV251" s="310"/>
      <c r="CW251" s="309"/>
      <c r="CX251" s="310"/>
      <c r="CY251" s="310"/>
      <c r="CZ251" s="310"/>
      <c r="DA251" s="310"/>
      <c r="DB251" s="309"/>
      <c r="DC251" s="310"/>
      <c r="DD251" s="310"/>
      <c r="DE251" s="310"/>
      <c r="DF251" s="404"/>
      <c r="DG251" s="309"/>
      <c r="DH251" s="310"/>
      <c r="DI251" s="310"/>
      <c r="DJ251" s="310"/>
      <c r="DK251" s="310"/>
      <c r="DL251" s="309"/>
      <c r="DM251" s="310"/>
      <c r="DN251" s="310"/>
      <c r="DO251" s="310"/>
      <c r="DP251" s="310"/>
      <c r="DQ251" s="309"/>
      <c r="DR251" s="310"/>
      <c r="DS251" s="310"/>
      <c r="DT251" s="310"/>
      <c r="DU251" s="310"/>
      <c r="DV251" s="309"/>
      <c r="DW251" s="310"/>
      <c r="DX251" s="310"/>
      <c r="DY251" s="310"/>
      <c r="DZ251" s="310"/>
      <c r="EA251" s="309"/>
      <c r="EB251" s="310"/>
      <c r="EC251" s="310"/>
      <c r="ED251" s="310"/>
      <c r="EE251" s="310"/>
      <c r="EF251" s="309"/>
      <c r="EG251" s="310"/>
      <c r="EH251" s="310"/>
      <c r="EI251" s="310"/>
      <c r="EJ251" s="310"/>
      <c r="EK251" s="309"/>
      <c r="EL251" s="310"/>
      <c r="EM251" s="310"/>
      <c r="EN251" s="310"/>
      <c r="EO251" s="311"/>
      <c r="EP251" s="301"/>
      <c r="ER251" s="290"/>
    </row>
    <row r="252" spans="3:148" x14ac:dyDescent="0.35">
      <c r="D252" s="301"/>
      <c r="F252" s="450"/>
      <c r="G252" s="327"/>
      <c r="H252" s="416"/>
      <c r="I252" s="416"/>
      <c r="J252" s="416"/>
      <c r="K252" s="417"/>
      <c r="L252" s="327"/>
      <c r="M252" s="416"/>
      <c r="N252" s="416"/>
      <c r="O252" s="416"/>
      <c r="P252" s="417"/>
      <c r="Q252" s="327"/>
      <c r="R252" s="416"/>
      <c r="S252" s="416"/>
      <c r="T252" s="416"/>
      <c r="U252" s="417"/>
      <c r="V252" s="327"/>
      <c r="W252" s="416"/>
      <c r="X252" s="416"/>
      <c r="Y252" s="416"/>
      <c r="Z252" s="417"/>
      <c r="AA252" s="327"/>
      <c r="AB252" s="416"/>
      <c r="AC252" s="416"/>
      <c r="AD252" s="416"/>
      <c r="AE252" s="417"/>
      <c r="AF252" s="327"/>
      <c r="AG252" s="416"/>
      <c r="AH252" s="416"/>
      <c r="AI252" s="416"/>
      <c r="AJ252" s="417"/>
      <c r="AK252" s="327"/>
      <c r="AL252" s="416"/>
      <c r="AM252" s="416"/>
      <c r="AN252" s="416"/>
      <c r="AO252" s="417"/>
      <c r="AP252" s="327"/>
      <c r="AQ252" s="416"/>
      <c r="AR252" s="416"/>
      <c r="AS252" s="416"/>
      <c r="AT252" s="417"/>
      <c r="AU252" s="327"/>
      <c r="AV252" s="414"/>
      <c r="AW252" s="416"/>
      <c r="AX252" s="416"/>
      <c r="AY252" s="417"/>
      <c r="AZ252" s="327"/>
      <c r="BA252" s="416"/>
      <c r="BB252" s="416"/>
      <c r="BC252" s="416"/>
      <c r="BD252" s="417"/>
      <c r="BE252" s="327"/>
      <c r="BF252" s="416"/>
      <c r="BG252" s="416"/>
      <c r="BH252" s="416"/>
      <c r="BI252" s="417"/>
      <c r="BJ252" s="327"/>
      <c r="BK252" s="416"/>
      <c r="BL252" s="416"/>
      <c r="BM252" s="416"/>
      <c r="BN252" s="417"/>
      <c r="BO252" s="327"/>
      <c r="BP252" s="416"/>
      <c r="BQ252" s="416"/>
      <c r="BR252" s="416"/>
      <c r="BS252" s="417"/>
      <c r="BT252" s="327"/>
      <c r="BU252" s="416"/>
      <c r="BV252" s="416"/>
      <c r="BW252" s="416"/>
      <c r="BX252" s="417"/>
      <c r="BY252" s="327"/>
      <c r="BZ252" s="416"/>
      <c r="CA252" s="416"/>
      <c r="CB252" s="416"/>
      <c r="CC252" s="417"/>
      <c r="CD252" s="327"/>
      <c r="CE252" s="416"/>
      <c r="CF252" s="416"/>
      <c r="CG252" s="416"/>
      <c r="CH252" s="417"/>
      <c r="CI252" s="327"/>
      <c r="CJ252" s="416"/>
      <c r="CK252" s="416"/>
      <c r="CL252" s="416"/>
      <c r="CM252" s="417"/>
      <c r="CN252" s="327"/>
      <c r="CO252" s="416"/>
      <c r="CP252" s="416"/>
      <c r="CQ252" s="416"/>
      <c r="CR252" s="417"/>
      <c r="CS252" s="327"/>
      <c r="CT252" s="416"/>
      <c r="CU252" s="416"/>
      <c r="CV252" s="416"/>
      <c r="CW252" s="417"/>
      <c r="CX252" s="327"/>
      <c r="CY252" s="416"/>
      <c r="CZ252" s="416"/>
      <c r="DA252" s="416"/>
      <c r="DB252" s="417"/>
      <c r="DC252" s="327"/>
      <c r="DD252" s="416"/>
      <c r="DE252" s="416"/>
      <c r="DF252" s="420"/>
      <c r="DG252" s="417"/>
      <c r="DH252" s="327"/>
      <c r="DI252" s="416"/>
      <c r="DJ252" s="416"/>
      <c r="DK252" s="416"/>
      <c r="DL252" s="417"/>
      <c r="DM252" s="327"/>
      <c r="DN252" s="416"/>
      <c r="DO252" s="416"/>
      <c r="DP252" s="416"/>
      <c r="DQ252" s="417"/>
      <c r="DR252" s="327"/>
      <c r="DS252" s="416"/>
      <c r="DT252" s="416"/>
      <c r="DU252" s="416"/>
      <c r="DV252" s="417"/>
      <c r="DW252" s="327"/>
      <c r="DX252" s="416"/>
      <c r="DY252" s="416"/>
      <c r="DZ252" s="416"/>
      <c r="EA252" s="417"/>
      <c r="EB252" s="327"/>
      <c r="EC252" s="416"/>
      <c r="ED252" s="416"/>
      <c r="EE252" s="416"/>
      <c r="EF252" s="417"/>
      <c r="EG252" s="327"/>
      <c r="EH252" s="416"/>
      <c r="EI252" s="416"/>
      <c r="EJ252" s="416"/>
      <c r="EK252" s="417"/>
      <c r="EL252" s="327"/>
      <c r="EM252" s="416"/>
      <c r="EN252" s="416"/>
      <c r="EO252" s="416"/>
      <c r="EP252" s="301"/>
      <c r="ER252" s="290"/>
    </row>
    <row r="253" spans="3:148" hidden="1" x14ac:dyDescent="0.35">
      <c r="D253" s="301" t="s">
        <v>382</v>
      </c>
      <c r="G253" s="340"/>
      <c r="H253" s="428">
        <v>0</v>
      </c>
      <c r="I253" s="428"/>
      <c r="J253" s="416"/>
      <c r="K253" s="417"/>
      <c r="L253" s="340"/>
      <c r="M253" s="428">
        <f>SUM(M254:M255)</f>
        <v>0</v>
      </c>
      <c r="N253" s="428"/>
      <c r="O253" s="416"/>
      <c r="P253" s="417"/>
      <c r="Q253" s="340"/>
      <c r="R253" s="428">
        <f>SUM(R254:R255)</f>
        <v>0</v>
      </c>
      <c r="S253" s="428"/>
      <c r="T253" s="416"/>
      <c r="U253" s="417"/>
      <c r="V253" s="340"/>
      <c r="W253" s="428">
        <f>SUM(W254:W255)</f>
        <v>0</v>
      </c>
      <c r="X253" s="428"/>
      <c r="Y253" s="416"/>
      <c r="Z253" s="417"/>
      <c r="AA253" s="340"/>
      <c r="AB253" s="428">
        <f>SUM(AB254:AB255)</f>
        <v>0</v>
      </c>
      <c r="AC253" s="428"/>
      <c r="AD253" s="416"/>
      <c r="AE253" s="417"/>
      <c r="AF253" s="340"/>
      <c r="AG253" s="428">
        <f>SUM(AG254:AG255)</f>
        <v>0</v>
      </c>
      <c r="AH253" s="428"/>
      <c r="AI253" s="416"/>
      <c r="AJ253" s="417"/>
      <c r="AK253" s="340"/>
      <c r="AL253" s="428">
        <f>SUM(AL254:AL255)</f>
        <v>0</v>
      </c>
      <c r="AM253" s="428"/>
      <c r="AN253" s="416"/>
      <c r="AO253" s="417"/>
      <c r="AP253" s="340"/>
      <c r="AQ253" s="428">
        <f>SUM(AQ254:AQ255)</f>
        <v>0</v>
      </c>
      <c r="AR253" s="428"/>
      <c r="AS253" s="416"/>
      <c r="AT253" s="417"/>
      <c r="AU253" s="340"/>
      <c r="AV253" s="428">
        <f>SUM(AV254:AV255)</f>
        <v>0</v>
      </c>
      <c r="AW253" s="428"/>
      <c r="AX253" s="416"/>
      <c r="AY253" s="417"/>
      <c r="AZ253" s="340"/>
      <c r="BA253" s="428">
        <f>SUM(BA254:BA255)</f>
        <v>0</v>
      </c>
      <c r="BB253" s="428"/>
      <c r="BC253" s="416"/>
      <c r="BD253" s="417"/>
      <c r="BE253" s="340"/>
      <c r="BF253" s="428">
        <f>SUM(BF254:BF255)</f>
        <v>0</v>
      </c>
      <c r="BG253" s="428"/>
      <c r="BH253" s="416"/>
      <c r="BI253" s="417"/>
      <c r="BJ253" s="340"/>
      <c r="BK253" s="428">
        <f>SUM(BK254:BK255)</f>
        <v>0</v>
      </c>
      <c r="BL253" s="428"/>
      <c r="BM253" s="416"/>
      <c r="BN253" s="417"/>
      <c r="BO253" s="340"/>
      <c r="BP253" s="428">
        <f>SUM(BP254:BP255)</f>
        <v>0</v>
      </c>
      <c r="BQ253" s="428"/>
      <c r="BR253" s="416"/>
      <c r="BS253" s="417"/>
      <c r="BT253" s="340"/>
      <c r="BU253" s="428">
        <f>SUM(BU254:BU255)</f>
        <v>0</v>
      </c>
      <c r="BV253" s="428"/>
      <c r="BW253" s="416"/>
      <c r="BX253" s="417"/>
      <c r="BY253" s="340"/>
      <c r="BZ253" s="428">
        <f>SUM(BZ254:BZ255)</f>
        <v>0</v>
      </c>
      <c r="CA253" s="428"/>
      <c r="CB253" s="416"/>
      <c r="CC253" s="417"/>
      <c r="CD253" s="340"/>
      <c r="CE253" s="428">
        <f>SUM(CE254:CE255)</f>
        <v>0</v>
      </c>
      <c r="CF253" s="428"/>
      <c r="CG253" s="416"/>
      <c r="CH253" s="417"/>
      <c r="CI253" s="340"/>
      <c r="CJ253" s="428">
        <f>SUM(CJ254:CJ255)</f>
        <v>0</v>
      </c>
      <c r="CK253" s="428"/>
      <c r="CL253" s="416"/>
      <c r="CM253" s="417"/>
      <c r="CN253" s="340"/>
      <c r="CO253" s="428">
        <f>SUM(CO254:CO255)</f>
        <v>0</v>
      </c>
      <c r="CP253" s="428"/>
      <c r="CQ253" s="416"/>
      <c r="CR253" s="417"/>
      <c r="CS253" s="340"/>
      <c r="CT253" s="428">
        <f>SUM(CT254:CT255)</f>
        <v>0</v>
      </c>
      <c r="CU253" s="428"/>
      <c r="CV253" s="416"/>
      <c r="CW253" s="417"/>
      <c r="CX253" s="340"/>
      <c r="CY253" s="428">
        <f>SUM(CY254:CY255)</f>
        <v>0</v>
      </c>
      <c r="CZ253" s="428"/>
      <c r="DA253" s="416"/>
      <c r="DB253" s="417"/>
      <c r="DC253" s="340"/>
      <c r="DD253" s="428">
        <f>SUM(DD254:DD255)</f>
        <v>0</v>
      </c>
      <c r="DE253" s="428"/>
      <c r="DF253" s="416"/>
      <c r="DG253" s="417"/>
      <c r="DH253" s="340"/>
      <c r="DI253" s="428">
        <f>SUM(DI254:DI255)</f>
        <v>0</v>
      </c>
      <c r="DJ253" s="428"/>
      <c r="DK253" s="416"/>
      <c r="DL253" s="417"/>
      <c r="DM253" s="340"/>
      <c r="DN253" s="428">
        <f>SUM(DN254:DN255)</f>
        <v>0</v>
      </c>
      <c r="DO253" s="428"/>
      <c r="DP253" s="416"/>
      <c r="DQ253" s="417"/>
      <c r="DR253" s="340"/>
      <c r="DS253" s="428">
        <f>SUM(DS254:DS255)</f>
        <v>0</v>
      </c>
      <c r="DT253" s="428"/>
      <c r="DU253" s="416"/>
      <c r="DV253" s="417"/>
      <c r="DW253" s="340"/>
      <c r="DX253" s="428">
        <f>SUM(DX254:DX255)</f>
        <v>0</v>
      </c>
      <c r="DY253" s="428"/>
      <c r="DZ253" s="416"/>
      <c r="EA253" s="417"/>
      <c r="EB253" s="340"/>
      <c r="EC253" s="428">
        <f>SUM(EC254:EC255)</f>
        <v>0</v>
      </c>
      <c r="ED253" s="428"/>
      <c r="EE253" s="416"/>
      <c r="EF253" s="417"/>
      <c r="EG253" s="340"/>
      <c r="EH253" s="428">
        <f>SUM(EH254:EH255)</f>
        <v>0</v>
      </c>
      <c r="EI253" s="428"/>
      <c r="EJ253" s="416"/>
      <c r="EK253" s="417"/>
      <c r="EL253" s="340"/>
      <c r="EM253" s="428">
        <f>SUM(EM254:EM255)</f>
        <v>0</v>
      </c>
      <c r="EN253" s="428"/>
      <c r="EO253" s="416"/>
      <c r="EP253" s="301"/>
      <c r="ER253" s="290"/>
    </row>
    <row r="254" spans="3:148" ht="12.75" hidden="1" customHeight="1" x14ac:dyDescent="0.35">
      <c r="D254" s="301" t="s">
        <v>383</v>
      </c>
      <c r="G254" s="320"/>
      <c r="H254" s="414">
        <v>0</v>
      </c>
      <c r="I254" s="415"/>
      <c r="J254" s="416"/>
      <c r="K254" s="417"/>
      <c r="L254" s="320"/>
      <c r="M254" s="414">
        <v>0</v>
      </c>
      <c r="N254" s="415"/>
      <c r="O254" s="416"/>
      <c r="P254" s="417"/>
      <c r="Q254" s="320"/>
      <c r="R254" s="414">
        <v>0</v>
      </c>
      <c r="S254" s="415"/>
      <c r="T254" s="416"/>
      <c r="U254" s="417"/>
      <c r="V254" s="340"/>
      <c r="W254" s="414">
        <v>0</v>
      </c>
      <c r="X254" s="428"/>
      <c r="Y254" s="416"/>
      <c r="Z254" s="417"/>
      <c r="AA254" s="320"/>
      <c r="AB254" s="414">
        <v>0</v>
      </c>
      <c r="AC254" s="415"/>
      <c r="AD254" s="416"/>
      <c r="AE254" s="417"/>
      <c r="AF254" s="320"/>
      <c r="AG254" s="414">
        <v>0</v>
      </c>
      <c r="AH254" s="415"/>
      <c r="AI254" s="416"/>
      <c r="AJ254" s="417"/>
      <c r="AK254" s="320"/>
      <c r="AL254" s="414">
        <v>0</v>
      </c>
      <c r="AM254" s="415"/>
      <c r="AN254" s="416"/>
      <c r="AO254" s="417"/>
      <c r="AP254" s="320"/>
      <c r="AQ254" s="414">
        <v>0</v>
      </c>
      <c r="AR254" s="415"/>
      <c r="AS254" s="416"/>
      <c r="AT254" s="417"/>
      <c r="AU254" s="320"/>
      <c r="AV254" s="414">
        <v>0</v>
      </c>
      <c r="AW254" s="415"/>
      <c r="AX254" s="416"/>
      <c r="AY254" s="417"/>
      <c r="AZ254" s="320"/>
      <c r="BA254" s="414">
        <v>0</v>
      </c>
      <c r="BB254" s="415"/>
      <c r="BC254" s="416"/>
      <c r="BD254" s="417"/>
      <c r="BE254" s="320"/>
      <c r="BF254" s="414">
        <v>0</v>
      </c>
      <c r="BG254" s="415"/>
      <c r="BH254" s="416"/>
      <c r="BI254" s="417"/>
      <c r="BJ254" s="320"/>
      <c r="BK254" s="414">
        <v>0</v>
      </c>
      <c r="BL254" s="415"/>
      <c r="BM254" s="416"/>
      <c r="BN254" s="417"/>
      <c r="BO254" s="320"/>
      <c r="BP254" s="414">
        <v>0</v>
      </c>
      <c r="BQ254" s="415"/>
      <c r="BR254" s="416"/>
      <c r="BS254" s="417"/>
      <c r="BT254" s="320"/>
      <c r="BU254" s="414">
        <f>SUM(M254:BP254)</f>
        <v>0</v>
      </c>
      <c r="BV254" s="415"/>
      <c r="BW254" s="416"/>
      <c r="BX254" s="417"/>
      <c r="BY254" s="418"/>
      <c r="BZ254" s="414">
        <f>SUM(R254:BU254)</f>
        <v>0</v>
      </c>
      <c r="CA254" s="415"/>
      <c r="CB254" s="416"/>
      <c r="CC254" s="417"/>
      <c r="CD254" s="320"/>
      <c r="CE254" s="414">
        <v>0</v>
      </c>
      <c r="CF254" s="415"/>
      <c r="CG254" s="416"/>
      <c r="CH254" s="417"/>
      <c r="CI254" s="320"/>
      <c r="CJ254" s="414">
        <v>0</v>
      </c>
      <c r="CK254" s="415"/>
      <c r="CL254" s="416"/>
      <c r="CM254" s="417"/>
      <c r="CN254" s="340"/>
      <c r="CO254" s="414">
        <v>0</v>
      </c>
      <c r="CP254" s="428"/>
      <c r="CQ254" s="416"/>
      <c r="CR254" s="417"/>
      <c r="CS254" s="320"/>
      <c r="CT254" s="414">
        <v>0</v>
      </c>
      <c r="CU254" s="415"/>
      <c r="CV254" s="416"/>
      <c r="CW254" s="417"/>
      <c r="CX254" s="320"/>
      <c r="CY254" s="414">
        <v>0</v>
      </c>
      <c r="CZ254" s="415"/>
      <c r="DA254" s="416"/>
      <c r="DB254" s="417"/>
      <c r="DC254" s="320"/>
      <c r="DD254" s="414">
        <v>0</v>
      </c>
      <c r="DE254" s="415"/>
      <c r="DF254" s="416"/>
      <c r="DG254" s="417"/>
      <c r="DH254" s="320"/>
      <c r="DI254" s="414">
        <v>0</v>
      </c>
      <c r="DJ254" s="415"/>
      <c r="DK254" s="416"/>
      <c r="DL254" s="417"/>
      <c r="DM254" s="320"/>
      <c r="DN254" s="414">
        <v>0</v>
      </c>
      <c r="DO254" s="415"/>
      <c r="DP254" s="416"/>
      <c r="DQ254" s="417"/>
      <c r="DR254" s="320"/>
      <c r="DS254" s="414">
        <v>0</v>
      </c>
      <c r="DT254" s="415"/>
      <c r="DU254" s="416"/>
      <c r="DV254" s="417"/>
      <c r="DW254" s="320"/>
      <c r="DX254" s="414">
        <v>0</v>
      </c>
      <c r="DY254" s="415"/>
      <c r="DZ254" s="416"/>
      <c r="EA254" s="417"/>
      <c r="EB254" s="320"/>
      <c r="EC254" s="414">
        <v>0</v>
      </c>
      <c r="ED254" s="415"/>
      <c r="EE254" s="416"/>
      <c r="EF254" s="417"/>
      <c r="EG254" s="320"/>
      <c r="EH254" s="414">
        <v>0</v>
      </c>
      <c r="EI254" s="415"/>
      <c r="EJ254" s="416"/>
      <c r="EK254" s="417"/>
      <c r="EL254" s="320"/>
      <c r="EM254" s="414">
        <f>SUM(CE254:EH254)</f>
        <v>0</v>
      </c>
      <c r="EN254" s="415"/>
      <c r="EO254" s="416"/>
      <c r="EP254" s="301"/>
      <c r="ER254" s="290"/>
    </row>
    <row r="255" spans="3:148" hidden="1" x14ac:dyDescent="0.35">
      <c r="D255" s="301" t="s">
        <v>384</v>
      </c>
      <c r="G255" s="337"/>
      <c r="H255" s="428">
        <v>0</v>
      </c>
      <c r="I255" s="429"/>
      <c r="J255" s="416"/>
      <c r="K255" s="417"/>
      <c r="L255" s="337"/>
      <c r="M255" s="428">
        <v>0</v>
      </c>
      <c r="N255" s="429"/>
      <c r="O255" s="416"/>
      <c r="P255" s="417"/>
      <c r="Q255" s="337"/>
      <c r="R255" s="428">
        <v>0</v>
      </c>
      <c r="S255" s="429"/>
      <c r="T255" s="416"/>
      <c r="U255" s="417"/>
      <c r="V255" s="337"/>
      <c r="W255" s="428">
        <v>0</v>
      </c>
      <c r="X255" s="429"/>
      <c r="Y255" s="416"/>
      <c r="Z255" s="417"/>
      <c r="AA255" s="337"/>
      <c r="AB255" s="428">
        <v>0</v>
      </c>
      <c r="AC255" s="429"/>
      <c r="AD255" s="416"/>
      <c r="AE255" s="417"/>
      <c r="AF255" s="337"/>
      <c r="AG255" s="428">
        <v>0</v>
      </c>
      <c r="AH255" s="429"/>
      <c r="AI255" s="416"/>
      <c r="AJ255" s="417"/>
      <c r="AK255" s="337"/>
      <c r="AL255" s="428">
        <v>0</v>
      </c>
      <c r="AM255" s="429"/>
      <c r="AN255" s="416"/>
      <c r="AO255" s="417"/>
      <c r="AP255" s="337"/>
      <c r="AQ255" s="428">
        <v>0</v>
      </c>
      <c r="AR255" s="429"/>
      <c r="AS255" s="416"/>
      <c r="AT255" s="417"/>
      <c r="AU255" s="430"/>
      <c r="AV255" s="428">
        <v>0</v>
      </c>
      <c r="AW255" s="429"/>
      <c r="AX255" s="416"/>
      <c r="AY255" s="417"/>
      <c r="AZ255" s="430"/>
      <c r="BA255" s="428">
        <v>0</v>
      </c>
      <c r="BB255" s="429"/>
      <c r="BC255" s="416"/>
      <c r="BD255" s="417"/>
      <c r="BE255" s="337"/>
      <c r="BF255" s="428">
        <v>0</v>
      </c>
      <c r="BG255" s="429"/>
      <c r="BH255" s="416"/>
      <c r="BI255" s="417"/>
      <c r="BJ255" s="430"/>
      <c r="BK255" s="428">
        <v>0</v>
      </c>
      <c r="BL255" s="429"/>
      <c r="BM255" s="416"/>
      <c r="BN255" s="417"/>
      <c r="BO255" s="430"/>
      <c r="BP255" s="428">
        <v>0</v>
      </c>
      <c r="BQ255" s="429"/>
      <c r="BR255" s="416"/>
      <c r="BS255" s="417"/>
      <c r="BT255" s="337"/>
      <c r="BU255" s="428">
        <f>SUM(M255:BP255)</f>
        <v>0</v>
      </c>
      <c r="BV255" s="429"/>
      <c r="BW255" s="416"/>
      <c r="BX255" s="417"/>
      <c r="BY255" s="337"/>
      <c r="BZ255" s="428">
        <v>0</v>
      </c>
      <c r="CA255" s="429"/>
      <c r="CB255" s="416"/>
      <c r="CC255" s="417"/>
      <c r="CD255" s="337"/>
      <c r="CE255" s="428">
        <v>0</v>
      </c>
      <c r="CF255" s="429"/>
      <c r="CG255" s="416"/>
      <c r="CH255" s="417"/>
      <c r="CI255" s="337"/>
      <c r="CJ255" s="428">
        <v>0</v>
      </c>
      <c r="CK255" s="429"/>
      <c r="CL255" s="416"/>
      <c r="CM255" s="417"/>
      <c r="CN255" s="337"/>
      <c r="CO255" s="428">
        <v>0</v>
      </c>
      <c r="CP255" s="429"/>
      <c r="CQ255" s="416"/>
      <c r="CR255" s="417"/>
      <c r="CS255" s="337"/>
      <c r="CT255" s="428">
        <v>0</v>
      </c>
      <c r="CU255" s="429"/>
      <c r="CV255" s="416"/>
      <c r="CW255" s="417"/>
      <c r="CX255" s="337"/>
      <c r="CY255" s="428">
        <v>0</v>
      </c>
      <c r="CZ255" s="429"/>
      <c r="DA255" s="416"/>
      <c r="DB255" s="417"/>
      <c r="DC255" s="337"/>
      <c r="DD255" s="428">
        <v>0</v>
      </c>
      <c r="DE255" s="429"/>
      <c r="DF255" s="416"/>
      <c r="DG255" s="417"/>
      <c r="DH255" s="337"/>
      <c r="DI255" s="428">
        <v>0</v>
      </c>
      <c r="DJ255" s="429"/>
      <c r="DK255" s="416"/>
      <c r="DL255" s="417"/>
      <c r="DM255" s="430"/>
      <c r="DN255" s="428">
        <v>0</v>
      </c>
      <c r="DO255" s="429"/>
      <c r="DP255" s="416"/>
      <c r="DQ255" s="417"/>
      <c r="DR255" s="430"/>
      <c r="DS255" s="428">
        <v>0</v>
      </c>
      <c r="DT255" s="429"/>
      <c r="DU255" s="416"/>
      <c r="DV255" s="417"/>
      <c r="DW255" s="337"/>
      <c r="DX255" s="428">
        <v>0</v>
      </c>
      <c r="DY255" s="429"/>
      <c r="DZ255" s="416"/>
      <c r="EA255" s="417"/>
      <c r="EB255" s="430"/>
      <c r="EC255" s="428">
        <v>0</v>
      </c>
      <c r="ED255" s="429"/>
      <c r="EE255" s="416"/>
      <c r="EF255" s="417"/>
      <c r="EG255" s="430"/>
      <c r="EH255" s="428">
        <v>0</v>
      </c>
      <c r="EI255" s="429"/>
      <c r="EJ255" s="416"/>
      <c r="EK255" s="417"/>
      <c r="EL255" s="337"/>
      <c r="EM255" s="428">
        <f>SUM(CE255:EH255)</f>
        <v>0</v>
      </c>
      <c r="EN255" s="429"/>
      <c r="EO255" s="416"/>
      <c r="EP255" s="301"/>
      <c r="ER255" s="290"/>
    </row>
    <row r="256" spans="3:148" hidden="1" x14ac:dyDescent="0.35">
      <c r="D256" s="301"/>
      <c r="H256" s="416"/>
      <c r="I256" s="416"/>
      <c r="J256" s="416"/>
      <c r="K256" s="417"/>
      <c r="L256" s="416"/>
      <c r="M256" s="416"/>
      <c r="N256" s="416"/>
      <c r="O256" s="416"/>
      <c r="P256" s="417"/>
      <c r="Q256" s="416"/>
      <c r="R256" s="416"/>
      <c r="S256" s="416"/>
      <c r="T256" s="416"/>
      <c r="U256" s="417"/>
      <c r="V256" s="416"/>
      <c r="W256" s="416"/>
      <c r="X256" s="416"/>
      <c r="Y256" s="416"/>
      <c r="Z256" s="417"/>
      <c r="AA256" s="416"/>
      <c r="AB256" s="416"/>
      <c r="AC256" s="416"/>
      <c r="AD256" s="416"/>
      <c r="AE256" s="417"/>
      <c r="AF256" s="416"/>
      <c r="AG256" s="416"/>
      <c r="AH256" s="416"/>
      <c r="AI256" s="416"/>
      <c r="AJ256" s="417"/>
      <c r="AK256" s="416"/>
      <c r="AL256" s="416"/>
      <c r="AM256" s="416"/>
      <c r="AN256" s="416"/>
      <c r="AO256" s="417"/>
      <c r="AP256" s="416"/>
      <c r="AQ256" s="416"/>
      <c r="AR256" s="416"/>
      <c r="AS256" s="416"/>
      <c r="AT256" s="417"/>
      <c r="AU256" s="416"/>
      <c r="AV256" s="416"/>
      <c r="AW256" s="416"/>
      <c r="AX256" s="416"/>
      <c r="AY256" s="417"/>
      <c r="AZ256" s="416"/>
      <c r="BA256" s="416"/>
      <c r="BB256" s="416"/>
      <c r="BC256" s="416"/>
      <c r="BD256" s="417"/>
      <c r="BE256" s="416"/>
      <c r="BF256" s="416"/>
      <c r="BG256" s="416"/>
      <c r="BH256" s="416"/>
      <c r="BI256" s="417"/>
      <c r="BJ256" s="416"/>
      <c r="BK256" s="416"/>
      <c r="BL256" s="416"/>
      <c r="BM256" s="416"/>
      <c r="BN256" s="417"/>
      <c r="BO256" s="416"/>
      <c r="BP256" s="416"/>
      <c r="BQ256" s="416"/>
      <c r="BR256" s="416"/>
      <c r="BS256" s="417"/>
      <c r="BT256" s="416"/>
      <c r="BU256" s="416"/>
      <c r="BV256" s="416"/>
      <c r="BW256" s="416"/>
      <c r="BX256" s="417"/>
      <c r="BY256" s="416"/>
      <c r="BZ256" s="416"/>
      <c r="CA256" s="416"/>
      <c r="CB256" s="416"/>
      <c r="CC256" s="417"/>
      <c r="CD256" s="416"/>
      <c r="CE256" s="416"/>
      <c r="CF256" s="416"/>
      <c r="CG256" s="416"/>
      <c r="CH256" s="417"/>
      <c r="CI256" s="416"/>
      <c r="CJ256" s="416"/>
      <c r="CK256" s="416"/>
      <c r="CL256" s="416"/>
      <c r="CM256" s="417"/>
      <c r="CN256" s="416"/>
      <c r="CO256" s="416"/>
      <c r="CP256" s="416"/>
      <c r="CQ256" s="416"/>
      <c r="CR256" s="417"/>
      <c r="CS256" s="416"/>
      <c r="CT256" s="416"/>
      <c r="CU256" s="416"/>
      <c r="CV256" s="416"/>
      <c r="CW256" s="417"/>
      <c r="CX256" s="416"/>
      <c r="CY256" s="416"/>
      <c r="CZ256" s="416"/>
      <c r="DA256" s="416"/>
      <c r="DB256" s="417"/>
      <c r="DC256" s="416"/>
      <c r="DD256" s="416"/>
      <c r="DE256" s="416"/>
      <c r="DF256" s="416"/>
      <c r="DG256" s="417"/>
      <c r="DH256" s="416"/>
      <c r="DI256" s="416"/>
      <c r="DJ256" s="416"/>
      <c r="DK256" s="416"/>
      <c r="DL256" s="417"/>
      <c r="DM256" s="416"/>
      <c r="DN256" s="416"/>
      <c r="DO256" s="416"/>
      <c r="DP256" s="416"/>
      <c r="DQ256" s="417"/>
      <c r="DR256" s="416"/>
      <c r="DS256" s="416"/>
      <c r="DT256" s="416"/>
      <c r="DU256" s="416"/>
      <c r="DV256" s="417"/>
      <c r="DW256" s="416"/>
      <c r="DX256" s="416"/>
      <c r="DY256" s="416"/>
      <c r="DZ256" s="416"/>
      <c r="EA256" s="417"/>
      <c r="EB256" s="416"/>
      <c r="EC256" s="416"/>
      <c r="ED256" s="416"/>
      <c r="EE256" s="416"/>
      <c r="EF256" s="417"/>
      <c r="EG256" s="416"/>
      <c r="EH256" s="416"/>
      <c r="EI256" s="416"/>
      <c r="EJ256" s="416"/>
      <c r="EK256" s="417"/>
      <c r="EL256" s="416"/>
      <c r="EM256" s="416"/>
      <c r="EN256" s="416"/>
      <c r="EO256" s="416"/>
      <c r="EP256" s="301"/>
      <c r="ER256" s="290"/>
    </row>
    <row r="257" spans="4:148" x14ac:dyDescent="0.35">
      <c r="D257" s="301" t="s">
        <v>385</v>
      </c>
      <c r="E257" s="350" t="s">
        <v>46</v>
      </c>
      <c r="H257" s="416">
        <f>SUM(H258:H264)</f>
        <v>0</v>
      </c>
      <c r="I257" s="416"/>
      <c r="J257" s="416"/>
      <c r="K257" s="417"/>
      <c r="M257" s="416">
        <f>SUM(M258:M264)</f>
        <v>0</v>
      </c>
      <c r="N257" s="416"/>
      <c r="O257" s="416"/>
      <c r="P257" s="417"/>
      <c r="R257" s="416">
        <f>SUM(R258:R264)</f>
        <v>0</v>
      </c>
      <c r="S257" s="416"/>
      <c r="T257" s="416"/>
      <c r="U257" s="417"/>
      <c r="W257" s="416">
        <f>SUM(W258:W264)</f>
        <v>0</v>
      </c>
      <c r="X257" s="416"/>
      <c r="Y257" s="416"/>
      <c r="Z257" s="417"/>
      <c r="AB257" s="416">
        <f>SUM(AB258:AB264)</f>
        <v>0</v>
      </c>
      <c r="AC257" s="416"/>
      <c r="AD257" s="416"/>
      <c r="AE257" s="417"/>
      <c r="AG257" s="416">
        <f>SUM(AG258:AG264)</f>
        <v>0</v>
      </c>
      <c r="AH257" s="416"/>
      <c r="AI257" s="416"/>
      <c r="AJ257" s="417"/>
      <c r="AL257" s="416">
        <f>SUM(AL258:AL264)</f>
        <v>0</v>
      </c>
      <c r="AM257" s="416"/>
      <c r="AN257" s="416"/>
      <c r="AO257" s="417"/>
      <c r="AQ257" s="416">
        <f>SUM(AQ258:AQ264)</f>
        <v>0</v>
      </c>
      <c r="AR257" s="416"/>
      <c r="AS257" s="420"/>
      <c r="AT257" s="417"/>
      <c r="AV257" s="416">
        <f>SUM(AV258:AV264)</f>
        <v>0</v>
      </c>
      <c r="AW257" s="416"/>
      <c r="AX257" s="416"/>
      <c r="AY257" s="417"/>
      <c r="BA257" s="416">
        <f>SUM(BA258:BA264)</f>
        <v>0</v>
      </c>
      <c r="BB257" s="416"/>
      <c r="BC257" s="416"/>
      <c r="BD257" s="417"/>
      <c r="BF257" s="416">
        <f>SUM(BF258:BF264)</f>
        <v>0</v>
      </c>
      <c r="BG257" s="416"/>
      <c r="BH257" s="416"/>
      <c r="BI257" s="417"/>
      <c r="BK257" s="416">
        <f>SUM(BK258:BK264)</f>
        <v>0</v>
      </c>
      <c r="BL257" s="416"/>
      <c r="BM257" s="416"/>
      <c r="BN257" s="417"/>
      <c r="BP257" s="416">
        <f>SUM(BP258:BP264)</f>
        <v>0</v>
      </c>
      <c r="BQ257" s="416"/>
      <c r="BR257" s="416"/>
      <c r="BS257" s="417"/>
      <c r="BU257" s="416">
        <f>SUM(BU258:BU264)</f>
        <v>0</v>
      </c>
      <c r="BV257" s="416"/>
      <c r="BW257" s="416"/>
      <c r="BX257" s="417"/>
      <c r="BZ257" s="416">
        <f>SUM(BZ258:BZ264)</f>
        <v>772377</v>
      </c>
      <c r="CA257" s="416"/>
      <c r="CB257" s="416"/>
      <c r="CC257" s="417"/>
      <c r="CE257" s="416">
        <f>SUM(CE258:CE264)</f>
        <v>0</v>
      </c>
      <c r="CF257" s="416"/>
      <c r="CG257" s="416"/>
      <c r="CH257" s="417"/>
      <c r="CJ257" s="416">
        <f>SUM(CJ258:CJ264)</f>
        <v>0</v>
      </c>
      <c r="CK257" s="416"/>
      <c r="CL257" s="416"/>
      <c r="CM257" s="417"/>
      <c r="CO257" s="416">
        <f>SUM(CO258:CO264)</f>
        <v>0</v>
      </c>
      <c r="CP257" s="416"/>
      <c r="CQ257" s="416"/>
      <c r="CR257" s="417"/>
      <c r="CT257" s="416">
        <f>SUM(CT258:CT264)</f>
        <v>0</v>
      </c>
      <c r="CU257" s="416"/>
      <c r="CV257" s="416"/>
      <c r="CW257" s="417"/>
      <c r="CY257" s="416">
        <f>SUM(CY258:CY264)</f>
        <v>0</v>
      </c>
      <c r="CZ257" s="416"/>
      <c r="DA257" s="416"/>
      <c r="DB257" s="417"/>
      <c r="DD257" s="416">
        <f>SUM(DD258:DD264)</f>
        <v>375623</v>
      </c>
      <c r="DE257" s="416"/>
      <c r="DF257" s="416"/>
      <c r="DG257" s="417"/>
      <c r="DI257" s="416">
        <f>SUM(DI258:DI264)</f>
        <v>0</v>
      </c>
      <c r="DJ257" s="416"/>
      <c r="DK257" s="416"/>
      <c r="DL257" s="417"/>
      <c r="DN257" s="416">
        <f>SUM(DN258:DN264)</f>
        <v>0</v>
      </c>
      <c r="DO257" s="416"/>
      <c r="DP257" s="416"/>
      <c r="DQ257" s="417"/>
      <c r="DS257" s="416">
        <f>SUM(DS258:DS264)</f>
        <v>0</v>
      </c>
      <c r="DT257" s="416"/>
      <c r="DU257" s="416"/>
      <c r="DV257" s="417"/>
      <c r="DX257" s="416">
        <f>SUM(DX258:DX264)</f>
        <v>0</v>
      </c>
      <c r="DY257" s="416"/>
      <c r="DZ257" s="416"/>
      <c r="EA257" s="417"/>
      <c r="EC257" s="416">
        <f>SUM(EC258:EC264)</f>
        <v>0</v>
      </c>
      <c r="ED257" s="416"/>
      <c r="EE257" s="416"/>
      <c r="EF257" s="417"/>
      <c r="EH257" s="416">
        <f>SUM(EH258:EH264)</f>
        <v>396754</v>
      </c>
      <c r="EI257" s="416"/>
      <c r="EJ257" s="416"/>
      <c r="EK257" s="417"/>
      <c r="EM257" s="416">
        <f>SUM(EM258:EM264)</f>
        <v>0</v>
      </c>
      <c r="EN257" s="416"/>
      <c r="EO257" s="416"/>
      <c r="EP257" s="301"/>
      <c r="ER257" s="290"/>
    </row>
    <row r="258" spans="4:148" x14ac:dyDescent="0.35">
      <c r="D258" s="301" t="s">
        <v>386</v>
      </c>
      <c r="G258" s="451"/>
      <c r="H258" s="414">
        <v>0</v>
      </c>
      <c r="I258" s="415"/>
      <c r="J258" s="416"/>
      <c r="K258" s="417"/>
      <c r="L258" s="451"/>
      <c r="M258" s="414">
        <v>0</v>
      </c>
      <c r="N258" s="415"/>
      <c r="O258" s="416"/>
      <c r="P258" s="417"/>
      <c r="Q258" s="451"/>
      <c r="R258" s="414">
        <v>0</v>
      </c>
      <c r="S258" s="415"/>
      <c r="T258" s="416"/>
      <c r="U258" s="417"/>
      <c r="V258" s="451"/>
      <c r="W258" s="414">
        <v>0</v>
      </c>
      <c r="X258" s="415"/>
      <c r="Y258" s="416"/>
      <c r="Z258" s="417"/>
      <c r="AA258" s="451"/>
      <c r="AB258" s="414">
        <v>0</v>
      </c>
      <c r="AC258" s="415"/>
      <c r="AD258" s="416"/>
      <c r="AE258" s="417"/>
      <c r="AF258" s="451"/>
      <c r="AG258" s="414">
        <v>0</v>
      </c>
      <c r="AH258" s="415"/>
      <c r="AI258" s="416"/>
      <c r="AJ258" s="417"/>
      <c r="AK258" s="451"/>
      <c r="AL258" s="414">
        <v>0</v>
      </c>
      <c r="AM258" s="415"/>
      <c r="AN258" s="416"/>
      <c r="AO258" s="417"/>
      <c r="AP258" s="451"/>
      <c r="AQ258" s="414">
        <v>0</v>
      </c>
      <c r="AR258" s="415"/>
      <c r="AS258" s="420"/>
      <c r="AT258" s="417"/>
      <c r="AU258" s="451"/>
      <c r="AV258" s="414">
        <v>0</v>
      </c>
      <c r="AW258" s="415"/>
      <c r="AX258" s="416"/>
      <c r="AY258" s="417"/>
      <c r="AZ258" s="451"/>
      <c r="BA258" s="414">
        <v>0</v>
      </c>
      <c r="BB258" s="415"/>
      <c r="BC258" s="416"/>
      <c r="BD258" s="417"/>
      <c r="BE258" s="451"/>
      <c r="BF258" s="414">
        <v>0</v>
      </c>
      <c r="BG258" s="415"/>
      <c r="BH258" s="416"/>
      <c r="BI258" s="417"/>
      <c r="BJ258" s="451"/>
      <c r="BK258" s="414">
        <v>0</v>
      </c>
      <c r="BL258" s="415"/>
      <c r="BM258" s="416"/>
      <c r="BN258" s="417"/>
      <c r="BO258" s="451"/>
      <c r="BP258" s="414">
        <v>0</v>
      </c>
      <c r="BQ258" s="415"/>
      <c r="BR258" s="416"/>
      <c r="BS258" s="417"/>
      <c r="BT258" s="451"/>
      <c r="BU258" s="414">
        <f t="shared" ref="BU258:BU261" si="18">SUM(M258:BP258)</f>
        <v>0</v>
      </c>
      <c r="BV258" s="415"/>
      <c r="BW258" s="416"/>
      <c r="BX258" s="417"/>
      <c r="BY258" s="451"/>
      <c r="BZ258" s="414">
        <v>5513</v>
      </c>
      <c r="CA258" s="415"/>
      <c r="CB258" s="416"/>
      <c r="CC258" s="417"/>
      <c r="CD258" s="451"/>
      <c r="CE258" s="414">
        <v>0</v>
      </c>
      <c r="CF258" s="415"/>
      <c r="CG258" s="416"/>
      <c r="CH258" s="417"/>
      <c r="CI258" s="451"/>
      <c r="CJ258" s="414">
        <v>0</v>
      </c>
      <c r="CK258" s="415"/>
      <c r="CL258" s="416"/>
      <c r="CM258" s="417"/>
      <c r="CN258" s="451"/>
      <c r="CO258" s="414">
        <v>0</v>
      </c>
      <c r="CP258" s="415"/>
      <c r="CQ258" s="416"/>
      <c r="CR258" s="417"/>
      <c r="CS258" s="451"/>
      <c r="CT258" s="414">
        <v>0</v>
      </c>
      <c r="CU258" s="415"/>
      <c r="CV258" s="416"/>
      <c r="CW258" s="417"/>
      <c r="CX258" s="451"/>
      <c r="CY258" s="414">
        <v>0</v>
      </c>
      <c r="CZ258" s="415"/>
      <c r="DA258" s="416"/>
      <c r="DB258" s="417"/>
      <c r="DC258" s="451"/>
      <c r="DD258" s="414">
        <v>3217</v>
      </c>
      <c r="DE258" s="415"/>
      <c r="DF258" s="416"/>
      <c r="DG258" s="417"/>
      <c r="DH258" s="451"/>
      <c r="DI258" s="414">
        <v>0</v>
      </c>
      <c r="DJ258" s="415"/>
      <c r="DK258" s="416"/>
      <c r="DL258" s="417"/>
      <c r="DM258" s="451"/>
      <c r="DN258" s="414">
        <v>0</v>
      </c>
      <c r="DO258" s="415"/>
      <c r="DP258" s="416"/>
      <c r="DQ258" s="417"/>
      <c r="DR258" s="451"/>
      <c r="DS258" s="414">
        <v>0</v>
      </c>
      <c r="DT258" s="415"/>
      <c r="DU258" s="416"/>
      <c r="DV258" s="417"/>
      <c r="DW258" s="451"/>
      <c r="DX258" s="414">
        <v>0</v>
      </c>
      <c r="DY258" s="415"/>
      <c r="DZ258" s="416"/>
      <c r="EA258" s="417"/>
      <c r="EB258" s="451"/>
      <c r="EC258" s="414">
        <v>0</v>
      </c>
      <c r="ED258" s="415"/>
      <c r="EE258" s="416"/>
      <c r="EF258" s="417"/>
      <c r="EG258" s="451"/>
      <c r="EH258" s="414">
        <v>2296</v>
      </c>
      <c r="EI258" s="415"/>
      <c r="EJ258" s="416"/>
      <c r="EK258" s="417"/>
      <c r="EL258" s="451"/>
      <c r="EM258" s="414">
        <f t="shared" ref="EM258:EM261" si="19">SUM(CE258)</f>
        <v>0</v>
      </c>
      <c r="EN258" s="415"/>
      <c r="EO258" s="416"/>
      <c r="EP258" s="301"/>
      <c r="ER258" s="290"/>
    </row>
    <row r="259" spans="4:148" x14ac:dyDescent="0.35">
      <c r="D259" s="301" t="s">
        <v>387</v>
      </c>
      <c r="G259" s="452"/>
      <c r="H259" s="416">
        <v>0</v>
      </c>
      <c r="I259" s="420"/>
      <c r="J259" s="416"/>
      <c r="K259" s="417"/>
      <c r="L259" s="452"/>
      <c r="M259" s="416">
        <v>0</v>
      </c>
      <c r="N259" s="420"/>
      <c r="O259" s="416"/>
      <c r="P259" s="417"/>
      <c r="Q259" s="452"/>
      <c r="R259" s="416">
        <v>0</v>
      </c>
      <c r="S259" s="420"/>
      <c r="T259" s="416"/>
      <c r="U259" s="417"/>
      <c r="V259" s="452"/>
      <c r="W259" s="416">
        <v>0</v>
      </c>
      <c r="X259" s="420"/>
      <c r="Y259" s="416"/>
      <c r="Z259" s="417"/>
      <c r="AA259" s="452"/>
      <c r="AB259" s="416">
        <v>0</v>
      </c>
      <c r="AC259" s="420"/>
      <c r="AD259" s="416"/>
      <c r="AE259" s="417"/>
      <c r="AF259" s="452"/>
      <c r="AG259" s="416">
        <v>0</v>
      </c>
      <c r="AH259" s="420"/>
      <c r="AI259" s="416"/>
      <c r="AJ259" s="417"/>
      <c r="AK259" s="452"/>
      <c r="AL259" s="416">
        <v>0</v>
      </c>
      <c r="AM259" s="420"/>
      <c r="AN259" s="416"/>
      <c r="AO259" s="417"/>
      <c r="AP259" s="452"/>
      <c r="AQ259" s="416">
        <v>0</v>
      </c>
      <c r="AR259" s="420"/>
      <c r="AS259" s="420"/>
      <c r="AT259" s="417"/>
      <c r="AU259" s="452"/>
      <c r="AV259" s="416">
        <v>0</v>
      </c>
      <c r="AW259" s="420"/>
      <c r="AX259" s="416"/>
      <c r="AY259" s="417"/>
      <c r="AZ259" s="452"/>
      <c r="BA259" s="416">
        <v>0</v>
      </c>
      <c r="BB259" s="420"/>
      <c r="BC259" s="416"/>
      <c r="BD259" s="417"/>
      <c r="BE259" s="452"/>
      <c r="BF259" s="416">
        <v>0</v>
      </c>
      <c r="BG259" s="420"/>
      <c r="BH259" s="416"/>
      <c r="BI259" s="417"/>
      <c r="BJ259" s="452"/>
      <c r="BK259" s="416">
        <v>0</v>
      </c>
      <c r="BL259" s="420"/>
      <c r="BM259" s="416"/>
      <c r="BN259" s="417"/>
      <c r="BO259" s="452"/>
      <c r="BP259" s="416">
        <v>0</v>
      </c>
      <c r="BQ259" s="420"/>
      <c r="BR259" s="416"/>
      <c r="BS259" s="417"/>
      <c r="BT259" s="452"/>
      <c r="BU259" s="416">
        <f t="shared" si="18"/>
        <v>0</v>
      </c>
      <c r="BV259" s="420"/>
      <c r="BW259" s="416"/>
      <c r="BX259" s="417"/>
      <c r="BY259" s="452"/>
      <c r="BZ259" s="416">
        <v>28226</v>
      </c>
      <c r="CA259" s="420"/>
      <c r="CB259" s="416"/>
      <c r="CC259" s="417"/>
      <c r="CD259" s="452"/>
      <c r="CE259" s="416">
        <v>0</v>
      </c>
      <c r="CF259" s="420"/>
      <c r="CG259" s="416"/>
      <c r="CH259" s="417"/>
      <c r="CI259" s="452"/>
      <c r="CJ259" s="416">
        <v>0</v>
      </c>
      <c r="CK259" s="420"/>
      <c r="CL259" s="416"/>
      <c r="CM259" s="417"/>
      <c r="CN259" s="452"/>
      <c r="CO259" s="416">
        <v>0</v>
      </c>
      <c r="CP259" s="420"/>
      <c r="CQ259" s="416"/>
      <c r="CR259" s="417"/>
      <c r="CS259" s="452"/>
      <c r="CT259" s="416">
        <v>0</v>
      </c>
      <c r="CU259" s="420"/>
      <c r="CV259" s="416"/>
      <c r="CW259" s="417"/>
      <c r="CX259" s="452"/>
      <c r="CY259" s="416">
        <v>0</v>
      </c>
      <c r="CZ259" s="420"/>
      <c r="DA259" s="416"/>
      <c r="DB259" s="417"/>
      <c r="DC259" s="452"/>
      <c r="DD259" s="416">
        <v>13793</v>
      </c>
      <c r="DE259" s="420"/>
      <c r="DF259" s="416"/>
      <c r="DG259" s="417"/>
      <c r="DH259" s="452"/>
      <c r="DI259" s="416">
        <v>0</v>
      </c>
      <c r="DJ259" s="420"/>
      <c r="DK259" s="416"/>
      <c r="DL259" s="417"/>
      <c r="DM259" s="452"/>
      <c r="DN259" s="416">
        <v>0</v>
      </c>
      <c r="DO259" s="420"/>
      <c r="DP259" s="416"/>
      <c r="DQ259" s="417"/>
      <c r="DR259" s="452"/>
      <c r="DS259" s="416">
        <v>0</v>
      </c>
      <c r="DT259" s="420"/>
      <c r="DU259" s="416"/>
      <c r="DV259" s="417"/>
      <c r="DW259" s="452"/>
      <c r="DX259" s="416">
        <v>0</v>
      </c>
      <c r="DY259" s="420"/>
      <c r="DZ259" s="416"/>
      <c r="EA259" s="417"/>
      <c r="EB259" s="452"/>
      <c r="EC259" s="416">
        <v>0</v>
      </c>
      <c r="ED259" s="420"/>
      <c r="EE259" s="416"/>
      <c r="EF259" s="417"/>
      <c r="EG259" s="452"/>
      <c r="EH259" s="416">
        <v>14433</v>
      </c>
      <c r="EI259" s="420"/>
      <c r="EJ259" s="416"/>
      <c r="EK259" s="417"/>
      <c r="EL259" s="452"/>
      <c r="EM259" s="416">
        <f t="shared" si="19"/>
        <v>0</v>
      </c>
      <c r="EN259" s="420"/>
      <c r="EO259" s="416"/>
      <c r="EP259" s="301"/>
      <c r="ER259" s="290"/>
    </row>
    <row r="260" spans="4:148" x14ac:dyDescent="0.35">
      <c r="D260" s="301" t="s">
        <v>388</v>
      </c>
      <c r="G260" s="452"/>
      <c r="H260" s="416">
        <v>0</v>
      </c>
      <c r="I260" s="420"/>
      <c r="J260" s="416"/>
      <c r="K260" s="417"/>
      <c r="L260" s="452"/>
      <c r="M260" s="416">
        <v>0</v>
      </c>
      <c r="N260" s="420"/>
      <c r="O260" s="416"/>
      <c r="P260" s="417"/>
      <c r="Q260" s="452"/>
      <c r="R260" s="416">
        <v>0</v>
      </c>
      <c r="S260" s="420"/>
      <c r="T260" s="416"/>
      <c r="U260" s="417"/>
      <c r="V260" s="452"/>
      <c r="W260" s="416">
        <v>0</v>
      </c>
      <c r="X260" s="420"/>
      <c r="Y260" s="416"/>
      <c r="Z260" s="417"/>
      <c r="AA260" s="452"/>
      <c r="AB260" s="416">
        <v>0</v>
      </c>
      <c r="AC260" s="420"/>
      <c r="AD260" s="416"/>
      <c r="AE260" s="417"/>
      <c r="AF260" s="452"/>
      <c r="AG260" s="416">
        <v>0</v>
      </c>
      <c r="AH260" s="420"/>
      <c r="AI260" s="416"/>
      <c r="AJ260" s="417"/>
      <c r="AK260" s="452"/>
      <c r="AL260" s="416">
        <v>0</v>
      </c>
      <c r="AM260" s="420"/>
      <c r="AN260" s="416"/>
      <c r="AO260" s="417"/>
      <c r="AP260" s="452"/>
      <c r="AQ260" s="416">
        <v>0</v>
      </c>
      <c r="AR260" s="420"/>
      <c r="AS260" s="420"/>
      <c r="AT260" s="417"/>
      <c r="AU260" s="452"/>
      <c r="AV260" s="416">
        <v>0</v>
      </c>
      <c r="AW260" s="420"/>
      <c r="AX260" s="416"/>
      <c r="AY260" s="417"/>
      <c r="AZ260" s="452"/>
      <c r="BA260" s="416">
        <v>0</v>
      </c>
      <c r="BB260" s="420"/>
      <c r="BC260" s="416"/>
      <c r="BD260" s="417"/>
      <c r="BE260" s="452"/>
      <c r="BF260" s="416">
        <v>0</v>
      </c>
      <c r="BG260" s="420"/>
      <c r="BH260" s="416"/>
      <c r="BI260" s="417"/>
      <c r="BJ260" s="452"/>
      <c r="BK260" s="416">
        <v>0</v>
      </c>
      <c r="BL260" s="420"/>
      <c r="BM260" s="416"/>
      <c r="BN260" s="417"/>
      <c r="BO260" s="452"/>
      <c r="BP260" s="416">
        <v>0</v>
      </c>
      <c r="BQ260" s="420"/>
      <c r="BR260" s="416"/>
      <c r="BS260" s="417"/>
      <c r="BT260" s="452"/>
      <c r="BU260" s="416">
        <f t="shared" si="18"/>
        <v>0</v>
      </c>
      <c r="BV260" s="420"/>
      <c r="BW260" s="416"/>
      <c r="BX260" s="417"/>
      <c r="BY260" s="452"/>
      <c r="BZ260" s="416">
        <v>36617</v>
      </c>
      <c r="CA260" s="420"/>
      <c r="CB260" s="416"/>
      <c r="CC260" s="417"/>
      <c r="CD260" s="452"/>
      <c r="CE260" s="416">
        <v>0</v>
      </c>
      <c r="CF260" s="420"/>
      <c r="CG260" s="416"/>
      <c r="CH260" s="417"/>
      <c r="CI260" s="452"/>
      <c r="CJ260" s="416">
        <v>0</v>
      </c>
      <c r="CK260" s="420"/>
      <c r="CL260" s="416"/>
      <c r="CM260" s="417"/>
      <c r="CN260" s="452"/>
      <c r="CO260" s="416">
        <v>0</v>
      </c>
      <c r="CP260" s="420"/>
      <c r="CQ260" s="416"/>
      <c r="CR260" s="417"/>
      <c r="CS260" s="452"/>
      <c r="CT260" s="416">
        <v>0</v>
      </c>
      <c r="CU260" s="420"/>
      <c r="CV260" s="416"/>
      <c r="CW260" s="417"/>
      <c r="CX260" s="452"/>
      <c r="CY260" s="416">
        <v>0</v>
      </c>
      <c r="CZ260" s="420"/>
      <c r="DA260" s="416"/>
      <c r="DB260" s="417"/>
      <c r="DC260" s="452"/>
      <c r="DD260" s="416">
        <v>19077</v>
      </c>
      <c r="DE260" s="420"/>
      <c r="DF260" s="416"/>
      <c r="DG260" s="417"/>
      <c r="DH260" s="452"/>
      <c r="DI260" s="416">
        <v>0</v>
      </c>
      <c r="DJ260" s="420"/>
      <c r="DK260" s="416"/>
      <c r="DL260" s="417"/>
      <c r="DM260" s="452"/>
      <c r="DN260" s="416">
        <v>0</v>
      </c>
      <c r="DO260" s="420"/>
      <c r="DP260" s="416"/>
      <c r="DQ260" s="417"/>
      <c r="DR260" s="452"/>
      <c r="DS260" s="416">
        <v>0</v>
      </c>
      <c r="DT260" s="420"/>
      <c r="DU260" s="416"/>
      <c r="DV260" s="417"/>
      <c r="DW260" s="452"/>
      <c r="DX260" s="416">
        <v>0</v>
      </c>
      <c r="DY260" s="420"/>
      <c r="DZ260" s="416"/>
      <c r="EA260" s="417"/>
      <c r="EB260" s="452"/>
      <c r="EC260" s="416">
        <v>0</v>
      </c>
      <c r="ED260" s="420"/>
      <c r="EE260" s="416"/>
      <c r="EF260" s="417"/>
      <c r="EG260" s="452"/>
      <c r="EH260" s="416">
        <v>17540</v>
      </c>
      <c r="EI260" s="420"/>
      <c r="EJ260" s="416"/>
      <c r="EK260" s="417"/>
      <c r="EL260" s="452"/>
      <c r="EM260" s="416">
        <f t="shared" si="19"/>
        <v>0</v>
      </c>
      <c r="EN260" s="420"/>
      <c r="EO260" s="416"/>
      <c r="EP260" s="301"/>
      <c r="ER260" s="290"/>
    </row>
    <row r="261" spans="4:148" x14ac:dyDescent="0.35">
      <c r="D261" s="301" t="s">
        <v>389</v>
      </c>
      <c r="G261" s="453"/>
      <c r="H261" s="428">
        <v>0</v>
      </c>
      <c r="I261" s="429"/>
      <c r="J261" s="416"/>
      <c r="K261" s="417"/>
      <c r="L261" s="453"/>
      <c r="M261" s="428">
        <v>0</v>
      </c>
      <c r="N261" s="429"/>
      <c r="O261" s="416"/>
      <c r="P261" s="417"/>
      <c r="Q261" s="453"/>
      <c r="R261" s="428">
        <v>0</v>
      </c>
      <c r="S261" s="429"/>
      <c r="T261" s="416"/>
      <c r="U261" s="417"/>
      <c r="V261" s="453"/>
      <c r="W261" s="428">
        <v>0</v>
      </c>
      <c r="X261" s="429"/>
      <c r="Y261" s="416"/>
      <c r="Z261" s="417"/>
      <c r="AA261" s="453"/>
      <c r="AB261" s="428">
        <v>0</v>
      </c>
      <c r="AC261" s="429"/>
      <c r="AD261" s="416"/>
      <c r="AE261" s="417"/>
      <c r="AF261" s="453"/>
      <c r="AG261" s="428">
        <v>0</v>
      </c>
      <c r="AH261" s="429"/>
      <c r="AI261" s="416"/>
      <c r="AJ261" s="417"/>
      <c r="AK261" s="453"/>
      <c r="AL261" s="428">
        <v>0</v>
      </c>
      <c r="AM261" s="429"/>
      <c r="AN261" s="416"/>
      <c r="AO261" s="417"/>
      <c r="AP261" s="453"/>
      <c r="AQ261" s="428">
        <v>0</v>
      </c>
      <c r="AR261" s="429"/>
      <c r="AS261" s="427"/>
      <c r="AT261" s="417"/>
      <c r="AU261" s="453"/>
      <c r="AV261" s="428">
        <v>0</v>
      </c>
      <c r="AW261" s="429"/>
      <c r="AX261" s="416"/>
      <c r="AY261" s="417"/>
      <c r="AZ261" s="453"/>
      <c r="BA261" s="428">
        <v>0</v>
      </c>
      <c r="BB261" s="429"/>
      <c r="BC261" s="416"/>
      <c r="BD261" s="417"/>
      <c r="BE261" s="453"/>
      <c r="BF261" s="428">
        <v>0</v>
      </c>
      <c r="BG261" s="429"/>
      <c r="BH261" s="416"/>
      <c r="BI261" s="417"/>
      <c r="BJ261" s="453"/>
      <c r="BK261" s="428">
        <v>0</v>
      </c>
      <c r="BL261" s="429"/>
      <c r="BM261" s="416"/>
      <c r="BN261" s="417"/>
      <c r="BO261" s="453"/>
      <c r="BP261" s="428">
        <v>0</v>
      </c>
      <c r="BQ261" s="429"/>
      <c r="BR261" s="416"/>
      <c r="BS261" s="417"/>
      <c r="BT261" s="453"/>
      <c r="BU261" s="428">
        <f t="shared" si="18"/>
        <v>0</v>
      </c>
      <c r="BV261" s="429"/>
      <c r="BW261" s="416"/>
      <c r="BX261" s="417"/>
      <c r="BY261" s="453"/>
      <c r="BZ261" s="428">
        <v>702021</v>
      </c>
      <c r="CA261" s="429"/>
      <c r="CB261" s="416"/>
      <c r="CC261" s="417"/>
      <c r="CD261" s="453"/>
      <c r="CE261" s="428">
        <v>0</v>
      </c>
      <c r="CF261" s="429"/>
      <c r="CG261" s="416"/>
      <c r="CH261" s="417"/>
      <c r="CI261" s="453"/>
      <c r="CJ261" s="428">
        <v>0</v>
      </c>
      <c r="CK261" s="429"/>
      <c r="CL261" s="416"/>
      <c r="CM261" s="417"/>
      <c r="CN261" s="453"/>
      <c r="CO261" s="428">
        <v>0</v>
      </c>
      <c r="CP261" s="429"/>
      <c r="CQ261" s="416"/>
      <c r="CR261" s="417"/>
      <c r="CS261" s="453"/>
      <c r="CT261" s="428">
        <v>0</v>
      </c>
      <c r="CU261" s="429"/>
      <c r="CV261" s="416"/>
      <c r="CW261" s="417"/>
      <c r="CX261" s="453"/>
      <c r="CY261" s="428">
        <v>0</v>
      </c>
      <c r="CZ261" s="429"/>
      <c r="DA261" s="416"/>
      <c r="DB261" s="417"/>
      <c r="DC261" s="453"/>
      <c r="DD261" s="428">
        <v>339536</v>
      </c>
      <c r="DE261" s="429"/>
      <c r="DF261" s="416"/>
      <c r="DG261" s="417"/>
      <c r="DH261" s="453"/>
      <c r="DI261" s="428">
        <v>0</v>
      </c>
      <c r="DJ261" s="429"/>
      <c r="DK261" s="416"/>
      <c r="DL261" s="417"/>
      <c r="DM261" s="453"/>
      <c r="DN261" s="428">
        <v>0</v>
      </c>
      <c r="DO261" s="429"/>
      <c r="DP261" s="416"/>
      <c r="DQ261" s="417"/>
      <c r="DR261" s="453"/>
      <c r="DS261" s="428">
        <v>0</v>
      </c>
      <c r="DT261" s="429"/>
      <c r="DU261" s="416"/>
      <c r="DV261" s="417"/>
      <c r="DW261" s="453"/>
      <c r="DX261" s="428">
        <v>0</v>
      </c>
      <c r="DY261" s="429"/>
      <c r="DZ261" s="416"/>
      <c r="EA261" s="417"/>
      <c r="EB261" s="453"/>
      <c r="EC261" s="428">
        <v>0</v>
      </c>
      <c r="ED261" s="429"/>
      <c r="EE261" s="416"/>
      <c r="EF261" s="417"/>
      <c r="EG261" s="453"/>
      <c r="EH261" s="428">
        <v>362485</v>
      </c>
      <c r="EI261" s="429"/>
      <c r="EJ261" s="416"/>
      <c r="EK261" s="417"/>
      <c r="EL261" s="453"/>
      <c r="EM261" s="428">
        <f t="shared" si="19"/>
        <v>0</v>
      </c>
      <c r="EN261" s="429"/>
      <c r="EO261" s="416"/>
      <c r="EP261" s="301"/>
      <c r="ER261" s="290"/>
    </row>
    <row r="262" spans="4:148" ht="12.75" hidden="1" customHeight="1" x14ac:dyDescent="0.35">
      <c r="D262" s="301" t="s">
        <v>390</v>
      </c>
      <c r="G262" s="313"/>
      <c r="H262" s="416">
        <v>0</v>
      </c>
      <c r="I262" s="420"/>
      <c r="J262" s="416"/>
      <c r="K262" s="417"/>
      <c r="L262" s="313"/>
      <c r="M262" s="416"/>
      <c r="N262" s="420"/>
      <c r="O262" s="416"/>
      <c r="P262" s="417"/>
      <c r="Q262" s="313"/>
      <c r="R262" s="416"/>
      <c r="S262" s="420"/>
      <c r="T262" s="416"/>
      <c r="U262" s="417"/>
      <c r="V262" s="313"/>
      <c r="W262" s="416"/>
      <c r="X262" s="420"/>
      <c r="Y262" s="416"/>
      <c r="Z262" s="417"/>
      <c r="AA262" s="313"/>
      <c r="AB262" s="416">
        <v>0</v>
      </c>
      <c r="AC262" s="420"/>
      <c r="AD262" s="416"/>
      <c r="AE262" s="417"/>
      <c r="AF262" s="313"/>
      <c r="AG262" s="416"/>
      <c r="AH262" s="420"/>
      <c r="AI262" s="416"/>
      <c r="AJ262" s="417"/>
      <c r="AK262" s="313"/>
      <c r="AL262" s="416"/>
      <c r="AM262" s="420"/>
      <c r="AN262" s="416"/>
      <c r="AO262" s="417"/>
      <c r="AP262" s="313"/>
      <c r="AQ262" s="416"/>
      <c r="AR262" s="420"/>
      <c r="AS262" s="416"/>
      <c r="AT262" s="417"/>
      <c r="AU262" s="313"/>
      <c r="AV262" s="416"/>
      <c r="AW262" s="420"/>
      <c r="AX262" s="416"/>
      <c r="AY262" s="417"/>
      <c r="AZ262" s="313"/>
      <c r="BA262" s="416"/>
      <c r="BB262" s="420"/>
      <c r="BC262" s="416"/>
      <c r="BD262" s="417"/>
      <c r="BE262" s="313"/>
      <c r="BF262" s="416"/>
      <c r="BG262" s="420"/>
      <c r="BH262" s="416"/>
      <c r="BI262" s="417"/>
      <c r="BJ262" s="313"/>
      <c r="BK262" s="416">
        <v>0</v>
      </c>
      <c r="BL262" s="420"/>
      <c r="BM262" s="416"/>
      <c r="BN262" s="417"/>
      <c r="BO262" s="313"/>
      <c r="BP262" s="416">
        <v>0</v>
      </c>
      <c r="BQ262" s="420"/>
      <c r="BR262" s="416"/>
      <c r="BS262" s="417"/>
      <c r="BT262" s="313"/>
      <c r="BU262" s="416">
        <f>SUM(M262:BP262)</f>
        <v>0</v>
      </c>
      <c r="BV262" s="420"/>
      <c r="BW262" s="416"/>
      <c r="BX262" s="417"/>
      <c r="BY262" s="313"/>
      <c r="BZ262" s="416">
        <v>0</v>
      </c>
      <c r="CA262" s="420"/>
      <c r="CB262" s="416"/>
      <c r="CC262" s="417"/>
      <c r="CD262" s="313"/>
      <c r="CE262" s="416"/>
      <c r="CF262" s="420"/>
      <c r="CG262" s="416"/>
      <c r="CH262" s="417"/>
      <c r="CI262" s="313"/>
      <c r="CJ262" s="416"/>
      <c r="CK262" s="420"/>
      <c r="CL262" s="416"/>
      <c r="CM262" s="417"/>
      <c r="CN262" s="313"/>
      <c r="CO262" s="416"/>
      <c r="CP262" s="420"/>
      <c r="CQ262" s="416"/>
      <c r="CR262" s="417"/>
      <c r="CS262" s="313"/>
      <c r="CT262" s="416">
        <v>0</v>
      </c>
      <c r="CU262" s="420"/>
      <c r="CV262" s="416"/>
      <c r="CW262" s="417"/>
      <c r="CX262" s="313"/>
      <c r="CY262" s="416">
        <v>0</v>
      </c>
      <c r="CZ262" s="420"/>
      <c r="DA262" s="416"/>
      <c r="DB262" s="417"/>
      <c r="DC262" s="313"/>
      <c r="DD262" s="416">
        <v>0</v>
      </c>
      <c r="DE262" s="420"/>
      <c r="DF262" s="416"/>
      <c r="DG262" s="417"/>
      <c r="DH262" s="313"/>
      <c r="DI262" s="416">
        <v>0</v>
      </c>
      <c r="DJ262" s="420"/>
      <c r="DK262" s="416"/>
      <c r="DL262" s="417"/>
      <c r="DM262" s="313"/>
      <c r="DN262" s="416">
        <v>0</v>
      </c>
      <c r="DO262" s="420"/>
      <c r="DP262" s="416"/>
      <c r="DQ262" s="417"/>
      <c r="DR262" s="313"/>
      <c r="DS262" s="416">
        <v>0</v>
      </c>
      <c r="DT262" s="420"/>
      <c r="DU262" s="416"/>
      <c r="DV262" s="417"/>
      <c r="DW262" s="313"/>
      <c r="DX262" s="416">
        <v>0</v>
      </c>
      <c r="DY262" s="420"/>
      <c r="DZ262" s="416"/>
      <c r="EA262" s="417"/>
      <c r="EB262" s="313"/>
      <c r="EC262" s="416">
        <v>0</v>
      </c>
      <c r="ED262" s="420"/>
      <c r="EE262" s="416"/>
      <c r="EF262" s="417"/>
      <c r="EG262" s="313"/>
      <c r="EH262" s="416">
        <v>0</v>
      </c>
      <c r="EI262" s="420"/>
      <c r="EJ262" s="416"/>
      <c r="EK262" s="417"/>
      <c r="EL262" s="313"/>
      <c r="EM262" s="416">
        <f>SUM(CE262:CT262)</f>
        <v>0</v>
      </c>
      <c r="EN262" s="420"/>
      <c r="EO262" s="416"/>
      <c r="EP262" s="301"/>
      <c r="ER262" s="290"/>
    </row>
    <row r="263" spans="4:148" ht="12.75" hidden="1" customHeight="1" x14ac:dyDescent="0.35">
      <c r="D263" s="301" t="s">
        <v>391</v>
      </c>
      <c r="G263" s="313"/>
      <c r="H263" s="416">
        <v>0</v>
      </c>
      <c r="I263" s="420"/>
      <c r="J263" s="416"/>
      <c r="K263" s="417"/>
      <c r="L263" s="313"/>
      <c r="M263" s="416"/>
      <c r="N263" s="420"/>
      <c r="O263" s="416"/>
      <c r="P263" s="417"/>
      <c r="Q263" s="313"/>
      <c r="R263" s="416"/>
      <c r="S263" s="420"/>
      <c r="T263" s="416"/>
      <c r="U263" s="417"/>
      <c r="V263" s="313"/>
      <c r="W263" s="416"/>
      <c r="X263" s="420"/>
      <c r="Y263" s="416"/>
      <c r="Z263" s="417"/>
      <c r="AA263" s="313"/>
      <c r="AB263" s="416">
        <v>0</v>
      </c>
      <c r="AC263" s="420"/>
      <c r="AD263" s="416"/>
      <c r="AE263" s="417"/>
      <c r="AF263" s="313"/>
      <c r="AG263" s="416"/>
      <c r="AH263" s="420"/>
      <c r="AI263" s="416"/>
      <c r="AJ263" s="417"/>
      <c r="AK263" s="313"/>
      <c r="AL263" s="416"/>
      <c r="AM263" s="420"/>
      <c r="AN263" s="416"/>
      <c r="AO263" s="417"/>
      <c r="AP263" s="313"/>
      <c r="AQ263" s="416"/>
      <c r="AR263" s="420"/>
      <c r="AS263" s="416"/>
      <c r="AT263" s="417"/>
      <c r="AU263" s="313"/>
      <c r="AV263" s="416"/>
      <c r="AW263" s="420"/>
      <c r="AX263" s="416"/>
      <c r="AY263" s="417"/>
      <c r="AZ263" s="313"/>
      <c r="BA263" s="416"/>
      <c r="BB263" s="420"/>
      <c r="BC263" s="416"/>
      <c r="BD263" s="417"/>
      <c r="BE263" s="313"/>
      <c r="BF263" s="416"/>
      <c r="BG263" s="420"/>
      <c r="BH263" s="416"/>
      <c r="BI263" s="417"/>
      <c r="BJ263" s="313"/>
      <c r="BK263" s="416">
        <v>0</v>
      </c>
      <c r="BL263" s="420"/>
      <c r="BM263" s="416"/>
      <c r="BN263" s="417"/>
      <c r="BO263" s="313"/>
      <c r="BP263" s="416">
        <v>0</v>
      </c>
      <c r="BQ263" s="420"/>
      <c r="BR263" s="416"/>
      <c r="BS263" s="417"/>
      <c r="BT263" s="313"/>
      <c r="BU263" s="416">
        <f>SUM(M263:BP263)</f>
        <v>0</v>
      </c>
      <c r="BV263" s="420"/>
      <c r="BW263" s="416"/>
      <c r="BX263" s="417"/>
      <c r="BY263" s="313"/>
      <c r="BZ263" s="416">
        <v>0</v>
      </c>
      <c r="CA263" s="420"/>
      <c r="CB263" s="416"/>
      <c r="CC263" s="417"/>
      <c r="CD263" s="313"/>
      <c r="CE263" s="416"/>
      <c r="CF263" s="420"/>
      <c r="CG263" s="416"/>
      <c r="CH263" s="417"/>
      <c r="CI263" s="313"/>
      <c r="CJ263" s="416"/>
      <c r="CK263" s="420"/>
      <c r="CL263" s="416"/>
      <c r="CM263" s="417"/>
      <c r="CN263" s="313"/>
      <c r="CO263" s="416"/>
      <c r="CP263" s="420"/>
      <c r="CQ263" s="416"/>
      <c r="CR263" s="417"/>
      <c r="CS263" s="313"/>
      <c r="CT263" s="416">
        <v>0</v>
      </c>
      <c r="CU263" s="420"/>
      <c r="CV263" s="416"/>
      <c r="CW263" s="417"/>
      <c r="CX263" s="313"/>
      <c r="CY263" s="416">
        <v>0</v>
      </c>
      <c r="CZ263" s="420"/>
      <c r="DA263" s="416"/>
      <c r="DB263" s="417"/>
      <c r="DC263" s="313"/>
      <c r="DD263" s="416">
        <v>0</v>
      </c>
      <c r="DE263" s="420"/>
      <c r="DF263" s="416"/>
      <c r="DG263" s="417"/>
      <c r="DH263" s="313"/>
      <c r="DI263" s="416">
        <v>0</v>
      </c>
      <c r="DJ263" s="420"/>
      <c r="DK263" s="416"/>
      <c r="DL263" s="417"/>
      <c r="DM263" s="313"/>
      <c r="DN263" s="416">
        <v>0</v>
      </c>
      <c r="DO263" s="420"/>
      <c r="DP263" s="416"/>
      <c r="DQ263" s="417"/>
      <c r="DR263" s="313"/>
      <c r="DS263" s="416">
        <v>0</v>
      </c>
      <c r="DT263" s="420"/>
      <c r="DU263" s="416"/>
      <c r="DV263" s="417"/>
      <c r="DW263" s="313"/>
      <c r="DX263" s="416">
        <v>0</v>
      </c>
      <c r="DY263" s="420"/>
      <c r="DZ263" s="416"/>
      <c r="EA263" s="417"/>
      <c r="EB263" s="313"/>
      <c r="EC263" s="416">
        <v>0</v>
      </c>
      <c r="ED263" s="420"/>
      <c r="EE263" s="416"/>
      <c r="EF263" s="417"/>
      <c r="EG263" s="313"/>
      <c r="EH263" s="416">
        <v>0</v>
      </c>
      <c r="EI263" s="420"/>
      <c r="EJ263" s="416"/>
      <c r="EK263" s="417"/>
      <c r="EL263" s="313"/>
      <c r="EM263" s="416">
        <f>SUM(CE263:CT263)</f>
        <v>0</v>
      </c>
      <c r="EN263" s="420"/>
      <c r="EO263" s="416"/>
      <c r="EP263" s="301"/>
      <c r="ER263" s="290"/>
    </row>
    <row r="264" spans="4:148" ht="12.75" hidden="1" customHeight="1" x14ac:dyDescent="0.35">
      <c r="D264" s="301" t="s">
        <v>392</v>
      </c>
      <c r="G264" s="337"/>
      <c r="H264" s="428">
        <v>0</v>
      </c>
      <c r="I264" s="429"/>
      <c r="J264" s="416"/>
      <c r="K264" s="417"/>
      <c r="L264" s="337"/>
      <c r="M264" s="428">
        <v>0</v>
      </c>
      <c r="N264" s="429"/>
      <c r="O264" s="416"/>
      <c r="P264" s="417"/>
      <c r="Q264" s="337"/>
      <c r="R264" s="428">
        <v>0</v>
      </c>
      <c r="S264" s="429"/>
      <c r="T264" s="416"/>
      <c r="U264" s="417"/>
      <c r="V264" s="337"/>
      <c r="W264" s="428">
        <v>0</v>
      </c>
      <c r="X264" s="429"/>
      <c r="Y264" s="416"/>
      <c r="Z264" s="417"/>
      <c r="AA264" s="337"/>
      <c r="AB264" s="428">
        <v>0</v>
      </c>
      <c r="AC264" s="429"/>
      <c r="AD264" s="416"/>
      <c r="AE264" s="417"/>
      <c r="AF264" s="337"/>
      <c r="AG264" s="428">
        <v>0</v>
      </c>
      <c r="AH264" s="429"/>
      <c r="AI264" s="416"/>
      <c r="AJ264" s="417"/>
      <c r="AK264" s="337"/>
      <c r="AL264" s="428">
        <v>0</v>
      </c>
      <c r="AM264" s="429"/>
      <c r="AN264" s="416"/>
      <c r="AO264" s="417"/>
      <c r="AP264" s="337"/>
      <c r="AQ264" s="428">
        <v>0</v>
      </c>
      <c r="AR264" s="429"/>
      <c r="AS264" s="416"/>
      <c r="AT264" s="417"/>
      <c r="AU264" s="337"/>
      <c r="AV264" s="428">
        <v>0</v>
      </c>
      <c r="AW264" s="429"/>
      <c r="AX264" s="416"/>
      <c r="AY264" s="417"/>
      <c r="AZ264" s="337"/>
      <c r="BA264" s="428">
        <v>0</v>
      </c>
      <c r="BB264" s="429"/>
      <c r="BC264" s="416"/>
      <c r="BD264" s="417"/>
      <c r="BE264" s="337"/>
      <c r="BF264" s="428">
        <v>0</v>
      </c>
      <c r="BG264" s="429"/>
      <c r="BH264" s="416"/>
      <c r="BI264" s="417"/>
      <c r="BJ264" s="337"/>
      <c r="BK264" s="428">
        <v>0</v>
      </c>
      <c r="BL264" s="429"/>
      <c r="BM264" s="416"/>
      <c r="BN264" s="417"/>
      <c r="BO264" s="337"/>
      <c r="BP264" s="428">
        <v>0</v>
      </c>
      <c r="BQ264" s="429"/>
      <c r="BR264" s="416"/>
      <c r="BS264" s="417"/>
      <c r="BT264" s="337"/>
      <c r="BU264" s="428">
        <f>SUM(M264:BP264)</f>
        <v>0</v>
      </c>
      <c r="BV264" s="429"/>
      <c r="BW264" s="416"/>
      <c r="BX264" s="417"/>
      <c r="BY264" s="337"/>
      <c r="BZ264" s="428">
        <v>0</v>
      </c>
      <c r="CA264" s="429"/>
      <c r="CB264" s="416"/>
      <c r="CC264" s="417"/>
      <c r="CD264" s="337"/>
      <c r="CE264" s="428">
        <v>0</v>
      </c>
      <c r="CF264" s="429"/>
      <c r="CG264" s="416"/>
      <c r="CH264" s="417"/>
      <c r="CI264" s="337"/>
      <c r="CJ264" s="428">
        <v>0</v>
      </c>
      <c r="CK264" s="429"/>
      <c r="CL264" s="416"/>
      <c r="CM264" s="417"/>
      <c r="CN264" s="337"/>
      <c r="CO264" s="428">
        <v>0</v>
      </c>
      <c r="CP264" s="429"/>
      <c r="CQ264" s="416"/>
      <c r="CR264" s="417"/>
      <c r="CS264" s="337"/>
      <c r="CT264" s="428">
        <v>0</v>
      </c>
      <c r="CU264" s="429"/>
      <c r="CV264" s="416"/>
      <c r="CW264" s="417"/>
      <c r="CX264" s="337"/>
      <c r="CY264" s="428">
        <v>0</v>
      </c>
      <c r="CZ264" s="429"/>
      <c r="DA264" s="416"/>
      <c r="DB264" s="417"/>
      <c r="DC264" s="337"/>
      <c r="DD264" s="428">
        <v>0</v>
      </c>
      <c r="DE264" s="429"/>
      <c r="DF264" s="416"/>
      <c r="DG264" s="417"/>
      <c r="DH264" s="337"/>
      <c r="DI264" s="428">
        <v>0</v>
      </c>
      <c r="DJ264" s="429"/>
      <c r="DK264" s="416"/>
      <c r="DL264" s="417"/>
      <c r="DM264" s="337"/>
      <c r="DN264" s="428">
        <v>0</v>
      </c>
      <c r="DO264" s="429"/>
      <c r="DP264" s="416"/>
      <c r="DQ264" s="417"/>
      <c r="DR264" s="337"/>
      <c r="DS264" s="428">
        <v>0</v>
      </c>
      <c r="DT264" s="429"/>
      <c r="DU264" s="416"/>
      <c r="DV264" s="417"/>
      <c r="DW264" s="337"/>
      <c r="DX264" s="428">
        <v>0</v>
      </c>
      <c r="DY264" s="429"/>
      <c r="DZ264" s="416"/>
      <c r="EA264" s="417"/>
      <c r="EB264" s="337"/>
      <c r="EC264" s="428">
        <v>0</v>
      </c>
      <c r="ED264" s="429"/>
      <c r="EE264" s="416"/>
      <c r="EF264" s="417"/>
      <c r="EG264" s="337"/>
      <c r="EH264" s="428">
        <v>0</v>
      </c>
      <c r="EI264" s="429"/>
      <c r="EJ264" s="416"/>
      <c r="EK264" s="417"/>
      <c r="EL264" s="337"/>
      <c r="EM264" s="428">
        <f>SUM(CE264:CT264)</f>
        <v>0</v>
      </c>
      <c r="EN264" s="429"/>
      <c r="EO264" s="416"/>
      <c r="EP264" s="301"/>
      <c r="ER264" s="290"/>
    </row>
    <row r="265" spans="4:148" x14ac:dyDescent="0.35">
      <c r="D265" s="301"/>
      <c r="F265" s="450"/>
      <c r="G265" s="327"/>
      <c r="H265" s="416"/>
      <c r="I265" s="416"/>
      <c r="J265" s="416"/>
      <c r="K265" s="417"/>
      <c r="L265" s="327"/>
      <c r="M265" s="416"/>
      <c r="N265" s="416"/>
      <c r="O265" s="416"/>
      <c r="P265" s="417"/>
      <c r="Q265" s="327"/>
      <c r="R265" s="416"/>
      <c r="S265" s="416"/>
      <c r="T265" s="416"/>
      <c r="U265" s="417"/>
      <c r="V265" s="327"/>
      <c r="W265" s="416"/>
      <c r="X265" s="416"/>
      <c r="Y265" s="416"/>
      <c r="Z265" s="417"/>
      <c r="AA265" s="327"/>
      <c r="AB265" s="416"/>
      <c r="AC265" s="416"/>
      <c r="AD265" s="416"/>
      <c r="AE265" s="417"/>
      <c r="AF265" s="327"/>
      <c r="AG265" s="416"/>
      <c r="AH265" s="416"/>
      <c r="AI265" s="416"/>
      <c r="AJ265" s="417"/>
      <c r="AK265" s="327"/>
      <c r="AL265" s="416"/>
      <c r="AM265" s="416"/>
      <c r="AN265" s="416"/>
      <c r="AO265" s="417"/>
      <c r="AP265" s="327"/>
      <c r="AQ265" s="416"/>
      <c r="AR265" s="416"/>
      <c r="AS265" s="420"/>
      <c r="AT265" s="417"/>
      <c r="AU265" s="327"/>
      <c r="AV265" s="416"/>
      <c r="AW265" s="416"/>
      <c r="AX265" s="416"/>
      <c r="AY265" s="417"/>
      <c r="AZ265" s="327"/>
      <c r="BA265" s="416"/>
      <c r="BB265" s="416"/>
      <c r="BC265" s="416"/>
      <c r="BD265" s="417"/>
      <c r="BE265" s="327"/>
      <c r="BF265" s="416"/>
      <c r="BG265" s="416"/>
      <c r="BH265" s="416"/>
      <c r="BI265" s="417"/>
      <c r="BJ265" s="327"/>
      <c r="BK265" s="416"/>
      <c r="BL265" s="416"/>
      <c r="BM265" s="416"/>
      <c r="BN265" s="417"/>
      <c r="BO265" s="327"/>
      <c r="BP265" s="416"/>
      <c r="BQ265" s="416"/>
      <c r="BR265" s="416"/>
      <c r="BS265" s="417"/>
      <c r="BT265" s="327"/>
      <c r="BU265" s="416"/>
      <c r="BV265" s="416"/>
      <c r="BW265" s="416"/>
      <c r="BX265" s="417"/>
      <c r="BY265" s="327"/>
      <c r="BZ265" s="416"/>
      <c r="CA265" s="416"/>
      <c r="CB265" s="416"/>
      <c r="CC265" s="417"/>
      <c r="CD265" s="327"/>
      <c r="CE265" s="416"/>
      <c r="CF265" s="416"/>
      <c r="CG265" s="416"/>
      <c r="CH265" s="417"/>
      <c r="CI265" s="327"/>
      <c r="CJ265" s="416"/>
      <c r="CK265" s="416"/>
      <c r="CL265" s="416"/>
      <c r="CM265" s="417"/>
      <c r="CN265" s="327"/>
      <c r="CO265" s="416"/>
      <c r="CP265" s="416"/>
      <c r="CQ265" s="416"/>
      <c r="CR265" s="417"/>
      <c r="CS265" s="327"/>
      <c r="CT265" s="416"/>
      <c r="CU265" s="416"/>
      <c r="CV265" s="416"/>
      <c r="CW265" s="417"/>
      <c r="CX265" s="327"/>
      <c r="CY265" s="416"/>
      <c r="CZ265" s="416"/>
      <c r="DA265" s="416"/>
      <c r="DB265" s="417"/>
      <c r="DC265" s="327"/>
      <c r="DD265" s="416"/>
      <c r="DE265" s="416"/>
      <c r="DF265" s="416"/>
      <c r="DG265" s="417"/>
      <c r="DH265" s="327"/>
      <c r="DI265" s="416"/>
      <c r="DJ265" s="416"/>
      <c r="DK265" s="416"/>
      <c r="DL265" s="417"/>
      <c r="DM265" s="327"/>
      <c r="DN265" s="416"/>
      <c r="DO265" s="416"/>
      <c r="DP265" s="416"/>
      <c r="DQ265" s="417"/>
      <c r="DR265" s="327"/>
      <c r="DS265" s="416"/>
      <c r="DT265" s="416"/>
      <c r="DU265" s="416"/>
      <c r="DV265" s="417"/>
      <c r="DW265" s="327"/>
      <c r="DX265" s="416"/>
      <c r="DY265" s="416"/>
      <c r="DZ265" s="416"/>
      <c r="EA265" s="417"/>
      <c r="EB265" s="327"/>
      <c r="EC265" s="416"/>
      <c r="ED265" s="416"/>
      <c r="EE265" s="416"/>
      <c r="EF265" s="417"/>
      <c r="EG265" s="327"/>
      <c r="EH265" s="416"/>
      <c r="EI265" s="416"/>
      <c r="EJ265" s="416"/>
      <c r="EK265" s="417"/>
      <c r="EL265" s="327"/>
      <c r="EM265" s="416"/>
      <c r="EN265" s="416"/>
      <c r="EO265" s="416"/>
      <c r="EP265" s="301"/>
      <c r="ER265" s="290"/>
    </row>
    <row r="266" spans="4:148" x14ac:dyDescent="0.35">
      <c r="D266" s="454" t="s">
        <v>393</v>
      </c>
      <c r="E266" s="350" t="s">
        <v>63</v>
      </c>
      <c r="F266" s="450"/>
      <c r="G266" s="327"/>
      <c r="H266" s="412">
        <f>SUM(H267:H270)</f>
        <v>0</v>
      </c>
      <c r="I266" s="416"/>
      <c r="J266" s="416"/>
      <c r="K266" s="417"/>
      <c r="L266" s="327"/>
      <c r="M266" s="412">
        <f>SUM(M267:M270)</f>
        <v>7839512</v>
      </c>
      <c r="N266" s="416"/>
      <c r="O266" s="416"/>
      <c r="P266" s="417"/>
      <c r="Q266" s="327"/>
      <c r="R266" s="412">
        <f>SUM(R267:R270)</f>
        <v>0</v>
      </c>
      <c r="S266" s="416"/>
      <c r="T266" s="416"/>
      <c r="U266" s="417"/>
      <c r="V266" s="327"/>
      <c r="W266" s="412">
        <f>SUM(W267:W270)</f>
        <v>0</v>
      </c>
      <c r="X266" s="416"/>
      <c r="Y266" s="416"/>
      <c r="Z266" s="417"/>
      <c r="AA266" s="327"/>
      <c r="AB266" s="412">
        <f>SUM(AB267:AB270)</f>
        <v>0</v>
      </c>
      <c r="AC266" s="416"/>
      <c r="AD266" s="416"/>
      <c r="AE266" s="417"/>
      <c r="AF266" s="327"/>
      <c r="AG266" s="412">
        <f>SUM(AG267:AG270)</f>
        <v>0</v>
      </c>
      <c r="AH266" s="416"/>
      <c r="AI266" s="416"/>
      <c r="AJ266" s="417"/>
      <c r="AK266" s="327"/>
      <c r="AL266" s="412">
        <f>SUM(AL267:AL270)</f>
        <v>0</v>
      </c>
      <c r="AM266" s="416"/>
      <c r="AN266" s="420"/>
      <c r="AO266" s="417"/>
      <c r="AP266" s="327"/>
      <c r="AQ266" s="412">
        <f>SUM(AQ267:AQ270)</f>
        <v>0</v>
      </c>
      <c r="AR266" s="416"/>
      <c r="AS266" s="416"/>
      <c r="AT266" s="417"/>
      <c r="AU266" s="327"/>
      <c r="AV266" s="412">
        <f>SUM(AV267:AV270)</f>
        <v>0</v>
      </c>
      <c r="AW266" s="416"/>
      <c r="AX266" s="416"/>
      <c r="AY266" s="417"/>
      <c r="AZ266" s="327"/>
      <c r="BA266" s="412">
        <f>SUM(BA267:BA270)</f>
        <v>0</v>
      </c>
      <c r="BB266" s="416"/>
      <c r="BC266" s="416"/>
      <c r="BD266" s="417"/>
      <c r="BE266" s="327"/>
      <c r="BF266" s="412">
        <f>SUM(BF267:BF270)</f>
        <v>0</v>
      </c>
      <c r="BG266" s="416"/>
      <c r="BH266" s="416"/>
      <c r="BI266" s="417"/>
      <c r="BJ266" s="327"/>
      <c r="BK266" s="412">
        <f>SUM(BK267:BK270)</f>
        <v>0</v>
      </c>
      <c r="BL266" s="416"/>
      <c r="BM266" s="416"/>
      <c r="BN266" s="417"/>
      <c r="BO266" s="327"/>
      <c r="BP266" s="412">
        <f>SUM(BP267:BP270)</f>
        <v>0</v>
      </c>
      <c r="BQ266" s="416"/>
      <c r="BR266" s="416"/>
      <c r="BS266" s="417"/>
      <c r="BT266" s="327"/>
      <c r="BU266" s="412">
        <f>SUM(BU267:BU270)</f>
        <v>7839512</v>
      </c>
      <c r="BV266" s="416"/>
      <c r="BW266" s="416"/>
      <c r="BX266" s="417"/>
      <c r="BY266" s="327"/>
      <c r="BZ266" s="412">
        <f>SUM(BZ267:BZ270)</f>
        <v>73896404</v>
      </c>
      <c r="CA266" s="416"/>
      <c r="CB266" s="416"/>
      <c r="CC266" s="417"/>
      <c r="CD266" s="327"/>
      <c r="CE266" s="412">
        <f>SUM(CE267:CE270)</f>
        <v>1908496</v>
      </c>
      <c r="CF266" s="416"/>
      <c r="CG266" s="416"/>
      <c r="CH266" s="417"/>
      <c r="CI266" s="327"/>
      <c r="CJ266" s="412">
        <f>SUM(CJ267:CJ270)</f>
        <v>3377608</v>
      </c>
      <c r="CK266" s="416"/>
      <c r="CL266" s="416"/>
      <c r="CM266" s="417"/>
      <c r="CN266" s="327"/>
      <c r="CO266" s="412">
        <f>SUM(CO267:CO270)</f>
        <v>6988514</v>
      </c>
      <c r="CP266" s="416"/>
      <c r="CQ266" s="416"/>
      <c r="CR266" s="417"/>
      <c r="CS266" s="327"/>
      <c r="CT266" s="412">
        <f>SUM(CT267:CT270)</f>
        <v>6817942</v>
      </c>
      <c r="CU266" s="416"/>
      <c r="CV266" s="416"/>
      <c r="CW266" s="417"/>
      <c r="CX266" s="327"/>
      <c r="CY266" s="412">
        <f>SUM(CY267:CY270)</f>
        <v>7494078</v>
      </c>
      <c r="CZ266" s="416"/>
      <c r="DA266" s="416"/>
      <c r="DB266" s="417"/>
      <c r="DC266" s="327"/>
      <c r="DD266" s="412">
        <f>SUM(DD267:DD270)</f>
        <v>6900588</v>
      </c>
      <c r="DE266" s="416"/>
      <c r="DF266" s="420"/>
      <c r="DG266" s="417"/>
      <c r="DH266" s="327"/>
      <c r="DI266" s="412">
        <f>SUM(DI267:DI270)</f>
        <v>8336531</v>
      </c>
      <c r="DJ266" s="416"/>
      <c r="DK266" s="416"/>
      <c r="DL266" s="417"/>
      <c r="DM266" s="327"/>
      <c r="DN266" s="412">
        <f>SUM(DN267:DN270)</f>
        <v>6740951</v>
      </c>
      <c r="DO266" s="416"/>
      <c r="DP266" s="416"/>
      <c r="DQ266" s="417"/>
      <c r="DR266" s="327"/>
      <c r="DS266" s="412">
        <f>SUM(DS267:DS270)</f>
        <v>4962423</v>
      </c>
      <c r="DT266" s="416"/>
      <c r="DU266" s="416"/>
      <c r="DV266" s="417"/>
      <c r="DW266" s="327"/>
      <c r="DX266" s="412">
        <f>SUM(DX267:DX270)</f>
        <v>6945648</v>
      </c>
      <c r="DY266" s="416"/>
      <c r="DZ266" s="416"/>
      <c r="EA266" s="417"/>
      <c r="EB266" s="327"/>
      <c r="EC266" s="412">
        <f>SUM(EC267:EC270)</f>
        <v>2990750</v>
      </c>
      <c r="ED266" s="416"/>
      <c r="EE266" s="416"/>
      <c r="EF266" s="417"/>
      <c r="EG266" s="327"/>
      <c r="EH266" s="412">
        <f>SUM(EH267:EH270)</f>
        <v>8291391</v>
      </c>
      <c r="EI266" s="416"/>
      <c r="EJ266" s="416"/>
      <c r="EK266" s="417"/>
      <c r="EL266" s="327"/>
      <c r="EM266" s="412">
        <f>SUM(EM267:EM270)</f>
        <v>1908496</v>
      </c>
      <c r="EN266" s="416"/>
      <c r="EO266" s="416"/>
      <c r="EP266" s="301"/>
      <c r="ER266" s="290"/>
    </row>
    <row r="267" spans="4:148" x14ac:dyDescent="0.35">
      <c r="D267" s="301" t="s">
        <v>338</v>
      </c>
      <c r="F267" s="450"/>
      <c r="G267" s="451"/>
      <c r="H267" s="414">
        <f>H273+H279+H285+H291+H297+H303+H309+H315+H321+H327+H333+H339+H344+H349+H354+H359+H364+H369+H374+H379+H384+H389+H394+H399+H404+H409+H414</f>
        <v>0</v>
      </c>
      <c r="I267" s="415"/>
      <c r="J267" s="416"/>
      <c r="K267" s="417"/>
      <c r="L267" s="451"/>
      <c r="M267" s="414">
        <f>M273+M279+M285+M291+M297+M303+M309+M315+M321+M327+M333+M339+M344+M349+M354+M359+M364+M369+M374+M379+M384+M389+M394+M399+M404+M409+M414</f>
        <v>8828957</v>
      </c>
      <c r="N267" s="415"/>
      <c r="O267" s="416"/>
      <c r="P267" s="417"/>
      <c r="Q267" s="451"/>
      <c r="R267" s="414">
        <f>R273+R279+R285+R291+R297+R303+R309+R315+R321+R327+R333+R339+R344+R349+R354+R359+R364+R369+R374+R384+R394+R399+R404+R409+R414</f>
        <v>0</v>
      </c>
      <c r="S267" s="415"/>
      <c r="T267" s="416"/>
      <c r="U267" s="417"/>
      <c r="V267" s="451"/>
      <c r="W267" s="414">
        <f>W273+W279+W285+W291+W297+W303+W309+W315+W321+W327+W333+W339+W344+W349+W354+W359+W364+W369+W374+W384+W394+W399+W404+W409+W414</f>
        <v>0</v>
      </c>
      <c r="X267" s="415"/>
      <c r="Y267" s="416"/>
      <c r="Z267" s="417"/>
      <c r="AA267" s="451"/>
      <c r="AB267" s="414">
        <f>AB273+AB279+AB285+AB291+AB297+AB303+AB309+AB315+AB321+AB327+AB333+AB339+AB344+AB349+AB354+AB359+AB364+AB369+AB374+AB384+AB394+AB399+AB404+AB409+AB414</f>
        <v>0</v>
      </c>
      <c r="AC267" s="415"/>
      <c r="AD267" s="416"/>
      <c r="AE267" s="417"/>
      <c r="AF267" s="451"/>
      <c r="AG267" s="414">
        <f>AG273+AG279+AG285+AG291+AG297+AG303+AG309+AG315+AG321+AG327+AG333+AG339+AG344+AG349+AG354+AG359+AG364+AG369+AG374+AG384+AG394+AG399+AG404+AG409+AG414</f>
        <v>0</v>
      </c>
      <c r="AH267" s="415"/>
      <c r="AI267" s="416"/>
      <c r="AJ267" s="417"/>
      <c r="AK267" s="451"/>
      <c r="AL267" s="414">
        <f>AL273+AL279+AL285+AL291+AL297+AL303+AL309+AL315+AL321+AL327+AL333+AL339+AL344+AL349+AL354+AL359+AL364+AL369+AL374+AL379+AL384+AL389+AL394+AL399+AL404+AL409+AL414</f>
        <v>0</v>
      </c>
      <c r="AM267" s="415"/>
      <c r="AN267" s="420"/>
      <c r="AO267" s="417"/>
      <c r="AP267" s="451"/>
      <c r="AQ267" s="414">
        <f>AQ273+AQ279+AQ285+AQ291+AQ297+AQ303+AQ309+AQ315+AQ321+AQ327+AQ333+AQ339+AQ344+AQ349+AQ354+AQ359+AQ364+AQ369+AQ374+AQ379+AQ384+AQ389+AQ394+AQ399+AQ404+AQ409+AQ414</f>
        <v>0</v>
      </c>
      <c r="AR267" s="415"/>
      <c r="AS267" s="416"/>
      <c r="AT267" s="417"/>
      <c r="AU267" s="451"/>
      <c r="AV267" s="414">
        <f>AV273+AV279+AV285+AV291+AV297+AV303+AV309+AV315+AV321+AV327+AV333+AV339+AV344+AV349+AV354+AV359+AV364+AV369+AV374+AV379+AV384+AV389+AV394+AV399+AV404+AV409+AV414</f>
        <v>0</v>
      </c>
      <c r="AW267" s="415"/>
      <c r="AX267" s="416"/>
      <c r="AY267" s="417"/>
      <c r="AZ267" s="451"/>
      <c r="BA267" s="414">
        <f>BA273+BA279+BA285+BA291+BA297+BA303+BA309+BA315+BA321+BA327+BA333+BA339+BA344+BA349+BA354+BA359+BA364+BA369+BA374+BA379+BA384+BA389+BA394+BA399+BA404+BA409+BA414</f>
        <v>0</v>
      </c>
      <c r="BB267" s="415"/>
      <c r="BC267" s="416"/>
      <c r="BD267" s="417"/>
      <c r="BE267" s="451"/>
      <c r="BF267" s="414">
        <f>BF273+BF279+BF285+BF291+BF297+BF303+BF309+BF315+BF321+BF327+BF333+BF339+BF344+BF349+BF354+BF359+BF364+BF369+BF374+BF379+BF384+BF389+BF394+BF399+BF404+BF409+BF414</f>
        <v>0</v>
      </c>
      <c r="BG267" s="415"/>
      <c r="BH267" s="416"/>
      <c r="BI267" s="417"/>
      <c r="BJ267" s="451"/>
      <c r="BK267" s="414">
        <f>BK273+BK279+BK285+BK291+BK297+BK303+BK309+BK315+BK321+BK327+BK333+BK339+BK344+BK349+BK354+BK359+BK364+BK369+BK374+BK379+BK384+BK389+BK394+BK399+BK404+BK409+BK414</f>
        <v>0</v>
      </c>
      <c r="BL267" s="415"/>
      <c r="BM267" s="416"/>
      <c r="BN267" s="417"/>
      <c r="BO267" s="451"/>
      <c r="BP267" s="414">
        <f>BP273+BP279+BP285+BP291+BP297+BP303+BP309+BP315+BP321+BP327+BP333+BP339+BP344+BP349+BP354+BP359+BP364+BP369+BP374+BP379+BP384+BP389+BP394+BP399+BP404+BP409+BP414</f>
        <v>0</v>
      </c>
      <c r="BQ267" s="415"/>
      <c r="BR267" s="416"/>
      <c r="BS267" s="417"/>
      <c r="BT267" s="451"/>
      <c r="BU267" s="414">
        <f>BU273+BU279+BU285+BU291+BU297+BU303+BU309+BU315+BU321+BU327+BU333+BU339+BU344+BU349+BU354+BU359+BU364+BU369+BU374+BU379+BU384+BU389+BU394+BU399+BU404+BU409+BU414</f>
        <v>8828957</v>
      </c>
      <c r="BV267" s="415"/>
      <c r="BW267" s="416"/>
      <c r="BX267" s="417"/>
      <c r="BY267" s="451"/>
      <c r="BZ267" s="414">
        <f>BZ273+BZ279+BZ285+BZ291+BZ297+BZ303+BZ309+BZ315+BZ321+BZ327+BZ333+BZ339+BZ344+BZ349+BZ354+BZ359+BZ364+BZ369+BZ374+BZ379+BZ384+BZ389+BZ394+BZ399+BZ404+BZ409+BZ414</f>
        <v>75116163</v>
      </c>
      <c r="CA267" s="415"/>
      <c r="CB267" s="416"/>
      <c r="CC267" s="417"/>
      <c r="CD267" s="451"/>
      <c r="CE267" s="414">
        <f>CE273+CE279+CE285+CE291+CE297+CE303+CE309+CE315+CE321+CE327+CE333+CE339+CE344+CE349+CE354+CE359+CE364+CE369+CE374+CE384+CE394+CE399+CE404+CE409+CE414</f>
        <v>1476178</v>
      </c>
      <c r="CF267" s="415"/>
      <c r="CG267" s="416"/>
      <c r="CH267" s="417"/>
      <c r="CI267" s="451"/>
      <c r="CJ267" s="414">
        <f>CJ273+CJ279+CJ285+CJ291+CJ297+CJ303+CJ309+CJ315+CJ321+CJ327+CJ333+CJ339+CJ344+CJ349+CJ354+CJ359+CJ364+CJ369+CJ374+CJ384+CJ394+CJ399+CJ404+CJ409+CJ414</f>
        <v>3069922</v>
      </c>
      <c r="CK267" s="415"/>
      <c r="CL267" s="416"/>
      <c r="CM267" s="417"/>
      <c r="CN267" s="451"/>
      <c r="CO267" s="414">
        <f>CO273+CO279+CO285+CO291+CO297+CO303+CO309+CO315+CO321+CO327+CO333+CO339+CO344+CO349+CO354+CO359+CO364+CO369+CO374+CO384+CO394+CO399+CO404+CO409+CO414</f>
        <v>6979517</v>
      </c>
      <c r="CP267" s="415"/>
      <c r="CQ267" s="416"/>
      <c r="CR267" s="417"/>
      <c r="CS267" s="451"/>
      <c r="CT267" s="414">
        <f>CT273+CT279+CT285+CT291+CT297+CT303+CT309+CT315+CT321+CT327+CT333+CT339+CT344+CT349+CT354+CT359+CT364+CT369+CT374+CT384+CT394+CT399+CT404+CT409+CT414</f>
        <v>6277418</v>
      </c>
      <c r="CU267" s="415"/>
      <c r="CV267" s="416"/>
      <c r="CW267" s="417"/>
      <c r="CX267" s="451"/>
      <c r="CY267" s="414">
        <f>CY273+CY279+CY285+CY291+CY297+CY303+CY309+CY315+CY321+CY327+CY333+CY339+CY344+CY349+CY354+CY359+CY364+CY369+CY374+CY384+CY394+CY399+CY404+CY409+CY414</f>
        <v>7263573</v>
      </c>
      <c r="CZ267" s="415"/>
      <c r="DA267" s="416"/>
      <c r="DB267" s="417"/>
      <c r="DC267" s="451"/>
      <c r="DD267" s="414">
        <f>DD273+DD279+DD285+DD291+DD297+DD303+DD309+DD315+DD321+DD327+DD333+DD339+DD344+DD349+DD354+DD359+DD364+DD369+DD384+DD394+DD399+DD404+DD409+DD414</f>
        <v>6674976</v>
      </c>
      <c r="DE267" s="415"/>
      <c r="DF267" s="420"/>
      <c r="DG267" s="417"/>
      <c r="DH267" s="451"/>
      <c r="DI267" s="414">
        <f>DI273+DI279+DI285+DI291+DI297+DI303+DI309+DI315+DI321+DI327+DI333+DI339+DI344+DI349+DI354+DI359+DI364+DI369+DI374+DI379+DI384+DI389+DI394+DI399+DI404+DI409+DI414</f>
        <v>8856372</v>
      </c>
      <c r="DJ267" s="415"/>
      <c r="DK267" s="416"/>
      <c r="DL267" s="417"/>
      <c r="DM267" s="451"/>
      <c r="DN267" s="414">
        <f>DN273+DN279+DN285+DN291+DN297+DN303+DN309+DN315+DN321+DN327+DN333+DN339+DN344+DN349+DN354+DN359+DN364+DN369+DN374+DN379+DN384+DN389+DN394+DN399+DN404+DN409+DN414</f>
        <v>6958545</v>
      </c>
      <c r="DO267" s="415"/>
      <c r="DP267" s="416"/>
      <c r="DQ267" s="417"/>
      <c r="DR267" s="451"/>
      <c r="DS267" s="414">
        <f>DS273+DS279+DS285+DS291+DS297+DS303+DS309+DS315+DS321+DS327+DS333+DS339+DS344+DS349+DS354+DS359+DS364+DS369+DS374+DS379+DS384+DS389+DS394+DS399+DS404+DS409+DS414</f>
        <v>5094676</v>
      </c>
      <c r="DT267" s="415"/>
      <c r="DU267" s="416"/>
      <c r="DV267" s="417"/>
      <c r="DW267" s="451"/>
      <c r="DX267" s="414">
        <f>DX273+DX279+DX285+DX291+DX297+DX303+DX309+DX315+DX321+DX327+DX333+DX339+DX344+DX349+DX354+DX359+DX364+DX369+DX374+DX384+DX394+DX399+DX404+DX409+DX414</f>
        <v>7284009</v>
      </c>
      <c r="DY267" s="415"/>
      <c r="DZ267" s="416"/>
      <c r="EA267" s="417"/>
      <c r="EB267" s="451"/>
      <c r="EC267" s="414">
        <f>EC273+EC279+EC285+EC291+EC297+EC303+EC309+EC315+EC321+EC327+EC333+EC339+EC344+EC349+EC354+EC359+EC364+EC369+EC374+EC384+EC394+EC399+EC404+EC409+EC414</f>
        <v>3473717</v>
      </c>
      <c r="ED267" s="415"/>
      <c r="EE267" s="416"/>
      <c r="EF267" s="417"/>
      <c r="EG267" s="451"/>
      <c r="EH267" s="414">
        <f>EH273+EH279+EH285+EH291+EH297+EH303+EH309+EH315+EH321+EH327+EH333+EH339+EH344+EH349+EH354+EH359+EH364+EH369+EH374+EH379+EH384+EH389+EH394+EH399+EH404+EH409+EH414</f>
        <v>9377620</v>
      </c>
      <c r="EI267" s="415"/>
      <c r="EJ267" s="416"/>
      <c r="EK267" s="417"/>
      <c r="EL267" s="451"/>
      <c r="EM267" s="414">
        <f>EM273+EM279+EM285+EM291+EM297+EM303+EM309+EM315+EM321+EM327+EM333+EM339+EM344+EM349+EM354+EM359+EM364+EM369+EM374+EM379+EM384+EM389+EM394+EM399+EM404+EM409+EM414</f>
        <v>1476178</v>
      </c>
      <c r="EN267" s="415"/>
      <c r="EO267" s="416"/>
      <c r="EP267" s="301"/>
      <c r="ER267" s="290"/>
    </row>
    <row r="268" spans="4:148" x14ac:dyDescent="0.35">
      <c r="D268" s="301" t="s">
        <v>341</v>
      </c>
      <c r="F268" s="450"/>
      <c r="G268" s="452"/>
      <c r="H268" s="416">
        <f>H274+H280+H286+H292+H298+H304+H310+H316+H322+H328+H334+H340+H345+H350+H355+H360+H365+H370+H375+H380+H385+H390+H395+H400+H405+H410+H415</f>
        <v>0</v>
      </c>
      <c r="I268" s="420"/>
      <c r="J268" s="416"/>
      <c r="K268" s="417"/>
      <c r="L268" s="452"/>
      <c r="M268" s="416">
        <f>M274+M280+M286+M292+M298+M304+M310+M316+M322+M328+M334+M340+M345+M350+M355+M360+M365+M370+M375+M380+M385+M390+M395+M400+M405+M410+M415</f>
        <v>0</v>
      </c>
      <c r="N268" s="420"/>
      <c r="O268" s="416"/>
      <c r="P268" s="417"/>
      <c r="Q268" s="452"/>
      <c r="R268" s="416">
        <f>R274+R280+R286+R292+R298+R304+R310+R316+R322+R328+R334+R340+R345+R350+R355+R360+R365+R370+R375+R385+R395+R400+R405+R410+R415</f>
        <v>0</v>
      </c>
      <c r="S268" s="420"/>
      <c r="T268" s="416"/>
      <c r="U268" s="417"/>
      <c r="V268" s="452"/>
      <c r="W268" s="416">
        <f>W274+W280+W286+W292+W298+W304+W310+W316+W322+W328+W334+W340+W345+W350+W355+W360+W365+W370+W375+W385+W395+W400+W405+W410+W415</f>
        <v>0</v>
      </c>
      <c r="X268" s="420"/>
      <c r="Y268" s="416"/>
      <c r="Z268" s="417"/>
      <c r="AA268" s="452"/>
      <c r="AB268" s="416">
        <f>AB274+AB280+AB286+AB292+AB298+AB304+AB310+AB316+AB322+AB328+AB334+AB340+AB345+AB350+AB355+AB360+AB365+AB370+AB375+AB385+AB395+AB400+AB405+AB410+AB415</f>
        <v>0</v>
      </c>
      <c r="AC268" s="420"/>
      <c r="AD268" s="416"/>
      <c r="AE268" s="417"/>
      <c r="AF268" s="452"/>
      <c r="AG268" s="416">
        <f>AG274+AG280+AG286+AG292+AG298+AG304+AG310+AG316+AG322+AG328+AG334+AG340+AG345+AG350+AG355+AG360+AG365+AG370+AG375+AG385+AG395+AG400+AG405+AG410+AG415</f>
        <v>0</v>
      </c>
      <c r="AH268" s="420"/>
      <c r="AI268" s="416"/>
      <c r="AJ268" s="417"/>
      <c r="AK268" s="452"/>
      <c r="AL268" s="416">
        <f>AL274+AL280+AL286+AL292+AL298+AL304+AL310+AL316+AL322+AL328+AL334+AL340+AL345+AL350+AL355+AL360+AL365+AL370+AL375+AL380+AL385+AL390+AL395+AL400+AL405+AL410+AL415</f>
        <v>0</v>
      </c>
      <c r="AM268" s="420"/>
      <c r="AN268" s="416"/>
      <c r="AO268" s="417"/>
      <c r="AP268" s="452"/>
      <c r="AQ268" s="416">
        <f>AQ274+AQ280+AQ286+AQ292+AQ298+AQ304+AQ310+AQ316+AQ322+AQ328+AQ334+AQ340+AQ345+AQ350+AQ355+AQ360+AQ365+AQ370+AQ375+AQ380+AQ385+AQ390+AQ395+AQ400+AQ405+AQ410+AQ415</f>
        <v>0</v>
      </c>
      <c r="AR268" s="420"/>
      <c r="AS268" s="416"/>
      <c r="AT268" s="417"/>
      <c r="AU268" s="452"/>
      <c r="AV268" s="416">
        <f>AV274+AV280+AV286+AV292+AV298+AV304+AV310+AV316+AV322+AV328+AV334+AV340+AV345+AV350+AV355+AV360+AV365+AV370+AV375+AV380+AV385+AV390+AV395+AV400+AV405+AV410+AV415</f>
        <v>0</v>
      </c>
      <c r="AW268" s="420"/>
      <c r="AX268" s="416"/>
      <c r="AY268" s="417"/>
      <c r="AZ268" s="452"/>
      <c r="BA268" s="416">
        <f>BA274+BA280+BA286+BA292+BA298+BA304+BA310+BA316+BA322+BA328+BA334+BA340+BA345+BA350+BA355+BA360+BA365+BA370+BA375+BA380+BA385+BA390+BA395+BA400+BA405+BA410+BA415</f>
        <v>0</v>
      </c>
      <c r="BB268" s="420"/>
      <c r="BC268" s="416"/>
      <c r="BD268" s="417"/>
      <c r="BE268" s="452"/>
      <c r="BF268" s="416">
        <f>BF274+BF280+BF286+BF292+BF298+BF304+BF310+BF316+BF322+BF328+BF334+BF340+BF345+BF350+BF355+BF360+BF365+BF370+BF375+BF380+BF385+BF390+BF395+BF400+BF405+BF410+BF415</f>
        <v>0</v>
      </c>
      <c r="BG268" s="420"/>
      <c r="BH268" s="416"/>
      <c r="BI268" s="417"/>
      <c r="BJ268" s="452"/>
      <c r="BK268" s="416">
        <f>BK274+BK280+BK286+BK292+BK298+BK304+BK310+BK316+BK322+BK328+BK334+BK340+BK345+BK350+BK355+BK360+BK365+BK370+BK375+BK380+BK385+BK390+BK395+BK400+BK405+BK410+BK415</f>
        <v>0</v>
      </c>
      <c r="BL268" s="420"/>
      <c r="BM268" s="416"/>
      <c r="BN268" s="417"/>
      <c r="BO268" s="452"/>
      <c r="BP268" s="416">
        <f>BP274+BP280+BP286+BP292+BP298+BP304+BP310+BP316+BP322+BP328+BP334+BP340+BP345+BP350+BP355+BP360+BP365+BP370+BP375+BP380+BP385+BP390+BP395+BP400+BP405+BP410+BP415</f>
        <v>0</v>
      </c>
      <c r="BQ268" s="420"/>
      <c r="BR268" s="416"/>
      <c r="BS268" s="417"/>
      <c r="BT268" s="452"/>
      <c r="BU268" s="416">
        <f>BU274+BU280+BU286+BU292+BU298+BU304+BU310+BU316+BU322+BU328+BU334+BU340+BU345+BU350+BU355+BU360+BU365+BU370+BU375+BU380+BU385+BU390+BU395+BU400+BU405+BU410+BU415</f>
        <v>0</v>
      </c>
      <c r="BV268" s="420"/>
      <c r="BW268" s="416"/>
      <c r="BX268" s="417"/>
      <c r="BY268" s="452"/>
      <c r="BZ268" s="416">
        <f>BZ274+BZ280+BZ286+BZ292+BZ298+BZ304+BZ310+BZ316+BZ322+BZ328+BZ334+BZ340+BZ345+BZ350+BZ355+BZ360+BZ365+BZ370+BZ375+BZ380+BZ385+BZ390+BZ395+BZ400+BZ405+BZ410+BZ415</f>
        <v>2886946</v>
      </c>
      <c r="CA268" s="420"/>
      <c r="CB268" s="416"/>
      <c r="CC268" s="417"/>
      <c r="CD268" s="452"/>
      <c r="CE268" s="416">
        <f>CE274+CE280+CE286+CE292+CE298+CE304+CE310+CE316+CE322+CE328+CE334+CE340+CE345+CE350+CE355+CE360+CE365+CE370+CE375+CE385+CE395+CE400+CE405+CE410+CE415</f>
        <v>432318</v>
      </c>
      <c r="CF268" s="420"/>
      <c r="CG268" s="416"/>
      <c r="CH268" s="417"/>
      <c r="CI268" s="452"/>
      <c r="CJ268" s="416">
        <f>CJ274+CJ280+CJ286+CJ292+CJ298+CJ304+CJ310+CJ316+CJ322+CJ328+CJ334+CJ340+CJ345+CJ350+CJ355+CJ360+CJ365+CJ370+CJ375+CJ385+CJ395+CJ400+CJ405+CJ410+CJ415</f>
        <v>315852</v>
      </c>
      <c r="CK268" s="420"/>
      <c r="CL268" s="416"/>
      <c r="CM268" s="417"/>
      <c r="CN268" s="452"/>
      <c r="CO268" s="416">
        <f>CO274+CO280+CO286+CO292+CO298+CO304+CO310+CO316+CO322+CO328+CO334+CO340+CO345+CO350+CO355+CO360+CO365+CO370+CO375+CO385+CO395+CO400+CO405+CO410+CO415</f>
        <v>119822</v>
      </c>
      <c r="CP268" s="420"/>
      <c r="CQ268" s="416"/>
      <c r="CR268" s="417"/>
      <c r="CS268" s="452"/>
      <c r="CT268" s="416">
        <f>CT274+CT280+CT286+CT292+CT298+CT304+CT310+CT316+CT322+CT328+CT334+CT340+CT345+CT350+CT355+CT360+CT365+CT370+CT375+CT385+CT395+CT400+CT405+CT410+CT415</f>
        <v>634116</v>
      </c>
      <c r="CU268" s="420"/>
      <c r="CV268" s="416"/>
      <c r="CW268" s="417"/>
      <c r="CX268" s="452"/>
      <c r="CY268" s="416">
        <f>CY274+CY280+CY286+CY292+CY298+CY304+CY310+CY316+CY322+CY328+CY334+CY340+CY345+CY350+CY355+CY360+CY365+CY370+CY375+CY385+CY395+CY400+CY405+CY410+CY415</f>
        <v>427742</v>
      </c>
      <c r="CZ268" s="420"/>
      <c r="DA268" s="416"/>
      <c r="DB268" s="417"/>
      <c r="DC268" s="452"/>
      <c r="DD268" s="416">
        <f>DD274+DD280+DD286+DD292+DD298+DD304+DD310+DD316+DD322+DD328+DD334+DD340+DD345+DD350+DD355+DD360+DD365+DD370+DD385+DD395+DD400+DD405+DD410+DD415</f>
        <v>425871</v>
      </c>
      <c r="DE268" s="420"/>
      <c r="DF268" s="416"/>
      <c r="DG268" s="417"/>
      <c r="DH268" s="452"/>
      <c r="DI268" s="416">
        <f>DI274+DI280+DI286+DI292+DI298+DI304+DI310+DI316+DI322+DI328+DI334+DI340+DI345+DI350+DI355+DI360+DI365+DI370+DI375+DI380+DI385+DI390+DI395+DI400+DI405+DI410+DI415</f>
        <v>154705</v>
      </c>
      <c r="DJ268" s="420"/>
      <c r="DK268" s="416"/>
      <c r="DL268" s="417"/>
      <c r="DM268" s="452"/>
      <c r="DN268" s="416">
        <f>DN274+DN280+DN286+DN292+DN298+DN304+DN310+DN316+DN322+DN328+DN334+DN340+DN345+DN350+DN355+DN360+DN365+DN370+DN375+DN380+DN385+DN390+DN395+DN400+DN405+DN410+DN415</f>
        <v>192249</v>
      </c>
      <c r="DO268" s="420"/>
      <c r="DP268" s="416"/>
      <c r="DQ268" s="417"/>
      <c r="DR268" s="452"/>
      <c r="DS268" s="416">
        <f>DS274+DS280+DS286+DS292+DS298+DS304+DS310+DS316+DS322+DS328+DS334+DS340+DS345+DS350+DS355+DS360+DS365+DS370+DS375+DS380+DS385+DS390+DS395+DS400+DS405+DS410+DS415</f>
        <v>8438</v>
      </c>
      <c r="DT268" s="420"/>
      <c r="DU268" s="416"/>
      <c r="DV268" s="417"/>
      <c r="DW268" s="452"/>
      <c r="DX268" s="416">
        <f>DX274+DX280+DX286+DX292+DX298+DX304+DX310+DX316+DX322+DX328+DX334+DX340+DX345+DX350+DX355+DX360+DX365+DX370+DX375+DX385+DX395+DX400+DX405+DX410+DX415</f>
        <v>175833</v>
      </c>
      <c r="DY268" s="420"/>
      <c r="DZ268" s="416"/>
      <c r="EA268" s="417"/>
      <c r="EB268" s="452"/>
      <c r="EC268" s="416">
        <f>EC274+EC280+EC286+EC292+EC298+EC304+EC310+EC316+EC322+EC328+EC334+EC340+EC345+EC350+EC355+EC360+EC365+EC370+EC375+EC385+EC395+EC400+EC405+EC410+EC415</f>
        <v>0</v>
      </c>
      <c r="ED268" s="420"/>
      <c r="EE268" s="416"/>
      <c r="EF268" s="417"/>
      <c r="EG268" s="452"/>
      <c r="EH268" s="416">
        <f>EH274+EH280+EH286+EH292+EH298+EH304+EH310+EH316+EH322+EH328+EH334+EH340+EH345+EH350+EH355+EH360+EH365+EH370+EH375+EH380+EH385+EH390+EH395+EH400+EH405+EH410+EH415</f>
        <v>0</v>
      </c>
      <c r="EI268" s="420"/>
      <c r="EJ268" s="416"/>
      <c r="EK268" s="417"/>
      <c r="EL268" s="452"/>
      <c r="EM268" s="416">
        <f>EM274+EM280+EM286+EM292+EM298+EM304+EM310+EM316+EM322+EM328+EM334+EM340+EM345+EM350+EM355+EM360+EM365+EM370+EM375+EM380+EM385+EM390+EM395+EM400+EM405+EM410+EM415</f>
        <v>432318</v>
      </c>
      <c r="EN268" s="420"/>
      <c r="EO268" s="416"/>
      <c r="EP268" s="301"/>
      <c r="ER268" s="290"/>
    </row>
    <row r="269" spans="4:148" x14ac:dyDescent="0.35">
      <c r="D269" s="301" t="s">
        <v>358</v>
      </c>
      <c r="F269" s="450"/>
      <c r="G269" s="452"/>
      <c r="H269" s="416">
        <f>H275+H281+H287+H293+H299+H305+H311+H317+H323+H329+H335+H341+H346+H351+H356+H361+H366+H371+H376+H381+H386+H391+H396+H401+H406+H411+H416</f>
        <v>0</v>
      </c>
      <c r="I269" s="420"/>
      <c r="J269" s="416"/>
      <c r="K269" s="417"/>
      <c r="L269" s="452"/>
      <c r="M269" s="416">
        <f>M275+M281+M287+M293+M299+M305+M311+M317+M323+M329+M335+M341+M346+M351+M356+M361+M366+M371+M376+M381+M386+M391+M396+M401+M406+M411+M416</f>
        <v>-989445</v>
      </c>
      <c r="N269" s="420"/>
      <c r="O269" s="416"/>
      <c r="P269" s="417"/>
      <c r="Q269" s="452"/>
      <c r="R269" s="416">
        <f>R275+R281+R287+R293+R299+R305+R311+R317+R323+R329+R335+R341+R346+R351+R356+R361+R366+R371+R376+R386+R396+R401+R406+R411+R416</f>
        <v>0</v>
      </c>
      <c r="S269" s="420"/>
      <c r="T269" s="416"/>
      <c r="U269" s="417"/>
      <c r="V269" s="452"/>
      <c r="W269" s="416">
        <f>W275+W281+W287+W293+W299+W305+W311+W317+W323+W329+W335+W341+W346+W351+W356+W361+W366+W371+W376+W386+W396+W401+W406+W411+W416</f>
        <v>0</v>
      </c>
      <c r="X269" s="420"/>
      <c r="Y269" s="416"/>
      <c r="Z269" s="417"/>
      <c r="AA269" s="452"/>
      <c r="AB269" s="416">
        <f>AB275+AB281+AB287+AB293+AB299+AB305+AB311+AB317+AB323+AB329+AB335+AB341+AB346+AB351+AB356+AB361+AB366+AB371+AB376+AB386+AB396+AB401+AB406+AB411+AB416</f>
        <v>0</v>
      </c>
      <c r="AC269" s="420"/>
      <c r="AD269" s="416"/>
      <c r="AE269" s="417"/>
      <c r="AF269" s="452"/>
      <c r="AG269" s="416">
        <f>AG275+AG281+AG287+AG293+AG299+AG305+AG311+AG317+AG323+AG329+AG335+AG341+AG346+AG351+AG356+AG361+AG366+AG371+AG376+AG386+AG396+AG401+AG406+AG411+AG416</f>
        <v>0</v>
      </c>
      <c r="AH269" s="420"/>
      <c r="AI269" s="416"/>
      <c r="AJ269" s="417"/>
      <c r="AK269" s="452"/>
      <c r="AL269" s="416">
        <f>AL275+AL281+AL287+AL293+AL299+AL305+AL311+AL317+AL323+AL329+AL335+AL341+AL346+AL351+AL356+AL361+AL366+AL371+AL376+AL381+AL386+AL391+AL396+AL401+AL406+AL411+AL416</f>
        <v>0</v>
      </c>
      <c r="AM269" s="420"/>
      <c r="AN269" s="416"/>
      <c r="AO269" s="417"/>
      <c r="AP269" s="452"/>
      <c r="AQ269" s="416">
        <f>AQ275+AQ281+AQ287+AQ293+AQ299+AQ305+AQ311+AQ317+AQ323+AQ329+AQ335+AQ341+AQ346+AQ351+AQ356+AQ361+AQ366+AQ371+AQ376+AQ381+AQ386+AQ391+AQ396+AQ401+AQ406+AQ411+AQ416</f>
        <v>0</v>
      </c>
      <c r="AR269" s="420"/>
      <c r="AS269" s="416"/>
      <c r="AT269" s="417"/>
      <c r="AU269" s="452"/>
      <c r="AV269" s="416">
        <f>AV275+AV281+AV287+AV293+AV299+AV305+AV311+AV317+AV323+AV329+AV335+AV341+AV346+AV351+AV356+AV361+AV366+AV371+AV376+AV381+AV386+AV391+AV396+AV401+AV406+AV411+AV416</f>
        <v>0</v>
      </c>
      <c r="AW269" s="420"/>
      <c r="AX269" s="416"/>
      <c r="AY269" s="417"/>
      <c r="AZ269" s="452"/>
      <c r="BA269" s="416">
        <f>BA275+BA281+BA287+BA293+BA299+BA305+BA311+BA317+BA323+BA329+BA335+BA341+BA346+BA351+BA356+BA361+BA366+BA371+BA376+BA381+BA386+BA391+BA396+BA401+BA406+BA411+BA416</f>
        <v>0</v>
      </c>
      <c r="BB269" s="420"/>
      <c r="BC269" s="416"/>
      <c r="BD269" s="417"/>
      <c r="BE269" s="452"/>
      <c r="BF269" s="416">
        <f>BF275+BF281+BF287+BF293+BF299+BF305+BF311+BF317+BF323+BF329+BF335+BF341+BF346+BF351+BF356+BF361+BF366+BF371+BF376+BF381+BF386+BF391+BF396+BF401+BF406+BF411+BF416</f>
        <v>0</v>
      </c>
      <c r="BG269" s="420"/>
      <c r="BH269" s="416"/>
      <c r="BI269" s="417"/>
      <c r="BJ269" s="452"/>
      <c r="BK269" s="416">
        <f>BK275+BK281+BK287+BK293+BK299+BK305+BK311+BK317+BK323+BK329+BK335+BK341+BK346+BK351+BK356+BK361+BK366+BK371+BK376+BK381+BK386+BK391+BK396+BK401+BK406+BK411+BK416</f>
        <v>0</v>
      </c>
      <c r="BL269" s="420"/>
      <c r="BM269" s="416"/>
      <c r="BN269" s="417"/>
      <c r="BO269" s="452"/>
      <c r="BP269" s="416">
        <f>BP275+BP281+BP287+BP293+BP299+BP305+BP311+BP317+BP323+BP329+BP335+BP341+BP346+BP351+BP356+BP361+BP366+BP371+BP376+BP381+BP386+BP391+BP396+BP401+BP406+BP411+BP416</f>
        <v>0</v>
      </c>
      <c r="BQ269" s="420"/>
      <c r="BR269" s="416"/>
      <c r="BS269" s="417"/>
      <c r="BT269" s="452"/>
      <c r="BU269" s="416">
        <f>BU275+BU281+BU287+BU293+BU299+BU305+BU311+BU317+BU323+BU329+BU335+BU341+BU346+BU351+BU356+BU361+BU366+BU371+BU376+BU381+BU386+BU391+BU396+BU401+BU406+BU411+BU416</f>
        <v>-989445</v>
      </c>
      <c r="BV269" s="420"/>
      <c r="BW269" s="416"/>
      <c r="BX269" s="417"/>
      <c r="BY269" s="452"/>
      <c r="BZ269" s="416">
        <f>BZ275+BZ281+BZ287+BZ293+BZ299+BZ305+BZ311+BZ317+BZ323+BZ329+BZ335+BZ341+BZ346+BZ351+BZ356+BZ361+BZ366+BZ371+BZ376+BZ381+BZ386+BZ391+BZ396+BZ401+BZ406+BZ411+BZ416</f>
        <v>-4106705</v>
      </c>
      <c r="CA269" s="420"/>
      <c r="CB269" s="416"/>
      <c r="CC269" s="417"/>
      <c r="CD269" s="452"/>
      <c r="CE269" s="416">
        <f>CE275+CE281+CE287+CE293+CE299+CE305+CE311+CE317+CE323+CE329+CE335+CE341+CE346+CE351+CE356+CE361+CE366+CE371+CE376+CE386+CE396+CE401+CE406+CE411+CE416</f>
        <v>0</v>
      </c>
      <c r="CF269" s="420"/>
      <c r="CG269" s="416"/>
      <c r="CH269" s="417"/>
      <c r="CI269" s="452"/>
      <c r="CJ269" s="416">
        <f>CJ275+CJ281+CJ287+CJ293+CJ299+CJ305+CJ311+CJ317+CJ323+CJ329+CJ335+CJ341+CJ346+CJ351+CJ356+CJ361+CJ366+CJ371+CJ376+CJ386+CJ396+CJ401+CJ406+CJ411+CJ416</f>
        <v>-8166</v>
      </c>
      <c r="CK269" s="420"/>
      <c r="CL269" s="416"/>
      <c r="CM269" s="417"/>
      <c r="CN269" s="452"/>
      <c r="CO269" s="416">
        <f>CO275+CO281+CO287+CO293+CO299+CO305+CO311+CO317+CO323+CO329+CO335+CO341+CO346+CO351+CO356+CO361+CO366+CO371+CO376+CO386+CO396+CO401+CO406+CO411+CO416</f>
        <v>-110825</v>
      </c>
      <c r="CP269" s="420"/>
      <c r="CQ269" s="416"/>
      <c r="CR269" s="417"/>
      <c r="CS269" s="452"/>
      <c r="CT269" s="416">
        <f>CT275+CT281+CT287+CT293+CT299+CT305+CT311+CT317+CT323+CT329+CT335+CT341+CT346+CT351+CT356+CT361+CT366+CT371+CT376+CT386+CT396+CT401+CT406+CT411+CT416</f>
        <v>-93592</v>
      </c>
      <c r="CU269" s="420"/>
      <c r="CV269" s="416"/>
      <c r="CW269" s="417"/>
      <c r="CX269" s="452"/>
      <c r="CY269" s="416">
        <f>CY275+CY281+CY287+CY293+CY299+CY305+CY311+CY317+CY323+CY329+CY335+CY341+CY346+CY351+CY356+CY361+CY366+CY371+CY376+CY386+CY396+CY401+CY406+CY411+CY416</f>
        <v>-197237</v>
      </c>
      <c r="CZ269" s="420"/>
      <c r="DA269" s="416"/>
      <c r="DB269" s="417"/>
      <c r="DC269" s="452"/>
      <c r="DD269" s="416">
        <f>DD275+DD281+DD287+DD293+DD299+DD305+DD311+DD317+DD323+DD329+DD335+DD341+DD346+DD351+DD356+DD361+DD366+DD371+DD386+DD396+DD401+DD406+DD411+DD416</f>
        <v>-200259</v>
      </c>
      <c r="DE269" s="420"/>
      <c r="DF269" s="416"/>
      <c r="DG269" s="417"/>
      <c r="DH269" s="452"/>
      <c r="DI269" s="416">
        <f>DI275+DI281+DI287+DI293+DI299+DI305+DI311+DI317+DI323+DI329+DI335+DI341+DI346+DI351+DI356+DI361+DI366+DI371+DI376+DI381+DI386+DI391+DI396+DI401+DI406+DI411+DI416</f>
        <v>-674546</v>
      </c>
      <c r="DJ269" s="420"/>
      <c r="DK269" s="416"/>
      <c r="DL269" s="417"/>
      <c r="DM269" s="452"/>
      <c r="DN269" s="416">
        <f>DN275+DN281+DN287+DN293+DN299+DN305+DN311+DN317+DN323+DN329+DN335+DN341+DN346+DN351+DN356+DN361+DN366+DN371+DN376+DN381+DN386+DN391+DN396+DN401+DN406+DN411+DN416</f>
        <v>-409843</v>
      </c>
      <c r="DO269" s="420"/>
      <c r="DP269" s="416"/>
      <c r="DQ269" s="417"/>
      <c r="DR269" s="452"/>
      <c r="DS269" s="416">
        <f>DS275+DS281+DS287+DS293+DS299+DS305+DS311+DS317+DS323+DS329+DS335+DS341+DS346+DS351+DS356+DS361+DS366+DS371+DS376+DS381+DS386+DS391+DS396+DS401+DS406+DS411+DS416</f>
        <v>-140691</v>
      </c>
      <c r="DT269" s="420"/>
      <c r="DU269" s="416"/>
      <c r="DV269" s="417"/>
      <c r="DW269" s="452"/>
      <c r="DX269" s="416">
        <f>DX275+DX281+DX287+DX293+DX299+DX305+DX311+DX317+DX323+DX329+DX335+DX341+DX346+DX351+DX356+DX361+DX366+DX371+DX376+DX386+DX396+DX401+DX406+DX411+DX416</f>
        <v>-514194</v>
      </c>
      <c r="DY269" s="420"/>
      <c r="DZ269" s="416"/>
      <c r="EA269" s="417"/>
      <c r="EB269" s="452"/>
      <c r="EC269" s="416">
        <f>EC275+EC281+EC287+EC293+EC299+EC305+EC311+EC317+EC323+EC329+EC335+EC341+EC346+EC351+EC356+EC361+EC366+EC371+EC376+EC386+EC396+EC401+EC406+EC411+EC416</f>
        <v>-482967</v>
      </c>
      <c r="ED269" s="420"/>
      <c r="EE269" s="416"/>
      <c r="EF269" s="417"/>
      <c r="EG269" s="452"/>
      <c r="EH269" s="416">
        <f>EH275+EH281+EH287+EH293+EH299+EH305+EH311+EH317+EH323+EH329+EH335+EH341+EH346+EH351+EH356+EH361+EH366+EH371+EH376+EH381+EH386+EH391+EH396+EH401+EH406+EH411+EH416</f>
        <v>-1086229</v>
      </c>
      <c r="EI269" s="420"/>
      <c r="EJ269" s="416"/>
      <c r="EK269" s="417"/>
      <c r="EL269" s="452"/>
      <c r="EM269" s="416">
        <f>EM275+EM281+EM287+EM293+EM299+EM305+EM311+EM317+EM323+EM329+EM335+EM341+EM346+EM351+EM356+EM361+EM366+EM371+EM376+EM381+EM386+EM391+EM396+EM401+EM406+EM411+EM416</f>
        <v>0</v>
      </c>
      <c r="EN269" s="420"/>
      <c r="EO269" s="416"/>
      <c r="EP269" s="301"/>
      <c r="ER269" s="290"/>
    </row>
    <row r="270" spans="4:148" x14ac:dyDescent="0.35">
      <c r="D270" s="301" t="s">
        <v>343</v>
      </c>
      <c r="F270" s="450"/>
      <c r="G270" s="453"/>
      <c r="H270" s="428">
        <f>H276+H282+H288+H294+H300+H306+H312+H318+H324+H330+H336</f>
        <v>0</v>
      </c>
      <c r="I270" s="429"/>
      <c r="J270" s="416"/>
      <c r="K270" s="417"/>
      <c r="L270" s="453"/>
      <c r="M270" s="428">
        <f>M276+M282+M288+M294+M300+M306+M312+M318+M324+M330+M336</f>
        <v>0</v>
      </c>
      <c r="N270" s="429"/>
      <c r="O270" s="416"/>
      <c r="P270" s="417"/>
      <c r="Q270" s="453"/>
      <c r="R270" s="428">
        <f>R276+R282+R288+R294+R300+R306+R312+R318+R324+R330+R336</f>
        <v>0</v>
      </c>
      <c r="S270" s="429"/>
      <c r="T270" s="416"/>
      <c r="U270" s="417"/>
      <c r="V270" s="453"/>
      <c r="W270" s="428">
        <f>W276+W282+W288+W294+W300+W306+W312+W318+W324+W330+W336</f>
        <v>0</v>
      </c>
      <c r="X270" s="429"/>
      <c r="Y270" s="416"/>
      <c r="Z270" s="417"/>
      <c r="AA270" s="453"/>
      <c r="AB270" s="428">
        <f>AB276+AB282+AB288+AB294+AB300+AB306+AB312+AB318+AB324+AB330+AB336</f>
        <v>0</v>
      </c>
      <c r="AC270" s="429"/>
      <c r="AD270" s="416"/>
      <c r="AE270" s="417"/>
      <c r="AF270" s="453"/>
      <c r="AG270" s="428">
        <f>AG276+AG282+AG288+AG294+AG300+AG306+AG312+AG318+AG324+AG330+AG336</f>
        <v>0</v>
      </c>
      <c r="AH270" s="429"/>
      <c r="AI270" s="416"/>
      <c r="AJ270" s="417"/>
      <c r="AK270" s="453"/>
      <c r="AL270" s="428">
        <f>AL276+AL282+AL288+AL294+AL300+AL306+AL312+AL318+AL324+AL330+AL336</f>
        <v>0</v>
      </c>
      <c r="AM270" s="429"/>
      <c r="AN270" s="416"/>
      <c r="AO270" s="417"/>
      <c r="AP270" s="453"/>
      <c r="AQ270" s="428">
        <f>AQ276+AQ282+AQ288+AQ294+AQ300+AQ306+AQ312+AQ318+AQ324+AQ330+AQ336</f>
        <v>0</v>
      </c>
      <c r="AR270" s="429"/>
      <c r="AS270" s="416"/>
      <c r="AT270" s="417"/>
      <c r="AU270" s="453"/>
      <c r="AV270" s="428">
        <f>AV276+AV282+AV288+AV294+AV300+AV306+AV312+AV318+AV324+AV330+AV336</f>
        <v>0</v>
      </c>
      <c r="AW270" s="429"/>
      <c r="AX270" s="416"/>
      <c r="AY270" s="417"/>
      <c r="AZ270" s="453"/>
      <c r="BA270" s="428">
        <f>BA276+BA282+BA288+BA294+BA300+BA306+BA312+BA318+BA324+BA330+BA336</f>
        <v>0</v>
      </c>
      <c r="BB270" s="429"/>
      <c r="BC270" s="416"/>
      <c r="BD270" s="417"/>
      <c r="BE270" s="453"/>
      <c r="BF270" s="428">
        <f>BF276+BF282+BF288+BF294+BF300+BF306+BF312+BF318+BF324+BF330+BF336</f>
        <v>0</v>
      </c>
      <c r="BG270" s="429"/>
      <c r="BH270" s="416"/>
      <c r="BI270" s="417"/>
      <c r="BJ270" s="453"/>
      <c r="BK270" s="428">
        <f>BK276+BK282+BK288+BK294+BK300+BK306+BK312+BK318+BK324+BK330+BK336</f>
        <v>0</v>
      </c>
      <c r="BL270" s="429"/>
      <c r="BM270" s="416"/>
      <c r="BN270" s="417"/>
      <c r="BO270" s="453"/>
      <c r="BP270" s="428">
        <f>BP276+BP282+BP288+BP294+BP300+BP306+BP312+BP318+BP324+BP330+BP336</f>
        <v>0</v>
      </c>
      <c r="BQ270" s="429"/>
      <c r="BR270" s="416"/>
      <c r="BS270" s="417"/>
      <c r="BT270" s="453"/>
      <c r="BU270" s="428">
        <f>BU276+BU282+BU288+BU294+BU300+BU306+BU312+BU318+BU324+BU330+BU336</f>
        <v>0</v>
      </c>
      <c r="BV270" s="429"/>
      <c r="BW270" s="416"/>
      <c r="BX270" s="417"/>
      <c r="BY270" s="453"/>
      <c r="BZ270" s="428">
        <f>BZ276+BZ282+BZ288+BZ294+BZ300+BZ306+BZ312+BZ318+BZ324+BZ330+BZ336</f>
        <v>0</v>
      </c>
      <c r="CA270" s="429"/>
      <c r="CB270" s="416"/>
      <c r="CC270" s="417"/>
      <c r="CD270" s="453"/>
      <c r="CE270" s="428">
        <f>CE276+CE282+CE288+CE294+CE300+CE306+CE312+CE318+CE324+CE330+CE336</f>
        <v>0</v>
      </c>
      <c r="CF270" s="429"/>
      <c r="CG270" s="416"/>
      <c r="CH270" s="417"/>
      <c r="CI270" s="453"/>
      <c r="CJ270" s="428">
        <f>CJ276+CJ282+CJ288+CJ294+CJ300+CJ306+CJ312+CJ318+CJ324+CJ330+CJ336</f>
        <v>0</v>
      </c>
      <c r="CK270" s="429"/>
      <c r="CL270" s="416"/>
      <c r="CM270" s="417"/>
      <c r="CN270" s="453"/>
      <c r="CO270" s="428">
        <f>CO276+CO282+CO288+CO294+CO300+CO306+CO312+CO318+CO324+CO330+CO336</f>
        <v>0</v>
      </c>
      <c r="CP270" s="429"/>
      <c r="CQ270" s="416"/>
      <c r="CR270" s="417"/>
      <c r="CS270" s="453"/>
      <c r="CT270" s="428">
        <f>CT276+CT282+CT288+CT294+CT300+CT306+CT312+CT318+CT324+CT330+CT336</f>
        <v>0</v>
      </c>
      <c r="CU270" s="429"/>
      <c r="CV270" s="416"/>
      <c r="CW270" s="417"/>
      <c r="CX270" s="453"/>
      <c r="CY270" s="428">
        <f>CY276+CY282+CY288+CY294+CY300+CY306+CY312+CY318+CY324+CY330+CY336</f>
        <v>0</v>
      </c>
      <c r="CZ270" s="429"/>
      <c r="DA270" s="416"/>
      <c r="DB270" s="417"/>
      <c r="DC270" s="453"/>
      <c r="DD270" s="428">
        <f>DD288+DD318</f>
        <v>0</v>
      </c>
      <c r="DE270" s="429"/>
      <c r="DF270" s="416"/>
      <c r="DG270" s="417"/>
      <c r="DH270" s="453"/>
      <c r="DI270" s="428">
        <f>DI276+DI282+DI288+DI294+DI300+DI306+DI312+DI318+DI324+DI330+DI336</f>
        <v>0</v>
      </c>
      <c r="DJ270" s="429"/>
      <c r="DK270" s="416"/>
      <c r="DL270" s="417"/>
      <c r="DM270" s="453"/>
      <c r="DN270" s="428">
        <f>DN276+DN282+DN288+DN294+DN300+DN306+DN312+DN318+DN324+DN330+DN336</f>
        <v>0</v>
      </c>
      <c r="DO270" s="429"/>
      <c r="DP270" s="416"/>
      <c r="DQ270" s="417"/>
      <c r="DR270" s="453"/>
      <c r="DS270" s="428">
        <f>DS276+DS282+DS288+DS294+DS300+DS306+DS312+DS318+DS324+DS330+DS336</f>
        <v>0</v>
      </c>
      <c r="DT270" s="429"/>
      <c r="DU270" s="416"/>
      <c r="DV270" s="417"/>
      <c r="DW270" s="453"/>
      <c r="DX270" s="428">
        <f>DX276+DX282+DX288+DX294+DX300+DX306+DX312+DX318+DX324+DX330+DX336</f>
        <v>0</v>
      </c>
      <c r="DY270" s="429"/>
      <c r="DZ270" s="416"/>
      <c r="EA270" s="417"/>
      <c r="EB270" s="453"/>
      <c r="EC270" s="428">
        <f>EC276+EC282+EC288+EC294+EC300+EC306+EC312+EC318+EC324+EC330+EC336</f>
        <v>0</v>
      </c>
      <c r="ED270" s="429"/>
      <c r="EE270" s="416"/>
      <c r="EF270" s="417"/>
      <c r="EG270" s="453"/>
      <c r="EH270" s="428">
        <f>EH276+EH282+EH288+EH294+EH300+EH306+EH312+EH318+EH324+EH330+EH336</f>
        <v>0</v>
      </c>
      <c r="EI270" s="429"/>
      <c r="EJ270" s="416"/>
      <c r="EK270" s="417"/>
      <c r="EL270" s="453"/>
      <c r="EM270" s="428">
        <f>EM276+EM282+EM288+EM294+EM300+EM306+EM312+EM318+EM324+EM330+EM336</f>
        <v>0</v>
      </c>
      <c r="EN270" s="429"/>
      <c r="EO270" s="416"/>
      <c r="EP270" s="301"/>
      <c r="ER270" s="290"/>
    </row>
    <row r="271" spans="4:148" x14ac:dyDescent="0.35">
      <c r="D271" s="301"/>
      <c r="F271" s="450"/>
      <c r="G271" s="327"/>
      <c r="H271" s="416"/>
      <c r="I271" s="416"/>
      <c r="J271" s="416"/>
      <c r="K271" s="417"/>
      <c r="L271" s="327"/>
      <c r="M271" s="416"/>
      <c r="N271" s="416"/>
      <c r="O271" s="416"/>
      <c r="P271" s="417"/>
      <c r="Q271" s="327"/>
      <c r="R271" s="416"/>
      <c r="S271" s="416"/>
      <c r="T271" s="416"/>
      <c r="U271" s="417"/>
      <c r="V271" s="327"/>
      <c r="W271" s="416"/>
      <c r="X271" s="416"/>
      <c r="Y271" s="416"/>
      <c r="Z271" s="417"/>
      <c r="AA271" s="327"/>
      <c r="AB271" s="416"/>
      <c r="AC271" s="416"/>
      <c r="AD271" s="416"/>
      <c r="AE271" s="417"/>
      <c r="AF271" s="327"/>
      <c r="AG271" s="416"/>
      <c r="AH271" s="416"/>
      <c r="AI271" s="416"/>
      <c r="AJ271" s="417"/>
      <c r="AK271" s="327"/>
      <c r="AL271" s="416"/>
      <c r="AM271" s="416"/>
      <c r="AN271" s="416"/>
      <c r="AO271" s="417"/>
      <c r="AP271" s="327"/>
      <c r="AQ271" s="416"/>
      <c r="AR271" s="416"/>
      <c r="AS271" s="416"/>
      <c r="AT271" s="417"/>
      <c r="AU271" s="327"/>
      <c r="AV271" s="416"/>
      <c r="AW271" s="416"/>
      <c r="AX271" s="416"/>
      <c r="AY271" s="417"/>
      <c r="AZ271" s="327"/>
      <c r="BA271" s="416"/>
      <c r="BB271" s="416"/>
      <c r="BC271" s="416"/>
      <c r="BD271" s="417"/>
      <c r="BE271" s="327"/>
      <c r="BF271" s="416"/>
      <c r="BG271" s="416"/>
      <c r="BH271" s="416"/>
      <c r="BI271" s="417"/>
      <c r="BJ271" s="327"/>
      <c r="BK271" s="416"/>
      <c r="BL271" s="416"/>
      <c r="BM271" s="416"/>
      <c r="BN271" s="417"/>
      <c r="BO271" s="327"/>
      <c r="BP271" s="416"/>
      <c r="BQ271" s="416"/>
      <c r="BR271" s="416"/>
      <c r="BS271" s="417"/>
      <c r="BT271" s="327"/>
      <c r="BU271" s="416"/>
      <c r="BV271" s="416"/>
      <c r="BW271" s="416"/>
      <c r="BX271" s="417"/>
      <c r="BY271" s="327"/>
      <c r="BZ271" s="416"/>
      <c r="CA271" s="416"/>
      <c r="CB271" s="416"/>
      <c r="CC271" s="417"/>
      <c r="CD271" s="327"/>
      <c r="CE271" s="416"/>
      <c r="CF271" s="416"/>
      <c r="CG271" s="416"/>
      <c r="CH271" s="417"/>
      <c r="CI271" s="327"/>
      <c r="CJ271" s="416"/>
      <c r="CK271" s="416"/>
      <c r="CL271" s="416"/>
      <c r="CM271" s="417"/>
      <c r="CN271" s="327"/>
      <c r="CO271" s="416"/>
      <c r="CP271" s="416"/>
      <c r="CQ271" s="416"/>
      <c r="CR271" s="417"/>
      <c r="CS271" s="327"/>
      <c r="CT271" s="416"/>
      <c r="CU271" s="416"/>
      <c r="CV271" s="416"/>
      <c r="CW271" s="417"/>
      <c r="CX271" s="327"/>
      <c r="CY271" s="416"/>
      <c r="CZ271" s="416"/>
      <c r="DA271" s="416"/>
      <c r="DB271" s="417"/>
      <c r="DC271" s="327"/>
      <c r="DD271" s="416"/>
      <c r="DE271" s="416"/>
      <c r="DF271" s="416"/>
      <c r="DG271" s="417"/>
      <c r="DH271" s="327"/>
      <c r="DI271" s="416"/>
      <c r="DJ271" s="416"/>
      <c r="DK271" s="416"/>
      <c r="DL271" s="417"/>
      <c r="DM271" s="327"/>
      <c r="DN271" s="416"/>
      <c r="DO271" s="416"/>
      <c r="DP271" s="416"/>
      <c r="DQ271" s="417"/>
      <c r="DR271" s="327"/>
      <c r="DS271" s="416"/>
      <c r="DT271" s="416"/>
      <c r="DU271" s="416"/>
      <c r="DV271" s="417"/>
      <c r="DW271" s="327"/>
      <c r="DX271" s="416"/>
      <c r="DY271" s="416"/>
      <c r="DZ271" s="416"/>
      <c r="EA271" s="417"/>
      <c r="EB271" s="327"/>
      <c r="EC271" s="416"/>
      <c r="ED271" s="416"/>
      <c r="EE271" s="416"/>
      <c r="EF271" s="417"/>
      <c r="EG271" s="327"/>
      <c r="EH271" s="416"/>
      <c r="EI271" s="416"/>
      <c r="EJ271" s="416"/>
      <c r="EK271" s="417"/>
      <c r="EL271" s="327"/>
      <c r="EM271" s="416"/>
      <c r="EN271" s="416"/>
      <c r="EO271" s="416"/>
      <c r="EP271" s="301"/>
      <c r="ER271" s="290"/>
    </row>
    <row r="272" spans="4:148" hidden="1" x14ac:dyDescent="0.35">
      <c r="D272" s="301" t="s">
        <v>340</v>
      </c>
      <c r="H272" s="416">
        <f>SUM(H273:H276)</f>
        <v>0</v>
      </c>
      <c r="I272" s="416"/>
      <c r="J272" s="416"/>
      <c r="K272" s="417"/>
      <c r="L272" s="416"/>
      <c r="M272" s="416">
        <f>SUM(M273:M276)</f>
        <v>0</v>
      </c>
      <c r="N272" s="416"/>
      <c r="O272" s="416"/>
      <c r="P272" s="417"/>
      <c r="Q272" s="416"/>
      <c r="R272" s="416">
        <f>SUM(R273:R276)</f>
        <v>0</v>
      </c>
      <c r="S272" s="416"/>
      <c r="T272" s="416"/>
      <c r="U272" s="417"/>
      <c r="V272" s="416"/>
      <c r="W272" s="416">
        <f>SUM(W273:W276)</f>
        <v>0</v>
      </c>
      <c r="X272" s="416"/>
      <c r="Y272" s="416"/>
      <c r="Z272" s="417"/>
      <c r="AA272" s="416"/>
      <c r="AB272" s="416">
        <f>SUM(AB273:AB276)</f>
        <v>0</v>
      </c>
      <c r="AC272" s="416"/>
      <c r="AD272" s="416"/>
      <c r="AE272" s="417"/>
      <c r="AF272" s="416"/>
      <c r="AG272" s="416">
        <f>SUM(AG273:AG276)</f>
        <v>0</v>
      </c>
      <c r="AH272" s="416"/>
      <c r="AI272" s="416"/>
      <c r="AJ272" s="417"/>
      <c r="AK272" s="416"/>
      <c r="AL272" s="416">
        <f>SUM(AL273:AL276)</f>
        <v>0</v>
      </c>
      <c r="AM272" s="416"/>
      <c r="AN272" s="416"/>
      <c r="AO272" s="417"/>
      <c r="AP272" s="416"/>
      <c r="AQ272" s="416">
        <f>SUM(AQ273:AQ276)</f>
        <v>0</v>
      </c>
      <c r="AR272" s="416"/>
      <c r="AS272" s="416"/>
      <c r="AT272" s="417"/>
      <c r="AU272" s="416"/>
      <c r="AV272" s="416">
        <f>SUM(AV273:AV276)</f>
        <v>0</v>
      </c>
      <c r="AW272" s="416"/>
      <c r="AX272" s="416"/>
      <c r="AY272" s="417"/>
      <c r="AZ272" s="416"/>
      <c r="BA272" s="416">
        <f>SUM(BA273:BA276)</f>
        <v>0</v>
      </c>
      <c r="BB272" s="416"/>
      <c r="BC272" s="416"/>
      <c r="BD272" s="417"/>
      <c r="BE272" s="416"/>
      <c r="BF272" s="416">
        <f>SUM(BF273:BF276)</f>
        <v>0</v>
      </c>
      <c r="BG272" s="416"/>
      <c r="BH272" s="416"/>
      <c r="BI272" s="417"/>
      <c r="BJ272" s="416"/>
      <c r="BK272" s="416">
        <f>SUM(BK273:BK276)</f>
        <v>0</v>
      </c>
      <c r="BL272" s="416"/>
      <c r="BM272" s="416"/>
      <c r="BN272" s="417"/>
      <c r="BO272" s="416"/>
      <c r="BP272" s="416">
        <f>SUM(BP273:BP276)</f>
        <v>0</v>
      </c>
      <c r="BQ272" s="416"/>
      <c r="BR272" s="416"/>
      <c r="BS272" s="417"/>
      <c r="BT272" s="416"/>
      <c r="BU272" s="416">
        <f>SUM(BU273:BU276)</f>
        <v>0</v>
      </c>
      <c r="BV272" s="416"/>
      <c r="BW272" s="416"/>
      <c r="BX272" s="417"/>
      <c r="BY272" s="416"/>
      <c r="BZ272" s="416">
        <f>SUM(BZ273:BZ276)</f>
        <v>0</v>
      </c>
      <c r="CA272" s="416"/>
      <c r="CB272" s="416"/>
      <c r="CC272" s="417"/>
      <c r="CD272" s="416"/>
      <c r="CE272" s="416">
        <f>SUM(CE273:CE276)</f>
        <v>0</v>
      </c>
      <c r="CF272" s="416"/>
      <c r="CG272" s="416"/>
      <c r="CH272" s="417"/>
      <c r="CI272" s="416"/>
      <c r="CJ272" s="416">
        <f>SUM(CJ273:CJ276)</f>
        <v>0</v>
      </c>
      <c r="CK272" s="416"/>
      <c r="CL272" s="416"/>
      <c r="CM272" s="417"/>
      <c r="CN272" s="416"/>
      <c r="CO272" s="416">
        <f>SUM(CO273:CO276)</f>
        <v>0</v>
      </c>
      <c r="CP272" s="416"/>
      <c r="CQ272" s="416"/>
      <c r="CR272" s="417"/>
      <c r="CS272" s="416"/>
      <c r="CT272" s="416">
        <f>SUM(CT273:CT276)</f>
        <v>0</v>
      </c>
      <c r="CU272" s="416"/>
      <c r="CV272" s="416"/>
      <c r="CW272" s="417"/>
      <c r="CX272" s="416"/>
      <c r="CY272" s="416">
        <f>SUM(CY273:CY276)</f>
        <v>0</v>
      </c>
      <c r="CZ272" s="416"/>
      <c r="DA272" s="416"/>
      <c r="DB272" s="417"/>
      <c r="DC272" s="416"/>
      <c r="DD272" s="416">
        <f>SUM(DD273:DD276)</f>
        <v>0</v>
      </c>
      <c r="DE272" s="416"/>
      <c r="DF272" s="416"/>
      <c r="DG272" s="417"/>
      <c r="DH272" s="416"/>
      <c r="DI272" s="416">
        <f>SUM(DI273:DI276)</f>
        <v>0</v>
      </c>
      <c r="DJ272" s="416"/>
      <c r="DK272" s="416"/>
      <c r="DL272" s="417"/>
      <c r="DM272" s="416"/>
      <c r="DN272" s="416">
        <f>SUM(DN273:DN276)</f>
        <v>0</v>
      </c>
      <c r="DO272" s="416"/>
      <c r="DP272" s="416"/>
      <c r="DQ272" s="417"/>
      <c r="DR272" s="416"/>
      <c r="DS272" s="416">
        <f>SUM(DS273:DS276)</f>
        <v>0</v>
      </c>
      <c r="DT272" s="416"/>
      <c r="DU272" s="416"/>
      <c r="DV272" s="417"/>
      <c r="DW272" s="416"/>
      <c r="DX272" s="416">
        <f>SUM(DX273:DX276)</f>
        <v>0</v>
      </c>
      <c r="DY272" s="416"/>
      <c r="DZ272" s="416"/>
      <c r="EA272" s="417"/>
      <c r="EB272" s="416"/>
      <c r="EC272" s="416">
        <f>SUM(EC273:EC276)</f>
        <v>0</v>
      </c>
      <c r="ED272" s="416"/>
      <c r="EE272" s="416"/>
      <c r="EF272" s="417"/>
      <c r="EG272" s="416"/>
      <c r="EH272" s="416">
        <f>SUM(EH273:EH276)</f>
        <v>0</v>
      </c>
      <c r="EI272" s="416"/>
      <c r="EJ272" s="416"/>
      <c r="EK272" s="417"/>
      <c r="EL272" s="416"/>
      <c r="EM272" s="416">
        <f>SUM(EM273:EM276)</f>
        <v>0</v>
      </c>
      <c r="EN272" s="416"/>
      <c r="EO272" s="416"/>
      <c r="EP272" s="301"/>
      <c r="ER272" s="290"/>
    </row>
    <row r="273" spans="4:148" hidden="1" x14ac:dyDescent="0.35">
      <c r="D273" s="301" t="s">
        <v>338</v>
      </c>
      <c r="G273" s="320"/>
      <c r="H273" s="414">
        <v>0</v>
      </c>
      <c r="I273" s="415"/>
      <c r="J273" s="416"/>
      <c r="K273" s="417"/>
      <c r="L273" s="418"/>
      <c r="M273" s="414">
        <v>0</v>
      </c>
      <c r="N273" s="415"/>
      <c r="O273" s="416"/>
      <c r="P273" s="417"/>
      <c r="Q273" s="418"/>
      <c r="R273" s="414">
        <v>0</v>
      </c>
      <c r="S273" s="415"/>
      <c r="T273" s="416"/>
      <c r="U273" s="417"/>
      <c r="V273" s="418"/>
      <c r="W273" s="414">
        <v>0</v>
      </c>
      <c r="X273" s="415"/>
      <c r="Y273" s="416"/>
      <c r="Z273" s="417"/>
      <c r="AA273" s="418"/>
      <c r="AB273" s="414">
        <v>0</v>
      </c>
      <c r="AC273" s="415"/>
      <c r="AD273" s="416"/>
      <c r="AE273" s="417"/>
      <c r="AF273" s="418"/>
      <c r="AG273" s="414">
        <v>0</v>
      </c>
      <c r="AH273" s="415"/>
      <c r="AI273" s="416"/>
      <c r="AJ273" s="417"/>
      <c r="AK273" s="418"/>
      <c r="AL273" s="414">
        <v>0</v>
      </c>
      <c r="AM273" s="415"/>
      <c r="AN273" s="416"/>
      <c r="AO273" s="417"/>
      <c r="AP273" s="418"/>
      <c r="AQ273" s="414">
        <v>0</v>
      </c>
      <c r="AR273" s="415"/>
      <c r="AS273" s="416"/>
      <c r="AT273" s="417"/>
      <c r="AU273" s="418"/>
      <c r="AV273" s="414">
        <v>0</v>
      </c>
      <c r="AW273" s="415"/>
      <c r="AX273" s="416"/>
      <c r="AY273" s="417"/>
      <c r="AZ273" s="418"/>
      <c r="BA273" s="414">
        <v>0</v>
      </c>
      <c r="BB273" s="415"/>
      <c r="BC273" s="416"/>
      <c r="BD273" s="417"/>
      <c r="BE273" s="418"/>
      <c r="BF273" s="414">
        <v>0</v>
      </c>
      <c r="BG273" s="415"/>
      <c r="BH273" s="416"/>
      <c r="BI273" s="417"/>
      <c r="BJ273" s="418"/>
      <c r="BK273" s="414">
        <v>0</v>
      </c>
      <c r="BL273" s="415"/>
      <c r="BM273" s="416"/>
      <c r="BN273" s="417"/>
      <c r="BO273" s="418"/>
      <c r="BP273" s="414">
        <v>0</v>
      </c>
      <c r="BQ273" s="415"/>
      <c r="BR273" s="416"/>
      <c r="BS273" s="417"/>
      <c r="BT273" s="418"/>
      <c r="BU273" s="414">
        <f>SUM(M273:BP273)</f>
        <v>0</v>
      </c>
      <c r="BV273" s="415"/>
      <c r="BW273" s="416"/>
      <c r="BX273" s="417"/>
      <c r="BY273" s="418"/>
      <c r="BZ273" s="414">
        <v>0</v>
      </c>
      <c r="CA273" s="415"/>
      <c r="CB273" s="416"/>
      <c r="CC273" s="417"/>
      <c r="CD273" s="418"/>
      <c r="CE273" s="414">
        <v>0</v>
      </c>
      <c r="CF273" s="415"/>
      <c r="CG273" s="416"/>
      <c r="CH273" s="417"/>
      <c r="CI273" s="418"/>
      <c r="CJ273" s="414">
        <v>0</v>
      </c>
      <c r="CK273" s="415"/>
      <c r="CL273" s="416"/>
      <c r="CM273" s="417"/>
      <c r="CN273" s="418"/>
      <c r="CO273" s="414">
        <v>0</v>
      </c>
      <c r="CP273" s="415"/>
      <c r="CQ273" s="416"/>
      <c r="CR273" s="417"/>
      <c r="CS273" s="418"/>
      <c r="CT273" s="414">
        <v>0</v>
      </c>
      <c r="CU273" s="415"/>
      <c r="CV273" s="416"/>
      <c r="CW273" s="417"/>
      <c r="CX273" s="418"/>
      <c r="CY273" s="414">
        <v>0</v>
      </c>
      <c r="CZ273" s="415"/>
      <c r="DA273" s="416"/>
      <c r="DB273" s="417"/>
      <c r="DC273" s="418"/>
      <c r="DD273" s="414">
        <v>0</v>
      </c>
      <c r="DE273" s="415"/>
      <c r="DF273" s="416"/>
      <c r="DG273" s="417"/>
      <c r="DH273" s="418"/>
      <c r="DI273" s="414">
        <v>0</v>
      </c>
      <c r="DJ273" s="415"/>
      <c r="DK273" s="416"/>
      <c r="DL273" s="417"/>
      <c r="DM273" s="418"/>
      <c r="DN273" s="414">
        <v>0</v>
      </c>
      <c r="DO273" s="415"/>
      <c r="DP273" s="416"/>
      <c r="DQ273" s="417"/>
      <c r="DR273" s="418"/>
      <c r="DS273" s="414">
        <v>0</v>
      </c>
      <c r="DT273" s="415"/>
      <c r="DU273" s="416"/>
      <c r="DV273" s="417"/>
      <c r="DW273" s="418"/>
      <c r="DX273" s="414">
        <v>0</v>
      </c>
      <c r="DY273" s="415"/>
      <c r="DZ273" s="416"/>
      <c r="EA273" s="417"/>
      <c r="EB273" s="418"/>
      <c r="EC273" s="414">
        <v>0</v>
      </c>
      <c r="ED273" s="415"/>
      <c r="EE273" s="416"/>
      <c r="EF273" s="417"/>
      <c r="EG273" s="418"/>
      <c r="EH273" s="414">
        <v>0</v>
      </c>
      <c r="EI273" s="415"/>
      <c r="EJ273" s="416"/>
      <c r="EK273" s="417"/>
      <c r="EL273" s="418"/>
      <c r="EM273" s="414">
        <f>SUM(CE273:EH273)</f>
        <v>0</v>
      </c>
      <c r="EN273" s="415"/>
      <c r="EO273" s="416"/>
      <c r="EP273" s="301"/>
      <c r="ER273" s="290"/>
    </row>
    <row r="274" spans="4:148" hidden="1" x14ac:dyDescent="0.35">
      <c r="D274" s="301" t="s">
        <v>341</v>
      </c>
      <c r="G274" s="313"/>
      <c r="H274" s="416">
        <v>0</v>
      </c>
      <c r="I274" s="420"/>
      <c r="J274" s="416"/>
      <c r="K274" s="417"/>
      <c r="L274" s="417"/>
      <c r="M274" s="416">
        <v>0</v>
      </c>
      <c r="N274" s="420"/>
      <c r="O274" s="416"/>
      <c r="P274" s="417"/>
      <c r="Q274" s="417"/>
      <c r="R274" s="416">
        <v>0</v>
      </c>
      <c r="S274" s="420"/>
      <c r="T274" s="416"/>
      <c r="U274" s="417"/>
      <c r="V274" s="417"/>
      <c r="W274" s="416">
        <v>0</v>
      </c>
      <c r="X274" s="420"/>
      <c r="Y274" s="416"/>
      <c r="Z274" s="417"/>
      <c r="AA274" s="417"/>
      <c r="AB274" s="416">
        <v>0</v>
      </c>
      <c r="AC274" s="420"/>
      <c r="AD274" s="416"/>
      <c r="AE274" s="417"/>
      <c r="AF274" s="417"/>
      <c r="AG274" s="416">
        <v>0</v>
      </c>
      <c r="AH274" s="420"/>
      <c r="AI274" s="416"/>
      <c r="AJ274" s="417"/>
      <c r="AK274" s="417"/>
      <c r="AL274" s="416">
        <v>0</v>
      </c>
      <c r="AM274" s="420"/>
      <c r="AN274" s="416"/>
      <c r="AO274" s="417"/>
      <c r="AP274" s="417"/>
      <c r="AQ274" s="416">
        <v>0</v>
      </c>
      <c r="AR274" s="420"/>
      <c r="AS274" s="416"/>
      <c r="AT274" s="417"/>
      <c r="AU274" s="417"/>
      <c r="AV274" s="416">
        <v>0</v>
      </c>
      <c r="AW274" s="420"/>
      <c r="AX274" s="416"/>
      <c r="AY274" s="417"/>
      <c r="AZ274" s="417"/>
      <c r="BA274" s="416">
        <v>0</v>
      </c>
      <c r="BB274" s="420"/>
      <c r="BC274" s="416"/>
      <c r="BD274" s="417"/>
      <c r="BE274" s="417"/>
      <c r="BF274" s="416">
        <v>0</v>
      </c>
      <c r="BG274" s="420"/>
      <c r="BH274" s="416"/>
      <c r="BI274" s="417"/>
      <c r="BJ274" s="417"/>
      <c r="BK274" s="416">
        <v>0</v>
      </c>
      <c r="BL274" s="420"/>
      <c r="BM274" s="416"/>
      <c r="BN274" s="417"/>
      <c r="BO274" s="417"/>
      <c r="BP274" s="416">
        <v>0</v>
      </c>
      <c r="BQ274" s="420"/>
      <c r="BR274" s="416"/>
      <c r="BS274" s="417"/>
      <c r="BT274" s="417"/>
      <c r="BU274" s="416">
        <f>SUM(M274:BP274)</f>
        <v>0</v>
      </c>
      <c r="BV274" s="420"/>
      <c r="BW274" s="416"/>
      <c r="BX274" s="417"/>
      <c r="BY274" s="417"/>
      <c r="BZ274" s="416">
        <v>0</v>
      </c>
      <c r="CA274" s="420"/>
      <c r="CB274" s="416"/>
      <c r="CC274" s="417"/>
      <c r="CD274" s="417"/>
      <c r="CE274" s="416">
        <v>0</v>
      </c>
      <c r="CF274" s="420"/>
      <c r="CG274" s="416"/>
      <c r="CH274" s="417"/>
      <c r="CI274" s="417"/>
      <c r="CJ274" s="416">
        <v>0</v>
      </c>
      <c r="CK274" s="420"/>
      <c r="CL274" s="416"/>
      <c r="CM274" s="417"/>
      <c r="CN274" s="417"/>
      <c r="CO274" s="416">
        <v>0</v>
      </c>
      <c r="CP274" s="420"/>
      <c r="CQ274" s="416"/>
      <c r="CR274" s="417"/>
      <c r="CS274" s="417"/>
      <c r="CT274" s="416">
        <v>0</v>
      </c>
      <c r="CU274" s="420"/>
      <c r="CV274" s="416"/>
      <c r="CW274" s="417"/>
      <c r="CX274" s="417"/>
      <c r="CY274" s="416">
        <v>0</v>
      </c>
      <c r="CZ274" s="420"/>
      <c r="DA274" s="416"/>
      <c r="DB274" s="417"/>
      <c r="DC274" s="417"/>
      <c r="DD274" s="416">
        <v>0</v>
      </c>
      <c r="DE274" s="420"/>
      <c r="DF274" s="416"/>
      <c r="DG274" s="417"/>
      <c r="DH274" s="417"/>
      <c r="DI274" s="416">
        <v>0</v>
      </c>
      <c r="DJ274" s="420"/>
      <c r="DK274" s="416"/>
      <c r="DL274" s="417"/>
      <c r="DM274" s="417"/>
      <c r="DN274" s="416">
        <v>0</v>
      </c>
      <c r="DO274" s="420"/>
      <c r="DP274" s="416"/>
      <c r="DQ274" s="417"/>
      <c r="DR274" s="417"/>
      <c r="DS274" s="416">
        <v>0</v>
      </c>
      <c r="DT274" s="420"/>
      <c r="DU274" s="416"/>
      <c r="DV274" s="417"/>
      <c r="DW274" s="417"/>
      <c r="DX274" s="416">
        <v>0</v>
      </c>
      <c r="DY274" s="420"/>
      <c r="DZ274" s="416"/>
      <c r="EA274" s="417"/>
      <c r="EB274" s="417"/>
      <c r="EC274" s="416">
        <v>0</v>
      </c>
      <c r="ED274" s="420"/>
      <c r="EE274" s="416"/>
      <c r="EF274" s="417"/>
      <c r="EG274" s="417"/>
      <c r="EH274" s="416">
        <v>0</v>
      </c>
      <c r="EI274" s="420"/>
      <c r="EJ274" s="416"/>
      <c r="EK274" s="417"/>
      <c r="EL274" s="417"/>
      <c r="EM274" s="416">
        <f>SUM(CE274:EH274)</f>
        <v>0</v>
      </c>
      <c r="EN274" s="420"/>
      <c r="EO274" s="416"/>
      <c r="EP274" s="301"/>
      <c r="ER274" s="290"/>
    </row>
    <row r="275" spans="4:148" hidden="1" x14ac:dyDescent="0.35">
      <c r="D275" s="301" t="s">
        <v>342</v>
      </c>
      <c r="G275" s="313"/>
      <c r="H275" s="416">
        <v>0</v>
      </c>
      <c r="I275" s="420"/>
      <c r="J275" s="416"/>
      <c r="K275" s="417"/>
      <c r="L275" s="417"/>
      <c r="M275" s="416">
        <v>0</v>
      </c>
      <c r="N275" s="420"/>
      <c r="O275" s="416"/>
      <c r="P275" s="417"/>
      <c r="Q275" s="417"/>
      <c r="R275" s="416">
        <v>0</v>
      </c>
      <c r="S275" s="420"/>
      <c r="T275" s="416"/>
      <c r="U275" s="417"/>
      <c r="V275" s="417"/>
      <c r="W275" s="416">
        <v>0</v>
      </c>
      <c r="X275" s="420"/>
      <c r="Y275" s="416"/>
      <c r="Z275" s="417"/>
      <c r="AA275" s="417"/>
      <c r="AB275" s="416">
        <v>0</v>
      </c>
      <c r="AC275" s="420"/>
      <c r="AD275" s="416"/>
      <c r="AE275" s="417"/>
      <c r="AF275" s="417"/>
      <c r="AG275" s="416">
        <v>0</v>
      </c>
      <c r="AH275" s="420"/>
      <c r="AI275" s="416"/>
      <c r="AJ275" s="417"/>
      <c r="AK275" s="417"/>
      <c r="AL275" s="416">
        <v>0</v>
      </c>
      <c r="AM275" s="420"/>
      <c r="AN275" s="416"/>
      <c r="AO275" s="417"/>
      <c r="AP275" s="417"/>
      <c r="AQ275" s="416">
        <v>0</v>
      </c>
      <c r="AR275" s="420"/>
      <c r="AS275" s="416"/>
      <c r="AT275" s="417"/>
      <c r="AU275" s="417"/>
      <c r="AV275" s="416">
        <v>0</v>
      </c>
      <c r="AW275" s="420"/>
      <c r="AX275" s="416"/>
      <c r="AY275" s="417"/>
      <c r="AZ275" s="417"/>
      <c r="BA275" s="416">
        <v>0</v>
      </c>
      <c r="BB275" s="420"/>
      <c r="BC275" s="416"/>
      <c r="BD275" s="417"/>
      <c r="BE275" s="417"/>
      <c r="BF275" s="416">
        <v>0</v>
      </c>
      <c r="BG275" s="420"/>
      <c r="BH275" s="416"/>
      <c r="BI275" s="417"/>
      <c r="BJ275" s="417"/>
      <c r="BK275" s="416">
        <v>0</v>
      </c>
      <c r="BL275" s="420"/>
      <c r="BM275" s="416"/>
      <c r="BN275" s="417"/>
      <c r="BO275" s="417"/>
      <c r="BP275" s="416">
        <v>0</v>
      </c>
      <c r="BQ275" s="420"/>
      <c r="BR275" s="416"/>
      <c r="BS275" s="417"/>
      <c r="BT275" s="417"/>
      <c r="BU275" s="416">
        <f>SUM(M275:BP275)</f>
        <v>0</v>
      </c>
      <c r="BV275" s="420"/>
      <c r="BW275" s="416"/>
      <c r="BX275" s="417"/>
      <c r="BY275" s="417"/>
      <c r="BZ275" s="416">
        <v>0</v>
      </c>
      <c r="CA275" s="420"/>
      <c r="CB275" s="416"/>
      <c r="CC275" s="417"/>
      <c r="CD275" s="417"/>
      <c r="CE275" s="416">
        <v>0</v>
      </c>
      <c r="CF275" s="420"/>
      <c r="CG275" s="416"/>
      <c r="CH275" s="417"/>
      <c r="CI275" s="417"/>
      <c r="CJ275" s="416">
        <v>0</v>
      </c>
      <c r="CK275" s="420"/>
      <c r="CL275" s="416"/>
      <c r="CM275" s="417"/>
      <c r="CN275" s="417"/>
      <c r="CO275" s="416">
        <v>0</v>
      </c>
      <c r="CP275" s="420"/>
      <c r="CQ275" s="416"/>
      <c r="CR275" s="417"/>
      <c r="CS275" s="417"/>
      <c r="CT275" s="416">
        <v>0</v>
      </c>
      <c r="CU275" s="420"/>
      <c r="CV275" s="416"/>
      <c r="CW275" s="417"/>
      <c r="CX275" s="417"/>
      <c r="CY275" s="416">
        <v>0</v>
      </c>
      <c r="CZ275" s="420"/>
      <c r="DA275" s="416"/>
      <c r="DB275" s="417"/>
      <c r="DC275" s="417"/>
      <c r="DD275" s="416">
        <v>0</v>
      </c>
      <c r="DE275" s="420"/>
      <c r="DF275" s="416"/>
      <c r="DG275" s="417"/>
      <c r="DH275" s="417"/>
      <c r="DI275" s="416">
        <v>0</v>
      </c>
      <c r="DJ275" s="420"/>
      <c r="DK275" s="416"/>
      <c r="DL275" s="417"/>
      <c r="DM275" s="417"/>
      <c r="DN275" s="416">
        <v>0</v>
      </c>
      <c r="DO275" s="420"/>
      <c r="DP275" s="416"/>
      <c r="DQ275" s="417"/>
      <c r="DR275" s="417"/>
      <c r="DS275" s="416">
        <v>0</v>
      </c>
      <c r="DT275" s="420"/>
      <c r="DU275" s="416"/>
      <c r="DV275" s="417"/>
      <c r="DW275" s="417"/>
      <c r="DX275" s="416">
        <v>0</v>
      </c>
      <c r="DY275" s="420"/>
      <c r="DZ275" s="416"/>
      <c r="EA275" s="417"/>
      <c r="EB275" s="417"/>
      <c r="EC275" s="416">
        <v>0</v>
      </c>
      <c r="ED275" s="420"/>
      <c r="EE275" s="416"/>
      <c r="EF275" s="417"/>
      <c r="EG275" s="417"/>
      <c r="EH275" s="416">
        <v>0</v>
      </c>
      <c r="EI275" s="420"/>
      <c r="EJ275" s="416"/>
      <c r="EK275" s="417"/>
      <c r="EL275" s="417"/>
      <c r="EM275" s="416">
        <f>SUM(CE275:EH275)</f>
        <v>0</v>
      </c>
      <c r="EN275" s="420"/>
      <c r="EO275" s="416"/>
      <c r="EP275" s="301"/>
      <c r="ER275" s="290"/>
    </row>
    <row r="276" spans="4:148" hidden="1" x14ac:dyDescent="0.35">
      <c r="D276" s="301" t="s">
        <v>343</v>
      </c>
      <c r="G276" s="337"/>
      <c r="H276" s="428">
        <v>0</v>
      </c>
      <c r="I276" s="429"/>
      <c r="J276" s="416"/>
      <c r="K276" s="417"/>
      <c r="L276" s="430"/>
      <c r="M276" s="428">
        <v>0</v>
      </c>
      <c r="N276" s="429"/>
      <c r="O276" s="416"/>
      <c r="P276" s="417"/>
      <c r="Q276" s="430"/>
      <c r="R276" s="428">
        <v>0</v>
      </c>
      <c r="S276" s="429"/>
      <c r="T276" s="416"/>
      <c r="U276" s="417"/>
      <c r="V276" s="430"/>
      <c r="W276" s="428">
        <v>0</v>
      </c>
      <c r="X276" s="429"/>
      <c r="Y276" s="416"/>
      <c r="Z276" s="417"/>
      <c r="AA276" s="430"/>
      <c r="AB276" s="428">
        <v>0</v>
      </c>
      <c r="AC276" s="429"/>
      <c r="AD276" s="416"/>
      <c r="AE276" s="417"/>
      <c r="AF276" s="430"/>
      <c r="AG276" s="428">
        <v>0</v>
      </c>
      <c r="AH276" s="429"/>
      <c r="AI276" s="416"/>
      <c r="AJ276" s="417"/>
      <c r="AK276" s="430"/>
      <c r="AL276" s="428">
        <v>0</v>
      </c>
      <c r="AM276" s="429"/>
      <c r="AN276" s="416"/>
      <c r="AO276" s="417"/>
      <c r="AP276" s="430"/>
      <c r="AQ276" s="428">
        <v>0</v>
      </c>
      <c r="AR276" s="429"/>
      <c r="AS276" s="416"/>
      <c r="AT276" s="417"/>
      <c r="AU276" s="430"/>
      <c r="AV276" s="428">
        <v>0</v>
      </c>
      <c r="AW276" s="429"/>
      <c r="AX276" s="416"/>
      <c r="AY276" s="417"/>
      <c r="AZ276" s="430"/>
      <c r="BA276" s="428">
        <v>0</v>
      </c>
      <c r="BB276" s="429"/>
      <c r="BC276" s="416"/>
      <c r="BD276" s="417"/>
      <c r="BE276" s="430"/>
      <c r="BF276" s="428">
        <v>0</v>
      </c>
      <c r="BG276" s="429"/>
      <c r="BH276" s="416"/>
      <c r="BI276" s="417"/>
      <c r="BJ276" s="430"/>
      <c r="BK276" s="428">
        <v>0</v>
      </c>
      <c r="BL276" s="429"/>
      <c r="BM276" s="416"/>
      <c r="BN276" s="417"/>
      <c r="BO276" s="430"/>
      <c r="BP276" s="428">
        <v>0</v>
      </c>
      <c r="BQ276" s="429"/>
      <c r="BR276" s="416"/>
      <c r="BS276" s="417"/>
      <c r="BT276" s="430"/>
      <c r="BU276" s="428">
        <f>SUM(M276:BP276)</f>
        <v>0</v>
      </c>
      <c r="BV276" s="429"/>
      <c r="BW276" s="416"/>
      <c r="BX276" s="417"/>
      <c r="BY276" s="430"/>
      <c r="BZ276" s="428">
        <v>0</v>
      </c>
      <c r="CA276" s="429"/>
      <c r="CB276" s="416"/>
      <c r="CC276" s="417"/>
      <c r="CD276" s="430"/>
      <c r="CE276" s="428">
        <v>0</v>
      </c>
      <c r="CF276" s="429"/>
      <c r="CG276" s="416"/>
      <c r="CH276" s="417"/>
      <c r="CI276" s="430"/>
      <c r="CJ276" s="428">
        <v>0</v>
      </c>
      <c r="CK276" s="429"/>
      <c r="CL276" s="416"/>
      <c r="CM276" s="417"/>
      <c r="CN276" s="430"/>
      <c r="CO276" s="428">
        <v>0</v>
      </c>
      <c r="CP276" s="429"/>
      <c r="CQ276" s="416"/>
      <c r="CR276" s="417"/>
      <c r="CS276" s="430"/>
      <c r="CT276" s="428">
        <v>0</v>
      </c>
      <c r="CU276" s="429"/>
      <c r="CV276" s="416"/>
      <c r="CW276" s="417"/>
      <c r="CX276" s="430"/>
      <c r="CY276" s="428">
        <v>0</v>
      </c>
      <c r="CZ276" s="429"/>
      <c r="DA276" s="416"/>
      <c r="DB276" s="417"/>
      <c r="DC276" s="430"/>
      <c r="DD276" s="428">
        <v>0</v>
      </c>
      <c r="DE276" s="429"/>
      <c r="DF276" s="416"/>
      <c r="DG276" s="417"/>
      <c r="DH276" s="430"/>
      <c r="DI276" s="428">
        <v>0</v>
      </c>
      <c r="DJ276" s="429"/>
      <c r="DK276" s="416"/>
      <c r="DL276" s="417"/>
      <c r="DM276" s="430"/>
      <c r="DN276" s="428">
        <v>0</v>
      </c>
      <c r="DO276" s="429"/>
      <c r="DP276" s="416"/>
      <c r="DQ276" s="417"/>
      <c r="DR276" s="430"/>
      <c r="DS276" s="428">
        <v>0</v>
      </c>
      <c r="DT276" s="429"/>
      <c r="DU276" s="416"/>
      <c r="DV276" s="417"/>
      <c r="DW276" s="430"/>
      <c r="DX276" s="428">
        <v>0</v>
      </c>
      <c r="DY276" s="429"/>
      <c r="DZ276" s="416"/>
      <c r="EA276" s="417"/>
      <c r="EB276" s="430"/>
      <c r="EC276" s="428">
        <v>0</v>
      </c>
      <c r="ED276" s="429"/>
      <c r="EE276" s="416"/>
      <c r="EF276" s="417"/>
      <c r="EG276" s="430"/>
      <c r="EH276" s="428">
        <v>0</v>
      </c>
      <c r="EI276" s="429"/>
      <c r="EJ276" s="416"/>
      <c r="EK276" s="417"/>
      <c r="EL276" s="430"/>
      <c r="EM276" s="428">
        <f>SUM(CE276:EH276)</f>
        <v>0</v>
      </c>
      <c r="EN276" s="429"/>
      <c r="EO276" s="416"/>
      <c r="EP276" s="301"/>
      <c r="ER276" s="290"/>
    </row>
    <row r="277" spans="4:148" hidden="1" x14ac:dyDescent="0.35">
      <c r="D277" s="301"/>
      <c r="H277" s="416"/>
      <c r="I277" s="416"/>
      <c r="J277" s="416"/>
      <c r="K277" s="417"/>
      <c r="L277" s="416"/>
      <c r="M277" s="416"/>
      <c r="N277" s="416"/>
      <c r="O277" s="416"/>
      <c r="P277" s="417"/>
      <c r="Q277" s="416"/>
      <c r="R277" s="416"/>
      <c r="S277" s="416"/>
      <c r="T277" s="416"/>
      <c r="U277" s="417"/>
      <c r="V277" s="416"/>
      <c r="W277" s="416"/>
      <c r="X277" s="416"/>
      <c r="Y277" s="416"/>
      <c r="Z277" s="417"/>
      <c r="AA277" s="416"/>
      <c r="AB277" s="416"/>
      <c r="AC277" s="416"/>
      <c r="AD277" s="416"/>
      <c r="AE277" s="417"/>
      <c r="AF277" s="416"/>
      <c r="AG277" s="416"/>
      <c r="AH277" s="416"/>
      <c r="AI277" s="416"/>
      <c r="AJ277" s="417"/>
      <c r="AK277" s="416"/>
      <c r="AL277" s="416"/>
      <c r="AM277" s="416"/>
      <c r="AN277" s="416"/>
      <c r="AO277" s="417"/>
      <c r="AP277" s="416"/>
      <c r="AQ277" s="416"/>
      <c r="AR277" s="416"/>
      <c r="AS277" s="416"/>
      <c r="AT277" s="417"/>
      <c r="AU277" s="416"/>
      <c r="AV277" s="416"/>
      <c r="AW277" s="416"/>
      <c r="AX277" s="416"/>
      <c r="AY277" s="417"/>
      <c r="AZ277" s="416"/>
      <c r="BA277" s="416"/>
      <c r="BB277" s="416"/>
      <c r="BC277" s="416"/>
      <c r="BD277" s="417"/>
      <c r="BE277" s="416"/>
      <c r="BF277" s="416"/>
      <c r="BG277" s="416"/>
      <c r="BH277" s="416"/>
      <c r="BI277" s="417"/>
      <c r="BJ277" s="416"/>
      <c r="BK277" s="416"/>
      <c r="BL277" s="416"/>
      <c r="BM277" s="416"/>
      <c r="BN277" s="417"/>
      <c r="BO277" s="416"/>
      <c r="BP277" s="416"/>
      <c r="BQ277" s="416"/>
      <c r="BR277" s="416"/>
      <c r="BS277" s="417"/>
      <c r="BT277" s="416"/>
      <c r="BU277" s="416"/>
      <c r="BV277" s="416"/>
      <c r="BW277" s="416"/>
      <c r="BX277" s="417"/>
      <c r="BY277" s="416"/>
      <c r="BZ277" s="416"/>
      <c r="CA277" s="416"/>
      <c r="CB277" s="416"/>
      <c r="CC277" s="417"/>
      <c r="CD277" s="416"/>
      <c r="CE277" s="416"/>
      <c r="CF277" s="416"/>
      <c r="CG277" s="416"/>
      <c r="CH277" s="417"/>
      <c r="CI277" s="416"/>
      <c r="CJ277" s="416"/>
      <c r="CK277" s="416"/>
      <c r="CL277" s="416"/>
      <c r="CM277" s="417"/>
      <c r="CN277" s="416"/>
      <c r="CO277" s="416"/>
      <c r="CP277" s="416"/>
      <c r="CQ277" s="416"/>
      <c r="CR277" s="417"/>
      <c r="CS277" s="416"/>
      <c r="CT277" s="416"/>
      <c r="CU277" s="416"/>
      <c r="CV277" s="416"/>
      <c r="CW277" s="417"/>
      <c r="CX277" s="416"/>
      <c r="CY277" s="416"/>
      <c r="CZ277" s="416"/>
      <c r="DA277" s="416"/>
      <c r="DB277" s="417"/>
      <c r="DC277" s="416"/>
      <c r="DD277" s="416"/>
      <c r="DE277" s="416"/>
      <c r="DF277" s="416"/>
      <c r="DG277" s="417"/>
      <c r="DH277" s="416"/>
      <c r="DI277" s="416"/>
      <c r="DJ277" s="416"/>
      <c r="DK277" s="416"/>
      <c r="DL277" s="417"/>
      <c r="DM277" s="416"/>
      <c r="DN277" s="416"/>
      <c r="DO277" s="416"/>
      <c r="DP277" s="416"/>
      <c r="DQ277" s="417"/>
      <c r="DR277" s="416"/>
      <c r="DS277" s="416"/>
      <c r="DT277" s="416"/>
      <c r="DU277" s="416"/>
      <c r="DV277" s="417"/>
      <c r="DW277" s="416"/>
      <c r="DX277" s="416"/>
      <c r="DY277" s="416"/>
      <c r="DZ277" s="416"/>
      <c r="EA277" s="417"/>
      <c r="EB277" s="416"/>
      <c r="EC277" s="416"/>
      <c r="ED277" s="416"/>
      <c r="EE277" s="416"/>
      <c r="EF277" s="417"/>
      <c r="EG277" s="416"/>
      <c r="EH277" s="416"/>
      <c r="EI277" s="416"/>
      <c r="EJ277" s="416"/>
      <c r="EK277" s="417"/>
      <c r="EL277" s="416"/>
      <c r="EM277" s="416"/>
      <c r="EN277" s="416"/>
      <c r="EO277" s="416"/>
      <c r="EP277" s="301"/>
      <c r="ER277" s="290"/>
    </row>
    <row r="278" spans="4:148" hidden="1" x14ac:dyDescent="0.35">
      <c r="D278" s="301" t="s">
        <v>344</v>
      </c>
      <c r="H278" s="416">
        <f>SUM(H279:H282)</f>
        <v>0</v>
      </c>
      <c r="I278" s="416"/>
      <c r="J278" s="416"/>
      <c r="K278" s="417"/>
      <c r="L278" s="416"/>
      <c r="M278" s="416">
        <f>SUM(M279:M282)</f>
        <v>0</v>
      </c>
      <c r="N278" s="416"/>
      <c r="O278" s="416"/>
      <c r="P278" s="417"/>
      <c r="Q278" s="416"/>
      <c r="R278" s="416">
        <f>SUM(R279:R282)</f>
        <v>0</v>
      </c>
      <c r="S278" s="416"/>
      <c r="T278" s="416"/>
      <c r="U278" s="417"/>
      <c r="V278" s="416"/>
      <c r="W278" s="416">
        <f>SUM(W279:W282)</f>
        <v>0</v>
      </c>
      <c r="X278" s="416"/>
      <c r="Y278" s="416"/>
      <c r="Z278" s="417"/>
      <c r="AA278" s="416"/>
      <c r="AB278" s="416">
        <f>SUM(AB279:AB282)</f>
        <v>0</v>
      </c>
      <c r="AC278" s="416"/>
      <c r="AD278" s="416"/>
      <c r="AE278" s="417"/>
      <c r="AF278" s="416"/>
      <c r="AG278" s="416">
        <f>SUM(AG279:AG282)</f>
        <v>0</v>
      </c>
      <c r="AH278" s="416"/>
      <c r="AI278" s="416"/>
      <c r="AJ278" s="417"/>
      <c r="AK278" s="416"/>
      <c r="AL278" s="416">
        <f>SUM(AL279:AL282)</f>
        <v>0</v>
      </c>
      <c r="AM278" s="416"/>
      <c r="AN278" s="416"/>
      <c r="AO278" s="417"/>
      <c r="AP278" s="416"/>
      <c r="AQ278" s="416">
        <f>SUM(AQ279:AQ282)</f>
        <v>0</v>
      </c>
      <c r="AR278" s="416"/>
      <c r="AS278" s="416"/>
      <c r="AT278" s="417"/>
      <c r="AU278" s="416"/>
      <c r="AV278" s="416">
        <f>SUM(AV279:AV282)</f>
        <v>0</v>
      </c>
      <c r="AW278" s="416"/>
      <c r="AX278" s="416"/>
      <c r="AY278" s="417"/>
      <c r="AZ278" s="416"/>
      <c r="BA278" s="416">
        <f>SUM(BA279:BA282)</f>
        <v>0</v>
      </c>
      <c r="BB278" s="416"/>
      <c r="BC278" s="416"/>
      <c r="BD278" s="417"/>
      <c r="BE278" s="416"/>
      <c r="BF278" s="416">
        <f>SUM(BF279:BF282)</f>
        <v>0</v>
      </c>
      <c r="BG278" s="416"/>
      <c r="BH278" s="416"/>
      <c r="BI278" s="417"/>
      <c r="BJ278" s="416"/>
      <c r="BK278" s="416">
        <f>SUM(BK279:BK282)</f>
        <v>0</v>
      </c>
      <c r="BL278" s="416"/>
      <c r="BM278" s="416"/>
      <c r="BN278" s="417"/>
      <c r="BO278" s="416"/>
      <c r="BP278" s="416">
        <f>SUM(BP279:BP282)</f>
        <v>0</v>
      </c>
      <c r="BQ278" s="416"/>
      <c r="BR278" s="416"/>
      <c r="BS278" s="417"/>
      <c r="BT278" s="416"/>
      <c r="BU278" s="416">
        <f>SUM(BU279:BU282)</f>
        <v>0</v>
      </c>
      <c r="BV278" s="416"/>
      <c r="BW278" s="416"/>
      <c r="BX278" s="417"/>
      <c r="BY278" s="416"/>
      <c r="BZ278" s="416">
        <f>SUM(BZ279:BZ282)</f>
        <v>0</v>
      </c>
      <c r="CA278" s="416"/>
      <c r="CB278" s="416"/>
      <c r="CC278" s="417"/>
      <c r="CD278" s="416"/>
      <c r="CE278" s="416">
        <f>SUM(CE279:CE282)</f>
        <v>0</v>
      </c>
      <c r="CF278" s="416"/>
      <c r="CG278" s="416"/>
      <c r="CH278" s="417"/>
      <c r="CI278" s="416"/>
      <c r="CJ278" s="416">
        <f>SUM(CJ279:CJ282)</f>
        <v>0</v>
      </c>
      <c r="CK278" s="416"/>
      <c r="CL278" s="416"/>
      <c r="CM278" s="417"/>
      <c r="CN278" s="416"/>
      <c r="CO278" s="416">
        <f>SUM(CO279:CO282)</f>
        <v>0</v>
      </c>
      <c r="CP278" s="416"/>
      <c r="CQ278" s="416"/>
      <c r="CR278" s="417"/>
      <c r="CS278" s="416"/>
      <c r="CT278" s="416">
        <f>SUM(CT279:CT282)</f>
        <v>0</v>
      </c>
      <c r="CU278" s="416"/>
      <c r="CV278" s="416"/>
      <c r="CW278" s="417"/>
      <c r="CX278" s="416"/>
      <c r="CY278" s="416">
        <f>SUM(CY279:CY282)</f>
        <v>0</v>
      </c>
      <c r="CZ278" s="416"/>
      <c r="DA278" s="416"/>
      <c r="DB278" s="417"/>
      <c r="DC278" s="416"/>
      <c r="DD278" s="416">
        <f>SUM(DD279:DD282)</f>
        <v>0</v>
      </c>
      <c r="DE278" s="416"/>
      <c r="DF278" s="416"/>
      <c r="DG278" s="417"/>
      <c r="DH278" s="416"/>
      <c r="DI278" s="416">
        <f>SUM(DI279:DI282)</f>
        <v>0</v>
      </c>
      <c r="DJ278" s="416"/>
      <c r="DK278" s="416"/>
      <c r="DL278" s="417"/>
      <c r="DM278" s="416"/>
      <c r="DN278" s="416">
        <f>SUM(DN279:DN282)</f>
        <v>0</v>
      </c>
      <c r="DO278" s="416"/>
      <c r="DP278" s="416"/>
      <c r="DQ278" s="417"/>
      <c r="DR278" s="416"/>
      <c r="DS278" s="416">
        <f>SUM(DS279:DS282)</f>
        <v>0</v>
      </c>
      <c r="DT278" s="416"/>
      <c r="DU278" s="416"/>
      <c r="DV278" s="417"/>
      <c r="DW278" s="416"/>
      <c r="DX278" s="416">
        <f>SUM(DX279:DX282)</f>
        <v>0</v>
      </c>
      <c r="DY278" s="416"/>
      <c r="DZ278" s="416"/>
      <c r="EA278" s="417"/>
      <c r="EB278" s="416"/>
      <c r="EC278" s="416">
        <f>SUM(EC279:EC282)</f>
        <v>0</v>
      </c>
      <c r="ED278" s="416"/>
      <c r="EE278" s="416"/>
      <c r="EF278" s="417"/>
      <c r="EG278" s="416"/>
      <c r="EH278" s="416">
        <f>SUM(EH279:EH282)</f>
        <v>0</v>
      </c>
      <c r="EI278" s="416"/>
      <c r="EJ278" s="416"/>
      <c r="EK278" s="417"/>
      <c r="EL278" s="416"/>
      <c r="EM278" s="416">
        <f>SUM(EM279:EM282)</f>
        <v>0</v>
      </c>
      <c r="EN278" s="416"/>
      <c r="EO278" s="416"/>
      <c r="EP278" s="301"/>
      <c r="ER278" s="290"/>
    </row>
    <row r="279" spans="4:148" hidden="1" x14ac:dyDescent="0.35">
      <c r="D279" s="301" t="s">
        <v>338</v>
      </c>
      <c r="G279" s="320"/>
      <c r="H279" s="414">
        <v>0</v>
      </c>
      <c r="I279" s="415"/>
      <c r="J279" s="416"/>
      <c r="K279" s="417"/>
      <c r="L279" s="418"/>
      <c r="M279" s="414">
        <v>0</v>
      </c>
      <c r="N279" s="415"/>
      <c r="O279" s="416"/>
      <c r="P279" s="417"/>
      <c r="Q279" s="418"/>
      <c r="R279" s="414">
        <v>0</v>
      </c>
      <c r="S279" s="415"/>
      <c r="T279" s="416"/>
      <c r="U279" s="417"/>
      <c r="V279" s="418"/>
      <c r="W279" s="414">
        <v>0</v>
      </c>
      <c r="X279" s="415"/>
      <c r="Y279" s="416"/>
      <c r="Z279" s="417"/>
      <c r="AA279" s="418"/>
      <c r="AB279" s="414">
        <v>0</v>
      </c>
      <c r="AC279" s="415"/>
      <c r="AD279" s="416"/>
      <c r="AE279" s="417"/>
      <c r="AF279" s="418"/>
      <c r="AG279" s="414">
        <v>0</v>
      </c>
      <c r="AH279" s="415"/>
      <c r="AI279" s="416"/>
      <c r="AJ279" s="417"/>
      <c r="AK279" s="418"/>
      <c r="AL279" s="414">
        <v>0</v>
      </c>
      <c r="AM279" s="415"/>
      <c r="AN279" s="416"/>
      <c r="AO279" s="417"/>
      <c r="AP279" s="418"/>
      <c r="AQ279" s="414">
        <v>0</v>
      </c>
      <c r="AR279" s="415"/>
      <c r="AS279" s="416"/>
      <c r="AT279" s="417"/>
      <c r="AU279" s="418"/>
      <c r="AV279" s="414">
        <v>0</v>
      </c>
      <c r="AW279" s="415"/>
      <c r="AX279" s="416"/>
      <c r="AY279" s="417"/>
      <c r="AZ279" s="418"/>
      <c r="BA279" s="414">
        <v>0</v>
      </c>
      <c r="BB279" s="415"/>
      <c r="BC279" s="416"/>
      <c r="BD279" s="417"/>
      <c r="BE279" s="418"/>
      <c r="BF279" s="414">
        <v>0</v>
      </c>
      <c r="BG279" s="415"/>
      <c r="BH279" s="416"/>
      <c r="BI279" s="417"/>
      <c r="BJ279" s="418"/>
      <c r="BK279" s="414">
        <v>0</v>
      </c>
      <c r="BL279" s="415"/>
      <c r="BM279" s="416"/>
      <c r="BN279" s="417"/>
      <c r="BO279" s="418"/>
      <c r="BP279" s="414">
        <v>0</v>
      </c>
      <c r="BQ279" s="415"/>
      <c r="BR279" s="416"/>
      <c r="BS279" s="417"/>
      <c r="BT279" s="418"/>
      <c r="BU279" s="414">
        <f>SUM(M279:BP279)</f>
        <v>0</v>
      </c>
      <c r="BV279" s="415"/>
      <c r="BW279" s="416"/>
      <c r="BX279" s="417"/>
      <c r="BY279" s="418"/>
      <c r="BZ279" s="414">
        <v>0</v>
      </c>
      <c r="CA279" s="415"/>
      <c r="CB279" s="416"/>
      <c r="CC279" s="417"/>
      <c r="CD279" s="418"/>
      <c r="CE279" s="414">
        <v>0</v>
      </c>
      <c r="CF279" s="415"/>
      <c r="CG279" s="416"/>
      <c r="CH279" s="417"/>
      <c r="CI279" s="418"/>
      <c r="CJ279" s="414">
        <v>0</v>
      </c>
      <c r="CK279" s="415"/>
      <c r="CL279" s="416"/>
      <c r="CM279" s="417"/>
      <c r="CN279" s="418"/>
      <c r="CO279" s="414">
        <v>0</v>
      </c>
      <c r="CP279" s="415"/>
      <c r="CQ279" s="416"/>
      <c r="CR279" s="417"/>
      <c r="CS279" s="418"/>
      <c r="CT279" s="414">
        <v>0</v>
      </c>
      <c r="CU279" s="415"/>
      <c r="CV279" s="416"/>
      <c r="CW279" s="417"/>
      <c r="CX279" s="418"/>
      <c r="CY279" s="414">
        <v>0</v>
      </c>
      <c r="CZ279" s="415"/>
      <c r="DA279" s="416"/>
      <c r="DB279" s="417"/>
      <c r="DC279" s="418"/>
      <c r="DD279" s="414">
        <v>0</v>
      </c>
      <c r="DE279" s="415"/>
      <c r="DF279" s="416"/>
      <c r="DG279" s="417"/>
      <c r="DH279" s="418"/>
      <c r="DI279" s="414">
        <v>0</v>
      </c>
      <c r="DJ279" s="415"/>
      <c r="DK279" s="416"/>
      <c r="DL279" s="417"/>
      <c r="DM279" s="418"/>
      <c r="DN279" s="414">
        <v>0</v>
      </c>
      <c r="DO279" s="415"/>
      <c r="DP279" s="416"/>
      <c r="DQ279" s="417"/>
      <c r="DR279" s="418"/>
      <c r="DS279" s="414">
        <v>0</v>
      </c>
      <c r="DT279" s="415"/>
      <c r="DU279" s="416"/>
      <c r="DV279" s="417"/>
      <c r="DW279" s="418"/>
      <c r="DX279" s="414">
        <v>0</v>
      </c>
      <c r="DY279" s="415"/>
      <c r="DZ279" s="416"/>
      <c r="EA279" s="417"/>
      <c r="EB279" s="418"/>
      <c r="EC279" s="414">
        <v>0</v>
      </c>
      <c r="ED279" s="415"/>
      <c r="EE279" s="416"/>
      <c r="EF279" s="417"/>
      <c r="EG279" s="418"/>
      <c r="EH279" s="414">
        <v>0</v>
      </c>
      <c r="EI279" s="415"/>
      <c r="EJ279" s="416"/>
      <c r="EK279" s="417"/>
      <c r="EL279" s="418"/>
      <c r="EM279" s="414">
        <f>SUM(CE279:EH279)</f>
        <v>0</v>
      </c>
      <c r="EN279" s="415"/>
      <c r="EO279" s="416"/>
      <c r="EP279" s="301"/>
      <c r="ER279" s="290"/>
    </row>
    <row r="280" spans="4:148" hidden="1" x14ac:dyDescent="0.35">
      <c r="D280" s="301" t="s">
        <v>341</v>
      </c>
      <c r="G280" s="313"/>
      <c r="H280" s="416">
        <v>0</v>
      </c>
      <c r="I280" s="420"/>
      <c r="J280" s="416"/>
      <c r="K280" s="417"/>
      <c r="L280" s="417"/>
      <c r="M280" s="416">
        <v>0</v>
      </c>
      <c r="N280" s="420"/>
      <c r="O280" s="416"/>
      <c r="P280" s="417"/>
      <c r="Q280" s="417"/>
      <c r="R280" s="416">
        <v>0</v>
      </c>
      <c r="S280" s="420"/>
      <c r="T280" s="416"/>
      <c r="U280" s="417"/>
      <c r="V280" s="417"/>
      <c r="W280" s="416">
        <v>0</v>
      </c>
      <c r="X280" s="420"/>
      <c r="Y280" s="416"/>
      <c r="Z280" s="417"/>
      <c r="AA280" s="417"/>
      <c r="AB280" s="416">
        <v>0</v>
      </c>
      <c r="AC280" s="420"/>
      <c r="AD280" s="416"/>
      <c r="AE280" s="417"/>
      <c r="AF280" s="417"/>
      <c r="AG280" s="416">
        <v>0</v>
      </c>
      <c r="AH280" s="420"/>
      <c r="AI280" s="416"/>
      <c r="AJ280" s="417"/>
      <c r="AK280" s="417"/>
      <c r="AL280" s="416">
        <v>0</v>
      </c>
      <c r="AM280" s="420"/>
      <c r="AN280" s="416"/>
      <c r="AO280" s="417"/>
      <c r="AP280" s="417"/>
      <c r="AQ280" s="416">
        <v>0</v>
      </c>
      <c r="AR280" s="420"/>
      <c r="AS280" s="416"/>
      <c r="AT280" s="417"/>
      <c r="AU280" s="417"/>
      <c r="AV280" s="416">
        <v>0</v>
      </c>
      <c r="AW280" s="420"/>
      <c r="AX280" s="416"/>
      <c r="AY280" s="417"/>
      <c r="AZ280" s="417"/>
      <c r="BA280" s="416">
        <v>0</v>
      </c>
      <c r="BB280" s="420"/>
      <c r="BC280" s="416"/>
      <c r="BD280" s="417"/>
      <c r="BE280" s="417"/>
      <c r="BF280" s="416">
        <v>0</v>
      </c>
      <c r="BG280" s="420"/>
      <c r="BH280" s="416"/>
      <c r="BI280" s="417"/>
      <c r="BJ280" s="417"/>
      <c r="BK280" s="416">
        <v>0</v>
      </c>
      <c r="BL280" s="420"/>
      <c r="BM280" s="416"/>
      <c r="BN280" s="417"/>
      <c r="BO280" s="417"/>
      <c r="BP280" s="416">
        <v>0</v>
      </c>
      <c r="BQ280" s="420"/>
      <c r="BR280" s="416"/>
      <c r="BS280" s="417"/>
      <c r="BT280" s="417"/>
      <c r="BU280" s="416">
        <f>SUM(M280:BP280)</f>
        <v>0</v>
      </c>
      <c r="BV280" s="420"/>
      <c r="BW280" s="416"/>
      <c r="BX280" s="417"/>
      <c r="BY280" s="417"/>
      <c r="BZ280" s="416">
        <v>0</v>
      </c>
      <c r="CA280" s="420"/>
      <c r="CB280" s="416"/>
      <c r="CC280" s="417"/>
      <c r="CD280" s="417"/>
      <c r="CE280" s="416">
        <v>0</v>
      </c>
      <c r="CF280" s="420"/>
      <c r="CG280" s="416"/>
      <c r="CH280" s="417"/>
      <c r="CI280" s="417"/>
      <c r="CJ280" s="416">
        <v>0</v>
      </c>
      <c r="CK280" s="420"/>
      <c r="CL280" s="416"/>
      <c r="CM280" s="417"/>
      <c r="CN280" s="417"/>
      <c r="CO280" s="416">
        <v>0</v>
      </c>
      <c r="CP280" s="420"/>
      <c r="CQ280" s="416"/>
      <c r="CR280" s="417"/>
      <c r="CS280" s="417"/>
      <c r="CT280" s="416">
        <v>0</v>
      </c>
      <c r="CU280" s="420"/>
      <c r="CV280" s="416"/>
      <c r="CW280" s="417"/>
      <c r="CX280" s="417"/>
      <c r="CY280" s="416">
        <v>0</v>
      </c>
      <c r="CZ280" s="420"/>
      <c r="DA280" s="416"/>
      <c r="DB280" s="417"/>
      <c r="DC280" s="417"/>
      <c r="DD280" s="416">
        <v>0</v>
      </c>
      <c r="DE280" s="420"/>
      <c r="DF280" s="416"/>
      <c r="DG280" s="417"/>
      <c r="DH280" s="417"/>
      <c r="DI280" s="416">
        <v>0</v>
      </c>
      <c r="DJ280" s="420"/>
      <c r="DK280" s="416"/>
      <c r="DL280" s="417"/>
      <c r="DM280" s="417"/>
      <c r="DN280" s="416">
        <v>0</v>
      </c>
      <c r="DO280" s="420"/>
      <c r="DP280" s="416"/>
      <c r="DQ280" s="417"/>
      <c r="DR280" s="417"/>
      <c r="DS280" s="416">
        <v>0</v>
      </c>
      <c r="DT280" s="420"/>
      <c r="DU280" s="416"/>
      <c r="DV280" s="417"/>
      <c r="DW280" s="417"/>
      <c r="DX280" s="416">
        <v>0</v>
      </c>
      <c r="DY280" s="420"/>
      <c r="DZ280" s="416"/>
      <c r="EA280" s="417"/>
      <c r="EB280" s="417"/>
      <c r="EC280" s="416">
        <v>0</v>
      </c>
      <c r="ED280" s="420"/>
      <c r="EE280" s="416"/>
      <c r="EF280" s="417"/>
      <c r="EG280" s="417"/>
      <c r="EH280" s="416">
        <v>0</v>
      </c>
      <c r="EI280" s="420"/>
      <c r="EJ280" s="416"/>
      <c r="EK280" s="417"/>
      <c r="EL280" s="417"/>
      <c r="EM280" s="416">
        <f>SUM(CE280:EH280)</f>
        <v>0</v>
      </c>
      <c r="EN280" s="420"/>
      <c r="EO280" s="416"/>
      <c r="EP280" s="301"/>
      <c r="ER280" s="290"/>
    </row>
    <row r="281" spans="4:148" hidden="1" x14ac:dyDescent="0.35">
      <c r="D281" s="301" t="s">
        <v>342</v>
      </c>
      <c r="G281" s="313"/>
      <c r="H281" s="416">
        <v>0</v>
      </c>
      <c r="I281" s="420"/>
      <c r="J281" s="416"/>
      <c r="K281" s="417"/>
      <c r="L281" s="417"/>
      <c r="M281" s="416">
        <v>0</v>
      </c>
      <c r="N281" s="420"/>
      <c r="O281" s="416"/>
      <c r="P281" s="417"/>
      <c r="Q281" s="417"/>
      <c r="R281" s="416">
        <v>0</v>
      </c>
      <c r="S281" s="420"/>
      <c r="T281" s="416"/>
      <c r="U281" s="417"/>
      <c r="V281" s="417"/>
      <c r="W281" s="416">
        <v>0</v>
      </c>
      <c r="X281" s="420"/>
      <c r="Y281" s="416"/>
      <c r="Z281" s="417"/>
      <c r="AA281" s="417"/>
      <c r="AB281" s="416">
        <v>0</v>
      </c>
      <c r="AC281" s="420"/>
      <c r="AD281" s="416"/>
      <c r="AE281" s="417"/>
      <c r="AF281" s="417"/>
      <c r="AG281" s="416">
        <v>0</v>
      </c>
      <c r="AH281" s="420"/>
      <c r="AI281" s="416"/>
      <c r="AJ281" s="417"/>
      <c r="AK281" s="417"/>
      <c r="AL281" s="416">
        <v>0</v>
      </c>
      <c r="AM281" s="420"/>
      <c r="AN281" s="416"/>
      <c r="AO281" s="417"/>
      <c r="AP281" s="417"/>
      <c r="AQ281" s="416">
        <v>0</v>
      </c>
      <c r="AR281" s="420"/>
      <c r="AS281" s="416"/>
      <c r="AT281" s="417"/>
      <c r="AU281" s="417"/>
      <c r="AV281" s="416">
        <v>0</v>
      </c>
      <c r="AW281" s="420"/>
      <c r="AX281" s="416"/>
      <c r="AY281" s="417"/>
      <c r="AZ281" s="417"/>
      <c r="BA281" s="416">
        <v>0</v>
      </c>
      <c r="BB281" s="420"/>
      <c r="BC281" s="416"/>
      <c r="BD281" s="417"/>
      <c r="BE281" s="417"/>
      <c r="BF281" s="416">
        <v>0</v>
      </c>
      <c r="BG281" s="420"/>
      <c r="BH281" s="416"/>
      <c r="BI281" s="417"/>
      <c r="BJ281" s="417"/>
      <c r="BK281" s="416">
        <v>0</v>
      </c>
      <c r="BL281" s="420"/>
      <c r="BM281" s="416"/>
      <c r="BN281" s="417"/>
      <c r="BO281" s="417"/>
      <c r="BP281" s="416">
        <v>0</v>
      </c>
      <c r="BQ281" s="420"/>
      <c r="BR281" s="416"/>
      <c r="BS281" s="417"/>
      <c r="BT281" s="417"/>
      <c r="BU281" s="416">
        <f>SUM(M281:BP281)</f>
        <v>0</v>
      </c>
      <c r="BV281" s="420"/>
      <c r="BW281" s="416"/>
      <c r="BX281" s="417"/>
      <c r="BY281" s="417"/>
      <c r="BZ281" s="416">
        <v>0</v>
      </c>
      <c r="CA281" s="420"/>
      <c r="CB281" s="416"/>
      <c r="CC281" s="417"/>
      <c r="CD281" s="417"/>
      <c r="CE281" s="416">
        <v>0</v>
      </c>
      <c r="CF281" s="420"/>
      <c r="CG281" s="416"/>
      <c r="CH281" s="417"/>
      <c r="CI281" s="417"/>
      <c r="CJ281" s="416">
        <v>0</v>
      </c>
      <c r="CK281" s="420"/>
      <c r="CL281" s="416"/>
      <c r="CM281" s="417"/>
      <c r="CN281" s="417"/>
      <c r="CO281" s="416">
        <v>0</v>
      </c>
      <c r="CP281" s="420"/>
      <c r="CQ281" s="416"/>
      <c r="CR281" s="417"/>
      <c r="CS281" s="417"/>
      <c r="CT281" s="416">
        <v>0</v>
      </c>
      <c r="CU281" s="420"/>
      <c r="CV281" s="416"/>
      <c r="CW281" s="417"/>
      <c r="CX281" s="417"/>
      <c r="CY281" s="416">
        <v>0</v>
      </c>
      <c r="CZ281" s="420"/>
      <c r="DA281" s="416"/>
      <c r="DB281" s="417"/>
      <c r="DC281" s="417"/>
      <c r="DD281" s="416">
        <v>0</v>
      </c>
      <c r="DE281" s="420"/>
      <c r="DF281" s="416"/>
      <c r="DG281" s="417"/>
      <c r="DH281" s="417"/>
      <c r="DI281" s="416">
        <v>0</v>
      </c>
      <c r="DJ281" s="420"/>
      <c r="DK281" s="416"/>
      <c r="DL281" s="417"/>
      <c r="DM281" s="417"/>
      <c r="DN281" s="416">
        <v>0</v>
      </c>
      <c r="DO281" s="420"/>
      <c r="DP281" s="416"/>
      <c r="DQ281" s="417"/>
      <c r="DR281" s="417"/>
      <c r="DS281" s="416">
        <v>0</v>
      </c>
      <c r="DT281" s="420"/>
      <c r="DU281" s="416"/>
      <c r="DV281" s="417"/>
      <c r="DW281" s="417"/>
      <c r="DX281" s="416">
        <v>0</v>
      </c>
      <c r="DY281" s="420"/>
      <c r="DZ281" s="416"/>
      <c r="EA281" s="417"/>
      <c r="EB281" s="417"/>
      <c r="EC281" s="416">
        <v>0</v>
      </c>
      <c r="ED281" s="420"/>
      <c r="EE281" s="416"/>
      <c r="EF281" s="417"/>
      <c r="EG281" s="417"/>
      <c r="EH281" s="416">
        <v>0</v>
      </c>
      <c r="EI281" s="420"/>
      <c r="EJ281" s="416"/>
      <c r="EK281" s="417"/>
      <c r="EL281" s="417"/>
      <c r="EM281" s="416">
        <f>SUM(CE281:EH281)</f>
        <v>0</v>
      </c>
      <c r="EN281" s="420"/>
      <c r="EO281" s="416"/>
      <c r="EP281" s="301"/>
      <c r="ER281" s="290"/>
    </row>
    <row r="282" spans="4:148" hidden="1" x14ac:dyDescent="0.35">
      <c r="D282" s="301" t="s">
        <v>343</v>
      </c>
      <c r="G282" s="337"/>
      <c r="H282" s="428">
        <v>0</v>
      </c>
      <c r="I282" s="429"/>
      <c r="J282" s="416"/>
      <c r="K282" s="417"/>
      <c r="L282" s="430"/>
      <c r="M282" s="428">
        <v>0</v>
      </c>
      <c r="N282" s="429"/>
      <c r="O282" s="416"/>
      <c r="P282" s="417"/>
      <c r="Q282" s="430"/>
      <c r="R282" s="428">
        <v>0</v>
      </c>
      <c r="S282" s="429"/>
      <c r="T282" s="416"/>
      <c r="U282" s="417"/>
      <c r="V282" s="430"/>
      <c r="W282" s="428">
        <v>0</v>
      </c>
      <c r="X282" s="429"/>
      <c r="Y282" s="416"/>
      <c r="Z282" s="417"/>
      <c r="AA282" s="430"/>
      <c r="AB282" s="428">
        <v>0</v>
      </c>
      <c r="AC282" s="429"/>
      <c r="AD282" s="416"/>
      <c r="AE282" s="417"/>
      <c r="AF282" s="430"/>
      <c r="AG282" s="428">
        <v>0</v>
      </c>
      <c r="AH282" s="429"/>
      <c r="AI282" s="416"/>
      <c r="AJ282" s="417"/>
      <c r="AK282" s="430"/>
      <c r="AL282" s="428">
        <v>0</v>
      </c>
      <c r="AM282" s="429"/>
      <c r="AN282" s="416"/>
      <c r="AO282" s="417"/>
      <c r="AP282" s="430"/>
      <c r="AQ282" s="428">
        <v>0</v>
      </c>
      <c r="AR282" s="429"/>
      <c r="AS282" s="416"/>
      <c r="AT282" s="417"/>
      <c r="AU282" s="430"/>
      <c r="AV282" s="428">
        <v>0</v>
      </c>
      <c r="AW282" s="429"/>
      <c r="AX282" s="416"/>
      <c r="AY282" s="417"/>
      <c r="AZ282" s="430"/>
      <c r="BA282" s="428">
        <v>0</v>
      </c>
      <c r="BB282" s="429"/>
      <c r="BC282" s="416"/>
      <c r="BD282" s="417"/>
      <c r="BE282" s="430"/>
      <c r="BF282" s="428">
        <v>0</v>
      </c>
      <c r="BG282" s="429"/>
      <c r="BH282" s="416"/>
      <c r="BI282" s="417"/>
      <c r="BJ282" s="430"/>
      <c r="BK282" s="428">
        <v>0</v>
      </c>
      <c r="BL282" s="429"/>
      <c r="BM282" s="416"/>
      <c r="BN282" s="417"/>
      <c r="BO282" s="430"/>
      <c r="BP282" s="428">
        <v>0</v>
      </c>
      <c r="BQ282" s="429"/>
      <c r="BR282" s="416"/>
      <c r="BS282" s="417"/>
      <c r="BT282" s="430"/>
      <c r="BU282" s="428">
        <f>SUM(M282:BP282)</f>
        <v>0</v>
      </c>
      <c r="BV282" s="429"/>
      <c r="BW282" s="416"/>
      <c r="BX282" s="417"/>
      <c r="BY282" s="430"/>
      <c r="BZ282" s="428">
        <v>0</v>
      </c>
      <c r="CA282" s="429"/>
      <c r="CB282" s="416"/>
      <c r="CC282" s="417"/>
      <c r="CD282" s="430"/>
      <c r="CE282" s="428">
        <v>0</v>
      </c>
      <c r="CF282" s="429"/>
      <c r="CG282" s="416"/>
      <c r="CH282" s="417"/>
      <c r="CI282" s="430"/>
      <c r="CJ282" s="428">
        <v>0</v>
      </c>
      <c r="CK282" s="429"/>
      <c r="CL282" s="416"/>
      <c r="CM282" s="417"/>
      <c r="CN282" s="430"/>
      <c r="CO282" s="428">
        <v>0</v>
      </c>
      <c r="CP282" s="429"/>
      <c r="CQ282" s="416"/>
      <c r="CR282" s="417"/>
      <c r="CS282" s="430"/>
      <c r="CT282" s="428">
        <v>0</v>
      </c>
      <c r="CU282" s="429"/>
      <c r="CV282" s="416"/>
      <c r="CW282" s="417"/>
      <c r="CX282" s="430"/>
      <c r="CY282" s="428">
        <v>0</v>
      </c>
      <c r="CZ282" s="429"/>
      <c r="DA282" s="416"/>
      <c r="DB282" s="417"/>
      <c r="DC282" s="430"/>
      <c r="DD282" s="428">
        <v>0</v>
      </c>
      <c r="DE282" s="429"/>
      <c r="DF282" s="416"/>
      <c r="DG282" s="417"/>
      <c r="DH282" s="430"/>
      <c r="DI282" s="428">
        <v>0</v>
      </c>
      <c r="DJ282" s="429"/>
      <c r="DK282" s="416"/>
      <c r="DL282" s="417"/>
      <c r="DM282" s="430"/>
      <c r="DN282" s="428">
        <v>0</v>
      </c>
      <c r="DO282" s="429"/>
      <c r="DP282" s="416"/>
      <c r="DQ282" s="417"/>
      <c r="DR282" s="430"/>
      <c r="DS282" s="428">
        <v>0</v>
      </c>
      <c r="DT282" s="429"/>
      <c r="DU282" s="416"/>
      <c r="DV282" s="417"/>
      <c r="DW282" s="430"/>
      <c r="DX282" s="428">
        <v>0</v>
      </c>
      <c r="DY282" s="429"/>
      <c r="DZ282" s="416"/>
      <c r="EA282" s="417"/>
      <c r="EB282" s="430"/>
      <c r="EC282" s="428">
        <v>0</v>
      </c>
      <c r="ED282" s="429"/>
      <c r="EE282" s="416"/>
      <c r="EF282" s="417"/>
      <c r="EG282" s="430"/>
      <c r="EH282" s="428">
        <v>0</v>
      </c>
      <c r="EI282" s="429"/>
      <c r="EJ282" s="416"/>
      <c r="EK282" s="417"/>
      <c r="EL282" s="430"/>
      <c r="EM282" s="428">
        <f>SUM(CE282:EH282)</f>
        <v>0</v>
      </c>
      <c r="EN282" s="429"/>
      <c r="EO282" s="416"/>
      <c r="EP282" s="301"/>
      <c r="ER282" s="290"/>
    </row>
    <row r="283" spans="4:148" ht="12.75" hidden="1" customHeight="1" x14ac:dyDescent="0.35">
      <c r="D283" s="301"/>
      <c r="F283" s="450"/>
      <c r="G283" s="327"/>
      <c r="H283" s="416"/>
      <c r="I283" s="416"/>
      <c r="J283" s="416"/>
      <c r="K283" s="417"/>
      <c r="L283" s="327"/>
      <c r="M283" s="416"/>
      <c r="N283" s="416"/>
      <c r="O283" s="416"/>
      <c r="P283" s="417"/>
      <c r="Q283" s="327"/>
      <c r="R283" s="416"/>
      <c r="S283" s="416"/>
      <c r="T283" s="416"/>
      <c r="U283" s="417"/>
      <c r="V283" s="327"/>
      <c r="W283" s="416"/>
      <c r="X283" s="416"/>
      <c r="Y283" s="416"/>
      <c r="Z283" s="417"/>
      <c r="AA283" s="327"/>
      <c r="AB283" s="416"/>
      <c r="AC283" s="416"/>
      <c r="AD283" s="416"/>
      <c r="AE283" s="417"/>
      <c r="AF283" s="327"/>
      <c r="AG283" s="416"/>
      <c r="AH283" s="416"/>
      <c r="AI283" s="416"/>
      <c r="AJ283" s="417"/>
      <c r="AK283" s="327"/>
      <c r="AL283" s="416"/>
      <c r="AM283" s="416"/>
      <c r="AN283" s="416"/>
      <c r="AO283" s="417"/>
      <c r="AP283" s="327"/>
      <c r="AQ283" s="416"/>
      <c r="AR283" s="416"/>
      <c r="AS283" s="416"/>
      <c r="AT283" s="417"/>
      <c r="AU283" s="327"/>
      <c r="AV283" s="416"/>
      <c r="AW283" s="416"/>
      <c r="AX283" s="416"/>
      <c r="AY283" s="417"/>
      <c r="AZ283" s="327"/>
      <c r="BA283" s="416"/>
      <c r="BB283" s="416"/>
      <c r="BC283" s="416"/>
      <c r="BD283" s="417"/>
      <c r="BE283" s="327"/>
      <c r="BF283" s="416"/>
      <c r="BG283" s="416"/>
      <c r="BH283" s="416"/>
      <c r="BI283" s="417"/>
      <c r="BJ283" s="327"/>
      <c r="BK283" s="416"/>
      <c r="BL283" s="416"/>
      <c r="BM283" s="416"/>
      <c r="BN283" s="417"/>
      <c r="BO283" s="327"/>
      <c r="BP283" s="416"/>
      <c r="BQ283" s="416"/>
      <c r="BR283" s="416"/>
      <c r="BS283" s="417"/>
      <c r="BT283" s="327"/>
      <c r="BU283" s="416"/>
      <c r="BV283" s="416"/>
      <c r="BW283" s="416"/>
      <c r="BX283" s="417"/>
      <c r="BY283" s="327"/>
      <c r="BZ283" s="416"/>
      <c r="CA283" s="416"/>
      <c r="CB283" s="416"/>
      <c r="CC283" s="417"/>
      <c r="CD283" s="327"/>
      <c r="CE283" s="416"/>
      <c r="CF283" s="416"/>
      <c r="CG283" s="416"/>
      <c r="CH283" s="417"/>
      <c r="CI283" s="327"/>
      <c r="CJ283" s="416"/>
      <c r="CK283" s="416"/>
      <c r="CL283" s="416"/>
      <c r="CM283" s="417"/>
      <c r="CN283" s="327"/>
      <c r="CO283" s="416"/>
      <c r="CP283" s="416"/>
      <c r="CQ283" s="416"/>
      <c r="CR283" s="417"/>
      <c r="CS283" s="327"/>
      <c r="CT283" s="416"/>
      <c r="CU283" s="416"/>
      <c r="CV283" s="416"/>
      <c r="CW283" s="417"/>
      <c r="CX283" s="327"/>
      <c r="CY283" s="416"/>
      <c r="CZ283" s="416"/>
      <c r="DA283" s="416"/>
      <c r="DB283" s="417"/>
      <c r="DC283" s="327"/>
      <c r="DD283" s="416"/>
      <c r="DE283" s="416"/>
      <c r="DF283" s="416"/>
      <c r="DG283" s="417"/>
      <c r="DH283" s="327"/>
      <c r="DI283" s="416"/>
      <c r="DJ283" s="416"/>
      <c r="DK283" s="416"/>
      <c r="DL283" s="417"/>
      <c r="DM283" s="327"/>
      <c r="DN283" s="416"/>
      <c r="DO283" s="416"/>
      <c r="DP283" s="416"/>
      <c r="DQ283" s="417"/>
      <c r="DR283" s="327"/>
      <c r="DS283" s="416"/>
      <c r="DT283" s="416"/>
      <c r="DU283" s="416"/>
      <c r="DV283" s="417"/>
      <c r="DW283" s="327"/>
      <c r="DX283" s="416"/>
      <c r="DY283" s="416"/>
      <c r="DZ283" s="416"/>
      <c r="EA283" s="417"/>
      <c r="EB283" s="327"/>
      <c r="EC283" s="416"/>
      <c r="ED283" s="416"/>
      <c r="EE283" s="416"/>
      <c r="EF283" s="417"/>
      <c r="EG283" s="327"/>
      <c r="EH283" s="416"/>
      <c r="EI283" s="416"/>
      <c r="EJ283" s="416"/>
      <c r="EK283" s="417"/>
      <c r="EL283" s="327"/>
      <c r="EM283" s="416"/>
      <c r="EN283" s="416"/>
      <c r="EO283" s="416"/>
      <c r="EP283" s="301"/>
      <c r="ER283" s="290"/>
    </row>
    <row r="284" spans="4:148" ht="12.75" hidden="1" customHeight="1" x14ac:dyDescent="0.35">
      <c r="D284" s="301" t="s">
        <v>394</v>
      </c>
      <c r="F284" s="450"/>
      <c r="G284" s="327"/>
      <c r="H284" s="416">
        <f>SUM(H285:H287)</f>
        <v>0</v>
      </c>
      <c r="I284" s="416"/>
      <c r="J284" s="416"/>
      <c r="K284" s="417"/>
      <c r="L284" s="416"/>
      <c r="M284" s="416">
        <f>SUM(M285:M287)</f>
        <v>0</v>
      </c>
      <c r="N284" s="416"/>
      <c r="O284" s="416"/>
      <c r="P284" s="417"/>
      <c r="Q284" s="327"/>
      <c r="R284" s="416">
        <f>SUM(R285:R287)</f>
        <v>0</v>
      </c>
      <c r="S284" s="416"/>
      <c r="T284" s="416"/>
      <c r="U284" s="417"/>
      <c r="V284" s="327"/>
      <c r="W284" s="416">
        <f>SUM(W285:W287)</f>
        <v>0</v>
      </c>
      <c r="X284" s="416"/>
      <c r="Y284" s="416"/>
      <c r="Z284" s="417"/>
      <c r="AA284" s="327"/>
      <c r="AB284" s="416">
        <f>SUM(AB285:AB287)</f>
        <v>0</v>
      </c>
      <c r="AC284" s="416"/>
      <c r="AD284" s="416"/>
      <c r="AE284" s="417"/>
      <c r="AF284" s="327"/>
      <c r="AG284" s="416">
        <f>SUM(AG285:AG287)</f>
        <v>0</v>
      </c>
      <c r="AH284" s="416"/>
      <c r="AI284" s="416"/>
      <c r="AJ284" s="417"/>
      <c r="AK284" s="327"/>
      <c r="AL284" s="416">
        <f>SUM(AL285:AL287)</f>
        <v>0</v>
      </c>
      <c r="AM284" s="416"/>
      <c r="AN284" s="416"/>
      <c r="AO284" s="417"/>
      <c r="AP284" s="327"/>
      <c r="AQ284" s="416">
        <f>SUM(AQ285:AQ287)</f>
        <v>0</v>
      </c>
      <c r="AR284" s="416"/>
      <c r="AS284" s="416"/>
      <c r="AT284" s="417"/>
      <c r="AU284" s="327"/>
      <c r="AV284" s="416">
        <f>SUM(AV285:AV287)</f>
        <v>0</v>
      </c>
      <c r="AW284" s="416"/>
      <c r="AX284" s="416"/>
      <c r="AY284" s="417"/>
      <c r="AZ284" s="327"/>
      <c r="BA284" s="416">
        <f>SUM(BA285:BA287)</f>
        <v>0</v>
      </c>
      <c r="BB284" s="416"/>
      <c r="BC284" s="416"/>
      <c r="BD284" s="417"/>
      <c r="BE284" s="327"/>
      <c r="BF284" s="416">
        <f>SUM(BF285:BF287)</f>
        <v>0</v>
      </c>
      <c r="BG284" s="416"/>
      <c r="BH284" s="416"/>
      <c r="BI284" s="417"/>
      <c r="BJ284" s="327"/>
      <c r="BK284" s="416">
        <f>SUM(BK285:BK287)</f>
        <v>0</v>
      </c>
      <c r="BL284" s="416"/>
      <c r="BM284" s="416"/>
      <c r="BN284" s="417"/>
      <c r="BO284" s="327"/>
      <c r="BP284" s="416">
        <f>SUM(BP285:BP287)</f>
        <v>0</v>
      </c>
      <c r="BQ284" s="416"/>
      <c r="BR284" s="416"/>
      <c r="BS284" s="417"/>
      <c r="BT284" s="327"/>
      <c r="BU284" s="416">
        <f>SUM(BU285:BU288)</f>
        <v>0</v>
      </c>
      <c r="BV284" s="416"/>
      <c r="BW284" s="416"/>
      <c r="BX284" s="417"/>
      <c r="BY284" s="327"/>
      <c r="BZ284" s="416">
        <f>SUM(BZ285:BZ287)</f>
        <v>0</v>
      </c>
      <c r="CA284" s="416"/>
      <c r="CB284" s="416"/>
      <c r="CC284" s="417"/>
      <c r="CD284" s="416"/>
      <c r="CE284" s="416">
        <f>SUM(CE285:CE287)</f>
        <v>0</v>
      </c>
      <c r="CF284" s="416"/>
      <c r="CG284" s="416"/>
      <c r="CH284" s="417"/>
      <c r="CI284" s="327"/>
      <c r="CJ284" s="416">
        <f>SUM(CJ285:CJ287)</f>
        <v>0</v>
      </c>
      <c r="CK284" s="416"/>
      <c r="CL284" s="416"/>
      <c r="CM284" s="417"/>
      <c r="CN284" s="327"/>
      <c r="CO284" s="416">
        <f>SUM(CO285:CO287)</f>
        <v>0</v>
      </c>
      <c r="CP284" s="416"/>
      <c r="CQ284" s="416"/>
      <c r="CR284" s="417"/>
      <c r="CS284" s="327"/>
      <c r="CT284" s="416">
        <f>SUM(CT285:CT287)</f>
        <v>0</v>
      </c>
      <c r="CU284" s="416"/>
      <c r="CV284" s="416"/>
      <c r="CW284" s="417"/>
      <c r="CX284" s="327"/>
      <c r="CY284" s="416">
        <f>SUM(CY285:CY287)</f>
        <v>0</v>
      </c>
      <c r="CZ284" s="416"/>
      <c r="DA284" s="416"/>
      <c r="DB284" s="417"/>
      <c r="DC284" s="327"/>
      <c r="DD284" s="416">
        <f>SUM(DD285:DD287)</f>
        <v>0</v>
      </c>
      <c r="DE284" s="416"/>
      <c r="DF284" s="416"/>
      <c r="DG284" s="417"/>
      <c r="DH284" s="327"/>
      <c r="DI284" s="416">
        <f>SUM(DI285:DI287)</f>
        <v>0</v>
      </c>
      <c r="DJ284" s="416"/>
      <c r="DK284" s="416"/>
      <c r="DL284" s="417"/>
      <c r="DM284" s="327"/>
      <c r="DN284" s="416">
        <f>SUM(DN285:DN287)</f>
        <v>0</v>
      </c>
      <c r="DO284" s="416"/>
      <c r="DP284" s="416"/>
      <c r="DQ284" s="417"/>
      <c r="DR284" s="327"/>
      <c r="DS284" s="416">
        <f>SUM(DS285:DS287)</f>
        <v>0</v>
      </c>
      <c r="DT284" s="416"/>
      <c r="DU284" s="416"/>
      <c r="DV284" s="417"/>
      <c r="DW284" s="327"/>
      <c r="DX284" s="416">
        <f>SUM(DX285:DX287)</f>
        <v>0</v>
      </c>
      <c r="DY284" s="416"/>
      <c r="DZ284" s="416"/>
      <c r="EA284" s="417"/>
      <c r="EB284" s="327"/>
      <c r="EC284" s="416">
        <f>SUM(EC285:EC287)</f>
        <v>0</v>
      </c>
      <c r="ED284" s="416"/>
      <c r="EE284" s="416"/>
      <c r="EF284" s="417"/>
      <c r="EG284" s="327"/>
      <c r="EH284" s="416">
        <f>SUM(EH285:EH287)</f>
        <v>0</v>
      </c>
      <c r="EI284" s="416"/>
      <c r="EJ284" s="416"/>
      <c r="EK284" s="417"/>
      <c r="EL284" s="327"/>
      <c r="EM284" s="416">
        <f>SUM(EM285:EM288)</f>
        <v>0</v>
      </c>
      <c r="EN284" s="416"/>
      <c r="EO284" s="416"/>
      <c r="EP284" s="301"/>
      <c r="ER284" s="290"/>
    </row>
    <row r="285" spans="4:148" ht="12.75" hidden="1" customHeight="1" x14ac:dyDescent="0.35">
      <c r="D285" s="301" t="s">
        <v>338</v>
      </c>
      <c r="F285" s="450"/>
      <c r="G285" s="320"/>
      <c r="H285" s="414">
        <v>0</v>
      </c>
      <c r="I285" s="415"/>
      <c r="J285" s="416"/>
      <c r="K285" s="417"/>
      <c r="L285" s="320"/>
      <c r="M285" s="414">
        <v>0</v>
      </c>
      <c r="N285" s="415"/>
      <c r="O285" s="416"/>
      <c r="P285" s="417"/>
      <c r="Q285" s="320"/>
      <c r="R285" s="414">
        <v>0</v>
      </c>
      <c r="S285" s="415"/>
      <c r="T285" s="416"/>
      <c r="U285" s="417"/>
      <c r="V285" s="320"/>
      <c r="W285" s="414">
        <v>0</v>
      </c>
      <c r="X285" s="415"/>
      <c r="Y285" s="416"/>
      <c r="Z285" s="417"/>
      <c r="AA285" s="320"/>
      <c r="AB285" s="414">
        <v>0</v>
      </c>
      <c r="AC285" s="415"/>
      <c r="AD285" s="416"/>
      <c r="AE285" s="417"/>
      <c r="AF285" s="320"/>
      <c r="AG285" s="414">
        <v>0</v>
      </c>
      <c r="AH285" s="415"/>
      <c r="AI285" s="416"/>
      <c r="AJ285" s="417"/>
      <c r="AK285" s="320"/>
      <c r="AL285" s="414">
        <v>0</v>
      </c>
      <c r="AM285" s="415"/>
      <c r="AN285" s="416"/>
      <c r="AO285" s="417"/>
      <c r="AP285" s="320"/>
      <c r="AQ285" s="414">
        <v>0</v>
      </c>
      <c r="AR285" s="415"/>
      <c r="AS285" s="416"/>
      <c r="AT285" s="417"/>
      <c r="AU285" s="320"/>
      <c r="AV285" s="414">
        <v>0</v>
      </c>
      <c r="AW285" s="415"/>
      <c r="AX285" s="416"/>
      <c r="AY285" s="417"/>
      <c r="AZ285" s="320"/>
      <c r="BA285" s="414">
        <v>0</v>
      </c>
      <c r="BB285" s="415"/>
      <c r="BC285" s="416"/>
      <c r="BD285" s="417"/>
      <c r="BE285" s="320"/>
      <c r="BF285" s="414">
        <v>0</v>
      </c>
      <c r="BG285" s="415"/>
      <c r="BH285" s="416"/>
      <c r="BI285" s="417"/>
      <c r="BJ285" s="320"/>
      <c r="BK285" s="414">
        <v>0</v>
      </c>
      <c r="BL285" s="415"/>
      <c r="BM285" s="416"/>
      <c r="BN285" s="417"/>
      <c r="BO285" s="320"/>
      <c r="BP285" s="414">
        <v>0</v>
      </c>
      <c r="BQ285" s="415"/>
      <c r="BR285" s="416"/>
      <c r="BS285" s="417"/>
      <c r="BT285" s="418"/>
      <c r="BU285" s="414">
        <f>SUM(M285:BP285)</f>
        <v>0</v>
      </c>
      <c r="BV285" s="415"/>
      <c r="BW285" s="416"/>
      <c r="BX285" s="417"/>
      <c r="BY285" s="418"/>
      <c r="BZ285" s="414">
        <v>0</v>
      </c>
      <c r="CA285" s="415"/>
      <c r="CB285" s="416"/>
      <c r="CC285" s="417"/>
      <c r="CD285" s="418"/>
      <c r="CE285" s="414">
        <v>0</v>
      </c>
      <c r="CF285" s="415"/>
      <c r="CG285" s="416"/>
      <c r="CH285" s="417"/>
      <c r="CI285" s="418"/>
      <c r="CJ285" s="414">
        <v>0</v>
      </c>
      <c r="CK285" s="415"/>
      <c r="CL285" s="416"/>
      <c r="CM285" s="417"/>
      <c r="CN285" s="418"/>
      <c r="CO285" s="414">
        <v>0</v>
      </c>
      <c r="CP285" s="415"/>
      <c r="CQ285" s="416"/>
      <c r="CR285" s="417"/>
      <c r="CS285" s="418"/>
      <c r="CT285" s="414">
        <v>0</v>
      </c>
      <c r="CU285" s="415"/>
      <c r="CV285" s="416"/>
      <c r="CW285" s="417"/>
      <c r="CX285" s="418"/>
      <c r="CY285" s="414">
        <v>0</v>
      </c>
      <c r="CZ285" s="415"/>
      <c r="DA285" s="416"/>
      <c r="DB285" s="417"/>
      <c r="DC285" s="418"/>
      <c r="DD285" s="414">
        <v>0</v>
      </c>
      <c r="DE285" s="415"/>
      <c r="DF285" s="416"/>
      <c r="DG285" s="417"/>
      <c r="DH285" s="418"/>
      <c r="DI285" s="414">
        <v>0</v>
      </c>
      <c r="DJ285" s="415"/>
      <c r="DK285" s="416"/>
      <c r="DL285" s="417"/>
      <c r="DM285" s="418"/>
      <c r="DN285" s="414">
        <v>0</v>
      </c>
      <c r="DO285" s="415"/>
      <c r="DP285" s="416"/>
      <c r="DQ285" s="417"/>
      <c r="DR285" s="418"/>
      <c r="DS285" s="414">
        <v>0</v>
      </c>
      <c r="DT285" s="415"/>
      <c r="DU285" s="416"/>
      <c r="DV285" s="417"/>
      <c r="DW285" s="418"/>
      <c r="DX285" s="414">
        <v>0</v>
      </c>
      <c r="DY285" s="415"/>
      <c r="DZ285" s="416"/>
      <c r="EA285" s="417"/>
      <c r="EB285" s="418"/>
      <c r="EC285" s="414">
        <v>0</v>
      </c>
      <c r="ED285" s="415"/>
      <c r="EE285" s="416"/>
      <c r="EF285" s="417"/>
      <c r="EG285" s="418"/>
      <c r="EH285" s="414">
        <v>0</v>
      </c>
      <c r="EI285" s="415"/>
      <c r="EJ285" s="416"/>
      <c r="EK285" s="417"/>
      <c r="EL285" s="418"/>
      <c r="EM285" s="414">
        <f>SUM(CE285:EH285)</f>
        <v>0</v>
      </c>
      <c r="EN285" s="415"/>
      <c r="EO285" s="416"/>
      <c r="EP285" s="301"/>
      <c r="ER285" s="290"/>
    </row>
    <row r="286" spans="4:148" ht="12.75" hidden="1" customHeight="1" x14ac:dyDescent="0.35">
      <c r="D286" s="301" t="s">
        <v>341</v>
      </c>
      <c r="F286" s="450"/>
      <c r="G286" s="313"/>
      <c r="H286" s="416">
        <v>0</v>
      </c>
      <c r="I286" s="420"/>
      <c r="J286" s="416"/>
      <c r="K286" s="417"/>
      <c r="L286" s="313"/>
      <c r="M286" s="416">
        <v>0</v>
      </c>
      <c r="N286" s="420"/>
      <c r="O286" s="416"/>
      <c r="P286" s="417"/>
      <c r="Q286" s="313"/>
      <c r="R286" s="416">
        <v>0</v>
      </c>
      <c r="S286" s="420"/>
      <c r="T286" s="416"/>
      <c r="U286" s="417"/>
      <c r="V286" s="313"/>
      <c r="W286" s="416">
        <v>0</v>
      </c>
      <c r="X286" s="420"/>
      <c r="Y286" s="416"/>
      <c r="Z286" s="417"/>
      <c r="AA286" s="313"/>
      <c r="AB286" s="416">
        <v>0</v>
      </c>
      <c r="AC286" s="420"/>
      <c r="AD286" s="416"/>
      <c r="AE286" s="417"/>
      <c r="AF286" s="313"/>
      <c r="AG286" s="416">
        <v>0</v>
      </c>
      <c r="AH286" s="420"/>
      <c r="AI286" s="416"/>
      <c r="AJ286" s="417"/>
      <c r="AK286" s="313"/>
      <c r="AL286" s="416">
        <v>0</v>
      </c>
      <c r="AM286" s="420"/>
      <c r="AN286" s="416"/>
      <c r="AO286" s="417"/>
      <c r="AP286" s="313"/>
      <c r="AQ286" s="416">
        <v>0</v>
      </c>
      <c r="AR286" s="420"/>
      <c r="AS286" s="416"/>
      <c r="AT286" s="417"/>
      <c r="AU286" s="313"/>
      <c r="AV286" s="416">
        <v>0</v>
      </c>
      <c r="AW286" s="420"/>
      <c r="AX286" s="416"/>
      <c r="AY286" s="417"/>
      <c r="AZ286" s="313"/>
      <c r="BA286" s="416">
        <v>0</v>
      </c>
      <c r="BB286" s="420"/>
      <c r="BC286" s="416"/>
      <c r="BD286" s="417"/>
      <c r="BE286" s="313"/>
      <c r="BF286" s="416">
        <v>0</v>
      </c>
      <c r="BG286" s="420"/>
      <c r="BH286" s="416"/>
      <c r="BI286" s="417"/>
      <c r="BJ286" s="313"/>
      <c r="BK286" s="416">
        <v>0</v>
      </c>
      <c r="BL286" s="420"/>
      <c r="BM286" s="416"/>
      <c r="BN286" s="417"/>
      <c r="BO286" s="313"/>
      <c r="BP286" s="416">
        <v>0</v>
      </c>
      <c r="BQ286" s="420"/>
      <c r="BR286" s="416"/>
      <c r="BS286" s="417"/>
      <c r="BT286" s="417"/>
      <c r="BU286" s="416">
        <f>SUM(M286:BP286)</f>
        <v>0</v>
      </c>
      <c r="BV286" s="420"/>
      <c r="BW286" s="416"/>
      <c r="BX286" s="417"/>
      <c r="BY286" s="417"/>
      <c r="BZ286" s="416">
        <v>0</v>
      </c>
      <c r="CA286" s="420"/>
      <c r="CB286" s="416"/>
      <c r="CC286" s="417"/>
      <c r="CD286" s="417"/>
      <c r="CE286" s="416">
        <v>0</v>
      </c>
      <c r="CF286" s="420"/>
      <c r="CG286" s="416"/>
      <c r="CH286" s="417"/>
      <c r="CI286" s="417"/>
      <c r="CJ286" s="416">
        <v>0</v>
      </c>
      <c r="CK286" s="420"/>
      <c r="CL286" s="416"/>
      <c r="CM286" s="417"/>
      <c r="CN286" s="417"/>
      <c r="CO286" s="416">
        <v>0</v>
      </c>
      <c r="CP286" s="420"/>
      <c r="CQ286" s="416"/>
      <c r="CR286" s="417"/>
      <c r="CS286" s="417"/>
      <c r="CT286" s="416">
        <v>0</v>
      </c>
      <c r="CU286" s="420"/>
      <c r="CV286" s="416"/>
      <c r="CW286" s="417"/>
      <c r="CX286" s="417"/>
      <c r="CY286" s="416">
        <v>0</v>
      </c>
      <c r="CZ286" s="420"/>
      <c r="DA286" s="416"/>
      <c r="DB286" s="417"/>
      <c r="DC286" s="417"/>
      <c r="DD286" s="416">
        <v>0</v>
      </c>
      <c r="DE286" s="420"/>
      <c r="DF286" s="416"/>
      <c r="DG286" s="417"/>
      <c r="DH286" s="417"/>
      <c r="DI286" s="416">
        <v>0</v>
      </c>
      <c r="DJ286" s="420"/>
      <c r="DK286" s="416"/>
      <c r="DL286" s="417"/>
      <c r="DM286" s="417"/>
      <c r="DN286" s="416">
        <v>0</v>
      </c>
      <c r="DO286" s="420"/>
      <c r="DP286" s="416"/>
      <c r="DQ286" s="417"/>
      <c r="DR286" s="417"/>
      <c r="DS286" s="416">
        <v>0</v>
      </c>
      <c r="DT286" s="420"/>
      <c r="DU286" s="416"/>
      <c r="DV286" s="417"/>
      <c r="DW286" s="417"/>
      <c r="DX286" s="416">
        <v>0</v>
      </c>
      <c r="DY286" s="420"/>
      <c r="DZ286" s="416"/>
      <c r="EA286" s="417"/>
      <c r="EB286" s="417"/>
      <c r="EC286" s="416">
        <v>0</v>
      </c>
      <c r="ED286" s="420"/>
      <c r="EE286" s="416"/>
      <c r="EF286" s="417"/>
      <c r="EG286" s="417"/>
      <c r="EH286" s="416">
        <v>0</v>
      </c>
      <c r="EI286" s="420"/>
      <c r="EJ286" s="416"/>
      <c r="EK286" s="417"/>
      <c r="EL286" s="417"/>
      <c r="EM286" s="416">
        <f>SUM(CE286:EH286)</f>
        <v>0</v>
      </c>
      <c r="EN286" s="420"/>
      <c r="EO286" s="416"/>
      <c r="EP286" s="301"/>
      <c r="ER286" s="290"/>
    </row>
    <row r="287" spans="4:148" ht="12.75" hidden="1" customHeight="1" x14ac:dyDescent="0.35">
      <c r="D287" s="301" t="s">
        <v>342</v>
      </c>
      <c r="F287" s="450"/>
      <c r="G287" s="313"/>
      <c r="H287" s="416">
        <v>0</v>
      </c>
      <c r="I287" s="420"/>
      <c r="J287" s="416"/>
      <c r="K287" s="417"/>
      <c r="L287" s="313"/>
      <c r="M287" s="416">
        <v>0</v>
      </c>
      <c r="N287" s="420"/>
      <c r="O287" s="416"/>
      <c r="P287" s="417"/>
      <c r="Q287" s="313"/>
      <c r="R287" s="416">
        <v>0</v>
      </c>
      <c r="S287" s="420"/>
      <c r="T287" s="416"/>
      <c r="U287" s="417"/>
      <c r="V287" s="313"/>
      <c r="W287" s="416">
        <v>0</v>
      </c>
      <c r="X287" s="420"/>
      <c r="Y287" s="416"/>
      <c r="Z287" s="417"/>
      <c r="AA287" s="313"/>
      <c r="AB287" s="416">
        <v>0</v>
      </c>
      <c r="AC287" s="420"/>
      <c r="AD287" s="416"/>
      <c r="AE287" s="417"/>
      <c r="AF287" s="313"/>
      <c r="AG287" s="416">
        <v>0</v>
      </c>
      <c r="AH287" s="420"/>
      <c r="AI287" s="416"/>
      <c r="AJ287" s="417"/>
      <c r="AK287" s="313"/>
      <c r="AL287" s="416">
        <v>0</v>
      </c>
      <c r="AM287" s="420"/>
      <c r="AN287" s="416"/>
      <c r="AO287" s="417"/>
      <c r="AP287" s="313"/>
      <c r="AQ287" s="416">
        <v>0</v>
      </c>
      <c r="AR287" s="420"/>
      <c r="AS287" s="416"/>
      <c r="AT287" s="417"/>
      <c r="AU287" s="313"/>
      <c r="AV287" s="416">
        <v>0</v>
      </c>
      <c r="AW287" s="420"/>
      <c r="AX287" s="416"/>
      <c r="AY287" s="417"/>
      <c r="AZ287" s="313"/>
      <c r="BA287" s="416">
        <v>0</v>
      </c>
      <c r="BB287" s="420"/>
      <c r="BC287" s="416"/>
      <c r="BD287" s="417"/>
      <c r="BE287" s="313"/>
      <c r="BF287" s="416">
        <v>0</v>
      </c>
      <c r="BG287" s="420"/>
      <c r="BH287" s="416"/>
      <c r="BI287" s="417"/>
      <c r="BJ287" s="313"/>
      <c r="BK287" s="416">
        <v>0</v>
      </c>
      <c r="BL287" s="420"/>
      <c r="BM287" s="416"/>
      <c r="BN287" s="417"/>
      <c r="BO287" s="313"/>
      <c r="BP287" s="416">
        <v>0</v>
      </c>
      <c r="BQ287" s="420"/>
      <c r="BR287" s="416"/>
      <c r="BS287" s="417"/>
      <c r="BT287" s="417"/>
      <c r="BU287" s="416">
        <f>SUM(M287:BP287)</f>
        <v>0</v>
      </c>
      <c r="BV287" s="420"/>
      <c r="BW287" s="416"/>
      <c r="BX287" s="417"/>
      <c r="BY287" s="417"/>
      <c r="BZ287" s="416">
        <v>0</v>
      </c>
      <c r="CA287" s="420"/>
      <c r="CB287" s="416"/>
      <c r="CC287" s="417"/>
      <c r="CD287" s="417"/>
      <c r="CE287" s="416">
        <v>0</v>
      </c>
      <c r="CF287" s="420"/>
      <c r="CG287" s="416"/>
      <c r="CH287" s="417"/>
      <c r="CI287" s="417"/>
      <c r="CJ287" s="416">
        <v>0</v>
      </c>
      <c r="CK287" s="420"/>
      <c r="CL287" s="416"/>
      <c r="CM287" s="417"/>
      <c r="CN287" s="417"/>
      <c r="CO287" s="416">
        <v>0</v>
      </c>
      <c r="CP287" s="420"/>
      <c r="CQ287" s="416"/>
      <c r="CR287" s="417"/>
      <c r="CS287" s="417"/>
      <c r="CT287" s="416">
        <v>0</v>
      </c>
      <c r="CU287" s="420"/>
      <c r="CV287" s="416"/>
      <c r="CW287" s="417"/>
      <c r="CX287" s="417"/>
      <c r="CY287" s="416">
        <v>0</v>
      </c>
      <c r="CZ287" s="420"/>
      <c r="DA287" s="416"/>
      <c r="DB287" s="417"/>
      <c r="DC287" s="417"/>
      <c r="DD287" s="416">
        <v>0</v>
      </c>
      <c r="DE287" s="420"/>
      <c r="DF287" s="416"/>
      <c r="DG287" s="417"/>
      <c r="DH287" s="417"/>
      <c r="DI287" s="416">
        <v>0</v>
      </c>
      <c r="DJ287" s="420"/>
      <c r="DK287" s="416"/>
      <c r="DL287" s="417"/>
      <c r="DM287" s="417"/>
      <c r="DN287" s="416">
        <v>0</v>
      </c>
      <c r="DO287" s="420"/>
      <c r="DP287" s="416"/>
      <c r="DQ287" s="417"/>
      <c r="DR287" s="417"/>
      <c r="DS287" s="416">
        <v>0</v>
      </c>
      <c r="DT287" s="420"/>
      <c r="DU287" s="416"/>
      <c r="DV287" s="417"/>
      <c r="DW287" s="417"/>
      <c r="DX287" s="416">
        <v>0</v>
      </c>
      <c r="DY287" s="420"/>
      <c r="DZ287" s="416"/>
      <c r="EA287" s="417"/>
      <c r="EB287" s="417"/>
      <c r="EC287" s="416">
        <v>0</v>
      </c>
      <c r="ED287" s="420"/>
      <c r="EE287" s="416"/>
      <c r="EF287" s="417"/>
      <c r="EG287" s="417"/>
      <c r="EH287" s="416">
        <v>0</v>
      </c>
      <c r="EI287" s="420"/>
      <c r="EJ287" s="416"/>
      <c r="EK287" s="417"/>
      <c r="EL287" s="417"/>
      <c r="EM287" s="416">
        <f>SUM(CE287:EH287)</f>
        <v>0</v>
      </c>
      <c r="EN287" s="420"/>
      <c r="EO287" s="416"/>
      <c r="EP287" s="301"/>
      <c r="ER287" s="290"/>
    </row>
    <row r="288" spans="4:148" ht="12.75" hidden="1" customHeight="1" x14ac:dyDescent="0.35">
      <c r="D288" s="301" t="s">
        <v>343</v>
      </c>
      <c r="F288" s="450"/>
      <c r="G288" s="337"/>
      <c r="H288" s="428">
        <v>0</v>
      </c>
      <c r="I288" s="429"/>
      <c r="J288" s="416"/>
      <c r="K288" s="417"/>
      <c r="L288" s="337"/>
      <c r="M288" s="428">
        <v>0</v>
      </c>
      <c r="N288" s="429"/>
      <c r="O288" s="416"/>
      <c r="P288" s="417"/>
      <c r="Q288" s="337"/>
      <c r="R288" s="428">
        <v>0</v>
      </c>
      <c r="S288" s="429"/>
      <c r="T288" s="416"/>
      <c r="U288" s="417"/>
      <c r="V288" s="337"/>
      <c r="W288" s="428">
        <v>0</v>
      </c>
      <c r="X288" s="429"/>
      <c r="Y288" s="416"/>
      <c r="Z288" s="417"/>
      <c r="AA288" s="337"/>
      <c r="AB288" s="428">
        <v>0</v>
      </c>
      <c r="AC288" s="429"/>
      <c r="AD288" s="416"/>
      <c r="AE288" s="417"/>
      <c r="AF288" s="337"/>
      <c r="AG288" s="428">
        <v>0</v>
      </c>
      <c r="AH288" s="429"/>
      <c r="AI288" s="416"/>
      <c r="AJ288" s="417"/>
      <c r="AK288" s="337"/>
      <c r="AL288" s="428">
        <v>0</v>
      </c>
      <c r="AM288" s="429"/>
      <c r="AN288" s="416"/>
      <c r="AO288" s="417"/>
      <c r="AP288" s="337"/>
      <c r="AQ288" s="428">
        <v>0</v>
      </c>
      <c r="AR288" s="429"/>
      <c r="AS288" s="416"/>
      <c r="AT288" s="417"/>
      <c r="AU288" s="337"/>
      <c r="AV288" s="428">
        <v>0</v>
      </c>
      <c r="AW288" s="429"/>
      <c r="AX288" s="416"/>
      <c r="AY288" s="417"/>
      <c r="AZ288" s="337"/>
      <c r="BA288" s="428">
        <v>0</v>
      </c>
      <c r="BB288" s="429"/>
      <c r="BC288" s="416"/>
      <c r="BD288" s="417"/>
      <c r="BE288" s="337"/>
      <c r="BF288" s="428">
        <v>0</v>
      </c>
      <c r="BG288" s="429"/>
      <c r="BH288" s="416"/>
      <c r="BI288" s="417"/>
      <c r="BJ288" s="337"/>
      <c r="BK288" s="428">
        <v>0</v>
      </c>
      <c r="BL288" s="429"/>
      <c r="BM288" s="416"/>
      <c r="BN288" s="417"/>
      <c r="BO288" s="337"/>
      <c r="BP288" s="428">
        <v>0</v>
      </c>
      <c r="BQ288" s="429"/>
      <c r="BR288" s="416"/>
      <c r="BS288" s="417"/>
      <c r="BT288" s="430"/>
      <c r="BU288" s="428">
        <f>SUM(M288:BP288)</f>
        <v>0</v>
      </c>
      <c r="BV288" s="429"/>
      <c r="BW288" s="416"/>
      <c r="BX288" s="417"/>
      <c r="BY288" s="430"/>
      <c r="BZ288" s="428">
        <v>0</v>
      </c>
      <c r="CA288" s="429"/>
      <c r="CB288" s="416"/>
      <c r="CC288" s="417"/>
      <c r="CD288" s="430"/>
      <c r="CE288" s="428">
        <v>0</v>
      </c>
      <c r="CF288" s="429"/>
      <c r="CG288" s="416"/>
      <c r="CH288" s="417"/>
      <c r="CI288" s="430"/>
      <c r="CJ288" s="428">
        <v>0</v>
      </c>
      <c r="CK288" s="429"/>
      <c r="CL288" s="416"/>
      <c r="CM288" s="417"/>
      <c r="CN288" s="430"/>
      <c r="CO288" s="428">
        <v>0</v>
      </c>
      <c r="CP288" s="429"/>
      <c r="CQ288" s="416"/>
      <c r="CR288" s="417"/>
      <c r="CS288" s="430"/>
      <c r="CT288" s="428">
        <v>0</v>
      </c>
      <c r="CU288" s="429"/>
      <c r="CV288" s="416"/>
      <c r="CW288" s="417"/>
      <c r="CX288" s="430"/>
      <c r="CY288" s="428">
        <v>0</v>
      </c>
      <c r="CZ288" s="429"/>
      <c r="DA288" s="416"/>
      <c r="DB288" s="417"/>
      <c r="DC288" s="430"/>
      <c r="DD288" s="428">
        <v>0</v>
      </c>
      <c r="DE288" s="429"/>
      <c r="DF288" s="416"/>
      <c r="DG288" s="417"/>
      <c r="DH288" s="430"/>
      <c r="DI288" s="428">
        <v>0</v>
      </c>
      <c r="DJ288" s="429"/>
      <c r="DK288" s="416"/>
      <c r="DL288" s="417"/>
      <c r="DM288" s="430"/>
      <c r="DN288" s="428">
        <v>0</v>
      </c>
      <c r="DO288" s="429"/>
      <c r="DP288" s="416"/>
      <c r="DQ288" s="417"/>
      <c r="DR288" s="430"/>
      <c r="DS288" s="428">
        <v>0</v>
      </c>
      <c r="DT288" s="429"/>
      <c r="DU288" s="416"/>
      <c r="DV288" s="417"/>
      <c r="DW288" s="430"/>
      <c r="DX288" s="428">
        <v>0</v>
      </c>
      <c r="DY288" s="429"/>
      <c r="DZ288" s="416"/>
      <c r="EA288" s="417"/>
      <c r="EB288" s="430"/>
      <c r="EC288" s="428">
        <v>0</v>
      </c>
      <c r="ED288" s="429"/>
      <c r="EE288" s="416"/>
      <c r="EF288" s="417"/>
      <c r="EG288" s="430"/>
      <c r="EH288" s="428">
        <v>0</v>
      </c>
      <c r="EI288" s="429"/>
      <c r="EJ288" s="416"/>
      <c r="EK288" s="417"/>
      <c r="EL288" s="430"/>
      <c r="EM288" s="428">
        <f>SUM(CE288:EH288)</f>
        <v>0</v>
      </c>
      <c r="EN288" s="429"/>
      <c r="EO288" s="416"/>
      <c r="EP288" s="301"/>
      <c r="ER288" s="290"/>
    </row>
    <row r="289" spans="4:148" ht="12.75" hidden="1" customHeight="1" x14ac:dyDescent="0.35">
      <c r="D289" s="301"/>
      <c r="F289" s="450"/>
      <c r="G289" s="327"/>
      <c r="H289" s="416"/>
      <c r="I289" s="416"/>
      <c r="J289" s="416"/>
      <c r="K289" s="417"/>
      <c r="L289" s="327"/>
      <c r="M289" s="416"/>
      <c r="N289" s="416"/>
      <c r="O289" s="416"/>
      <c r="P289" s="417"/>
      <c r="Q289" s="327"/>
      <c r="R289" s="416"/>
      <c r="S289" s="416"/>
      <c r="T289" s="416"/>
      <c r="U289" s="417"/>
      <c r="V289" s="327"/>
      <c r="W289" s="416"/>
      <c r="X289" s="416"/>
      <c r="Y289" s="416"/>
      <c r="Z289" s="417"/>
      <c r="AA289" s="327"/>
      <c r="AB289" s="416"/>
      <c r="AC289" s="416"/>
      <c r="AD289" s="416"/>
      <c r="AE289" s="417"/>
      <c r="AF289" s="327"/>
      <c r="AG289" s="416"/>
      <c r="AH289" s="416"/>
      <c r="AI289" s="416"/>
      <c r="AJ289" s="417"/>
      <c r="AK289" s="327"/>
      <c r="AL289" s="416"/>
      <c r="AM289" s="416"/>
      <c r="AN289" s="416"/>
      <c r="AO289" s="417"/>
      <c r="AP289" s="327"/>
      <c r="AQ289" s="416"/>
      <c r="AR289" s="416"/>
      <c r="AS289" s="416"/>
      <c r="AT289" s="417"/>
      <c r="AU289" s="327"/>
      <c r="AV289" s="416"/>
      <c r="AW289" s="416"/>
      <c r="AX289" s="416"/>
      <c r="AY289" s="417"/>
      <c r="AZ289" s="327"/>
      <c r="BA289" s="416"/>
      <c r="BB289" s="416"/>
      <c r="BC289" s="416"/>
      <c r="BD289" s="417"/>
      <c r="BE289" s="327"/>
      <c r="BF289" s="416"/>
      <c r="BG289" s="416"/>
      <c r="BH289" s="416"/>
      <c r="BI289" s="417"/>
      <c r="BJ289" s="327"/>
      <c r="BK289" s="416"/>
      <c r="BL289" s="416"/>
      <c r="BM289" s="416"/>
      <c r="BN289" s="417"/>
      <c r="BO289" s="327"/>
      <c r="BP289" s="416"/>
      <c r="BQ289" s="416"/>
      <c r="BR289" s="416"/>
      <c r="BS289" s="417"/>
      <c r="BT289" s="327"/>
      <c r="BU289" s="416"/>
      <c r="BV289" s="416"/>
      <c r="BW289" s="416"/>
      <c r="BX289" s="417"/>
      <c r="BY289" s="327"/>
      <c r="BZ289" s="416"/>
      <c r="CA289" s="416"/>
      <c r="CB289" s="416"/>
      <c r="CC289" s="417"/>
      <c r="CD289" s="327"/>
      <c r="CE289" s="416"/>
      <c r="CF289" s="416"/>
      <c r="CG289" s="416"/>
      <c r="CH289" s="417"/>
      <c r="CI289" s="327"/>
      <c r="CJ289" s="416"/>
      <c r="CK289" s="416"/>
      <c r="CL289" s="416"/>
      <c r="CM289" s="417"/>
      <c r="CN289" s="327"/>
      <c r="CO289" s="416"/>
      <c r="CP289" s="416"/>
      <c r="CQ289" s="416"/>
      <c r="CR289" s="417"/>
      <c r="CS289" s="327"/>
      <c r="CT289" s="416"/>
      <c r="CU289" s="416"/>
      <c r="CV289" s="416"/>
      <c r="CW289" s="417"/>
      <c r="CX289" s="327"/>
      <c r="CY289" s="416"/>
      <c r="CZ289" s="416"/>
      <c r="DA289" s="416"/>
      <c r="DB289" s="417"/>
      <c r="DC289" s="327"/>
      <c r="DD289" s="416"/>
      <c r="DE289" s="416"/>
      <c r="DF289" s="416"/>
      <c r="DG289" s="417"/>
      <c r="DH289" s="327"/>
      <c r="DI289" s="416"/>
      <c r="DJ289" s="416"/>
      <c r="DK289" s="416"/>
      <c r="DL289" s="417"/>
      <c r="DM289" s="327"/>
      <c r="DN289" s="416"/>
      <c r="DO289" s="416"/>
      <c r="DP289" s="416"/>
      <c r="DQ289" s="417"/>
      <c r="DR289" s="327"/>
      <c r="DS289" s="416"/>
      <c r="DT289" s="416"/>
      <c r="DU289" s="416"/>
      <c r="DV289" s="417"/>
      <c r="DW289" s="327"/>
      <c r="DX289" s="416"/>
      <c r="DY289" s="416"/>
      <c r="DZ289" s="416"/>
      <c r="EA289" s="417"/>
      <c r="EB289" s="327"/>
      <c r="EC289" s="416"/>
      <c r="ED289" s="416"/>
      <c r="EE289" s="416"/>
      <c r="EF289" s="417"/>
      <c r="EG289" s="327"/>
      <c r="EH289" s="416"/>
      <c r="EI289" s="416"/>
      <c r="EJ289" s="416"/>
      <c r="EK289" s="417"/>
      <c r="EL289" s="327"/>
      <c r="EM289" s="416"/>
      <c r="EN289" s="416"/>
      <c r="EO289" s="416"/>
      <c r="EP289" s="301"/>
      <c r="ER289" s="290"/>
    </row>
    <row r="290" spans="4:148" ht="12.75" hidden="1" customHeight="1" x14ac:dyDescent="0.35">
      <c r="D290" s="301" t="s">
        <v>346</v>
      </c>
      <c r="F290" s="450"/>
      <c r="H290" s="416">
        <f>SUM(H291:H294)</f>
        <v>0</v>
      </c>
      <c r="I290" s="416"/>
      <c r="J290" s="416"/>
      <c r="K290" s="417"/>
      <c r="M290" s="416">
        <f>SUM(M291:M294)</f>
        <v>0</v>
      </c>
      <c r="N290" s="416"/>
      <c r="O290" s="416"/>
      <c r="P290" s="417"/>
      <c r="R290" s="416">
        <f>SUM(R291:R294)</f>
        <v>0</v>
      </c>
      <c r="S290" s="416"/>
      <c r="T290" s="416"/>
      <c r="U290" s="417"/>
      <c r="W290" s="416">
        <f>SUM(W291:W294)</f>
        <v>0</v>
      </c>
      <c r="X290" s="416"/>
      <c r="Y290" s="416"/>
      <c r="Z290" s="417"/>
      <c r="AB290" s="416">
        <f>SUM(AB291:AB294)</f>
        <v>0</v>
      </c>
      <c r="AC290" s="416"/>
      <c r="AD290" s="416"/>
      <c r="AE290" s="417"/>
      <c r="AG290" s="416">
        <f>SUM(AG291:AG294)</f>
        <v>0</v>
      </c>
      <c r="AH290" s="416"/>
      <c r="AI290" s="416"/>
      <c r="AJ290" s="417"/>
      <c r="AL290" s="416">
        <f>SUM(AL291:AL294)</f>
        <v>0</v>
      </c>
      <c r="AM290" s="416"/>
      <c r="AN290" s="416"/>
      <c r="AO290" s="417"/>
      <c r="AQ290" s="416">
        <f>SUM(AQ291:AQ294)</f>
        <v>0</v>
      </c>
      <c r="AR290" s="416"/>
      <c r="AS290" s="416"/>
      <c r="AT290" s="417"/>
      <c r="AV290" s="416">
        <f>SUM(AV291:AV294)</f>
        <v>0</v>
      </c>
      <c r="AW290" s="416"/>
      <c r="AX290" s="416"/>
      <c r="AY290" s="417"/>
      <c r="BA290" s="416">
        <f>SUM(BA291:BA294)</f>
        <v>0</v>
      </c>
      <c r="BB290" s="416"/>
      <c r="BC290" s="416"/>
      <c r="BD290" s="417"/>
      <c r="BF290" s="416">
        <f>SUM(BF291:BF294)</f>
        <v>0</v>
      </c>
      <c r="BG290" s="416"/>
      <c r="BH290" s="416"/>
      <c r="BI290" s="417"/>
      <c r="BK290" s="416">
        <f>SUM(BK291:BK294)</f>
        <v>0</v>
      </c>
      <c r="BL290" s="416"/>
      <c r="BM290" s="416"/>
      <c r="BN290" s="417"/>
      <c r="BP290" s="416">
        <f>SUM(BP291:BP294)</f>
        <v>0</v>
      </c>
      <c r="BQ290" s="416"/>
      <c r="BR290" s="416"/>
      <c r="BS290" s="417"/>
      <c r="BU290" s="416">
        <f>SUM(BU291:BU294)</f>
        <v>0</v>
      </c>
      <c r="BV290" s="416"/>
      <c r="BW290" s="416"/>
      <c r="BX290" s="417"/>
      <c r="BZ290" s="416">
        <f>SUM(BZ291:BZ294)</f>
        <v>0</v>
      </c>
      <c r="CA290" s="416"/>
      <c r="CB290" s="416"/>
      <c r="CC290" s="417"/>
      <c r="CE290" s="416">
        <f>SUM(CE291:CE294)</f>
        <v>0</v>
      </c>
      <c r="CF290" s="416"/>
      <c r="CG290" s="416"/>
      <c r="CH290" s="417"/>
      <c r="CJ290" s="416">
        <f>SUM(CJ291:CJ294)</f>
        <v>0</v>
      </c>
      <c r="CK290" s="416"/>
      <c r="CL290" s="416"/>
      <c r="CM290" s="417"/>
      <c r="CO290" s="416">
        <f>SUM(CO291:CO294)</f>
        <v>0</v>
      </c>
      <c r="CP290" s="416"/>
      <c r="CQ290" s="416"/>
      <c r="CR290" s="417"/>
      <c r="CT290" s="416">
        <f>SUM(CT291:CT294)</f>
        <v>0</v>
      </c>
      <c r="CU290" s="416"/>
      <c r="CV290" s="416"/>
      <c r="CW290" s="417"/>
      <c r="CY290" s="416">
        <f>SUM(CY291:CY294)</f>
        <v>0</v>
      </c>
      <c r="CZ290" s="416"/>
      <c r="DA290" s="416"/>
      <c r="DB290" s="417"/>
      <c r="DD290" s="416">
        <f>SUM(DD291:DD294)</f>
        <v>0</v>
      </c>
      <c r="DE290" s="416"/>
      <c r="DF290" s="416"/>
      <c r="DG290" s="417"/>
      <c r="DI290" s="416">
        <f>SUM(DI291:DI294)</f>
        <v>0</v>
      </c>
      <c r="DJ290" s="416"/>
      <c r="DK290" s="416"/>
      <c r="DL290" s="417"/>
      <c r="DN290" s="416">
        <f>SUM(DN291:DN294)</f>
        <v>0</v>
      </c>
      <c r="DO290" s="416"/>
      <c r="DP290" s="416"/>
      <c r="DQ290" s="417"/>
      <c r="DS290" s="416">
        <f>SUM(DS291:DS294)</f>
        <v>0</v>
      </c>
      <c r="DT290" s="416"/>
      <c r="DU290" s="416"/>
      <c r="DV290" s="417"/>
      <c r="DX290" s="416">
        <f>SUM(DX291:DX294)</f>
        <v>0</v>
      </c>
      <c r="DY290" s="416"/>
      <c r="DZ290" s="416"/>
      <c r="EA290" s="417"/>
      <c r="EC290" s="416">
        <f>SUM(EC291:EC294)</f>
        <v>0</v>
      </c>
      <c r="ED290" s="416"/>
      <c r="EE290" s="416"/>
      <c r="EF290" s="417"/>
      <c r="EH290" s="416">
        <f>SUM(EH291:EH294)</f>
        <v>0</v>
      </c>
      <c r="EI290" s="416"/>
      <c r="EJ290" s="416"/>
      <c r="EK290" s="417"/>
      <c r="EM290" s="416">
        <f>SUM(EM291:EM294)</f>
        <v>0</v>
      </c>
      <c r="EN290" s="416"/>
      <c r="EO290" s="416"/>
      <c r="EP290" s="301"/>
      <c r="ER290" s="290"/>
    </row>
    <row r="291" spans="4:148" ht="12.75" hidden="1" customHeight="1" x14ac:dyDescent="0.35">
      <c r="D291" s="301" t="s">
        <v>338</v>
      </c>
      <c r="F291" s="450"/>
      <c r="G291" s="320"/>
      <c r="H291" s="414">
        <v>0</v>
      </c>
      <c r="I291" s="415"/>
      <c r="J291" s="416"/>
      <c r="K291" s="417"/>
      <c r="L291" s="320"/>
      <c r="M291" s="414">
        <v>0</v>
      </c>
      <c r="N291" s="415"/>
      <c r="O291" s="416"/>
      <c r="P291" s="417"/>
      <c r="Q291" s="320"/>
      <c r="R291" s="414">
        <v>0</v>
      </c>
      <c r="S291" s="415"/>
      <c r="T291" s="416"/>
      <c r="U291" s="417"/>
      <c r="V291" s="320"/>
      <c r="W291" s="414">
        <v>0</v>
      </c>
      <c r="X291" s="415"/>
      <c r="Y291" s="416"/>
      <c r="Z291" s="417"/>
      <c r="AA291" s="320"/>
      <c r="AB291" s="414">
        <v>0</v>
      </c>
      <c r="AC291" s="415"/>
      <c r="AD291" s="416"/>
      <c r="AE291" s="417"/>
      <c r="AF291" s="320"/>
      <c r="AG291" s="414">
        <v>0</v>
      </c>
      <c r="AH291" s="415"/>
      <c r="AI291" s="416"/>
      <c r="AJ291" s="417"/>
      <c r="AK291" s="320"/>
      <c r="AL291" s="414">
        <v>0</v>
      </c>
      <c r="AM291" s="415"/>
      <c r="AN291" s="416"/>
      <c r="AO291" s="417"/>
      <c r="AP291" s="320"/>
      <c r="AQ291" s="414">
        <v>0</v>
      </c>
      <c r="AR291" s="415"/>
      <c r="AS291" s="416"/>
      <c r="AT291" s="417"/>
      <c r="AU291" s="320"/>
      <c r="AV291" s="414">
        <v>0</v>
      </c>
      <c r="AW291" s="415"/>
      <c r="AX291" s="416"/>
      <c r="AY291" s="417"/>
      <c r="AZ291" s="320"/>
      <c r="BA291" s="414">
        <v>0</v>
      </c>
      <c r="BB291" s="415"/>
      <c r="BC291" s="416"/>
      <c r="BD291" s="417"/>
      <c r="BE291" s="320"/>
      <c r="BF291" s="414">
        <v>0</v>
      </c>
      <c r="BG291" s="415"/>
      <c r="BH291" s="416"/>
      <c r="BI291" s="417"/>
      <c r="BJ291" s="320"/>
      <c r="BK291" s="414">
        <v>0</v>
      </c>
      <c r="BL291" s="415"/>
      <c r="BM291" s="416"/>
      <c r="BN291" s="417"/>
      <c r="BO291" s="320"/>
      <c r="BP291" s="414">
        <v>0</v>
      </c>
      <c r="BQ291" s="415"/>
      <c r="BR291" s="416"/>
      <c r="BS291" s="417"/>
      <c r="BT291" s="320"/>
      <c r="BU291" s="414">
        <f>SUM(M291:BP291)</f>
        <v>0</v>
      </c>
      <c r="BV291" s="415"/>
      <c r="BW291" s="416"/>
      <c r="BX291" s="417"/>
      <c r="BY291" s="320"/>
      <c r="BZ291" s="414">
        <v>0</v>
      </c>
      <c r="CA291" s="415"/>
      <c r="CB291" s="416"/>
      <c r="CC291" s="417"/>
      <c r="CD291" s="320"/>
      <c r="CE291" s="414">
        <v>0</v>
      </c>
      <c r="CF291" s="415"/>
      <c r="CG291" s="416"/>
      <c r="CH291" s="417"/>
      <c r="CI291" s="320"/>
      <c r="CJ291" s="414">
        <v>0</v>
      </c>
      <c r="CK291" s="415"/>
      <c r="CL291" s="416"/>
      <c r="CM291" s="417"/>
      <c r="CN291" s="320"/>
      <c r="CO291" s="414">
        <v>0</v>
      </c>
      <c r="CP291" s="415"/>
      <c r="CQ291" s="416"/>
      <c r="CR291" s="417"/>
      <c r="CS291" s="320"/>
      <c r="CT291" s="414">
        <v>0</v>
      </c>
      <c r="CU291" s="415"/>
      <c r="CV291" s="416"/>
      <c r="CW291" s="417"/>
      <c r="CX291" s="320"/>
      <c r="CY291" s="414">
        <v>0</v>
      </c>
      <c r="CZ291" s="415"/>
      <c r="DA291" s="416"/>
      <c r="DB291" s="417"/>
      <c r="DC291" s="320"/>
      <c r="DD291" s="414">
        <v>0</v>
      </c>
      <c r="DE291" s="415"/>
      <c r="DF291" s="416"/>
      <c r="DG291" s="417"/>
      <c r="DH291" s="320"/>
      <c r="DI291" s="414">
        <v>0</v>
      </c>
      <c r="DJ291" s="415"/>
      <c r="DK291" s="416"/>
      <c r="DL291" s="417"/>
      <c r="DM291" s="320"/>
      <c r="DN291" s="414">
        <v>0</v>
      </c>
      <c r="DO291" s="415"/>
      <c r="DP291" s="416"/>
      <c r="DQ291" s="417"/>
      <c r="DR291" s="320"/>
      <c r="DS291" s="414">
        <v>0</v>
      </c>
      <c r="DT291" s="415"/>
      <c r="DU291" s="416"/>
      <c r="DV291" s="417"/>
      <c r="DW291" s="320"/>
      <c r="DX291" s="414">
        <v>0</v>
      </c>
      <c r="DY291" s="415"/>
      <c r="DZ291" s="416"/>
      <c r="EA291" s="417"/>
      <c r="EB291" s="320"/>
      <c r="EC291" s="414">
        <v>0</v>
      </c>
      <c r="ED291" s="415"/>
      <c r="EE291" s="416"/>
      <c r="EF291" s="417"/>
      <c r="EG291" s="320"/>
      <c r="EH291" s="414">
        <v>0</v>
      </c>
      <c r="EI291" s="415"/>
      <c r="EJ291" s="416"/>
      <c r="EK291" s="417"/>
      <c r="EL291" s="320"/>
      <c r="EM291" s="414">
        <f t="shared" ref="EM291:EM294" si="20">SUM(CE291:EH291)</f>
        <v>0</v>
      </c>
      <c r="EN291" s="415"/>
      <c r="EO291" s="416"/>
      <c r="EP291" s="301"/>
      <c r="ER291" s="290"/>
    </row>
    <row r="292" spans="4:148" ht="12.75" hidden="1" customHeight="1" x14ac:dyDescent="0.35">
      <c r="D292" s="301" t="s">
        <v>341</v>
      </c>
      <c r="F292" s="450"/>
      <c r="G292" s="313"/>
      <c r="H292" s="416">
        <v>0</v>
      </c>
      <c r="I292" s="420"/>
      <c r="J292" s="416"/>
      <c r="K292" s="417"/>
      <c r="L292" s="313"/>
      <c r="M292" s="416">
        <v>0</v>
      </c>
      <c r="N292" s="420"/>
      <c r="O292" s="416"/>
      <c r="P292" s="417"/>
      <c r="Q292" s="313"/>
      <c r="R292" s="416">
        <v>0</v>
      </c>
      <c r="S292" s="420"/>
      <c r="T292" s="416"/>
      <c r="U292" s="417"/>
      <c r="V292" s="313"/>
      <c r="W292" s="416">
        <v>0</v>
      </c>
      <c r="X292" s="420"/>
      <c r="Y292" s="416"/>
      <c r="Z292" s="417"/>
      <c r="AA292" s="313"/>
      <c r="AB292" s="416">
        <v>0</v>
      </c>
      <c r="AC292" s="420"/>
      <c r="AD292" s="416"/>
      <c r="AE292" s="417"/>
      <c r="AF292" s="313"/>
      <c r="AG292" s="416">
        <v>0</v>
      </c>
      <c r="AH292" s="420"/>
      <c r="AI292" s="416"/>
      <c r="AJ292" s="417"/>
      <c r="AK292" s="313"/>
      <c r="AL292" s="416">
        <v>0</v>
      </c>
      <c r="AM292" s="420"/>
      <c r="AN292" s="416"/>
      <c r="AO292" s="417"/>
      <c r="AP292" s="313"/>
      <c r="AQ292" s="416">
        <v>0</v>
      </c>
      <c r="AR292" s="420"/>
      <c r="AS292" s="416"/>
      <c r="AT292" s="417"/>
      <c r="AU292" s="313"/>
      <c r="AV292" s="416">
        <v>0</v>
      </c>
      <c r="AW292" s="420"/>
      <c r="AX292" s="416"/>
      <c r="AY292" s="417"/>
      <c r="AZ292" s="313"/>
      <c r="BA292" s="416">
        <v>0</v>
      </c>
      <c r="BB292" s="420"/>
      <c r="BC292" s="416"/>
      <c r="BD292" s="417"/>
      <c r="BE292" s="313"/>
      <c r="BF292" s="416">
        <v>0</v>
      </c>
      <c r="BG292" s="420"/>
      <c r="BH292" s="416"/>
      <c r="BI292" s="417"/>
      <c r="BJ292" s="313"/>
      <c r="BK292" s="416">
        <v>0</v>
      </c>
      <c r="BL292" s="420"/>
      <c r="BM292" s="416"/>
      <c r="BN292" s="417"/>
      <c r="BO292" s="313"/>
      <c r="BP292" s="416">
        <v>0</v>
      </c>
      <c r="BQ292" s="420"/>
      <c r="BR292" s="416"/>
      <c r="BS292" s="417"/>
      <c r="BT292" s="313"/>
      <c r="BU292" s="416">
        <f>SUM(M292:BP292)</f>
        <v>0</v>
      </c>
      <c r="BV292" s="420"/>
      <c r="BW292" s="416"/>
      <c r="BX292" s="417"/>
      <c r="BY292" s="313"/>
      <c r="BZ292" s="416">
        <v>0</v>
      </c>
      <c r="CA292" s="420"/>
      <c r="CB292" s="416"/>
      <c r="CC292" s="417"/>
      <c r="CD292" s="313"/>
      <c r="CE292" s="416">
        <v>0</v>
      </c>
      <c r="CF292" s="420"/>
      <c r="CG292" s="416"/>
      <c r="CH292" s="417"/>
      <c r="CI292" s="313"/>
      <c r="CJ292" s="416">
        <v>0</v>
      </c>
      <c r="CK292" s="420"/>
      <c r="CL292" s="416"/>
      <c r="CM292" s="417"/>
      <c r="CN292" s="313"/>
      <c r="CO292" s="416">
        <v>0</v>
      </c>
      <c r="CP292" s="420"/>
      <c r="CQ292" s="416"/>
      <c r="CR292" s="417"/>
      <c r="CS292" s="313"/>
      <c r="CT292" s="416">
        <v>0</v>
      </c>
      <c r="CU292" s="420"/>
      <c r="CV292" s="416"/>
      <c r="CW292" s="417"/>
      <c r="CX292" s="313"/>
      <c r="CY292" s="416">
        <v>0</v>
      </c>
      <c r="CZ292" s="420"/>
      <c r="DA292" s="416"/>
      <c r="DB292" s="417"/>
      <c r="DC292" s="313"/>
      <c r="DD292" s="416">
        <v>0</v>
      </c>
      <c r="DE292" s="420"/>
      <c r="DF292" s="416"/>
      <c r="DG292" s="417"/>
      <c r="DH292" s="313"/>
      <c r="DI292" s="416">
        <v>0</v>
      </c>
      <c r="DJ292" s="420"/>
      <c r="DK292" s="416"/>
      <c r="DL292" s="417"/>
      <c r="DM292" s="313"/>
      <c r="DN292" s="416">
        <v>0</v>
      </c>
      <c r="DO292" s="420"/>
      <c r="DP292" s="416"/>
      <c r="DQ292" s="417"/>
      <c r="DR292" s="313"/>
      <c r="DS292" s="416">
        <v>0</v>
      </c>
      <c r="DT292" s="420"/>
      <c r="DU292" s="416"/>
      <c r="DV292" s="417"/>
      <c r="DW292" s="313"/>
      <c r="DX292" s="416">
        <v>0</v>
      </c>
      <c r="DY292" s="420"/>
      <c r="DZ292" s="416"/>
      <c r="EA292" s="417"/>
      <c r="EB292" s="313"/>
      <c r="EC292" s="416">
        <v>0</v>
      </c>
      <c r="ED292" s="420"/>
      <c r="EE292" s="416"/>
      <c r="EF292" s="417"/>
      <c r="EG292" s="313"/>
      <c r="EH292" s="416">
        <v>0</v>
      </c>
      <c r="EI292" s="420"/>
      <c r="EJ292" s="416"/>
      <c r="EK292" s="417"/>
      <c r="EL292" s="313"/>
      <c r="EM292" s="416">
        <f t="shared" si="20"/>
        <v>0</v>
      </c>
      <c r="EN292" s="420"/>
      <c r="EO292" s="416"/>
      <c r="EP292" s="301"/>
      <c r="ER292" s="290"/>
    </row>
    <row r="293" spans="4:148" ht="12.75" hidden="1" customHeight="1" x14ac:dyDescent="0.35">
      <c r="D293" s="301" t="s">
        <v>342</v>
      </c>
      <c r="F293" s="450"/>
      <c r="G293" s="313"/>
      <c r="H293" s="416">
        <v>0</v>
      </c>
      <c r="I293" s="420"/>
      <c r="J293" s="416"/>
      <c r="K293" s="417"/>
      <c r="L293" s="313"/>
      <c r="M293" s="416">
        <v>0</v>
      </c>
      <c r="N293" s="420"/>
      <c r="O293" s="416"/>
      <c r="P293" s="417"/>
      <c r="Q293" s="313"/>
      <c r="R293" s="416">
        <v>0</v>
      </c>
      <c r="S293" s="420"/>
      <c r="T293" s="416"/>
      <c r="U293" s="417"/>
      <c r="V293" s="313"/>
      <c r="W293" s="416">
        <v>0</v>
      </c>
      <c r="X293" s="420"/>
      <c r="Y293" s="416"/>
      <c r="Z293" s="417"/>
      <c r="AA293" s="313"/>
      <c r="AB293" s="416">
        <v>0</v>
      </c>
      <c r="AC293" s="420"/>
      <c r="AD293" s="416"/>
      <c r="AE293" s="417"/>
      <c r="AF293" s="313"/>
      <c r="AG293" s="416">
        <v>0</v>
      </c>
      <c r="AH293" s="420"/>
      <c r="AI293" s="416"/>
      <c r="AJ293" s="417"/>
      <c r="AK293" s="313"/>
      <c r="AL293" s="416">
        <v>0</v>
      </c>
      <c r="AM293" s="420"/>
      <c r="AN293" s="416"/>
      <c r="AO293" s="417"/>
      <c r="AP293" s="313"/>
      <c r="AQ293" s="416">
        <v>0</v>
      </c>
      <c r="AR293" s="420"/>
      <c r="AS293" s="416"/>
      <c r="AT293" s="417"/>
      <c r="AU293" s="313"/>
      <c r="AV293" s="416">
        <v>0</v>
      </c>
      <c r="AW293" s="420"/>
      <c r="AX293" s="416"/>
      <c r="AY293" s="417"/>
      <c r="AZ293" s="313"/>
      <c r="BA293" s="416">
        <v>0</v>
      </c>
      <c r="BB293" s="420"/>
      <c r="BC293" s="416"/>
      <c r="BD293" s="417"/>
      <c r="BE293" s="313"/>
      <c r="BF293" s="416">
        <v>0</v>
      </c>
      <c r="BG293" s="420"/>
      <c r="BH293" s="416"/>
      <c r="BI293" s="417"/>
      <c r="BJ293" s="313"/>
      <c r="BK293" s="416">
        <v>0</v>
      </c>
      <c r="BL293" s="420"/>
      <c r="BM293" s="416"/>
      <c r="BN293" s="417"/>
      <c r="BO293" s="313"/>
      <c r="BP293" s="416">
        <v>0</v>
      </c>
      <c r="BQ293" s="420"/>
      <c r="BR293" s="416"/>
      <c r="BS293" s="417"/>
      <c r="BT293" s="313"/>
      <c r="BU293" s="416">
        <f>SUM(M293:BP293)</f>
        <v>0</v>
      </c>
      <c r="BV293" s="420"/>
      <c r="BW293" s="416"/>
      <c r="BX293" s="417"/>
      <c r="BY293" s="313"/>
      <c r="BZ293" s="416">
        <v>0</v>
      </c>
      <c r="CA293" s="420"/>
      <c r="CB293" s="416"/>
      <c r="CC293" s="417"/>
      <c r="CD293" s="313"/>
      <c r="CE293" s="416">
        <v>0</v>
      </c>
      <c r="CF293" s="420"/>
      <c r="CG293" s="416"/>
      <c r="CH293" s="417"/>
      <c r="CI293" s="313"/>
      <c r="CJ293" s="416">
        <v>0</v>
      </c>
      <c r="CK293" s="420"/>
      <c r="CL293" s="416"/>
      <c r="CM293" s="417"/>
      <c r="CN293" s="313"/>
      <c r="CO293" s="416">
        <v>0</v>
      </c>
      <c r="CP293" s="420"/>
      <c r="CQ293" s="416"/>
      <c r="CR293" s="417"/>
      <c r="CS293" s="313"/>
      <c r="CT293" s="416">
        <v>0</v>
      </c>
      <c r="CU293" s="420"/>
      <c r="CV293" s="416"/>
      <c r="CW293" s="417"/>
      <c r="CX293" s="313"/>
      <c r="CY293" s="416">
        <v>0</v>
      </c>
      <c r="CZ293" s="420"/>
      <c r="DA293" s="416"/>
      <c r="DB293" s="417"/>
      <c r="DC293" s="313"/>
      <c r="DD293" s="416">
        <v>0</v>
      </c>
      <c r="DE293" s="420"/>
      <c r="DF293" s="416"/>
      <c r="DG293" s="417"/>
      <c r="DH293" s="313"/>
      <c r="DI293" s="416">
        <v>0</v>
      </c>
      <c r="DJ293" s="420"/>
      <c r="DK293" s="416"/>
      <c r="DL293" s="417"/>
      <c r="DM293" s="313"/>
      <c r="DN293" s="416">
        <v>0</v>
      </c>
      <c r="DO293" s="420"/>
      <c r="DP293" s="416"/>
      <c r="DQ293" s="417"/>
      <c r="DR293" s="313"/>
      <c r="DS293" s="416">
        <v>0</v>
      </c>
      <c r="DT293" s="420"/>
      <c r="DU293" s="416"/>
      <c r="DV293" s="417"/>
      <c r="DW293" s="313"/>
      <c r="DX293" s="416">
        <v>0</v>
      </c>
      <c r="DY293" s="420"/>
      <c r="DZ293" s="416"/>
      <c r="EA293" s="417"/>
      <c r="EB293" s="313"/>
      <c r="EC293" s="416">
        <v>0</v>
      </c>
      <c r="ED293" s="420"/>
      <c r="EE293" s="416"/>
      <c r="EF293" s="417"/>
      <c r="EG293" s="313"/>
      <c r="EH293" s="416">
        <v>0</v>
      </c>
      <c r="EI293" s="420"/>
      <c r="EJ293" s="416"/>
      <c r="EK293" s="417"/>
      <c r="EL293" s="313"/>
      <c r="EM293" s="416">
        <f t="shared" si="20"/>
        <v>0</v>
      </c>
      <c r="EN293" s="420"/>
      <c r="EO293" s="416"/>
      <c r="EP293" s="301"/>
      <c r="ER293" s="290"/>
    </row>
    <row r="294" spans="4:148" ht="12.75" hidden="1" customHeight="1" x14ac:dyDescent="0.35">
      <c r="D294" s="301" t="s">
        <v>343</v>
      </c>
      <c r="F294" s="450"/>
      <c r="G294" s="337"/>
      <c r="H294" s="428">
        <v>0</v>
      </c>
      <c r="I294" s="429"/>
      <c r="J294" s="416"/>
      <c r="K294" s="417"/>
      <c r="L294" s="337"/>
      <c r="M294" s="428">
        <v>0</v>
      </c>
      <c r="N294" s="429"/>
      <c r="O294" s="416"/>
      <c r="P294" s="417"/>
      <c r="Q294" s="337"/>
      <c r="R294" s="428">
        <v>0</v>
      </c>
      <c r="S294" s="429"/>
      <c r="T294" s="416"/>
      <c r="U294" s="417"/>
      <c r="V294" s="337"/>
      <c r="W294" s="428">
        <v>0</v>
      </c>
      <c r="X294" s="429"/>
      <c r="Y294" s="416"/>
      <c r="Z294" s="417"/>
      <c r="AA294" s="337"/>
      <c r="AB294" s="428">
        <v>0</v>
      </c>
      <c r="AC294" s="429"/>
      <c r="AD294" s="416"/>
      <c r="AE294" s="417"/>
      <c r="AF294" s="337"/>
      <c r="AG294" s="428">
        <v>0</v>
      </c>
      <c r="AH294" s="429"/>
      <c r="AI294" s="416"/>
      <c r="AJ294" s="417"/>
      <c r="AK294" s="337"/>
      <c r="AL294" s="428">
        <v>0</v>
      </c>
      <c r="AM294" s="429"/>
      <c r="AN294" s="416"/>
      <c r="AO294" s="417"/>
      <c r="AP294" s="337"/>
      <c r="AQ294" s="428">
        <v>0</v>
      </c>
      <c r="AR294" s="429"/>
      <c r="AS294" s="416"/>
      <c r="AT294" s="417"/>
      <c r="AU294" s="337"/>
      <c r="AV294" s="428">
        <v>0</v>
      </c>
      <c r="AW294" s="429"/>
      <c r="AX294" s="416"/>
      <c r="AY294" s="417"/>
      <c r="AZ294" s="337"/>
      <c r="BA294" s="428">
        <v>0</v>
      </c>
      <c r="BB294" s="429"/>
      <c r="BC294" s="416"/>
      <c r="BD294" s="417"/>
      <c r="BE294" s="337"/>
      <c r="BF294" s="428">
        <v>0</v>
      </c>
      <c r="BG294" s="429"/>
      <c r="BH294" s="416"/>
      <c r="BI294" s="417"/>
      <c r="BJ294" s="337"/>
      <c r="BK294" s="428">
        <v>0</v>
      </c>
      <c r="BL294" s="429"/>
      <c r="BM294" s="416"/>
      <c r="BN294" s="417"/>
      <c r="BO294" s="337"/>
      <c r="BP294" s="428">
        <v>0</v>
      </c>
      <c r="BQ294" s="429"/>
      <c r="BR294" s="416"/>
      <c r="BS294" s="417"/>
      <c r="BT294" s="337"/>
      <c r="BU294" s="428">
        <f>SUM(M294:BP294)</f>
        <v>0</v>
      </c>
      <c r="BV294" s="429"/>
      <c r="BW294" s="416"/>
      <c r="BX294" s="417"/>
      <c r="BY294" s="337"/>
      <c r="BZ294" s="428">
        <v>0</v>
      </c>
      <c r="CA294" s="429"/>
      <c r="CB294" s="416"/>
      <c r="CC294" s="417"/>
      <c r="CD294" s="337"/>
      <c r="CE294" s="428">
        <v>0</v>
      </c>
      <c r="CF294" s="429"/>
      <c r="CG294" s="416"/>
      <c r="CH294" s="417"/>
      <c r="CI294" s="337"/>
      <c r="CJ294" s="428">
        <v>0</v>
      </c>
      <c r="CK294" s="429"/>
      <c r="CL294" s="416"/>
      <c r="CM294" s="417"/>
      <c r="CN294" s="337"/>
      <c r="CO294" s="428">
        <v>0</v>
      </c>
      <c r="CP294" s="429"/>
      <c r="CQ294" s="416"/>
      <c r="CR294" s="417"/>
      <c r="CS294" s="337"/>
      <c r="CT294" s="428">
        <v>0</v>
      </c>
      <c r="CU294" s="429"/>
      <c r="CV294" s="416"/>
      <c r="CW294" s="417"/>
      <c r="CX294" s="337"/>
      <c r="CY294" s="428">
        <v>0</v>
      </c>
      <c r="CZ294" s="429"/>
      <c r="DA294" s="416"/>
      <c r="DB294" s="417"/>
      <c r="DC294" s="337"/>
      <c r="DD294" s="428">
        <v>0</v>
      </c>
      <c r="DE294" s="429"/>
      <c r="DF294" s="416"/>
      <c r="DG294" s="417"/>
      <c r="DH294" s="337"/>
      <c r="DI294" s="428">
        <v>0</v>
      </c>
      <c r="DJ294" s="429"/>
      <c r="DK294" s="416"/>
      <c r="DL294" s="417"/>
      <c r="DM294" s="337"/>
      <c r="DN294" s="428">
        <v>0</v>
      </c>
      <c r="DO294" s="429"/>
      <c r="DP294" s="416"/>
      <c r="DQ294" s="417"/>
      <c r="DR294" s="337"/>
      <c r="DS294" s="428">
        <v>0</v>
      </c>
      <c r="DT294" s="429"/>
      <c r="DU294" s="416"/>
      <c r="DV294" s="417"/>
      <c r="DW294" s="337"/>
      <c r="DX294" s="428">
        <v>0</v>
      </c>
      <c r="DY294" s="429"/>
      <c r="DZ294" s="416"/>
      <c r="EA294" s="417"/>
      <c r="EB294" s="337"/>
      <c r="EC294" s="428">
        <v>0</v>
      </c>
      <c r="ED294" s="429"/>
      <c r="EE294" s="416"/>
      <c r="EF294" s="417"/>
      <c r="EG294" s="337"/>
      <c r="EH294" s="428">
        <v>0</v>
      </c>
      <c r="EI294" s="429"/>
      <c r="EJ294" s="416"/>
      <c r="EK294" s="417"/>
      <c r="EL294" s="337"/>
      <c r="EM294" s="428">
        <f t="shared" si="20"/>
        <v>0</v>
      </c>
      <c r="EN294" s="429"/>
      <c r="EO294" s="416"/>
      <c r="EP294" s="301"/>
      <c r="ER294" s="290"/>
    </row>
    <row r="295" spans="4:148" ht="12.75" hidden="1" customHeight="1" x14ac:dyDescent="0.35">
      <c r="D295" s="301"/>
      <c r="F295" s="450"/>
      <c r="H295" s="416"/>
      <c r="I295" s="416"/>
      <c r="J295" s="416"/>
      <c r="K295" s="417"/>
      <c r="M295" s="416"/>
      <c r="N295" s="416"/>
      <c r="O295" s="416"/>
      <c r="P295" s="417"/>
      <c r="R295" s="416"/>
      <c r="S295" s="416"/>
      <c r="T295" s="416"/>
      <c r="U295" s="417"/>
      <c r="W295" s="416"/>
      <c r="X295" s="416"/>
      <c r="Y295" s="416"/>
      <c r="Z295" s="417"/>
      <c r="AB295" s="416"/>
      <c r="AC295" s="416"/>
      <c r="AD295" s="416"/>
      <c r="AE295" s="417"/>
      <c r="AG295" s="416"/>
      <c r="AH295" s="416"/>
      <c r="AI295" s="416"/>
      <c r="AJ295" s="417"/>
      <c r="AL295" s="416"/>
      <c r="AM295" s="416"/>
      <c r="AN295" s="416"/>
      <c r="AO295" s="417"/>
      <c r="AQ295" s="416"/>
      <c r="AR295" s="416"/>
      <c r="AS295" s="416"/>
      <c r="AT295" s="417"/>
      <c r="AV295" s="416"/>
      <c r="AW295" s="416"/>
      <c r="AX295" s="416"/>
      <c r="AY295" s="417"/>
      <c r="BA295" s="416"/>
      <c r="BB295" s="416"/>
      <c r="BC295" s="416"/>
      <c r="BD295" s="417"/>
      <c r="BF295" s="416"/>
      <c r="BG295" s="416"/>
      <c r="BH295" s="416"/>
      <c r="BI295" s="417"/>
      <c r="BK295" s="416"/>
      <c r="BL295" s="416"/>
      <c r="BM295" s="416"/>
      <c r="BN295" s="417"/>
      <c r="BP295" s="416"/>
      <c r="BQ295" s="416"/>
      <c r="BR295" s="416"/>
      <c r="BS295" s="417"/>
      <c r="BU295" s="416"/>
      <c r="BV295" s="416"/>
      <c r="BW295" s="416"/>
      <c r="BX295" s="417"/>
      <c r="BZ295" s="416"/>
      <c r="CA295" s="416"/>
      <c r="CB295" s="416"/>
      <c r="CC295" s="417"/>
      <c r="CE295" s="416"/>
      <c r="CF295" s="416"/>
      <c r="CG295" s="416"/>
      <c r="CH295" s="417"/>
      <c r="CJ295" s="416"/>
      <c r="CK295" s="416"/>
      <c r="CL295" s="416"/>
      <c r="CM295" s="417"/>
      <c r="CO295" s="416"/>
      <c r="CP295" s="416"/>
      <c r="CQ295" s="416"/>
      <c r="CR295" s="417"/>
      <c r="CT295" s="416"/>
      <c r="CU295" s="416"/>
      <c r="CV295" s="416"/>
      <c r="CW295" s="417"/>
      <c r="CY295" s="416"/>
      <c r="CZ295" s="416"/>
      <c r="DA295" s="416"/>
      <c r="DB295" s="417"/>
      <c r="DD295" s="416"/>
      <c r="DE295" s="416"/>
      <c r="DF295" s="416"/>
      <c r="DG295" s="417"/>
      <c r="DI295" s="416"/>
      <c r="DJ295" s="416"/>
      <c r="DK295" s="416"/>
      <c r="DL295" s="417"/>
      <c r="DN295" s="416"/>
      <c r="DO295" s="416"/>
      <c r="DP295" s="416"/>
      <c r="DQ295" s="417"/>
      <c r="DS295" s="416"/>
      <c r="DT295" s="416"/>
      <c r="DU295" s="416"/>
      <c r="DV295" s="417"/>
      <c r="DX295" s="416"/>
      <c r="DY295" s="416"/>
      <c r="DZ295" s="416"/>
      <c r="EA295" s="417"/>
      <c r="EC295" s="416"/>
      <c r="ED295" s="416"/>
      <c r="EE295" s="416"/>
      <c r="EF295" s="417"/>
      <c r="EH295" s="416"/>
      <c r="EI295" s="416"/>
      <c r="EJ295" s="416"/>
      <c r="EK295" s="417"/>
      <c r="EM295" s="416"/>
      <c r="EN295" s="416"/>
      <c r="EO295" s="416"/>
      <c r="EP295" s="301"/>
      <c r="ER295" s="290"/>
    </row>
    <row r="296" spans="4:148" ht="12.75" hidden="1" customHeight="1" x14ac:dyDescent="0.35">
      <c r="D296" s="301" t="s">
        <v>395</v>
      </c>
      <c r="H296" s="416">
        <f>SUM(H297:H300)</f>
        <v>0</v>
      </c>
      <c r="I296" s="416"/>
      <c r="J296" s="416"/>
      <c r="K296" s="417"/>
      <c r="L296" s="416"/>
      <c r="M296" s="416">
        <f>SUM(M297:M300)</f>
        <v>0</v>
      </c>
      <c r="N296" s="416"/>
      <c r="O296" s="416"/>
      <c r="P296" s="417"/>
      <c r="Q296" s="416"/>
      <c r="R296" s="416">
        <f>SUM(R297:R300)</f>
        <v>0</v>
      </c>
      <c r="S296" s="416"/>
      <c r="T296" s="416"/>
      <c r="U296" s="417"/>
      <c r="V296" s="416"/>
      <c r="W296" s="416">
        <f>SUM(W297:W300)</f>
        <v>0</v>
      </c>
      <c r="X296" s="416"/>
      <c r="Y296" s="416"/>
      <c r="Z296" s="417"/>
      <c r="AA296" s="416"/>
      <c r="AB296" s="416">
        <f>SUM(AB297:AB300)</f>
        <v>0</v>
      </c>
      <c r="AC296" s="416"/>
      <c r="AD296" s="416"/>
      <c r="AE296" s="417"/>
      <c r="AF296" s="416"/>
      <c r="AG296" s="416">
        <f>SUM(AG297:AG300)</f>
        <v>0</v>
      </c>
      <c r="AH296" s="416"/>
      <c r="AI296" s="416"/>
      <c r="AJ296" s="417"/>
      <c r="AK296" s="416"/>
      <c r="AL296" s="416">
        <f>SUM(AL297:AL300)</f>
        <v>0</v>
      </c>
      <c r="AM296" s="416"/>
      <c r="AN296" s="416"/>
      <c r="AO296" s="417"/>
      <c r="AP296" s="416"/>
      <c r="AQ296" s="416">
        <f>SUM(AQ297:AQ300)</f>
        <v>0</v>
      </c>
      <c r="AR296" s="416"/>
      <c r="AS296" s="416"/>
      <c r="AT296" s="417"/>
      <c r="AU296" s="416"/>
      <c r="AV296" s="416">
        <f>SUM(AV297:AV300)</f>
        <v>0</v>
      </c>
      <c r="AW296" s="416"/>
      <c r="AX296" s="416"/>
      <c r="AY296" s="417"/>
      <c r="AZ296" s="416"/>
      <c r="BA296" s="416">
        <f>SUM(BA297:BA300)</f>
        <v>0</v>
      </c>
      <c r="BB296" s="416"/>
      <c r="BC296" s="416"/>
      <c r="BD296" s="417"/>
      <c r="BE296" s="416"/>
      <c r="BF296" s="416">
        <f>SUM(BF297:BF300)</f>
        <v>0</v>
      </c>
      <c r="BG296" s="416"/>
      <c r="BH296" s="416"/>
      <c r="BI296" s="417"/>
      <c r="BJ296" s="416"/>
      <c r="BK296" s="416">
        <f>SUM(BK297:BK300)</f>
        <v>0</v>
      </c>
      <c r="BL296" s="416"/>
      <c r="BM296" s="416"/>
      <c r="BN296" s="417"/>
      <c r="BO296" s="416"/>
      <c r="BP296" s="416">
        <f>SUM(BP297:BP300)</f>
        <v>0</v>
      </c>
      <c r="BQ296" s="416"/>
      <c r="BR296" s="416"/>
      <c r="BS296" s="417"/>
      <c r="BT296" s="416"/>
      <c r="BU296" s="416">
        <f>SUM(BU297:BU300)</f>
        <v>0</v>
      </c>
      <c r="BV296" s="416"/>
      <c r="BW296" s="416"/>
      <c r="BX296" s="417"/>
      <c r="BY296" s="416"/>
      <c r="BZ296" s="416">
        <f>SUM(BZ297:BZ300)</f>
        <v>0</v>
      </c>
      <c r="CA296" s="416"/>
      <c r="CB296" s="416"/>
      <c r="CC296" s="417"/>
      <c r="CD296" s="416"/>
      <c r="CE296" s="416">
        <f>SUM(CE297:CE300)</f>
        <v>0</v>
      </c>
      <c r="CF296" s="416"/>
      <c r="CG296" s="416"/>
      <c r="CH296" s="417"/>
      <c r="CI296" s="416"/>
      <c r="CJ296" s="416">
        <f>SUM(CJ297:CJ300)</f>
        <v>0</v>
      </c>
      <c r="CK296" s="416"/>
      <c r="CL296" s="416"/>
      <c r="CM296" s="417"/>
      <c r="CN296" s="416"/>
      <c r="CO296" s="416">
        <f>SUM(CO297:CO300)</f>
        <v>0</v>
      </c>
      <c r="CP296" s="416"/>
      <c r="CQ296" s="416"/>
      <c r="CR296" s="417"/>
      <c r="CS296" s="416"/>
      <c r="CT296" s="416">
        <f>SUM(CT297:CT300)</f>
        <v>0</v>
      </c>
      <c r="CU296" s="416"/>
      <c r="CV296" s="416"/>
      <c r="CW296" s="417"/>
      <c r="CX296" s="416"/>
      <c r="CY296" s="416">
        <f>SUM(CY297:CY300)</f>
        <v>0</v>
      </c>
      <c r="CZ296" s="416"/>
      <c r="DA296" s="416"/>
      <c r="DB296" s="417"/>
      <c r="DC296" s="416"/>
      <c r="DD296" s="416">
        <f>SUM(DD297:DD300)</f>
        <v>0</v>
      </c>
      <c r="DE296" s="416"/>
      <c r="DF296" s="416"/>
      <c r="DG296" s="417"/>
      <c r="DH296" s="416"/>
      <c r="DI296" s="416">
        <f>SUM(DI297:DI300)</f>
        <v>0</v>
      </c>
      <c r="DJ296" s="416"/>
      <c r="DK296" s="416"/>
      <c r="DL296" s="417"/>
      <c r="DM296" s="416"/>
      <c r="DN296" s="416">
        <f>SUM(DN297:DN300)</f>
        <v>0</v>
      </c>
      <c r="DO296" s="416"/>
      <c r="DP296" s="416"/>
      <c r="DQ296" s="417"/>
      <c r="DR296" s="416"/>
      <c r="DS296" s="416">
        <f>SUM(DS297:DS300)</f>
        <v>0</v>
      </c>
      <c r="DT296" s="416"/>
      <c r="DU296" s="416"/>
      <c r="DV296" s="417"/>
      <c r="DW296" s="416"/>
      <c r="DX296" s="416">
        <f>SUM(DX297:DX300)</f>
        <v>0</v>
      </c>
      <c r="DY296" s="416"/>
      <c r="DZ296" s="416"/>
      <c r="EA296" s="417"/>
      <c r="EB296" s="416"/>
      <c r="EC296" s="416">
        <f>SUM(EC297:EC300)</f>
        <v>0</v>
      </c>
      <c r="ED296" s="416"/>
      <c r="EE296" s="416"/>
      <c r="EF296" s="417"/>
      <c r="EG296" s="416"/>
      <c r="EH296" s="416">
        <f>SUM(EH297:EH300)</f>
        <v>0</v>
      </c>
      <c r="EI296" s="416"/>
      <c r="EJ296" s="416"/>
      <c r="EK296" s="417"/>
      <c r="EL296" s="416"/>
      <c r="EM296" s="416">
        <f>SUM(EM297:EM300)</f>
        <v>0</v>
      </c>
      <c r="EN296" s="416"/>
      <c r="EO296" s="416"/>
      <c r="EP296" s="301"/>
      <c r="ER296" s="290"/>
    </row>
    <row r="297" spans="4:148" ht="12.75" hidden="1" customHeight="1" x14ac:dyDescent="0.35">
      <c r="D297" s="301" t="s">
        <v>338</v>
      </c>
      <c r="G297" s="320"/>
      <c r="H297" s="414">
        <v>0</v>
      </c>
      <c r="I297" s="415"/>
      <c r="J297" s="416"/>
      <c r="K297" s="417"/>
      <c r="L297" s="418"/>
      <c r="M297" s="414">
        <v>0</v>
      </c>
      <c r="N297" s="415"/>
      <c r="O297" s="416"/>
      <c r="P297" s="417"/>
      <c r="Q297" s="418"/>
      <c r="R297" s="414">
        <v>0</v>
      </c>
      <c r="S297" s="415"/>
      <c r="T297" s="416"/>
      <c r="U297" s="417"/>
      <c r="V297" s="418"/>
      <c r="W297" s="414">
        <v>0</v>
      </c>
      <c r="X297" s="415"/>
      <c r="Y297" s="416"/>
      <c r="Z297" s="417"/>
      <c r="AA297" s="418"/>
      <c r="AB297" s="414">
        <v>0</v>
      </c>
      <c r="AC297" s="415"/>
      <c r="AD297" s="416"/>
      <c r="AE297" s="417"/>
      <c r="AF297" s="418"/>
      <c r="AG297" s="414">
        <v>0</v>
      </c>
      <c r="AH297" s="415"/>
      <c r="AI297" s="416"/>
      <c r="AJ297" s="417"/>
      <c r="AK297" s="418"/>
      <c r="AL297" s="414">
        <v>0</v>
      </c>
      <c r="AM297" s="415"/>
      <c r="AN297" s="416"/>
      <c r="AO297" s="417"/>
      <c r="AP297" s="418"/>
      <c r="AQ297" s="414">
        <v>0</v>
      </c>
      <c r="AR297" s="415"/>
      <c r="AS297" s="416"/>
      <c r="AT297" s="417"/>
      <c r="AU297" s="418"/>
      <c r="AV297" s="414">
        <v>0</v>
      </c>
      <c r="AW297" s="415"/>
      <c r="AX297" s="416"/>
      <c r="AY297" s="417"/>
      <c r="AZ297" s="418"/>
      <c r="BA297" s="414">
        <v>0</v>
      </c>
      <c r="BB297" s="415"/>
      <c r="BC297" s="416"/>
      <c r="BD297" s="417"/>
      <c r="BE297" s="418"/>
      <c r="BF297" s="414">
        <v>0</v>
      </c>
      <c r="BG297" s="415"/>
      <c r="BH297" s="416"/>
      <c r="BI297" s="417"/>
      <c r="BJ297" s="418"/>
      <c r="BK297" s="414">
        <v>0</v>
      </c>
      <c r="BL297" s="415"/>
      <c r="BM297" s="416"/>
      <c r="BN297" s="417"/>
      <c r="BO297" s="418"/>
      <c r="BP297" s="414">
        <v>0</v>
      </c>
      <c r="BQ297" s="415"/>
      <c r="BR297" s="416"/>
      <c r="BS297" s="417"/>
      <c r="BT297" s="418"/>
      <c r="BU297" s="414">
        <f>SUM(M297:BP297)</f>
        <v>0</v>
      </c>
      <c r="BV297" s="415"/>
      <c r="BW297" s="416"/>
      <c r="BX297" s="417"/>
      <c r="BY297" s="418"/>
      <c r="BZ297" s="414">
        <v>0</v>
      </c>
      <c r="CA297" s="415"/>
      <c r="CB297" s="416"/>
      <c r="CC297" s="417"/>
      <c r="CD297" s="418"/>
      <c r="CE297" s="414">
        <v>0</v>
      </c>
      <c r="CF297" s="415"/>
      <c r="CG297" s="416"/>
      <c r="CH297" s="417"/>
      <c r="CI297" s="418"/>
      <c r="CJ297" s="414">
        <v>0</v>
      </c>
      <c r="CK297" s="415"/>
      <c r="CL297" s="416"/>
      <c r="CM297" s="417"/>
      <c r="CN297" s="418"/>
      <c r="CO297" s="414">
        <v>0</v>
      </c>
      <c r="CP297" s="415"/>
      <c r="CQ297" s="416"/>
      <c r="CR297" s="417"/>
      <c r="CS297" s="418"/>
      <c r="CT297" s="414">
        <v>0</v>
      </c>
      <c r="CU297" s="415"/>
      <c r="CV297" s="416"/>
      <c r="CW297" s="417"/>
      <c r="CX297" s="418"/>
      <c r="CY297" s="414">
        <v>0</v>
      </c>
      <c r="CZ297" s="415"/>
      <c r="DA297" s="416"/>
      <c r="DB297" s="417"/>
      <c r="DC297" s="418"/>
      <c r="DD297" s="414">
        <v>0</v>
      </c>
      <c r="DE297" s="415"/>
      <c r="DF297" s="416"/>
      <c r="DG297" s="417"/>
      <c r="DH297" s="418"/>
      <c r="DI297" s="414">
        <v>0</v>
      </c>
      <c r="DJ297" s="415"/>
      <c r="DK297" s="416"/>
      <c r="DL297" s="417"/>
      <c r="DM297" s="418"/>
      <c r="DN297" s="414">
        <v>0</v>
      </c>
      <c r="DO297" s="415"/>
      <c r="DP297" s="416"/>
      <c r="DQ297" s="417"/>
      <c r="DR297" s="418"/>
      <c r="DS297" s="414">
        <v>0</v>
      </c>
      <c r="DT297" s="415"/>
      <c r="DU297" s="416"/>
      <c r="DV297" s="417"/>
      <c r="DW297" s="418"/>
      <c r="DX297" s="414">
        <v>0</v>
      </c>
      <c r="DY297" s="415"/>
      <c r="DZ297" s="416"/>
      <c r="EA297" s="417"/>
      <c r="EB297" s="418"/>
      <c r="EC297" s="414">
        <v>0</v>
      </c>
      <c r="ED297" s="415"/>
      <c r="EE297" s="416"/>
      <c r="EF297" s="417"/>
      <c r="EG297" s="418"/>
      <c r="EH297" s="414">
        <v>0</v>
      </c>
      <c r="EI297" s="415"/>
      <c r="EJ297" s="416"/>
      <c r="EK297" s="417"/>
      <c r="EL297" s="418"/>
      <c r="EM297" s="414">
        <f t="shared" ref="EM297:EM300" si="21">SUM(CE297:EH297)</f>
        <v>0</v>
      </c>
      <c r="EN297" s="415"/>
      <c r="EO297" s="416"/>
      <c r="EP297" s="301"/>
      <c r="ER297" s="290"/>
    </row>
    <row r="298" spans="4:148" ht="12.75" hidden="1" customHeight="1" x14ac:dyDescent="0.35">
      <c r="D298" s="301" t="s">
        <v>341</v>
      </c>
      <c r="G298" s="313"/>
      <c r="H298" s="416">
        <v>0</v>
      </c>
      <c r="I298" s="420"/>
      <c r="J298" s="416"/>
      <c r="K298" s="417"/>
      <c r="L298" s="417"/>
      <c r="M298" s="416">
        <v>0</v>
      </c>
      <c r="N298" s="420"/>
      <c r="O298" s="416"/>
      <c r="P298" s="417"/>
      <c r="Q298" s="417"/>
      <c r="R298" s="416">
        <v>0</v>
      </c>
      <c r="S298" s="420"/>
      <c r="T298" s="416"/>
      <c r="U298" s="417"/>
      <c r="V298" s="417"/>
      <c r="W298" s="416">
        <v>0</v>
      </c>
      <c r="X298" s="420"/>
      <c r="Y298" s="416"/>
      <c r="Z298" s="417"/>
      <c r="AA298" s="417"/>
      <c r="AB298" s="416">
        <v>0</v>
      </c>
      <c r="AC298" s="420"/>
      <c r="AD298" s="416"/>
      <c r="AE298" s="417"/>
      <c r="AF298" s="417"/>
      <c r="AG298" s="416">
        <v>0</v>
      </c>
      <c r="AH298" s="420"/>
      <c r="AI298" s="416"/>
      <c r="AJ298" s="417"/>
      <c r="AK298" s="417"/>
      <c r="AL298" s="416">
        <v>0</v>
      </c>
      <c r="AM298" s="420"/>
      <c r="AN298" s="416"/>
      <c r="AO298" s="417"/>
      <c r="AP298" s="417"/>
      <c r="AQ298" s="416">
        <v>0</v>
      </c>
      <c r="AR298" s="420"/>
      <c r="AS298" s="416"/>
      <c r="AT298" s="417"/>
      <c r="AU298" s="417"/>
      <c r="AV298" s="416">
        <v>0</v>
      </c>
      <c r="AW298" s="420"/>
      <c r="AX298" s="416"/>
      <c r="AY298" s="417"/>
      <c r="AZ298" s="417"/>
      <c r="BA298" s="416">
        <v>0</v>
      </c>
      <c r="BB298" s="420"/>
      <c r="BC298" s="416"/>
      <c r="BD298" s="417"/>
      <c r="BE298" s="417"/>
      <c r="BF298" s="416">
        <v>0</v>
      </c>
      <c r="BG298" s="420"/>
      <c r="BH298" s="416"/>
      <c r="BI298" s="417"/>
      <c r="BJ298" s="417"/>
      <c r="BK298" s="416">
        <v>0</v>
      </c>
      <c r="BL298" s="420"/>
      <c r="BM298" s="416"/>
      <c r="BN298" s="417"/>
      <c r="BO298" s="417"/>
      <c r="BP298" s="416">
        <v>0</v>
      </c>
      <c r="BQ298" s="420"/>
      <c r="BR298" s="416"/>
      <c r="BS298" s="417"/>
      <c r="BT298" s="417"/>
      <c r="BU298" s="416">
        <f>SUM(M298:BP298)</f>
        <v>0</v>
      </c>
      <c r="BV298" s="420"/>
      <c r="BW298" s="416"/>
      <c r="BX298" s="417"/>
      <c r="BY298" s="417"/>
      <c r="BZ298" s="416">
        <v>0</v>
      </c>
      <c r="CA298" s="420"/>
      <c r="CB298" s="416"/>
      <c r="CC298" s="417"/>
      <c r="CD298" s="417"/>
      <c r="CE298" s="416">
        <v>0</v>
      </c>
      <c r="CF298" s="420"/>
      <c r="CG298" s="416"/>
      <c r="CH298" s="417"/>
      <c r="CI298" s="417"/>
      <c r="CJ298" s="416">
        <v>0</v>
      </c>
      <c r="CK298" s="420"/>
      <c r="CL298" s="416"/>
      <c r="CM298" s="417"/>
      <c r="CN298" s="417"/>
      <c r="CO298" s="416">
        <v>0</v>
      </c>
      <c r="CP298" s="420"/>
      <c r="CQ298" s="416"/>
      <c r="CR298" s="417"/>
      <c r="CS298" s="417"/>
      <c r="CT298" s="416">
        <v>0</v>
      </c>
      <c r="CU298" s="420"/>
      <c r="CV298" s="416"/>
      <c r="CW298" s="417"/>
      <c r="CX298" s="417"/>
      <c r="CY298" s="416">
        <v>0</v>
      </c>
      <c r="CZ298" s="420"/>
      <c r="DA298" s="416"/>
      <c r="DB298" s="417"/>
      <c r="DC298" s="417"/>
      <c r="DD298" s="416">
        <v>0</v>
      </c>
      <c r="DE298" s="420"/>
      <c r="DF298" s="416"/>
      <c r="DG298" s="417"/>
      <c r="DH298" s="417"/>
      <c r="DI298" s="416">
        <v>0</v>
      </c>
      <c r="DJ298" s="420"/>
      <c r="DK298" s="416"/>
      <c r="DL298" s="417"/>
      <c r="DM298" s="417"/>
      <c r="DN298" s="416">
        <v>0</v>
      </c>
      <c r="DO298" s="420"/>
      <c r="DP298" s="416"/>
      <c r="DQ298" s="417"/>
      <c r="DR298" s="417"/>
      <c r="DS298" s="416">
        <v>0</v>
      </c>
      <c r="DT298" s="420"/>
      <c r="DU298" s="416"/>
      <c r="DV298" s="417"/>
      <c r="DW298" s="417"/>
      <c r="DX298" s="416">
        <v>0</v>
      </c>
      <c r="DY298" s="420"/>
      <c r="DZ298" s="416"/>
      <c r="EA298" s="417"/>
      <c r="EB298" s="417"/>
      <c r="EC298" s="416">
        <v>0</v>
      </c>
      <c r="ED298" s="420"/>
      <c r="EE298" s="416"/>
      <c r="EF298" s="417"/>
      <c r="EG298" s="417"/>
      <c r="EH298" s="416">
        <v>0</v>
      </c>
      <c r="EI298" s="420"/>
      <c r="EJ298" s="416"/>
      <c r="EK298" s="417"/>
      <c r="EL298" s="417"/>
      <c r="EM298" s="416">
        <f t="shared" si="21"/>
        <v>0</v>
      </c>
      <c r="EN298" s="420"/>
      <c r="EO298" s="416"/>
      <c r="EP298" s="301"/>
      <c r="ER298" s="290"/>
    </row>
    <row r="299" spans="4:148" ht="12.75" hidden="1" customHeight="1" x14ac:dyDescent="0.35">
      <c r="D299" s="301" t="s">
        <v>342</v>
      </c>
      <c r="G299" s="313"/>
      <c r="H299" s="416">
        <v>0</v>
      </c>
      <c r="I299" s="420"/>
      <c r="J299" s="416"/>
      <c r="K299" s="417"/>
      <c r="L299" s="417"/>
      <c r="M299" s="416">
        <v>0</v>
      </c>
      <c r="N299" s="420"/>
      <c r="O299" s="416"/>
      <c r="P299" s="417"/>
      <c r="Q299" s="417"/>
      <c r="R299" s="416">
        <v>0</v>
      </c>
      <c r="S299" s="420"/>
      <c r="T299" s="416"/>
      <c r="U299" s="417"/>
      <c r="V299" s="417"/>
      <c r="W299" s="416">
        <v>0</v>
      </c>
      <c r="X299" s="420"/>
      <c r="Y299" s="416"/>
      <c r="Z299" s="417"/>
      <c r="AA299" s="417"/>
      <c r="AB299" s="416">
        <v>0</v>
      </c>
      <c r="AC299" s="420"/>
      <c r="AD299" s="416"/>
      <c r="AE299" s="417"/>
      <c r="AF299" s="417"/>
      <c r="AG299" s="416">
        <v>0</v>
      </c>
      <c r="AH299" s="420"/>
      <c r="AI299" s="416"/>
      <c r="AJ299" s="417"/>
      <c r="AK299" s="417"/>
      <c r="AL299" s="416">
        <v>0</v>
      </c>
      <c r="AM299" s="420"/>
      <c r="AN299" s="416"/>
      <c r="AO299" s="417"/>
      <c r="AP299" s="417"/>
      <c r="AQ299" s="416">
        <v>0</v>
      </c>
      <c r="AR299" s="420"/>
      <c r="AS299" s="416"/>
      <c r="AT299" s="417"/>
      <c r="AU299" s="417"/>
      <c r="AV299" s="416">
        <v>0</v>
      </c>
      <c r="AW299" s="420"/>
      <c r="AX299" s="416"/>
      <c r="AY299" s="417"/>
      <c r="AZ299" s="417"/>
      <c r="BA299" s="416">
        <v>0</v>
      </c>
      <c r="BB299" s="420"/>
      <c r="BC299" s="416"/>
      <c r="BD299" s="417"/>
      <c r="BE299" s="417"/>
      <c r="BF299" s="416">
        <v>0</v>
      </c>
      <c r="BG299" s="420"/>
      <c r="BH299" s="416"/>
      <c r="BI299" s="417"/>
      <c r="BJ299" s="417"/>
      <c r="BK299" s="416">
        <v>0</v>
      </c>
      <c r="BL299" s="420"/>
      <c r="BM299" s="416"/>
      <c r="BN299" s="417"/>
      <c r="BO299" s="417"/>
      <c r="BP299" s="416">
        <v>0</v>
      </c>
      <c r="BQ299" s="420"/>
      <c r="BR299" s="416"/>
      <c r="BS299" s="417"/>
      <c r="BT299" s="417"/>
      <c r="BU299" s="416">
        <f>SUM(M299:BP299)</f>
        <v>0</v>
      </c>
      <c r="BV299" s="420"/>
      <c r="BW299" s="416"/>
      <c r="BX299" s="417"/>
      <c r="BY299" s="417"/>
      <c r="BZ299" s="416">
        <v>0</v>
      </c>
      <c r="CA299" s="420"/>
      <c r="CB299" s="416"/>
      <c r="CC299" s="417"/>
      <c r="CD299" s="417"/>
      <c r="CE299" s="416">
        <v>0</v>
      </c>
      <c r="CF299" s="420"/>
      <c r="CG299" s="416"/>
      <c r="CH299" s="417"/>
      <c r="CI299" s="417"/>
      <c r="CJ299" s="416">
        <v>0</v>
      </c>
      <c r="CK299" s="420"/>
      <c r="CL299" s="416"/>
      <c r="CM299" s="417"/>
      <c r="CN299" s="417"/>
      <c r="CO299" s="416">
        <v>0</v>
      </c>
      <c r="CP299" s="420"/>
      <c r="CQ299" s="416"/>
      <c r="CR299" s="417"/>
      <c r="CS299" s="417"/>
      <c r="CT299" s="416">
        <v>0</v>
      </c>
      <c r="CU299" s="420"/>
      <c r="CV299" s="416"/>
      <c r="CW299" s="417"/>
      <c r="CX299" s="417"/>
      <c r="CY299" s="416">
        <v>0</v>
      </c>
      <c r="CZ299" s="420"/>
      <c r="DA299" s="416"/>
      <c r="DB299" s="417"/>
      <c r="DC299" s="417"/>
      <c r="DD299" s="416">
        <v>0</v>
      </c>
      <c r="DE299" s="420"/>
      <c r="DF299" s="416"/>
      <c r="DG299" s="417"/>
      <c r="DH299" s="417"/>
      <c r="DI299" s="416">
        <v>0</v>
      </c>
      <c r="DJ299" s="420"/>
      <c r="DK299" s="416"/>
      <c r="DL299" s="417"/>
      <c r="DM299" s="417"/>
      <c r="DN299" s="416">
        <v>0</v>
      </c>
      <c r="DO299" s="420"/>
      <c r="DP299" s="416"/>
      <c r="DQ299" s="417"/>
      <c r="DR299" s="417"/>
      <c r="DS299" s="416">
        <v>0</v>
      </c>
      <c r="DT299" s="420"/>
      <c r="DU299" s="416"/>
      <c r="DV299" s="417"/>
      <c r="DW299" s="417"/>
      <c r="DX299" s="416">
        <v>0</v>
      </c>
      <c r="DY299" s="420"/>
      <c r="DZ299" s="416"/>
      <c r="EA299" s="417"/>
      <c r="EB299" s="417"/>
      <c r="EC299" s="416">
        <v>0</v>
      </c>
      <c r="ED299" s="420"/>
      <c r="EE299" s="416"/>
      <c r="EF299" s="417"/>
      <c r="EG299" s="417"/>
      <c r="EH299" s="416">
        <v>0</v>
      </c>
      <c r="EI299" s="420"/>
      <c r="EJ299" s="416"/>
      <c r="EK299" s="417"/>
      <c r="EL299" s="417"/>
      <c r="EM299" s="416">
        <f t="shared" si="21"/>
        <v>0</v>
      </c>
      <c r="EN299" s="420"/>
      <c r="EO299" s="416"/>
      <c r="EP299" s="301"/>
      <c r="ER299" s="290"/>
    </row>
    <row r="300" spans="4:148" ht="12.75" hidden="1" customHeight="1" x14ac:dyDescent="0.35">
      <c r="D300" s="301" t="s">
        <v>343</v>
      </c>
      <c r="G300" s="337"/>
      <c r="H300" s="428">
        <v>0</v>
      </c>
      <c r="I300" s="429"/>
      <c r="J300" s="416"/>
      <c r="K300" s="417"/>
      <c r="L300" s="430"/>
      <c r="M300" s="428">
        <v>0</v>
      </c>
      <c r="N300" s="429"/>
      <c r="O300" s="416"/>
      <c r="P300" s="417"/>
      <c r="Q300" s="430"/>
      <c r="R300" s="428">
        <v>0</v>
      </c>
      <c r="S300" s="429"/>
      <c r="T300" s="416"/>
      <c r="U300" s="417"/>
      <c r="V300" s="430"/>
      <c r="W300" s="428">
        <v>0</v>
      </c>
      <c r="X300" s="429"/>
      <c r="Y300" s="416"/>
      <c r="Z300" s="417"/>
      <c r="AA300" s="430"/>
      <c r="AB300" s="428">
        <v>0</v>
      </c>
      <c r="AC300" s="429"/>
      <c r="AD300" s="416"/>
      <c r="AE300" s="417"/>
      <c r="AF300" s="430"/>
      <c r="AG300" s="428">
        <v>0</v>
      </c>
      <c r="AH300" s="429"/>
      <c r="AI300" s="416"/>
      <c r="AJ300" s="417"/>
      <c r="AK300" s="430"/>
      <c r="AL300" s="428">
        <v>0</v>
      </c>
      <c r="AM300" s="429"/>
      <c r="AN300" s="416"/>
      <c r="AO300" s="417"/>
      <c r="AP300" s="430"/>
      <c r="AQ300" s="428">
        <v>0</v>
      </c>
      <c r="AR300" s="429"/>
      <c r="AS300" s="416"/>
      <c r="AT300" s="417"/>
      <c r="AU300" s="430"/>
      <c r="AV300" s="428">
        <v>0</v>
      </c>
      <c r="AW300" s="429"/>
      <c r="AX300" s="416"/>
      <c r="AY300" s="417"/>
      <c r="AZ300" s="430"/>
      <c r="BA300" s="428">
        <v>0</v>
      </c>
      <c r="BB300" s="429"/>
      <c r="BC300" s="416"/>
      <c r="BD300" s="417"/>
      <c r="BE300" s="430"/>
      <c r="BF300" s="428">
        <v>0</v>
      </c>
      <c r="BG300" s="429"/>
      <c r="BH300" s="416"/>
      <c r="BI300" s="417"/>
      <c r="BJ300" s="430"/>
      <c r="BK300" s="428">
        <v>0</v>
      </c>
      <c r="BL300" s="429"/>
      <c r="BM300" s="416"/>
      <c r="BN300" s="417"/>
      <c r="BO300" s="430"/>
      <c r="BP300" s="428">
        <v>0</v>
      </c>
      <c r="BQ300" s="429"/>
      <c r="BR300" s="416"/>
      <c r="BS300" s="417"/>
      <c r="BT300" s="430"/>
      <c r="BU300" s="428">
        <f>SUM(M300:BP300)</f>
        <v>0</v>
      </c>
      <c r="BV300" s="429"/>
      <c r="BW300" s="416"/>
      <c r="BX300" s="417"/>
      <c r="BY300" s="430"/>
      <c r="BZ300" s="428">
        <v>0</v>
      </c>
      <c r="CA300" s="429"/>
      <c r="CB300" s="416"/>
      <c r="CC300" s="417"/>
      <c r="CD300" s="430"/>
      <c r="CE300" s="428">
        <v>0</v>
      </c>
      <c r="CF300" s="429"/>
      <c r="CG300" s="416"/>
      <c r="CH300" s="417"/>
      <c r="CI300" s="430"/>
      <c r="CJ300" s="428">
        <v>0</v>
      </c>
      <c r="CK300" s="429"/>
      <c r="CL300" s="416"/>
      <c r="CM300" s="417"/>
      <c r="CN300" s="430"/>
      <c r="CO300" s="428">
        <v>0</v>
      </c>
      <c r="CP300" s="429"/>
      <c r="CQ300" s="416"/>
      <c r="CR300" s="417"/>
      <c r="CS300" s="430"/>
      <c r="CT300" s="428">
        <v>0</v>
      </c>
      <c r="CU300" s="429"/>
      <c r="CV300" s="416"/>
      <c r="CW300" s="417"/>
      <c r="CX300" s="430"/>
      <c r="CY300" s="428">
        <v>0</v>
      </c>
      <c r="CZ300" s="429"/>
      <c r="DA300" s="416"/>
      <c r="DB300" s="417"/>
      <c r="DC300" s="430"/>
      <c r="DD300" s="428">
        <v>0</v>
      </c>
      <c r="DE300" s="429"/>
      <c r="DF300" s="416"/>
      <c r="DG300" s="417"/>
      <c r="DH300" s="430"/>
      <c r="DI300" s="428">
        <v>0</v>
      </c>
      <c r="DJ300" s="429"/>
      <c r="DK300" s="416"/>
      <c r="DL300" s="417"/>
      <c r="DM300" s="430"/>
      <c r="DN300" s="428">
        <v>0</v>
      </c>
      <c r="DO300" s="429"/>
      <c r="DP300" s="416"/>
      <c r="DQ300" s="417"/>
      <c r="DR300" s="430"/>
      <c r="DS300" s="428">
        <v>0</v>
      </c>
      <c r="DT300" s="429"/>
      <c r="DU300" s="416"/>
      <c r="DV300" s="417"/>
      <c r="DW300" s="430"/>
      <c r="DX300" s="428">
        <v>0</v>
      </c>
      <c r="DY300" s="429"/>
      <c r="DZ300" s="416"/>
      <c r="EA300" s="417"/>
      <c r="EB300" s="430"/>
      <c r="EC300" s="428">
        <v>0</v>
      </c>
      <c r="ED300" s="429"/>
      <c r="EE300" s="416"/>
      <c r="EF300" s="417"/>
      <c r="EG300" s="430"/>
      <c r="EH300" s="428">
        <v>0</v>
      </c>
      <c r="EI300" s="429"/>
      <c r="EJ300" s="416"/>
      <c r="EK300" s="417"/>
      <c r="EL300" s="430"/>
      <c r="EM300" s="428">
        <f t="shared" si="21"/>
        <v>0</v>
      </c>
      <c r="EN300" s="429"/>
      <c r="EO300" s="416"/>
      <c r="EP300" s="301"/>
      <c r="ER300" s="290"/>
    </row>
    <row r="301" spans="4:148" ht="12.75" hidden="1" customHeight="1" x14ac:dyDescent="0.35">
      <c r="D301" s="301"/>
      <c r="F301" s="450"/>
      <c r="H301" s="416"/>
      <c r="I301" s="416"/>
      <c r="J301" s="416"/>
      <c r="K301" s="417"/>
      <c r="M301" s="416"/>
      <c r="N301" s="416"/>
      <c r="O301" s="416"/>
      <c r="P301" s="417"/>
      <c r="R301" s="416"/>
      <c r="S301" s="416"/>
      <c r="T301" s="416"/>
      <c r="U301" s="417"/>
      <c r="W301" s="416"/>
      <c r="X301" s="416"/>
      <c r="Y301" s="416"/>
      <c r="Z301" s="417"/>
      <c r="AB301" s="416"/>
      <c r="AC301" s="416"/>
      <c r="AD301" s="416"/>
      <c r="AE301" s="417"/>
      <c r="AG301" s="416"/>
      <c r="AH301" s="416"/>
      <c r="AI301" s="416"/>
      <c r="AJ301" s="417"/>
      <c r="AL301" s="416"/>
      <c r="AM301" s="416"/>
      <c r="AN301" s="416"/>
      <c r="AO301" s="417"/>
      <c r="AQ301" s="416"/>
      <c r="AR301" s="416"/>
      <c r="AS301" s="416"/>
      <c r="AT301" s="417"/>
      <c r="AV301" s="416"/>
      <c r="AW301" s="416"/>
      <c r="AX301" s="416"/>
      <c r="AY301" s="417"/>
      <c r="BA301" s="416"/>
      <c r="BB301" s="416"/>
      <c r="BC301" s="416"/>
      <c r="BD301" s="417"/>
      <c r="BF301" s="416"/>
      <c r="BG301" s="416"/>
      <c r="BH301" s="416"/>
      <c r="BI301" s="417"/>
      <c r="BK301" s="416"/>
      <c r="BL301" s="416"/>
      <c r="BM301" s="416"/>
      <c r="BN301" s="417"/>
      <c r="BP301" s="416"/>
      <c r="BQ301" s="416"/>
      <c r="BR301" s="416"/>
      <c r="BS301" s="417"/>
      <c r="BU301" s="416"/>
      <c r="BV301" s="416"/>
      <c r="BW301" s="416"/>
      <c r="BX301" s="417"/>
      <c r="BZ301" s="416"/>
      <c r="CA301" s="416"/>
      <c r="CB301" s="416"/>
      <c r="CC301" s="417"/>
      <c r="CE301" s="416"/>
      <c r="CF301" s="416"/>
      <c r="CG301" s="416"/>
      <c r="CH301" s="417"/>
      <c r="CJ301" s="416"/>
      <c r="CK301" s="416"/>
      <c r="CL301" s="416"/>
      <c r="CM301" s="417"/>
      <c r="CO301" s="416"/>
      <c r="CP301" s="416"/>
      <c r="CQ301" s="416"/>
      <c r="CR301" s="417"/>
      <c r="CT301" s="416"/>
      <c r="CU301" s="416"/>
      <c r="CV301" s="416"/>
      <c r="CW301" s="417"/>
      <c r="CY301" s="416"/>
      <c r="CZ301" s="416"/>
      <c r="DA301" s="416"/>
      <c r="DB301" s="417"/>
      <c r="DD301" s="416"/>
      <c r="DE301" s="416"/>
      <c r="DF301" s="416"/>
      <c r="DG301" s="417"/>
      <c r="DI301" s="416"/>
      <c r="DJ301" s="416"/>
      <c r="DK301" s="416"/>
      <c r="DL301" s="417"/>
      <c r="DN301" s="416"/>
      <c r="DO301" s="416"/>
      <c r="DP301" s="416"/>
      <c r="DQ301" s="417"/>
      <c r="DS301" s="416"/>
      <c r="DT301" s="416"/>
      <c r="DU301" s="416"/>
      <c r="DV301" s="417"/>
      <c r="DX301" s="416"/>
      <c r="DY301" s="416"/>
      <c r="DZ301" s="416"/>
      <c r="EA301" s="417"/>
      <c r="EC301" s="416"/>
      <c r="ED301" s="416"/>
      <c r="EE301" s="416"/>
      <c r="EF301" s="417"/>
      <c r="EH301" s="416"/>
      <c r="EI301" s="416"/>
      <c r="EJ301" s="416"/>
      <c r="EK301" s="417"/>
      <c r="EM301" s="416"/>
      <c r="EN301" s="416"/>
      <c r="EO301" s="416"/>
      <c r="EP301" s="301"/>
      <c r="ER301" s="290"/>
    </row>
    <row r="302" spans="4:148" ht="12.75" hidden="1" customHeight="1" x14ac:dyDescent="0.35">
      <c r="D302" s="301" t="s">
        <v>396</v>
      </c>
      <c r="H302" s="416">
        <f>SUM(H303:H306)</f>
        <v>0</v>
      </c>
      <c r="I302" s="416"/>
      <c r="J302" s="416"/>
      <c r="K302" s="417"/>
      <c r="L302" s="416"/>
      <c r="M302" s="416">
        <f>SUM(M303:M306)</f>
        <v>0</v>
      </c>
      <c r="N302" s="416"/>
      <c r="O302" s="416"/>
      <c r="P302" s="417"/>
      <c r="Q302" s="416"/>
      <c r="R302" s="416">
        <f>SUM(R303:R306)</f>
        <v>0</v>
      </c>
      <c r="S302" s="416"/>
      <c r="T302" s="416"/>
      <c r="U302" s="417"/>
      <c r="V302" s="416"/>
      <c r="W302" s="416">
        <f>SUM(W303:W306)</f>
        <v>0</v>
      </c>
      <c r="X302" s="416"/>
      <c r="Y302" s="416"/>
      <c r="Z302" s="417"/>
      <c r="AA302" s="416"/>
      <c r="AB302" s="416">
        <f>SUM(AB303:AB306)</f>
        <v>0</v>
      </c>
      <c r="AC302" s="416"/>
      <c r="AD302" s="416"/>
      <c r="AE302" s="417"/>
      <c r="AF302" s="416"/>
      <c r="AG302" s="416">
        <f>SUM(AG303:AG306)</f>
        <v>0</v>
      </c>
      <c r="AH302" s="416"/>
      <c r="AI302" s="416"/>
      <c r="AJ302" s="417"/>
      <c r="AK302" s="416"/>
      <c r="AL302" s="416">
        <f>SUM(AL303:AL306)</f>
        <v>0</v>
      </c>
      <c r="AM302" s="416"/>
      <c r="AN302" s="416"/>
      <c r="AO302" s="417"/>
      <c r="AP302" s="416"/>
      <c r="AQ302" s="416">
        <f>SUM(AQ303:AQ306)</f>
        <v>0</v>
      </c>
      <c r="AR302" s="416"/>
      <c r="AS302" s="416"/>
      <c r="AT302" s="417"/>
      <c r="AU302" s="416"/>
      <c r="AV302" s="416">
        <f>SUM(AV303:AV306)</f>
        <v>0</v>
      </c>
      <c r="AW302" s="416"/>
      <c r="AX302" s="416"/>
      <c r="AY302" s="417"/>
      <c r="AZ302" s="416"/>
      <c r="BA302" s="416">
        <f>SUM(BA303:BA306)</f>
        <v>0</v>
      </c>
      <c r="BB302" s="416"/>
      <c r="BC302" s="416"/>
      <c r="BD302" s="417"/>
      <c r="BE302" s="416"/>
      <c r="BF302" s="416">
        <f>SUM(BF303:BF306)</f>
        <v>0</v>
      </c>
      <c r="BG302" s="416"/>
      <c r="BH302" s="416"/>
      <c r="BI302" s="417"/>
      <c r="BJ302" s="416"/>
      <c r="BK302" s="416">
        <f>SUM(BK303:BK306)</f>
        <v>0</v>
      </c>
      <c r="BL302" s="416"/>
      <c r="BM302" s="416"/>
      <c r="BN302" s="417"/>
      <c r="BO302" s="416"/>
      <c r="BP302" s="416">
        <f>SUM(BP303:BP306)</f>
        <v>0</v>
      </c>
      <c r="BQ302" s="416"/>
      <c r="BR302" s="416"/>
      <c r="BS302" s="417"/>
      <c r="BT302" s="416"/>
      <c r="BU302" s="416">
        <f>SUM(BU303:BU306)</f>
        <v>0</v>
      </c>
      <c r="BV302" s="416"/>
      <c r="BW302" s="416"/>
      <c r="BX302" s="417"/>
      <c r="BY302" s="416"/>
      <c r="BZ302" s="416">
        <f>SUM(BZ303:BZ306)</f>
        <v>0</v>
      </c>
      <c r="CA302" s="416"/>
      <c r="CB302" s="416"/>
      <c r="CC302" s="417"/>
      <c r="CD302" s="416"/>
      <c r="CE302" s="416">
        <f>SUM(CE303:CE306)</f>
        <v>0</v>
      </c>
      <c r="CF302" s="416"/>
      <c r="CG302" s="416"/>
      <c r="CH302" s="417"/>
      <c r="CI302" s="416"/>
      <c r="CJ302" s="416">
        <f>SUM(CJ303:CJ306)</f>
        <v>0</v>
      </c>
      <c r="CK302" s="416"/>
      <c r="CL302" s="416"/>
      <c r="CM302" s="417"/>
      <c r="CN302" s="416"/>
      <c r="CO302" s="416">
        <f>SUM(CO303:CO306)</f>
        <v>0</v>
      </c>
      <c r="CP302" s="416"/>
      <c r="CQ302" s="416"/>
      <c r="CR302" s="417"/>
      <c r="CS302" s="416"/>
      <c r="CT302" s="416">
        <f>SUM(CT303:CT306)</f>
        <v>0</v>
      </c>
      <c r="CU302" s="416"/>
      <c r="CV302" s="416"/>
      <c r="CW302" s="417"/>
      <c r="CX302" s="416"/>
      <c r="CY302" s="416">
        <f>SUM(CY303:CY306)</f>
        <v>0</v>
      </c>
      <c r="CZ302" s="416"/>
      <c r="DA302" s="416"/>
      <c r="DB302" s="417"/>
      <c r="DC302" s="416"/>
      <c r="DD302" s="416">
        <f>SUM(DD303:DD306)</f>
        <v>0</v>
      </c>
      <c r="DE302" s="416"/>
      <c r="DF302" s="416"/>
      <c r="DG302" s="417"/>
      <c r="DH302" s="416"/>
      <c r="DI302" s="416">
        <f>SUM(DI303:DI306)</f>
        <v>0</v>
      </c>
      <c r="DJ302" s="416"/>
      <c r="DK302" s="416"/>
      <c r="DL302" s="417"/>
      <c r="DM302" s="416"/>
      <c r="DN302" s="416">
        <f>SUM(DN303:DN306)</f>
        <v>0</v>
      </c>
      <c r="DO302" s="416"/>
      <c r="DP302" s="416"/>
      <c r="DQ302" s="417"/>
      <c r="DR302" s="416"/>
      <c r="DS302" s="416">
        <f>SUM(DS303:DS306)</f>
        <v>0</v>
      </c>
      <c r="DT302" s="416"/>
      <c r="DU302" s="416"/>
      <c r="DV302" s="417"/>
      <c r="DW302" s="416"/>
      <c r="DX302" s="416">
        <f>SUM(DX303:DX306)</f>
        <v>0</v>
      </c>
      <c r="DY302" s="416"/>
      <c r="DZ302" s="416"/>
      <c r="EA302" s="417"/>
      <c r="EB302" s="416"/>
      <c r="EC302" s="416">
        <f>SUM(EC303:EC306)</f>
        <v>0</v>
      </c>
      <c r="ED302" s="416"/>
      <c r="EE302" s="416"/>
      <c r="EF302" s="417"/>
      <c r="EG302" s="416"/>
      <c r="EH302" s="416">
        <f>SUM(EH303:EH306)</f>
        <v>0</v>
      </c>
      <c r="EI302" s="416"/>
      <c r="EJ302" s="416"/>
      <c r="EK302" s="417"/>
      <c r="EL302" s="416"/>
      <c r="EM302" s="416">
        <f>SUM(EM303:EM306)</f>
        <v>0</v>
      </c>
      <c r="EN302" s="416"/>
      <c r="EO302" s="416"/>
      <c r="EP302" s="301"/>
      <c r="ER302" s="290"/>
    </row>
    <row r="303" spans="4:148" ht="12.75" hidden="1" customHeight="1" x14ac:dyDescent="0.35">
      <c r="D303" s="301" t="s">
        <v>338</v>
      </c>
      <c r="G303" s="320"/>
      <c r="H303" s="414">
        <v>0</v>
      </c>
      <c r="I303" s="415"/>
      <c r="J303" s="416"/>
      <c r="K303" s="417"/>
      <c r="L303" s="418"/>
      <c r="M303" s="414">
        <v>0</v>
      </c>
      <c r="N303" s="415"/>
      <c r="O303" s="416"/>
      <c r="P303" s="417"/>
      <c r="Q303" s="418"/>
      <c r="R303" s="414">
        <v>0</v>
      </c>
      <c r="S303" s="415"/>
      <c r="T303" s="416"/>
      <c r="U303" s="417"/>
      <c r="V303" s="418"/>
      <c r="W303" s="414">
        <v>0</v>
      </c>
      <c r="X303" s="415"/>
      <c r="Y303" s="416"/>
      <c r="Z303" s="417"/>
      <c r="AA303" s="418"/>
      <c r="AB303" s="414">
        <v>0</v>
      </c>
      <c r="AC303" s="415"/>
      <c r="AD303" s="416"/>
      <c r="AE303" s="417"/>
      <c r="AF303" s="418"/>
      <c r="AG303" s="414">
        <v>0</v>
      </c>
      <c r="AH303" s="415"/>
      <c r="AI303" s="416"/>
      <c r="AJ303" s="417"/>
      <c r="AK303" s="418"/>
      <c r="AL303" s="414">
        <v>0</v>
      </c>
      <c r="AM303" s="415"/>
      <c r="AN303" s="416"/>
      <c r="AO303" s="417"/>
      <c r="AP303" s="418"/>
      <c r="AQ303" s="414">
        <v>0</v>
      </c>
      <c r="AR303" s="415"/>
      <c r="AS303" s="416"/>
      <c r="AT303" s="417"/>
      <c r="AU303" s="418"/>
      <c r="AV303" s="414">
        <v>0</v>
      </c>
      <c r="AW303" s="415"/>
      <c r="AX303" s="416"/>
      <c r="AY303" s="417"/>
      <c r="AZ303" s="418"/>
      <c r="BA303" s="414">
        <v>0</v>
      </c>
      <c r="BB303" s="415"/>
      <c r="BC303" s="416"/>
      <c r="BD303" s="417"/>
      <c r="BE303" s="418"/>
      <c r="BF303" s="414">
        <v>0</v>
      </c>
      <c r="BG303" s="415"/>
      <c r="BH303" s="416"/>
      <c r="BI303" s="417"/>
      <c r="BJ303" s="418"/>
      <c r="BK303" s="414">
        <v>0</v>
      </c>
      <c r="BL303" s="415"/>
      <c r="BM303" s="416"/>
      <c r="BN303" s="417"/>
      <c r="BO303" s="418"/>
      <c r="BP303" s="414">
        <v>0</v>
      </c>
      <c r="BQ303" s="415"/>
      <c r="BR303" s="416"/>
      <c r="BS303" s="417"/>
      <c r="BT303" s="418"/>
      <c r="BU303" s="414">
        <f>SUM(M303:BP303)</f>
        <v>0</v>
      </c>
      <c r="BV303" s="415"/>
      <c r="BW303" s="416"/>
      <c r="BX303" s="417"/>
      <c r="BY303" s="418"/>
      <c r="BZ303" s="414">
        <v>0</v>
      </c>
      <c r="CA303" s="415"/>
      <c r="CB303" s="416"/>
      <c r="CC303" s="417"/>
      <c r="CD303" s="418"/>
      <c r="CE303" s="414">
        <v>0</v>
      </c>
      <c r="CF303" s="415"/>
      <c r="CG303" s="416"/>
      <c r="CH303" s="417"/>
      <c r="CI303" s="418"/>
      <c r="CJ303" s="414">
        <v>0</v>
      </c>
      <c r="CK303" s="415"/>
      <c r="CL303" s="416"/>
      <c r="CM303" s="417"/>
      <c r="CN303" s="418"/>
      <c r="CO303" s="414">
        <v>0</v>
      </c>
      <c r="CP303" s="415"/>
      <c r="CQ303" s="416"/>
      <c r="CR303" s="417"/>
      <c r="CS303" s="418"/>
      <c r="CT303" s="414">
        <v>0</v>
      </c>
      <c r="CU303" s="415"/>
      <c r="CV303" s="416"/>
      <c r="CW303" s="417"/>
      <c r="CX303" s="418"/>
      <c r="CY303" s="414">
        <v>0</v>
      </c>
      <c r="CZ303" s="415"/>
      <c r="DA303" s="416"/>
      <c r="DB303" s="417"/>
      <c r="DC303" s="418"/>
      <c r="DD303" s="414">
        <v>0</v>
      </c>
      <c r="DE303" s="415"/>
      <c r="DF303" s="416"/>
      <c r="DG303" s="417"/>
      <c r="DH303" s="418"/>
      <c r="DI303" s="414">
        <v>0</v>
      </c>
      <c r="DJ303" s="415"/>
      <c r="DK303" s="416"/>
      <c r="DL303" s="417"/>
      <c r="DM303" s="418"/>
      <c r="DN303" s="414">
        <v>0</v>
      </c>
      <c r="DO303" s="415"/>
      <c r="DP303" s="416"/>
      <c r="DQ303" s="417"/>
      <c r="DR303" s="418"/>
      <c r="DS303" s="414">
        <v>0</v>
      </c>
      <c r="DT303" s="415"/>
      <c r="DU303" s="416"/>
      <c r="DV303" s="417"/>
      <c r="DW303" s="418"/>
      <c r="DX303" s="414">
        <v>0</v>
      </c>
      <c r="DY303" s="415"/>
      <c r="DZ303" s="416"/>
      <c r="EA303" s="417"/>
      <c r="EB303" s="418"/>
      <c r="EC303" s="414">
        <v>0</v>
      </c>
      <c r="ED303" s="415"/>
      <c r="EE303" s="416"/>
      <c r="EF303" s="417"/>
      <c r="EG303" s="418"/>
      <c r="EH303" s="414">
        <v>0</v>
      </c>
      <c r="EI303" s="415"/>
      <c r="EJ303" s="416"/>
      <c r="EK303" s="417"/>
      <c r="EL303" s="418"/>
      <c r="EM303" s="414">
        <f>SUM(CE303:EH303)</f>
        <v>0</v>
      </c>
      <c r="EN303" s="415"/>
      <c r="EO303" s="416"/>
      <c r="EP303" s="301"/>
      <c r="ER303" s="290"/>
    </row>
    <row r="304" spans="4:148" ht="12.75" hidden="1" customHeight="1" x14ac:dyDescent="0.35">
      <c r="D304" s="301" t="s">
        <v>341</v>
      </c>
      <c r="G304" s="313"/>
      <c r="H304" s="416">
        <v>0</v>
      </c>
      <c r="I304" s="420"/>
      <c r="J304" s="416"/>
      <c r="K304" s="417"/>
      <c r="L304" s="417"/>
      <c r="M304" s="416">
        <v>0</v>
      </c>
      <c r="N304" s="420"/>
      <c r="O304" s="416"/>
      <c r="P304" s="417"/>
      <c r="Q304" s="417"/>
      <c r="R304" s="416">
        <v>0</v>
      </c>
      <c r="S304" s="420"/>
      <c r="T304" s="416"/>
      <c r="U304" s="417"/>
      <c r="V304" s="417"/>
      <c r="W304" s="416">
        <v>0</v>
      </c>
      <c r="X304" s="420"/>
      <c r="Y304" s="416"/>
      <c r="Z304" s="417"/>
      <c r="AA304" s="417"/>
      <c r="AB304" s="416">
        <v>0</v>
      </c>
      <c r="AC304" s="420"/>
      <c r="AD304" s="416"/>
      <c r="AE304" s="417"/>
      <c r="AF304" s="417"/>
      <c r="AG304" s="416">
        <v>0</v>
      </c>
      <c r="AH304" s="420"/>
      <c r="AI304" s="416"/>
      <c r="AJ304" s="417"/>
      <c r="AK304" s="417"/>
      <c r="AL304" s="416">
        <v>0</v>
      </c>
      <c r="AM304" s="420"/>
      <c r="AN304" s="416"/>
      <c r="AO304" s="417"/>
      <c r="AP304" s="417"/>
      <c r="AQ304" s="416">
        <v>0</v>
      </c>
      <c r="AR304" s="420"/>
      <c r="AS304" s="416"/>
      <c r="AT304" s="417"/>
      <c r="AU304" s="417"/>
      <c r="AV304" s="416">
        <v>0</v>
      </c>
      <c r="AW304" s="420"/>
      <c r="AX304" s="416"/>
      <c r="AY304" s="417"/>
      <c r="AZ304" s="417"/>
      <c r="BA304" s="416">
        <v>0</v>
      </c>
      <c r="BB304" s="420"/>
      <c r="BC304" s="416"/>
      <c r="BD304" s="417"/>
      <c r="BE304" s="417"/>
      <c r="BF304" s="416">
        <v>0</v>
      </c>
      <c r="BG304" s="420"/>
      <c r="BH304" s="416"/>
      <c r="BI304" s="417"/>
      <c r="BJ304" s="417"/>
      <c r="BK304" s="416">
        <v>0</v>
      </c>
      <c r="BL304" s="420"/>
      <c r="BM304" s="416"/>
      <c r="BN304" s="417"/>
      <c r="BO304" s="417"/>
      <c r="BP304" s="416">
        <v>0</v>
      </c>
      <c r="BQ304" s="420"/>
      <c r="BR304" s="416"/>
      <c r="BS304" s="417"/>
      <c r="BT304" s="417"/>
      <c r="BU304" s="416">
        <f>SUM(M304:BP304)</f>
        <v>0</v>
      </c>
      <c r="BV304" s="420"/>
      <c r="BW304" s="416"/>
      <c r="BX304" s="417"/>
      <c r="BY304" s="417"/>
      <c r="BZ304" s="416">
        <v>0</v>
      </c>
      <c r="CA304" s="420"/>
      <c r="CB304" s="416"/>
      <c r="CC304" s="417"/>
      <c r="CD304" s="417"/>
      <c r="CE304" s="416">
        <v>0</v>
      </c>
      <c r="CF304" s="420"/>
      <c r="CG304" s="416"/>
      <c r="CH304" s="417"/>
      <c r="CI304" s="417"/>
      <c r="CJ304" s="416">
        <v>0</v>
      </c>
      <c r="CK304" s="420"/>
      <c r="CL304" s="416"/>
      <c r="CM304" s="417"/>
      <c r="CN304" s="417"/>
      <c r="CO304" s="416">
        <v>0</v>
      </c>
      <c r="CP304" s="420"/>
      <c r="CQ304" s="416"/>
      <c r="CR304" s="417"/>
      <c r="CS304" s="417"/>
      <c r="CT304" s="416">
        <v>0</v>
      </c>
      <c r="CU304" s="420"/>
      <c r="CV304" s="416"/>
      <c r="CW304" s="417"/>
      <c r="CX304" s="417"/>
      <c r="CY304" s="416">
        <v>0</v>
      </c>
      <c r="CZ304" s="420"/>
      <c r="DA304" s="416"/>
      <c r="DB304" s="417"/>
      <c r="DC304" s="417"/>
      <c r="DD304" s="416">
        <v>0</v>
      </c>
      <c r="DE304" s="420"/>
      <c r="DF304" s="416"/>
      <c r="DG304" s="417"/>
      <c r="DH304" s="417"/>
      <c r="DI304" s="416">
        <v>0</v>
      </c>
      <c r="DJ304" s="420"/>
      <c r="DK304" s="416"/>
      <c r="DL304" s="417"/>
      <c r="DM304" s="417"/>
      <c r="DN304" s="416">
        <v>0</v>
      </c>
      <c r="DO304" s="420"/>
      <c r="DP304" s="416"/>
      <c r="DQ304" s="417"/>
      <c r="DR304" s="417"/>
      <c r="DS304" s="416">
        <v>0</v>
      </c>
      <c r="DT304" s="420"/>
      <c r="DU304" s="416"/>
      <c r="DV304" s="417"/>
      <c r="DW304" s="417"/>
      <c r="DX304" s="416">
        <v>0</v>
      </c>
      <c r="DY304" s="420"/>
      <c r="DZ304" s="416"/>
      <c r="EA304" s="417"/>
      <c r="EB304" s="417"/>
      <c r="EC304" s="416">
        <v>0</v>
      </c>
      <c r="ED304" s="420"/>
      <c r="EE304" s="416"/>
      <c r="EF304" s="417"/>
      <c r="EG304" s="417"/>
      <c r="EH304" s="416">
        <v>0</v>
      </c>
      <c r="EI304" s="420"/>
      <c r="EJ304" s="416"/>
      <c r="EK304" s="417"/>
      <c r="EL304" s="417"/>
      <c r="EM304" s="416">
        <f>SUM(CE304:EH304)</f>
        <v>0</v>
      </c>
      <c r="EN304" s="420"/>
      <c r="EO304" s="416"/>
      <c r="EP304" s="301"/>
      <c r="ER304" s="290"/>
    </row>
    <row r="305" spans="4:148" ht="12.75" hidden="1" customHeight="1" x14ac:dyDescent="0.35">
      <c r="D305" s="301" t="s">
        <v>342</v>
      </c>
      <c r="G305" s="313"/>
      <c r="H305" s="416"/>
      <c r="I305" s="420"/>
      <c r="J305" s="416"/>
      <c r="K305" s="417"/>
      <c r="L305" s="417"/>
      <c r="M305" s="416"/>
      <c r="N305" s="420"/>
      <c r="O305" s="416"/>
      <c r="P305" s="417"/>
      <c r="Q305" s="417"/>
      <c r="R305" s="416"/>
      <c r="S305" s="420"/>
      <c r="T305" s="416"/>
      <c r="U305" s="417"/>
      <c r="V305" s="417"/>
      <c r="W305" s="416"/>
      <c r="X305" s="420"/>
      <c r="Y305" s="416"/>
      <c r="Z305" s="417"/>
      <c r="AA305" s="417"/>
      <c r="AB305" s="416"/>
      <c r="AC305" s="420"/>
      <c r="AD305" s="416"/>
      <c r="AE305" s="417"/>
      <c r="AF305" s="417"/>
      <c r="AG305" s="416"/>
      <c r="AH305" s="420"/>
      <c r="AI305" s="416"/>
      <c r="AJ305" s="417"/>
      <c r="AK305" s="417"/>
      <c r="AL305" s="416"/>
      <c r="AM305" s="420"/>
      <c r="AN305" s="416"/>
      <c r="AO305" s="417"/>
      <c r="AP305" s="417"/>
      <c r="AQ305" s="416"/>
      <c r="AR305" s="420"/>
      <c r="AS305" s="416"/>
      <c r="AT305" s="417"/>
      <c r="AU305" s="417"/>
      <c r="AV305" s="416"/>
      <c r="AW305" s="420"/>
      <c r="AX305" s="416"/>
      <c r="AY305" s="417"/>
      <c r="AZ305" s="417"/>
      <c r="BA305" s="416"/>
      <c r="BB305" s="420"/>
      <c r="BC305" s="416"/>
      <c r="BD305" s="417"/>
      <c r="BE305" s="417"/>
      <c r="BF305" s="416"/>
      <c r="BG305" s="420"/>
      <c r="BH305" s="416"/>
      <c r="BI305" s="417"/>
      <c r="BJ305" s="417"/>
      <c r="BK305" s="416"/>
      <c r="BL305" s="420"/>
      <c r="BM305" s="416"/>
      <c r="BN305" s="417"/>
      <c r="BO305" s="417"/>
      <c r="BP305" s="416"/>
      <c r="BQ305" s="420"/>
      <c r="BR305" s="416"/>
      <c r="BS305" s="417"/>
      <c r="BT305" s="417"/>
      <c r="BU305" s="416">
        <f>SUM(M305:BP305)</f>
        <v>0</v>
      </c>
      <c r="BV305" s="420"/>
      <c r="BW305" s="416"/>
      <c r="BX305" s="417"/>
      <c r="BY305" s="417"/>
      <c r="BZ305" s="416"/>
      <c r="CA305" s="420"/>
      <c r="CB305" s="416"/>
      <c r="CC305" s="417"/>
      <c r="CD305" s="417"/>
      <c r="CE305" s="416"/>
      <c r="CF305" s="420"/>
      <c r="CG305" s="416"/>
      <c r="CH305" s="417"/>
      <c r="CI305" s="417"/>
      <c r="CJ305" s="416"/>
      <c r="CK305" s="420"/>
      <c r="CL305" s="416"/>
      <c r="CM305" s="417"/>
      <c r="CN305" s="417"/>
      <c r="CO305" s="416"/>
      <c r="CP305" s="420"/>
      <c r="CQ305" s="416"/>
      <c r="CR305" s="417"/>
      <c r="CS305" s="417"/>
      <c r="CT305" s="416"/>
      <c r="CU305" s="420"/>
      <c r="CV305" s="416"/>
      <c r="CW305" s="417"/>
      <c r="CX305" s="417"/>
      <c r="CY305" s="416"/>
      <c r="CZ305" s="420"/>
      <c r="DA305" s="416"/>
      <c r="DB305" s="417"/>
      <c r="DC305" s="417"/>
      <c r="DD305" s="416"/>
      <c r="DE305" s="420"/>
      <c r="DF305" s="416"/>
      <c r="DG305" s="417"/>
      <c r="DH305" s="417"/>
      <c r="DI305" s="416"/>
      <c r="DJ305" s="420"/>
      <c r="DK305" s="416"/>
      <c r="DL305" s="417"/>
      <c r="DM305" s="417"/>
      <c r="DN305" s="416"/>
      <c r="DO305" s="420"/>
      <c r="DP305" s="416"/>
      <c r="DQ305" s="417"/>
      <c r="DR305" s="417"/>
      <c r="DS305" s="416"/>
      <c r="DT305" s="420"/>
      <c r="DU305" s="416"/>
      <c r="DV305" s="417"/>
      <c r="DW305" s="417"/>
      <c r="DX305" s="416"/>
      <c r="DY305" s="420"/>
      <c r="DZ305" s="416"/>
      <c r="EA305" s="417"/>
      <c r="EB305" s="417"/>
      <c r="EC305" s="416"/>
      <c r="ED305" s="420"/>
      <c r="EE305" s="416"/>
      <c r="EF305" s="417"/>
      <c r="EG305" s="417"/>
      <c r="EH305" s="416"/>
      <c r="EI305" s="420"/>
      <c r="EJ305" s="416"/>
      <c r="EK305" s="417"/>
      <c r="EL305" s="417"/>
      <c r="EM305" s="416">
        <f>SUM(CE305:EH305)</f>
        <v>0</v>
      </c>
      <c r="EN305" s="420"/>
      <c r="EO305" s="416"/>
      <c r="EP305" s="301"/>
      <c r="ER305" s="290"/>
    </row>
    <row r="306" spans="4:148" ht="12.75" hidden="1" customHeight="1" x14ac:dyDescent="0.35">
      <c r="D306" s="301" t="s">
        <v>343</v>
      </c>
      <c r="G306" s="337"/>
      <c r="H306" s="428">
        <v>0</v>
      </c>
      <c r="I306" s="429"/>
      <c r="J306" s="416"/>
      <c r="K306" s="417"/>
      <c r="L306" s="430"/>
      <c r="M306" s="428">
        <v>0</v>
      </c>
      <c r="N306" s="429"/>
      <c r="O306" s="416"/>
      <c r="P306" s="417"/>
      <c r="Q306" s="430"/>
      <c r="R306" s="428">
        <v>0</v>
      </c>
      <c r="S306" s="429"/>
      <c r="T306" s="416"/>
      <c r="U306" s="417"/>
      <c r="V306" s="430"/>
      <c r="W306" s="428">
        <v>0</v>
      </c>
      <c r="X306" s="429"/>
      <c r="Y306" s="416"/>
      <c r="Z306" s="417"/>
      <c r="AA306" s="430"/>
      <c r="AB306" s="428">
        <v>0</v>
      </c>
      <c r="AC306" s="429"/>
      <c r="AD306" s="416"/>
      <c r="AE306" s="417"/>
      <c r="AF306" s="430"/>
      <c r="AG306" s="428">
        <v>0</v>
      </c>
      <c r="AH306" s="429"/>
      <c r="AI306" s="416"/>
      <c r="AJ306" s="417"/>
      <c r="AK306" s="430"/>
      <c r="AL306" s="428">
        <v>0</v>
      </c>
      <c r="AM306" s="429"/>
      <c r="AN306" s="416"/>
      <c r="AO306" s="417"/>
      <c r="AP306" s="430"/>
      <c r="AQ306" s="428">
        <v>0</v>
      </c>
      <c r="AR306" s="429"/>
      <c r="AS306" s="416"/>
      <c r="AT306" s="417"/>
      <c r="AU306" s="430"/>
      <c r="AV306" s="428">
        <v>0</v>
      </c>
      <c r="AW306" s="429"/>
      <c r="AX306" s="416"/>
      <c r="AY306" s="417"/>
      <c r="AZ306" s="430"/>
      <c r="BA306" s="428">
        <v>0</v>
      </c>
      <c r="BB306" s="429"/>
      <c r="BC306" s="416"/>
      <c r="BD306" s="417"/>
      <c r="BE306" s="430"/>
      <c r="BF306" s="428">
        <v>0</v>
      </c>
      <c r="BG306" s="429"/>
      <c r="BH306" s="416"/>
      <c r="BI306" s="417"/>
      <c r="BJ306" s="430"/>
      <c r="BK306" s="428">
        <v>0</v>
      </c>
      <c r="BL306" s="429"/>
      <c r="BM306" s="416"/>
      <c r="BN306" s="417"/>
      <c r="BO306" s="430"/>
      <c r="BP306" s="428">
        <v>0</v>
      </c>
      <c r="BQ306" s="429"/>
      <c r="BR306" s="416"/>
      <c r="BS306" s="417"/>
      <c r="BT306" s="430"/>
      <c r="BU306" s="428">
        <f>SUM(M306:BP306)</f>
        <v>0</v>
      </c>
      <c r="BV306" s="429"/>
      <c r="BW306" s="416"/>
      <c r="BX306" s="417"/>
      <c r="BY306" s="430"/>
      <c r="BZ306" s="428">
        <v>0</v>
      </c>
      <c r="CA306" s="429"/>
      <c r="CB306" s="416"/>
      <c r="CC306" s="417"/>
      <c r="CD306" s="430"/>
      <c r="CE306" s="428">
        <v>0</v>
      </c>
      <c r="CF306" s="429"/>
      <c r="CG306" s="416"/>
      <c r="CH306" s="417"/>
      <c r="CI306" s="430"/>
      <c r="CJ306" s="428">
        <v>0</v>
      </c>
      <c r="CK306" s="429"/>
      <c r="CL306" s="416"/>
      <c r="CM306" s="417"/>
      <c r="CN306" s="430"/>
      <c r="CO306" s="428">
        <v>0</v>
      </c>
      <c r="CP306" s="429"/>
      <c r="CQ306" s="416"/>
      <c r="CR306" s="417"/>
      <c r="CS306" s="430"/>
      <c r="CT306" s="428">
        <v>0</v>
      </c>
      <c r="CU306" s="429"/>
      <c r="CV306" s="416"/>
      <c r="CW306" s="417"/>
      <c r="CX306" s="430"/>
      <c r="CY306" s="428">
        <v>0</v>
      </c>
      <c r="CZ306" s="429"/>
      <c r="DA306" s="416"/>
      <c r="DB306" s="417"/>
      <c r="DC306" s="430"/>
      <c r="DD306" s="428">
        <v>0</v>
      </c>
      <c r="DE306" s="429"/>
      <c r="DF306" s="416"/>
      <c r="DG306" s="417"/>
      <c r="DH306" s="430"/>
      <c r="DI306" s="428">
        <v>0</v>
      </c>
      <c r="DJ306" s="429"/>
      <c r="DK306" s="416"/>
      <c r="DL306" s="417"/>
      <c r="DM306" s="430"/>
      <c r="DN306" s="428">
        <v>0</v>
      </c>
      <c r="DO306" s="429"/>
      <c r="DP306" s="416"/>
      <c r="DQ306" s="417"/>
      <c r="DR306" s="430"/>
      <c r="DS306" s="428">
        <v>0</v>
      </c>
      <c r="DT306" s="429"/>
      <c r="DU306" s="416"/>
      <c r="DV306" s="417"/>
      <c r="DW306" s="430"/>
      <c r="DX306" s="428">
        <v>0</v>
      </c>
      <c r="DY306" s="429"/>
      <c r="DZ306" s="416"/>
      <c r="EA306" s="417"/>
      <c r="EB306" s="430"/>
      <c r="EC306" s="428">
        <v>0</v>
      </c>
      <c r="ED306" s="429"/>
      <c r="EE306" s="416"/>
      <c r="EF306" s="417"/>
      <c r="EG306" s="430"/>
      <c r="EH306" s="428">
        <v>0</v>
      </c>
      <c r="EI306" s="429"/>
      <c r="EJ306" s="416"/>
      <c r="EK306" s="417"/>
      <c r="EL306" s="430"/>
      <c r="EM306" s="428">
        <f>SUM(CE306:EH306)</f>
        <v>0</v>
      </c>
      <c r="EN306" s="429"/>
      <c r="EO306" s="416"/>
      <c r="EP306" s="301"/>
      <c r="ER306" s="290"/>
    </row>
    <row r="307" spans="4:148" ht="12.75" hidden="1" customHeight="1" x14ac:dyDescent="0.35">
      <c r="D307" s="301"/>
      <c r="F307" s="450"/>
      <c r="G307" s="327"/>
      <c r="H307" s="416"/>
      <c r="I307" s="416"/>
      <c r="J307" s="416"/>
      <c r="K307" s="417"/>
      <c r="L307" s="327"/>
      <c r="M307" s="416"/>
      <c r="N307" s="416"/>
      <c r="O307" s="416"/>
      <c r="P307" s="417"/>
      <c r="Q307" s="327"/>
      <c r="R307" s="416"/>
      <c r="S307" s="416"/>
      <c r="T307" s="416"/>
      <c r="U307" s="417"/>
      <c r="V307" s="327"/>
      <c r="W307" s="416"/>
      <c r="X307" s="416"/>
      <c r="Y307" s="416"/>
      <c r="Z307" s="417"/>
      <c r="AA307" s="327"/>
      <c r="AB307" s="416"/>
      <c r="AC307" s="416"/>
      <c r="AD307" s="416"/>
      <c r="AE307" s="417"/>
      <c r="AF307" s="327"/>
      <c r="AG307" s="416"/>
      <c r="AH307" s="416"/>
      <c r="AI307" s="416"/>
      <c r="AJ307" s="417"/>
      <c r="AK307" s="327"/>
      <c r="AL307" s="416"/>
      <c r="AM307" s="416"/>
      <c r="AN307" s="416"/>
      <c r="AO307" s="417"/>
      <c r="AP307" s="327"/>
      <c r="AQ307" s="416"/>
      <c r="AR307" s="416"/>
      <c r="AS307" s="416"/>
      <c r="AT307" s="417"/>
      <c r="AU307" s="327"/>
      <c r="AV307" s="416"/>
      <c r="AW307" s="416"/>
      <c r="AX307" s="416"/>
      <c r="AY307" s="417"/>
      <c r="AZ307" s="327"/>
      <c r="BA307" s="416"/>
      <c r="BB307" s="416"/>
      <c r="BC307" s="416"/>
      <c r="BD307" s="417"/>
      <c r="BE307" s="327"/>
      <c r="BF307" s="416"/>
      <c r="BG307" s="416"/>
      <c r="BH307" s="416"/>
      <c r="BI307" s="417"/>
      <c r="BJ307" s="327"/>
      <c r="BK307" s="416"/>
      <c r="BL307" s="416"/>
      <c r="BM307" s="416"/>
      <c r="BN307" s="417"/>
      <c r="BO307" s="327"/>
      <c r="BP307" s="416"/>
      <c r="BQ307" s="416"/>
      <c r="BR307" s="416"/>
      <c r="BS307" s="417"/>
      <c r="BT307" s="327"/>
      <c r="BU307" s="416"/>
      <c r="BV307" s="416"/>
      <c r="BW307" s="416"/>
      <c r="BX307" s="417"/>
      <c r="BY307" s="327"/>
      <c r="BZ307" s="416"/>
      <c r="CA307" s="416"/>
      <c r="CB307" s="416"/>
      <c r="CC307" s="417"/>
      <c r="CD307" s="327"/>
      <c r="CE307" s="416"/>
      <c r="CF307" s="416"/>
      <c r="CG307" s="416"/>
      <c r="CH307" s="417"/>
      <c r="CI307" s="327"/>
      <c r="CJ307" s="416"/>
      <c r="CK307" s="416"/>
      <c r="CL307" s="416"/>
      <c r="CM307" s="417"/>
      <c r="CN307" s="327"/>
      <c r="CO307" s="416"/>
      <c r="CP307" s="416"/>
      <c r="CQ307" s="416"/>
      <c r="CR307" s="417"/>
      <c r="CS307" s="327"/>
      <c r="CT307" s="416"/>
      <c r="CU307" s="416"/>
      <c r="CV307" s="416"/>
      <c r="CW307" s="417"/>
      <c r="CX307" s="327"/>
      <c r="CY307" s="416"/>
      <c r="CZ307" s="416"/>
      <c r="DA307" s="416"/>
      <c r="DB307" s="417"/>
      <c r="DC307" s="327"/>
      <c r="DD307" s="416"/>
      <c r="DE307" s="416"/>
      <c r="DF307" s="416"/>
      <c r="DG307" s="417"/>
      <c r="DH307" s="327"/>
      <c r="DI307" s="416"/>
      <c r="DJ307" s="416"/>
      <c r="DK307" s="416"/>
      <c r="DL307" s="417"/>
      <c r="DM307" s="327"/>
      <c r="DN307" s="416"/>
      <c r="DO307" s="416"/>
      <c r="DP307" s="416"/>
      <c r="DQ307" s="417"/>
      <c r="DR307" s="327"/>
      <c r="DS307" s="416"/>
      <c r="DT307" s="416"/>
      <c r="DU307" s="416"/>
      <c r="DV307" s="417"/>
      <c r="DW307" s="327"/>
      <c r="DX307" s="416"/>
      <c r="DY307" s="416"/>
      <c r="DZ307" s="416"/>
      <c r="EA307" s="417"/>
      <c r="EB307" s="327"/>
      <c r="EC307" s="416"/>
      <c r="ED307" s="416"/>
      <c r="EE307" s="416"/>
      <c r="EF307" s="417"/>
      <c r="EG307" s="327"/>
      <c r="EH307" s="416"/>
      <c r="EI307" s="416"/>
      <c r="EJ307" s="416"/>
      <c r="EK307" s="417"/>
      <c r="EL307" s="327"/>
      <c r="EM307" s="416"/>
      <c r="EN307" s="416"/>
      <c r="EO307" s="416"/>
      <c r="EP307" s="301"/>
      <c r="ER307" s="290"/>
    </row>
    <row r="308" spans="4:148" ht="12.75" hidden="1" customHeight="1" x14ac:dyDescent="0.35">
      <c r="D308" s="301" t="s">
        <v>397</v>
      </c>
      <c r="F308" s="450"/>
      <c r="G308" s="327"/>
      <c r="H308" s="416">
        <f>SUM(H309:H312)</f>
        <v>0</v>
      </c>
      <c r="I308" s="416"/>
      <c r="J308" s="416"/>
      <c r="K308" s="417"/>
      <c r="L308" s="327"/>
      <c r="M308" s="416">
        <f>SUM(M309:M312)</f>
        <v>0</v>
      </c>
      <c r="N308" s="416"/>
      <c r="O308" s="416"/>
      <c r="P308" s="417"/>
      <c r="Q308" s="327"/>
      <c r="R308" s="416">
        <f>SUM(R309:R312)</f>
        <v>0</v>
      </c>
      <c r="S308" s="416"/>
      <c r="T308" s="416"/>
      <c r="U308" s="417"/>
      <c r="V308" s="327"/>
      <c r="W308" s="416">
        <v>0</v>
      </c>
      <c r="X308" s="416"/>
      <c r="Y308" s="416"/>
      <c r="Z308" s="417"/>
      <c r="AA308" s="327"/>
      <c r="AB308" s="416">
        <v>0</v>
      </c>
      <c r="AC308" s="416"/>
      <c r="AD308" s="416"/>
      <c r="AE308" s="417"/>
      <c r="AF308" s="327"/>
      <c r="AG308" s="416">
        <v>0</v>
      </c>
      <c r="AH308" s="416"/>
      <c r="AI308" s="416"/>
      <c r="AJ308" s="417"/>
      <c r="AK308" s="327"/>
      <c r="AL308" s="416">
        <f>SUM(AL309:AL312)</f>
        <v>0</v>
      </c>
      <c r="AM308" s="416"/>
      <c r="AN308" s="416"/>
      <c r="AO308" s="417"/>
      <c r="AP308" s="327"/>
      <c r="AQ308" s="416">
        <f>SUM(AQ309:AQ312)</f>
        <v>0</v>
      </c>
      <c r="AR308" s="416"/>
      <c r="AS308" s="416"/>
      <c r="AT308" s="417"/>
      <c r="AU308" s="327"/>
      <c r="AV308" s="416">
        <v>0</v>
      </c>
      <c r="AW308" s="416"/>
      <c r="AX308" s="416"/>
      <c r="AY308" s="417"/>
      <c r="AZ308" s="327"/>
      <c r="BA308" s="416">
        <v>0</v>
      </c>
      <c r="BB308" s="416"/>
      <c r="BC308" s="416"/>
      <c r="BD308" s="417"/>
      <c r="BE308" s="327"/>
      <c r="BF308" s="416">
        <v>0</v>
      </c>
      <c r="BG308" s="416"/>
      <c r="BH308" s="416"/>
      <c r="BI308" s="417"/>
      <c r="BJ308" s="327"/>
      <c r="BK308" s="416">
        <v>0</v>
      </c>
      <c r="BL308" s="416"/>
      <c r="BM308" s="416"/>
      <c r="BN308" s="417"/>
      <c r="BO308" s="327"/>
      <c r="BP308" s="416">
        <v>0</v>
      </c>
      <c r="BQ308" s="416"/>
      <c r="BR308" s="416"/>
      <c r="BS308" s="417"/>
      <c r="BT308" s="327"/>
      <c r="BU308" s="416">
        <f>SUM(BU309:BU312)</f>
        <v>0</v>
      </c>
      <c r="BV308" s="416"/>
      <c r="BW308" s="416"/>
      <c r="BX308" s="417"/>
      <c r="BY308" s="327"/>
      <c r="BZ308" s="416">
        <f>SUM(BZ309:BZ312)</f>
        <v>0</v>
      </c>
      <c r="CA308" s="416"/>
      <c r="CB308" s="416"/>
      <c r="CC308" s="417"/>
      <c r="CD308" s="327"/>
      <c r="CE308" s="416">
        <v>0</v>
      </c>
      <c r="CF308" s="416"/>
      <c r="CG308" s="416"/>
      <c r="CH308" s="417"/>
      <c r="CI308" s="327"/>
      <c r="CJ308" s="416">
        <v>0</v>
      </c>
      <c r="CK308" s="416"/>
      <c r="CL308" s="416"/>
      <c r="CM308" s="417"/>
      <c r="CN308" s="327"/>
      <c r="CO308" s="416">
        <v>0</v>
      </c>
      <c r="CP308" s="416"/>
      <c r="CQ308" s="416"/>
      <c r="CR308" s="417"/>
      <c r="CS308" s="327"/>
      <c r="CT308" s="416">
        <v>0</v>
      </c>
      <c r="CU308" s="416"/>
      <c r="CV308" s="416"/>
      <c r="CW308" s="417"/>
      <c r="CX308" s="327"/>
      <c r="CY308" s="416">
        <v>0</v>
      </c>
      <c r="CZ308" s="416"/>
      <c r="DA308" s="416"/>
      <c r="DB308" s="417"/>
      <c r="DC308" s="327"/>
      <c r="DD308" s="416">
        <v>0</v>
      </c>
      <c r="DE308" s="416"/>
      <c r="DF308" s="416"/>
      <c r="DG308" s="417"/>
      <c r="DH308" s="327"/>
      <c r="DI308" s="416">
        <v>0</v>
      </c>
      <c r="DJ308" s="416"/>
      <c r="DK308" s="416"/>
      <c r="DL308" s="417"/>
      <c r="DM308" s="327"/>
      <c r="DN308" s="416">
        <v>0</v>
      </c>
      <c r="DO308" s="416"/>
      <c r="DP308" s="416"/>
      <c r="DQ308" s="417"/>
      <c r="DR308" s="327"/>
      <c r="DS308" s="416">
        <v>0</v>
      </c>
      <c r="DT308" s="416"/>
      <c r="DU308" s="416"/>
      <c r="DV308" s="417"/>
      <c r="DW308" s="327"/>
      <c r="DX308" s="416">
        <v>0</v>
      </c>
      <c r="DY308" s="416"/>
      <c r="DZ308" s="416"/>
      <c r="EA308" s="417"/>
      <c r="EB308" s="327"/>
      <c r="EC308" s="416">
        <v>0</v>
      </c>
      <c r="ED308" s="416"/>
      <c r="EE308" s="416"/>
      <c r="EF308" s="417"/>
      <c r="EG308" s="327"/>
      <c r="EH308" s="416">
        <v>0</v>
      </c>
      <c r="EI308" s="416"/>
      <c r="EJ308" s="416"/>
      <c r="EK308" s="417"/>
      <c r="EL308" s="327"/>
      <c r="EM308" s="416">
        <f>SUM(EM309:EM312)</f>
        <v>0</v>
      </c>
      <c r="EN308" s="416"/>
      <c r="EO308" s="416"/>
      <c r="EP308" s="301"/>
      <c r="ER308" s="290"/>
    </row>
    <row r="309" spans="4:148" ht="12.75" hidden="1" customHeight="1" x14ac:dyDescent="0.35">
      <c r="D309" s="301" t="s">
        <v>338</v>
      </c>
      <c r="F309" s="450"/>
      <c r="G309" s="451"/>
      <c r="H309" s="414">
        <v>0</v>
      </c>
      <c r="I309" s="415"/>
      <c r="J309" s="416"/>
      <c r="K309" s="417"/>
      <c r="L309" s="451"/>
      <c r="M309" s="414">
        <v>0</v>
      </c>
      <c r="N309" s="415"/>
      <c r="O309" s="416"/>
      <c r="P309" s="417"/>
      <c r="Q309" s="451"/>
      <c r="R309" s="414">
        <v>0</v>
      </c>
      <c r="S309" s="415"/>
      <c r="T309" s="416"/>
      <c r="U309" s="417"/>
      <c r="V309" s="451"/>
      <c r="W309" s="414">
        <v>0</v>
      </c>
      <c r="X309" s="415"/>
      <c r="Y309" s="416"/>
      <c r="Z309" s="417"/>
      <c r="AA309" s="451"/>
      <c r="AB309" s="414">
        <v>0</v>
      </c>
      <c r="AC309" s="415"/>
      <c r="AD309" s="416"/>
      <c r="AE309" s="417"/>
      <c r="AF309" s="451"/>
      <c r="AG309" s="414">
        <v>0</v>
      </c>
      <c r="AH309" s="415"/>
      <c r="AI309" s="416"/>
      <c r="AJ309" s="417"/>
      <c r="AK309" s="451"/>
      <c r="AL309" s="414">
        <v>0</v>
      </c>
      <c r="AM309" s="415"/>
      <c r="AN309" s="416"/>
      <c r="AO309" s="417"/>
      <c r="AP309" s="451"/>
      <c r="AQ309" s="414">
        <v>0</v>
      </c>
      <c r="AR309" s="415"/>
      <c r="AS309" s="416"/>
      <c r="AT309" s="417"/>
      <c r="AU309" s="451"/>
      <c r="AV309" s="414">
        <v>0</v>
      </c>
      <c r="AW309" s="415"/>
      <c r="AX309" s="416"/>
      <c r="AY309" s="417"/>
      <c r="AZ309" s="451"/>
      <c r="BA309" s="414">
        <v>0</v>
      </c>
      <c r="BB309" s="415"/>
      <c r="BC309" s="416"/>
      <c r="BD309" s="417"/>
      <c r="BE309" s="451"/>
      <c r="BF309" s="414">
        <v>0</v>
      </c>
      <c r="BG309" s="415"/>
      <c r="BH309" s="416"/>
      <c r="BI309" s="417"/>
      <c r="BJ309" s="451"/>
      <c r="BK309" s="414">
        <v>0</v>
      </c>
      <c r="BL309" s="415"/>
      <c r="BM309" s="416"/>
      <c r="BN309" s="417"/>
      <c r="BO309" s="451"/>
      <c r="BP309" s="414">
        <v>0</v>
      </c>
      <c r="BQ309" s="415"/>
      <c r="BR309" s="416"/>
      <c r="BS309" s="417"/>
      <c r="BT309" s="451"/>
      <c r="BU309" s="414">
        <f>SUM(M309:BP309)</f>
        <v>0</v>
      </c>
      <c r="BV309" s="415"/>
      <c r="BW309" s="416"/>
      <c r="BX309" s="417"/>
      <c r="BY309" s="451"/>
      <c r="BZ309" s="414">
        <v>0</v>
      </c>
      <c r="CA309" s="415"/>
      <c r="CB309" s="416"/>
      <c r="CC309" s="417"/>
      <c r="CD309" s="451"/>
      <c r="CE309" s="414">
        <v>0</v>
      </c>
      <c r="CF309" s="415"/>
      <c r="CG309" s="416"/>
      <c r="CH309" s="417"/>
      <c r="CI309" s="451"/>
      <c r="CJ309" s="414">
        <v>0</v>
      </c>
      <c r="CK309" s="415"/>
      <c r="CL309" s="416"/>
      <c r="CM309" s="417"/>
      <c r="CN309" s="451"/>
      <c r="CO309" s="414">
        <v>0</v>
      </c>
      <c r="CP309" s="415"/>
      <c r="CQ309" s="416"/>
      <c r="CR309" s="417"/>
      <c r="CS309" s="451"/>
      <c r="CT309" s="414">
        <v>0</v>
      </c>
      <c r="CU309" s="415"/>
      <c r="CV309" s="416"/>
      <c r="CW309" s="417"/>
      <c r="CX309" s="451"/>
      <c r="CY309" s="414">
        <v>0</v>
      </c>
      <c r="CZ309" s="415"/>
      <c r="DA309" s="416"/>
      <c r="DB309" s="417"/>
      <c r="DC309" s="451"/>
      <c r="DD309" s="414">
        <v>0</v>
      </c>
      <c r="DE309" s="415"/>
      <c r="DF309" s="416"/>
      <c r="DG309" s="417"/>
      <c r="DH309" s="451"/>
      <c r="DI309" s="414">
        <v>0</v>
      </c>
      <c r="DJ309" s="415"/>
      <c r="DK309" s="416"/>
      <c r="DL309" s="417"/>
      <c r="DM309" s="451"/>
      <c r="DN309" s="414">
        <v>0</v>
      </c>
      <c r="DO309" s="415"/>
      <c r="DP309" s="416"/>
      <c r="DQ309" s="417"/>
      <c r="DR309" s="451"/>
      <c r="DS309" s="414">
        <v>0</v>
      </c>
      <c r="DT309" s="415"/>
      <c r="DU309" s="416"/>
      <c r="DV309" s="417"/>
      <c r="DW309" s="451"/>
      <c r="DX309" s="414">
        <v>0</v>
      </c>
      <c r="DY309" s="415"/>
      <c r="DZ309" s="416"/>
      <c r="EA309" s="417"/>
      <c r="EB309" s="451"/>
      <c r="EC309" s="414">
        <v>0</v>
      </c>
      <c r="ED309" s="415"/>
      <c r="EE309" s="416"/>
      <c r="EF309" s="417"/>
      <c r="EG309" s="451"/>
      <c r="EH309" s="414">
        <v>0</v>
      </c>
      <c r="EI309" s="415"/>
      <c r="EJ309" s="416"/>
      <c r="EK309" s="417"/>
      <c r="EL309" s="451"/>
      <c r="EM309" s="414">
        <f t="shared" ref="EM309:EM312" si="22">SUM(CE309:EH309)</f>
        <v>0</v>
      </c>
      <c r="EN309" s="415"/>
      <c r="EO309" s="416"/>
      <c r="EP309" s="301"/>
      <c r="ER309" s="290"/>
    </row>
    <row r="310" spans="4:148" ht="12.75" hidden="1" customHeight="1" x14ac:dyDescent="0.35">
      <c r="D310" s="301" t="s">
        <v>341</v>
      </c>
      <c r="F310" s="450"/>
      <c r="G310" s="452"/>
      <c r="H310" s="416">
        <v>0</v>
      </c>
      <c r="I310" s="420"/>
      <c r="J310" s="416"/>
      <c r="K310" s="417"/>
      <c r="L310" s="452"/>
      <c r="M310" s="416">
        <v>0</v>
      </c>
      <c r="N310" s="420"/>
      <c r="O310" s="416"/>
      <c r="P310" s="417"/>
      <c r="Q310" s="452"/>
      <c r="R310" s="416">
        <v>0</v>
      </c>
      <c r="S310" s="420"/>
      <c r="T310" s="416"/>
      <c r="U310" s="417"/>
      <c r="V310" s="452"/>
      <c r="W310" s="416">
        <v>0</v>
      </c>
      <c r="X310" s="420"/>
      <c r="Y310" s="416"/>
      <c r="Z310" s="417"/>
      <c r="AA310" s="452"/>
      <c r="AB310" s="416">
        <v>0</v>
      </c>
      <c r="AC310" s="420"/>
      <c r="AD310" s="416"/>
      <c r="AE310" s="417"/>
      <c r="AF310" s="452"/>
      <c r="AG310" s="416">
        <v>0</v>
      </c>
      <c r="AH310" s="420"/>
      <c r="AI310" s="416"/>
      <c r="AJ310" s="417"/>
      <c r="AK310" s="452"/>
      <c r="AL310" s="416">
        <v>0</v>
      </c>
      <c r="AM310" s="420"/>
      <c r="AN310" s="416"/>
      <c r="AO310" s="417"/>
      <c r="AP310" s="452"/>
      <c r="AQ310" s="416">
        <v>0</v>
      </c>
      <c r="AR310" s="420"/>
      <c r="AS310" s="416"/>
      <c r="AT310" s="417"/>
      <c r="AU310" s="452"/>
      <c r="AV310" s="416">
        <v>0</v>
      </c>
      <c r="AW310" s="420"/>
      <c r="AX310" s="416"/>
      <c r="AY310" s="417"/>
      <c r="AZ310" s="452"/>
      <c r="BA310" s="416">
        <v>0</v>
      </c>
      <c r="BB310" s="420"/>
      <c r="BC310" s="416"/>
      <c r="BD310" s="417"/>
      <c r="BE310" s="452"/>
      <c r="BF310" s="416">
        <v>0</v>
      </c>
      <c r="BG310" s="420"/>
      <c r="BH310" s="416"/>
      <c r="BI310" s="417"/>
      <c r="BJ310" s="452"/>
      <c r="BK310" s="416">
        <v>0</v>
      </c>
      <c r="BL310" s="420"/>
      <c r="BM310" s="416"/>
      <c r="BN310" s="417"/>
      <c r="BO310" s="452"/>
      <c r="BP310" s="416">
        <v>0</v>
      </c>
      <c r="BQ310" s="420"/>
      <c r="BR310" s="416"/>
      <c r="BS310" s="417"/>
      <c r="BT310" s="452"/>
      <c r="BU310" s="416">
        <f>SUM(M310:BP310)</f>
        <v>0</v>
      </c>
      <c r="BV310" s="420"/>
      <c r="BW310" s="416"/>
      <c r="BX310" s="417"/>
      <c r="BY310" s="452"/>
      <c r="BZ310" s="416">
        <v>0</v>
      </c>
      <c r="CA310" s="420"/>
      <c r="CB310" s="416"/>
      <c r="CC310" s="417"/>
      <c r="CD310" s="452"/>
      <c r="CE310" s="416">
        <v>0</v>
      </c>
      <c r="CF310" s="420"/>
      <c r="CG310" s="416"/>
      <c r="CH310" s="417"/>
      <c r="CI310" s="452"/>
      <c r="CJ310" s="416">
        <v>0</v>
      </c>
      <c r="CK310" s="420"/>
      <c r="CL310" s="416"/>
      <c r="CM310" s="417"/>
      <c r="CN310" s="452"/>
      <c r="CO310" s="416">
        <v>0</v>
      </c>
      <c r="CP310" s="420"/>
      <c r="CQ310" s="416"/>
      <c r="CR310" s="417"/>
      <c r="CS310" s="452"/>
      <c r="CT310" s="416">
        <v>0</v>
      </c>
      <c r="CU310" s="420"/>
      <c r="CV310" s="416"/>
      <c r="CW310" s="417"/>
      <c r="CX310" s="452"/>
      <c r="CY310" s="416">
        <v>0</v>
      </c>
      <c r="CZ310" s="420"/>
      <c r="DA310" s="416"/>
      <c r="DB310" s="417"/>
      <c r="DC310" s="452"/>
      <c r="DD310" s="416">
        <v>0</v>
      </c>
      <c r="DE310" s="420"/>
      <c r="DF310" s="416"/>
      <c r="DG310" s="417"/>
      <c r="DH310" s="452"/>
      <c r="DI310" s="416">
        <v>0</v>
      </c>
      <c r="DJ310" s="420"/>
      <c r="DK310" s="416"/>
      <c r="DL310" s="417"/>
      <c r="DM310" s="452"/>
      <c r="DN310" s="416">
        <v>0</v>
      </c>
      <c r="DO310" s="420"/>
      <c r="DP310" s="416"/>
      <c r="DQ310" s="417"/>
      <c r="DR310" s="452"/>
      <c r="DS310" s="416">
        <v>0</v>
      </c>
      <c r="DT310" s="420"/>
      <c r="DU310" s="416"/>
      <c r="DV310" s="417"/>
      <c r="DW310" s="452"/>
      <c r="DX310" s="416">
        <v>0</v>
      </c>
      <c r="DY310" s="420"/>
      <c r="DZ310" s="416"/>
      <c r="EA310" s="417"/>
      <c r="EB310" s="452"/>
      <c r="EC310" s="416">
        <v>0</v>
      </c>
      <c r="ED310" s="420"/>
      <c r="EE310" s="416"/>
      <c r="EF310" s="417"/>
      <c r="EG310" s="452"/>
      <c r="EH310" s="416">
        <v>0</v>
      </c>
      <c r="EI310" s="420"/>
      <c r="EJ310" s="416"/>
      <c r="EK310" s="417"/>
      <c r="EL310" s="452"/>
      <c r="EM310" s="416">
        <f t="shared" si="22"/>
        <v>0</v>
      </c>
      <c r="EN310" s="420"/>
      <c r="EO310" s="416"/>
      <c r="EP310" s="301"/>
      <c r="ER310" s="290"/>
    </row>
    <row r="311" spans="4:148" ht="12.75" hidden="1" customHeight="1" x14ac:dyDescent="0.35">
      <c r="D311" s="301" t="s">
        <v>342</v>
      </c>
      <c r="F311" s="450"/>
      <c r="G311" s="452"/>
      <c r="H311" s="416">
        <v>0</v>
      </c>
      <c r="I311" s="420"/>
      <c r="J311" s="416"/>
      <c r="K311" s="417"/>
      <c r="L311" s="452"/>
      <c r="M311" s="416">
        <v>0</v>
      </c>
      <c r="N311" s="420"/>
      <c r="O311" s="416"/>
      <c r="P311" s="417"/>
      <c r="Q311" s="452"/>
      <c r="R311" s="416">
        <v>0</v>
      </c>
      <c r="S311" s="420"/>
      <c r="T311" s="416"/>
      <c r="U311" s="417"/>
      <c r="V311" s="452"/>
      <c r="W311" s="416">
        <v>0</v>
      </c>
      <c r="X311" s="420"/>
      <c r="Y311" s="416"/>
      <c r="Z311" s="417"/>
      <c r="AA311" s="452"/>
      <c r="AB311" s="416">
        <v>0</v>
      </c>
      <c r="AC311" s="420"/>
      <c r="AD311" s="416"/>
      <c r="AE311" s="417"/>
      <c r="AF311" s="452"/>
      <c r="AG311" s="416">
        <v>0</v>
      </c>
      <c r="AH311" s="420"/>
      <c r="AI311" s="416"/>
      <c r="AJ311" s="417"/>
      <c r="AK311" s="452"/>
      <c r="AL311" s="416">
        <v>0</v>
      </c>
      <c r="AM311" s="420"/>
      <c r="AN311" s="416"/>
      <c r="AO311" s="417"/>
      <c r="AP311" s="452"/>
      <c r="AQ311" s="416">
        <v>0</v>
      </c>
      <c r="AR311" s="420"/>
      <c r="AS311" s="416"/>
      <c r="AT311" s="417"/>
      <c r="AU311" s="452"/>
      <c r="AV311" s="416">
        <v>0</v>
      </c>
      <c r="AW311" s="420"/>
      <c r="AX311" s="416"/>
      <c r="AY311" s="417"/>
      <c r="AZ311" s="452"/>
      <c r="BA311" s="416">
        <v>0</v>
      </c>
      <c r="BB311" s="420"/>
      <c r="BC311" s="416"/>
      <c r="BD311" s="417"/>
      <c r="BE311" s="452"/>
      <c r="BF311" s="416">
        <v>0</v>
      </c>
      <c r="BG311" s="420"/>
      <c r="BH311" s="416"/>
      <c r="BI311" s="417"/>
      <c r="BJ311" s="452"/>
      <c r="BK311" s="416">
        <v>0</v>
      </c>
      <c r="BL311" s="420"/>
      <c r="BM311" s="416"/>
      <c r="BN311" s="417"/>
      <c r="BO311" s="452"/>
      <c r="BP311" s="416">
        <v>0</v>
      </c>
      <c r="BQ311" s="420"/>
      <c r="BR311" s="416"/>
      <c r="BS311" s="417"/>
      <c r="BT311" s="452"/>
      <c r="BU311" s="416">
        <f>SUM(M311:BP311)</f>
        <v>0</v>
      </c>
      <c r="BV311" s="420"/>
      <c r="BW311" s="416"/>
      <c r="BX311" s="417"/>
      <c r="BY311" s="452"/>
      <c r="BZ311" s="416">
        <v>0</v>
      </c>
      <c r="CA311" s="420"/>
      <c r="CB311" s="416"/>
      <c r="CC311" s="417"/>
      <c r="CD311" s="452"/>
      <c r="CE311" s="416">
        <v>0</v>
      </c>
      <c r="CF311" s="420"/>
      <c r="CG311" s="416"/>
      <c r="CH311" s="417"/>
      <c r="CI311" s="452"/>
      <c r="CJ311" s="416">
        <v>0</v>
      </c>
      <c r="CK311" s="420"/>
      <c r="CL311" s="416"/>
      <c r="CM311" s="417"/>
      <c r="CN311" s="452"/>
      <c r="CO311" s="416">
        <v>0</v>
      </c>
      <c r="CP311" s="420"/>
      <c r="CQ311" s="416"/>
      <c r="CR311" s="417"/>
      <c r="CS311" s="452"/>
      <c r="CT311" s="416">
        <v>0</v>
      </c>
      <c r="CU311" s="420"/>
      <c r="CV311" s="416"/>
      <c r="CW311" s="417"/>
      <c r="CX311" s="452"/>
      <c r="CY311" s="416">
        <v>0</v>
      </c>
      <c r="CZ311" s="420"/>
      <c r="DA311" s="416"/>
      <c r="DB311" s="417"/>
      <c r="DC311" s="452"/>
      <c r="DD311" s="416">
        <v>0</v>
      </c>
      <c r="DE311" s="420"/>
      <c r="DF311" s="416"/>
      <c r="DG311" s="417"/>
      <c r="DH311" s="452"/>
      <c r="DI311" s="416">
        <v>0</v>
      </c>
      <c r="DJ311" s="420"/>
      <c r="DK311" s="416"/>
      <c r="DL311" s="417"/>
      <c r="DM311" s="452"/>
      <c r="DN311" s="416">
        <v>0</v>
      </c>
      <c r="DO311" s="420"/>
      <c r="DP311" s="416"/>
      <c r="DQ311" s="417"/>
      <c r="DR311" s="452"/>
      <c r="DS311" s="416">
        <v>0</v>
      </c>
      <c r="DT311" s="420"/>
      <c r="DU311" s="416"/>
      <c r="DV311" s="417"/>
      <c r="DW311" s="452"/>
      <c r="DX311" s="416">
        <v>0</v>
      </c>
      <c r="DY311" s="420"/>
      <c r="DZ311" s="416"/>
      <c r="EA311" s="417"/>
      <c r="EB311" s="452"/>
      <c r="EC311" s="416">
        <v>0</v>
      </c>
      <c r="ED311" s="420"/>
      <c r="EE311" s="416"/>
      <c r="EF311" s="417"/>
      <c r="EG311" s="452"/>
      <c r="EH311" s="416">
        <v>0</v>
      </c>
      <c r="EI311" s="420"/>
      <c r="EJ311" s="416"/>
      <c r="EK311" s="417"/>
      <c r="EL311" s="452"/>
      <c r="EM311" s="416">
        <f t="shared" si="22"/>
        <v>0</v>
      </c>
      <c r="EN311" s="420"/>
      <c r="EO311" s="416"/>
      <c r="EP311" s="301"/>
      <c r="ER311" s="290"/>
    </row>
    <row r="312" spans="4:148" ht="12.75" hidden="1" customHeight="1" x14ac:dyDescent="0.35">
      <c r="D312" s="301" t="s">
        <v>343</v>
      </c>
      <c r="F312" s="450"/>
      <c r="G312" s="455"/>
      <c r="H312" s="428">
        <v>0</v>
      </c>
      <c r="I312" s="429"/>
      <c r="J312" s="416"/>
      <c r="K312" s="417"/>
      <c r="L312" s="337"/>
      <c r="M312" s="428">
        <v>0</v>
      </c>
      <c r="N312" s="429"/>
      <c r="O312" s="416"/>
      <c r="P312" s="417"/>
      <c r="Q312" s="337"/>
      <c r="R312" s="428">
        <v>0</v>
      </c>
      <c r="S312" s="429"/>
      <c r="T312" s="416"/>
      <c r="U312" s="417"/>
      <c r="V312" s="337"/>
      <c r="W312" s="428">
        <v>0</v>
      </c>
      <c r="X312" s="429"/>
      <c r="Y312" s="416"/>
      <c r="Z312" s="417"/>
      <c r="AA312" s="337"/>
      <c r="AB312" s="428">
        <v>0</v>
      </c>
      <c r="AC312" s="429"/>
      <c r="AD312" s="416"/>
      <c r="AE312" s="417"/>
      <c r="AF312" s="337"/>
      <c r="AG312" s="428">
        <v>0</v>
      </c>
      <c r="AH312" s="429"/>
      <c r="AI312" s="416"/>
      <c r="AJ312" s="417"/>
      <c r="AK312" s="337"/>
      <c r="AL312" s="428">
        <v>0</v>
      </c>
      <c r="AM312" s="429"/>
      <c r="AN312" s="416"/>
      <c r="AO312" s="417"/>
      <c r="AP312" s="337"/>
      <c r="AQ312" s="428">
        <v>0</v>
      </c>
      <c r="AR312" s="429"/>
      <c r="AS312" s="416"/>
      <c r="AT312" s="417"/>
      <c r="AU312" s="430"/>
      <c r="AV312" s="428">
        <v>0</v>
      </c>
      <c r="AW312" s="429"/>
      <c r="AX312" s="416"/>
      <c r="AY312" s="417"/>
      <c r="AZ312" s="430"/>
      <c r="BA312" s="428">
        <v>0</v>
      </c>
      <c r="BB312" s="429"/>
      <c r="BC312" s="416"/>
      <c r="BD312" s="417"/>
      <c r="BE312" s="430"/>
      <c r="BF312" s="428">
        <v>0</v>
      </c>
      <c r="BG312" s="429"/>
      <c r="BH312" s="416"/>
      <c r="BI312" s="417"/>
      <c r="BJ312" s="430"/>
      <c r="BK312" s="428">
        <v>0</v>
      </c>
      <c r="BL312" s="429"/>
      <c r="BM312" s="416"/>
      <c r="BN312" s="417"/>
      <c r="BO312" s="430"/>
      <c r="BP312" s="428">
        <v>0</v>
      </c>
      <c r="BQ312" s="429"/>
      <c r="BR312" s="416"/>
      <c r="BS312" s="417"/>
      <c r="BT312" s="430"/>
      <c r="BU312" s="428">
        <f>SUM(M312:BP312)</f>
        <v>0</v>
      </c>
      <c r="BV312" s="429"/>
      <c r="BW312" s="416"/>
      <c r="BX312" s="417"/>
      <c r="BY312" s="430"/>
      <c r="BZ312" s="428">
        <v>0</v>
      </c>
      <c r="CA312" s="429"/>
      <c r="CB312" s="416"/>
      <c r="CC312" s="417"/>
      <c r="CD312" s="337"/>
      <c r="CE312" s="428">
        <v>0</v>
      </c>
      <c r="CF312" s="429"/>
      <c r="CG312" s="416"/>
      <c r="CH312" s="417"/>
      <c r="CI312" s="337"/>
      <c r="CJ312" s="428">
        <v>0</v>
      </c>
      <c r="CK312" s="429"/>
      <c r="CL312" s="416"/>
      <c r="CM312" s="417"/>
      <c r="CN312" s="337"/>
      <c r="CO312" s="428">
        <v>0</v>
      </c>
      <c r="CP312" s="429"/>
      <c r="CQ312" s="416"/>
      <c r="CR312" s="417"/>
      <c r="CS312" s="337"/>
      <c r="CT312" s="428">
        <v>0</v>
      </c>
      <c r="CU312" s="429"/>
      <c r="CV312" s="416"/>
      <c r="CW312" s="417"/>
      <c r="CX312" s="337"/>
      <c r="CY312" s="428">
        <v>0</v>
      </c>
      <c r="CZ312" s="429"/>
      <c r="DA312" s="416"/>
      <c r="DB312" s="417"/>
      <c r="DC312" s="337"/>
      <c r="DD312" s="428">
        <v>0</v>
      </c>
      <c r="DE312" s="429"/>
      <c r="DF312" s="416"/>
      <c r="DG312" s="417"/>
      <c r="DH312" s="337"/>
      <c r="DI312" s="428">
        <v>0</v>
      </c>
      <c r="DJ312" s="429"/>
      <c r="DK312" s="416"/>
      <c r="DL312" s="417"/>
      <c r="DM312" s="430"/>
      <c r="DN312" s="428">
        <v>0</v>
      </c>
      <c r="DO312" s="429"/>
      <c r="DP312" s="416"/>
      <c r="DQ312" s="417"/>
      <c r="DR312" s="430"/>
      <c r="DS312" s="428">
        <v>0</v>
      </c>
      <c r="DT312" s="429"/>
      <c r="DU312" s="416"/>
      <c r="DV312" s="417"/>
      <c r="DW312" s="430"/>
      <c r="DX312" s="428">
        <v>0</v>
      </c>
      <c r="DY312" s="429"/>
      <c r="DZ312" s="416"/>
      <c r="EA312" s="417"/>
      <c r="EB312" s="430"/>
      <c r="EC312" s="428">
        <v>0</v>
      </c>
      <c r="ED312" s="429"/>
      <c r="EE312" s="416"/>
      <c r="EF312" s="417"/>
      <c r="EG312" s="430"/>
      <c r="EH312" s="428">
        <v>0</v>
      </c>
      <c r="EI312" s="429"/>
      <c r="EJ312" s="416"/>
      <c r="EK312" s="417"/>
      <c r="EL312" s="430"/>
      <c r="EM312" s="428">
        <f t="shared" si="22"/>
        <v>0</v>
      </c>
      <c r="EN312" s="429"/>
      <c r="EO312" s="416"/>
      <c r="EP312" s="301"/>
      <c r="ER312" s="290"/>
    </row>
    <row r="313" spans="4:148" ht="12.75" hidden="1" customHeight="1" x14ac:dyDescent="0.35">
      <c r="D313" s="301"/>
      <c r="F313" s="450"/>
      <c r="G313" s="327"/>
      <c r="H313" s="416"/>
      <c r="I313" s="416"/>
      <c r="J313" s="416"/>
      <c r="K313" s="417"/>
      <c r="L313" s="327"/>
      <c r="M313" s="416"/>
      <c r="N313" s="416"/>
      <c r="O313" s="416"/>
      <c r="P313" s="417"/>
      <c r="Q313" s="327"/>
      <c r="R313" s="416"/>
      <c r="S313" s="416"/>
      <c r="T313" s="416"/>
      <c r="U313" s="417"/>
      <c r="V313" s="327"/>
      <c r="W313" s="416"/>
      <c r="X313" s="416"/>
      <c r="Y313" s="416"/>
      <c r="Z313" s="417"/>
      <c r="AA313" s="327"/>
      <c r="AB313" s="416"/>
      <c r="AC313" s="416"/>
      <c r="AD313" s="416"/>
      <c r="AE313" s="417"/>
      <c r="AF313" s="327"/>
      <c r="AG313" s="416"/>
      <c r="AH313" s="416"/>
      <c r="AI313" s="416"/>
      <c r="AJ313" s="417"/>
      <c r="AK313" s="327"/>
      <c r="AL313" s="416"/>
      <c r="AM313" s="416"/>
      <c r="AN313" s="416"/>
      <c r="AO313" s="417"/>
      <c r="AP313" s="327"/>
      <c r="AQ313" s="416"/>
      <c r="AR313" s="416"/>
      <c r="AS313" s="416"/>
      <c r="AT313" s="417"/>
      <c r="AU313" s="327"/>
      <c r="AV313" s="416"/>
      <c r="AW313" s="416"/>
      <c r="AX313" s="416"/>
      <c r="AY313" s="417"/>
      <c r="AZ313" s="327"/>
      <c r="BA313" s="416"/>
      <c r="BB313" s="416"/>
      <c r="BC313" s="416"/>
      <c r="BD313" s="417"/>
      <c r="BE313" s="327"/>
      <c r="BF313" s="416"/>
      <c r="BG313" s="416"/>
      <c r="BH313" s="416"/>
      <c r="BI313" s="417"/>
      <c r="BJ313" s="327"/>
      <c r="BK313" s="416"/>
      <c r="BL313" s="416"/>
      <c r="BM313" s="416"/>
      <c r="BN313" s="417"/>
      <c r="BO313" s="327"/>
      <c r="BP313" s="416"/>
      <c r="BQ313" s="416"/>
      <c r="BR313" s="416"/>
      <c r="BS313" s="417"/>
      <c r="BT313" s="327"/>
      <c r="BU313" s="416"/>
      <c r="BV313" s="416"/>
      <c r="BW313" s="416"/>
      <c r="BX313" s="417"/>
      <c r="BY313" s="327"/>
      <c r="BZ313" s="416"/>
      <c r="CA313" s="416"/>
      <c r="CB313" s="416"/>
      <c r="CC313" s="417"/>
      <c r="CD313" s="327"/>
      <c r="CE313" s="416"/>
      <c r="CF313" s="416"/>
      <c r="CG313" s="416"/>
      <c r="CH313" s="417"/>
      <c r="CI313" s="327"/>
      <c r="CJ313" s="416"/>
      <c r="CK313" s="416"/>
      <c r="CL313" s="416"/>
      <c r="CM313" s="417"/>
      <c r="CN313" s="327"/>
      <c r="CO313" s="416"/>
      <c r="CP313" s="416"/>
      <c r="CQ313" s="416"/>
      <c r="CR313" s="417"/>
      <c r="CS313" s="327"/>
      <c r="CT313" s="416"/>
      <c r="CU313" s="416"/>
      <c r="CV313" s="416"/>
      <c r="CW313" s="417"/>
      <c r="CX313" s="327"/>
      <c r="CY313" s="416"/>
      <c r="CZ313" s="416"/>
      <c r="DA313" s="416"/>
      <c r="DB313" s="417"/>
      <c r="DC313" s="327"/>
      <c r="DD313" s="416"/>
      <c r="DE313" s="416"/>
      <c r="DF313" s="416"/>
      <c r="DG313" s="417"/>
      <c r="DH313" s="327"/>
      <c r="DI313" s="416"/>
      <c r="DJ313" s="416"/>
      <c r="DK313" s="416"/>
      <c r="DL313" s="417"/>
      <c r="DM313" s="327"/>
      <c r="DN313" s="416"/>
      <c r="DO313" s="416"/>
      <c r="DP313" s="416"/>
      <c r="DQ313" s="417"/>
      <c r="DR313" s="327"/>
      <c r="DS313" s="416"/>
      <c r="DT313" s="416"/>
      <c r="DU313" s="416"/>
      <c r="DV313" s="417"/>
      <c r="DW313" s="327"/>
      <c r="DX313" s="416"/>
      <c r="DY313" s="416"/>
      <c r="DZ313" s="416"/>
      <c r="EA313" s="417"/>
      <c r="EB313" s="327"/>
      <c r="EC313" s="416"/>
      <c r="ED313" s="416"/>
      <c r="EE313" s="416"/>
      <c r="EF313" s="417"/>
      <c r="EG313" s="327"/>
      <c r="EH313" s="416"/>
      <c r="EI313" s="416"/>
      <c r="EJ313" s="416"/>
      <c r="EK313" s="417"/>
      <c r="EL313" s="327"/>
      <c r="EM313" s="416"/>
      <c r="EN313" s="416"/>
      <c r="EO313" s="416"/>
      <c r="EP313" s="301"/>
      <c r="ER313" s="290"/>
    </row>
    <row r="314" spans="4:148" ht="12.75" hidden="1" customHeight="1" x14ac:dyDescent="0.35">
      <c r="D314" s="301" t="s">
        <v>351</v>
      </c>
      <c r="F314" s="450"/>
      <c r="G314" s="327"/>
      <c r="H314" s="416">
        <f>SUM(H315:H318)</f>
        <v>0</v>
      </c>
      <c r="I314" s="416"/>
      <c r="J314" s="416"/>
      <c r="K314" s="417"/>
      <c r="L314" s="327"/>
      <c r="M314" s="416">
        <f>SUM(M315:M318)</f>
        <v>0</v>
      </c>
      <c r="N314" s="416"/>
      <c r="O314" s="416"/>
      <c r="P314" s="417"/>
      <c r="Q314" s="327"/>
      <c r="R314" s="416">
        <f>SUM(R315:R318)</f>
        <v>0</v>
      </c>
      <c r="S314" s="416"/>
      <c r="T314" s="416"/>
      <c r="U314" s="417"/>
      <c r="V314" s="327"/>
      <c r="W314" s="416">
        <f>SUM(W315:W318)</f>
        <v>0</v>
      </c>
      <c r="X314" s="416"/>
      <c r="Y314" s="416"/>
      <c r="Z314" s="417"/>
      <c r="AA314" s="327"/>
      <c r="AB314" s="416">
        <f>SUM(AB315:AB318)</f>
        <v>0</v>
      </c>
      <c r="AC314" s="416"/>
      <c r="AD314" s="416"/>
      <c r="AE314" s="417"/>
      <c r="AF314" s="327"/>
      <c r="AG314" s="416">
        <f>SUM(AG315:AG318)</f>
        <v>0</v>
      </c>
      <c r="AH314" s="416"/>
      <c r="AI314" s="416"/>
      <c r="AJ314" s="417"/>
      <c r="AK314" s="327"/>
      <c r="AL314" s="416">
        <f>SUM(AL315:AL318)</f>
        <v>0</v>
      </c>
      <c r="AM314" s="416"/>
      <c r="AN314" s="416"/>
      <c r="AO314" s="417"/>
      <c r="AP314" s="327"/>
      <c r="AQ314" s="416">
        <f>SUM(AQ315:AQ318)</f>
        <v>0</v>
      </c>
      <c r="AR314" s="416"/>
      <c r="AS314" s="416"/>
      <c r="AT314" s="417"/>
      <c r="AU314" s="327"/>
      <c r="AV314" s="416">
        <f>SUM(AV315:AV318)</f>
        <v>0</v>
      </c>
      <c r="AW314" s="416"/>
      <c r="AX314" s="416"/>
      <c r="AY314" s="417"/>
      <c r="AZ314" s="327"/>
      <c r="BA314" s="416">
        <f>SUM(BA315:BA318)</f>
        <v>0</v>
      </c>
      <c r="BB314" s="416"/>
      <c r="BC314" s="416"/>
      <c r="BD314" s="417"/>
      <c r="BE314" s="327"/>
      <c r="BF314" s="416">
        <f>SUM(BF315:BF318)</f>
        <v>0</v>
      </c>
      <c r="BG314" s="416"/>
      <c r="BH314" s="416"/>
      <c r="BI314" s="417"/>
      <c r="BJ314" s="327"/>
      <c r="BK314" s="416">
        <f>SUM(BK315:BK318)</f>
        <v>0</v>
      </c>
      <c r="BL314" s="416"/>
      <c r="BM314" s="416"/>
      <c r="BN314" s="417"/>
      <c r="BO314" s="327"/>
      <c r="BP314" s="416">
        <f>SUM(BP315:BP318)</f>
        <v>0</v>
      </c>
      <c r="BQ314" s="416"/>
      <c r="BR314" s="416"/>
      <c r="BS314" s="417"/>
      <c r="BT314" s="327"/>
      <c r="BU314" s="416">
        <f>SUM(BU315:BU318)</f>
        <v>0</v>
      </c>
      <c r="BV314" s="416"/>
      <c r="BW314" s="416"/>
      <c r="BX314" s="417"/>
      <c r="BY314" s="327"/>
      <c r="BZ314" s="416">
        <f>SUM(BZ315:BZ318)</f>
        <v>0</v>
      </c>
      <c r="CA314" s="416"/>
      <c r="CB314" s="416"/>
      <c r="CC314" s="417"/>
      <c r="CD314" s="327"/>
      <c r="CE314" s="416">
        <f>SUM(CE315:CE318)</f>
        <v>0</v>
      </c>
      <c r="CF314" s="416"/>
      <c r="CG314" s="416"/>
      <c r="CH314" s="417"/>
      <c r="CI314" s="327"/>
      <c r="CJ314" s="416">
        <f>SUM(CJ315:CJ318)</f>
        <v>0</v>
      </c>
      <c r="CK314" s="416"/>
      <c r="CL314" s="416"/>
      <c r="CM314" s="417"/>
      <c r="CN314" s="327"/>
      <c r="CO314" s="416">
        <f>SUM(CO315:CO318)</f>
        <v>0</v>
      </c>
      <c r="CP314" s="416"/>
      <c r="CQ314" s="416"/>
      <c r="CR314" s="417"/>
      <c r="CS314" s="327"/>
      <c r="CT314" s="416">
        <f>SUM(CT315:CT318)</f>
        <v>0</v>
      </c>
      <c r="CU314" s="416"/>
      <c r="CV314" s="416"/>
      <c r="CW314" s="417"/>
      <c r="CX314" s="327"/>
      <c r="CY314" s="416">
        <f>SUM(CY315:CY318)</f>
        <v>0</v>
      </c>
      <c r="CZ314" s="416"/>
      <c r="DA314" s="416"/>
      <c r="DB314" s="417"/>
      <c r="DC314" s="327"/>
      <c r="DD314" s="416">
        <f>SUM(DD315:DD318)</f>
        <v>0</v>
      </c>
      <c r="DE314" s="416"/>
      <c r="DF314" s="416"/>
      <c r="DG314" s="417"/>
      <c r="DH314" s="327"/>
      <c r="DI314" s="416">
        <f>SUM(DI315:DI318)</f>
        <v>0</v>
      </c>
      <c r="DJ314" s="416"/>
      <c r="DK314" s="416"/>
      <c r="DL314" s="417"/>
      <c r="DM314" s="327"/>
      <c r="DN314" s="416">
        <f>SUM(DN315:DN318)</f>
        <v>0</v>
      </c>
      <c r="DO314" s="416"/>
      <c r="DP314" s="416"/>
      <c r="DQ314" s="417"/>
      <c r="DR314" s="327"/>
      <c r="DS314" s="416">
        <f>SUM(DS315:DS318)</f>
        <v>0</v>
      </c>
      <c r="DT314" s="416"/>
      <c r="DU314" s="416"/>
      <c r="DV314" s="417"/>
      <c r="DW314" s="327"/>
      <c r="DX314" s="416">
        <f>SUM(DX315:DX318)</f>
        <v>0</v>
      </c>
      <c r="DY314" s="416"/>
      <c r="DZ314" s="416"/>
      <c r="EA314" s="417"/>
      <c r="EB314" s="327"/>
      <c r="EC314" s="416">
        <f>SUM(EC315:EC318)</f>
        <v>0</v>
      </c>
      <c r="ED314" s="416"/>
      <c r="EE314" s="416"/>
      <c r="EF314" s="417"/>
      <c r="EG314" s="327"/>
      <c r="EH314" s="416">
        <f>SUM(EH315:EH318)</f>
        <v>0</v>
      </c>
      <c r="EI314" s="416"/>
      <c r="EJ314" s="416"/>
      <c r="EK314" s="417"/>
      <c r="EL314" s="327"/>
      <c r="EM314" s="416">
        <f>SUM(EM315:EM318)</f>
        <v>0</v>
      </c>
      <c r="EN314" s="416"/>
      <c r="EO314" s="416"/>
      <c r="EP314" s="301"/>
      <c r="ER314" s="290"/>
    </row>
    <row r="315" spans="4:148" ht="12.75" hidden="1" customHeight="1" x14ac:dyDescent="0.35">
      <c r="D315" s="301" t="s">
        <v>338</v>
      </c>
      <c r="F315" s="450"/>
      <c r="G315" s="451"/>
      <c r="H315" s="414">
        <v>0</v>
      </c>
      <c r="I315" s="415"/>
      <c r="J315" s="416"/>
      <c r="K315" s="417"/>
      <c r="L315" s="451"/>
      <c r="M315" s="414">
        <v>0</v>
      </c>
      <c r="N315" s="415"/>
      <c r="O315" s="416"/>
      <c r="P315" s="417"/>
      <c r="Q315" s="451"/>
      <c r="R315" s="414">
        <v>0</v>
      </c>
      <c r="S315" s="415"/>
      <c r="T315" s="416"/>
      <c r="U315" s="417"/>
      <c r="V315" s="451"/>
      <c r="W315" s="414">
        <v>0</v>
      </c>
      <c r="X315" s="415"/>
      <c r="Y315" s="416"/>
      <c r="Z315" s="417"/>
      <c r="AA315" s="451"/>
      <c r="AB315" s="414">
        <v>0</v>
      </c>
      <c r="AC315" s="415"/>
      <c r="AD315" s="416"/>
      <c r="AE315" s="417"/>
      <c r="AF315" s="451"/>
      <c r="AG315" s="414">
        <v>0</v>
      </c>
      <c r="AH315" s="415"/>
      <c r="AI315" s="416"/>
      <c r="AJ315" s="417"/>
      <c r="AK315" s="451"/>
      <c r="AL315" s="414">
        <v>0</v>
      </c>
      <c r="AM315" s="415"/>
      <c r="AN315" s="416"/>
      <c r="AO315" s="417"/>
      <c r="AP315" s="451"/>
      <c r="AQ315" s="414">
        <v>0</v>
      </c>
      <c r="AR315" s="415"/>
      <c r="AS315" s="416"/>
      <c r="AT315" s="417"/>
      <c r="AU315" s="451"/>
      <c r="AV315" s="414">
        <v>0</v>
      </c>
      <c r="AW315" s="415"/>
      <c r="AX315" s="416"/>
      <c r="AY315" s="417"/>
      <c r="AZ315" s="451"/>
      <c r="BA315" s="414">
        <v>0</v>
      </c>
      <c r="BB315" s="415"/>
      <c r="BC315" s="416"/>
      <c r="BD315" s="417"/>
      <c r="BE315" s="451"/>
      <c r="BF315" s="414">
        <v>0</v>
      </c>
      <c r="BG315" s="415"/>
      <c r="BH315" s="416"/>
      <c r="BI315" s="417"/>
      <c r="BJ315" s="451"/>
      <c r="BK315" s="414">
        <v>0</v>
      </c>
      <c r="BL315" s="415"/>
      <c r="BM315" s="416"/>
      <c r="BN315" s="417"/>
      <c r="BO315" s="451"/>
      <c r="BP315" s="414">
        <v>0</v>
      </c>
      <c r="BQ315" s="415"/>
      <c r="BR315" s="416"/>
      <c r="BS315" s="417"/>
      <c r="BT315" s="451"/>
      <c r="BU315" s="414">
        <f>SUM(M315:BP315)</f>
        <v>0</v>
      </c>
      <c r="BV315" s="415"/>
      <c r="BW315" s="416"/>
      <c r="BX315" s="417"/>
      <c r="BY315" s="451"/>
      <c r="BZ315" s="414">
        <v>0</v>
      </c>
      <c r="CA315" s="415"/>
      <c r="CB315" s="416"/>
      <c r="CC315" s="417"/>
      <c r="CD315" s="451"/>
      <c r="CE315" s="414">
        <v>0</v>
      </c>
      <c r="CF315" s="415"/>
      <c r="CG315" s="416"/>
      <c r="CH315" s="417"/>
      <c r="CI315" s="451"/>
      <c r="CJ315" s="414">
        <v>0</v>
      </c>
      <c r="CK315" s="415"/>
      <c r="CL315" s="416"/>
      <c r="CM315" s="417"/>
      <c r="CN315" s="451"/>
      <c r="CO315" s="414">
        <v>0</v>
      </c>
      <c r="CP315" s="415"/>
      <c r="CQ315" s="416"/>
      <c r="CR315" s="417"/>
      <c r="CS315" s="451"/>
      <c r="CT315" s="414">
        <v>0</v>
      </c>
      <c r="CU315" s="415"/>
      <c r="CV315" s="416"/>
      <c r="CW315" s="417"/>
      <c r="CX315" s="451"/>
      <c r="CY315" s="414">
        <v>0</v>
      </c>
      <c r="CZ315" s="415"/>
      <c r="DA315" s="416"/>
      <c r="DB315" s="417"/>
      <c r="DC315" s="451"/>
      <c r="DD315" s="414">
        <v>0</v>
      </c>
      <c r="DE315" s="415"/>
      <c r="DF315" s="416"/>
      <c r="DG315" s="417"/>
      <c r="DH315" s="451"/>
      <c r="DI315" s="414">
        <v>0</v>
      </c>
      <c r="DJ315" s="415"/>
      <c r="DK315" s="416"/>
      <c r="DL315" s="417"/>
      <c r="DM315" s="451"/>
      <c r="DN315" s="414">
        <v>0</v>
      </c>
      <c r="DO315" s="415"/>
      <c r="DP315" s="416"/>
      <c r="DQ315" s="417"/>
      <c r="DR315" s="451"/>
      <c r="DS315" s="414">
        <v>0</v>
      </c>
      <c r="DT315" s="415"/>
      <c r="DU315" s="416"/>
      <c r="DV315" s="417"/>
      <c r="DW315" s="451"/>
      <c r="DX315" s="414">
        <v>0</v>
      </c>
      <c r="DY315" s="415"/>
      <c r="DZ315" s="416"/>
      <c r="EA315" s="417"/>
      <c r="EB315" s="451"/>
      <c r="EC315" s="414">
        <v>0</v>
      </c>
      <c r="ED315" s="415"/>
      <c r="EE315" s="416"/>
      <c r="EF315" s="417"/>
      <c r="EG315" s="451"/>
      <c r="EH315" s="414">
        <v>0</v>
      </c>
      <c r="EI315" s="415"/>
      <c r="EJ315" s="416"/>
      <c r="EK315" s="417"/>
      <c r="EL315" s="451"/>
      <c r="EM315" s="414">
        <f>SUM(CE315:CJ315)</f>
        <v>0</v>
      </c>
      <c r="EN315" s="415"/>
      <c r="EO315" s="416"/>
      <c r="EP315" s="301"/>
      <c r="ER315" s="290"/>
    </row>
    <row r="316" spans="4:148" ht="12.75" hidden="1" customHeight="1" x14ac:dyDescent="0.35">
      <c r="D316" s="301" t="s">
        <v>341</v>
      </c>
      <c r="F316" s="450"/>
      <c r="G316" s="452"/>
      <c r="H316" s="416">
        <v>0</v>
      </c>
      <c r="I316" s="420"/>
      <c r="J316" s="416"/>
      <c r="K316" s="417"/>
      <c r="L316" s="452"/>
      <c r="M316" s="416">
        <v>0</v>
      </c>
      <c r="N316" s="420"/>
      <c r="O316" s="416"/>
      <c r="P316" s="417"/>
      <c r="Q316" s="452"/>
      <c r="R316" s="416">
        <v>0</v>
      </c>
      <c r="S316" s="420"/>
      <c r="T316" s="416"/>
      <c r="U316" s="417"/>
      <c r="V316" s="452"/>
      <c r="W316" s="416">
        <v>0</v>
      </c>
      <c r="X316" s="420"/>
      <c r="Y316" s="416"/>
      <c r="Z316" s="417"/>
      <c r="AA316" s="452"/>
      <c r="AB316" s="416">
        <v>0</v>
      </c>
      <c r="AC316" s="420"/>
      <c r="AD316" s="416"/>
      <c r="AE316" s="417"/>
      <c r="AF316" s="452"/>
      <c r="AG316" s="416">
        <v>0</v>
      </c>
      <c r="AH316" s="420"/>
      <c r="AI316" s="416"/>
      <c r="AJ316" s="417"/>
      <c r="AK316" s="452"/>
      <c r="AL316" s="416">
        <v>0</v>
      </c>
      <c r="AM316" s="420"/>
      <c r="AN316" s="416"/>
      <c r="AO316" s="417"/>
      <c r="AP316" s="452"/>
      <c r="AQ316" s="416">
        <v>0</v>
      </c>
      <c r="AR316" s="420"/>
      <c r="AS316" s="416"/>
      <c r="AT316" s="417"/>
      <c r="AU316" s="452"/>
      <c r="AV316" s="416">
        <v>0</v>
      </c>
      <c r="AW316" s="420"/>
      <c r="AX316" s="416"/>
      <c r="AY316" s="417"/>
      <c r="AZ316" s="452"/>
      <c r="BA316" s="416">
        <v>0</v>
      </c>
      <c r="BB316" s="420"/>
      <c r="BC316" s="416"/>
      <c r="BD316" s="417"/>
      <c r="BE316" s="452"/>
      <c r="BF316" s="416">
        <v>0</v>
      </c>
      <c r="BG316" s="420"/>
      <c r="BH316" s="416"/>
      <c r="BI316" s="417"/>
      <c r="BJ316" s="452"/>
      <c r="BK316" s="416">
        <v>0</v>
      </c>
      <c r="BL316" s="420"/>
      <c r="BM316" s="416"/>
      <c r="BN316" s="417"/>
      <c r="BO316" s="452"/>
      <c r="BP316" s="416">
        <v>0</v>
      </c>
      <c r="BQ316" s="420"/>
      <c r="BR316" s="416"/>
      <c r="BS316" s="417"/>
      <c r="BT316" s="452"/>
      <c r="BU316" s="416">
        <f>SUM(M316:BP316)</f>
        <v>0</v>
      </c>
      <c r="BV316" s="420"/>
      <c r="BW316" s="416"/>
      <c r="BX316" s="417"/>
      <c r="BY316" s="452"/>
      <c r="BZ316" s="416">
        <v>0</v>
      </c>
      <c r="CA316" s="420"/>
      <c r="CB316" s="416"/>
      <c r="CC316" s="417"/>
      <c r="CD316" s="452"/>
      <c r="CE316" s="416">
        <v>0</v>
      </c>
      <c r="CF316" s="420"/>
      <c r="CG316" s="416"/>
      <c r="CH316" s="417"/>
      <c r="CI316" s="452"/>
      <c r="CJ316" s="416">
        <v>0</v>
      </c>
      <c r="CK316" s="420"/>
      <c r="CL316" s="416"/>
      <c r="CM316" s="417"/>
      <c r="CN316" s="452"/>
      <c r="CO316" s="416">
        <v>0</v>
      </c>
      <c r="CP316" s="420"/>
      <c r="CQ316" s="416"/>
      <c r="CR316" s="417"/>
      <c r="CS316" s="452"/>
      <c r="CT316" s="416">
        <v>0</v>
      </c>
      <c r="CU316" s="420"/>
      <c r="CV316" s="416"/>
      <c r="CW316" s="417"/>
      <c r="CX316" s="452"/>
      <c r="CY316" s="416">
        <v>0</v>
      </c>
      <c r="CZ316" s="420"/>
      <c r="DA316" s="416"/>
      <c r="DB316" s="417"/>
      <c r="DC316" s="452"/>
      <c r="DD316" s="416">
        <v>0</v>
      </c>
      <c r="DE316" s="420"/>
      <c r="DF316" s="416"/>
      <c r="DG316" s="417"/>
      <c r="DH316" s="452"/>
      <c r="DI316" s="416">
        <v>0</v>
      </c>
      <c r="DJ316" s="420"/>
      <c r="DK316" s="416"/>
      <c r="DL316" s="417"/>
      <c r="DM316" s="452"/>
      <c r="DN316" s="416">
        <v>0</v>
      </c>
      <c r="DO316" s="420"/>
      <c r="DP316" s="416"/>
      <c r="DQ316" s="417"/>
      <c r="DR316" s="452"/>
      <c r="DS316" s="416">
        <v>0</v>
      </c>
      <c r="DT316" s="420"/>
      <c r="DU316" s="416"/>
      <c r="DV316" s="417"/>
      <c r="DW316" s="452"/>
      <c r="DX316" s="416">
        <v>0</v>
      </c>
      <c r="DY316" s="420"/>
      <c r="DZ316" s="416"/>
      <c r="EA316" s="417"/>
      <c r="EB316" s="452"/>
      <c r="EC316" s="416">
        <v>0</v>
      </c>
      <c r="ED316" s="420"/>
      <c r="EE316" s="416"/>
      <c r="EF316" s="417"/>
      <c r="EG316" s="452"/>
      <c r="EH316" s="416">
        <v>0</v>
      </c>
      <c r="EI316" s="420"/>
      <c r="EJ316" s="416"/>
      <c r="EK316" s="417"/>
      <c r="EL316" s="452"/>
      <c r="EM316" s="416">
        <f>SUM(CE316:CJ316)</f>
        <v>0</v>
      </c>
      <c r="EN316" s="420"/>
      <c r="EO316" s="416"/>
      <c r="EP316" s="301"/>
      <c r="ER316" s="290"/>
    </row>
    <row r="317" spans="4:148" ht="12.75" hidden="1" customHeight="1" x14ac:dyDescent="0.35">
      <c r="D317" s="301" t="s">
        <v>342</v>
      </c>
      <c r="F317" s="450"/>
      <c r="G317" s="452"/>
      <c r="H317" s="416">
        <v>0</v>
      </c>
      <c r="I317" s="420"/>
      <c r="J317" s="416"/>
      <c r="K317" s="417"/>
      <c r="L317" s="452"/>
      <c r="M317" s="416">
        <v>0</v>
      </c>
      <c r="N317" s="420"/>
      <c r="O317" s="416"/>
      <c r="P317" s="417"/>
      <c r="Q317" s="452"/>
      <c r="R317" s="416">
        <v>0</v>
      </c>
      <c r="S317" s="420"/>
      <c r="T317" s="416"/>
      <c r="U317" s="417"/>
      <c r="V317" s="452"/>
      <c r="W317" s="416">
        <v>0</v>
      </c>
      <c r="X317" s="420"/>
      <c r="Y317" s="416"/>
      <c r="Z317" s="417"/>
      <c r="AA317" s="452"/>
      <c r="AB317" s="416">
        <v>0</v>
      </c>
      <c r="AC317" s="420"/>
      <c r="AD317" s="416"/>
      <c r="AE317" s="417"/>
      <c r="AF317" s="452"/>
      <c r="AG317" s="416">
        <v>0</v>
      </c>
      <c r="AH317" s="420"/>
      <c r="AI317" s="416"/>
      <c r="AJ317" s="417"/>
      <c r="AK317" s="452"/>
      <c r="AL317" s="416">
        <v>0</v>
      </c>
      <c r="AM317" s="420"/>
      <c r="AN317" s="416"/>
      <c r="AO317" s="417"/>
      <c r="AP317" s="452"/>
      <c r="AQ317" s="416">
        <v>0</v>
      </c>
      <c r="AR317" s="420"/>
      <c r="AS317" s="416"/>
      <c r="AT317" s="417"/>
      <c r="AU317" s="452"/>
      <c r="AV317" s="416">
        <v>0</v>
      </c>
      <c r="AW317" s="420"/>
      <c r="AX317" s="416"/>
      <c r="AY317" s="417"/>
      <c r="AZ317" s="452"/>
      <c r="BA317" s="416">
        <v>0</v>
      </c>
      <c r="BB317" s="420"/>
      <c r="BC317" s="416"/>
      <c r="BD317" s="417"/>
      <c r="BE317" s="452"/>
      <c r="BF317" s="416">
        <v>0</v>
      </c>
      <c r="BG317" s="420"/>
      <c r="BH317" s="416"/>
      <c r="BI317" s="417"/>
      <c r="BJ317" s="452"/>
      <c r="BK317" s="416">
        <v>0</v>
      </c>
      <c r="BL317" s="420"/>
      <c r="BM317" s="416"/>
      <c r="BN317" s="417"/>
      <c r="BO317" s="452"/>
      <c r="BP317" s="416">
        <v>0</v>
      </c>
      <c r="BQ317" s="420"/>
      <c r="BR317" s="416"/>
      <c r="BS317" s="417"/>
      <c r="BT317" s="452"/>
      <c r="BU317" s="416">
        <f>SUM(M317:BP317)</f>
        <v>0</v>
      </c>
      <c r="BV317" s="420"/>
      <c r="BW317" s="416"/>
      <c r="BX317" s="417"/>
      <c r="BY317" s="452"/>
      <c r="BZ317" s="416">
        <v>0</v>
      </c>
      <c r="CA317" s="420"/>
      <c r="CB317" s="416"/>
      <c r="CC317" s="417"/>
      <c r="CD317" s="452"/>
      <c r="CE317" s="416">
        <v>0</v>
      </c>
      <c r="CF317" s="420"/>
      <c r="CG317" s="416"/>
      <c r="CH317" s="417"/>
      <c r="CI317" s="452"/>
      <c r="CJ317" s="416">
        <v>0</v>
      </c>
      <c r="CK317" s="420"/>
      <c r="CL317" s="416"/>
      <c r="CM317" s="417"/>
      <c r="CN317" s="452"/>
      <c r="CO317" s="416">
        <v>0</v>
      </c>
      <c r="CP317" s="420"/>
      <c r="CQ317" s="416"/>
      <c r="CR317" s="417"/>
      <c r="CS317" s="452"/>
      <c r="CT317" s="416">
        <v>0</v>
      </c>
      <c r="CU317" s="420"/>
      <c r="CV317" s="416"/>
      <c r="CW317" s="417"/>
      <c r="CX317" s="452"/>
      <c r="CY317" s="416">
        <v>0</v>
      </c>
      <c r="CZ317" s="420"/>
      <c r="DA317" s="416"/>
      <c r="DB317" s="417"/>
      <c r="DC317" s="452"/>
      <c r="DD317" s="416">
        <v>0</v>
      </c>
      <c r="DE317" s="420"/>
      <c r="DF317" s="416"/>
      <c r="DG317" s="417"/>
      <c r="DH317" s="452"/>
      <c r="DI317" s="416">
        <v>0</v>
      </c>
      <c r="DJ317" s="420"/>
      <c r="DK317" s="416"/>
      <c r="DL317" s="417"/>
      <c r="DM317" s="452"/>
      <c r="DN317" s="416">
        <v>0</v>
      </c>
      <c r="DO317" s="420"/>
      <c r="DP317" s="416"/>
      <c r="DQ317" s="417"/>
      <c r="DR317" s="452"/>
      <c r="DS317" s="416">
        <v>0</v>
      </c>
      <c r="DT317" s="420"/>
      <c r="DU317" s="416"/>
      <c r="DV317" s="417"/>
      <c r="DW317" s="452"/>
      <c r="DX317" s="416">
        <v>0</v>
      </c>
      <c r="DY317" s="420"/>
      <c r="DZ317" s="416"/>
      <c r="EA317" s="417"/>
      <c r="EB317" s="452"/>
      <c r="EC317" s="416">
        <v>0</v>
      </c>
      <c r="ED317" s="420"/>
      <c r="EE317" s="416"/>
      <c r="EF317" s="417"/>
      <c r="EG317" s="452"/>
      <c r="EH317" s="416">
        <v>0</v>
      </c>
      <c r="EI317" s="420"/>
      <c r="EJ317" s="416"/>
      <c r="EK317" s="417"/>
      <c r="EL317" s="452"/>
      <c r="EM317" s="416">
        <f>SUM(CE317:CJ317)</f>
        <v>0</v>
      </c>
      <c r="EN317" s="420"/>
      <c r="EO317" s="416"/>
      <c r="EP317" s="301"/>
      <c r="ER317" s="290"/>
    </row>
    <row r="318" spans="4:148" ht="12.75" hidden="1" customHeight="1" x14ac:dyDescent="0.35">
      <c r="D318" s="301" t="s">
        <v>343</v>
      </c>
      <c r="F318" s="450"/>
      <c r="G318" s="337"/>
      <c r="H318" s="428">
        <v>0</v>
      </c>
      <c r="I318" s="429"/>
      <c r="J318" s="416"/>
      <c r="K318" s="417"/>
      <c r="L318" s="337"/>
      <c r="M318" s="428">
        <v>0</v>
      </c>
      <c r="N318" s="429"/>
      <c r="O318" s="416"/>
      <c r="P318" s="417"/>
      <c r="Q318" s="337"/>
      <c r="R318" s="428">
        <v>0</v>
      </c>
      <c r="S318" s="429"/>
      <c r="T318" s="416"/>
      <c r="U318" s="417"/>
      <c r="V318" s="337"/>
      <c r="W318" s="428">
        <v>0</v>
      </c>
      <c r="X318" s="429"/>
      <c r="Y318" s="416"/>
      <c r="Z318" s="417"/>
      <c r="AA318" s="337"/>
      <c r="AB318" s="428">
        <v>0</v>
      </c>
      <c r="AC318" s="429"/>
      <c r="AD318" s="416"/>
      <c r="AE318" s="417"/>
      <c r="AF318" s="337"/>
      <c r="AG318" s="428">
        <v>0</v>
      </c>
      <c r="AH318" s="429"/>
      <c r="AI318" s="416"/>
      <c r="AJ318" s="417"/>
      <c r="AK318" s="337"/>
      <c r="AL318" s="428">
        <v>0</v>
      </c>
      <c r="AM318" s="429"/>
      <c r="AN318" s="416"/>
      <c r="AO318" s="417"/>
      <c r="AP318" s="337"/>
      <c r="AQ318" s="428">
        <v>0</v>
      </c>
      <c r="AR318" s="429"/>
      <c r="AS318" s="416"/>
      <c r="AT318" s="417"/>
      <c r="AU318" s="430"/>
      <c r="AV318" s="428">
        <v>0</v>
      </c>
      <c r="AW318" s="429"/>
      <c r="AX318" s="416"/>
      <c r="AY318" s="417"/>
      <c r="AZ318" s="430"/>
      <c r="BA318" s="428">
        <v>0</v>
      </c>
      <c r="BB318" s="429"/>
      <c r="BC318" s="416"/>
      <c r="BD318" s="417"/>
      <c r="BE318" s="430"/>
      <c r="BF318" s="428">
        <v>0</v>
      </c>
      <c r="BG318" s="429"/>
      <c r="BH318" s="416"/>
      <c r="BI318" s="417"/>
      <c r="BJ318" s="430"/>
      <c r="BK318" s="428">
        <v>0</v>
      </c>
      <c r="BL318" s="429"/>
      <c r="BM318" s="416"/>
      <c r="BN318" s="417"/>
      <c r="BO318" s="430"/>
      <c r="BP318" s="428">
        <v>0</v>
      </c>
      <c r="BQ318" s="429"/>
      <c r="BR318" s="416"/>
      <c r="BS318" s="417"/>
      <c r="BT318" s="430"/>
      <c r="BU318" s="428">
        <f>SUM(M318:BP318)</f>
        <v>0</v>
      </c>
      <c r="BV318" s="429"/>
      <c r="BW318" s="416"/>
      <c r="BX318" s="417"/>
      <c r="BY318" s="430"/>
      <c r="BZ318" s="428">
        <v>0</v>
      </c>
      <c r="CA318" s="429"/>
      <c r="CB318" s="416"/>
      <c r="CC318" s="417"/>
      <c r="CD318" s="337"/>
      <c r="CE318" s="428">
        <v>0</v>
      </c>
      <c r="CF318" s="429"/>
      <c r="CG318" s="416"/>
      <c r="CH318" s="417"/>
      <c r="CI318" s="337"/>
      <c r="CJ318" s="428">
        <v>0</v>
      </c>
      <c r="CK318" s="429"/>
      <c r="CL318" s="416"/>
      <c r="CM318" s="417"/>
      <c r="CN318" s="337"/>
      <c r="CO318" s="428">
        <v>0</v>
      </c>
      <c r="CP318" s="429"/>
      <c r="CQ318" s="416"/>
      <c r="CR318" s="417"/>
      <c r="CS318" s="337"/>
      <c r="CT318" s="428">
        <v>0</v>
      </c>
      <c r="CU318" s="429"/>
      <c r="CV318" s="416"/>
      <c r="CW318" s="417"/>
      <c r="CX318" s="337"/>
      <c r="CY318" s="428">
        <v>0</v>
      </c>
      <c r="CZ318" s="429"/>
      <c r="DA318" s="416"/>
      <c r="DB318" s="417"/>
      <c r="DC318" s="337"/>
      <c r="DD318" s="428">
        <v>0</v>
      </c>
      <c r="DE318" s="429"/>
      <c r="DF318" s="416"/>
      <c r="DG318" s="417"/>
      <c r="DH318" s="337"/>
      <c r="DI318" s="428">
        <v>0</v>
      </c>
      <c r="DJ318" s="429"/>
      <c r="DK318" s="416"/>
      <c r="DL318" s="417"/>
      <c r="DM318" s="430"/>
      <c r="DN318" s="428">
        <v>0</v>
      </c>
      <c r="DO318" s="429"/>
      <c r="DP318" s="416"/>
      <c r="DQ318" s="417"/>
      <c r="DR318" s="430"/>
      <c r="DS318" s="428">
        <v>0</v>
      </c>
      <c r="DT318" s="429"/>
      <c r="DU318" s="416"/>
      <c r="DV318" s="417"/>
      <c r="DW318" s="430"/>
      <c r="DX318" s="428">
        <v>0</v>
      </c>
      <c r="DY318" s="429"/>
      <c r="DZ318" s="416"/>
      <c r="EA318" s="417"/>
      <c r="EB318" s="430"/>
      <c r="EC318" s="428">
        <v>0</v>
      </c>
      <c r="ED318" s="429"/>
      <c r="EE318" s="416"/>
      <c r="EF318" s="417"/>
      <c r="EG318" s="430"/>
      <c r="EH318" s="428">
        <v>0</v>
      </c>
      <c r="EI318" s="429"/>
      <c r="EJ318" s="416"/>
      <c r="EK318" s="417"/>
      <c r="EL318" s="430"/>
      <c r="EM318" s="428">
        <f>SUM(CE318:CJ318)</f>
        <v>0</v>
      </c>
      <c r="EN318" s="429"/>
      <c r="EO318" s="416"/>
      <c r="EP318" s="301"/>
      <c r="ER318" s="290"/>
    </row>
    <row r="319" spans="4:148" ht="12.75" hidden="1" customHeight="1" x14ac:dyDescent="0.35">
      <c r="D319" s="301"/>
      <c r="F319" s="450"/>
      <c r="G319" s="327"/>
      <c r="H319" s="416"/>
      <c r="I319" s="416"/>
      <c r="J319" s="416"/>
      <c r="K319" s="417"/>
      <c r="L319" s="327"/>
      <c r="M319" s="416"/>
      <c r="N319" s="416"/>
      <c r="O319" s="416"/>
      <c r="P319" s="417"/>
      <c r="Q319" s="327"/>
      <c r="R319" s="416"/>
      <c r="S319" s="416"/>
      <c r="T319" s="416"/>
      <c r="U319" s="417"/>
      <c r="V319" s="327"/>
      <c r="W319" s="416"/>
      <c r="X319" s="416"/>
      <c r="Y319" s="416"/>
      <c r="Z319" s="417"/>
      <c r="AA319" s="327"/>
      <c r="AB319" s="416"/>
      <c r="AC319" s="416"/>
      <c r="AD319" s="416"/>
      <c r="AE319" s="417"/>
      <c r="AF319" s="327"/>
      <c r="AG319" s="416"/>
      <c r="AH319" s="416"/>
      <c r="AI319" s="416"/>
      <c r="AJ319" s="417"/>
      <c r="AK319" s="327"/>
      <c r="AL319" s="416"/>
      <c r="AM319" s="416"/>
      <c r="AN319" s="416"/>
      <c r="AO319" s="417"/>
      <c r="AP319" s="327"/>
      <c r="AQ319" s="416"/>
      <c r="AR319" s="416"/>
      <c r="AS319" s="416"/>
      <c r="AT319" s="417"/>
      <c r="AU319" s="327"/>
      <c r="AV319" s="416"/>
      <c r="AW319" s="416"/>
      <c r="AX319" s="416"/>
      <c r="AY319" s="417"/>
      <c r="AZ319" s="327"/>
      <c r="BA319" s="416"/>
      <c r="BB319" s="416"/>
      <c r="BC319" s="416"/>
      <c r="BD319" s="417"/>
      <c r="BE319" s="327"/>
      <c r="BF319" s="416"/>
      <c r="BG319" s="416"/>
      <c r="BH319" s="416"/>
      <c r="BI319" s="417"/>
      <c r="BJ319" s="327"/>
      <c r="BK319" s="416"/>
      <c r="BL319" s="416"/>
      <c r="BM319" s="416"/>
      <c r="BN319" s="417"/>
      <c r="BO319" s="327"/>
      <c r="BP319" s="416"/>
      <c r="BQ319" s="416"/>
      <c r="BR319" s="416"/>
      <c r="BS319" s="417"/>
      <c r="BT319" s="327"/>
      <c r="BU319" s="416"/>
      <c r="BV319" s="416"/>
      <c r="BW319" s="416"/>
      <c r="BX319" s="417"/>
      <c r="BY319" s="327"/>
      <c r="BZ319" s="416"/>
      <c r="CA319" s="416"/>
      <c r="CB319" s="416"/>
      <c r="CC319" s="417"/>
      <c r="CD319" s="327"/>
      <c r="CE319" s="416"/>
      <c r="CF319" s="416"/>
      <c r="CG319" s="416"/>
      <c r="CH319" s="417"/>
      <c r="CI319" s="327"/>
      <c r="CJ319" s="416"/>
      <c r="CK319" s="416"/>
      <c r="CL319" s="416"/>
      <c r="CM319" s="417"/>
      <c r="CN319" s="327"/>
      <c r="CO319" s="416"/>
      <c r="CP319" s="416"/>
      <c r="CQ319" s="416"/>
      <c r="CR319" s="417"/>
      <c r="CS319" s="327"/>
      <c r="CT319" s="416"/>
      <c r="CU319" s="416"/>
      <c r="CV319" s="416"/>
      <c r="CW319" s="417"/>
      <c r="CX319" s="327"/>
      <c r="CY319" s="416"/>
      <c r="CZ319" s="416"/>
      <c r="DA319" s="416"/>
      <c r="DB319" s="417"/>
      <c r="DC319" s="327"/>
      <c r="DD319" s="416"/>
      <c r="DE319" s="416"/>
      <c r="DF319" s="416"/>
      <c r="DG319" s="417"/>
      <c r="DH319" s="327"/>
      <c r="DI319" s="416"/>
      <c r="DJ319" s="416"/>
      <c r="DK319" s="416"/>
      <c r="DL319" s="417"/>
      <c r="DM319" s="327"/>
      <c r="DN319" s="416"/>
      <c r="DO319" s="416"/>
      <c r="DP319" s="416"/>
      <c r="DQ319" s="417"/>
      <c r="DR319" s="327"/>
      <c r="DS319" s="416"/>
      <c r="DT319" s="416"/>
      <c r="DU319" s="416"/>
      <c r="DV319" s="417"/>
      <c r="DW319" s="327"/>
      <c r="DX319" s="416"/>
      <c r="DY319" s="416"/>
      <c r="DZ319" s="416"/>
      <c r="EA319" s="417"/>
      <c r="EB319" s="327"/>
      <c r="EC319" s="416"/>
      <c r="ED319" s="416"/>
      <c r="EE319" s="416"/>
      <c r="EF319" s="417"/>
      <c r="EG319" s="327"/>
      <c r="EH319" s="416"/>
      <c r="EI319" s="416"/>
      <c r="EJ319" s="416"/>
      <c r="EK319" s="417"/>
      <c r="EL319" s="327"/>
      <c r="EM319" s="416"/>
      <c r="EN319" s="416"/>
      <c r="EO319" s="416"/>
      <c r="EP319" s="301"/>
      <c r="ER319" s="290"/>
    </row>
    <row r="320" spans="4:148" ht="12.75" hidden="1" customHeight="1" x14ac:dyDescent="0.35">
      <c r="D320" s="301" t="s">
        <v>398</v>
      </c>
      <c r="F320" s="450"/>
      <c r="G320" s="327"/>
      <c r="H320" s="416">
        <f>SUM(H321:H324)</f>
        <v>0</v>
      </c>
      <c r="I320" s="416"/>
      <c r="J320" s="416"/>
      <c r="K320" s="417"/>
      <c r="L320" s="327"/>
      <c r="M320" s="416">
        <f>SUM(M321:M324)</f>
        <v>0</v>
      </c>
      <c r="N320" s="416"/>
      <c r="O320" s="416"/>
      <c r="P320" s="417"/>
      <c r="Q320" s="327"/>
      <c r="R320" s="416">
        <f>SUM(R321:R324)</f>
        <v>0</v>
      </c>
      <c r="S320" s="416"/>
      <c r="T320" s="416"/>
      <c r="U320" s="417"/>
      <c r="V320" s="327"/>
      <c r="W320" s="416">
        <f>SUM(W321:W324)</f>
        <v>0</v>
      </c>
      <c r="X320" s="416"/>
      <c r="Y320" s="416"/>
      <c r="Z320" s="417"/>
      <c r="AA320" s="327"/>
      <c r="AB320" s="416">
        <f>SUM(AB321:AB324)</f>
        <v>0</v>
      </c>
      <c r="AC320" s="416"/>
      <c r="AD320" s="416"/>
      <c r="AE320" s="417"/>
      <c r="AF320" s="327"/>
      <c r="AG320" s="416">
        <f>SUM(AG321:AG324)</f>
        <v>0</v>
      </c>
      <c r="AH320" s="416"/>
      <c r="AI320" s="416"/>
      <c r="AJ320" s="417"/>
      <c r="AK320" s="327"/>
      <c r="AL320" s="416">
        <f>SUM(AL321:AL324)</f>
        <v>0</v>
      </c>
      <c r="AM320" s="416"/>
      <c r="AN320" s="416"/>
      <c r="AO320" s="417"/>
      <c r="AP320" s="327"/>
      <c r="AQ320" s="416">
        <f>SUM(AQ321:AQ324)</f>
        <v>0</v>
      </c>
      <c r="AR320" s="416"/>
      <c r="AS320" s="416"/>
      <c r="AT320" s="417"/>
      <c r="AU320" s="327"/>
      <c r="AV320" s="416">
        <f>SUM(AV321:AV324)</f>
        <v>0</v>
      </c>
      <c r="AW320" s="416"/>
      <c r="AX320" s="416"/>
      <c r="AY320" s="417"/>
      <c r="AZ320" s="327"/>
      <c r="BA320" s="416">
        <f>SUM(BA321:BA324)</f>
        <v>0</v>
      </c>
      <c r="BB320" s="416"/>
      <c r="BC320" s="416"/>
      <c r="BD320" s="417"/>
      <c r="BE320" s="327"/>
      <c r="BF320" s="416">
        <f>SUM(BF321:BF324)</f>
        <v>0</v>
      </c>
      <c r="BG320" s="416"/>
      <c r="BH320" s="416"/>
      <c r="BI320" s="417"/>
      <c r="BJ320" s="327"/>
      <c r="BK320" s="416">
        <f>SUM(BK321:BK324)</f>
        <v>0</v>
      </c>
      <c r="BL320" s="416"/>
      <c r="BM320" s="416"/>
      <c r="BN320" s="417"/>
      <c r="BO320" s="327"/>
      <c r="BP320" s="416">
        <f>SUM(BP321:BP324)</f>
        <v>0</v>
      </c>
      <c r="BQ320" s="416"/>
      <c r="BR320" s="416"/>
      <c r="BS320" s="417"/>
      <c r="BT320" s="327"/>
      <c r="BU320" s="416">
        <f>SUM(BU321:BU324)</f>
        <v>0</v>
      </c>
      <c r="BV320" s="416"/>
      <c r="BW320" s="416"/>
      <c r="BX320" s="417"/>
      <c r="BY320" s="327"/>
      <c r="BZ320" s="416">
        <f>SUM(BZ321:BZ324)</f>
        <v>0</v>
      </c>
      <c r="CA320" s="416"/>
      <c r="CB320" s="416"/>
      <c r="CC320" s="417"/>
      <c r="CD320" s="327"/>
      <c r="CE320" s="416">
        <f>SUM(CE321:CE324)</f>
        <v>0</v>
      </c>
      <c r="CF320" s="416"/>
      <c r="CG320" s="416"/>
      <c r="CH320" s="417"/>
      <c r="CI320" s="327"/>
      <c r="CJ320" s="416">
        <f>SUM(CJ321:CJ324)</f>
        <v>0</v>
      </c>
      <c r="CK320" s="416"/>
      <c r="CL320" s="416"/>
      <c r="CM320" s="417"/>
      <c r="CN320" s="327"/>
      <c r="CO320" s="416">
        <f>SUM(CO321:CO324)</f>
        <v>0</v>
      </c>
      <c r="CP320" s="416"/>
      <c r="CQ320" s="416"/>
      <c r="CR320" s="417"/>
      <c r="CS320" s="327"/>
      <c r="CT320" s="416">
        <f>SUM(CT321:CT324)</f>
        <v>0</v>
      </c>
      <c r="CU320" s="416"/>
      <c r="CV320" s="416"/>
      <c r="CW320" s="417"/>
      <c r="CX320" s="327"/>
      <c r="CY320" s="416">
        <f>SUM(CY321:CY324)</f>
        <v>0</v>
      </c>
      <c r="CZ320" s="416"/>
      <c r="DA320" s="416"/>
      <c r="DB320" s="417"/>
      <c r="DC320" s="327"/>
      <c r="DD320" s="416">
        <f>SUM(DD321:DD324)</f>
        <v>0</v>
      </c>
      <c r="DE320" s="416"/>
      <c r="DF320" s="416"/>
      <c r="DG320" s="417"/>
      <c r="DH320" s="327"/>
      <c r="DI320" s="416">
        <f>SUM(DI321:DI324)</f>
        <v>0</v>
      </c>
      <c r="DJ320" s="416"/>
      <c r="DK320" s="416"/>
      <c r="DL320" s="417"/>
      <c r="DM320" s="327"/>
      <c r="DN320" s="416">
        <f>SUM(DN321:DN324)</f>
        <v>0</v>
      </c>
      <c r="DO320" s="416"/>
      <c r="DP320" s="416"/>
      <c r="DQ320" s="417"/>
      <c r="DR320" s="327"/>
      <c r="DS320" s="416">
        <f>SUM(DS321:DS324)</f>
        <v>0</v>
      </c>
      <c r="DT320" s="416"/>
      <c r="DU320" s="416"/>
      <c r="DV320" s="417"/>
      <c r="DW320" s="327"/>
      <c r="DX320" s="416">
        <f>SUM(DX321:DX324)</f>
        <v>0</v>
      </c>
      <c r="DY320" s="416"/>
      <c r="DZ320" s="416"/>
      <c r="EA320" s="417"/>
      <c r="EB320" s="327"/>
      <c r="EC320" s="416">
        <f>SUM(EC321:EC324)</f>
        <v>0</v>
      </c>
      <c r="ED320" s="416"/>
      <c r="EE320" s="416"/>
      <c r="EF320" s="417"/>
      <c r="EG320" s="327"/>
      <c r="EH320" s="416">
        <f>SUM(EH321:EH324)</f>
        <v>0</v>
      </c>
      <c r="EI320" s="416"/>
      <c r="EJ320" s="416"/>
      <c r="EK320" s="417"/>
      <c r="EL320" s="327"/>
      <c r="EM320" s="416">
        <f>SUM(EM321:EM324)</f>
        <v>0</v>
      </c>
      <c r="EN320" s="416"/>
      <c r="EO320" s="416"/>
      <c r="EP320" s="301"/>
      <c r="ER320" s="290"/>
    </row>
    <row r="321" spans="4:148" ht="12.75" hidden="1" customHeight="1" x14ac:dyDescent="0.35">
      <c r="D321" s="301" t="s">
        <v>338</v>
      </c>
      <c r="F321" s="450"/>
      <c r="G321" s="451"/>
      <c r="H321" s="414">
        <v>0</v>
      </c>
      <c r="I321" s="415"/>
      <c r="J321" s="416"/>
      <c r="K321" s="417"/>
      <c r="L321" s="451"/>
      <c r="M321" s="414">
        <v>0</v>
      </c>
      <c r="N321" s="415"/>
      <c r="O321" s="416"/>
      <c r="P321" s="417"/>
      <c r="Q321" s="451"/>
      <c r="R321" s="414">
        <v>0</v>
      </c>
      <c r="S321" s="415"/>
      <c r="T321" s="416"/>
      <c r="U321" s="417"/>
      <c r="V321" s="451"/>
      <c r="W321" s="414">
        <v>0</v>
      </c>
      <c r="X321" s="415"/>
      <c r="Y321" s="416"/>
      <c r="Z321" s="417"/>
      <c r="AA321" s="451"/>
      <c r="AB321" s="414">
        <v>0</v>
      </c>
      <c r="AC321" s="415"/>
      <c r="AD321" s="416"/>
      <c r="AE321" s="417"/>
      <c r="AF321" s="451"/>
      <c r="AG321" s="414">
        <v>0</v>
      </c>
      <c r="AH321" s="415"/>
      <c r="AI321" s="416"/>
      <c r="AJ321" s="417"/>
      <c r="AK321" s="451"/>
      <c r="AL321" s="414">
        <v>0</v>
      </c>
      <c r="AM321" s="415"/>
      <c r="AN321" s="416"/>
      <c r="AO321" s="417"/>
      <c r="AP321" s="451"/>
      <c r="AQ321" s="414">
        <v>0</v>
      </c>
      <c r="AR321" s="415"/>
      <c r="AS321" s="416"/>
      <c r="AT321" s="417"/>
      <c r="AU321" s="451"/>
      <c r="AV321" s="414">
        <v>0</v>
      </c>
      <c r="AW321" s="415"/>
      <c r="AX321" s="416"/>
      <c r="AY321" s="417"/>
      <c r="AZ321" s="451"/>
      <c r="BA321" s="414">
        <v>0</v>
      </c>
      <c r="BB321" s="415"/>
      <c r="BC321" s="416"/>
      <c r="BD321" s="417"/>
      <c r="BE321" s="451"/>
      <c r="BF321" s="414">
        <v>0</v>
      </c>
      <c r="BG321" s="415"/>
      <c r="BH321" s="416"/>
      <c r="BI321" s="417"/>
      <c r="BJ321" s="451"/>
      <c r="BK321" s="414">
        <v>0</v>
      </c>
      <c r="BL321" s="415"/>
      <c r="BM321" s="416"/>
      <c r="BN321" s="417"/>
      <c r="BO321" s="451"/>
      <c r="BP321" s="414">
        <v>0</v>
      </c>
      <c r="BQ321" s="415"/>
      <c r="BR321" s="416"/>
      <c r="BS321" s="417"/>
      <c r="BT321" s="451"/>
      <c r="BU321" s="414">
        <f>SUM(M321:BP321)</f>
        <v>0</v>
      </c>
      <c r="BV321" s="415"/>
      <c r="BW321" s="416"/>
      <c r="BX321" s="417"/>
      <c r="BY321" s="451"/>
      <c r="BZ321" s="414">
        <v>0</v>
      </c>
      <c r="CA321" s="415"/>
      <c r="CB321" s="416"/>
      <c r="CC321" s="417"/>
      <c r="CD321" s="451"/>
      <c r="CE321" s="414">
        <v>0</v>
      </c>
      <c r="CF321" s="415"/>
      <c r="CG321" s="416"/>
      <c r="CH321" s="417"/>
      <c r="CI321" s="451"/>
      <c r="CJ321" s="414">
        <v>0</v>
      </c>
      <c r="CK321" s="415"/>
      <c r="CL321" s="416"/>
      <c r="CM321" s="417"/>
      <c r="CN321" s="451"/>
      <c r="CO321" s="414">
        <v>0</v>
      </c>
      <c r="CP321" s="415"/>
      <c r="CQ321" s="416"/>
      <c r="CR321" s="417"/>
      <c r="CS321" s="451"/>
      <c r="CT321" s="414">
        <v>0</v>
      </c>
      <c r="CU321" s="415"/>
      <c r="CV321" s="416"/>
      <c r="CW321" s="417"/>
      <c r="CX321" s="451"/>
      <c r="CY321" s="414">
        <v>0</v>
      </c>
      <c r="CZ321" s="415"/>
      <c r="DA321" s="416"/>
      <c r="DB321" s="417"/>
      <c r="DC321" s="451"/>
      <c r="DD321" s="414">
        <v>0</v>
      </c>
      <c r="DE321" s="415"/>
      <c r="DF321" s="416"/>
      <c r="DG321" s="417"/>
      <c r="DH321" s="451"/>
      <c r="DI321" s="414">
        <v>0</v>
      </c>
      <c r="DJ321" s="415"/>
      <c r="DK321" s="416"/>
      <c r="DL321" s="417"/>
      <c r="DM321" s="451"/>
      <c r="DN321" s="414">
        <v>0</v>
      </c>
      <c r="DO321" s="415"/>
      <c r="DP321" s="416"/>
      <c r="DQ321" s="417"/>
      <c r="DR321" s="451"/>
      <c r="DS321" s="414">
        <v>0</v>
      </c>
      <c r="DT321" s="415"/>
      <c r="DU321" s="416"/>
      <c r="DV321" s="417"/>
      <c r="DW321" s="451"/>
      <c r="DX321" s="414">
        <v>0</v>
      </c>
      <c r="DY321" s="415"/>
      <c r="DZ321" s="416"/>
      <c r="EA321" s="417"/>
      <c r="EB321" s="451"/>
      <c r="EC321" s="414">
        <v>0</v>
      </c>
      <c r="ED321" s="415"/>
      <c r="EE321" s="416"/>
      <c r="EF321" s="417"/>
      <c r="EG321" s="451"/>
      <c r="EH321" s="414">
        <v>0</v>
      </c>
      <c r="EI321" s="415"/>
      <c r="EJ321" s="416"/>
      <c r="EK321" s="417"/>
      <c r="EL321" s="451"/>
      <c r="EM321" s="414">
        <f t="shared" ref="EM321:EM324" si="23">SUM(CE321:EH321)</f>
        <v>0</v>
      </c>
      <c r="EN321" s="415"/>
      <c r="EO321" s="416"/>
      <c r="EP321" s="301"/>
      <c r="ER321" s="290"/>
    </row>
    <row r="322" spans="4:148" ht="12.75" hidden="1" customHeight="1" x14ac:dyDescent="0.35">
      <c r="D322" s="301" t="s">
        <v>341</v>
      </c>
      <c r="F322" s="450"/>
      <c r="G322" s="452"/>
      <c r="H322" s="416">
        <v>0</v>
      </c>
      <c r="I322" s="420"/>
      <c r="J322" s="416"/>
      <c r="K322" s="417"/>
      <c r="L322" s="452"/>
      <c r="M322" s="416">
        <v>0</v>
      </c>
      <c r="N322" s="420"/>
      <c r="O322" s="416"/>
      <c r="P322" s="417"/>
      <c r="Q322" s="452"/>
      <c r="R322" s="416">
        <v>0</v>
      </c>
      <c r="S322" s="420"/>
      <c r="T322" s="416"/>
      <c r="U322" s="417"/>
      <c r="V322" s="452"/>
      <c r="W322" s="416">
        <v>0</v>
      </c>
      <c r="X322" s="420"/>
      <c r="Y322" s="416"/>
      <c r="Z322" s="417"/>
      <c r="AA322" s="452"/>
      <c r="AB322" s="416">
        <v>0</v>
      </c>
      <c r="AC322" s="420"/>
      <c r="AD322" s="416"/>
      <c r="AE322" s="417"/>
      <c r="AF322" s="452"/>
      <c r="AG322" s="416">
        <v>0</v>
      </c>
      <c r="AH322" s="420"/>
      <c r="AI322" s="416"/>
      <c r="AJ322" s="417"/>
      <c r="AK322" s="452"/>
      <c r="AL322" s="416">
        <v>0</v>
      </c>
      <c r="AM322" s="420"/>
      <c r="AN322" s="416"/>
      <c r="AO322" s="417"/>
      <c r="AP322" s="452"/>
      <c r="AQ322" s="416">
        <v>0</v>
      </c>
      <c r="AR322" s="420"/>
      <c r="AS322" s="416"/>
      <c r="AT322" s="417"/>
      <c r="AU322" s="452"/>
      <c r="AV322" s="416">
        <v>0</v>
      </c>
      <c r="AW322" s="420"/>
      <c r="AX322" s="416"/>
      <c r="AY322" s="417"/>
      <c r="AZ322" s="452"/>
      <c r="BA322" s="416">
        <v>0</v>
      </c>
      <c r="BB322" s="420"/>
      <c r="BC322" s="416"/>
      <c r="BD322" s="417"/>
      <c r="BE322" s="452"/>
      <c r="BF322" s="416">
        <v>0</v>
      </c>
      <c r="BG322" s="420"/>
      <c r="BH322" s="416"/>
      <c r="BI322" s="417"/>
      <c r="BJ322" s="452"/>
      <c r="BK322" s="416">
        <v>0</v>
      </c>
      <c r="BL322" s="420"/>
      <c r="BM322" s="416"/>
      <c r="BN322" s="417"/>
      <c r="BO322" s="452"/>
      <c r="BP322" s="416">
        <v>0</v>
      </c>
      <c r="BQ322" s="420"/>
      <c r="BR322" s="416"/>
      <c r="BS322" s="417"/>
      <c r="BT322" s="452"/>
      <c r="BU322" s="416">
        <f>SUM(M322:BP322)</f>
        <v>0</v>
      </c>
      <c r="BV322" s="420"/>
      <c r="BW322" s="416"/>
      <c r="BX322" s="417"/>
      <c r="BY322" s="452"/>
      <c r="BZ322" s="416">
        <v>0</v>
      </c>
      <c r="CA322" s="420"/>
      <c r="CB322" s="416"/>
      <c r="CC322" s="417"/>
      <c r="CD322" s="452"/>
      <c r="CE322" s="416">
        <v>0</v>
      </c>
      <c r="CF322" s="420"/>
      <c r="CG322" s="416"/>
      <c r="CH322" s="417"/>
      <c r="CI322" s="452"/>
      <c r="CJ322" s="416">
        <v>0</v>
      </c>
      <c r="CK322" s="420"/>
      <c r="CL322" s="416"/>
      <c r="CM322" s="417"/>
      <c r="CN322" s="452"/>
      <c r="CO322" s="416">
        <v>0</v>
      </c>
      <c r="CP322" s="420"/>
      <c r="CQ322" s="416"/>
      <c r="CR322" s="417"/>
      <c r="CS322" s="452"/>
      <c r="CT322" s="416">
        <v>0</v>
      </c>
      <c r="CU322" s="420"/>
      <c r="CV322" s="416"/>
      <c r="CW322" s="417"/>
      <c r="CX322" s="452"/>
      <c r="CY322" s="416">
        <v>0</v>
      </c>
      <c r="CZ322" s="420"/>
      <c r="DA322" s="416"/>
      <c r="DB322" s="417"/>
      <c r="DC322" s="452"/>
      <c r="DD322" s="416">
        <v>0</v>
      </c>
      <c r="DE322" s="420"/>
      <c r="DF322" s="416"/>
      <c r="DG322" s="417"/>
      <c r="DH322" s="452"/>
      <c r="DI322" s="416">
        <v>0</v>
      </c>
      <c r="DJ322" s="420"/>
      <c r="DK322" s="416"/>
      <c r="DL322" s="417"/>
      <c r="DM322" s="452"/>
      <c r="DN322" s="416">
        <v>0</v>
      </c>
      <c r="DO322" s="420"/>
      <c r="DP322" s="416"/>
      <c r="DQ322" s="417"/>
      <c r="DR322" s="452"/>
      <c r="DS322" s="416">
        <v>0</v>
      </c>
      <c r="DT322" s="420"/>
      <c r="DU322" s="416"/>
      <c r="DV322" s="417"/>
      <c r="DW322" s="452"/>
      <c r="DX322" s="416">
        <v>0</v>
      </c>
      <c r="DY322" s="420"/>
      <c r="DZ322" s="416"/>
      <c r="EA322" s="417"/>
      <c r="EB322" s="452"/>
      <c r="EC322" s="416">
        <v>0</v>
      </c>
      <c r="ED322" s="420"/>
      <c r="EE322" s="416"/>
      <c r="EF322" s="417"/>
      <c r="EG322" s="452"/>
      <c r="EH322" s="416">
        <v>0</v>
      </c>
      <c r="EI322" s="420"/>
      <c r="EJ322" s="416"/>
      <c r="EK322" s="417"/>
      <c r="EL322" s="452"/>
      <c r="EM322" s="416">
        <f t="shared" si="23"/>
        <v>0</v>
      </c>
      <c r="EN322" s="420"/>
      <c r="EO322" s="416"/>
      <c r="EP322" s="301"/>
      <c r="ER322" s="290"/>
    </row>
    <row r="323" spans="4:148" ht="12.75" hidden="1" customHeight="1" x14ac:dyDescent="0.35">
      <c r="D323" s="301" t="s">
        <v>342</v>
      </c>
      <c r="F323" s="450"/>
      <c r="G323" s="452"/>
      <c r="H323" s="416">
        <v>0</v>
      </c>
      <c r="I323" s="420"/>
      <c r="J323" s="416"/>
      <c r="K323" s="417"/>
      <c r="L323" s="452"/>
      <c r="M323" s="416">
        <v>0</v>
      </c>
      <c r="N323" s="420"/>
      <c r="O323" s="416"/>
      <c r="P323" s="417"/>
      <c r="Q323" s="452"/>
      <c r="R323" s="416">
        <v>0</v>
      </c>
      <c r="S323" s="420"/>
      <c r="T323" s="416"/>
      <c r="U323" s="417"/>
      <c r="V323" s="452"/>
      <c r="W323" s="416">
        <v>0</v>
      </c>
      <c r="X323" s="420"/>
      <c r="Y323" s="416"/>
      <c r="Z323" s="417"/>
      <c r="AA323" s="452"/>
      <c r="AB323" s="416">
        <v>0</v>
      </c>
      <c r="AC323" s="420"/>
      <c r="AD323" s="416"/>
      <c r="AE323" s="417"/>
      <c r="AF323" s="452"/>
      <c r="AG323" s="416">
        <v>0</v>
      </c>
      <c r="AH323" s="420"/>
      <c r="AI323" s="416"/>
      <c r="AJ323" s="417"/>
      <c r="AK323" s="452"/>
      <c r="AL323" s="416">
        <v>0</v>
      </c>
      <c r="AM323" s="420"/>
      <c r="AN323" s="416"/>
      <c r="AO323" s="417"/>
      <c r="AP323" s="452"/>
      <c r="AQ323" s="416">
        <v>0</v>
      </c>
      <c r="AR323" s="420"/>
      <c r="AS323" s="416"/>
      <c r="AT323" s="417"/>
      <c r="AU323" s="452"/>
      <c r="AV323" s="416">
        <v>0</v>
      </c>
      <c r="AW323" s="420"/>
      <c r="AX323" s="416"/>
      <c r="AY323" s="417"/>
      <c r="AZ323" s="452"/>
      <c r="BA323" s="416">
        <v>0</v>
      </c>
      <c r="BB323" s="420"/>
      <c r="BC323" s="416"/>
      <c r="BD323" s="417"/>
      <c r="BE323" s="452"/>
      <c r="BF323" s="416">
        <v>0</v>
      </c>
      <c r="BG323" s="420"/>
      <c r="BH323" s="416"/>
      <c r="BI323" s="417"/>
      <c r="BJ323" s="452"/>
      <c r="BK323" s="416">
        <v>0</v>
      </c>
      <c r="BL323" s="420"/>
      <c r="BM323" s="416"/>
      <c r="BN323" s="417"/>
      <c r="BO323" s="452"/>
      <c r="BP323" s="416">
        <v>0</v>
      </c>
      <c r="BQ323" s="420"/>
      <c r="BR323" s="416"/>
      <c r="BS323" s="417"/>
      <c r="BT323" s="452"/>
      <c r="BU323" s="416">
        <f>SUM(M323:BP323)</f>
        <v>0</v>
      </c>
      <c r="BV323" s="420"/>
      <c r="BW323" s="416"/>
      <c r="BX323" s="417"/>
      <c r="BY323" s="452"/>
      <c r="BZ323" s="416">
        <v>0</v>
      </c>
      <c r="CA323" s="420"/>
      <c r="CB323" s="416"/>
      <c r="CC323" s="417"/>
      <c r="CD323" s="452"/>
      <c r="CE323" s="416">
        <v>0</v>
      </c>
      <c r="CF323" s="420"/>
      <c r="CG323" s="416"/>
      <c r="CH323" s="417"/>
      <c r="CI323" s="452"/>
      <c r="CJ323" s="416">
        <v>0</v>
      </c>
      <c r="CK323" s="420"/>
      <c r="CL323" s="416"/>
      <c r="CM323" s="417"/>
      <c r="CN323" s="452"/>
      <c r="CO323" s="416">
        <v>0</v>
      </c>
      <c r="CP323" s="420"/>
      <c r="CQ323" s="416"/>
      <c r="CR323" s="417"/>
      <c r="CS323" s="452"/>
      <c r="CT323" s="416">
        <v>0</v>
      </c>
      <c r="CU323" s="420"/>
      <c r="CV323" s="416"/>
      <c r="CW323" s="417"/>
      <c r="CX323" s="452"/>
      <c r="CY323" s="416">
        <v>0</v>
      </c>
      <c r="CZ323" s="420"/>
      <c r="DA323" s="416"/>
      <c r="DB323" s="417"/>
      <c r="DC323" s="452"/>
      <c r="DD323" s="416">
        <v>0</v>
      </c>
      <c r="DE323" s="420"/>
      <c r="DF323" s="416"/>
      <c r="DG323" s="417"/>
      <c r="DH323" s="452"/>
      <c r="DI323" s="416">
        <v>0</v>
      </c>
      <c r="DJ323" s="420"/>
      <c r="DK323" s="416"/>
      <c r="DL323" s="417"/>
      <c r="DM323" s="452"/>
      <c r="DN323" s="416">
        <v>0</v>
      </c>
      <c r="DO323" s="420"/>
      <c r="DP323" s="416"/>
      <c r="DQ323" s="417"/>
      <c r="DR323" s="452"/>
      <c r="DS323" s="416">
        <v>0</v>
      </c>
      <c r="DT323" s="420"/>
      <c r="DU323" s="416"/>
      <c r="DV323" s="417"/>
      <c r="DW323" s="452"/>
      <c r="DX323" s="416">
        <v>0</v>
      </c>
      <c r="DY323" s="420"/>
      <c r="DZ323" s="416"/>
      <c r="EA323" s="417"/>
      <c r="EB323" s="452"/>
      <c r="EC323" s="416">
        <v>0</v>
      </c>
      <c r="ED323" s="420"/>
      <c r="EE323" s="416"/>
      <c r="EF323" s="417"/>
      <c r="EG323" s="452"/>
      <c r="EH323" s="416">
        <v>0</v>
      </c>
      <c r="EI323" s="420"/>
      <c r="EJ323" s="416"/>
      <c r="EK323" s="417"/>
      <c r="EL323" s="452"/>
      <c r="EM323" s="416">
        <f t="shared" si="23"/>
        <v>0</v>
      </c>
      <c r="EN323" s="420"/>
      <c r="EO323" s="416"/>
      <c r="EP323" s="301"/>
      <c r="ER323" s="290"/>
    </row>
    <row r="324" spans="4:148" ht="12.75" hidden="1" customHeight="1" x14ac:dyDescent="0.35">
      <c r="D324" s="301" t="s">
        <v>343</v>
      </c>
      <c r="F324" s="450"/>
      <c r="G324" s="337"/>
      <c r="H324" s="428">
        <v>0</v>
      </c>
      <c r="I324" s="429"/>
      <c r="J324" s="416"/>
      <c r="K324" s="417"/>
      <c r="L324" s="337"/>
      <c r="M324" s="428">
        <v>0</v>
      </c>
      <c r="N324" s="429"/>
      <c r="O324" s="416"/>
      <c r="P324" s="417"/>
      <c r="Q324" s="337"/>
      <c r="R324" s="428">
        <v>0</v>
      </c>
      <c r="S324" s="429"/>
      <c r="T324" s="416"/>
      <c r="U324" s="417"/>
      <c r="V324" s="337"/>
      <c r="W324" s="428">
        <v>0</v>
      </c>
      <c r="X324" s="429"/>
      <c r="Y324" s="416"/>
      <c r="Z324" s="417"/>
      <c r="AA324" s="337"/>
      <c r="AB324" s="428">
        <v>0</v>
      </c>
      <c r="AC324" s="429"/>
      <c r="AD324" s="416"/>
      <c r="AE324" s="417"/>
      <c r="AF324" s="337"/>
      <c r="AG324" s="428">
        <v>0</v>
      </c>
      <c r="AH324" s="429"/>
      <c r="AI324" s="416"/>
      <c r="AJ324" s="417"/>
      <c r="AK324" s="337"/>
      <c r="AL324" s="428">
        <v>0</v>
      </c>
      <c r="AM324" s="429"/>
      <c r="AN324" s="416"/>
      <c r="AO324" s="417"/>
      <c r="AP324" s="337"/>
      <c r="AQ324" s="428">
        <v>0</v>
      </c>
      <c r="AR324" s="429"/>
      <c r="AS324" s="416"/>
      <c r="AT324" s="417"/>
      <c r="AU324" s="430"/>
      <c r="AV324" s="428">
        <v>0</v>
      </c>
      <c r="AW324" s="429"/>
      <c r="AX324" s="416"/>
      <c r="AY324" s="417"/>
      <c r="AZ324" s="430"/>
      <c r="BA324" s="428">
        <v>0</v>
      </c>
      <c r="BB324" s="429"/>
      <c r="BC324" s="416"/>
      <c r="BD324" s="417"/>
      <c r="BE324" s="430"/>
      <c r="BF324" s="428">
        <v>0</v>
      </c>
      <c r="BG324" s="429"/>
      <c r="BH324" s="416"/>
      <c r="BI324" s="417"/>
      <c r="BJ324" s="430"/>
      <c r="BK324" s="428">
        <v>0</v>
      </c>
      <c r="BL324" s="429"/>
      <c r="BM324" s="416"/>
      <c r="BN324" s="417"/>
      <c r="BO324" s="430"/>
      <c r="BP324" s="428">
        <v>0</v>
      </c>
      <c r="BQ324" s="429"/>
      <c r="BR324" s="416"/>
      <c r="BS324" s="417"/>
      <c r="BT324" s="430"/>
      <c r="BU324" s="428">
        <f>SUM(M324:BP324)</f>
        <v>0</v>
      </c>
      <c r="BV324" s="429"/>
      <c r="BW324" s="416"/>
      <c r="BX324" s="417"/>
      <c r="BY324" s="430"/>
      <c r="BZ324" s="428">
        <v>0</v>
      </c>
      <c r="CA324" s="429"/>
      <c r="CB324" s="416"/>
      <c r="CC324" s="417"/>
      <c r="CD324" s="337"/>
      <c r="CE324" s="428">
        <v>0</v>
      </c>
      <c r="CF324" s="429"/>
      <c r="CG324" s="416"/>
      <c r="CH324" s="417"/>
      <c r="CI324" s="337"/>
      <c r="CJ324" s="428">
        <v>0</v>
      </c>
      <c r="CK324" s="429"/>
      <c r="CL324" s="416"/>
      <c r="CM324" s="417"/>
      <c r="CN324" s="337"/>
      <c r="CO324" s="428">
        <v>0</v>
      </c>
      <c r="CP324" s="429"/>
      <c r="CQ324" s="416"/>
      <c r="CR324" s="417"/>
      <c r="CS324" s="337"/>
      <c r="CT324" s="428">
        <v>0</v>
      </c>
      <c r="CU324" s="429"/>
      <c r="CV324" s="416"/>
      <c r="CW324" s="417"/>
      <c r="CX324" s="337"/>
      <c r="CY324" s="428">
        <v>0</v>
      </c>
      <c r="CZ324" s="429"/>
      <c r="DA324" s="416"/>
      <c r="DB324" s="417"/>
      <c r="DC324" s="337"/>
      <c r="DD324" s="428">
        <v>0</v>
      </c>
      <c r="DE324" s="429"/>
      <c r="DF324" s="416"/>
      <c r="DG324" s="417"/>
      <c r="DH324" s="337"/>
      <c r="DI324" s="428">
        <v>0</v>
      </c>
      <c r="DJ324" s="429"/>
      <c r="DK324" s="416"/>
      <c r="DL324" s="417"/>
      <c r="DM324" s="430"/>
      <c r="DN324" s="428">
        <v>0</v>
      </c>
      <c r="DO324" s="429"/>
      <c r="DP324" s="416"/>
      <c r="DQ324" s="417"/>
      <c r="DR324" s="430"/>
      <c r="DS324" s="428">
        <v>0</v>
      </c>
      <c r="DT324" s="429"/>
      <c r="DU324" s="416"/>
      <c r="DV324" s="417"/>
      <c r="DW324" s="430"/>
      <c r="DX324" s="428">
        <v>0</v>
      </c>
      <c r="DY324" s="429"/>
      <c r="DZ324" s="416"/>
      <c r="EA324" s="417"/>
      <c r="EB324" s="430"/>
      <c r="EC324" s="428">
        <v>0</v>
      </c>
      <c r="ED324" s="429"/>
      <c r="EE324" s="416"/>
      <c r="EF324" s="417"/>
      <c r="EG324" s="430"/>
      <c r="EH324" s="428">
        <v>0</v>
      </c>
      <c r="EI324" s="429"/>
      <c r="EJ324" s="416"/>
      <c r="EK324" s="417"/>
      <c r="EL324" s="430"/>
      <c r="EM324" s="428">
        <f t="shared" si="23"/>
        <v>0</v>
      </c>
      <c r="EN324" s="429"/>
      <c r="EO324" s="416"/>
      <c r="EP324" s="301"/>
      <c r="ER324" s="290"/>
    </row>
    <row r="325" spans="4:148" ht="12.75" hidden="1" customHeight="1" x14ac:dyDescent="0.35">
      <c r="D325" s="301"/>
      <c r="F325" s="450"/>
      <c r="G325" s="327"/>
      <c r="H325" s="416"/>
      <c r="I325" s="416"/>
      <c r="J325" s="416"/>
      <c r="K325" s="417"/>
      <c r="L325" s="327"/>
      <c r="M325" s="416"/>
      <c r="N325" s="416"/>
      <c r="O325" s="416"/>
      <c r="P325" s="417"/>
      <c r="Q325" s="327"/>
      <c r="R325" s="416"/>
      <c r="S325" s="416"/>
      <c r="T325" s="416"/>
      <c r="U325" s="417"/>
      <c r="V325" s="327"/>
      <c r="W325" s="416"/>
      <c r="X325" s="416"/>
      <c r="Y325" s="416"/>
      <c r="Z325" s="417"/>
      <c r="AA325" s="327"/>
      <c r="AB325" s="416"/>
      <c r="AC325" s="416"/>
      <c r="AD325" s="416"/>
      <c r="AE325" s="417"/>
      <c r="AF325" s="327"/>
      <c r="AG325" s="416"/>
      <c r="AH325" s="416"/>
      <c r="AI325" s="416"/>
      <c r="AJ325" s="417"/>
      <c r="AK325" s="327"/>
      <c r="AL325" s="416"/>
      <c r="AM325" s="416"/>
      <c r="AN325" s="416"/>
      <c r="AO325" s="417"/>
      <c r="AP325" s="327"/>
      <c r="AQ325" s="416"/>
      <c r="AR325" s="416"/>
      <c r="AS325" s="416"/>
      <c r="AT325" s="417"/>
      <c r="AU325" s="327"/>
      <c r="AV325" s="416"/>
      <c r="AW325" s="416"/>
      <c r="AX325" s="416"/>
      <c r="AY325" s="417"/>
      <c r="AZ325" s="327"/>
      <c r="BA325" s="416"/>
      <c r="BB325" s="416"/>
      <c r="BC325" s="416"/>
      <c r="BD325" s="417"/>
      <c r="BE325" s="327"/>
      <c r="BF325" s="416"/>
      <c r="BG325" s="416"/>
      <c r="BH325" s="416"/>
      <c r="BI325" s="417"/>
      <c r="BJ325" s="327"/>
      <c r="BK325" s="416"/>
      <c r="BL325" s="416"/>
      <c r="BM325" s="416"/>
      <c r="BN325" s="417"/>
      <c r="BO325" s="327"/>
      <c r="BP325" s="416"/>
      <c r="BQ325" s="416"/>
      <c r="BR325" s="416"/>
      <c r="BS325" s="417"/>
      <c r="BT325" s="327"/>
      <c r="BU325" s="416"/>
      <c r="BV325" s="416"/>
      <c r="BW325" s="416"/>
      <c r="BX325" s="417"/>
      <c r="BY325" s="327"/>
      <c r="BZ325" s="416"/>
      <c r="CA325" s="416"/>
      <c r="CB325" s="416"/>
      <c r="CC325" s="417"/>
      <c r="CD325" s="327"/>
      <c r="CE325" s="416"/>
      <c r="CF325" s="416"/>
      <c r="CG325" s="416"/>
      <c r="CH325" s="417"/>
      <c r="CI325" s="327"/>
      <c r="CJ325" s="416"/>
      <c r="CK325" s="416"/>
      <c r="CL325" s="416"/>
      <c r="CM325" s="417"/>
      <c r="CN325" s="327"/>
      <c r="CO325" s="416"/>
      <c r="CP325" s="416"/>
      <c r="CQ325" s="416"/>
      <c r="CR325" s="417"/>
      <c r="CS325" s="327"/>
      <c r="CT325" s="416"/>
      <c r="CU325" s="416"/>
      <c r="CV325" s="416"/>
      <c r="CW325" s="417"/>
      <c r="CX325" s="327"/>
      <c r="CY325" s="416"/>
      <c r="CZ325" s="416"/>
      <c r="DA325" s="416"/>
      <c r="DB325" s="417"/>
      <c r="DC325" s="327"/>
      <c r="DD325" s="416"/>
      <c r="DE325" s="416"/>
      <c r="DF325" s="416"/>
      <c r="DG325" s="417"/>
      <c r="DH325" s="327"/>
      <c r="DI325" s="416"/>
      <c r="DJ325" s="416"/>
      <c r="DK325" s="416"/>
      <c r="DL325" s="417"/>
      <c r="DM325" s="327"/>
      <c r="DN325" s="416"/>
      <c r="DO325" s="416"/>
      <c r="DP325" s="416"/>
      <c r="DQ325" s="417"/>
      <c r="DR325" s="327"/>
      <c r="DS325" s="416"/>
      <c r="DT325" s="416"/>
      <c r="DU325" s="416"/>
      <c r="DV325" s="417"/>
      <c r="DW325" s="327"/>
      <c r="DX325" s="416"/>
      <c r="DY325" s="416"/>
      <c r="DZ325" s="416"/>
      <c r="EA325" s="417"/>
      <c r="EB325" s="327"/>
      <c r="EC325" s="416"/>
      <c r="ED325" s="416"/>
      <c r="EE325" s="416"/>
      <c r="EF325" s="417"/>
      <c r="EG325" s="327"/>
      <c r="EH325" s="416"/>
      <c r="EI325" s="416"/>
      <c r="EJ325" s="416"/>
      <c r="EK325" s="417"/>
      <c r="EL325" s="327"/>
      <c r="EM325" s="416"/>
      <c r="EN325" s="416"/>
      <c r="EO325" s="416"/>
      <c r="EP325" s="301"/>
      <c r="ER325" s="290"/>
    </row>
    <row r="326" spans="4:148" ht="12.75" hidden="1" customHeight="1" x14ac:dyDescent="0.35">
      <c r="D326" s="301" t="s">
        <v>399</v>
      </c>
      <c r="H326" s="416">
        <f>SUM(H327:H330)</f>
        <v>0</v>
      </c>
      <c r="I326" s="416"/>
      <c r="J326" s="416"/>
      <c r="K326" s="417"/>
      <c r="L326" s="416"/>
      <c r="M326" s="416">
        <f>SUM(M327:M330)</f>
        <v>0</v>
      </c>
      <c r="N326" s="416"/>
      <c r="O326" s="416"/>
      <c r="P326" s="417"/>
      <c r="Q326" s="416"/>
      <c r="R326" s="416">
        <f>SUM(R327:R330)</f>
        <v>0</v>
      </c>
      <c r="S326" s="416"/>
      <c r="T326" s="416"/>
      <c r="U326" s="417"/>
      <c r="V326" s="416"/>
      <c r="W326" s="416">
        <f>SUM(W327:W330)</f>
        <v>0</v>
      </c>
      <c r="X326" s="416"/>
      <c r="Y326" s="416"/>
      <c r="Z326" s="417"/>
      <c r="AA326" s="416"/>
      <c r="AB326" s="416">
        <f>SUM(AB327:AB330)</f>
        <v>0</v>
      </c>
      <c r="AC326" s="416"/>
      <c r="AD326" s="416"/>
      <c r="AE326" s="417"/>
      <c r="AF326" s="416"/>
      <c r="AG326" s="416">
        <f>SUM(AG327:AG330)</f>
        <v>0</v>
      </c>
      <c r="AH326" s="416"/>
      <c r="AI326" s="416"/>
      <c r="AJ326" s="417"/>
      <c r="AK326" s="416"/>
      <c r="AL326" s="416">
        <f>SUM(AL327:AL330)</f>
        <v>0</v>
      </c>
      <c r="AM326" s="416"/>
      <c r="AN326" s="416"/>
      <c r="AO326" s="417"/>
      <c r="AP326" s="416"/>
      <c r="AQ326" s="416">
        <f>SUM(AQ327:AQ330)</f>
        <v>0</v>
      </c>
      <c r="AR326" s="416"/>
      <c r="AS326" s="416"/>
      <c r="AT326" s="417"/>
      <c r="AU326" s="416"/>
      <c r="AV326" s="416">
        <f>SUM(AV327:AV330)</f>
        <v>0</v>
      </c>
      <c r="AW326" s="416"/>
      <c r="AX326" s="416"/>
      <c r="AY326" s="417"/>
      <c r="AZ326" s="416"/>
      <c r="BA326" s="416">
        <f>SUM(BA327:BA330)</f>
        <v>0</v>
      </c>
      <c r="BB326" s="416"/>
      <c r="BC326" s="416"/>
      <c r="BD326" s="417"/>
      <c r="BE326" s="416"/>
      <c r="BF326" s="416">
        <f>SUM(BF327:BF330)</f>
        <v>0</v>
      </c>
      <c r="BG326" s="416"/>
      <c r="BH326" s="416"/>
      <c r="BI326" s="417"/>
      <c r="BJ326" s="416"/>
      <c r="BK326" s="416">
        <f>SUM(BK327:BK330)</f>
        <v>0</v>
      </c>
      <c r="BL326" s="416"/>
      <c r="BM326" s="416"/>
      <c r="BN326" s="417"/>
      <c r="BO326" s="416"/>
      <c r="BP326" s="416">
        <f>SUM(BP327:BP330)</f>
        <v>0</v>
      </c>
      <c r="BQ326" s="416"/>
      <c r="BR326" s="416"/>
      <c r="BS326" s="417"/>
      <c r="BT326" s="416"/>
      <c r="BU326" s="416">
        <f>SUM(BU327:BU330)</f>
        <v>0</v>
      </c>
      <c r="BV326" s="416"/>
      <c r="BW326" s="416"/>
      <c r="BX326" s="417"/>
      <c r="BY326" s="416"/>
      <c r="BZ326" s="416">
        <f>SUM(BZ327:BZ330)</f>
        <v>0</v>
      </c>
      <c r="CA326" s="416"/>
      <c r="CB326" s="416"/>
      <c r="CC326" s="417"/>
      <c r="CD326" s="416"/>
      <c r="CE326" s="416">
        <f>SUM(CE327:CE330)</f>
        <v>0</v>
      </c>
      <c r="CF326" s="416"/>
      <c r="CG326" s="416"/>
      <c r="CH326" s="417"/>
      <c r="CI326" s="416"/>
      <c r="CJ326" s="416">
        <f>SUM(CJ327:CJ330)</f>
        <v>0</v>
      </c>
      <c r="CK326" s="416"/>
      <c r="CL326" s="416"/>
      <c r="CM326" s="417"/>
      <c r="CN326" s="416"/>
      <c r="CO326" s="416">
        <f>SUM(CO327:CO330)</f>
        <v>0</v>
      </c>
      <c r="CP326" s="416"/>
      <c r="CQ326" s="416"/>
      <c r="CR326" s="417"/>
      <c r="CS326" s="416"/>
      <c r="CT326" s="416">
        <f>SUM(CT327:CT330)</f>
        <v>0</v>
      </c>
      <c r="CU326" s="416"/>
      <c r="CV326" s="416"/>
      <c r="CW326" s="417"/>
      <c r="CX326" s="416"/>
      <c r="CY326" s="416">
        <f>SUM(CY327:CY330)</f>
        <v>0</v>
      </c>
      <c r="CZ326" s="416"/>
      <c r="DA326" s="416"/>
      <c r="DB326" s="417"/>
      <c r="DC326" s="416"/>
      <c r="DD326" s="416">
        <f>SUM(DD327:DD330)</f>
        <v>0</v>
      </c>
      <c r="DE326" s="416"/>
      <c r="DF326" s="416"/>
      <c r="DG326" s="417"/>
      <c r="DH326" s="416"/>
      <c r="DI326" s="416">
        <f>SUM(DI327:DI330)</f>
        <v>0</v>
      </c>
      <c r="DJ326" s="416"/>
      <c r="DK326" s="416"/>
      <c r="DL326" s="417"/>
      <c r="DM326" s="416"/>
      <c r="DN326" s="416">
        <f>SUM(DN327:DN330)</f>
        <v>0</v>
      </c>
      <c r="DO326" s="416"/>
      <c r="DP326" s="416"/>
      <c r="DQ326" s="417"/>
      <c r="DR326" s="416"/>
      <c r="DS326" s="416">
        <f>SUM(DS327:DS330)</f>
        <v>0</v>
      </c>
      <c r="DT326" s="416"/>
      <c r="DU326" s="416"/>
      <c r="DV326" s="417"/>
      <c r="DW326" s="416"/>
      <c r="DX326" s="416">
        <f>SUM(DX327:DX330)</f>
        <v>0</v>
      </c>
      <c r="DY326" s="416"/>
      <c r="DZ326" s="416"/>
      <c r="EA326" s="417"/>
      <c r="EB326" s="416"/>
      <c r="EC326" s="416">
        <f>SUM(EC327:EC330)</f>
        <v>0</v>
      </c>
      <c r="ED326" s="416"/>
      <c r="EE326" s="416"/>
      <c r="EF326" s="417"/>
      <c r="EG326" s="416"/>
      <c r="EH326" s="416">
        <f>SUM(EH327:EH330)</f>
        <v>0</v>
      </c>
      <c r="EI326" s="416"/>
      <c r="EJ326" s="416"/>
      <c r="EK326" s="417"/>
      <c r="EL326" s="416"/>
      <c r="EM326" s="416">
        <f>SUM(EM327:EM330)</f>
        <v>0</v>
      </c>
      <c r="EN326" s="416"/>
      <c r="EO326" s="416"/>
      <c r="EP326" s="301"/>
      <c r="ER326" s="290"/>
    </row>
    <row r="327" spans="4:148" ht="12.75" hidden="1" customHeight="1" x14ac:dyDescent="0.35">
      <c r="D327" s="301" t="s">
        <v>338</v>
      </c>
      <c r="G327" s="320"/>
      <c r="H327" s="414">
        <v>0</v>
      </c>
      <c r="I327" s="415"/>
      <c r="J327" s="416"/>
      <c r="K327" s="417"/>
      <c r="L327" s="320"/>
      <c r="M327" s="414">
        <v>0</v>
      </c>
      <c r="N327" s="415"/>
      <c r="O327" s="416"/>
      <c r="P327" s="417"/>
      <c r="Q327" s="320"/>
      <c r="R327" s="414">
        <v>0</v>
      </c>
      <c r="S327" s="415"/>
      <c r="T327" s="416"/>
      <c r="U327" s="417"/>
      <c r="V327" s="320"/>
      <c r="W327" s="414">
        <v>0</v>
      </c>
      <c r="X327" s="415"/>
      <c r="Y327" s="416"/>
      <c r="Z327" s="417"/>
      <c r="AA327" s="320"/>
      <c r="AB327" s="414">
        <v>0</v>
      </c>
      <c r="AC327" s="415"/>
      <c r="AD327" s="416"/>
      <c r="AE327" s="417"/>
      <c r="AF327" s="320"/>
      <c r="AG327" s="414">
        <v>0</v>
      </c>
      <c r="AH327" s="415"/>
      <c r="AI327" s="416"/>
      <c r="AJ327" s="417"/>
      <c r="AK327" s="320"/>
      <c r="AL327" s="414">
        <v>0</v>
      </c>
      <c r="AM327" s="415"/>
      <c r="AN327" s="416"/>
      <c r="AO327" s="417"/>
      <c r="AP327" s="320"/>
      <c r="AQ327" s="414">
        <v>0</v>
      </c>
      <c r="AR327" s="415"/>
      <c r="AS327" s="416"/>
      <c r="AT327" s="417"/>
      <c r="AU327" s="418"/>
      <c r="AV327" s="414">
        <v>0</v>
      </c>
      <c r="AW327" s="415"/>
      <c r="AX327" s="416"/>
      <c r="AY327" s="417"/>
      <c r="AZ327" s="418"/>
      <c r="BA327" s="414">
        <v>0</v>
      </c>
      <c r="BB327" s="415"/>
      <c r="BC327" s="416"/>
      <c r="BD327" s="417"/>
      <c r="BE327" s="418"/>
      <c r="BF327" s="414">
        <v>0</v>
      </c>
      <c r="BG327" s="415"/>
      <c r="BH327" s="416"/>
      <c r="BI327" s="417"/>
      <c r="BJ327" s="418"/>
      <c r="BK327" s="414">
        <v>0</v>
      </c>
      <c r="BL327" s="415"/>
      <c r="BM327" s="416"/>
      <c r="BN327" s="417"/>
      <c r="BO327" s="418"/>
      <c r="BP327" s="414">
        <v>0</v>
      </c>
      <c r="BQ327" s="415"/>
      <c r="BR327" s="416"/>
      <c r="BS327" s="417"/>
      <c r="BT327" s="418"/>
      <c r="BU327" s="414">
        <f>SUM(M327:BP327)</f>
        <v>0</v>
      </c>
      <c r="BV327" s="415"/>
      <c r="BW327" s="416"/>
      <c r="BX327" s="417"/>
      <c r="BY327" s="418"/>
      <c r="BZ327" s="414">
        <v>0</v>
      </c>
      <c r="CA327" s="415"/>
      <c r="CB327" s="416"/>
      <c r="CC327" s="417"/>
      <c r="CD327" s="320"/>
      <c r="CE327" s="414">
        <v>0</v>
      </c>
      <c r="CF327" s="415"/>
      <c r="CG327" s="416"/>
      <c r="CH327" s="417"/>
      <c r="CI327" s="320"/>
      <c r="CJ327" s="414">
        <v>0</v>
      </c>
      <c r="CK327" s="415"/>
      <c r="CL327" s="416"/>
      <c r="CM327" s="417"/>
      <c r="CN327" s="320"/>
      <c r="CO327" s="414">
        <v>0</v>
      </c>
      <c r="CP327" s="415"/>
      <c r="CQ327" s="416"/>
      <c r="CR327" s="417"/>
      <c r="CS327" s="320"/>
      <c r="CT327" s="414">
        <v>0</v>
      </c>
      <c r="CU327" s="415"/>
      <c r="CV327" s="416"/>
      <c r="CW327" s="417"/>
      <c r="CX327" s="320"/>
      <c r="CY327" s="414">
        <v>0</v>
      </c>
      <c r="CZ327" s="415"/>
      <c r="DA327" s="416"/>
      <c r="DB327" s="417"/>
      <c r="DC327" s="320"/>
      <c r="DD327" s="414">
        <v>0</v>
      </c>
      <c r="DE327" s="415"/>
      <c r="DF327" s="416"/>
      <c r="DG327" s="417"/>
      <c r="DH327" s="320"/>
      <c r="DI327" s="414">
        <v>0</v>
      </c>
      <c r="DJ327" s="415"/>
      <c r="DK327" s="416"/>
      <c r="DL327" s="417"/>
      <c r="DM327" s="418"/>
      <c r="DN327" s="414">
        <v>0</v>
      </c>
      <c r="DO327" s="415"/>
      <c r="DP327" s="416"/>
      <c r="DQ327" s="417"/>
      <c r="DR327" s="418"/>
      <c r="DS327" s="414">
        <v>0</v>
      </c>
      <c r="DT327" s="415"/>
      <c r="DU327" s="416"/>
      <c r="DV327" s="417"/>
      <c r="DW327" s="418"/>
      <c r="DX327" s="414">
        <v>0</v>
      </c>
      <c r="DY327" s="415"/>
      <c r="DZ327" s="416"/>
      <c r="EA327" s="417"/>
      <c r="EB327" s="418"/>
      <c r="EC327" s="414">
        <v>0</v>
      </c>
      <c r="ED327" s="415"/>
      <c r="EE327" s="416"/>
      <c r="EF327" s="417"/>
      <c r="EG327" s="418"/>
      <c r="EH327" s="414">
        <v>0</v>
      </c>
      <c r="EI327" s="415"/>
      <c r="EJ327" s="416"/>
      <c r="EK327" s="417"/>
      <c r="EL327" s="418"/>
      <c r="EM327" s="414">
        <f t="shared" ref="EM327:EM330" si="24">SUM(CE327:EH327)</f>
        <v>0</v>
      </c>
      <c r="EN327" s="415"/>
      <c r="EO327" s="416"/>
      <c r="EP327" s="301"/>
      <c r="ER327" s="290"/>
    </row>
    <row r="328" spans="4:148" ht="12.75" hidden="1" customHeight="1" x14ac:dyDescent="0.35">
      <c r="D328" s="301" t="s">
        <v>341</v>
      </c>
      <c r="G328" s="313"/>
      <c r="H328" s="416">
        <v>0</v>
      </c>
      <c r="I328" s="420"/>
      <c r="J328" s="416"/>
      <c r="K328" s="417"/>
      <c r="L328" s="313"/>
      <c r="M328" s="416">
        <v>0</v>
      </c>
      <c r="N328" s="420"/>
      <c r="O328" s="416"/>
      <c r="P328" s="417"/>
      <c r="Q328" s="313"/>
      <c r="R328" s="416">
        <v>0</v>
      </c>
      <c r="S328" s="420"/>
      <c r="T328" s="416"/>
      <c r="U328" s="417"/>
      <c r="V328" s="313"/>
      <c r="W328" s="416">
        <v>0</v>
      </c>
      <c r="X328" s="420"/>
      <c r="Y328" s="416"/>
      <c r="Z328" s="417"/>
      <c r="AA328" s="313"/>
      <c r="AB328" s="416">
        <v>0</v>
      </c>
      <c r="AC328" s="420"/>
      <c r="AD328" s="416"/>
      <c r="AE328" s="417"/>
      <c r="AF328" s="313"/>
      <c r="AG328" s="416">
        <v>0</v>
      </c>
      <c r="AH328" s="420"/>
      <c r="AI328" s="416"/>
      <c r="AJ328" s="417"/>
      <c r="AK328" s="313"/>
      <c r="AL328" s="416">
        <v>0</v>
      </c>
      <c r="AM328" s="420"/>
      <c r="AN328" s="416"/>
      <c r="AO328" s="417"/>
      <c r="AP328" s="313"/>
      <c r="AQ328" s="416">
        <v>0</v>
      </c>
      <c r="AR328" s="420"/>
      <c r="AS328" s="416"/>
      <c r="AT328" s="417"/>
      <c r="AU328" s="417"/>
      <c r="AV328" s="416">
        <v>0</v>
      </c>
      <c r="AW328" s="420"/>
      <c r="AX328" s="416"/>
      <c r="AY328" s="417"/>
      <c r="AZ328" s="417"/>
      <c r="BA328" s="416">
        <v>0</v>
      </c>
      <c r="BB328" s="420"/>
      <c r="BC328" s="416"/>
      <c r="BD328" s="417"/>
      <c r="BE328" s="417"/>
      <c r="BF328" s="416">
        <v>0</v>
      </c>
      <c r="BG328" s="420"/>
      <c r="BH328" s="416"/>
      <c r="BI328" s="417"/>
      <c r="BJ328" s="417"/>
      <c r="BK328" s="416">
        <v>0</v>
      </c>
      <c r="BL328" s="420"/>
      <c r="BM328" s="416"/>
      <c r="BN328" s="417"/>
      <c r="BO328" s="417"/>
      <c r="BP328" s="416">
        <v>0</v>
      </c>
      <c r="BQ328" s="420"/>
      <c r="BR328" s="416"/>
      <c r="BS328" s="417"/>
      <c r="BT328" s="417"/>
      <c r="BU328" s="416">
        <f>SUM(M328:BP328)</f>
        <v>0</v>
      </c>
      <c r="BV328" s="420"/>
      <c r="BW328" s="416"/>
      <c r="BX328" s="417"/>
      <c r="BY328" s="417"/>
      <c r="BZ328" s="416">
        <v>0</v>
      </c>
      <c r="CA328" s="420"/>
      <c r="CB328" s="416"/>
      <c r="CC328" s="417"/>
      <c r="CD328" s="313"/>
      <c r="CE328" s="416">
        <v>0</v>
      </c>
      <c r="CF328" s="420"/>
      <c r="CG328" s="416"/>
      <c r="CH328" s="417"/>
      <c r="CI328" s="313"/>
      <c r="CJ328" s="416">
        <v>0</v>
      </c>
      <c r="CK328" s="420"/>
      <c r="CL328" s="416"/>
      <c r="CM328" s="417"/>
      <c r="CN328" s="313"/>
      <c r="CO328" s="416">
        <v>0</v>
      </c>
      <c r="CP328" s="420"/>
      <c r="CQ328" s="416"/>
      <c r="CR328" s="417"/>
      <c r="CS328" s="313"/>
      <c r="CT328" s="416">
        <v>0</v>
      </c>
      <c r="CU328" s="420"/>
      <c r="CV328" s="416"/>
      <c r="CW328" s="417"/>
      <c r="CX328" s="313"/>
      <c r="CY328" s="416">
        <v>0</v>
      </c>
      <c r="CZ328" s="420"/>
      <c r="DA328" s="416"/>
      <c r="DB328" s="417"/>
      <c r="DC328" s="313"/>
      <c r="DD328" s="416">
        <v>0</v>
      </c>
      <c r="DE328" s="420"/>
      <c r="DF328" s="416"/>
      <c r="DG328" s="417"/>
      <c r="DH328" s="313"/>
      <c r="DI328" s="416">
        <v>0</v>
      </c>
      <c r="DJ328" s="420"/>
      <c r="DK328" s="416"/>
      <c r="DL328" s="417"/>
      <c r="DM328" s="417"/>
      <c r="DN328" s="416">
        <v>0</v>
      </c>
      <c r="DO328" s="420"/>
      <c r="DP328" s="416"/>
      <c r="DQ328" s="417"/>
      <c r="DR328" s="417"/>
      <c r="DS328" s="416">
        <v>0</v>
      </c>
      <c r="DT328" s="420"/>
      <c r="DU328" s="416"/>
      <c r="DV328" s="417"/>
      <c r="DW328" s="417"/>
      <c r="DX328" s="416">
        <v>0</v>
      </c>
      <c r="DY328" s="420"/>
      <c r="DZ328" s="416"/>
      <c r="EA328" s="417"/>
      <c r="EB328" s="417"/>
      <c r="EC328" s="416">
        <v>0</v>
      </c>
      <c r="ED328" s="420"/>
      <c r="EE328" s="416"/>
      <c r="EF328" s="417"/>
      <c r="EG328" s="417"/>
      <c r="EH328" s="416">
        <v>0</v>
      </c>
      <c r="EI328" s="420"/>
      <c r="EJ328" s="416"/>
      <c r="EK328" s="417"/>
      <c r="EL328" s="417"/>
      <c r="EM328" s="416">
        <f t="shared" si="24"/>
        <v>0</v>
      </c>
      <c r="EN328" s="420"/>
      <c r="EO328" s="416"/>
      <c r="EP328" s="301"/>
      <c r="ER328" s="290"/>
    </row>
    <row r="329" spans="4:148" ht="12.75" hidden="1" customHeight="1" x14ac:dyDescent="0.35">
      <c r="D329" s="301" t="s">
        <v>342</v>
      </c>
      <c r="G329" s="313"/>
      <c r="H329" s="416">
        <v>0</v>
      </c>
      <c r="I329" s="420"/>
      <c r="J329" s="416"/>
      <c r="K329" s="417"/>
      <c r="L329" s="313"/>
      <c r="M329" s="416">
        <v>0</v>
      </c>
      <c r="N329" s="420"/>
      <c r="O329" s="416"/>
      <c r="P329" s="417"/>
      <c r="Q329" s="313"/>
      <c r="R329" s="416">
        <v>0</v>
      </c>
      <c r="S329" s="420"/>
      <c r="T329" s="416"/>
      <c r="U329" s="417"/>
      <c r="V329" s="313"/>
      <c r="W329" s="416">
        <v>0</v>
      </c>
      <c r="X329" s="420"/>
      <c r="Y329" s="416"/>
      <c r="Z329" s="417"/>
      <c r="AA329" s="313"/>
      <c r="AB329" s="416">
        <v>0</v>
      </c>
      <c r="AC329" s="420"/>
      <c r="AD329" s="416"/>
      <c r="AE329" s="417"/>
      <c r="AF329" s="313"/>
      <c r="AG329" s="416">
        <v>0</v>
      </c>
      <c r="AH329" s="420"/>
      <c r="AI329" s="416"/>
      <c r="AJ329" s="417"/>
      <c r="AK329" s="313"/>
      <c r="AL329" s="416">
        <v>0</v>
      </c>
      <c r="AM329" s="420"/>
      <c r="AN329" s="416"/>
      <c r="AO329" s="417"/>
      <c r="AP329" s="313"/>
      <c r="AQ329" s="416">
        <v>0</v>
      </c>
      <c r="AR329" s="420"/>
      <c r="AS329" s="416"/>
      <c r="AT329" s="417"/>
      <c r="AU329" s="417"/>
      <c r="AV329" s="416">
        <v>0</v>
      </c>
      <c r="AW329" s="420"/>
      <c r="AX329" s="416"/>
      <c r="AY329" s="417"/>
      <c r="AZ329" s="417"/>
      <c r="BA329" s="416">
        <v>0</v>
      </c>
      <c r="BB329" s="420"/>
      <c r="BC329" s="416"/>
      <c r="BD329" s="417"/>
      <c r="BE329" s="417"/>
      <c r="BF329" s="416">
        <v>0</v>
      </c>
      <c r="BG329" s="420"/>
      <c r="BH329" s="416"/>
      <c r="BI329" s="417"/>
      <c r="BJ329" s="417"/>
      <c r="BK329" s="416">
        <v>0</v>
      </c>
      <c r="BL329" s="420"/>
      <c r="BM329" s="416"/>
      <c r="BN329" s="417"/>
      <c r="BO329" s="417"/>
      <c r="BP329" s="416">
        <v>0</v>
      </c>
      <c r="BQ329" s="420"/>
      <c r="BR329" s="416"/>
      <c r="BS329" s="417"/>
      <c r="BT329" s="417"/>
      <c r="BU329" s="416">
        <f>SUM(M329:BP329)</f>
        <v>0</v>
      </c>
      <c r="BV329" s="420"/>
      <c r="BW329" s="416"/>
      <c r="BX329" s="417"/>
      <c r="BY329" s="417"/>
      <c r="BZ329" s="416">
        <v>0</v>
      </c>
      <c r="CA329" s="420"/>
      <c r="CB329" s="416"/>
      <c r="CC329" s="417"/>
      <c r="CD329" s="313"/>
      <c r="CE329" s="416">
        <v>0</v>
      </c>
      <c r="CF329" s="420"/>
      <c r="CG329" s="416"/>
      <c r="CH329" s="417"/>
      <c r="CI329" s="313"/>
      <c r="CJ329" s="416">
        <v>0</v>
      </c>
      <c r="CK329" s="420"/>
      <c r="CL329" s="416"/>
      <c r="CM329" s="417"/>
      <c r="CN329" s="313"/>
      <c r="CO329" s="416">
        <v>0</v>
      </c>
      <c r="CP329" s="420"/>
      <c r="CQ329" s="416"/>
      <c r="CR329" s="417"/>
      <c r="CS329" s="313"/>
      <c r="CT329" s="416">
        <v>0</v>
      </c>
      <c r="CU329" s="420"/>
      <c r="CV329" s="416"/>
      <c r="CW329" s="417"/>
      <c r="CX329" s="313"/>
      <c r="CY329" s="416">
        <v>0</v>
      </c>
      <c r="CZ329" s="420"/>
      <c r="DA329" s="416"/>
      <c r="DB329" s="417"/>
      <c r="DC329" s="313"/>
      <c r="DD329" s="416">
        <v>0</v>
      </c>
      <c r="DE329" s="420"/>
      <c r="DF329" s="416"/>
      <c r="DG329" s="417"/>
      <c r="DH329" s="313"/>
      <c r="DI329" s="416">
        <v>0</v>
      </c>
      <c r="DJ329" s="420"/>
      <c r="DK329" s="416"/>
      <c r="DL329" s="417"/>
      <c r="DM329" s="417"/>
      <c r="DN329" s="416">
        <v>0</v>
      </c>
      <c r="DO329" s="420"/>
      <c r="DP329" s="416"/>
      <c r="DQ329" s="417"/>
      <c r="DR329" s="417"/>
      <c r="DS329" s="416">
        <v>0</v>
      </c>
      <c r="DT329" s="420"/>
      <c r="DU329" s="416"/>
      <c r="DV329" s="417"/>
      <c r="DW329" s="417"/>
      <c r="DX329" s="416">
        <v>0</v>
      </c>
      <c r="DY329" s="420"/>
      <c r="DZ329" s="416"/>
      <c r="EA329" s="417"/>
      <c r="EB329" s="417"/>
      <c r="EC329" s="416">
        <v>0</v>
      </c>
      <c r="ED329" s="420"/>
      <c r="EE329" s="416"/>
      <c r="EF329" s="417"/>
      <c r="EG329" s="417"/>
      <c r="EH329" s="416">
        <v>0</v>
      </c>
      <c r="EI329" s="420"/>
      <c r="EJ329" s="416"/>
      <c r="EK329" s="417"/>
      <c r="EL329" s="417"/>
      <c r="EM329" s="416">
        <f t="shared" si="24"/>
        <v>0</v>
      </c>
      <c r="EN329" s="420"/>
      <c r="EO329" s="416"/>
      <c r="EP329" s="301"/>
      <c r="ER329" s="290"/>
    </row>
    <row r="330" spans="4:148" ht="12.75" hidden="1" customHeight="1" x14ac:dyDescent="0.35">
      <c r="D330" s="301" t="s">
        <v>343</v>
      </c>
      <c r="G330" s="337"/>
      <c r="H330" s="428">
        <v>0</v>
      </c>
      <c r="I330" s="429"/>
      <c r="J330" s="416"/>
      <c r="K330" s="417"/>
      <c r="L330" s="337"/>
      <c r="M330" s="428">
        <v>0</v>
      </c>
      <c r="N330" s="429"/>
      <c r="O330" s="416"/>
      <c r="P330" s="417"/>
      <c r="Q330" s="337"/>
      <c r="R330" s="428">
        <v>0</v>
      </c>
      <c r="S330" s="429"/>
      <c r="T330" s="416"/>
      <c r="U330" s="417"/>
      <c r="V330" s="337"/>
      <c r="W330" s="428">
        <v>0</v>
      </c>
      <c r="X330" s="429"/>
      <c r="Y330" s="416"/>
      <c r="Z330" s="417"/>
      <c r="AA330" s="337"/>
      <c r="AB330" s="428">
        <v>0</v>
      </c>
      <c r="AC330" s="429"/>
      <c r="AD330" s="416"/>
      <c r="AE330" s="417"/>
      <c r="AF330" s="337"/>
      <c r="AG330" s="428">
        <v>0</v>
      </c>
      <c r="AH330" s="429"/>
      <c r="AI330" s="416"/>
      <c r="AJ330" s="417"/>
      <c r="AK330" s="337"/>
      <c r="AL330" s="428">
        <v>0</v>
      </c>
      <c r="AM330" s="429"/>
      <c r="AN330" s="416"/>
      <c r="AO330" s="417"/>
      <c r="AP330" s="337"/>
      <c r="AQ330" s="428">
        <v>0</v>
      </c>
      <c r="AR330" s="429"/>
      <c r="AS330" s="416"/>
      <c r="AT330" s="417"/>
      <c r="AU330" s="430"/>
      <c r="AV330" s="428">
        <v>0</v>
      </c>
      <c r="AW330" s="429"/>
      <c r="AX330" s="416"/>
      <c r="AY330" s="417"/>
      <c r="AZ330" s="430"/>
      <c r="BA330" s="428">
        <v>0</v>
      </c>
      <c r="BB330" s="429"/>
      <c r="BC330" s="416"/>
      <c r="BD330" s="417"/>
      <c r="BE330" s="430"/>
      <c r="BF330" s="428">
        <v>0</v>
      </c>
      <c r="BG330" s="429"/>
      <c r="BH330" s="416"/>
      <c r="BI330" s="417"/>
      <c r="BJ330" s="430"/>
      <c r="BK330" s="428">
        <v>0</v>
      </c>
      <c r="BL330" s="429"/>
      <c r="BM330" s="416"/>
      <c r="BN330" s="417"/>
      <c r="BO330" s="430"/>
      <c r="BP330" s="428">
        <v>0</v>
      </c>
      <c r="BQ330" s="429"/>
      <c r="BR330" s="416"/>
      <c r="BS330" s="417"/>
      <c r="BT330" s="430"/>
      <c r="BU330" s="428">
        <f>SUM(M330:BP330)</f>
        <v>0</v>
      </c>
      <c r="BV330" s="429"/>
      <c r="BW330" s="416"/>
      <c r="BX330" s="417"/>
      <c r="BY330" s="430"/>
      <c r="BZ330" s="428">
        <v>0</v>
      </c>
      <c r="CA330" s="429"/>
      <c r="CB330" s="416"/>
      <c r="CC330" s="417"/>
      <c r="CD330" s="337"/>
      <c r="CE330" s="428">
        <v>0</v>
      </c>
      <c r="CF330" s="429"/>
      <c r="CG330" s="416"/>
      <c r="CH330" s="417"/>
      <c r="CI330" s="337"/>
      <c r="CJ330" s="428">
        <v>0</v>
      </c>
      <c r="CK330" s="429"/>
      <c r="CL330" s="416"/>
      <c r="CM330" s="417"/>
      <c r="CN330" s="337"/>
      <c r="CO330" s="428">
        <v>0</v>
      </c>
      <c r="CP330" s="429"/>
      <c r="CQ330" s="416"/>
      <c r="CR330" s="417"/>
      <c r="CS330" s="337"/>
      <c r="CT330" s="428">
        <v>0</v>
      </c>
      <c r="CU330" s="429"/>
      <c r="CV330" s="416"/>
      <c r="CW330" s="417"/>
      <c r="CX330" s="337"/>
      <c r="CY330" s="428">
        <v>0</v>
      </c>
      <c r="CZ330" s="429"/>
      <c r="DA330" s="416"/>
      <c r="DB330" s="417"/>
      <c r="DC330" s="337"/>
      <c r="DD330" s="428">
        <v>0</v>
      </c>
      <c r="DE330" s="429"/>
      <c r="DF330" s="416"/>
      <c r="DG330" s="417"/>
      <c r="DH330" s="337"/>
      <c r="DI330" s="428">
        <v>0</v>
      </c>
      <c r="DJ330" s="429"/>
      <c r="DK330" s="416"/>
      <c r="DL330" s="417"/>
      <c r="DM330" s="430"/>
      <c r="DN330" s="428">
        <v>0</v>
      </c>
      <c r="DO330" s="429"/>
      <c r="DP330" s="416"/>
      <c r="DQ330" s="417"/>
      <c r="DR330" s="430"/>
      <c r="DS330" s="428">
        <v>0</v>
      </c>
      <c r="DT330" s="429"/>
      <c r="DU330" s="416"/>
      <c r="DV330" s="417"/>
      <c r="DW330" s="430"/>
      <c r="DX330" s="428">
        <v>0</v>
      </c>
      <c r="DY330" s="429"/>
      <c r="DZ330" s="416"/>
      <c r="EA330" s="417"/>
      <c r="EB330" s="430"/>
      <c r="EC330" s="428">
        <v>0</v>
      </c>
      <c r="ED330" s="429"/>
      <c r="EE330" s="416"/>
      <c r="EF330" s="417"/>
      <c r="EG330" s="430"/>
      <c r="EH330" s="428">
        <v>0</v>
      </c>
      <c r="EI330" s="429"/>
      <c r="EJ330" s="416"/>
      <c r="EK330" s="417"/>
      <c r="EL330" s="430"/>
      <c r="EM330" s="428">
        <f t="shared" si="24"/>
        <v>0</v>
      </c>
      <c r="EN330" s="429"/>
      <c r="EO330" s="416"/>
      <c r="EP330" s="301"/>
      <c r="ER330" s="290"/>
    </row>
    <row r="331" spans="4:148" ht="12.75" hidden="1" customHeight="1" x14ac:dyDescent="0.35">
      <c r="D331" s="301"/>
      <c r="H331" s="416"/>
      <c r="I331" s="416"/>
      <c r="J331" s="416"/>
      <c r="K331" s="417"/>
      <c r="M331" s="416"/>
      <c r="N331" s="416"/>
      <c r="O331" s="416"/>
      <c r="P331" s="417"/>
      <c r="R331" s="416"/>
      <c r="S331" s="416"/>
      <c r="T331" s="416"/>
      <c r="U331" s="417"/>
      <c r="W331" s="416"/>
      <c r="X331" s="416"/>
      <c r="Y331" s="416"/>
      <c r="Z331" s="417"/>
      <c r="AB331" s="416"/>
      <c r="AC331" s="416"/>
      <c r="AD331" s="416"/>
      <c r="AE331" s="417"/>
      <c r="AG331" s="416"/>
      <c r="AH331" s="416"/>
      <c r="AI331" s="416"/>
      <c r="AJ331" s="417"/>
      <c r="AL331" s="416"/>
      <c r="AM331" s="416"/>
      <c r="AN331" s="416"/>
      <c r="AO331" s="417"/>
      <c r="AQ331" s="416"/>
      <c r="AR331" s="416"/>
      <c r="AS331" s="416"/>
      <c r="AT331" s="417"/>
      <c r="AU331" s="416"/>
      <c r="AV331" s="416"/>
      <c r="AW331" s="416"/>
      <c r="AX331" s="416"/>
      <c r="AY331" s="417"/>
      <c r="AZ331" s="416"/>
      <c r="BA331" s="416"/>
      <c r="BB331" s="416"/>
      <c r="BC331" s="416"/>
      <c r="BD331" s="417"/>
      <c r="BE331" s="416"/>
      <c r="BF331" s="416"/>
      <c r="BG331" s="416"/>
      <c r="BH331" s="416"/>
      <c r="BI331" s="417"/>
      <c r="BJ331" s="416"/>
      <c r="BK331" s="416"/>
      <c r="BL331" s="416"/>
      <c r="BM331" s="416"/>
      <c r="BN331" s="417"/>
      <c r="BO331" s="416"/>
      <c r="BP331" s="416"/>
      <c r="BQ331" s="416"/>
      <c r="BR331" s="416"/>
      <c r="BS331" s="417"/>
      <c r="BT331" s="416"/>
      <c r="BU331" s="416"/>
      <c r="BV331" s="416"/>
      <c r="BW331" s="416"/>
      <c r="BX331" s="417"/>
      <c r="BY331" s="416"/>
      <c r="BZ331" s="416"/>
      <c r="CA331" s="416"/>
      <c r="CB331" s="416"/>
      <c r="CC331" s="417"/>
      <c r="CE331" s="416"/>
      <c r="CF331" s="416"/>
      <c r="CG331" s="416"/>
      <c r="CH331" s="417"/>
      <c r="CJ331" s="416"/>
      <c r="CK331" s="416"/>
      <c r="CL331" s="416"/>
      <c r="CM331" s="417"/>
      <c r="CO331" s="416"/>
      <c r="CP331" s="416"/>
      <c r="CQ331" s="416"/>
      <c r="CR331" s="417"/>
      <c r="CT331" s="416"/>
      <c r="CU331" s="416"/>
      <c r="CV331" s="416"/>
      <c r="CW331" s="417"/>
      <c r="CY331" s="416"/>
      <c r="CZ331" s="416"/>
      <c r="DA331" s="416"/>
      <c r="DB331" s="417"/>
      <c r="DD331" s="416"/>
      <c r="DE331" s="416"/>
      <c r="DF331" s="416"/>
      <c r="DG331" s="417"/>
      <c r="DI331" s="416"/>
      <c r="DJ331" s="416"/>
      <c r="DK331" s="416"/>
      <c r="DL331" s="417"/>
      <c r="DM331" s="416"/>
      <c r="DN331" s="416"/>
      <c r="DO331" s="416"/>
      <c r="DP331" s="416"/>
      <c r="DQ331" s="417"/>
      <c r="DR331" s="416"/>
      <c r="DS331" s="416"/>
      <c r="DT331" s="416"/>
      <c r="DU331" s="416"/>
      <c r="DV331" s="417"/>
      <c r="DW331" s="416"/>
      <c r="DX331" s="416"/>
      <c r="DY331" s="416"/>
      <c r="DZ331" s="416"/>
      <c r="EA331" s="417"/>
      <c r="EB331" s="416"/>
      <c r="EC331" s="416"/>
      <c r="ED331" s="416"/>
      <c r="EE331" s="416"/>
      <c r="EF331" s="417"/>
      <c r="EG331" s="416"/>
      <c r="EH331" s="416"/>
      <c r="EI331" s="416"/>
      <c r="EJ331" s="416"/>
      <c r="EK331" s="417"/>
      <c r="EL331" s="416"/>
      <c r="EM331" s="416"/>
      <c r="EN331" s="416"/>
      <c r="EO331" s="416"/>
      <c r="EP331" s="301"/>
      <c r="ER331" s="290"/>
    </row>
    <row r="332" spans="4:148" ht="12.75" hidden="1" customHeight="1" x14ac:dyDescent="0.35">
      <c r="D332" s="301" t="s">
        <v>400</v>
      </c>
      <c r="H332" s="416">
        <f>SUM(H333:H336)</f>
        <v>0</v>
      </c>
      <c r="I332" s="416"/>
      <c r="J332" s="416"/>
      <c r="K332" s="417"/>
      <c r="L332" s="416"/>
      <c r="M332" s="416">
        <f>SUM(M333:M336)</f>
        <v>0</v>
      </c>
      <c r="N332" s="416"/>
      <c r="O332" s="416"/>
      <c r="P332" s="417"/>
      <c r="Q332" s="416"/>
      <c r="R332" s="416">
        <f>SUM(R333:R336)</f>
        <v>0</v>
      </c>
      <c r="S332" s="416"/>
      <c r="T332" s="416"/>
      <c r="U332" s="417"/>
      <c r="V332" s="416"/>
      <c r="W332" s="416">
        <f>SUM(W333:W336)</f>
        <v>0</v>
      </c>
      <c r="X332" s="416"/>
      <c r="Y332" s="416"/>
      <c r="Z332" s="417"/>
      <c r="AA332" s="416"/>
      <c r="AB332" s="416">
        <f>SUM(AB333:AB336)</f>
        <v>0</v>
      </c>
      <c r="AC332" s="416"/>
      <c r="AD332" s="416"/>
      <c r="AE332" s="417"/>
      <c r="AF332" s="416"/>
      <c r="AG332" s="416">
        <f>SUM(AG333:AG336)</f>
        <v>0</v>
      </c>
      <c r="AH332" s="416"/>
      <c r="AI332" s="416"/>
      <c r="AJ332" s="417"/>
      <c r="AK332" s="416"/>
      <c r="AL332" s="416">
        <f>SUM(AL333:AL336)</f>
        <v>0</v>
      </c>
      <c r="AM332" s="416"/>
      <c r="AN332" s="416"/>
      <c r="AO332" s="417"/>
      <c r="AP332" s="416"/>
      <c r="AQ332" s="416">
        <f>SUM(AQ333:AQ336)</f>
        <v>0</v>
      </c>
      <c r="AR332" s="416"/>
      <c r="AS332" s="416"/>
      <c r="AT332" s="417"/>
      <c r="AU332" s="416"/>
      <c r="AV332" s="416">
        <f>SUM(AV333:AV336)</f>
        <v>0</v>
      </c>
      <c r="AW332" s="416"/>
      <c r="AX332" s="416"/>
      <c r="AY332" s="417"/>
      <c r="AZ332" s="416"/>
      <c r="BA332" s="416">
        <f>SUM(BA333:BA336)</f>
        <v>0</v>
      </c>
      <c r="BB332" s="416"/>
      <c r="BC332" s="416"/>
      <c r="BD332" s="417"/>
      <c r="BE332" s="416"/>
      <c r="BF332" s="416">
        <f>SUM(BF333:BF336)</f>
        <v>0</v>
      </c>
      <c r="BG332" s="416"/>
      <c r="BH332" s="416"/>
      <c r="BI332" s="417"/>
      <c r="BJ332" s="416"/>
      <c r="BK332" s="416">
        <f>SUM(BK333:BK336)</f>
        <v>0</v>
      </c>
      <c r="BL332" s="416"/>
      <c r="BM332" s="416"/>
      <c r="BN332" s="417"/>
      <c r="BO332" s="416"/>
      <c r="BP332" s="416">
        <f>SUM(BP333:BP336)</f>
        <v>0</v>
      </c>
      <c r="BQ332" s="416"/>
      <c r="BR332" s="416"/>
      <c r="BS332" s="417"/>
      <c r="BT332" s="416"/>
      <c r="BU332" s="416">
        <f>SUM(BU333:BU336)</f>
        <v>0</v>
      </c>
      <c r="BV332" s="416"/>
      <c r="BW332" s="416"/>
      <c r="BX332" s="417"/>
      <c r="BY332" s="416"/>
      <c r="BZ332" s="416">
        <f>SUM(BZ333:BZ336)</f>
        <v>0</v>
      </c>
      <c r="CA332" s="416"/>
      <c r="CB332" s="416"/>
      <c r="CC332" s="417"/>
      <c r="CD332" s="416"/>
      <c r="CE332" s="416">
        <f>SUM(CE333:CE336)</f>
        <v>0</v>
      </c>
      <c r="CF332" s="416"/>
      <c r="CG332" s="416"/>
      <c r="CH332" s="417"/>
      <c r="CI332" s="416"/>
      <c r="CJ332" s="416">
        <f>SUM(CJ333:CJ336)</f>
        <v>0</v>
      </c>
      <c r="CK332" s="416"/>
      <c r="CL332" s="416"/>
      <c r="CM332" s="417"/>
      <c r="CN332" s="416"/>
      <c r="CO332" s="416">
        <f>SUM(CO333:CO336)</f>
        <v>0</v>
      </c>
      <c r="CP332" s="416"/>
      <c r="CQ332" s="416"/>
      <c r="CR332" s="417"/>
      <c r="CS332" s="416"/>
      <c r="CT332" s="416">
        <f>SUM(CT333:CT336)</f>
        <v>0</v>
      </c>
      <c r="CU332" s="416"/>
      <c r="CV332" s="416"/>
      <c r="CW332" s="417"/>
      <c r="CX332" s="416"/>
      <c r="CY332" s="416">
        <f>SUM(CY333:CY336)</f>
        <v>0</v>
      </c>
      <c r="CZ332" s="416"/>
      <c r="DA332" s="416"/>
      <c r="DB332" s="417"/>
      <c r="DC332" s="416"/>
      <c r="DD332" s="416">
        <f>SUM(DD333:DD336)</f>
        <v>0</v>
      </c>
      <c r="DE332" s="416"/>
      <c r="DF332" s="416"/>
      <c r="DG332" s="417"/>
      <c r="DH332" s="416"/>
      <c r="DI332" s="416">
        <f>SUM(DI333:DI336)</f>
        <v>0</v>
      </c>
      <c r="DJ332" s="416"/>
      <c r="DK332" s="416"/>
      <c r="DL332" s="417"/>
      <c r="DM332" s="416"/>
      <c r="DN332" s="416">
        <f>SUM(DN333:DN336)</f>
        <v>0</v>
      </c>
      <c r="DO332" s="416"/>
      <c r="DP332" s="416"/>
      <c r="DQ332" s="417"/>
      <c r="DR332" s="416"/>
      <c r="DS332" s="416">
        <f>SUM(DS333:DS336)</f>
        <v>0</v>
      </c>
      <c r="DT332" s="416"/>
      <c r="DU332" s="416"/>
      <c r="DV332" s="417"/>
      <c r="DW332" s="416"/>
      <c r="DX332" s="416">
        <f>SUM(DX333:DX336)</f>
        <v>0</v>
      </c>
      <c r="DY332" s="416"/>
      <c r="DZ332" s="416"/>
      <c r="EA332" s="417"/>
      <c r="EB332" s="416"/>
      <c r="EC332" s="416">
        <f>SUM(EC333:EC336)</f>
        <v>0</v>
      </c>
      <c r="ED332" s="416"/>
      <c r="EE332" s="416"/>
      <c r="EF332" s="417"/>
      <c r="EG332" s="416"/>
      <c r="EH332" s="416">
        <f>SUM(EH333:EH336)</f>
        <v>0</v>
      </c>
      <c r="EI332" s="416"/>
      <c r="EJ332" s="416"/>
      <c r="EK332" s="417"/>
      <c r="EL332" s="416"/>
      <c r="EM332" s="416">
        <f>SUM(EM333:EM336)</f>
        <v>0</v>
      </c>
      <c r="EN332" s="416"/>
      <c r="EO332" s="416"/>
      <c r="EP332" s="301"/>
      <c r="ER332" s="290"/>
    </row>
    <row r="333" spans="4:148" ht="12.75" hidden="1" customHeight="1" x14ac:dyDescent="0.35">
      <c r="D333" s="301" t="s">
        <v>338</v>
      </c>
      <c r="G333" s="320"/>
      <c r="H333" s="414">
        <v>0</v>
      </c>
      <c r="I333" s="415"/>
      <c r="J333" s="416"/>
      <c r="K333" s="417"/>
      <c r="L333" s="320"/>
      <c r="M333" s="414">
        <v>0</v>
      </c>
      <c r="N333" s="415"/>
      <c r="O333" s="416"/>
      <c r="P333" s="417"/>
      <c r="Q333" s="320"/>
      <c r="R333" s="414">
        <v>0</v>
      </c>
      <c r="S333" s="415"/>
      <c r="T333" s="416"/>
      <c r="U333" s="417"/>
      <c r="V333" s="320"/>
      <c r="W333" s="414">
        <v>0</v>
      </c>
      <c r="X333" s="415"/>
      <c r="Y333" s="416"/>
      <c r="Z333" s="417"/>
      <c r="AA333" s="320"/>
      <c r="AB333" s="414">
        <v>0</v>
      </c>
      <c r="AC333" s="415"/>
      <c r="AD333" s="416"/>
      <c r="AE333" s="417"/>
      <c r="AF333" s="320"/>
      <c r="AG333" s="414">
        <v>0</v>
      </c>
      <c r="AH333" s="415"/>
      <c r="AI333" s="416"/>
      <c r="AJ333" s="417"/>
      <c r="AK333" s="320"/>
      <c r="AL333" s="414">
        <v>0</v>
      </c>
      <c r="AM333" s="415"/>
      <c r="AN333" s="416"/>
      <c r="AO333" s="417"/>
      <c r="AP333" s="320"/>
      <c r="AQ333" s="414">
        <v>0</v>
      </c>
      <c r="AR333" s="415"/>
      <c r="AS333" s="416"/>
      <c r="AT333" s="417"/>
      <c r="AU333" s="418"/>
      <c r="AV333" s="414">
        <v>0</v>
      </c>
      <c r="AW333" s="415"/>
      <c r="AX333" s="416"/>
      <c r="AY333" s="417"/>
      <c r="AZ333" s="418"/>
      <c r="BA333" s="414">
        <v>0</v>
      </c>
      <c r="BB333" s="415"/>
      <c r="BC333" s="416"/>
      <c r="BD333" s="417"/>
      <c r="BE333" s="418"/>
      <c r="BF333" s="414">
        <v>0</v>
      </c>
      <c r="BG333" s="415"/>
      <c r="BH333" s="416"/>
      <c r="BI333" s="417"/>
      <c r="BJ333" s="418"/>
      <c r="BK333" s="414">
        <v>0</v>
      </c>
      <c r="BL333" s="415"/>
      <c r="BM333" s="416"/>
      <c r="BN333" s="417"/>
      <c r="BO333" s="418"/>
      <c r="BP333" s="414">
        <v>0</v>
      </c>
      <c r="BQ333" s="415"/>
      <c r="BR333" s="416"/>
      <c r="BS333" s="417"/>
      <c r="BT333" s="418"/>
      <c r="BU333" s="414">
        <f>SUM(M333:BP333)</f>
        <v>0</v>
      </c>
      <c r="BV333" s="415"/>
      <c r="BW333" s="416"/>
      <c r="BX333" s="417"/>
      <c r="BY333" s="418"/>
      <c r="BZ333" s="414">
        <v>0</v>
      </c>
      <c r="CA333" s="415"/>
      <c r="CB333" s="416"/>
      <c r="CC333" s="417"/>
      <c r="CD333" s="320"/>
      <c r="CE333" s="414">
        <v>0</v>
      </c>
      <c r="CF333" s="415"/>
      <c r="CG333" s="416"/>
      <c r="CH333" s="417"/>
      <c r="CI333" s="320"/>
      <c r="CJ333" s="414">
        <v>0</v>
      </c>
      <c r="CK333" s="415"/>
      <c r="CL333" s="416"/>
      <c r="CM333" s="417"/>
      <c r="CN333" s="320"/>
      <c r="CO333" s="414">
        <v>0</v>
      </c>
      <c r="CP333" s="415"/>
      <c r="CQ333" s="416"/>
      <c r="CR333" s="417"/>
      <c r="CS333" s="320"/>
      <c r="CT333" s="414">
        <v>0</v>
      </c>
      <c r="CU333" s="415"/>
      <c r="CV333" s="416"/>
      <c r="CW333" s="417"/>
      <c r="CX333" s="320"/>
      <c r="CY333" s="414">
        <v>0</v>
      </c>
      <c r="CZ333" s="415"/>
      <c r="DA333" s="416"/>
      <c r="DB333" s="417"/>
      <c r="DC333" s="320"/>
      <c r="DD333" s="414">
        <v>0</v>
      </c>
      <c r="DE333" s="415"/>
      <c r="DF333" s="416"/>
      <c r="DG333" s="417"/>
      <c r="DH333" s="320"/>
      <c r="DI333" s="414">
        <v>0</v>
      </c>
      <c r="DJ333" s="415"/>
      <c r="DK333" s="416"/>
      <c r="DL333" s="417"/>
      <c r="DM333" s="418"/>
      <c r="DN333" s="414">
        <v>0</v>
      </c>
      <c r="DO333" s="415"/>
      <c r="DP333" s="416"/>
      <c r="DQ333" s="417"/>
      <c r="DR333" s="418"/>
      <c r="DS333" s="414">
        <v>0</v>
      </c>
      <c r="DT333" s="415"/>
      <c r="DU333" s="416"/>
      <c r="DV333" s="417"/>
      <c r="DW333" s="418"/>
      <c r="DX333" s="414">
        <v>0</v>
      </c>
      <c r="DY333" s="415"/>
      <c r="DZ333" s="416"/>
      <c r="EA333" s="417"/>
      <c r="EB333" s="418"/>
      <c r="EC333" s="414">
        <v>0</v>
      </c>
      <c r="ED333" s="415"/>
      <c r="EE333" s="416"/>
      <c r="EF333" s="417"/>
      <c r="EG333" s="418"/>
      <c r="EH333" s="414">
        <v>0</v>
      </c>
      <c r="EI333" s="415"/>
      <c r="EJ333" s="416"/>
      <c r="EK333" s="417"/>
      <c r="EL333" s="418"/>
      <c r="EM333" s="414">
        <f>SUM(CE333:CJ333)</f>
        <v>0</v>
      </c>
      <c r="EN333" s="415"/>
      <c r="EO333" s="416"/>
      <c r="EP333" s="301"/>
      <c r="ER333" s="290"/>
    </row>
    <row r="334" spans="4:148" ht="12.75" hidden="1" customHeight="1" x14ac:dyDescent="0.35">
      <c r="D334" s="301" t="s">
        <v>341</v>
      </c>
      <c r="G334" s="313"/>
      <c r="H334" s="416">
        <v>0</v>
      </c>
      <c r="I334" s="420"/>
      <c r="J334" s="416"/>
      <c r="K334" s="417"/>
      <c r="L334" s="313"/>
      <c r="M334" s="416">
        <v>0</v>
      </c>
      <c r="N334" s="420"/>
      <c r="O334" s="416"/>
      <c r="P334" s="417"/>
      <c r="Q334" s="313"/>
      <c r="R334" s="416">
        <v>0</v>
      </c>
      <c r="S334" s="420"/>
      <c r="T334" s="416"/>
      <c r="U334" s="417"/>
      <c r="V334" s="313"/>
      <c r="W334" s="416">
        <v>0</v>
      </c>
      <c r="X334" s="420"/>
      <c r="Y334" s="416"/>
      <c r="Z334" s="417"/>
      <c r="AA334" s="313"/>
      <c r="AB334" s="416">
        <v>0</v>
      </c>
      <c r="AC334" s="420"/>
      <c r="AD334" s="416"/>
      <c r="AE334" s="417"/>
      <c r="AF334" s="313"/>
      <c r="AG334" s="416">
        <v>0</v>
      </c>
      <c r="AH334" s="420"/>
      <c r="AI334" s="416"/>
      <c r="AJ334" s="417"/>
      <c r="AK334" s="313"/>
      <c r="AL334" s="416">
        <v>0</v>
      </c>
      <c r="AM334" s="420"/>
      <c r="AN334" s="416"/>
      <c r="AO334" s="417"/>
      <c r="AP334" s="313"/>
      <c r="AQ334" s="416">
        <v>0</v>
      </c>
      <c r="AR334" s="420"/>
      <c r="AS334" s="416"/>
      <c r="AT334" s="417"/>
      <c r="AU334" s="417"/>
      <c r="AV334" s="416">
        <v>0</v>
      </c>
      <c r="AW334" s="420"/>
      <c r="AX334" s="416"/>
      <c r="AY334" s="417"/>
      <c r="AZ334" s="417"/>
      <c r="BA334" s="416">
        <v>0</v>
      </c>
      <c r="BB334" s="420"/>
      <c r="BC334" s="416"/>
      <c r="BD334" s="417"/>
      <c r="BE334" s="417"/>
      <c r="BF334" s="416">
        <v>0</v>
      </c>
      <c r="BG334" s="420"/>
      <c r="BH334" s="416"/>
      <c r="BI334" s="417"/>
      <c r="BJ334" s="417"/>
      <c r="BK334" s="416">
        <v>0</v>
      </c>
      <c r="BL334" s="420"/>
      <c r="BM334" s="416"/>
      <c r="BN334" s="417"/>
      <c r="BO334" s="417"/>
      <c r="BP334" s="416">
        <v>0</v>
      </c>
      <c r="BQ334" s="420"/>
      <c r="BR334" s="416"/>
      <c r="BS334" s="417"/>
      <c r="BT334" s="417"/>
      <c r="BU334" s="416">
        <f>SUM(M334:BP334)</f>
        <v>0</v>
      </c>
      <c r="BV334" s="420"/>
      <c r="BW334" s="416"/>
      <c r="BX334" s="417"/>
      <c r="BY334" s="417"/>
      <c r="BZ334" s="416">
        <v>0</v>
      </c>
      <c r="CA334" s="420"/>
      <c r="CB334" s="416"/>
      <c r="CC334" s="417"/>
      <c r="CD334" s="313"/>
      <c r="CE334" s="416">
        <v>0</v>
      </c>
      <c r="CF334" s="420"/>
      <c r="CG334" s="416"/>
      <c r="CH334" s="417"/>
      <c r="CI334" s="313"/>
      <c r="CJ334" s="416">
        <v>0</v>
      </c>
      <c r="CK334" s="420"/>
      <c r="CL334" s="416"/>
      <c r="CM334" s="417"/>
      <c r="CN334" s="313"/>
      <c r="CO334" s="416">
        <v>0</v>
      </c>
      <c r="CP334" s="420"/>
      <c r="CQ334" s="416"/>
      <c r="CR334" s="417"/>
      <c r="CS334" s="313"/>
      <c r="CT334" s="416">
        <v>0</v>
      </c>
      <c r="CU334" s="420"/>
      <c r="CV334" s="416"/>
      <c r="CW334" s="417"/>
      <c r="CX334" s="313"/>
      <c r="CY334" s="416">
        <v>0</v>
      </c>
      <c r="CZ334" s="420"/>
      <c r="DA334" s="416"/>
      <c r="DB334" s="417"/>
      <c r="DC334" s="313"/>
      <c r="DD334" s="416">
        <v>0</v>
      </c>
      <c r="DE334" s="420"/>
      <c r="DF334" s="416"/>
      <c r="DG334" s="417"/>
      <c r="DH334" s="313"/>
      <c r="DI334" s="416">
        <v>0</v>
      </c>
      <c r="DJ334" s="420"/>
      <c r="DK334" s="416"/>
      <c r="DL334" s="417"/>
      <c r="DM334" s="417"/>
      <c r="DN334" s="416">
        <v>0</v>
      </c>
      <c r="DO334" s="420"/>
      <c r="DP334" s="416"/>
      <c r="DQ334" s="417"/>
      <c r="DR334" s="417"/>
      <c r="DS334" s="416">
        <v>0</v>
      </c>
      <c r="DT334" s="420"/>
      <c r="DU334" s="416"/>
      <c r="DV334" s="417"/>
      <c r="DW334" s="417"/>
      <c r="DX334" s="416">
        <v>0</v>
      </c>
      <c r="DY334" s="420"/>
      <c r="DZ334" s="416"/>
      <c r="EA334" s="417"/>
      <c r="EB334" s="417"/>
      <c r="EC334" s="416">
        <v>0</v>
      </c>
      <c r="ED334" s="420"/>
      <c r="EE334" s="416"/>
      <c r="EF334" s="417"/>
      <c r="EG334" s="417"/>
      <c r="EH334" s="416">
        <v>0</v>
      </c>
      <c r="EI334" s="420"/>
      <c r="EJ334" s="416"/>
      <c r="EK334" s="417"/>
      <c r="EL334" s="417"/>
      <c r="EM334" s="416">
        <f>SUM(CE334:CJ334)</f>
        <v>0</v>
      </c>
      <c r="EN334" s="420"/>
      <c r="EO334" s="416"/>
      <c r="EP334" s="301"/>
      <c r="ER334" s="290"/>
    </row>
    <row r="335" spans="4:148" ht="12.75" hidden="1" customHeight="1" x14ac:dyDescent="0.35">
      <c r="D335" s="301" t="s">
        <v>358</v>
      </c>
      <c r="G335" s="313"/>
      <c r="H335" s="416">
        <v>0</v>
      </c>
      <c r="I335" s="420"/>
      <c r="J335" s="416"/>
      <c r="K335" s="417"/>
      <c r="L335" s="313"/>
      <c r="M335" s="416">
        <v>0</v>
      </c>
      <c r="N335" s="420"/>
      <c r="O335" s="416"/>
      <c r="P335" s="417"/>
      <c r="Q335" s="313"/>
      <c r="R335" s="416">
        <v>0</v>
      </c>
      <c r="S335" s="420"/>
      <c r="T335" s="416"/>
      <c r="U335" s="417"/>
      <c r="V335" s="313"/>
      <c r="W335" s="416">
        <v>0</v>
      </c>
      <c r="X335" s="420"/>
      <c r="Y335" s="416"/>
      <c r="Z335" s="417"/>
      <c r="AA335" s="313"/>
      <c r="AB335" s="416">
        <v>0</v>
      </c>
      <c r="AC335" s="420"/>
      <c r="AD335" s="416"/>
      <c r="AE335" s="417"/>
      <c r="AF335" s="313"/>
      <c r="AG335" s="416">
        <v>0</v>
      </c>
      <c r="AH335" s="420"/>
      <c r="AI335" s="416"/>
      <c r="AJ335" s="417"/>
      <c r="AK335" s="313"/>
      <c r="AL335" s="416">
        <v>0</v>
      </c>
      <c r="AM335" s="420"/>
      <c r="AN335" s="416"/>
      <c r="AO335" s="417"/>
      <c r="AP335" s="313"/>
      <c r="AQ335" s="416">
        <v>0</v>
      </c>
      <c r="AR335" s="420"/>
      <c r="AS335" s="416"/>
      <c r="AT335" s="417"/>
      <c r="AU335" s="417"/>
      <c r="AV335" s="416">
        <v>0</v>
      </c>
      <c r="AW335" s="420"/>
      <c r="AX335" s="416"/>
      <c r="AY335" s="417"/>
      <c r="AZ335" s="417"/>
      <c r="BA335" s="416">
        <v>0</v>
      </c>
      <c r="BB335" s="420"/>
      <c r="BC335" s="416"/>
      <c r="BD335" s="417"/>
      <c r="BE335" s="417"/>
      <c r="BF335" s="416">
        <v>0</v>
      </c>
      <c r="BG335" s="420"/>
      <c r="BH335" s="416"/>
      <c r="BI335" s="417"/>
      <c r="BJ335" s="417"/>
      <c r="BK335" s="416">
        <v>0</v>
      </c>
      <c r="BL335" s="420"/>
      <c r="BM335" s="416"/>
      <c r="BN335" s="417"/>
      <c r="BO335" s="417"/>
      <c r="BP335" s="416">
        <v>0</v>
      </c>
      <c r="BQ335" s="420"/>
      <c r="BR335" s="416"/>
      <c r="BS335" s="417"/>
      <c r="BT335" s="417"/>
      <c r="BU335" s="416">
        <f>SUM(M335:BP335)</f>
        <v>0</v>
      </c>
      <c r="BV335" s="420"/>
      <c r="BW335" s="416"/>
      <c r="BX335" s="417"/>
      <c r="BY335" s="417"/>
      <c r="BZ335" s="416">
        <v>0</v>
      </c>
      <c r="CA335" s="420"/>
      <c r="CB335" s="416"/>
      <c r="CC335" s="417"/>
      <c r="CD335" s="313"/>
      <c r="CE335" s="416">
        <v>0</v>
      </c>
      <c r="CF335" s="420"/>
      <c r="CG335" s="416"/>
      <c r="CH335" s="417"/>
      <c r="CI335" s="313"/>
      <c r="CJ335" s="416">
        <v>0</v>
      </c>
      <c r="CK335" s="420"/>
      <c r="CL335" s="416"/>
      <c r="CM335" s="417"/>
      <c r="CN335" s="313"/>
      <c r="CO335" s="416">
        <v>0</v>
      </c>
      <c r="CP335" s="420"/>
      <c r="CQ335" s="416"/>
      <c r="CR335" s="417"/>
      <c r="CS335" s="313"/>
      <c r="CT335" s="416">
        <v>0</v>
      </c>
      <c r="CU335" s="420"/>
      <c r="CV335" s="416"/>
      <c r="CW335" s="417"/>
      <c r="CX335" s="313"/>
      <c r="CY335" s="416">
        <v>0</v>
      </c>
      <c r="CZ335" s="420"/>
      <c r="DA335" s="416"/>
      <c r="DB335" s="417"/>
      <c r="DC335" s="313"/>
      <c r="DD335" s="416">
        <v>0</v>
      </c>
      <c r="DE335" s="420"/>
      <c r="DF335" s="416"/>
      <c r="DG335" s="417"/>
      <c r="DH335" s="313"/>
      <c r="DI335" s="416">
        <v>0</v>
      </c>
      <c r="DJ335" s="420"/>
      <c r="DK335" s="416"/>
      <c r="DL335" s="417"/>
      <c r="DM335" s="417"/>
      <c r="DN335" s="416">
        <v>0</v>
      </c>
      <c r="DO335" s="420"/>
      <c r="DP335" s="416"/>
      <c r="DQ335" s="417"/>
      <c r="DR335" s="417"/>
      <c r="DS335" s="416">
        <v>0</v>
      </c>
      <c r="DT335" s="420"/>
      <c r="DU335" s="416"/>
      <c r="DV335" s="417"/>
      <c r="DW335" s="417"/>
      <c r="DX335" s="416">
        <v>0</v>
      </c>
      <c r="DY335" s="420"/>
      <c r="DZ335" s="416"/>
      <c r="EA335" s="417"/>
      <c r="EB335" s="417"/>
      <c r="EC335" s="416">
        <v>0</v>
      </c>
      <c r="ED335" s="420"/>
      <c r="EE335" s="416"/>
      <c r="EF335" s="417"/>
      <c r="EG335" s="417"/>
      <c r="EH335" s="416">
        <v>0</v>
      </c>
      <c r="EI335" s="420"/>
      <c r="EJ335" s="416"/>
      <c r="EK335" s="417"/>
      <c r="EL335" s="417"/>
      <c r="EM335" s="416">
        <f>SUM(CE335:CJ335)</f>
        <v>0</v>
      </c>
      <c r="EN335" s="420"/>
      <c r="EO335" s="416"/>
      <c r="EP335" s="301"/>
      <c r="ER335" s="290"/>
    </row>
    <row r="336" spans="4:148" ht="12.75" hidden="1" customHeight="1" x14ac:dyDescent="0.35">
      <c r="D336" s="301" t="s">
        <v>343</v>
      </c>
      <c r="G336" s="337"/>
      <c r="H336" s="428">
        <v>0</v>
      </c>
      <c r="I336" s="429"/>
      <c r="J336" s="416"/>
      <c r="K336" s="417"/>
      <c r="L336" s="337"/>
      <c r="M336" s="428">
        <v>0</v>
      </c>
      <c r="N336" s="429"/>
      <c r="O336" s="416"/>
      <c r="P336" s="417"/>
      <c r="Q336" s="337"/>
      <c r="R336" s="428">
        <v>0</v>
      </c>
      <c r="S336" s="429"/>
      <c r="T336" s="416"/>
      <c r="U336" s="417"/>
      <c r="V336" s="337"/>
      <c r="W336" s="428">
        <v>0</v>
      </c>
      <c r="X336" s="429"/>
      <c r="Y336" s="416"/>
      <c r="Z336" s="417"/>
      <c r="AA336" s="337"/>
      <c r="AB336" s="428">
        <v>0</v>
      </c>
      <c r="AC336" s="429"/>
      <c r="AD336" s="416"/>
      <c r="AE336" s="417"/>
      <c r="AF336" s="337"/>
      <c r="AG336" s="428">
        <v>0</v>
      </c>
      <c r="AH336" s="429"/>
      <c r="AI336" s="416"/>
      <c r="AJ336" s="417"/>
      <c r="AK336" s="337"/>
      <c r="AL336" s="428">
        <v>0</v>
      </c>
      <c r="AM336" s="429"/>
      <c r="AN336" s="416"/>
      <c r="AO336" s="417"/>
      <c r="AP336" s="337"/>
      <c r="AQ336" s="428">
        <v>0</v>
      </c>
      <c r="AR336" s="429"/>
      <c r="AS336" s="416"/>
      <c r="AT336" s="417"/>
      <c r="AU336" s="430"/>
      <c r="AV336" s="428">
        <v>0</v>
      </c>
      <c r="AW336" s="429"/>
      <c r="AX336" s="416"/>
      <c r="AY336" s="417"/>
      <c r="AZ336" s="430"/>
      <c r="BA336" s="428">
        <v>0</v>
      </c>
      <c r="BB336" s="429"/>
      <c r="BC336" s="416"/>
      <c r="BD336" s="417"/>
      <c r="BE336" s="430"/>
      <c r="BF336" s="428">
        <v>0</v>
      </c>
      <c r="BG336" s="429"/>
      <c r="BH336" s="416"/>
      <c r="BI336" s="417"/>
      <c r="BJ336" s="430"/>
      <c r="BK336" s="428">
        <v>0</v>
      </c>
      <c r="BL336" s="429"/>
      <c r="BM336" s="416"/>
      <c r="BN336" s="417"/>
      <c r="BO336" s="430"/>
      <c r="BP336" s="428">
        <v>0</v>
      </c>
      <c r="BQ336" s="429"/>
      <c r="BR336" s="416"/>
      <c r="BS336" s="417"/>
      <c r="BT336" s="430"/>
      <c r="BU336" s="428">
        <f>SUM(M336:BP336)</f>
        <v>0</v>
      </c>
      <c r="BV336" s="429"/>
      <c r="BW336" s="416"/>
      <c r="BX336" s="417"/>
      <c r="BY336" s="430"/>
      <c r="BZ336" s="428">
        <v>0</v>
      </c>
      <c r="CA336" s="429"/>
      <c r="CB336" s="416"/>
      <c r="CC336" s="417"/>
      <c r="CD336" s="337"/>
      <c r="CE336" s="428">
        <v>0</v>
      </c>
      <c r="CF336" s="429"/>
      <c r="CG336" s="416"/>
      <c r="CH336" s="417"/>
      <c r="CI336" s="337"/>
      <c r="CJ336" s="428">
        <v>0</v>
      </c>
      <c r="CK336" s="429"/>
      <c r="CL336" s="416"/>
      <c r="CM336" s="417"/>
      <c r="CN336" s="337"/>
      <c r="CO336" s="428">
        <v>0</v>
      </c>
      <c r="CP336" s="429"/>
      <c r="CQ336" s="416"/>
      <c r="CR336" s="417"/>
      <c r="CS336" s="337"/>
      <c r="CT336" s="428">
        <v>0</v>
      </c>
      <c r="CU336" s="429"/>
      <c r="CV336" s="416"/>
      <c r="CW336" s="417"/>
      <c r="CX336" s="337"/>
      <c r="CY336" s="428">
        <v>0</v>
      </c>
      <c r="CZ336" s="429"/>
      <c r="DA336" s="416"/>
      <c r="DB336" s="417"/>
      <c r="DC336" s="337"/>
      <c r="DD336" s="428">
        <v>0</v>
      </c>
      <c r="DE336" s="429"/>
      <c r="DF336" s="416"/>
      <c r="DG336" s="417"/>
      <c r="DH336" s="337"/>
      <c r="DI336" s="428">
        <v>0</v>
      </c>
      <c r="DJ336" s="429"/>
      <c r="DK336" s="416"/>
      <c r="DL336" s="417"/>
      <c r="DM336" s="430"/>
      <c r="DN336" s="428">
        <v>0</v>
      </c>
      <c r="DO336" s="429"/>
      <c r="DP336" s="416"/>
      <c r="DQ336" s="417"/>
      <c r="DR336" s="430"/>
      <c r="DS336" s="428">
        <v>0</v>
      </c>
      <c r="DT336" s="429"/>
      <c r="DU336" s="416"/>
      <c r="DV336" s="417"/>
      <c r="DW336" s="430"/>
      <c r="DX336" s="428">
        <v>0</v>
      </c>
      <c r="DY336" s="429"/>
      <c r="DZ336" s="416"/>
      <c r="EA336" s="417"/>
      <c r="EB336" s="430"/>
      <c r="EC336" s="428">
        <v>0</v>
      </c>
      <c r="ED336" s="429"/>
      <c r="EE336" s="416"/>
      <c r="EF336" s="417"/>
      <c r="EG336" s="430"/>
      <c r="EH336" s="428">
        <v>0</v>
      </c>
      <c r="EI336" s="429"/>
      <c r="EJ336" s="416"/>
      <c r="EK336" s="417"/>
      <c r="EL336" s="430"/>
      <c r="EM336" s="428">
        <f>SUM(CE336:CJ336)</f>
        <v>0</v>
      </c>
      <c r="EN336" s="429"/>
      <c r="EO336" s="416"/>
      <c r="EP336" s="301"/>
      <c r="ER336" s="290"/>
    </row>
    <row r="337" spans="4:148" ht="12.75" hidden="1" customHeight="1" x14ac:dyDescent="0.35">
      <c r="D337" s="301"/>
      <c r="H337" s="416"/>
      <c r="I337" s="416"/>
      <c r="J337" s="416"/>
      <c r="K337" s="417"/>
      <c r="M337" s="416"/>
      <c r="N337" s="416"/>
      <c r="O337" s="416"/>
      <c r="P337" s="417"/>
      <c r="R337" s="416"/>
      <c r="S337" s="416"/>
      <c r="T337" s="416"/>
      <c r="U337" s="417"/>
      <c r="W337" s="416"/>
      <c r="X337" s="416"/>
      <c r="Y337" s="416"/>
      <c r="Z337" s="417"/>
      <c r="AB337" s="416"/>
      <c r="AC337" s="416"/>
      <c r="AD337" s="416"/>
      <c r="AE337" s="417"/>
      <c r="AG337" s="416"/>
      <c r="AH337" s="416"/>
      <c r="AI337" s="416"/>
      <c r="AJ337" s="417"/>
      <c r="AL337" s="416"/>
      <c r="AM337" s="416"/>
      <c r="AN337" s="416"/>
      <c r="AO337" s="417"/>
      <c r="AQ337" s="416"/>
      <c r="AR337" s="416"/>
      <c r="AS337" s="416"/>
      <c r="AT337" s="417"/>
      <c r="AU337" s="416"/>
      <c r="AV337" s="416"/>
      <c r="AW337" s="416"/>
      <c r="AX337" s="416"/>
      <c r="AY337" s="417"/>
      <c r="AZ337" s="416"/>
      <c r="BA337" s="416"/>
      <c r="BB337" s="416"/>
      <c r="BC337" s="416"/>
      <c r="BD337" s="417"/>
      <c r="BE337" s="416"/>
      <c r="BF337" s="416"/>
      <c r="BG337" s="416"/>
      <c r="BH337" s="416"/>
      <c r="BI337" s="417"/>
      <c r="BJ337" s="416"/>
      <c r="BK337" s="416"/>
      <c r="BL337" s="416"/>
      <c r="BM337" s="416"/>
      <c r="BN337" s="417"/>
      <c r="BO337" s="416"/>
      <c r="BP337" s="416"/>
      <c r="BQ337" s="416"/>
      <c r="BR337" s="416"/>
      <c r="BS337" s="417"/>
      <c r="BT337" s="416"/>
      <c r="BU337" s="416"/>
      <c r="BV337" s="416"/>
      <c r="BW337" s="416"/>
      <c r="BX337" s="417"/>
      <c r="BY337" s="416"/>
      <c r="BZ337" s="416"/>
      <c r="CA337" s="416"/>
      <c r="CB337" s="416"/>
      <c r="CC337" s="417"/>
      <c r="CE337" s="416"/>
      <c r="CF337" s="416"/>
      <c r="CG337" s="416"/>
      <c r="CH337" s="417"/>
      <c r="CJ337" s="416"/>
      <c r="CK337" s="416"/>
      <c r="CL337" s="416"/>
      <c r="CM337" s="417"/>
      <c r="CO337" s="416"/>
      <c r="CP337" s="416"/>
      <c r="CQ337" s="416"/>
      <c r="CR337" s="417"/>
      <c r="CT337" s="416"/>
      <c r="CU337" s="416"/>
      <c r="CV337" s="416"/>
      <c r="CW337" s="417"/>
      <c r="CY337" s="416"/>
      <c r="CZ337" s="416"/>
      <c r="DA337" s="416"/>
      <c r="DB337" s="417"/>
      <c r="DD337" s="416"/>
      <c r="DE337" s="416"/>
      <c r="DF337" s="416"/>
      <c r="DG337" s="417"/>
      <c r="DI337" s="416"/>
      <c r="DJ337" s="416"/>
      <c r="DK337" s="416"/>
      <c r="DL337" s="417"/>
      <c r="DM337" s="416"/>
      <c r="DN337" s="416"/>
      <c r="DO337" s="416"/>
      <c r="DP337" s="416"/>
      <c r="DQ337" s="417"/>
      <c r="DR337" s="416"/>
      <c r="DS337" s="416"/>
      <c r="DT337" s="416"/>
      <c r="DU337" s="416"/>
      <c r="DV337" s="417"/>
      <c r="DW337" s="416"/>
      <c r="DX337" s="416"/>
      <c r="DY337" s="416"/>
      <c r="DZ337" s="416"/>
      <c r="EA337" s="417"/>
      <c r="EB337" s="416"/>
      <c r="EC337" s="416"/>
      <c r="ED337" s="416"/>
      <c r="EE337" s="416"/>
      <c r="EF337" s="417"/>
      <c r="EG337" s="416"/>
      <c r="EH337" s="416"/>
      <c r="EI337" s="416"/>
      <c r="EJ337" s="416"/>
      <c r="EK337" s="417"/>
      <c r="EL337" s="416"/>
      <c r="EM337" s="416"/>
      <c r="EN337" s="416"/>
      <c r="EO337" s="416"/>
      <c r="EP337" s="301"/>
      <c r="ER337" s="290"/>
    </row>
    <row r="338" spans="4:148" ht="12.75" hidden="1" customHeight="1" x14ac:dyDescent="0.35">
      <c r="D338" s="301" t="s">
        <v>357</v>
      </c>
      <c r="F338" s="450"/>
      <c r="H338" s="416">
        <f>SUM(H339:H341)</f>
        <v>0</v>
      </c>
      <c r="I338" s="416"/>
      <c r="J338" s="416"/>
      <c r="K338" s="417"/>
      <c r="M338" s="416">
        <f>SUM(M339:M341)</f>
        <v>0</v>
      </c>
      <c r="N338" s="416"/>
      <c r="O338" s="416"/>
      <c r="P338" s="417"/>
      <c r="R338" s="416">
        <f>SUM(R339:R341)</f>
        <v>0</v>
      </c>
      <c r="S338" s="416"/>
      <c r="T338" s="416"/>
      <c r="U338" s="417"/>
      <c r="W338" s="416">
        <f>SUM(W339:W341)</f>
        <v>0</v>
      </c>
      <c r="X338" s="416"/>
      <c r="Y338" s="416"/>
      <c r="Z338" s="417"/>
      <c r="AB338" s="416">
        <f>SUM(AB339:AB341)</f>
        <v>0</v>
      </c>
      <c r="AC338" s="416"/>
      <c r="AD338" s="416"/>
      <c r="AE338" s="417"/>
      <c r="AG338" s="416">
        <f>SUM(AG339:AG341)</f>
        <v>0</v>
      </c>
      <c r="AH338" s="416"/>
      <c r="AI338" s="416"/>
      <c r="AJ338" s="417"/>
      <c r="AL338" s="416">
        <f>SUM(AL339:AL341)</f>
        <v>0</v>
      </c>
      <c r="AM338" s="416"/>
      <c r="AN338" s="416"/>
      <c r="AO338" s="417"/>
      <c r="AQ338" s="416">
        <f>SUM(AQ339:AQ341)</f>
        <v>0</v>
      </c>
      <c r="AR338" s="416"/>
      <c r="AS338" s="416"/>
      <c r="AT338" s="417"/>
      <c r="AV338" s="416">
        <f>SUM(AV339:AV341)</f>
        <v>0</v>
      </c>
      <c r="AW338" s="416"/>
      <c r="AX338" s="416"/>
      <c r="AY338" s="417"/>
      <c r="BA338" s="416">
        <f>SUM(BA339:BA341)</f>
        <v>0</v>
      </c>
      <c r="BB338" s="416"/>
      <c r="BC338" s="416"/>
      <c r="BD338" s="417"/>
      <c r="BF338" s="416">
        <f>SUM(BF339:BF341)</f>
        <v>0</v>
      </c>
      <c r="BG338" s="416"/>
      <c r="BH338" s="416"/>
      <c r="BI338" s="417"/>
      <c r="BK338" s="416">
        <f>SUM(BK339:BK341)</f>
        <v>0</v>
      </c>
      <c r="BL338" s="416"/>
      <c r="BM338" s="416"/>
      <c r="BN338" s="417"/>
      <c r="BP338" s="416">
        <f>SUM(BP339:BP341)</f>
        <v>0</v>
      </c>
      <c r="BQ338" s="416"/>
      <c r="BR338" s="416"/>
      <c r="BS338" s="417"/>
      <c r="BU338" s="416">
        <f>SUM(BU339:BU341)</f>
        <v>0</v>
      </c>
      <c r="BV338" s="416"/>
      <c r="BW338" s="416"/>
      <c r="BX338" s="417"/>
      <c r="BZ338" s="416">
        <f>SUM(BZ339:BZ341)</f>
        <v>0</v>
      </c>
      <c r="CA338" s="416"/>
      <c r="CB338" s="416"/>
      <c r="CC338" s="417"/>
      <c r="CE338" s="416">
        <f>SUM(CE339:CE341)</f>
        <v>0</v>
      </c>
      <c r="CF338" s="416"/>
      <c r="CG338" s="416"/>
      <c r="CH338" s="417"/>
      <c r="CJ338" s="416">
        <f>SUM(CJ339:CJ341)</f>
        <v>0</v>
      </c>
      <c r="CK338" s="416"/>
      <c r="CL338" s="416"/>
      <c r="CM338" s="417"/>
      <c r="CO338" s="416">
        <f>SUM(CO339:CO341)</f>
        <v>0</v>
      </c>
      <c r="CP338" s="416"/>
      <c r="CQ338" s="416"/>
      <c r="CR338" s="417"/>
      <c r="CT338" s="416">
        <f>SUM(CT339:CT341)</f>
        <v>0</v>
      </c>
      <c r="CU338" s="416"/>
      <c r="CV338" s="416"/>
      <c r="CW338" s="417"/>
      <c r="CY338" s="416">
        <f>SUM(CY339:CY341)</f>
        <v>0</v>
      </c>
      <c r="CZ338" s="416"/>
      <c r="DA338" s="416"/>
      <c r="DB338" s="417"/>
      <c r="DD338" s="416">
        <f>SUM(DD339:DD341)</f>
        <v>0</v>
      </c>
      <c r="DE338" s="416"/>
      <c r="DF338" s="416"/>
      <c r="DG338" s="417"/>
      <c r="DI338" s="416">
        <f>SUM(DI339:DI341)</f>
        <v>0</v>
      </c>
      <c r="DJ338" s="416"/>
      <c r="DK338" s="416"/>
      <c r="DL338" s="417"/>
      <c r="DN338" s="416">
        <f>SUM(DN339:DN341)</f>
        <v>0</v>
      </c>
      <c r="DO338" s="416"/>
      <c r="DP338" s="416"/>
      <c r="DQ338" s="417"/>
      <c r="DS338" s="416">
        <f>SUM(DS339:DS341)</f>
        <v>0</v>
      </c>
      <c r="DT338" s="416"/>
      <c r="DU338" s="416"/>
      <c r="DV338" s="417"/>
      <c r="DX338" s="416">
        <f>SUM(DX339:DX341)</f>
        <v>0</v>
      </c>
      <c r="DY338" s="416"/>
      <c r="DZ338" s="416"/>
      <c r="EA338" s="417"/>
      <c r="EC338" s="416">
        <f>SUM(EC339:EC341)</f>
        <v>0</v>
      </c>
      <c r="ED338" s="416"/>
      <c r="EE338" s="416"/>
      <c r="EF338" s="417"/>
      <c r="EH338" s="416">
        <f>SUM(EH339:EH341)</f>
        <v>0</v>
      </c>
      <c r="EI338" s="416"/>
      <c r="EJ338" s="416"/>
      <c r="EK338" s="417"/>
      <c r="EM338" s="416">
        <f>SUM(EM339:EM341)</f>
        <v>0</v>
      </c>
      <c r="EN338" s="416"/>
      <c r="EO338" s="416"/>
      <c r="EP338" s="301"/>
      <c r="ER338" s="290"/>
    </row>
    <row r="339" spans="4:148" ht="12.75" hidden="1" customHeight="1" x14ac:dyDescent="0.35">
      <c r="D339" s="301" t="s">
        <v>338</v>
      </c>
      <c r="F339" s="450"/>
      <c r="G339" s="320"/>
      <c r="H339" s="414">
        <v>0</v>
      </c>
      <c r="I339" s="415"/>
      <c r="J339" s="416"/>
      <c r="K339" s="417"/>
      <c r="L339" s="320"/>
      <c r="M339" s="414">
        <v>0</v>
      </c>
      <c r="N339" s="415"/>
      <c r="O339" s="416"/>
      <c r="P339" s="417"/>
      <c r="Q339" s="320"/>
      <c r="R339" s="414">
        <v>0</v>
      </c>
      <c r="S339" s="415"/>
      <c r="T339" s="416"/>
      <c r="U339" s="417"/>
      <c r="V339" s="320"/>
      <c r="W339" s="414">
        <v>0</v>
      </c>
      <c r="X339" s="415"/>
      <c r="Y339" s="416"/>
      <c r="Z339" s="417"/>
      <c r="AA339" s="320"/>
      <c r="AB339" s="414">
        <v>0</v>
      </c>
      <c r="AC339" s="415"/>
      <c r="AD339" s="416"/>
      <c r="AE339" s="417"/>
      <c r="AF339" s="320"/>
      <c r="AG339" s="414">
        <v>0</v>
      </c>
      <c r="AH339" s="415"/>
      <c r="AI339" s="416"/>
      <c r="AJ339" s="417"/>
      <c r="AK339" s="320"/>
      <c r="AL339" s="414">
        <v>0</v>
      </c>
      <c r="AM339" s="415"/>
      <c r="AN339" s="416"/>
      <c r="AO339" s="417"/>
      <c r="AP339" s="320"/>
      <c r="AQ339" s="414">
        <v>0</v>
      </c>
      <c r="AR339" s="415"/>
      <c r="AS339" s="416"/>
      <c r="AT339" s="417"/>
      <c r="AU339" s="320"/>
      <c r="AV339" s="414">
        <v>0</v>
      </c>
      <c r="AW339" s="415"/>
      <c r="AX339" s="416"/>
      <c r="AY339" s="417"/>
      <c r="AZ339" s="320"/>
      <c r="BA339" s="414">
        <v>0</v>
      </c>
      <c r="BB339" s="415"/>
      <c r="BC339" s="416"/>
      <c r="BD339" s="417"/>
      <c r="BE339" s="320"/>
      <c r="BF339" s="414">
        <v>0</v>
      </c>
      <c r="BG339" s="415"/>
      <c r="BH339" s="416"/>
      <c r="BI339" s="417"/>
      <c r="BJ339" s="320"/>
      <c r="BK339" s="414">
        <v>0</v>
      </c>
      <c r="BL339" s="415"/>
      <c r="BM339" s="416"/>
      <c r="BN339" s="417"/>
      <c r="BO339" s="320"/>
      <c r="BP339" s="414">
        <v>0</v>
      </c>
      <c r="BQ339" s="415"/>
      <c r="BR339" s="416"/>
      <c r="BS339" s="417"/>
      <c r="BT339" s="320"/>
      <c r="BU339" s="414">
        <f>SUM(M339:BP339)</f>
        <v>0</v>
      </c>
      <c r="BV339" s="415"/>
      <c r="BW339" s="416"/>
      <c r="BX339" s="417"/>
      <c r="BY339" s="320"/>
      <c r="BZ339" s="414">
        <v>0</v>
      </c>
      <c r="CA339" s="415"/>
      <c r="CB339" s="416"/>
      <c r="CC339" s="417"/>
      <c r="CD339" s="320"/>
      <c r="CE339" s="414">
        <v>0</v>
      </c>
      <c r="CF339" s="415"/>
      <c r="CG339" s="416"/>
      <c r="CH339" s="417"/>
      <c r="CI339" s="320"/>
      <c r="CJ339" s="414">
        <v>0</v>
      </c>
      <c r="CK339" s="415"/>
      <c r="CL339" s="416"/>
      <c r="CM339" s="417"/>
      <c r="CN339" s="320"/>
      <c r="CO339" s="414">
        <v>0</v>
      </c>
      <c r="CP339" s="415"/>
      <c r="CQ339" s="416"/>
      <c r="CR339" s="417"/>
      <c r="CS339" s="320"/>
      <c r="CT339" s="414">
        <v>0</v>
      </c>
      <c r="CU339" s="415"/>
      <c r="CV339" s="416"/>
      <c r="CW339" s="417"/>
      <c r="CX339" s="320"/>
      <c r="CY339" s="414">
        <v>0</v>
      </c>
      <c r="CZ339" s="415"/>
      <c r="DA339" s="416"/>
      <c r="DB339" s="417"/>
      <c r="DC339" s="320"/>
      <c r="DD339" s="414">
        <v>0</v>
      </c>
      <c r="DE339" s="415"/>
      <c r="DF339" s="416"/>
      <c r="DG339" s="417"/>
      <c r="DH339" s="320"/>
      <c r="DI339" s="414">
        <v>0</v>
      </c>
      <c r="DJ339" s="415"/>
      <c r="DK339" s="416"/>
      <c r="DL339" s="417"/>
      <c r="DM339" s="320"/>
      <c r="DN339" s="414">
        <v>0</v>
      </c>
      <c r="DO339" s="415"/>
      <c r="DP339" s="416"/>
      <c r="DQ339" s="417"/>
      <c r="DR339" s="320"/>
      <c r="DS339" s="414">
        <v>0</v>
      </c>
      <c r="DT339" s="415"/>
      <c r="DU339" s="416"/>
      <c r="DV339" s="417"/>
      <c r="DW339" s="320"/>
      <c r="DX339" s="414">
        <v>0</v>
      </c>
      <c r="DY339" s="415"/>
      <c r="DZ339" s="416"/>
      <c r="EA339" s="417"/>
      <c r="EB339" s="320"/>
      <c r="EC339" s="414">
        <v>0</v>
      </c>
      <c r="ED339" s="415"/>
      <c r="EE339" s="416"/>
      <c r="EF339" s="417"/>
      <c r="EG339" s="320"/>
      <c r="EH339" s="414">
        <v>0</v>
      </c>
      <c r="EI339" s="415"/>
      <c r="EJ339" s="416"/>
      <c r="EK339" s="417"/>
      <c r="EL339" s="320"/>
      <c r="EM339" s="414">
        <f>SUM(CE339:EC339)</f>
        <v>0</v>
      </c>
      <c r="EN339" s="415"/>
      <c r="EO339" s="416"/>
      <c r="EP339" s="301"/>
      <c r="ER339" s="290"/>
    </row>
    <row r="340" spans="4:148" ht="12.75" hidden="1" customHeight="1" x14ac:dyDescent="0.35">
      <c r="D340" s="301" t="s">
        <v>341</v>
      </c>
      <c r="F340" s="450"/>
      <c r="G340" s="313"/>
      <c r="H340" s="416">
        <v>0</v>
      </c>
      <c r="I340" s="420"/>
      <c r="J340" s="416"/>
      <c r="K340" s="417"/>
      <c r="L340" s="313"/>
      <c r="M340" s="416">
        <v>0</v>
      </c>
      <c r="N340" s="420"/>
      <c r="O340" s="416"/>
      <c r="P340" s="417"/>
      <c r="Q340" s="313"/>
      <c r="R340" s="416">
        <v>0</v>
      </c>
      <c r="S340" s="420"/>
      <c r="T340" s="416"/>
      <c r="U340" s="417"/>
      <c r="V340" s="313"/>
      <c r="W340" s="416">
        <v>0</v>
      </c>
      <c r="X340" s="420"/>
      <c r="Y340" s="416"/>
      <c r="Z340" s="417"/>
      <c r="AA340" s="313"/>
      <c r="AB340" s="416">
        <v>0</v>
      </c>
      <c r="AC340" s="420"/>
      <c r="AD340" s="416"/>
      <c r="AE340" s="417"/>
      <c r="AF340" s="313"/>
      <c r="AG340" s="416">
        <v>0</v>
      </c>
      <c r="AH340" s="420"/>
      <c r="AI340" s="416"/>
      <c r="AJ340" s="417"/>
      <c r="AK340" s="313"/>
      <c r="AL340" s="416">
        <v>0</v>
      </c>
      <c r="AM340" s="420"/>
      <c r="AN340" s="416"/>
      <c r="AO340" s="417"/>
      <c r="AP340" s="313"/>
      <c r="AQ340" s="416">
        <v>0</v>
      </c>
      <c r="AR340" s="420"/>
      <c r="AS340" s="416"/>
      <c r="AT340" s="417"/>
      <c r="AU340" s="313"/>
      <c r="AV340" s="416">
        <v>0</v>
      </c>
      <c r="AW340" s="420"/>
      <c r="AX340" s="416"/>
      <c r="AY340" s="417"/>
      <c r="AZ340" s="313"/>
      <c r="BA340" s="416">
        <v>0</v>
      </c>
      <c r="BB340" s="420"/>
      <c r="BC340" s="416"/>
      <c r="BD340" s="417"/>
      <c r="BE340" s="313"/>
      <c r="BF340" s="416">
        <v>0</v>
      </c>
      <c r="BG340" s="420"/>
      <c r="BH340" s="416"/>
      <c r="BI340" s="417"/>
      <c r="BJ340" s="313"/>
      <c r="BK340" s="416">
        <v>0</v>
      </c>
      <c r="BL340" s="420"/>
      <c r="BM340" s="416"/>
      <c r="BN340" s="417"/>
      <c r="BO340" s="313"/>
      <c r="BP340" s="416">
        <v>0</v>
      </c>
      <c r="BQ340" s="420"/>
      <c r="BR340" s="416"/>
      <c r="BS340" s="417"/>
      <c r="BT340" s="313"/>
      <c r="BU340" s="416">
        <f>SUM(M340:BP340)</f>
        <v>0</v>
      </c>
      <c r="BV340" s="420"/>
      <c r="BW340" s="416"/>
      <c r="BX340" s="417"/>
      <c r="BY340" s="313"/>
      <c r="BZ340" s="416">
        <v>0</v>
      </c>
      <c r="CA340" s="420"/>
      <c r="CB340" s="416"/>
      <c r="CC340" s="417"/>
      <c r="CD340" s="313"/>
      <c r="CE340" s="416">
        <v>0</v>
      </c>
      <c r="CF340" s="420"/>
      <c r="CG340" s="416"/>
      <c r="CH340" s="417"/>
      <c r="CI340" s="313"/>
      <c r="CJ340" s="416">
        <v>0</v>
      </c>
      <c r="CK340" s="420"/>
      <c r="CL340" s="416"/>
      <c r="CM340" s="417"/>
      <c r="CN340" s="313"/>
      <c r="CO340" s="416">
        <v>0</v>
      </c>
      <c r="CP340" s="420"/>
      <c r="CQ340" s="416"/>
      <c r="CR340" s="417"/>
      <c r="CS340" s="313"/>
      <c r="CT340" s="416">
        <v>0</v>
      </c>
      <c r="CU340" s="420"/>
      <c r="CV340" s="416"/>
      <c r="CW340" s="417"/>
      <c r="CX340" s="313"/>
      <c r="CY340" s="416">
        <v>0</v>
      </c>
      <c r="CZ340" s="420"/>
      <c r="DA340" s="416"/>
      <c r="DB340" s="417"/>
      <c r="DC340" s="313"/>
      <c r="DD340" s="416">
        <v>0</v>
      </c>
      <c r="DE340" s="420"/>
      <c r="DF340" s="416"/>
      <c r="DG340" s="417"/>
      <c r="DH340" s="313"/>
      <c r="DI340" s="416">
        <v>0</v>
      </c>
      <c r="DJ340" s="420"/>
      <c r="DK340" s="416"/>
      <c r="DL340" s="417"/>
      <c r="DM340" s="313"/>
      <c r="DN340" s="416">
        <v>0</v>
      </c>
      <c r="DO340" s="420"/>
      <c r="DP340" s="416"/>
      <c r="DQ340" s="417"/>
      <c r="DR340" s="313"/>
      <c r="DS340" s="416">
        <v>0</v>
      </c>
      <c r="DT340" s="420"/>
      <c r="DU340" s="416"/>
      <c r="DV340" s="417"/>
      <c r="DW340" s="313"/>
      <c r="DX340" s="416">
        <v>0</v>
      </c>
      <c r="DY340" s="420"/>
      <c r="DZ340" s="416"/>
      <c r="EA340" s="417"/>
      <c r="EB340" s="313"/>
      <c r="EC340" s="416">
        <v>0</v>
      </c>
      <c r="ED340" s="420"/>
      <c r="EE340" s="416"/>
      <c r="EF340" s="417"/>
      <c r="EG340" s="313"/>
      <c r="EH340" s="416">
        <v>0</v>
      </c>
      <c r="EI340" s="420"/>
      <c r="EJ340" s="416"/>
      <c r="EK340" s="417"/>
      <c r="EL340" s="313"/>
      <c r="EM340" s="416">
        <f>SUM(CE340:EC340)</f>
        <v>0</v>
      </c>
      <c r="EN340" s="420"/>
      <c r="EO340" s="416"/>
      <c r="EP340" s="301"/>
      <c r="ER340" s="290"/>
    </row>
    <row r="341" spans="4:148" ht="12.75" hidden="1" customHeight="1" x14ac:dyDescent="0.35">
      <c r="D341" s="301" t="s">
        <v>358</v>
      </c>
      <c r="F341" s="450"/>
      <c r="G341" s="337"/>
      <c r="H341" s="428">
        <v>0</v>
      </c>
      <c r="I341" s="429"/>
      <c r="J341" s="416"/>
      <c r="K341" s="417"/>
      <c r="L341" s="337"/>
      <c r="M341" s="428">
        <v>0</v>
      </c>
      <c r="N341" s="429"/>
      <c r="O341" s="416"/>
      <c r="P341" s="417"/>
      <c r="Q341" s="337"/>
      <c r="R341" s="428">
        <v>0</v>
      </c>
      <c r="S341" s="429"/>
      <c r="T341" s="416"/>
      <c r="U341" s="417"/>
      <c r="V341" s="337"/>
      <c r="W341" s="428">
        <v>0</v>
      </c>
      <c r="X341" s="429"/>
      <c r="Y341" s="416"/>
      <c r="Z341" s="417"/>
      <c r="AA341" s="337"/>
      <c r="AB341" s="428">
        <v>0</v>
      </c>
      <c r="AC341" s="429"/>
      <c r="AD341" s="416"/>
      <c r="AE341" s="417"/>
      <c r="AF341" s="337"/>
      <c r="AG341" s="428">
        <v>0</v>
      </c>
      <c r="AH341" s="429"/>
      <c r="AI341" s="416"/>
      <c r="AJ341" s="417"/>
      <c r="AK341" s="337"/>
      <c r="AL341" s="428">
        <v>0</v>
      </c>
      <c r="AM341" s="429"/>
      <c r="AN341" s="416"/>
      <c r="AO341" s="417"/>
      <c r="AP341" s="337"/>
      <c r="AQ341" s="428">
        <v>0</v>
      </c>
      <c r="AR341" s="429"/>
      <c r="AS341" s="416"/>
      <c r="AT341" s="417"/>
      <c r="AU341" s="337"/>
      <c r="AV341" s="428">
        <v>0</v>
      </c>
      <c r="AW341" s="429"/>
      <c r="AX341" s="416"/>
      <c r="AY341" s="417"/>
      <c r="AZ341" s="337"/>
      <c r="BA341" s="428">
        <v>0</v>
      </c>
      <c r="BB341" s="429"/>
      <c r="BC341" s="416"/>
      <c r="BD341" s="417"/>
      <c r="BE341" s="337"/>
      <c r="BF341" s="428">
        <v>0</v>
      </c>
      <c r="BG341" s="429"/>
      <c r="BH341" s="416"/>
      <c r="BI341" s="417"/>
      <c r="BJ341" s="337"/>
      <c r="BK341" s="428">
        <v>0</v>
      </c>
      <c r="BL341" s="429"/>
      <c r="BM341" s="416"/>
      <c r="BN341" s="417"/>
      <c r="BO341" s="337"/>
      <c r="BP341" s="428">
        <v>0</v>
      </c>
      <c r="BQ341" s="429"/>
      <c r="BR341" s="416"/>
      <c r="BS341" s="417"/>
      <c r="BT341" s="337"/>
      <c r="BU341" s="428">
        <f>SUM(M341:BP341)</f>
        <v>0</v>
      </c>
      <c r="BV341" s="429"/>
      <c r="BW341" s="416"/>
      <c r="BX341" s="417"/>
      <c r="BY341" s="337"/>
      <c r="BZ341" s="428">
        <v>0</v>
      </c>
      <c r="CA341" s="429"/>
      <c r="CB341" s="416"/>
      <c r="CC341" s="417"/>
      <c r="CD341" s="337"/>
      <c r="CE341" s="428">
        <v>0</v>
      </c>
      <c r="CF341" s="429"/>
      <c r="CG341" s="416"/>
      <c r="CH341" s="417"/>
      <c r="CI341" s="337"/>
      <c r="CJ341" s="428">
        <v>0</v>
      </c>
      <c r="CK341" s="429"/>
      <c r="CL341" s="416"/>
      <c r="CM341" s="417"/>
      <c r="CN341" s="337"/>
      <c r="CO341" s="428">
        <v>0</v>
      </c>
      <c r="CP341" s="429"/>
      <c r="CQ341" s="416"/>
      <c r="CR341" s="417"/>
      <c r="CS341" s="337"/>
      <c r="CT341" s="428">
        <v>0</v>
      </c>
      <c r="CU341" s="429"/>
      <c r="CV341" s="416"/>
      <c r="CW341" s="417"/>
      <c r="CX341" s="337"/>
      <c r="CY341" s="428">
        <v>0</v>
      </c>
      <c r="CZ341" s="429"/>
      <c r="DA341" s="416"/>
      <c r="DB341" s="417"/>
      <c r="DC341" s="337"/>
      <c r="DD341" s="428">
        <v>0</v>
      </c>
      <c r="DE341" s="429"/>
      <c r="DF341" s="416"/>
      <c r="DG341" s="417"/>
      <c r="DH341" s="337"/>
      <c r="DI341" s="428">
        <v>0</v>
      </c>
      <c r="DJ341" s="429"/>
      <c r="DK341" s="416"/>
      <c r="DL341" s="417"/>
      <c r="DM341" s="337"/>
      <c r="DN341" s="428">
        <v>0</v>
      </c>
      <c r="DO341" s="429"/>
      <c r="DP341" s="416"/>
      <c r="DQ341" s="417"/>
      <c r="DR341" s="337"/>
      <c r="DS341" s="428">
        <v>0</v>
      </c>
      <c r="DT341" s="429"/>
      <c r="DU341" s="416"/>
      <c r="DV341" s="417"/>
      <c r="DW341" s="337"/>
      <c r="DX341" s="428">
        <v>0</v>
      </c>
      <c r="DY341" s="429"/>
      <c r="DZ341" s="416"/>
      <c r="EA341" s="417"/>
      <c r="EB341" s="337"/>
      <c r="EC341" s="428">
        <v>0</v>
      </c>
      <c r="ED341" s="429"/>
      <c r="EE341" s="416"/>
      <c r="EF341" s="417"/>
      <c r="EG341" s="337"/>
      <c r="EH341" s="428">
        <v>0</v>
      </c>
      <c r="EI341" s="429"/>
      <c r="EJ341" s="416"/>
      <c r="EK341" s="417"/>
      <c r="EL341" s="337"/>
      <c r="EM341" s="428">
        <f>SUM(CE341:EC341)</f>
        <v>0</v>
      </c>
      <c r="EN341" s="429"/>
      <c r="EO341" s="416"/>
      <c r="EP341" s="301"/>
      <c r="ER341" s="290"/>
    </row>
    <row r="342" spans="4:148" ht="12.75" hidden="1" customHeight="1" x14ac:dyDescent="0.35">
      <c r="D342" s="301"/>
      <c r="F342" s="450"/>
      <c r="H342" s="416"/>
      <c r="I342" s="416"/>
      <c r="J342" s="416"/>
      <c r="K342" s="417"/>
      <c r="M342" s="416"/>
      <c r="N342" s="416"/>
      <c r="O342" s="416"/>
      <c r="P342" s="417"/>
      <c r="R342" s="416"/>
      <c r="S342" s="416"/>
      <c r="T342" s="416"/>
      <c r="U342" s="417"/>
      <c r="W342" s="416"/>
      <c r="X342" s="416"/>
      <c r="Y342" s="416"/>
      <c r="Z342" s="417"/>
      <c r="AB342" s="416"/>
      <c r="AC342" s="416"/>
      <c r="AD342" s="416"/>
      <c r="AE342" s="417"/>
      <c r="AG342" s="416"/>
      <c r="AH342" s="416"/>
      <c r="AI342" s="416"/>
      <c r="AJ342" s="417"/>
      <c r="AL342" s="416"/>
      <c r="AM342" s="416"/>
      <c r="AN342" s="416"/>
      <c r="AO342" s="417"/>
      <c r="AQ342" s="416"/>
      <c r="AR342" s="416"/>
      <c r="AS342" s="416"/>
      <c r="AT342" s="417"/>
      <c r="AV342" s="416"/>
      <c r="AW342" s="416"/>
      <c r="AX342" s="416"/>
      <c r="AY342" s="417"/>
      <c r="BA342" s="416"/>
      <c r="BB342" s="416"/>
      <c r="BC342" s="416"/>
      <c r="BD342" s="417"/>
      <c r="BF342" s="416"/>
      <c r="BG342" s="416"/>
      <c r="BH342" s="416"/>
      <c r="BI342" s="417"/>
      <c r="BK342" s="416"/>
      <c r="BL342" s="416"/>
      <c r="BM342" s="416"/>
      <c r="BN342" s="417"/>
      <c r="BP342" s="416"/>
      <c r="BQ342" s="416"/>
      <c r="BR342" s="416"/>
      <c r="BS342" s="417"/>
      <c r="BU342" s="416"/>
      <c r="BV342" s="416"/>
      <c r="BW342" s="416"/>
      <c r="BX342" s="417"/>
      <c r="BZ342" s="416"/>
      <c r="CA342" s="416"/>
      <c r="CB342" s="416"/>
      <c r="CC342" s="417"/>
      <c r="CE342" s="416"/>
      <c r="CF342" s="416"/>
      <c r="CG342" s="416"/>
      <c r="CH342" s="417"/>
      <c r="CJ342" s="416"/>
      <c r="CK342" s="416"/>
      <c r="CL342" s="416"/>
      <c r="CM342" s="417"/>
      <c r="CO342" s="416"/>
      <c r="CP342" s="416"/>
      <c r="CQ342" s="416"/>
      <c r="CR342" s="417"/>
      <c r="CT342" s="416"/>
      <c r="CU342" s="416"/>
      <c r="CV342" s="416"/>
      <c r="CW342" s="417"/>
      <c r="CY342" s="416"/>
      <c r="CZ342" s="416"/>
      <c r="DA342" s="416"/>
      <c r="DB342" s="417"/>
      <c r="DD342" s="416"/>
      <c r="DE342" s="416"/>
      <c r="DF342" s="416"/>
      <c r="DG342" s="417"/>
      <c r="DI342" s="416"/>
      <c r="DJ342" s="416"/>
      <c r="DK342" s="416"/>
      <c r="DL342" s="417"/>
      <c r="DN342" s="416"/>
      <c r="DO342" s="416"/>
      <c r="DP342" s="416"/>
      <c r="DQ342" s="417"/>
      <c r="DS342" s="416"/>
      <c r="DT342" s="416"/>
      <c r="DU342" s="416"/>
      <c r="DV342" s="417"/>
      <c r="DX342" s="416"/>
      <c r="DY342" s="416"/>
      <c r="DZ342" s="416"/>
      <c r="EA342" s="417"/>
      <c r="EC342" s="416"/>
      <c r="ED342" s="416"/>
      <c r="EE342" s="416"/>
      <c r="EF342" s="417"/>
      <c r="EH342" s="416"/>
      <c r="EI342" s="416"/>
      <c r="EJ342" s="416"/>
      <c r="EK342" s="417"/>
      <c r="EM342" s="416"/>
      <c r="EN342" s="416"/>
      <c r="EO342" s="416"/>
      <c r="EP342" s="301"/>
      <c r="ER342" s="290"/>
    </row>
    <row r="343" spans="4:148" ht="12.75" hidden="1" customHeight="1" x14ac:dyDescent="0.35">
      <c r="D343" s="301" t="s">
        <v>360</v>
      </c>
      <c r="H343" s="416">
        <f>SUM(H344:H346)</f>
        <v>0</v>
      </c>
      <c r="I343" s="416"/>
      <c r="J343" s="416"/>
      <c r="K343" s="417"/>
      <c r="L343" s="416"/>
      <c r="M343" s="416">
        <f>SUM(M344:M346)</f>
        <v>0</v>
      </c>
      <c r="N343" s="416"/>
      <c r="O343" s="416"/>
      <c r="P343" s="417"/>
      <c r="Q343" s="416"/>
      <c r="R343" s="416">
        <f>SUM(R344:R346)</f>
        <v>0</v>
      </c>
      <c r="S343" s="416"/>
      <c r="T343" s="416"/>
      <c r="U343" s="417"/>
      <c r="V343" s="416"/>
      <c r="W343" s="416">
        <f>SUM(W344:W346)</f>
        <v>0</v>
      </c>
      <c r="X343" s="416"/>
      <c r="Y343" s="416"/>
      <c r="Z343" s="417"/>
      <c r="AA343" s="416"/>
      <c r="AB343" s="416">
        <f>SUM(AB344:AB346)</f>
        <v>0</v>
      </c>
      <c r="AC343" s="416"/>
      <c r="AD343" s="416"/>
      <c r="AE343" s="417"/>
      <c r="AF343" s="416"/>
      <c r="AG343" s="416">
        <f>SUM(AG344:AG346)</f>
        <v>0</v>
      </c>
      <c r="AH343" s="416"/>
      <c r="AI343" s="416"/>
      <c r="AJ343" s="417"/>
      <c r="AK343" s="416"/>
      <c r="AL343" s="416">
        <f>SUM(AL344:AL346)</f>
        <v>0</v>
      </c>
      <c r="AM343" s="416"/>
      <c r="AN343" s="416"/>
      <c r="AO343" s="417"/>
      <c r="AP343" s="416"/>
      <c r="AQ343" s="416">
        <f>SUM(AQ344:AQ346)</f>
        <v>0</v>
      </c>
      <c r="AR343" s="416"/>
      <c r="AS343" s="416"/>
      <c r="AT343" s="417"/>
      <c r="AU343" s="416"/>
      <c r="AV343" s="416">
        <f>SUM(AV344:AV346)</f>
        <v>0</v>
      </c>
      <c r="AW343" s="416"/>
      <c r="AX343" s="416"/>
      <c r="AY343" s="417"/>
      <c r="AZ343" s="416"/>
      <c r="BA343" s="416">
        <f>SUM(BA344:BA346)</f>
        <v>0</v>
      </c>
      <c r="BB343" s="416"/>
      <c r="BC343" s="416"/>
      <c r="BD343" s="417"/>
      <c r="BE343" s="416"/>
      <c r="BF343" s="416">
        <f>SUM(BF344:BF346)</f>
        <v>0</v>
      </c>
      <c r="BG343" s="416"/>
      <c r="BH343" s="416"/>
      <c r="BI343" s="417"/>
      <c r="BJ343" s="416"/>
      <c r="BK343" s="416">
        <f>SUM(BK344:BK346)</f>
        <v>0</v>
      </c>
      <c r="BL343" s="416"/>
      <c r="BM343" s="416"/>
      <c r="BN343" s="417"/>
      <c r="BO343" s="416"/>
      <c r="BP343" s="416">
        <f>SUM(BP344:BP346)</f>
        <v>0</v>
      </c>
      <c r="BQ343" s="416"/>
      <c r="BR343" s="416"/>
      <c r="BS343" s="417"/>
      <c r="BT343" s="416"/>
      <c r="BU343" s="416">
        <f>SUM(BU344:BU346)</f>
        <v>0</v>
      </c>
      <c r="BV343" s="416"/>
      <c r="BW343" s="416"/>
      <c r="BX343" s="417"/>
      <c r="BY343" s="416"/>
      <c r="BZ343" s="416">
        <f>SUM(BZ344:BZ346)</f>
        <v>0</v>
      </c>
      <c r="CA343" s="416"/>
      <c r="CB343" s="416"/>
      <c r="CC343" s="417"/>
      <c r="CD343" s="416"/>
      <c r="CE343" s="416">
        <f>SUM(CE344:CE346)</f>
        <v>0</v>
      </c>
      <c r="CF343" s="416"/>
      <c r="CG343" s="416"/>
      <c r="CH343" s="417"/>
      <c r="CI343" s="416"/>
      <c r="CJ343" s="416">
        <f>SUM(CJ344:CJ346)</f>
        <v>0</v>
      </c>
      <c r="CK343" s="416"/>
      <c r="CL343" s="416"/>
      <c r="CM343" s="417"/>
      <c r="CN343" s="416"/>
      <c r="CO343" s="416">
        <f>SUM(CO344:CO346)</f>
        <v>0</v>
      </c>
      <c r="CP343" s="416"/>
      <c r="CQ343" s="416"/>
      <c r="CR343" s="417"/>
      <c r="CS343" s="416"/>
      <c r="CT343" s="416">
        <f>SUM(CT344:CT346)</f>
        <v>0</v>
      </c>
      <c r="CU343" s="416"/>
      <c r="CV343" s="416"/>
      <c r="CW343" s="417"/>
      <c r="CX343" s="416"/>
      <c r="CY343" s="416">
        <f>SUM(CY344:CY346)</f>
        <v>0</v>
      </c>
      <c r="CZ343" s="416"/>
      <c r="DA343" s="416"/>
      <c r="DB343" s="417"/>
      <c r="DC343" s="416"/>
      <c r="DD343" s="416">
        <f>SUM(DD344:DD346)</f>
        <v>0</v>
      </c>
      <c r="DE343" s="416"/>
      <c r="DF343" s="416"/>
      <c r="DG343" s="417"/>
      <c r="DH343" s="416"/>
      <c r="DI343" s="416">
        <f>SUM(DI344:DI346)</f>
        <v>0</v>
      </c>
      <c r="DJ343" s="416"/>
      <c r="DK343" s="416"/>
      <c r="DL343" s="417"/>
      <c r="DM343" s="416"/>
      <c r="DN343" s="416">
        <f>SUM(DN344:DN346)</f>
        <v>0</v>
      </c>
      <c r="DO343" s="416"/>
      <c r="DP343" s="416"/>
      <c r="DQ343" s="417"/>
      <c r="DR343" s="416"/>
      <c r="DS343" s="416">
        <f>SUM(DS344:DS346)</f>
        <v>0</v>
      </c>
      <c r="DT343" s="416"/>
      <c r="DU343" s="416"/>
      <c r="DV343" s="417"/>
      <c r="DW343" s="416"/>
      <c r="DX343" s="416">
        <f>SUM(DX344:DX346)</f>
        <v>0</v>
      </c>
      <c r="DY343" s="416"/>
      <c r="DZ343" s="416"/>
      <c r="EA343" s="417"/>
      <c r="EB343" s="416"/>
      <c r="EC343" s="416">
        <f>SUM(EC344:EC346)</f>
        <v>0</v>
      </c>
      <c r="ED343" s="416"/>
      <c r="EE343" s="416"/>
      <c r="EF343" s="417"/>
      <c r="EG343" s="416"/>
      <c r="EH343" s="416">
        <f>SUM(EH344:EH346)</f>
        <v>0</v>
      </c>
      <c r="EI343" s="416"/>
      <c r="EJ343" s="416"/>
      <c r="EK343" s="417"/>
      <c r="EL343" s="416"/>
      <c r="EM343" s="416">
        <f>SUM(EM344:EM346)</f>
        <v>0</v>
      </c>
      <c r="EN343" s="416"/>
      <c r="EO343" s="416"/>
      <c r="EP343" s="301"/>
      <c r="ER343" s="290"/>
    </row>
    <row r="344" spans="4:148" ht="12.75" hidden="1" customHeight="1" x14ac:dyDescent="0.35">
      <c r="D344" s="301" t="s">
        <v>338</v>
      </c>
      <c r="G344" s="320"/>
      <c r="H344" s="414">
        <v>0</v>
      </c>
      <c r="I344" s="415"/>
      <c r="J344" s="416"/>
      <c r="K344" s="417"/>
      <c r="L344" s="418"/>
      <c r="M344" s="414">
        <v>0</v>
      </c>
      <c r="N344" s="415"/>
      <c r="O344" s="416"/>
      <c r="P344" s="417"/>
      <c r="Q344" s="418"/>
      <c r="R344" s="414">
        <v>0</v>
      </c>
      <c r="S344" s="415"/>
      <c r="T344" s="416"/>
      <c r="U344" s="417"/>
      <c r="V344" s="418"/>
      <c r="W344" s="414">
        <v>0</v>
      </c>
      <c r="X344" s="415"/>
      <c r="Y344" s="416"/>
      <c r="Z344" s="417"/>
      <c r="AA344" s="418"/>
      <c r="AB344" s="414">
        <v>0</v>
      </c>
      <c r="AC344" s="415"/>
      <c r="AD344" s="416"/>
      <c r="AE344" s="417"/>
      <c r="AF344" s="418"/>
      <c r="AG344" s="414">
        <v>0</v>
      </c>
      <c r="AH344" s="415"/>
      <c r="AI344" s="416"/>
      <c r="AJ344" s="417"/>
      <c r="AK344" s="418"/>
      <c r="AL344" s="414">
        <v>0</v>
      </c>
      <c r="AM344" s="415"/>
      <c r="AN344" s="416"/>
      <c r="AO344" s="417"/>
      <c r="AP344" s="418"/>
      <c r="AQ344" s="414">
        <v>0</v>
      </c>
      <c r="AR344" s="415"/>
      <c r="AS344" s="416"/>
      <c r="AT344" s="417"/>
      <c r="AU344" s="418"/>
      <c r="AV344" s="414">
        <v>0</v>
      </c>
      <c r="AW344" s="415"/>
      <c r="AX344" s="416"/>
      <c r="AY344" s="417"/>
      <c r="AZ344" s="418"/>
      <c r="BA344" s="414">
        <v>0</v>
      </c>
      <c r="BB344" s="415"/>
      <c r="BC344" s="416"/>
      <c r="BD344" s="417"/>
      <c r="BE344" s="418"/>
      <c r="BF344" s="414">
        <v>0</v>
      </c>
      <c r="BG344" s="415"/>
      <c r="BH344" s="416"/>
      <c r="BI344" s="417"/>
      <c r="BJ344" s="418"/>
      <c r="BK344" s="414">
        <v>0</v>
      </c>
      <c r="BL344" s="415"/>
      <c r="BM344" s="416"/>
      <c r="BN344" s="417"/>
      <c r="BO344" s="418"/>
      <c r="BP344" s="414">
        <v>0</v>
      </c>
      <c r="BQ344" s="415"/>
      <c r="BR344" s="416"/>
      <c r="BS344" s="417"/>
      <c r="BT344" s="418"/>
      <c r="BU344" s="414">
        <f>SUM(M344:BP344)</f>
        <v>0</v>
      </c>
      <c r="BV344" s="415"/>
      <c r="BW344" s="416"/>
      <c r="BX344" s="417"/>
      <c r="BY344" s="418"/>
      <c r="BZ344" s="414">
        <v>0</v>
      </c>
      <c r="CA344" s="415"/>
      <c r="CB344" s="416"/>
      <c r="CC344" s="417"/>
      <c r="CD344" s="418"/>
      <c r="CE344" s="414">
        <v>0</v>
      </c>
      <c r="CF344" s="415"/>
      <c r="CG344" s="416"/>
      <c r="CH344" s="417"/>
      <c r="CI344" s="418"/>
      <c r="CJ344" s="414">
        <v>0</v>
      </c>
      <c r="CK344" s="415"/>
      <c r="CL344" s="416"/>
      <c r="CM344" s="417"/>
      <c r="CN344" s="418"/>
      <c r="CO344" s="414">
        <v>0</v>
      </c>
      <c r="CP344" s="415"/>
      <c r="CQ344" s="416"/>
      <c r="CR344" s="417"/>
      <c r="CS344" s="418"/>
      <c r="CT344" s="414">
        <v>0</v>
      </c>
      <c r="CU344" s="415"/>
      <c r="CV344" s="416"/>
      <c r="CW344" s="417"/>
      <c r="CX344" s="418"/>
      <c r="CY344" s="414">
        <v>0</v>
      </c>
      <c r="CZ344" s="415"/>
      <c r="DA344" s="416"/>
      <c r="DB344" s="417"/>
      <c r="DC344" s="418"/>
      <c r="DD344" s="414">
        <v>0</v>
      </c>
      <c r="DE344" s="415"/>
      <c r="DF344" s="416"/>
      <c r="DG344" s="417"/>
      <c r="DH344" s="418"/>
      <c r="DI344" s="414">
        <v>0</v>
      </c>
      <c r="DJ344" s="415"/>
      <c r="DK344" s="416"/>
      <c r="DL344" s="417"/>
      <c r="DM344" s="418"/>
      <c r="DN344" s="414">
        <v>0</v>
      </c>
      <c r="DO344" s="415"/>
      <c r="DP344" s="416"/>
      <c r="DQ344" s="417"/>
      <c r="DR344" s="418"/>
      <c r="DS344" s="414">
        <v>0</v>
      </c>
      <c r="DT344" s="415"/>
      <c r="DU344" s="416"/>
      <c r="DV344" s="417"/>
      <c r="DW344" s="418"/>
      <c r="DX344" s="414">
        <v>0</v>
      </c>
      <c r="DY344" s="415"/>
      <c r="DZ344" s="416"/>
      <c r="EA344" s="417"/>
      <c r="EB344" s="418"/>
      <c r="EC344" s="414">
        <v>0</v>
      </c>
      <c r="ED344" s="415"/>
      <c r="EE344" s="416"/>
      <c r="EF344" s="417"/>
      <c r="EG344" s="418"/>
      <c r="EH344" s="414">
        <v>0</v>
      </c>
      <c r="EI344" s="415"/>
      <c r="EJ344" s="416"/>
      <c r="EK344" s="417"/>
      <c r="EL344" s="418"/>
      <c r="EM344" s="414">
        <f>SUM(CE344:CJ344)</f>
        <v>0</v>
      </c>
      <c r="EN344" s="415"/>
      <c r="EO344" s="416"/>
      <c r="EP344" s="301"/>
      <c r="ER344" s="290"/>
    </row>
    <row r="345" spans="4:148" ht="12.75" hidden="1" customHeight="1" x14ac:dyDescent="0.35">
      <c r="D345" s="301" t="s">
        <v>341</v>
      </c>
      <c r="G345" s="313"/>
      <c r="H345" s="416">
        <v>0</v>
      </c>
      <c r="I345" s="420"/>
      <c r="J345" s="416"/>
      <c r="K345" s="417"/>
      <c r="L345" s="417"/>
      <c r="M345" s="416">
        <v>0</v>
      </c>
      <c r="N345" s="420"/>
      <c r="O345" s="416"/>
      <c r="P345" s="417"/>
      <c r="Q345" s="417"/>
      <c r="R345" s="416">
        <v>0</v>
      </c>
      <c r="S345" s="420"/>
      <c r="T345" s="416"/>
      <c r="U345" s="417"/>
      <c r="V345" s="417"/>
      <c r="W345" s="416">
        <v>0</v>
      </c>
      <c r="X345" s="420"/>
      <c r="Y345" s="416"/>
      <c r="Z345" s="417"/>
      <c r="AA345" s="417"/>
      <c r="AB345" s="416">
        <v>0</v>
      </c>
      <c r="AC345" s="420"/>
      <c r="AD345" s="416"/>
      <c r="AE345" s="417"/>
      <c r="AF345" s="417"/>
      <c r="AG345" s="416">
        <v>0</v>
      </c>
      <c r="AH345" s="420"/>
      <c r="AI345" s="416"/>
      <c r="AJ345" s="417"/>
      <c r="AK345" s="417"/>
      <c r="AL345" s="416">
        <v>0</v>
      </c>
      <c r="AM345" s="420"/>
      <c r="AN345" s="416"/>
      <c r="AO345" s="417"/>
      <c r="AP345" s="417"/>
      <c r="AQ345" s="416">
        <v>0</v>
      </c>
      <c r="AR345" s="420"/>
      <c r="AS345" s="416"/>
      <c r="AT345" s="417"/>
      <c r="AU345" s="417"/>
      <c r="AV345" s="416">
        <v>0</v>
      </c>
      <c r="AW345" s="420"/>
      <c r="AX345" s="416"/>
      <c r="AY345" s="417"/>
      <c r="AZ345" s="417"/>
      <c r="BA345" s="416">
        <v>0</v>
      </c>
      <c r="BB345" s="420"/>
      <c r="BC345" s="416"/>
      <c r="BD345" s="417"/>
      <c r="BE345" s="417"/>
      <c r="BF345" s="416">
        <v>0</v>
      </c>
      <c r="BG345" s="420"/>
      <c r="BH345" s="416"/>
      <c r="BI345" s="417"/>
      <c r="BJ345" s="417"/>
      <c r="BK345" s="416">
        <v>0</v>
      </c>
      <c r="BL345" s="420"/>
      <c r="BM345" s="416"/>
      <c r="BN345" s="417"/>
      <c r="BO345" s="417"/>
      <c r="BP345" s="416">
        <v>0</v>
      </c>
      <c r="BQ345" s="420"/>
      <c r="BR345" s="416"/>
      <c r="BS345" s="417"/>
      <c r="BT345" s="417"/>
      <c r="BU345" s="416">
        <f>SUM(M345:BP345)</f>
        <v>0</v>
      </c>
      <c r="BV345" s="420"/>
      <c r="BW345" s="416"/>
      <c r="BX345" s="417"/>
      <c r="BY345" s="417"/>
      <c r="BZ345" s="416">
        <v>0</v>
      </c>
      <c r="CA345" s="420"/>
      <c r="CB345" s="416"/>
      <c r="CC345" s="417"/>
      <c r="CD345" s="417"/>
      <c r="CE345" s="416">
        <v>0</v>
      </c>
      <c r="CF345" s="420"/>
      <c r="CG345" s="416"/>
      <c r="CH345" s="417"/>
      <c r="CI345" s="417"/>
      <c r="CJ345" s="416">
        <v>0</v>
      </c>
      <c r="CK345" s="420"/>
      <c r="CL345" s="416"/>
      <c r="CM345" s="417"/>
      <c r="CN345" s="417"/>
      <c r="CO345" s="416">
        <v>0</v>
      </c>
      <c r="CP345" s="420"/>
      <c r="CQ345" s="416"/>
      <c r="CR345" s="417"/>
      <c r="CS345" s="417"/>
      <c r="CT345" s="416">
        <v>0</v>
      </c>
      <c r="CU345" s="420"/>
      <c r="CV345" s="416"/>
      <c r="CW345" s="417"/>
      <c r="CX345" s="417"/>
      <c r="CY345" s="416">
        <v>0</v>
      </c>
      <c r="CZ345" s="420"/>
      <c r="DA345" s="416"/>
      <c r="DB345" s="417"/>
      <c r="DC345" s="417"/>
      <c r="DD345" s="416">
        <v>0</v>
      </c>
      <c r="DE345" s="420"/>
      <c r="DF345" s="416"/>
      <c r="DG345" s="417"/>
      <c r="DH345" s="417"/>
      <c r="DI345" s="416">
        <v>0</v>
      </c>
      <c r="DJ345" s="420"/>
      <c r="DK345" s="416"/>
      <c r="DL345" s="417"/>
      <c r="DM345" s="417"/>
      <c r="DN345" s="416">
        <v>0</v>
      </c>
      <c r="DO345" s="420"/>
      <c r="DP345" s="416"/>
      <c r="DQ345" s="417"/>
      <c r="DR345" s="417"/>
      <c r="DS345" s="416">
        <v>0</v>
      </c>
      <c r="DT345" s="420"/>
      <c r="DU345" s="416"/>
      <c r="DV345" s="417"/>
      <c r="DW345" s="417"/>
      <c r="DX345" s="416">
        <v>0</v>
      </c>
      <c r="DY345" s="420"/>
      <c r="DZ345" s="416"/>
      <c r="EA345" s="417"/>
      <c r="EB345" s="417"/>
      <c r="EC345" s="416">
        <v>0</v>
      </c>
      <c r="ED345" s="420"/>
      <c r="EE345" s="416"/>
      <c r="EF345" s="417"/>
      <c r="EG345" s="417"/>
      <c r="EH345" s="416">
        <v>0</v>
      </c>
      <c r="EI345" s="420"/>
      <c r="EJ345" s="416"/>
      <c r="EK345" s="417"/>
      <c r="EL345" s="417"/>
      <c r="EM345" s="416">
        <f>SUM(CE345:CJ345)</f>
        <v>0</v>
      </c>
      <c r="EN345" s="420"/>
      <c r="EO345" s="416"/>
      <c r="EP345" s="301"/>
      <c r="ER345" s="290"/>
    </row>
    <row r="346" spans="4:148" ht="12.75" hidden="1" customHeight="1" x14ac:dyDescent="0.35">
      <c r="D346" s="301" t="s">
        <v>358</v>
      </c>
      <c r="G346" s="337"/>
      <c r="H346" s="428">
        <v>0</v>
      </c>
      <c r="I346" s="429"/>
      <c r="J346" s="416"/>
      <c r="K346" s="417"/>
      <c r="L346" s="430"/>
      <c r="M346" s="428">
        <v>0</v>
      </c>
      <c r="N346" s="429"/>
      <c r="O346" s="416"/>
      <c r="P346" s="417"/>
      <c r="Q346" s="430"/>
      <c r="R346" s="428">
        <v>0</v>
      </c>
      <c r="S346" s="429"/>
      <c r="T346" s="416"/>
      <c r="U346" s="417"/>
      <c r="V346" s="430"/>
      <c r="W346" s="428">
        <v>0</v>
      </c>
      <c r="X346" s="429"/>
      <c r="Y346" s="416"/>
      <c r="Z346" s="417"/>
      <c r="AA346" s="430"/>
      <c r="AB346" s="428">
        <v>0</v>
      </c>
      <c r="AC346" s="429"/>
      <c r="AD346" s="416"/>
      <c r="AE346" s="417"/>
      <c r="AF346" s="430"/>
      <c r="AG346" s="428">
        <v>0</v>
      </c>
      <c r="AH346" s="429"/>
      <c r="AI346" s="416"/>
      <c r="AJ346" s="417"/>
      <c r="AK346" s="430"/>
      <c r="AL346" s="428">
        <v>0</v>
      </c>
      <c r="AM346" s="429"/>
      <c r="AN346" s="416"/>
      <c r="AO346" s="417"/>
      <c r="AP346" s="430"/>
      <c r="AQ346" s="428">
        <v>0</v>
      </c>
      <c r="AR346" s="429"/>
      <c r="AS346" s="416"/>
      <c r="AT346" s="417"/>
      <c r="AU346" s="430"/>
      <c r="AV346" s="428">
        <v>0</v>
      </c>
      <c r="AW346" s="429"/>
      <c r="AX346" s="416"/>
      <c r="AY346" s="417"/>
      <c r="AZ346" s="430"/>
      <c r="BA346" s="428">
        <v>0</v>
      </c>
      <c r="BB346" s="429"/>
      <c r="BC346" s="416"/>
      <c r="BD346" s="417"/>
      <c r="BE346" s="430"/>
      <c r="BF346" s="428">
        <v>0</v>
      </c>
      <c r="BG346" s="429"/>
      <c r="BH346" s="416"/>
      <c r="BI346" s="417"/>
      <c r="BJ346" s="430"/>
      <c r="BK346" s="428">
        <v>0</v>
      </c>
      <c r="BL346" s="429"/>
      <c r="BM346" s="416"/>
      <c r="BN346" s="417"/>
      <c r="BO346" s="430"/>
      <c r="BP346" s="428">
        <v>0</v>
      </c>
      <c r="BQ346" s="429"/>
      <c r="BR346" s="416"/>
      <c r="BS346" s="417"/>
      <c r="BT346" s="430"/>
      <c r="BU346" s="428">
        <f>SUM(M346:BP346)</f>
        <v>0</v>
      </c>
      <c r="BV346" s="429"/>
      <c r="BW346" s="416"/>
      <c r="BX346" s="417"/>
      <c r="BY346" s="430"/>
      <c r="BZ346" s="428">
        <v>0</v>
      </c>
      <c r="CA346" s="429"/>
      <c r="CB346" s="416"/>
      <c r="CC346" s="417"/>
      <c r="CD346" s="430"/>
      <c r="CE346" s="428">
        <v>0</v>
      </c>
      <c r="CF346" s="429"/>
      <c r="CG346" s="416"/>
      <c r="CH346" s="417"/>
      <c r="CI346" s="430"/>
      <c r="CJ346" s="428">
        <v>0</v>
      </c>
      <c r="CK346" s="429"/>
      <c r="CL346" s="416"/>
      <c r="CM346" s="417"/>
      <c r="CN346" s="430"/>
      <c r="CO346" s="428">
        <v>0</v>
      </c>
      <c r="CP346" s="429"/>
      <c r="CQ346" s="416"/>
      <c r="CR346" s="417"/>
      <c r="CS346" s="430"/>
      <c r="CT346" s="428">
        <v>0</v>
      </c>
      <c r="CU346" s="429"/>
      <c r="CV346" s="416"/>
      <c r="CW346" s="417"/>
      <c r="CX346" s="430"/>
      <c r="CY346" s="428">
        <v>0</v>
      </c>
      <c r="CZ346" s="429"/>
      <c r="DA346" s="416"/>
      <c r="DB346" s="417"/>
      <c r="DC346" s="430"/>
      <c r="DD346" s="428">
        <v>0</v>
      </c>
      <c r="DE346" s="429"/>
      <c r="DF346" s="416"/>
      <c r="DG346" s="417"/>
      <c r="DH346" s="430"/>
      <c r="DI346" s="428">
        <v>0</v>
      </c>
      <c r="DJ346" s="429"/>
      <c r="DK346" s="416"/>
      <c r="DL346" s="417"/>
      <c r="DM346" s="430"/>
      <c r="DN346" s="428">
        <v>0</v>
      </c>
      <c r="DO346" s="429"/>
      <c r="DP346" s="416"/>
      <c r="DQ346" s="417"/>
      <c r="DR346" s="430"/>
      <c r="DS346" s="428">
        <v>0</v>
      </c>
      <c r="DT346" s="429"/>
      <c r="DU346" s="416"/>
      <c r="DV346" s="417"/>
      <c r="DW346" s="430"/>
      <c r="DX346" s="428">
        <v>0</v>
      </c>
      <c r="DY346" s="429"/>
      <c r="DZ346" s="416"/>
      <c r="EA346" s="417"/>
      <c r="EB346" s="430"/>
      <c r="EC346" s="428">
        <v>0</v>
      </c>
      <c r="ED346" s="429"/>
      <c r="EE346" s="416"/>
      <c r="EF346" s="417"/>
      <c r="EG346" s="430"/>
      <c r="EH346" s="428">
        <v>0</v>
      </c>
      <c r="EI346" s="429"/>
      <c r="EJ346" s="416"/>
      <c r="EK346" s="417"/>
      <c r="EL346" s="430"/>
      <c r="EM346" s="428">
        <f>SUM(CE346:CJ346)</f>
        <v>0</v>
      </c>
      <c r="EN346" s="429"/>
      <c r="EO346" s="416"/>
      <c r="EP346" s="301"/>
      <c r="ER346" s="290"/>
    </row>
    <row r="347" spans="4:148" ht="12.75" hidden="1" customHeight="1" x14ac:dyDescent="0.35">
      <c r="D347" s="301"/>
      <c r="H347" s="416"/>
      <c r="I347" s="416"/>
      <c r="J347" s="416"/>
      <c r="K347" s="417"/>
      <c r="L347" s="416"/>
      <c r="M347" s="416"/>
      <c r="N347" s="416"/>
      <c r="O347" s="416"/>
      <c r="P347" s="417"/>
      <c r="Q347" s="416"/>
      <c r="R347" s="416"/>
      <c r="S347" s="416"/>
      <c r="T347" s="416"/>
      <c r="U347" s="417"/>
      <c r="V347" s="416"/>
      <c r="W347" s="416"/>
      <c r="X347" s="416"/>
      <c r="Y347" s="416"/>
      <c r="Z347" s="417"/>
      <c r="AA347" s="416"/>
      <c r="AB347" s="416"/>
      <c r="AC347" s="416"/>
      <c r="AD347" s="416"/>
      <c r="AE347" s="417"/>
      <c r="AF347" s="416"/>
      <c r="AG347" s="416"/>
      <c r="AH347" s="416"/>
      <c r="AI347" s="416"/>
      <c r="AJ347" s="417"/>
      <c r="AK347" s="416"/>
      <c r="AL347" s="416"/>
      <c r="AM347" s="416"/>
      <c r="AN347" s="416"/>
      <c r="AO347" s="417"/>
      <c r="AP347" s="416"/>
      <c r="AQ347" s="416"/>
      <c r="AR347" s="416"/>
      <c r="AS347" s="416"/>
      <c r="AT347" s="417"/>
      <c r="AU347" s="416"/>
      <c r="AV347" s="416"/>
      <c r="AW347" s="416"/>
      <c r="AX347" s="416"/>
      <c r="AY347" s="417"/>
      <c r="AZ347" s="416"/>
      <c r="BA347" s="416"/>
      <c r="BB347" s="416"/>
      <c r="BC347" s="416"/>
      <c r="BD347" s="417"/>
      <c r="BE347" s="416"/>
      <c r="BF347" s="416"/>
      <c r="BG347" s="416"/>
      <c r="BH347" s="416"/>
      <c r="BI347" s="417"/>
      <c r="BJ347" s="416"/>
      <c r="BK347" s="416"/>
      <c r="BL347" s="416"/>
      <c r="BM347" s="416"/>
      <c r="BN347" s="417"/>
      <c r="BO347" s="416"/>
      <c r="BP347" s="416"/>
      <c r="BQ347" s="416"/>
      <c r="BR347" s="416"/>
      <c r="BS347" s="417"/>
      <c r="BT347" s="416"/>
      <c r="BU347" s="416"/>
      <c r="BV347" s="416"/>
      <c r="BW347" s="416"/>
      <c r="BX347" s="417"/>
      <c r="BY347" s="416"/>
      <c r="BZ347" s="416"/>
      <c r="CA347" s="416"/>
      <c r="CB347" s="416"/>
      <c r="CC347" s="417"/>
      <c r="CD347" s="416"/>
      <c r="CE347" s="416"/>
      <c r="CF347" s="416"/>
      <c r="CG347" s="416"/>
      <c r="CH347" s="417"/>
      <c r="CI347" s="416"/>
      <c r="CJ347" s="416"/>
      <c r="CK347" s="416"/>
      <c r="CL347" s="416"/>
      <c r="CM347" s="417"/>
      <c r="CN347" s="416"/>
      <c r="CO347" s="416"/>
      <c r="CP347" s="416"/>
      <c r="CQ347" s="416"/>
      <c r="CR347" s="417"/>
      <c r="CS347" s="416"/>
      <c r="CT347" s="416"/>
      <c r="CU347" s="416"/>
      <c r="CV347" s="416"/>
      <c r="CW347" s="417"/>
      <c r="CX347" s="416"/>
      <c r="CY347" s="416"/>
      <c r="CZ347" s="416"/>
      <c r="DA347" s="416"/>
      <c r="DB347" s="417"/>
      <c r="DC347" s="416"/>
      <c r="DD347" s="416"/>
      <c r="DE347" s="416"/>
      <c r="DF347" s="416"/>
      <c r="DG347" s="417"/>
      <c r="DH347" s="416"/>
      <c r="DI347" s="416"/>
      <c r="DJ347" s="416"/>
      <c r="DK347" s="416"/>
      <c r="DL347" s="417"/>
      <c r="DM347" s="416"/>
      <c r="DN347" s="416"/>
      <c r="DO347" s="416"/>
      <c r="DP347" s="416"/>
      <c r="DQ347" s="417"/>
      <c r="DR347" s="416"/>
      <c r="DS347" s="416"/>
      <c r="DT347" s="416"/>
      <c r="DU347" s="416"/>
      <c r="DV347" s="417"/>
      <c r="DW347" s="416"/>
      <c r="DX347" s="416"/>
      <c r="DY347" s="416"/>
      <c r="DZ347" s="416"/>
      <c r="EA347" s="417"/>
      <c r="EB347" s="416"/>
      <c r="EC347" s="416"/>
      <c r="ED347" s="416"/>
      <c r="EE347" s="416"/>
      <c r="EF347" s="417"/>
      <c r="EG347" s="416"/>
      <c r="EH347" s="416"/>
      <c r="EI347" s="416"/>
      <c r="EJ347" s="416"/>
      <c r="EK347" s="417"/>
      <c r="EL347" s="416"/>
      <c r="EM347" s="416"/>
      <c r="EN347" s="416"/>
      <c r="EO347" s="416"/>
      <c r="EP347" s="301"/>
      <c r="ER347" s="290"/>
    </row>
    <row r="348" spans="4:148" ht="12.75" hidden="1" customHeight="1" x14ac:dyDescent="0.35">
      <c r="D348" s="301" t="s">
        <v>361</v>
      </c>
      <c r="H348" s="416">
        <f>SUM(H349:H351)</f>
        <v>0</v>
      </c>
      <c r="I348" s="416"/>
      <c r="J348" s="416"/>
      <c r="K348" s="417"/>
      <c r="L348" s="416"/>
      <c r="M348" s="416">
        <f>SUM(M349:M351)</f>
        <v>0</v>
      </c>
      <c r="N348" s="416"/>
      <c r="O348" s="416"/>
      <c r="P348" s="417"/>
      <c r="Q348" s="416"/>
      <c r="R348" s="416">
        <f>SUM(R349:R351)</f>
        <v>0</v>
      </c>
      <c r="S348" s="416"/>
      <c r="T348" s="416"/>
      <c r="U348" s="417"/>
      <c r="V348" s="416"/>
      <c r="W348" s="416">
        <f>SUM(W349:W351)</f>
        <v>0</v>
      </c>
      <c r="X348" s="416"/>
      <c r="Y348" s="416"/>
      <c r="Z348" s="417"/>
      <c r="AA348" s="416"/>
      <c r="AB348" s="416">
        <f>SUM(AB349:AB351)</f>
        <v>0</v>
      </c>
      <c r="AC348" s="416"/>
      <c r="AD348" s="416"/>
      <c r="AE348" s="417"/>
      <c r="AF348" s="416"/>
      <c r="AG348" s="416">
        <f>SUM(AG349:AG351)</f>
        <v>0</v>
      </c>
      <c r="AH348" s="416"/>
      <c r="AI348" s="416"/>
      <c r="AJ348" s="417"/>
      <c r="AK348" s="416"/>
      <c r="AL348" s="416">
        <f>SUM(AL349:AL351)</f>
        <v>0</v>
      </c>
      <c r="AM348" s="416"/>
      <c r="AN348" s="416"/>
      <c r="AO348" s="417"/>
      <c r="AP348" s="416"/>
      <c r="AQ348" s="416">
        <f>SUM(AQ349:AQ351)</f>
        <v>0</v>
      </c>
      <c r="AR348" s="416"/>
      <c r="AS348" s="416"/>
      <c r="AT348" s="417"/>
      <c r="AU348" s="416"/>
      <c r="AV348" s="416">
        <f>SUM(AV349:AV351)</f>
        <v>0</v>
      </c>
      <c r="AW348" s="416"/>
      <c r="AX348" s="416"/>
      <c r="AY348" s="417"/>
      <c r="AZ348" s="416"/>
      <c r="BA348" s="416">
        <f>SUM(BA349:BA351)</f>
        <v>0</v>
      </c>
      <c r="BB348" s="416"/>
      <c r="BC348" s="416"/>
      <c r="BD348" s="417"/>
      <c r="BE348" s="416"/>
      <c r="BF348" s="416">
        <f>SUM(BF349:BF351)</f>
        <v>0</v>
      </c>
      <c r="BG348" s="416"/>
      <c r="BH348" s="416"/>
      <c r="BI348" s="417"/>
      <c r="BJ348" s="416"/>
      <c r="BK348" s="416">
        <f>SUM(BK349:BK351)</f>
        <v>0</v>
      </c>
      <c r="BL348" s="416"/>
      <c r="BM348" s="416"/>
      <c r="BN348" s="417"/>
      <c r="BO348" s="416"/>
      <c r="BP348" s="416">
        <f>SUM(BP349:BP351)</f>
        <v>0</v>
      </c>
      <c r="BQ348" s="416"/>
      <c r="BR348" s="416"/>
      <c r="BS348" s="417"/>
      <c r="BT348" s="416"/>
      <c r="BU348" s="416">
        <f>SUM(BU349:BU351)</f>
        <v>0</v>
      </c>
      <c r="BV348" s="416"/>
      <c r="BW348" s="416"/>
      <c r="BX348" s="417"/>
      <c r="BY348" s="416"/>
      <c r="BZ348" s="416">
        <f>SUM(BZ349:BZ351)</f>
        <v>0</v>
      </c>
      <c r="CA348" s="416"/>
      <c r="CB348" s="416"/>
      <c r="CC348" s="417"/>
      <c r="CD348" s="416"/>
      <c r="CE348" s="416">
        <f>SUM(CE349:CE351)</f>
        <v>0</v>
      </c>
      <c r="CF348" s="416"/>
      <c r="CG348" s="416"/>
      <c r="CH348" s="417"/>
      <c r="CI348" s="416"/>
      <c r="CJ348" s="416">
        <f>SUM(CJ349:CJ351)</f>
        <v>0</v>
      </c>
      <c r="CK348" s="416"/>
      <c r="CL348" s="416"/>
      <c r="CM348" s="417"/>
      <c r="CN348" s="416"/>
      <c r="CO348" s="416">
        <f>SUM(CO349:CO351)</f>
        <v>0</v>
      </c>
      <c r="CP348" s="416"/>
      <c r="CQ348" s="416"/>
      <c r="CR348" s="417"/>
      <c r="CS348" s="416"/>
      <c r="CT348" s="416">
        <f>SUM(CT349:CT351)</f>
        <v>0</v>
      </c>
      <c r="CU348" s="416"/>
      <c r="CV348" s="416"/>
      <c r="CW348" s="417"/>
      <c r="CX348" s="416"/>
      <c r="CY348" s="416">
        <f>SUM(CY349:CY351)</f>
        <v>0</v>
      </c>
      <c r="CZ348" s="416"/>
      <c r="DA348" s="416"/>
      <c r="DB348" s="417"/>
      <c r="DC348" s="416"/>
      <c r="DD348" s="416">
        <f>SUM(DD349:DD351)</f>
        <v>0</v>
      </c>
      <c r="DE348" s="416"/>
      <c r="DF348" s="416"/>
      <c r="DG348" s="417"/>
      <c r="DH348" s="416"/>
      <c r="DI348" s="416">
        <f>SUM(DI349:DI351)</f>
        <v>0</v>
      </c>
      <c r="DJ348" s="416"/>
      <c r="DK348" s="416"/>
      <c r="DL348" s="417"/>
      <c r="DM348" s="416"/>
      <c r="DN348" s="416">
        <f>SUM(DN349:DN351)</f>
        <v>0</v>
      </c>
      <c r="DO348" s="416"/>
      <c r="DP348" s="416"/>
      <c r="DQ348" s="417"/>
      <c r="DR348" s="416"/>
      <c r="DS348" s="416">
        <f>SUM(DS349:DS351)</f>
        <v>0</v>
      </c>
      <c r="DT348" s="416"/>
      <c r="DU348" s="416"/>
      <c r="DV348" s="417"/>
      <c r="DW348" s="416"/>
      <c r="DX348" s="416">
        <f>SUM(DX349:DX351)</f>
        <v>0</v>
      </c>
      <c r="DY348" s="416"/>
      <c r="DZ348" s="416"/>
      <c r="EA348" s="417"/>
      <c r="EB348" s="416"/>
      <c r="EC348" s="416">
        <f>SUM(EC349:EC351)</f>
        <v>0</v>
      </c>
      <c r="ED348" s="416"/>
      <c r="EE348" s="416"/>
      <c r="EF348" s="417"/>
      <c r="EG348" s="416"/>
      <c r="EH348" s="416">
        <f>SUM(EH349:EH351)</f>
        <v>0</v>
      </c>
      <c r="EI348" s="416"/>
      <c r="EJ348" s="416"/>
      <c r="EK348" s="417"/>
      <c r="EL348" s="416"/>
      <c r="EM348" s="416">
        <f>SUM(EM349:EM351)</f>
        <v>0</v>
      </c>
      <c r="EN348" s="416"/>
      <c r="EO348" s="416"/>
      <c r="EP348" s="301"/>
      <c r="ER348" s="290"/>
    </row>
    <row r="349" spans="4:148" ht="12.75" hidden="1" customHeight="1" x14ac:dyDescent="0.35">
      <c r="D349" s="301" t="s">
        <v>338</v>
      </c>
      <c r="G349" s="320"/>
      <c r="H349" s="414">
        <v>0</v>
      </c>
      <c r="I349" s="415"/>
      <c r="J349" s="416"/>
      <c r="K349" s="417"/>
      <c r="L349" s="418"/>
      <c r="M349" s="414">
        <v>0</v>
      </c>
      <c r="N349" s="415"/>
      <c r="O349" s="416"/>
      <c r="P349" s="417"/>
      <c r="Q349" s="418"/>
      <c r="R349" s="414">
        <v>0</v>
      </c>
      <c r="S349" s="415"/>
      <c r="T349" s="416"/>
      <c r="U349" s="417"/>
      <c r="V349" s="418"/>
      <c r="W349" s="414">
        <v>0</v>
      </c>
      <c r="X349" s="415"/>
      <c r="Y349" s="416"/>
      <c r="Z349" s="417"/>
      <c r="AA349" s="418"/>
      <c r="AB349" s="414">
        <v>0</v>
      </c>
      <c r="AC349" s="415"/>
      <c r="AD349" s="416"/>
      <c r="AE349" s="417"/>
      <c r="AF349" s="418"/>
      <c r="AG349" s="414">
        <v>0</v>
      </c>
      <c r="AH349" s="415"/>
      <c r="AI349" s="416"/>
      <c r="AJ349" s="417"/>
      <c r="AK349" s="418"/>
      <c r="AL349" s="414">
        <v>0</v>
      </c>
      <c r="AM349" s="415"/>
      <c r="AN349" s="416"/>
      <c r="AO349" s="417"/>
      <c r="AP349" s="418"/>
      <c r="AQ349" s="414">
        <v>0</v>
      </c>
      <c r="AR349" s="415"/>
      <c r="AS349" s="416"/>
      <c r="AT349" s="417"/>
      <c r="AU349" s="418"/>
      <c r="AV349" s="414">
        <v>0</v>
      </c>
      <c r="AW349" s="415"/>
      <c r="AX349" s="416"/>
      <c r="AY349" s="417"/>
      <c r="AZ349" s="418"/>
      <c r="BA349" s="414">
        <v>0</v>
      </c>
      <c r="BB349" s="415"/>
      <c r="BC349" s="416"/>
      <c r="BD349" s="417"/>
      <c r="BE349" s="418"/>
      <c r="BF349" s="414">
        <v>0</v>
      </c>
      <c r="BG349" s="415"/>
      <c r="BH349" s="416"/>
      <c r="BI349" s="417"/>
      <c r="BJ349" s="418"/>
      <c r="BK349" s="414">
        <v>0</v>
      </c>
      <c r="BL349" s="415"/>
      <c r="BM349" s="416"/>
      <c r="BN349" s="417"/>
      <c r="BO349" s="418"/>
      <c r="BP349" s="414">
        <v>0</v>
      </c>
      <c r="BQ349" s="415"/>
      <c r="BR349" s="416"/>
      <c r="BS349" s="417"/>
      <c r="BT349" s="418"/>
      <c r="BU349" s="414">
        <f>SUM(M349:BP349)</f>
        <v>0</v>
      </c>
      <c r="BV349" s="415"/>
      <c r="BW349" s="416"/>
      <c r="BX349" s="417"/>
      <c r="BY349" s="418"/>
      <c r="BZ349" s="414">
        <v>0</v>
      </c>
      <c r="CA349" s="415"/>
      <c r="CB349" s="416"/>
      <c r="CC349" s="417"/>
      <c r="CD349" s="418"/>
      <c r="CE349" s="414">
        <v>0</v>
      </c>
      <c r="CF349" s="415"/>
      <c r="CG349" s="416"/>
      <c r="CH349" s="417"/>
      <c r="CI349" s="418"/>
      <c r="CJ349" s="414">
        <v>0</v>
      </c>
      <c r="CK349" s="415"/>
      <c r="CL349" s="416"/>
      <c r="CM349" s="417"/>
      <c r="CN349" s="418"/>
      <c r="CO349" s="414">
        <v>0</v>
      </c>
      <c r="CP349" s="415"/>
      <c r="CQ349" s="416"/>
      <c r="CR349" s="417"/>
      <c r="CS349" s="418"/>
      <c r="CT349" s="414">
        <v>0</v>
      </c>
      <c r="CU349" s="415"/>
      <c r="CV349" s="416"/>
      <c r="CW349" s="417"/>
      <c r="CX349" s="418"/>
      <c r="CY349" s="414">
        <v>0</v>
      </c>
      <c r="CZ349" s="415"/>
      <c r="DA349" s="416"/>
      <c r="DB349" s="417"/>
      <c r="DC349" s="418"/>
      <c r="DD349" s="414">
        <v>0</v>
      </c>
      <c r="DE349" s="415"/>
      <c r="DF349" s="416"/>
      <c r="DG349" s="417"/>
      <c r="DH349" s="418"/>
      <c r="DI349" s="414">
        <v>0</v>
      </c>
      <c r="DJ349" s="415"/>
      <c r="DK349" s="416"/>
      <c r="DL349" s="417"/>
      <c r="DM349" s="418"/>
      <c r="DN349" s="414">
        <v>0</v>
      </c>
      <c r="DO349" s="415"/>
      <c r="DP349" s="416"/>
      <c r="DQ349" s="417"/>
      <c r="DR349" s="418"/>
      <c r="DS349" s="414">
        <v>0</v>
      </c>
      <c r="DT349" s="415"/>
      <c r="DU349" s="416"/>
      <c r="DV349" s="417"/>
      <c r="DW349" s="418"/>
      <c r="DX349" s="414">
        <v>0</v>
      </c>
      <c r="DY349" s="415"/>
      <c r="DZ349" s="416"/>
      <c r="EA349" s="417"/>
      <c r="EB349" s="418"/>
      <c r="EC349" s="414">
        <v>0</v>
      </c>
      <c r="ED349" s="415"/>
      <c r="EE349" s="416"/>
      <c r="EF349" s="417"/>
      <c r="EG349" s="418"/>
      <c r="EH349" s="414">
        <v>0</v>
      </c>
      <c r="EI349" s="415"/>
      <c r="EJ349" s="416"/>
      <c r="EK349" s="417"/>
      <c r="EL349" s="418"/>
      <c r="EM349" s="414">
        <f>SUM(CE349:DI349)</f>
        <v>0</v>
      </c>
      <c r="EN349" s="415"/>
      <c r="EO349" s="416"/>
      <c r="EP349" s="301"/>
      <c r="ER349" s="290"/>
    </row>
    <row r="350" spans="4:148" ht="12.75" hidden="1" customHeight="1" x14ac:dyDescent="0.35">
      <c r="D350" s="301" t="s">
        <v>341</v>
      </c>
      <c r="G350" s="313"/>
      <c r="H350" s="416">
        <v>0</v>
      </c>
      <c r="I350" s="420"/>
      <c r="J350" s="416"/>
      <c r="K350" s="417"/>
      <c r="L350" s="417"/>
      <c r="M350" s="416">
        <v>0</v>
      </c>
      <c r="N350" s="420"/>
      <c r="O350" s="416"/>
      <c r="P350" s="417"/>
      <c r="Q350" s="417"/>
      <c r="R350" s="416">
        <v>0</v>
      </c>
      <c r="S350" s="420"/>
      <c r="T350" s="416"/>
      <c r="U350" s="417"/>
      <c r="V350" s="417"/>
      <c r="W350" s="416">
        <v>0</v>
      </c>
      <c r="X350" s="420"/>
      <c r="Y350" s="416"/>
      <c r="Z350" s="417"/>
      <c r="AA350" s="417"/>
      <c r="AB350" s="416">
        <v>0</v>
      </c>
      <c r="AC350" s="420"/>
      <c r="AD350" s="416"/>
      <c r="AE350" s="417"/>
      <c r="AF350" s="417"/>
      <c r="AG350" s="416">
        <v>0</v>
      </c>
      <c r="AH350" s="420"/>
      <c r="AI350" s="416"/>
      <c r="AJ350" s="417"/>
      <c r="AK350" s="417"/>
      <c r="AL350" s="416">
        <v>0</v>
      </c>
      <c r="AM350" s="420"/>
      <c r="AN350" s="416"/>
      <c r="AO350" s="417"/>
      <c r="AP350" s="417"/>
      <c r="AQ350" s="416">
        <v>0</v>
      </c>
      <c r="AR350" s="420"/>
      <c r="AS350" s="416"/>
      <c r="AT350" s="417"/>
      <c r="AU350" s="417"/>
      <c r="AV350" s="416">
        <v>0</v>
      </c>
      <c r="AW350" s="420"/>
      <c r="AX350" s="416"/>
      <c r="AY350" s="417"/>
      <c r="AZ350" s="417"/>
      <c r="BA350" s="416">
        <v>0</v>
      </c>
      <c r="BB350" s="420"/>
      <c r="BC350" s="416"/>
      <c r="BD350" s="417"/>
      <c r="BE350" s="417"/>
      <c r="BF350" s="416">
        <v>0</v>
      </c>
      <c r="BG350" s="420"/>
      <c r="BH350" s="416"/>
      <c r="BI350" s="417"/>
      <c r="BJ350" s="417"/>
      <c r="BK350" s="416">
        <v>0</v>
      </c>
      <c r="BL350" s="420"/>
      <c r="BM350" s="416"/>
      <c r="BN350" s="417"/>
      <c r="BO350" s="417"/>
      <c r="BP350" s="416">
        <v>0</v>
      </c>
      <c r="BQ350" s="420"/>
      <c r="BR350" s="416"/>
      <c r="BS350" s="417"/>
      <c r="BT350" s="417"/>
      <c r="BU350" s="416">
        <f>SUM(M350:BP350)</f>
        <v>0</v>
      </c>
      <c r="BV350" s="420"/>
      <c r="BW350" s="416"/>
      <c r="BX350" s="417"/>
      <c r="BY350" s="417"/>
      <c r="BZ350" s="416">
        <v>0</v>
      </c>
      <c r="CA350" s="420"/>
      <c r="CB350" s="416"/>
      <c r="CC350" s="417"/>
      <c r="CD350" s="417"/>
      <c r="CE350" s="416">
        <v>0</v>
      </c>
      <c r="CF350" s="420"/>
      <c r="CG350" s="416"/>
      <c r="CH350" s="417"/>
      <c r="CI350" s="417"/>
      <c r="CJ350" s="416">
        <v>0</v>
      </c>
      <c r="CK350" s="420"/>
      <c r="CL350" s="416"/>
      <c r="CM350" s="417"/>
      <c r="CN350" s="417"/>
      <c r="CO350" s="416">
        <v>0</v>
      </c>
      <c r="CP350" s="420"/>
      <c r="CQ350" s="416"/>
      <c r="CR350" s="417"/>
      <c r="CS350" s="417"/>
      <c r="CT350" s="416">
        <v>0</v>
      </c>
      <c r="CU350" s="420"/>
      <c r="CV350" s="416"/>
      <c r="CW350" s="417"/>
      <c r="CX350" s="417"/>
      <c r="CY350" s="416">
        <v>0</v>
      </c>
      <c r="CZ350" s="420"/>
      <c r="DA350" s="416"/>
      <c r="DB350" s="417"/>
      <c r="DC350" s="417"/>
      <c r="DD350" s="416">
        <v>0</v>
      </c>
      <c r="DE350" s="420"/>
      <c r="DF350" s="416"/>
      <c r="DG350" s="417"/>
      <c r="DH350" s="417"/>
      <c r="DI350" s="416">
        <v>0</v>
      </c>
      <c r="DJ350" s="420"/>
      <c r="DK350" s="416"/>
      <c r="DL350" s="417"/>
      <c r="DM350" s="417"/>
      <c r="DN350" s="416">
        <v>0</v>
      </c>
      <c r="DO350" s="420"/>
      <c r="DP350" s="416"/>
      <c r="DQ350" s="417"/>
      <c r="DR350" s="417"/>
      <c r="DS350" s="416">
        <v>0</v>
      </c>
      <c r="DT350" s="420"/>
      <c r="DU350" s="416"/>
      <c r="DV350" s="417"/>
      <c r="DW350" s="417"/>
      <c r="DX350" s="416">
        <v>0</v>
      </c>
      <c r="DY350" s="420"/>
      <c r="DZ350" s="416"/>
      <c r="EA350" s="417"/>
      <c r="EB350" s="417"/>
      <c r="EC350" s="416">
        <v>0</v>
      </c>
      <c r="ED350" s="420"/>
      <c r="EE350" s="416"/>
      <c r="EF350" s="417"/>
      <c r="EG350" s="417"/>
      <c r="EH350" s="416">
        <v>0</v>
      </c>
      <c r="EI350" s="420"/>
      <c r="EJ350" s="416"/>
      <c r="EK350" s="417"/>
      <c r="EL350" s="417"/>
      <c r="EM350" s="416">
        <f>SUM(CE350:DI350)</f>
        <v>0</v>
      </c>
      <c r="EN350" s="420"/>
      <c r="EO350" s="416"/>
      <c r="EP350" s="301"/>
      <c r="ER350" s="290"/>
    </row>
    <row r="351" spans="4:148" ht="12.75" hidden="1" customHeight="1" x14ac:dyDescent="0.35">
      <c r="D351" s="301" t="s">
        <v>358</v>
      </c>
      <c r="G351" s="337"/>
      <c r="H351" s="428">
        <v>0</v>
      </c>
      <c r="I351" s="429"/>
      <c r="J351" s="416"/>
      <c r="K351" s="417"/>
      <c r="L351" s="430"/>
      <c r="M351" s="428">
        <v>0</v>
      </c>
      <c r="N351" s="429"/>
      <c r="O351" s="416"/>
      <c r="P351" s="417"/>
      <c r="Q351" s="430"/>
      <c r="R351" s="428">
        <v>0</v>
      </c>
      <c r="S351" s="429"/>
      <c r="T351" s="416"/>
      <c r="U351" s="417"/>
      <c r="V351" s="430"/>
      <c r="W351" s="428">
        <v>0</v>
      </c>
      <c r="X351" s="429"/>
      <c r="Y351" s="416"/>
      <c r="Z351" s="417"/>
      <c r="AA351" s="430"/>
      <c r="AB351" s="428">
        <v>0</v>
      </c>
      <c r="AC351" s="429"/>
      <c r="AD351" s="416"/>
      <c r="AE351" s="417"/>
      <c r="AF351" s="430"/>
      <c r="AG351" s="428">
        <v>0</v>
      </c>
      <c r="AH351" s="429"/>
      <c r="AI351" s="416"/>
      <c r="AJ351" s="417"/>
      <c r="AK351" s="430"/>
      <c r="AL351" s="428">
        <v>0</v>
      </c>
      <c r="AM351" s="429"/>
      <c r="AN351" s="416"/>
      <c r="AO351" s="417"/>
      <c r="AP351" s="430"/>
      <c r="AQ351" s="428">
        <v>0</v>
      </c>
      <c r="AR351" s="429"/>
      <c r="AS351" s="416"/>
      <c r="AT351" s="417"/>
      <c r="AU351" s="430"/>
      <c r="AV351" s="428">
        <v>0</v>
      </c>
      <c r="AW351" s="429"/>
      <c r="AX351" s="416"/>
      <c r="AY351" s="417"/>
      <c r="AZ351" s="430"/>
      <c r="BA351" s="428">
        <v>0</v>
      </c>
      <c r="BB351" s="429"/>
      <c r="BC351" s="416"/>
      <c r="BD351" s="417"/>
      <c r="BE351" s="430"/>
      <c r="BF351" s="428">
        <v>0</v>
      </c>
      <c r="BG351" s="429"/>
      <c r="BH351" s="416"/>
      <c r="BI351" s="417"/>
      <c r="BJ351" s="430"/>
      <c r="BK351" s="428">
        <v>0</v>
      </c>
      <c r="BL351" s="429"/>
      <c r="BM351" s="416"/>
      <c r="BN351" s="417"/>
      <c r="BO351" s="430"/>
      <c r="BP351" s="428">
        <v>0</v>
      </c>
      <c r="BQ351" s="429"/>
      <c r="BR351" s="416"/>
      <c r="BS351" s="417"/>
      <c r="BT351" s="430"/>
      <c r="BU351" s="428">
        <f>SUM(M351:BP351)</f>
        <v>0</v>
      </c>
      <c r="BV351" s="429"/>
      <c r="BW351" s="416"/>
      <c r="BX351" s="417"/>
      <c r="BY351" s="430"/>
      <c r="BZ351" s="428">
        <v>0</v>
      </c>
      <c r="CA351" s="429"/>
      <c r="CB351" s="416"/>
      <c r="CC351" s="417"/>
      <c r="CD351" s="430"/>
      <c r="CE351" s="428">
        <v>0</v>
      </c>
      <c r="CF351" s="429"/>
      <c r="CG351" s="416"/>
      <c r="CH351" s="417"/>
      <c r="CI351" s="430"/>
      <c r="CJ351" s="428">
        <v>0</v>
      </c>
      <c r="CK351" s="429"/>
      <c r="CL351" s="416"/>
      <c r="CM351" s="417"/>
      <c r="CN351" s="430"/>
      <c r="CO351" s="428">
        <v>0</v>
      </c>
      <c r="CP351" s="429"/>
      <c r="CQ351" s="416"/>
      <c r="CR351" s="417"/>
      <c r="CS351" s="430"/>
      <c r="CT351" s="428">
        <v>0</v>
      </c>
      <c r="CU351" s="429"/>
      <c r="CV351" s="416"/>
      <c r="CW351" s="417"/>
      <c r="CX351" s="430"/>
      <c r="CY351" s="428">
        <v>0</v>
      </c>
      <c r="CZ351" s="429"/>
      <c r="DA351" s="416"/>
      <c r="DB351" s="417"/>
      <c r="DC351" s="430"/>
      <c r="DD351" s="428">
        <v>0</v>
      </c>
      <c r="DE351" s="429"/>
      <c r="DF351" s="416"/>
      <c r="DG351" s="417"/>
      <c r="DH351" s="430"/>
      <c r="DI351" s="428">
        <v>0</v>
      </c>
      <c r="DJ351" s="429"/>
      <c r="DK351" s="416"/>
      <c r="DL351" s="417"/>
      <c r="DM351" s="430"/>
      <c r="DN351" s="428">
        <v>0</v>
      </c>
      <c r="DO351" s="429"/>
      <c r="DP351" s="416"/>
      <c r="DQ351" s="417"/>
      <c r="DR351" s="430"/>
      <c r="DS351" s="428">
        <v>0</v>
      </c>
      <c r="DT351" s="429"/>
      <c r="DU351" s="416"/>
      <c r="DV351" s="417"/>
      <c r="DW351" s="430"/>
      <c r="DX351" s="428">
        <v>0</v>
      </c>
      <c r="DY351" s="429"/>
      <c r="DZ351" s="416"/>
      <c r="EA351" s="417"/>
      <c r="EB351" s="430"/>
      <c r="EC351" s="428">
        <v>0</v>
      </c>
      <c r="ED351" s="429"/>
      <c r="EE351" s="416"/>
      <c r="EF351" s="417"/>
      <c r="EG351" s="430"/>
      <c r="EH351" s="428">
        <v>0</v>
      </c>
      <c r="EI351" s="429"/>
      <c r="EJ351" s="416"/>
      <c r="EK351" s="417"/>
      <c r="EL351" s="430"/>
      <c r="EM351" s="428">
        <f>SUM(CE351:DI351)</f>
        <v>0</v>
      </c>
      <c r="EN351" s="429"/>
      <c r="EO351" s="416"/>
      <c r="EP351" s="301"/>
      <c r="ER351" s="290"/>
    </row>
    <row r="352" spans="4:148" ht="12.75" hidden="1" customHeight="1" x14ac:dyDescent="0.35">
      <c r="D352" s="301"/>
      <c r="H352" s="416"/>
      <c r="I352" s="416"/>
      <c r="J352" s="416"/>
      <c r="K352" s="417"/>
      <c r="L352" s="416"/>
      <c r="M352" s="416"/>
      <c r="N352" s="416"/>
      <c r="O352" s="416"/>
      <c r="P352" s="417"/>
      <c r="Q352" s="416"/>
      <c r="R352" s="416"/>
      <c r="S352" s="416"/>
      <c r="T352" s="416"/>
      <c r="U352" s="417"/>
      <c r="V352" s="416"/>
      <c r="W352" s="416"/>
      <c r="X352" s="416"/>
      <c r="Y352" s="416"/>
      <c r="Z352" s="417"/>
      <c r="AA352" s="416"/>
      <c r="AB352" s="416"/>
      <c r="AC352" s="416"/>
      <c r="AD352" s="416"/>
      <c r="AE352" s="417"/>
      <c r="AF352" s="416"/>
      <c r="AG352" s="416"/>
      <c r="AH352" s="416"/>
      <c r="AI352" s="416"/>
      <c r="AJ352" s="417"/>
      <c r="AK352" s="416"/>
      <c r="AL352" s="416"/>
      <c r="AM352" s="416"/>
      <c r="AN352" s="416"/>
      <c r="AO352" s="417"/>
      <c r="AP352" s="416"/>
      <c r="AQ352" s="416"/>
      <c r="AR352" s="416"/>
      <c r="AS352" s="416"/>
      <c r="AT352" s="417"/>
      <c r="AU352" s="416"/>
      <c r="AV352" s="416"/>
      <c r="AW352" s="416"/>
      <c r="AX352" s="416"/>
      <c r="AY352" s="417"/>
      <c r="AZ352" s="416"/>
      <c r="BA352" s="416"/>
      <c r="BB352" s="416"/>
      <c r="BC352" s="416"/>
      <c r="BD352" s="417"/>
      <c r="BE352" s="416"/>
      <c r="BF352" s="416"/>
      <c r="BG352" s="416"/>
      <c r="BH352" s="416"/>
      <c r="BI352" s="417"/>
      <c r="BJ352" s="416"/>
      <c r="BK352" s="416"/>
      <c r="BL352" s="416"/>
      <c r="BM352" s="416"/>
      <c r="BN352" s="417"/>
      <c r="BO352" s="416"/>
      <c r="BP352" s="416"/>
      <c r="BQ352" s="416"/>
      <c r="BR352" s="416"/>
      <c r="BS352" s="417"/>
      <c r="BT352" s="416"/>
      <c r="BU352" s="416"/>
      <c r="BV352" s="416"/>
      <c r="BW352" s="416"/>
      <c r="BX352" s="417"/>
      <c r="BY352" s="416"/>
      <c r="BZ352" s="416"/>
      <c r="CA352" s="416"/>
      <c r="CB352" s="416"/>
      <c r="CC352" s="417"/>
      <c r="CD352" s="416"/>
      <c r="CE352" s="416"/>
      <c r="CF352" s="416"/>
      <c r="CG352" s="416"/>
      <c r="CH352" s="417"/>
      <c r="CI352" s="416"/>
      <c r="CJ352" s="416"/>
      <c r="CK352" s="416"/>
      <c r="CL352" s="416"/>
      <c r="CM352" s="417"/>
      <c r="CN352" s="416"/>
      <c r="CO352" s="416"/>
      <c r="CP352" s="416"/>
      <c r="CQ352" s="416"/>
      <c r="CR352" s="417"/>
      <c r="CS352" s="416"/>
      <c r="CT352" s="416"/>
      <c r="CU352" s="416"/>
      <c r="CV352" s="416"/>
      <c r="CW352" s="417"/>
      <c r="CX352" s="416"/>
      <c r="CY352" s="416"/>
      <c r="CZ352" s="416"/>
      <c r="DA352" s="416"/>
      <c r="DB352" s="417"/>
      <c r="DC352" s="416"/>
      <c r="DD352" s="416"/>
      <c r="DE352" s="416"/>
      <c r="DF352" s="416"/>
      <c r="DG352" s="417"/>
      <c r="DH352" s="416"/>
      <c r="DI352" s="416"/>
      <c r="DJ352" s="416"/>
      <c r="DK352" s="416"/>
      <c r="DL352" s="417"/>
      <c r="DM352" s="416"/>
      <c r="DN352" s="416"/>
      <c r="DO352" s="416"/>
      <c r="DP352" s="416"/>
      <c r="DQ352" s="417"/>
      <c r="DR352" s="416"/>
      <c r="DS352" s="416"/>
      <c r="DT352" s="416"/>
      <c r="DU352" s="416"/>
      <c r="DV352" s="417"/>
      <c r="DW352" s="416"/>
      <c r="DX352" s="416"/>
      <c r="DY352" s="416"/>
      <c r="DZ352" s="416"/>
      <c r="EA352" s="417"/>
      <c r="EB352" s="416"/>
      <c r="EC352" s="416"/>
      <c r="ED352" s="416"/>
      <c r="EE352" s="416"/>
      <c r="EF352" s="417"/>
      <c r="EG352" s="416"/>
      <c r="EH352" s="416"/>
      <c r="EI352" s="416"/>
      <c r="EJ352" s="416"/>
      <c r="EK352" s="417"/>
      <c r="EL352" s="416"/>
      <c r="EM352" s="416"/>
      <c r="EN352" s="416"/>
      <c r="EO352" s="416"/>
      <c r="EP352" s="301"/>
      <c r="ER352" s="290"/>
    </row>
    <row r="353" spans="4:148" ht="12.75" customHeight="1" x14ac:dyDescent="0.35">
      <c r="D353" s="301" t="s">
        <v>362</v>
      </c>
      <c r="H353" s="416">
        <f>SUM(H354:H356)</f>
        <v>0</v>
      </c>
      <c r="I353" s="416"/>
      <c r="J353" s="416"/>
      <c r="K353" s="417"/>
      <c r="L353" s="416"/>
      <c r="M353" s="416">
        <f>SUM(M354:M356)</f>
        <v>0</v>
      </c>
      <c r="N353" s="416"/>
      <c r="O353" s="416"/>
      <c r="P353" s="417"/>
      <c r="Q353" s="416"/>
      <c r="R353" s="416">
        <f>SUM(R354:R356)</f>
        <v>0</v>
      </c>
      <c r="S353" s="416"/>
      <c r="T353" s="416"/>
      <c r="U353" s="417"/>
      <c r="V353" s="416"/>
      <c r="W353" s="416">
        <f>SUM(W354:W356)</f>
        <v>0</v>
      </c>
      <c r="X353" s="416"/>
      <c r="Y353" s="416"/>
      <c r="Z353" s="417"/>
      <c r="AA353" s="416"/>
      <c r="AB353" s="416">
        <f>SUM(AB354:AB356)</f>
        <v>0</v>
      </c>
      <c r="AC353" s="416"/>
      <c r="AD353" s="416"/>
      <c r="AE353" s="417"/>
      <c r="AF353" s="416"/>
      <c r="AG353" s="416">
        <f>SUM(AG354:AG356)</f>
        <v>0</v>
      </c>
      <c r="AH353" s="416"/>
      <c r="AI353" s="416"/>
      <c r="AJ353" s="417"/>
      <c r="AK353" s="416"/>
      <c r="AL353" s="416">
        <f>SUM(AL354:AL356)</f>
        <v>0</v>
      </c>
      <c r="AM353" s="416"/>
      <c r="AN353" s="416"/>
      <c r="AO353" s="417"/>
      <c r="AP353" s="416"/>
      <c r="AQ353" s="416">
        <f>SUM(AQ354:AQ356)</f>
        <v>0</v>
      </c>
      <c r="AR353" s="416"/>
      <c r="AS353" s="416"/>
      <c r="AT353" s="417"/>
      <c r="AU353" s="416"/>
      <c r="AV353" s="416">
        <f>SUM(AV354:AV356)</f>
        <v>0</v>
      </c>
      <c r="AW353" s="416"/>
      <c r="AX353" s="416"/>
      <c r="AY353" s="417"/>
      <c r="AZ353" s="416"/>
      <c r="BA353" s="416">
        <f>SUM(BA354:BA356)</f>
        <v>0</v>
      </c>
      <c r="BB353" s="416"/>
      <c r="BC353" s="416"/>
      <c r="BD353" s="417"/>
      <c r="BE353" s="416"/>
      <c r="BF353" s="416">
        <f>SUM(BF354:BF356)</f>
        <v>0</v>
      </c>
      <c r="BG353" s="416"/>
      <c r="BH353" s="416"/>
      <c r="BI353" s="417"/>
      <c r="BJ353" s="416"/>
      <c r="BK353" s="416">
        <f>SUM(BK354:BK356)</f>
        <v>0</v>
      </c>
      <c r="BL353" s="416"/>
      <c r="BM353" s="416"/>
      <c r="BN353" s="417"/>
      <c r="BO353" s="416"/>
      <c r="BP353" s="416">
        <f>SUM(BP354:BP356)</f>
        <v>0</v>
      </c>
      <c r="BQ353" s="416"/>
      <c r="BR353" s="416"/>
      <c r="BS353" s="417"/>
      <c r="BT353" s="416"/>
      <c r="BU353" s="416">
        <f>SUM(BU354:BU356)</f>
        <v>0</v>
      </c>
      <c r="BV353" s="416"/>
      <c r="BW353" s="416"/>
      <c r="BX353" s="417"/>
      <c r="BY353" s="416"/>
      <c r="BZ353" s="416">
        <f>SUM(BZ354:BZ356)</f>
        <v>17391269</v>
      </c>
      <c r="CA353" s="416"/>
      <c r="CB353" s="416"/>
      <c r="CC353" s="417"/>
      <c r="CD353" s="416"/>
      <c r="CE353" s="416">
        <f>SUM(CE354:CE356)</f>
        <v>0</v>
      </c>
      <c r="CF353" s="416"/>
      <c r="CG353" s="416"/>
      <c r="CH353" s="417"/>
      <c r="CI353" s="416"/>
      <c r="CJ353" s="416">
        <f>SUM(CJ354:CJ356)</f>
        <v>891587</v>
      </c>
      <c r="CK353" s="416"/>
      <c r="CL353" s="416"/>
      <c r="CM353" s="417"/>
      <c r="CN353" s="416"/>
      <c r="CO353" s="416">
        <f>SUM(CO354:CO356)</f>
        <v>2771370</v>
      </c>
      <c r="CP353" s="416"/>
      <c r="CQ353" s="416"/>
      <c r="CR353" s="417"/>
      <c r="CS353" s="416"/>
      <c r="CT353" s="416">
        <f>SUM(CT354:CT356)</f>
        <v>1590795</v>
      </c>
      <c r="CU353" s="416"/>
      <c r="CV353" s="416"/>
      <c r="CW353" s="417"/>
      <c r="CX353" s="416"/>
      <c r="CY353" s="416">
        <f>SUM(CY354:CY356)</f>
        <v>2223154</v>
      </c>
      <c r="CZ353" s="416"/>
      <c r="DA353" s="416"/>
      <c r="DB353" s="417"/>
      <c r="DC353" s="416"/>
      <c r="DD353" s="416">
        <f>SUM(DD354:DD356)</f>
        <v>2029119</v>
      </c>
      <c r="DE353" s="416"/>
      <c r="DF353" s="416"/>
      <c r="DG353" s="417"/>
      <c r="DH353" s="416"/>
      <c r="DI353" s="416">
        <f>SUM(DI354:DI356)</f>
        <v>4987374</v>
      </c>
      <c r="DJ353" s="416"/>
      <c r="DK353" s="416"/>
      <c r="DL353" s="417"/>
      <c r="DM353" s="416"/>
      <c r="DN353" s="416">
        <f>SUM(DN354:DN356)</f>
        <v>1141700</v>
      </c>
      <c r="DO353" s="416"/>
      <c r="DP353" s="416"/>
      <c r="DQ353" s="417"/>
      <c r="DR353" s="416"/>
      <c r="DS353" s="416">
        <f>SUM(DS354:DS356)</f>
        <v>0</v>
      </c>
      <c r="DT353" s="416"/>
      <c r="DU353" s="416"/>
      <c r="DV353" s="417"/>
      <c r="DW353" s="416"/>
      <c r="DX353" s="416">
        <f>SUM(DX354:DX356)</f>
        <v>0</v>
      </c>
      <c r="DY353" s="416"/>
      <c r="DZ353" s="416"/>
      <c r="EA353" s="417"/>
      <c r="EB353" s="416"/>
      <c r="EC353" s="416">
        <f>SUM(EC354:EC356)</f>
        <v>1663217</v>
      </c>
      <c r="ED353" s="416"/>
      <c r="EE353" s="416"/>
      <c r="EF353" s="417"/>
      <c r="EG353" s="416"/>
      <c r="EH353" s="416">
        <f>SUM(EH354:EH356)</f>
        <v>92953</v>
      </c>
      <c r="EI353" s="416"/>
      <c r="EJ353" s="416"/>
      <c r="EK353" s="417"/>
      <c r="EL353" s="416"/>
      <c r="EM353" s="416">
        <f>SUM(EM354:EM356)</f>
        <v>0</v>
      </c>
      <c r="EN353" s="416"/>
      <c r="EO353" s="416"/>
      <c r="EP353" s="301"/>
      <c r="ER353" s="290"/>
    </row>
    <row r="354" spans="4:148" ht="12.75" customHeight="1" x14ac:dyDescent="0.35">
      <c r="D354" s="301" t="s">
        <v>338</v>
      </c>
      <c r="G354" s="320"/>
      <c r="H354" s="414">
        <v>0</v>
      </c>
      <c r="I354" s="415"/>
      <c r="J354" s="416"/>
      <c r="K354" s="417"/>
      <c r="L354" s="418"/>
      <c r="M354" s="414">
        <v>0</v>
      </c>
      <c r="N354" s="415"/>
      <c r="O354" s="416"/>
      <c r="P354" s="417"/>
      <c r="Q354" s="418"/>
      <c r="R354" s="414">
        <v>0</v>
      </c>
      <c r="S354" s="415"/>
      <c r="T354" s="416"/>
      <c r="U354" s="417"/>
      <c r="V354" s="418"/>
      <c r="W354" s="414">
        <v>0</v>
      </c>
      <c r="X354" s="415"/>
      <c r="Y354" s="416"/>
      <c r="Z354" s="417"/>
      <c r="AA354" s="418"/>
      <c r="AB354" s="414">
        <v>0</v>
      </c>
      <c r="AC354" s="415"/>
      <c r="AD354" s="416"/>
      <c r="AE354" s="417"/>
      <c r="AF354" s="418"/>
      <c r="AG354" s="414">
        <v>0</v>
      </c>
      <c r="AH354" s="415"/>
      <c r="AI354" s="416"/>
      <c r="AJ354" s="417"/>
      <c r="AK354" s="418"/>
      <c r="AL354" s="414">
        <v>0</v>
      </c>
      <c r="AM354" s="415"/>
      <c r="AN354" s="416"/>
      <c r="AO354" s="417"/>
      <c r="AP354" s="418"/>
      <c r="AQ354" s="414">
        <v>0</v>
      </c>
      <c r="AR354" s="415"/>
      <c r="AS354" s="416"/>
      <c r="AT354" s="417"/>
      <c r="AU354" s="418"/>
      <c r="AV354" s="414">
        <v>0</v>
      </c>
      <c r="AW354" s="415"/>
      <c r="AX354" s="416"/>
      <c r="AY354" s="417"/>
      <c r="AZ354" s="418"/>
      <c r="BA354" s="414">
        <v>0</v>
      </c>
      <c r="BB354" s="415"/>
      <c r="BC354" s="416"/>
      <c r="BD354" s="417"/>
      <c r="BE354" s="418"/>
      <c r="BF354" s="414">
        <v>0</v>
      </c>
      <c r="BG354" s="415"/>
      <c r="BH354" s="416"/>
      <c r="BI354" s="417"/>
      <c r="BJ354" s="418"/>
      <c r="BK354" s="414">
        <v>0</v>
      </c>
      <c r="BL354" s="415"/>
      <c r="BM354" s="416"/>
      <c r="BN354" s="417"/>
      <c r="BO354" s="418"/>
      <c r="BP354" s="414">
        <v>0</v>
      </c>
      <c r="BQ354" s="415"/>
      <c r="BR354" s="416"/>
      <c r="BS354" s="417"/>
      <c r="BT354" s="418"/>
      <c r="BU354" s="414">
        <f>SUM(M354:BP354)</f>
        <v>0</v>
      </c>
      <c r="BV354" s="415"/>
      <c r="BW354" s="416"/>
      <c r="BX354" s="417"/>
      <c r="BY354" s="418"/>
      <c r="BZ354" s="414">
        <v>18508869</v>
      </c>
      <c r="CA354" s="415"/>
      <c r="CB354" s="416"/>
      <c r="CC354" s="417"/>
      <c r="CD354" s="418"/>
      <c r="CE354" s="414">
        <v>0</v>
      </c>
      <c r="CF354" s="415"/>
      <c r="CG354" s="416"/>
      <c r="CH354" s="417"/>
      <c r="CI354" s="418"/>
      <c r="CJ354" s="414">
        <v>899753</v>
      </c>
      <c r="CK354" s="415"/>
      <c r="CL354" s="416"/>
      <c r="CM354" s="417"/>
      <c r="CN354" s="418"/>
      <c r="CO354" s="414">
        <v>2840877</v>
      </c>
      <c r="CP354" s="415"/>
      <c r="CQ354" s="416"/>
      <c r="CR354" s="417"/>
      <c r="CS354" s="418"/>
      <c r="CT354" s="414">
        <v>1647817</v>
      </c>
      <c r="CU354" s="415"/>
      <c r="CV354" s="416"/>
      <c r="CW354" s="417"/>
      <c r="CX354" s="418"/>
      <c r="CY354" s="414">
        <v>2351911</v>
      </c>
      <c r="CZ354" s="415"/>
      <c r="DA354" s="416"/>
      <c r="DB354" s="417"/>
      <c r="DC354" s="418"/>
      <c r="DD354" s="414">
        <v>2153971</v>
      </c>
      <c r="DE354" s="415"/>
      <c r="DF354" s="416"/>
      <c r="DG354" s="417"/>
      <c r="DH354" s="418"/>
      <c r="DI354" s="414">
        <v>5393367</v>
      </c>
      <c r="DJ354" s="415"/>
      <c r="DK354" s="416"/>
      <c r="DL354" s="417"/>
      <c r="DM354" s="418"/>
      <c r="DN354" s="414">
        <v>1248861</v>
      </c>
      <c r="DO354" s="415"/>
      <c r="DP354" s="416"/>
      <c r="DQ354" s="417"/>
      <c r="DR354" s="418"/>
      <c r="DS354" s="414">
        <v>0</v>
      </c>
      <c r="DT354" s="415"/>
      <c r="DU354" s="416"/>
      <c r="DV354" s="417"/>
      <c r="DW354" s="418"/>
      <c r="DX354" s="414">
        <v>0</v>
      </c>
      <c r="DY354" s="415"/>
      <c r="DZ354" s="416"/>
      <c r="EA354" s="417"/>
      <c r="EB354" s="418"/>
      <c r="EC354" s="414">
        <v>1871647</v>
      </c>
      <c r="ED354" s="415"/>
      <c r="EE354" s="416"/>
      <c r="EF354" s="417"/>
      <c r="EG354" s="418"/>
      <c r="EH354" s="414">
        <v>100665</v>
      </c>
      <c r="EI354" s="415"/>
      <c r="EJ354" s="416"/>
      <c r="EK354" s="417"/>
      <c r="EL354" s="418"/>
      <c r="EM354" s="414">
        <f t="shared" ref="EM354:EM356" si="25">SUM(CE354)</f>
        <v>0</v>
      </c>
      <c r="EN354" s="415"/>
      <c r="EO354" s="416"/>
      <c r="EP354" s="301"/>
      <c r="ER354" s="290"/>
    </row>
    <row r="355" spans="4:148" ht="12.75" customHeight="1" x14ac:dyDescent="0.35">
      <c r="D355" s="301" t="s">
        <v>341</v>
      </c>
      <c r="G355" s="313"/>
      <c r="H355" s="416">
        <v>0</v>
      </c>
      <c r="I355" s="420"/>
      <c r="J355" s="416"/>
      <c r="K355" s="417"/>
      <c r="L355" s="417"/>
      <c r="M355" s="416">
        <v>0</v>
      </c>
      <c r="N355" s="420"/>
      <c r="O355" s="416"/>
      <c r="P355" s="417"/>
      <c r="Q355" s="417"/>
      <c r="R355" s="416">
        <v>0</v>
      </c>
      <c r="S355" s="420"/>
      <c r="T355" s="416"/>
      <c r="U355" s="417"/>
      <c r="V355" s="417"/>
      <c r="W355" s="416">
        <v>0</v>
      </c>
      <c r="X355" s="420"/>
      <c r="Y355" s="416"/>
      <c r="Z355" s="417"/>
      <c r="AA355" s="417"/>
      <c r="AB355" s="416">
        <v>0</v>
      </c>
      <c r="AC355" s="420"/>
      <c r="AD355" s="416"/>
      <c r="AE355" s="417"/>
      <c r="AF355" s="417"/>
      <c r="AG355" s="416">
        <v>0</v>
      </c>
      <c r="AH355" s="420"/>
      <c r="AI355" s="416"/>
      <c r="AJ355" s="417"/>
      <c r="AK355" s="417"/>
      <c r="AL355" s="416">
        <v>0</v>
      </c>
      <c r="AM355" s="420"/>
      <c r="AN355" s="416"/>
      <c r="AO355" s="417"/>
      <c r="AP355" s="417"/>
      <c r="AQ355" s="416">
        <v>0</v>
      </c>
      <c r="AR355" s="420"/>
      <c r="AS355" s="416"/>
      <c r="AT355" s="417"/>
      <c r="AU355" s="417"/>
      <c r="AV355" s="416">
        <v>0</v>
      </c>
      <c r="AW355" s="420"/>
      <c r="AX355" s="416"/>
      <c r="AY355" s="417"/>
      <c r="AZ355" s="417"/>
      <c r="BA355" s="416">
        <v>0</v>
      </c>
      <c r="BB355" s="420"/>
      <c r="BC355" s="416"/>
      <c r="BD355" s="417"/>
      <c r="BE355" s="417"/>
      <c r="BF355" s="416">
        <v>0</v>
      </c>
      <c r="BG355" s="420"/>
      <c r="BH355" s="416"/>
      <c r="BI355" s="417"/>
      <c r="BJ355" s="417"/>
      <c r="BK355" s="416">
        <v>0</v>
      </c>
      <c r="BL355" s="420"/>
      <c r="BM355" s="416"/>
      <c r="BN355" s="417"/>
      <c r="BO355" s="417"/>
      <c r="BP355" s="416">
        <v>0</v>
      </c>
      <c r="BQ355" s="420"/>
      <c r="BR355" s="416"/>
      <c r="BS355" s="417"/>
      <c r="BT355" s="417"/>
      <c r="BU355" s="416">
        <f>SUM(M355:BP355)</f>
        <v>0</v>
      </c>
      <c r="BV355" s="420"/>
      <c r="BW355" s="416"/>
      <c r="BX355" s="417"/>
      <c r="BY355" s="417"/>
      <c r="BZ355" s="416">
        <v>0</v>
      </c>
      <c r="CA355" s="420"/>
      <c r="CB355" s="416"/>
      <c r="CC355" s="417"/>
      <c r="CD355" s="417"/>
      <c r="CE355" s="416">
        <v>0</v>
      </c>
      <c r="CF355" s="420"/>
      <c r="CG355" s="416"/>
      <c r="CH355" s="417"/>
      <c r="CI355" s="417"/>
      <c r="CJ355" s="416">
        <v>0</v>
      </c>
      <c r="CK355" s="420"/>
      <c r="CL355" s="416"/>
      <c r="CM355" s="417"/>
      <c r="CN355" s="417"/>
      <c r="CO355" s="416">
        <v>0</v>
      </c>
      <c r="CP355" s="420"/>
      <c r="CQ355" s="416"/>
      <c r="CR355" s="417"/>
      <c r="CS355" s="417"/>
      <c r="CT355" s="416">
        <v>0</v>
      </c>
      <c r="CU355" s="420"/>
      <c r="CV355" s="416"/>
      <c r="CW355" s="417"/>
      <c r="CX355" s="417"/>
      <c r="CY355" s="416">
        <v>0</v>
      </c>
      <c r="CZ355" s="420"/>
      <c r="DA355" s="416"/>
      <c r="DB355" s="417"/>
      <c r="DC355" s="417"/>
      <c r="DD355" s="416">
        <v>0</v>
      </c>
      <c r="DE355" s="420"/>
      <c r="DF355" s="416"/>
      <c r="DG355" s="417"/>
      <c r="DH355" s="417"/>
      <c r="DI355" s="416">
        <v>0</v>
      </c>
      <c r="DJ355" s="420"/>
      <c r="DK355" s="416"/>
      <c r="DL355" s="417"/>
      <c r="DM355" s="417"/>
      <c r="DN355" s="416">
        <v>0</v>
      </c>
      <c r="DO355" s="420"/>
      <c r="DP355" s="416"/>
      <c r="DQ355" s="417"/>
      <c r="DR355" s="417"/>
      <c r="DS355" s="416">
        <v>0</v>
      </c>
      <c r="DT355" s="420"/>
      <c r="DU355" s="416"/>
      <c r="DV355" s="417"/>
      <c r="DW355" s="417"/>
      <c r="DX355" s="416">
        <v>0</v>
      </c>
      <c r="DY355" s="420"/>
      <c r="DZ355" s="416"/>
      <c r="EA355" s="417"/>
      <c r="EB355" s="417"/>
      <c r="EC355" s="416">
        <v>0</v>
      </c>
      <c r="ED355" s="420"/>
      <c r="EE355" s="416"/>
      <c r="EF355" s="417"/>
      <c r="EG355" s="417"/>
      <c r="EH355" s="416">
        <v>0</v>
      </c>
      <c r="EI355" s="420"/>
      <c r="EJ355" s="416"/>
      <c r="EK355" s="417"/>
      <c r="EL355" s="417"/>
      <c r="EM355" s="416">
        <f t="shared" si="25"/>
        <v>0</v>
      </c>
      <c r="EN355" s="420"/>
      <c r="EO355" s="416"/>
      <c r="EP355" s="301"/>
      <c r="ER355" s="290"/>
    </row>
    <row r="356" spans="4:148" ht="12.75" customHeight="1" x14ac:dyDescent="0.35">
      <c r="D356" s="301" t="s">
        <v>358</v>
      </c>
      <c r="G356" s="337"/>
      <c r="H356" s="428">
        <v>0</v>
      </c>
      <c r="I356" s="429"/>
      <c r="J356" s="416"/>
      <c r="K356" s="417"/>
      <c r="L356" s="430"/>
      <c r="M356" s="428">
        <v>0</v>
      </c>
      <c r="N356" s="429"/>
      <c r="O356" s="416"/>
      <c r="P356" s="417"/>
      <c r="Q356" s="430"/>
      <c r="R356" s="428">
        <v>0</v>
      </c>
      <c r="S356" s="429"/>
      <c r="T356" s="416"/>
      <c r="U356" s="417"/>
      <c r="V356" s="430"/>
      <c r="W356" s="428">
        <v>0</v>
      </c>
      <c r="X356" s="429"/>
      <c r="Y356" s="416"/>
      <c r="Z356" s="417"/>
      <c r="AA356" s="430"/>
      <c r="AB356" s="428">
        <v>0</v>
      </c>
      <c r="AC356" s="429"/>
      <c r="AD356" s="416"/>
      <c r="AE356" s="417"/>
      <c r="AF356" s="430"/>
      <c r="AG356" s="428">
        <v>0</v>
      </c>
      <c r="AH356" s="429"/>
      <c r="AI356" s="416"/>
      <c r="AJ356" s="417"/>
      <c r="AK356" s="430"/>
      <c r="AL356" s="428">
        <v>0</v>
      </c>
      <c r="AM356" s="429"/>
      <c r="AN356" s="416"/>
      <c r="AO356" s="417"/>
      <c r="AP356" s="430"/>
      <c r="AQ356" s="428">
        <v>0</v>
      </c>
      <c r="AR356" s="429"/>
      <c r="AS356" s="416"/>
      <c r="AT356" s="417"/>
      <c r="AU356" s="430"/>
      <c r="AV356" s="428">
        <v>0</v>
      </c>
      <c r="AW356" s="429"/>
      <c r="AX356" s="416"/>
      <c r="AY356" s="417"/>
      <c r="AZ356" s="430"/>
      <c r="BA356" s="428">
        <v>0</v>
      </c>
      <c r="BB356" s="429"/>
      <c r="BC356" s="416"/>
      <c r="BD356" s="417"/>
      <c r="BE356" s="430"/>
      <c r="BF356" s="428">
        <v>0</v>
      </c>
      <c r="BG356" s="429"/>
      <c r="BH356" s="416"/>
      <c r="BI356" s="417"/>
      <c r="BJ356" s="430"/>
      <c r="BK356" s="428">
        <v>0</v>
      </c>
      <c r="BL356" s="429"/>
      <c r="BM356" s="416"/>
      <c r="BN356" s="417"/>
      <c r="BO356" s="430"/>
      <c r="BP356" s="428">
        <v>0</v>
      </c>
      <c r="BQ356" s="429"/>
      <c r="BR356" s="416"/>
      <c r="BS356" s="417"/>
      <c r="BT356" s="430"/>
      <c r="BU356" s="428">
        <f>SUM(M356:BP356)</f>
        <v>0</v>
      </c>
      <c r="BV356" s="429"/>
      <c r="BW356" s="416"/>
      <c r="BX356" s="417"/>
      <c r="BY356" s="430"/>
      <c r="BZ356" s="428">
        <v>-1117600</v>
      </c>
      <c r="CA356" s="429"/>
      <c r="CB356" s="416"/>
      <c r="CC356" s="417"/>
      <c r="CD356" s="430"/>
      <c r="CE356" s="428">
        <v>0</v>
      </c>
      <c r="CF356" s="429"/>
      <c r="CG356" s="416"/>
      <c r="CH356" s="417"/>
      <c r="CI356" s="430"/>
      <c r="CJ356" s="428">
        <v>-8166</v>
      </c>
      <c r="CK356" s="429"/>
      <c r="CL356" s="416"/>
      <c r="CM356" s="417"/>
      <c r="CN356" s="430"/>
      <c r="CO356" s="428">
        <v>-69507</v>
      </c>
      <c r="CP356" s="429"/>
      <c r="CQ356" s="416"/>
      <c r="CR356" s="417"/>
      <c r="CS356" s="430"/>
      <c r="CT356" s="428">
        <v>-57022</v>
      </c>
      <c r="CU356" s="429"/>
      <c r="CV356" s="416"/>
      <c r="CW356" s="417"/>
      <c r="CX356" s="430"/>
      <c r="CY356" s="428">
        <v>-128757</v>
      </c>
      <c r="CZ356" s="429"/>
      <c r="DA356" s="416"/>
      <c r="DB356" s="417"/>
      <c r="DC356" s="430"/>
      <c r="DD356" s="428">
        <v>-124852</v>
      </c>
      <c r="DE356" s="429"/>
      <c r="DF356" s="416"/>
      <c r="DG356" s="417"/>
      <c r="DH356" s="430"/>
      <c r="DI356" s="428">
        <v>-405993</v>
      </c>
      <c r="DJ356" s="429"/>
      <c r="DK356" s="416"/>
      <c r="DL356" s="417"/>
      <c r="DM356" s="430"/>
      <c r="DN356" s="428">
        <v>-107161</v>
      </c>
      <c r="DO356" s="429"/>
      <c r="DP356" s="416"/>
      <c r="DQ356" s="417"/>
      <c r="DR356" s="430"/>
      <c r="DS356" s="428">
        <v>0</v>
      </c>
      <c r="DT356" s="429"/>
      <c r="DU356" s="416"/>
      <c r="DV356" s="417"/>
      <c r="DW356" s="430"/>
      <c r="DX356" s="428">
        <v>0</v>
      </c>
      <c r="DY356" s="429"/>
      <c r="DZ356" s="416"/>
      <c r="EA356" s="417"/>
      <c r="EB356" s="430"/>
      <c r="EC356" s="428">
        <v>-208430</v>
      </c>
      <c r="ED356" s="429"/>
      <c r="EE356" s="416"/>
      <c r="EF356" s="417"/>
      <c r="EG356" s="430"/>
      <c r="EH356" s="428">
        <v>-7712</v>
      </c>
      <c r="EI356" s="429"/>
      <c r="EJ356" s="416"/>
      <c r="EK356" s="417"/>
      <c r="EL356" s="430"/>
      <c r="EM356" s="428">
        <f t="shared" si="25"/>
        <v>0</v>
      </c>
      <c r="EN356" s="429"/>
      <c r="EO356" s="416"/>
      <c r="EP356" s="301"/>
      <c r="ER356" s="290"/>
    </row>
    <row r="357" spans="4:148" ht="12.75" customHeight="1" x14ac:dyDescent="0.35">
      <c r="D357" s="301"/>
      <c r="H357" s="416"/>
      <c r="I357" s="416"/>
      <c r="J357" s="416"/>
      <c r="K357" s="417"/>
      <c r="L357" s="416"/>
      <c r="M357" s="416"/>
      <c r="N357" s="416"/>
      <c r="O357" s="416"/>
      <c r="P357" s="417"/>
      <c r="Q357" s="416"/>
      <c r="R357" s="416"/>
      <c r="S357" s="416"/>
      <c r="T357" s="416"/>
      <c r="U357" s="417"/>
      <c r="V357" s="416"/>
      <c r="W357" s="416"/>
      <c r="X357" s="416"/>
      <c r="Y357" s="416"/>
      <c r="Z357" s="417"/>
      <c r="AA357" s="416"/>
      <c r="AB357" s="416"/>
      <c r="AC357" s="416"/>
      <c r="AD357" s="416"/>
      <c r="AE357" s="417"/>
      <c r="AF357" s="416"/>
      <c r="AG357" s="416"/>
      <c r="AH357" s="416"/>
      <c r="AI357" s="416"/>
      <c r="AJ357" s="417"/>
      <c r="AK357" s="416"/>
      <c r="AL357" s="416"/>
      <c r="AM357" s="416"/>
      <c r="AN357" s="416"/>
      <c r="AO357" s="417"/>
      <c r="AP357" s="416"/>
      <c r="AQ357" s="416"/>
      <c r="AR357" s="416"/>
      <c r="AS357" s="416"/>
      <c r="AT357" s="417"/>
      <c r="AU357" s="416"/>
      <c r="AV357" s="416"/>
      <c r="AW357" s="416"/>
      <c r="AX357" s="416"/>
      <c r="AY357" s="417"/>
      <c r="AZ357" s="416"/>
      <c r="BA357" s="416"/>
      <c r="BB357" s="416"/>
      <c r="BC357" s="416"/>
      <c r="BD357" s="417"/>
      <c r="BE357" s="416"/>
      <c r="BF357" s="416"/>
      <c r="BG357" s="416"/>
      <c r="BH357" s="416"/>
      <c r="BI357" s="417"/>
      <c r="BJ357" s="416"/>
      <c r="BK357" s="416"/>
      <c r="BL357" s="416"/>
      <c r="BM357" s="416"/>
      <c r="BN357" s="417"/>
      <c r="BO357" s="416"/>
      <c r="BP357" s="416"/>
      <c r="BQ357" s="416"/>
      <c r="BR357" s="416"/>
      <c r="BS357" s="417"/>
      <c r="BT357" s="416"/>
      <c r="BU357" s="416"/>
      <c r="BV357" s="416"/>
      <c r="BW357" s="416"/>
      <c r="BX357" s="417"/>
      <c r="BY357" s="416"/>
      <c r="BZ357" s="416"/>
      <c r="CA357" s="416"/>
      <c r="CB357" s="416"/>
      <c r="CC357" s="417"/>
      <c r="CD357" s="416"/>
      <c r="CE357" s="416"/>
      <c r="CF357" s="416"/>
      <c r="CG357" s="416"/>
      <c r="CH357" s="417"/>
      <c r="CI357" s="416"/>
      <c r="CJ357" s="416"/>
      <c r="CK357" s="416"/>
      <c r="CL357" s="416"/>
      <c r="CM357" s="417"/>
      <c r="CN357" s="416"/>
      <c r="CO357" s="416"/>
      <c r="CP357" s="416"/>
      <c r="CQ357" s="416"/>
      <c r="CR357" s="417"/>
      <c r="CS357" s="416"/>
      <c r="CT357" s="416"/>
      <c r="CU357" s="416"/>
      <c r="CV357" s="416"/>
      <c r="CW357" s="417"/>
      <c r="CX357" s="416"/>
      <c r="CY357" s="416"/>
      <c r="CZ357" s="416"/>
      <c r="DA357" s="416"/>
      <c r="DB357" s="417"/>
      <c r="DC357" s="416"/>
      <c r="DD357" s="416"/>
      <c r="DE357" s="416"/>
      <c r="DF357" s="416"/>
      <c r="DG357" s="417"/>
      <c r="DH357" s="416"/>
      <c r="DI357" s="416"/>
      <c r="DJ357" s="416"/>
      <c r="DK357" s="416"/>
      <c r="DL357" s="417"/>
      <c r="DM357" s="416"/>
      <c r="DN357" s="416"/>
      <c r="DO357" s="416"/>
      <c r="DP357" s="416"/>
      <c r="DQ357" s="417"/>
      <c r="DR357" s="416"/>
      <c r="DS357" s="416"/>
      <c r="DT357" s="416"/>
      <c r="DU357" s="416"/>
      <c r="DV357" s="417"/>
      <c r="DW357" s="416"/>
      <c r="DX357" s="416"/>
      <c r="DY357" s="416"/>
      <c r="DZ357" s="416"/>
      <c r="EA357" s="417"/>
      <c r="EB357" s="416"/>
      <c r="EC357" s="416"/>
      <c r="ED357" s="416"/>
      <c r="EE357" s="416"/>
      <c r="EF357" s="417"/>
      <c r="EG357" s="416"/>
      <c r="EH357" s="416"/>
      <c r="EI357" s="416"/>
      <c r="EJ357" s="416"/>
      <c r="EK357" s="417"/>
      <c r="EL357" s="416"/>
      <c r="EM357" s="416"/>
      <c r="EN357" s="416"/>
      <c r="EO357" s="416"/>
      <c r="EP357" s="301"/>
      <c r="ER357" s="290"/>
    </row>
    <row r="358" spans="4:148" ht="12.75" customHeight="1" x14ac:dyDescent="0.35">
      <c r="D358" s="301" t="s">
        <v>363</v>
      </c>
      <c r="H358" s="416">
        <f>SUM(H359:H361)</f>
        <v>0</v>
      </c>
      <c r="I358" s="416"/>
      <c r="J358" s="416"/>
      <c r="K358" s="417"/>
      <c r="L358" s="416"/>
      <c r="M358" s="416">
        <f>SUM(M359:M361)</f>
        <v>0</v>
      </c>
      <c r="N358" s="416"/>
      <c r="O358" s="416"/>
      <c r="P358" s="417"/>
      <c r="Q358" s="416"/>
      <c r="R358" s="416">
        <f>SUM(R359:R361)</f>
        <v>0</v>
      </c>
      <c r="S358" s="416"/>
      <c r="T358" s="416"/>
      <c r="U358" s="417"/>
      <c r="V358" s="416"/>
      <c r="W358" s="416">
        <f>SUM(W359:W361)</f>
        <v>0</v>
      </c>
      <c r="X358" s="416"/>
      <c r="Y358" s="416"/>
      <c r="Z358" s="417"/>
      <c r="AA358" s="416"/>
      <c r="AB358" s="416">
        <f>SUM(AB359:AB361)</f>
        <v>0</v>
      </c>
      <c r="AC358" s="416"/>
      <c r="AD358" s="416"/>
      <c r="AE358" s="417"/>
      <c r="AF358" s="416"/>
      <c r="AG358" s="416">
        <f>SUM(AG359:AG361)</f>
        <v>0</v>
      </c>
      <c r="AH358" s="416"/>
      <c r="AI358" s="416"/>
      <c r="AJ358" s="417"/>
      <c r="AK358" s="416"/>
      <c r="AL358" s="416">
        <f>SUM(AL359:AL361)</f>
        <v>0</v>
      </c>
      <c r="AM358" s="416"/>
      <c r="AN358" s="416"/>
      <c r="AO358" s="417"/>
      <c r="AP358" s="416"/>
      <c r="AQ358" s="416">
        <f>SUM(AQ359:AQ361)</f>
        <v>0</v>
      </c>
      <c r="AR358" s="416"/>
      <c r="AS358" s="416"/>
      <c r="AT358" s="417"/>
      <c r="AU358" s="416"/>
      <c r="AV358" s="416">
        <f>SUM(AV359:AV361)</f>
        <v>0</v>
      </c>
      <c r="AW358" s="416"/>
      <c r="AX358" s="416"/>
      <c r="AY358" s="417"/>
      <c r="AZ358" s="416"/>
      <c r="BA358" s="416">
        <f>SUM(BA359:BA361)</f>
        <v>0</v>
      </c>
      <c r="BB358" s="416"/>
      <c r="BC358" s="416"/>
      <c r="BD358" s="417"/>
      <c r="BE358" s="416"/>
      <c r="BF358" s="416">
        <f>SUM(BF359:BF361)</f>
        <v>0</v>
      </c>
      <c r="BG358" s="416"/>
      <c r="BH358" s="416"/>
      <c r="BI358" s="417"/>
      <c r="BJ358" s="416"/>
      <c r="BK358" s="416">
        <f>SUM(BK359:BK361)</f>
        <v>0</v>
      </c>
      <c r="BL358" s="416"/>
      <c r="BM358" s="416"/>
      <c r="BN358" s="417"/>
      <c r="BO358" s="416"/>
      <c r="BP358" s="416">
        <f>SUM(BP359:BP361)</f>
        <v>0</v>
      </c>
      <c r="BQ358" s="416"/>
      <c r="BR358" s="416"/>
      <c r="BS358" s="417"/>
      <c r="BT358" s="416"/>
      <c r="BU358" s="416">
        <f>SUM(BU359:BU361)</f>
        <v>0</v>
      </c>
      <c r="BV358" s="416"/>
      <c r="BW358" s="416"/>
      <c r="BX358" s="417"/>
      <c r="BY358" s="416"/>
      <c r="BZ358" s="416">
        <f>SUM(BZ359:BZ361)</f>
        <v>104449</v>
      </c>
      <c r="CA358" s="416"/>
      <c r="CB358" s="416"/>
      <c r="CC358" s="417"/>
      <c r="CD358" s="416"/>
      <c r="CE358" s="416">
        <f>SUM(CE359:CE361)</f>
        <v>0</v>
      </c>
      <c r="CF358" s="416"/>
      <c r="CG358" s="416"/>
      <c r="CH358" s="417"/>
      <c r="CI358" s="416"/>
      <c r="CJ358" s="416">
        <f>SUM(CJ359:CJ361)</f>
        <v>0</v>
      </c>
      <c r="CK358" s="416"/>
      <c r="CL358" s="416"/>
      <c r="CM358" s="417"/>
      <c r="CN358" s="416"/>
      <c r="CO358" s="416">
        <f>SUM(CO359:CO361)</f>
        <v>104449</v>
      </c>
      <c r="CP358" s="416"/>
      <c r="CQ358" s="416"/>
      <c r="CR358" s="417"/>
      <c r="CS358" s="416"/>
      <c r="CT358" s="416">
        <f>SUM(CT359:CT361)</f>
        <v>0</v>
      </c>
      <c r="CU358" s="416"/>
      <c r="CV358" s="416"/>
      <c r="CW358" s="417"/>
      <c r="CX358" s="416"/>
      <c r="CY358" s="416">
        <f>SUM(CY359:CY361)</f>
        <v>0</v>
      </c>
      <c r="CZ358" s="416"/>
      <c r="DA358" s="416"/>
      <c r="DB358" s="417"/>
      <c r="DC358" s="416"/>
      <c r="DD358" s="416">
        <f>SUM(DD359:DD361)</f>
        <v>0</v>
      </c>
      <c r="DE358" s="416"/>
      <c r="DF358" s="416"/>
      <c r="DG358" s="417"/>
      <c r="DH358" s="416"/>
      <c r="DI358" s="416">
        <f>SUM(DI359:DI361)</f>
        <v>0</v>
      </c>
      <c r="DJ358" s="416"/>
      <c r="DK358" s="416"/>
      <c r="DL358" s="417"/>
      <c r="DM358" s="416"/>
      <c r="DN358" s="416">
        <f>SUM(DN359:DN361)</f>
        <v>0</v>
      </c>
      <c r="DO358" s="416"/>
      <c r="DP358" s="416"/>
      <c r="DQ358" s="417"/>
      <c r="DR358" s="416"/>
      <c r="DS358" s="416">
        <f>SUM(DS359:DS361)</f>
        <v>0</v>
      </c>
      <c r="DT358" s="416"/>
      <c r="DU358" s="416"/>
      <c r="DV358" s="417"/>
      <c r="DW358" s="416"/>
      <c r="DX358" s="416">
        <f>SUM(DX359:DX361)</f>
        <v>0</v>
      </c>
      <c r="DY358" s="416"/>
      <c r="DZ358" s="416"/>
      <c r="EA358" s="417"/>
      <c r="EB358" s="416"/>
      <c r="EC358" s="416">
        <f>SUM(EC359:EC361)</f>
        <v>0</v>
      </c>
      <c r="ED358" s="416"/>
      <c r="EE358" s="416"/>
      <c r="EF358" s="417"/>
      <c r="EG358" s="416"/>
      <c r="EH358" s="416">
        <f>SUM(EH359:EH361)</f>
        <v>0</v>
      </c>
      <c r="EI358" s="416"/>
      <c r="EJ358" s="416"/>
      <c r="EK358" s="417"/>
      <c r="EL358" s="416"/>
      <c r="EM358" s="416">
        <f>SUM(EM359:EM361)</f>
        <v>0</v>
      </c>
      <c r="EN358" s="416"/>
      <c r="EO358" s="416"/>
      <c r="EP358" s="301"/>
      <c r="ER358" s="290"/>
    </row>
    <row r="359" spans="4:148" ht="12.75" customHeight="1" x14ac:dyDescent="0.35">
      <c r="D359" s="301" t="s">
        <v>338</v>
      </c>
      <c r="G359" s="320"/>
      <c r="H359" s="414">
        <v>0</v>
      </c>
      <c r="I359" s="415"/>
      <c r="J359" s="416"/>
      <c r="K359" s="417"/>
      <c r="L359" s="418"/>
      <c r="M359" s="414">
        <v>0</v>
      </c>
      <c r="N359" s="415"/>
      <c r="O359" s="416"/>
      <c r="P359" s="417"/>
      <c r="Q359" s="418"/>
      <c r="R359" s="414">
        <v>0</v>
      </c>
      <c r="S359" s="415"/>
      <c r="T359" s="416"/>
      <c r="U359" s="417"/>
      <c r="V359" s="418"/>
      <c r="W359" s="414">
        <v>0</v>
      </c>
      <c r="X359" s="415"/>
      <c r="Y359" s="416"/>
      <c r="Z359" s="417"/>
      <c r="AA359" s="418"/>
      <c r="AB359" s="414">
        <v>0</v>
      </c>
      <c r="AC359" s="415"/>
      <c r="AD359" s="416"/>
      <c r="AE359" s="417"/>
      <c r="AF359" s="418"/>
      <c r="AG359" s="414">
        <v>0</v>
      </c>
      <c r="AH359" s="415"/>
      <c r="AI359" s="416"/>
      <c r="AJ359" s="417"/>
      <c r="AK359" s="418"/>
      <c r="AL359" s="414">
        <v>0</v>
      </c>
      <c r="AM359" s="415"/>
      <c r="AN359" s="416"/>
      <c r="AO359" s="417"/>
      <c r="AP359" s="418"/>
      <c r="AQ359" s="414">
        <v>0</v>
      </c>
      <c r="AR359" s="415"/>
      <c r="AS359" s="416"/>
      <c r="AT359" s="417"/>
      <c r="AU359" s="418"/>
      <c r="AV359" s="414">
        <v>0</v>
      </c>
      <c r="AW359" s="415"/>
      <c r="AX359" s="416"/>
      <c r="AY359" s="417"/>
      <c r="AZ359" s="418"/>
      <c r="BA359" s="414">
        <v>0</v>
      </c>
      <c r="BB359" s="415"/>
      <c r="BC359" s="416"/>
      <c r="BD359" s="417"/>
      <c r="BE359" s="418"/>
      <c r="BF359" s="414">
        <v>0</v>
      </c>
      <c r="BG359" s="415"/>
      <c r="BH359" s="416"/>
      <c r="BI359" s="417"/>
      <c r="BJ359" s="418"/>
      <c r="BK359" s="414">
        <v>0</v>
      </c>
      <c r="BL359" s="415"/>
      <c r="BM359" s="416"/>
      <c r="BN359" s="417"/>
      <c r="BO359" s="418"/>
      <c r="BP359" s="414">
        <v>0</v>
      </c>
      <c r="BQ359" s="415"/>
      <c r="BR359" s="416"/>
      <c r="BS359" s="417"/>
      <c r="BT359" s="418"/>
      <c r="BU359" s="414">
        <f>SUM(M359:BP359)</f>
        <v>0</v>
      </c>
      <c r="BV359" s="415"/>
      <c r="BW359" s="416"/>
      <c r="BX359" s="417"/>
      <c r="BY359" s="418"/>
      <c r="BZ359" s="414">
        <v>96541</v>
      </c>
      <c r="CA359" s="415"/>
      <c r="CB359" s="416"/>
      <c r="CC359" s="417"/>
      <c r="CD359" s="418"/>
      <c r="CE359" s="414">
        <v>0</v>
      </c>
      <c r="CF359" s="415"/>
      <c r="CG359" s="416"/>
      <c r="CH359" s="417"/>
      <c r="CI359" s="418"/>
      <c r="CJ359" s="414">
        <v>0</v>
      </c>
      <c r="CK359" s="415"/>
      <c r="CL359" s="416"/>
      <c r="CM359" s="417"/>
      <c r="CN359" s="418"/>
      <c r="CO359" s="414">
        <v>96541</v>
      </c>
      <c r="CP359" s="415"/>
      <c r="CQ359" s="416"/>
      <c r="CR359" s="417"/>
      <c r="CS359" s="418"/>
      <c r="CT359" s="414">
        <v>0</v>
      </c>
      <c r="CU359" s="415"/>
      <c r="CV359" s="416"/>
      <c r="CW359" s="417"/>
      <c r="CX359" s="418"/>
      <c r="CY359" s="414">
        <v>0</v>
      </c>
      <c r="CZ359" s="415"/>
      <c r="DA359" s="416"/>
      <c r="DB359" s="417"/>
      <c r="DC359" s="418"/>
      <c r="DD359" s="414">
        <v>0</v>
      </c>
      <c r="DE359" s="415"/>
      <c r="DF359" s="416"/>
      <c r="DG359" s="417"/>
      <c r="DH359" s="418"/>
      <c r="DI359" s="414">
        <v>0</v>
      </c>
      <c r="DJ359" s="415"/>
      <c r="DK359" s="416"/>
      <c r="DL359" s="417"/>
      <c r="DM359" s="418"/>
      <c r="DN359" s="414">
        <v>0</v>
      </c>
      <c r="DO359" s="415"/>
      <c r="DP359" s="416"/>
      <c r="DQ359" s="417"/>
      <c r="DR359" s="418"/>
      <c r="DS359" s="414">
        <v>0</v>
      </c>
      <c r="DT359" s="415"/>
      <c r="DU359" s="416"/>
      <c r="DV359" s="417"/>
      <c r="DW359" s="418"/>
      <c r="DX359" s="414">
        <v>0</v>
      </c>
      <c r="DY359" s="415"/>
      <c r="DZ359" s="416"/>
      <c r="EA359" s="417"/>
      <c r="EB359" s="418"/>
      <c r="EC359" s="414">
        <v>0</v>
      </c>
      <c r="ED359" s="415"/>
      <c r="EE359" s="416"/>
      <c r="EF359" s="417"/>
      <c r="EG359" s="418"/>
      <c r="EH359" s="414">
        <v>0</v>
      </c>
      <c r="EI359" s="415"/>
      <c r="EJ359" s="416"/>
      <c r="EK359" s="417"/>
      <c r="EL359" s="418"/>
      <c r="EM359" s="414">
        <f t="shared" ref="EM359:EM361" si="26">SUM(CE359)</f>
        <v>0</v>
      </c>
      <c r="EN359" s="415"/>
      <c r="EO359" s="416"/>
      <c r="EP359" s="301"/>
      <c r="ER359" s="290"/>
    </row>
    <row r="360" spans="4:148" ht="12.75" customHeight="1" x14ac:dyDescent="0.35">
      <c r="D360" s="301" t="s">
        <v>341</v>
      </c>
      <c r="G360" s="313"/>
      <c r="H360" s="416">
        <v>0</v>
      </c>
      <c r="I360" s="420"/>
      <c r="J360" s="416"/>
      <c r="K360" s="417"/>
      <c r="L360" s="417"/>
      <c r="M360" s="416">
        <v>0</v>
      </c>
      <c r="N360" s="420"/>
      <c r="O360" s="416"/>
      <c r="P360" s="417"/>
      <c r="Q360" s="417"/>
      <c r="R360" s="416">
        <v>0</v>
      </c>
      <c r="S360" s="420"/>
      <c r="T360" s="416"/>
      <c r="U360" s="417"/>
      <c r="V360" s="417"/>
      <c r="W360" s="416">
        <v>0</v>
      </c>
      <c r="X360" s="420"/>
      <c r="Y360" s="416"/>
      <c r="Z360" s="417"/>
      <c r="AA360" s="417"/>
      <c r="AB360" s="416">
        <v>0</v>
      </c>
      <c r="AC360" s="420"/>
      <c r="AD360" s="416"/>
      <c r="AE360" s="417"/>
      <c r="AF360" s="417"/>
      <c r="AG360" s="416">
        <v>0</v>
      </c>
      <c r="AH360" s="420"/>
      <c r="AI360" s="416"/>
      <c r="AJ360" s="417"/>
      <c r="AK360" s="417"/>
      <c r="AL360" s="416">
        <v>0</v>
      </c>
      <c r="AM360" s="420"/>
      <c r="AN360" s="416"/>
      <c r="AO360" s="417"/>
      <c r="AP360" s="417"/>
      <c r="AQ360" s="416">
        <v>0</v>
      </c>
      <c r="AR360" s="420"/>
      <c r="AS360" s="416"/>
      <c r="AT360" s="417"/>
      <c r="AU360" s="417"/>
      <c r="AV360" s="416">
        <v>0</v>
      </c>
      <c r="AW360" s="420"/>
      <c r="AX360" s="416"/>
      <c r="AY360" s="417"/>
      <c r="AZ360" s="417"/>
      <c r="BA360" s="416">
        <v>0</v>
      </c>
      <c r="BB360" s="420"/>
      <c r="BC360" s="416"/>
      <c r="BD360" s="417"/>
      <c r="BE360" s="417"/>
      <c r="BF360" s="416">
        <v>0</v>
      </c>
      <c r="BG360" s="420"/>
      <c r="BH360" s="416"/>
      <c r="BI360" s="417"/>
      <c r="BJ360" s="417"/>
      <c r="BK360" s="416">
        <v>0</v>
      </c>
      <c r="BL360" s="420"/>
      <c r="BM360" s="416"/>
      <c r="BN360" s="417"/>
      <c r="BO360" s="417"/>
      <c r="BP360" s="416">
        <v>0</v>
      </c>
      <c r="BQ360" s="420"/>
      <c r="BR360" s="416"/>
      <c r="BS360" s="417"/>
      <c r="BT360" s="417"/>
      <c r="BU360" s="416">
        <f>SUM(M360:BP360)</f>
        <v>0</v>
      </c>
      <c r="BV360" s="420"/>
      <c r="BW360" s="416"/>
      <c r="BX360" s="417"/>
      <c r="BY360" s="417"/>
      <c r="BZ360" s="416">
        <v>7908</v>
      </c>
      <c r="CA360" s="420"/>
      <c r="CB360" s="416"/>
      <c r="CC360" s="417"/>
      <c r="CD360" s="417"/>
      <c r="CE360" s="416">
        <v>0</v>
      </c>
      <c r="CF360" s="420"/>
      <c r="CG360" s="416"/>
      <c r="CH360" s="417"/>
      <c r="CI360" s="417"/>
      <c r="CJ360" s="416">
        <v>0</v>
      </c>
      <c r="CK360" s="420"/>
      <c r="CL360" s="416"/>
      <c r="CM360" s="417"/>
      <c r="CN360" s="417"/>
      <c r="CO360" s="416">
        <v>7908</v>
      </c>
      <c r="CP360" s="420"/>
      <c r="CQ360" s="416"/>
      <c r="CR360" s="417"/>
      <c r="CS360" s="417"/>
      <c r="CT360" s="416">
        <v>0</v>
      </c>
      <c r="CU360" s="420"/>
      <c r="CV360" s="416"/>
      <c r="CW360" s="417"/>
      <c r="CX360" s="417"/>
      <c r="CY360" s="416">
        <v>0</v>
      </c>
      <c r="CZ360" s="420"/>
      <c r="DA360" s="416"/>
      <c r="DB360" s="417"/>
      <c r="DC360" s="417"/>
      <c r="DD360" s="416">
        <v>0</v>
      </c>
      <c r="DE360" s="420"/>
      <c r="DF360" s="416"/>
      <c r="DG360" s="417"/>
      <c r="DH360" s="417"/>
      <c r="DI360" s="416">
        <v>0</v>
      </c>
      <c r="DJ360" s="420"/>
      <c r="DK360" s="416"/>
      <c r="DL360" s="417"/>
      <c r="DM360" s="417"/>
      <c r="DN360" s="416">
        <v>0</v>
      </c>
      <c r="DO360" s="420"/>
      <c r="DP360" s="416"/>
      <c r="DQ360" s="417"/>
      <c r="DR360" s="417"/>
      <c r="DS360" s="416">
        <v>0</v>
      </c>
      <c r="DT360" s="420"/>
      <c r="DU360" s="416"/>
      <c r="DV360" s="417"/>
      <c r="DW360" s="417"/>
      <c r="DX360" s="416">
        <v>0</v>
      </c>
      <c r="DY360" s="420"/>
      <c r="DZ360" s="416"/>
      <c r="EA360" s="417"/>
      <c r="EB360" s="417"/>
      <c r="EC360" s="416">
        <v>0</v>
      </c>
      <c r="ED360" s="420"/>
      <c r="EE360" s="416"/>
      <c r="EF360" s="417"/>
      <c r="EG360" s="417"/>
      <c r="EH360" s="416">
        <v>0</v>
      </c>
      <c r="EI360" s="420"/>
      <c r="EJ360" s="416"/>
      <c r="EK360" s="417"/>
      <c r="EL360" s="417"/>
      <c r="EM360" s="416">
        <f t="shared" si="26"/>
        <v>0</v>
      </c>
      <c r="EN360" s="420"/>
      <c r="EO360" s="416"/>
      <c r="EP360" s="301"/>
      <c r="ER360" s="290"/>
    </row>
    <row r="361" spans="4:148" ht="12.75" customHeight="1" x14ac:dyDescent="0.35">
      <c r="D361" s="301" t="s">
        <v>358</v>
      </c>
      <c r="G361" s="337"/>
      <c r="H361" s="428">
        <v>0</v>
      </c>
      <c r="I361" s="429"/>
      <c r="J361" s="416"/>
      <c r="K361" s="417"/>
      <c r="L361" s="430"/>
      <c r="M361" s="428">
        <v>0</v>
      </c>
      <c r="N361" s="429"/>
      <c r="O361" s="416"/>
      <c r="P361" s="417"/>
      <c r="Q361" s="430"/>
      <c r="R361" s="428">
        <v>0</v>
      </c>
      <c r="S361" s="429"/>
      <c r="T361" s="416"/>
      <c r="U361" s="417"/>
      <c r="V361" s="430"/>
      <c r="W361" s="428">
        <v>0</v>
      </c>
      <c r="X361" s="429"/>
      <c r="Y361" s="416"/>
      <c r="Z361" s="417"/>
      <c r="AA361" s="430"/>
      <c r="AB361" s="428">
        <v>0</v>
      </c>
      <c r="AC361" s="429"/>
      <c r="AD361" s="416"/>
      <c r="AE361" s="417"/>
      <c r="AF361" s="430"/>
      <c r="AG361" s="428">
        <v>0</v>
      </c>
      <c r="AH361" s="429"/>
      <c r="AI361" s="416"/>
      <c r="AJ361" s="417"/>
      <c r="AK361" s="430"/>
      <c r="AL361" s="428">
        <v>0</v>
      </c>
      <c r="AM361" s="429"/>
      <c r="AN361" s="416"/>
      <c r="AO361" s="417"/>
      <c r="AP361" s="430"/>
      <c r="AQ361" s="428">
        <v>0</v>
      </c>
      <c r="AR361" s="429"/>
      <c r="AS361" s="416"/>
      <c r="AT361" s="417"/>
      <c r="AU361" s="430"/>
      <c r="AV361" s="428">
        <v>0</v>
      </c>
      <c r="AW361" s="429"/>
      <c r="AX361" s="416"/>
      <c r="AY361" s="417"/>
      <c r="AZ361" s="430"/>
      <c r="BA361" s="428">
        <v>0</v>
      </c>
      <c r="BB361" s="429"/>
      <c r="BC361" s="416"/>
      <c r="BD361" s="417"/>
      <c r="BE361" s="430"/>
      <c r="BF361" s="428">
        <v>0</v>
      </c>
      <c r="BG361" s="429"/>
      <c r="BH361" s="416"/>
      <c r="BI361" s="417"/>
      <c r="BJ361" s="430"/>
      <c r="BK361" s="428">
        <v>0</v>
      </c>
      <c r="BL361" s="429"/>
      <c r="BM361" s="416"/>
      <c r="BN361" s="417"/>
      <c r="BO361" s="430"/>
      <c r="BP361" s="428">
        <v>0</v>
      </c>
      <c r="BQ361" s="429"/>
      <c r="BR361" s="416"/>
      <c r="BS361" s="417"/>
      <c r="BT361" s="430"/>
      <c r="BU361" s="428">
        <f>SUM(M361:BP361)</f>
        <v>0</v>
      </c>
      <c r="BV361" s="429"/>
      <c r="BW361" s="416"/>
      <c r="BX361" s="417"/>
      <c r="BY361" s="430"/>
      <c r="BZ361" s="428">
        <v>0</v>
      </c>
      <c r="CA361" s="429"/>
      <c r="CB361" s="416"/>
      <c r="CC361" s="417"/>
      <c r="CD361" s="430"/>
      <c r="CE361" s="428">
        <v>0</v>
      </c>
      <c r="CF361" s="429"/>
      <c r="CG361" s="416"/>
      <c r="CH361" s="417"/>
      <c r="CI361" s="430"/>
      <c r="CJ361" s="428">
        <v>0</v>
      </c>
      <c r="CK361" s="429"/>
      <c r="CL361" s="416"/>
      <c r="CM361" s="417"/>
      <c r="CN361" s="430"/>
      <c r="CO361" s="428">
        <v>0</v>
      </c>
      <c r="CP361" s="429"/>
      <c r="CQ361" s="416"/>
      <c r="CR361" s="417"/>
      <c r="CS361" s="430"/>
      <c r="CT361" s="428">
        <v>0</v>
      </c>
      <c r="CU361" s="429"/>
      <c r="CV361" s="416"/>
      <c r="CW361" s="417"/>
      <c r="CX361" s="430"/>
      <c r="CY361" s="428">
        <v>0</v>
      </c>
      <c r="CZ361" s="429"/>
      <c r="DA361" s="416"/>
      <c r="DB361" s="417"/>
      <c r="DC361" s="430"/>
      <c r="DD361" s="428">
        <v>0</v>
      </c>
      <c r="DE361" s="429"/>
      <c r="DF361" s="416"/>
      <c r="DG361" s="417"/>
      <c r="DH361" s="430"/>
      <c r="DI361" s="428">
        <v>0</v>
      </c>
      <c r="DJ361" s="429"/>
      <c r="DK361" s="416"/>
      <c r="DL361" s="417"/>
      <c r="DM361" s="430"/>
      <c r="DN361" s="428">
        <v>0</v>
      </c>
      <c r="DO361" s="429"/>
      <c r="DP361" s="416"/>
      <c r="DQ361" s="417"/>
      <c r="DR361" s="430"/>
      <c r="DS361" s="428">
        <v>0</v>
      </c>
      <c r="DT361" s="429"/>
      <c r="DU361" s="416"/>
      <c r="DV361" s="417"/>
      <c r="DW361" s="430"/>
      <c r="DX361" s="428">
        <v>0</v>
      </c>
      <c r="DY361" s="429"/>
      <c r="DZ361" s="416"/>
      <c r="EA361" s="417"/>
      <c r="EB361" s="430"/>
      <c r="EC361" s="428">
        <v>0</v>
      </c>
      <c r="ED361" s="429"/>
      <c r="EE361" s="416"/>
      <c r="EF361" s="417"/>
      <c r="EG361" s="430"/>
      <c r="EH361" s="428">
        <v>0</v>
      </c>
      <c r="EI361" s="429"/>
      <c r="EJ361" s="416"/>
      <c r="EK361" s="417"/>
      <c r="EL361" s="430"/>
      <c r="EM361" s="428">
        <f t="shared" si="26"/>
        <v>0</v>
      </c>
      <c r="EN361" s="429"/>
      <c r="EO361" s="416"/>
      <c r="EP361" s="301"/>
      <c r="ER361" s="290"/>
    </row>
    <row r="362" spans="4:148" ht="12.75" hidden="1" customHeight="1" x14ac:dyDescent="0.35">
      <c r="D362" s="301"/>
      <c r="H362" s="416"/>
      <c r="I362" s="416"/>
      <c r="J362" s="416"/>
      <c r="K362" s="417"/>
      <c r="L362" s="416"/>
      <c r="M362" s="416"/>
      <c r="N362" s="416"/>
      <c r="O362" s="416"/>
      <c r="P362" s="417"/>
      <c r="Q362" s="416"/>
      <c r="R362" s="416"/>
      <c r="S362" s="416"/>
      <c r="T362" s="416"/>
      <c r="U362" s="417"/>
      <c r="V362" s="416"/>
      <c r="W362" s="416"/>
      <c r="X362" s="416"/>
      <c r="Y362" s="416"/>
      <c r="Z362" s="417"/>
      <c r="AA362" s="416"/>
      <c r="AB362" s="416"/>
      <c r="AC362" s="416"/>
      <c r="AD362" s="416"/>
      <c r="AE362" s="417"/>
      <c r="AF362" s="416"/>
      <c r="AG362" s="416"/>
      <c r="AH362" s="416"/>
      <c r="AI362" s="416"/>
      <c r="AJ362" s="417"/>
      <c r="AK362" s="416"/>
      <c r="AL362" s="416"/>
      <c r="AM362" s="416"/>
      <c r="AN362" s="416"/>
      <c r="AO362" s="417"/>
      <c r="AP362" s="416"/>
      <c r="AQ362" s="416"/>
      <c r="AR362" s="416"/>
      <c r="AS362" s="416"/>
      <c r="AT362" s="417"/>
      <c r="AU362" s="416"/>
      <c r="AV362" s="416"/>
      <c r="AW362" s="416"/>
      <c r="AX362" s="416"/>
      <c r="AY362" s="417"/>
      <c r="AZ362" s="416"/>
      <c r="BA362" s="416"/>
      <c r="BB362" s="416"/>
      <c r="BC362" s="416"/>
      <c r="BD362" s="417"/>
      <c r="BE362" s="416"/>
      <c r="BF362" s="416"/>
      <c r="BG362" s="416"/>
      <c r="BH362" s="416"/>
      <c r="BI362" s="417"/>
      <c r="BJ362" s="416"/>
      <c r="BK362" s="416"/>
      <c r="BL362" s="416"/>
      <c r="BM362" s="416"/>
      <c r="BN362" s="417"/>
      <c r="BO362" s="416"/>
      <c r="BP362" s="416"/>
      <c r="BQ362" s="416"/>
      <c r="BR362" s="416"/>
      <c r="BS362" s="417"/>
      <c r="BT362" s="416"/>
      <c r="BU362" s="416"/>
      <c r="BV362" s="416"/>
      <c r="BW362" s="416"/>
      <c r="BX362" s="417"/>
      <c r="BY362" s="416"/>
      <c r="BZ362" s="416"/>
      <c r="CA362" s="416"/>
      <c r="CB362" s="416"/>
      <c r="CC362" s="417"/>
      <c r="CD362" s="416"/>
      <c r="CE362" s="416"/>
      <c r="CF362" s="416"/>
      <c r="CG362" s="416"/>
      <c r="CH362" s="417"/>
      <c r="CI362" s="416"/>
      <c r="CJ362" s="416"/>
      <c r="CK362" s="416"/>
      <c r="CL362" s="416"/>
      <c r="CM362" s="417"/>
      <c r="CN362" s="416"/>
      <c r="CO362" s="416"/>
      <c r="CP362" s="416"/>
      <c r="CQ362" s="416"/>
      <c r="CR362" s="417"/>
      <c r="CS362" s="416"/>
      <c r="CT362" s="416"/>
      <c r="CU362" s="416"/>
      <c r="CV362" s="416"/>
      <c r="CW362" s="417"/>
      <c r="CX362" s="416"/>
      <c r="CY362" s="416"/>
      <c r="CZ362" s="416"/>
      <c r="DA362" s="416"/>
      <c r="DB362" s="417"/>
      <c r="DC362" s="416"/>
      <c r="DD362" s="416"/>
      <c r="DE362" s="416"/>
      <c r="DF362" s="416"/>
      <c r="DG362" s="417"/>
      <c r="DH362" s="416"/>
      <c r="DI362" s="416"/>
      <c r="DJ362" s="416"/>
      <c r="DK362" s="416"/>
      <c r="DL362" s="417"/>
      <c r="DM362" s="416"/>
      <c r="DN362" s="416"/>
      <c r="DO362" s="416"/>
      <c r="DP362" s="416"/>
      <c r="DQ362" s="417"/>
      <c r="DR362" s="416"/>
      <c r="DS362" s="416"/>
      <c r="DT362" s="416"/>
      <c r="DU362" s="416"/>
      <c r="DV362" s="417"/>
      <c r="DW362" s="416"/>
      <c r="DX362" s="416"/>
      <c r="DY362" s="416"/>
      <c r="DZ362" s="416"/>
      <c r="EA362" s="417"/>
      <c r="EB362" s="416"/>
      <c r="EC362" s="416"/>
      <c r="ED362" s="416"/>
      <c r="EE362" s="416"/>
      <c r="EF362" s="417"/>
      <c r="EG362" s="416"/>
      <c r="EH362" s="416"/>
      <c r="EI362" s="416"/>
      <c r="EJ362" s="416"/>
      <c r="EK362" s="417"/>
      <c r="EL362" s="416"/>
      <c r="EM362" s="416"/>
      <c r="EN362" s="416"/>
      <c r="EO362" s="416"/>
      <c r="EP362" s="301"/>
      <c r="ER362" s="290"/>
    </row>
    <row r="363" spans="4:148" ht="12.75" hidden="1" customHeight="1" x14ac:dyDescent="0.35">
      <c r="D363" s="301" t="s">
        <v>364</v>
      </c>
      <c r="H363" s="416">
        <f>SUM(H364:H366)</f>
        <v>0</v>
      </c>
      <c r="I363" s="416"/>
      <c r="J363" s="416"/>
      <c r="K363" s="417"/>
      <c r="L363" s="416"/>
      <c r="M363" s="416">
        <f>SUM(M364:M366)</f>
        <v>0</v>
      </c>
      <c r="N363" s="416"/>
      <c r="O363" s="416"/>
      <c r="P363" s="417"/>
      <c r="Q363" s="416"/>
      <c r="R363" s="416">
        <f>SUM(R364:R366)</f>
        <v>0</v>
      </c>
      <c r="S363" s="416"/>
      <c r="T363" s="416"/>
      <c r="U363" s="417"/>
      <c r="V363" s="416"/>
      <c r="W363" s="416">
        <f>SUM(W364:W366)</f>
        <v>0</v>
      </c>
      <c r="X363" s="416"/>
      <c r="Y363" s="416"/>
      <c r="Z363" s="417"/>
      <c r="AA363" s="416"/>
      <c r="AB363" s="416">
        <f>SUM(AB364:AB366)</f>
        <v>0</v>
      </c>
      <c r="AC363" s="416"/>
      <c r="AD363" s="416"/>
      <c r="AE363" s="417"/>
      <c r="AF363" s="416"/>
      <c r="AG363" s="416">
        <f>SUM(AG364:AG366)</f>
        <v>0</v>
      </c>
      <c r="AH363" s="416"/>
      <c r="AI363" s="416"/>
      <c r="AJ363" s="417"/>
      <c r="AK363" s="416"/>
      <c r="AL363" s="416">
        <f>SUM(AL364:AL366)</f>
        <v>0</v>
      </c>
      <c r="AM363" s="416"/>
      <c r="AN363" s="416"/>
      <c r="AO363" s="417"/>
      <c r="AP363" s="416"/>
      <c r="AQ363" s="416">
        <f>SUM(AQ364:AQ366)</f>
        <v>0</v>
      </c>
      <c r="AR363" s="416"/>
      <c r="AS363" s="416"/>
      <c r="AT363" s="417"/>
      <c r="AU363" s="416"/>
      <c r="AV363" s="416">
        <f>SUM(AV364:AV366)</f>
        <v>0</v>
      </c>
      <c r="AW363" s="416"/>
      <c r="AX363" s="416"/>
      <c r="AY363" s="417"/>
      <c r="AZ363" s="416"/>
      <c r="BA363" s="416">
        <f>SUM(BA364:BA366)</f>
        <v>0</v>
      </c>
      <c r="BB363" s="416"/>
      <c r="BC363" s="416"/>
      <c r="BD363" s="417"/>
      <c r="BE363" s="416"/>
      <c r="BF363" s="416">
        <f>SUM(BF364:BF366)</f>
        <v>0</v>
      </c>
      <c r="BG363" s="416"/>
      <c r="BH363" s="416"/>
      <c r="BI363" s="417"/>
      <c r="BJ363" s="416"/>
      <c r="BK363" s="416">
        <f>SUM(BK364:BK366)</f>
        <v>0</v>
      </c>
      <c r="BL363" s="416"/>
      <c r="BM363" s="416"/>
      <c r="BN363" s="417"/>
      <c r="BO363" s="416"/>
      <c r="BP363" s="416">
        <f>SUM(BP364:BP366)</f>
        <v>0</v>
      </c>
      <c r="BQ363" s="416"/>
      <c r="BR363" s="416"/>
      <c r="BS363" s="417"/>
      <c r="BT363" s="416"/>
      <c r="BU363" s="416">
        <f>SUM(BU364:BU366)</f>
        <v>0</v>
      </c>
      <c r="BV363" s="416"/>
      <c r="BW363" s="416"/>
      <c r="BX363" s="417"/>
      <c r="BY363" s="416"/>
      <c r="BZ363" s="416">
        <f>SUM(BZ364:BZ366)</f>
        <v>0</v>
      </c>
      <c r="CA363" s="416"/>
      <c r="CB363" s="416"/>
      <c r="CC363" s="417"/>
      <c r="CD363" s="416"/>
      <c r="CE363" s="416">
        <f>SUM(CE364:CE366)</f>
        <v>0</v>
      </c>
      <c r="CF363" s="416"/>
      <c r="CG363" s="416"/>
      <c r="CH363" s="417"/>
      <c r="CI363" s="416"/>
      <c r="CJ363" s="416">
        <f>SUM(CJ364:CJ366)</f>
        <v>0</v>
      </c>
      <c r="CK363" s="416"/>
      <c r="CL363" s="416"/>
      <c r="CM363" s="417"/>
      <c r="CN363" s="416"/>
      <c r="CO363" s="416">
        <f>SUM(CO364:CO366)</f>
        <v>0</v>
      </c>
      <c r="CP363" s="416"/>
      <c r="CQ363" s="416"/>
      <c r="CR363" s="417"/>
      <c r="CS363" s="416"/>
      <c r="CT363" s="416">
        <f>SUM(CT364:CT366)</f>
        <v>0</v>
      </c>
      <c r="CU363" s="416"/>
      <c r="CV363" s="416"/>
      <c r="CW363" s="417"/>
      <c r="CX363" s="416"/>
      <c r="CY363" s="416">
        <f>SUM(CY364:CY366)</f>
        <v>0</v>
      </c>
      <c r="CZ363" s="416"/>
      <c r="DA363" s="416"/>
      <c r="DB363" s="417"/>
      <c r="DC363" s="416"/>
      <c r="DD363" s="416">
        <f>SUM(DD364:DD366)</f>
        <v>0</v>
      </c>
      <c r="DE363" s="416"/>
      <c r="DF363" s="416"/>
      <c r="DG363" s="417"/>
      <c r="DH363" s="416"/>
      <c r="DI363" s="416">
        <f>SUM(DI364:DI366)</f>
        <v>0</v>
      </c>
      <c r="DJ363" s="416"/>
      <c r="DK363" s="416"/>
      <c r="DL363" s="417"/>
      <c r="DM363" s="416"/>
      <c r="DN363" s="416">
        <f>SUM(DN364:DN366)</f>
        <v>0</v>
      </c>
      <c r="DO363" s="416"/>
      <c r="DP363" s="416"/>
      <c r="DQ363" s="417"/>
      <c r="DR363" s="416"/>
      <c r="DS363" s="416">
        <f>SUM(DS364:DS366)</f>
        <v>0</v>
      </c>
      <c r="DT363" s="416"/>
      <c r="DU363" s="416"/>
      <c r="DV363" s="417"/>
      <c r="DW363" s="416"/>
      <c r="DX363" s="416">
        <f>SUM(DX364:DX366)</f>
        <v>0</v>
      </c>
      <c r="DY363" s="416"/>
      <c r="DZ363" s="416"/>
      <c r="EA363" s="417"/>
      <c r="EB363" s="416"/>
      <c r="EC363" s="416">
        <f>SUM(EC364:EC366)</f>
        <v>0</v>
      </c>
      <c r="ED363" s="416"/>
      <c r="EE363" s="416"/>
      <c r="EF363" s="417"/>
      <c r="EG363" s="416"/>
      <c r="EH363" s="416">
        <f>SUM(EH364:EH366)</f>
        <v>0</v>
      </c>
      <c r="EI363" s="416"/>
      <c r="EJ363" s="416"/>
      <c r="EK363" s="417"/>
      <c r="EL363" s="416"/>
      <c r="EM363" s="416">
        <f>SUM(EM364:EM366)</f>
        <v>0</v>
      </c>
      <c r="EN363" s="416"/>
      <c r="EO363" s="416"/>
      <c r="EP363" s="301"/>
      <c r="ER363" s="290"/>
    </row>
    <row r="364" spans="4:148" ht="12.75" hidden="1" customHeight="1" x14ac:dyDescent="0.35">
      <c r="D364" s="301" t="s">
        <v>338</v>
      </c>
      <c r="G364" s="320"/>
      <c r="H364" s="414">
        <v>0</v>
      </c>
      <c r="I364" s="415"/>
      <c r="J364" s="416"/>
      <c r="K364" s="417"/>
      <c r="L364" s="418"/>
      <c r="M364" s="414">
        <v>0</v>
      </c>
      <c r="N364" s="415"/>
      <c r="O364" s="416"/>
      <c r="P364" s="417"/>
      <c r="Q364" s="418"/>
      <c r="R364" s="414">
        <v>0</v>
      </c>
      <c r="S364" s="415"/>
      <c r="T364" s="416"/>
      <c r="U364" s="417"/>
      <c r="V364" s="418"/>
      <c r="W364" s="414">
        <v>0</v>
      </c>
      <c r="X364" s="415"/>
      <c r="Y364" s="416"/>
      <c r="Z364" s="417"/>
      <c r="AA364" s="418"/>
      <c r="AB364" s="414">
        <v>0</v>
      </c>
      <c r="AC364" s="415"/>
      <c r="AD364" s="416"/>
      <c r="AE364" s="417"/>
      <c r="AF364" s="418"/>
      <c r="AG364" s="414">
        <v>0</v>
      </c>
      <c r="AH364" s="415"/>
      <c r="AI364" s="416"/>
      <c r="AJ364" s="417"/>
      <c r="AK364" s="418"/>
      <c r="AL364" s="414">
        <v>0</v>
      </c>
      <c r="AM364" s="415"/>
      <c r="AN364" s="416"/>
      <c r="AO364" s="417"/>
      <c r="AP364" s="418"/>
      <c r="AQ364" s="414">
        <v>0</v>
      </c>
      <c r="AR364" s="415"/>
      <c r="AS364" s="416"/>
      <c r="AT364" s="417"/>
      <c r="AU364" s="418"/>
      <c r="AV364" s="414">
        <v>0</v>
      </c>
      <c r="AW364" s="415"/>
      <c r="AX364" s="416"/>
      <c r="AY364" s="417"/>
      <c r="AZ364" s="418"/>
      <c r="BA364" s="414">
        <v>0</v>
      </c>
      <c r="BB364" s="415"/>
      <c r="BC364" s="416"/>
      <c r="BD364" s="417"/>
      <c r="BE364" s="418"/>
      <c r="BF364" s="414">
        <v>0</v>
      </c>
      <c r="BG364" s="415"/>
      <c r="BH364" s="416"/>
      <c r="BI364" s="417"/>
      <c r="BJ364" s="418"/>
      <c r="BK364" s="414">
        <v>0</v>
      </c>
      <c r="BL364" s="415"/>
      <c r="BM364" s="416"/>
      <c r="BN364" s="417"/>
      <c r="BO364" s="418"/>
      <c r="BP364" s="414">
        <v>0</v>
      </c>
      <c r="BQ364" s="415"/>
      <c r="BR364" s="416"/>
      <c r="BS364" s="417"/>
      <c r="BT364" s="418"/>
      <c r="BU364" s="414">
        <f>SUM(M364:BP364)</f>
        <v>0</v>
      </c>
      <c r="BV364" s="415"/>
      <c r="BW364" s="416"/>
      <c r="BX364" s="417"/>
      <c r="BY364" s="418"/>
      <c r="BZ364" s="414">
        <v>0</v>
      </c>
      <c r="CA364" s="415"/>
      <c r="CB364" s="416"/>
      <c r="CC364" s="417"/>
      <c r="CD364" s="418"/>
      <c r="CE364" s="414">
        <v>0</v>
      </c>
      <c r="CF364" s="415"/>
      <c r="CG364" s="416"/>
      <c r="CH364" s="417"/>
      <c r="CI364" s="418"/>
      <c r="CJ364" s="414">
        <v>0</v>
      </c>
      <c r="CK364" s="415"/>
      <c r="CL364" s="416"/>
      <c r="CM364" s="417"/>
      <c r="CN364" s="418"/>
      <c r="CO364" s="414">
        <v>0</v>
      </c>
      <c r="CP364" s="415"/>
      <c r="CQ364" s="416"/>
      <c r="CR364" s="417"/>
      <c r="CS364" s="418"/>
      <c r="CT364" s="414">
        <v>0</v>
      </c>
      <c r="CU364" s="415"/>
      <c r="CV364" s="416"/>
      <c r="CW364" s="417"/>
      <c r="CX364" s="418"/>
      <c r="CY364" s="414">
        <v>0</v>
      </c>
      <c r="CZ364" s="415"/>
      <c r="DA364" s="416"/>
      <c r="DB364" s="417"/>
      <c r="DC364" s="418"/>
      <c r="DD364" s="414">
        <v>0</v>
      </c>
      <c r="DE364" s="415"/>
      <c r="DF364" s="416"/>
      <c r="DG364" s="417"/>
      <c r="DH364" s="418"/>
      <c r="DI364" s="414">
        <v>0</v>
      </c>
      <c r="DJ364" s="415"/>
      <c r="DK364" s="416"/>
      <c r="DL364" s="417"/>
      <c r="DM364" s="418"/>
      <c r="DN364" s="414">
        <v>0</v>
      </c>
      <c r="DO364" s="415"/>
      <c r="DP364" s="416"/>
      <c r="DQ364" s="417"/>
      <c r="DR364" s="418"/>
      <c r="DS364" s="414">
        <v>0</v>
      </c>
      <c r="DT364" s="415"/>
      <c r="DU364" s="416"/>
      <c r="DV364" s="417"/>
      <c r="DW364" s="418"/>
      <c r="DX364" s="414">
        <v>0</v>
      </c>
      <c r="DY364" s="415"/>
      <c r="DZ364" s="416"/>
      <c r="EA364" s="417"/>
      <c r="EB364" s="418"/>
      <c r="EC364" s="414">
        <v>0</v>
      </c>
      <c r="ED364" s="415"/>
      <c r="EE364" s="416"/>
      <c r="EF364" s="417"/>
      <c r="EG364" s="418"/>
      <c r="EH364" s="414">
        <v>0</v>
      </c>
      <c r="EI364" s="415"/>
      <c r="EJ364" s="416"/>
      <c r="EK364" s="417"/>
      <c r="EL364" s="418"/>
      <c r="EM364" s="414">
        <f>SUM(CE364:CE364)</f>
        <v>0</v>
      </c>
      <c r="EN364" s="415"/>
      <c r="EO364" s="416"/>
      <c r="EP364" s="301"/>
      <c r="ER364" s="290"/>
    </row>
    <row r="365" spans="4:148" ht="12.75" hidden="1" customHeight="1" x14ac:dyDescent="0.35">
      <c r="D365" s="301" t="s">
        <v>341</v>
      </c>
      <c r="G365" s="313"/>
      <c r="H365" s="416">
        <v>0</v>
      </c>
      <c r="I365" s="420"/>
      <c r="J365" s="416"/>
      <c r="K365" s="417"/>
      <c r="L365" s="417"/>
      <c r="M365" s="416">
        <v>0</v>
      </c>
      <c r="N365" s="420"/>
      <c r="O365" s="416"/>
      <c r="P365" s="417"/>
      <c r="Q365" s="417"/>
      <c r="R365" s="416">
        <v>0</v>
      </c>
      <c r="S365" s="420"/>
      <c r="T365" s="416"/>
      <c r="U365" s="417"/>
      <c r="V365" s="417"/>
      <c r="W365" s="416">
        <v>0</v>
      </c>
      <c r="X365" s="420"/>
      <c r="Y365" s="416"/>
      <c r="Z365" s="417"/>
      <c r="AA365" s="417"/>
      <c r="AB365" s="416">
        <v>0</v>
      </c>
      <c r="AC365" s="420"/>
      <c r="AD365" s="416"/>
      <c r="AE365" s="417"/>
      <c r="AF365" s="417"/>
      <c r="AG365" s="416">
        <v>0</v>
      </c>
      <c r="AH365" s="420"/>
      <c r="AI365" s="416"/>
      <c r="AJ365" s="417"/>
      <c r="AK365" s="417"/>
      <c r="AL365" s="416">
        <v>0</v>
      </c>
      <c r="AM365" s="420"/>
      <c r="AN365" s="416"/>
      <c r="AO365" s="417"/>
      <c r="AP365" s="417"/>
      <c r="AQ365" s="416">
        <v>0</v>
      </c>
      <c r="AR365" s="420"/>
      <c r="AS365" s="416"/>
      <c r="AT365" s="417"/>
      <c r="AU365" s="417"/>
      <c r="AV365" s="416">
        <v>0</v>
      </c>
      <c r="AW365" s="420"/>
      <c r="AX365" s="416"/>
      <c r="AY365" s="417"/>
      <c r="AZ365" s="417"/>
      <c r="BA365" s="416">
        <v>0</v>
      </c>
      <c r="BB365" s="420"/>
      <c r="BC365" s="416"/>
      <c r="BD365" s="417"/>
      <c r="BE365" s="417"/>
      <c r="BF365" s="416">
        <v>0</v>
      </c>
      <c r="BG365" s="420"/>
      <c r="BH365" s="416"/>
      <c r="BI365" s="417"/>
      <c r="BJ365" s="417"/>
      <c r="BK365" s="416">
        <v>0</v>
      </c>
      <c r="BL365" s="420"/>
      <c r="BM365" s="416"/>
      <c r="BN365" s="417"/>
      <c r="BO365" s="417"/>
      <c r="BP365" s="416">
        <v>0</v>
      </c>
      <c r="BQ365" s="420"/>
      <c r="BR365" s="416"/>
      <c r="BS365" s="417"/>
      <c r="BT365" s="417"/>
      <c r="BU365" s="416">
        <f>SUM(M365:BP365)</f>
        <v>0</v>
      </c>
      <c r="BV365" s="420"/>
      <c r="BW365" s="416"/>
      <c r="BX365" s="417"/>
      <c r="BY365" s="417"/>
      <c r="BZ365" s="416">
        <v>0</v>
      </c>
      <c r="CA365" s="420"/>
      <c r="CB365" s="416"/>
      <c r="CC365" s="417"/>
      <c r="CD365" s="417"/>
      <c r="CE365" s="416">
        <v>0</v>
      </c>
      <c r="CF365" s="420"/>
      <c r="CG365" s="416"/>
      <c r="CH365" s="417"/>
      <c r="CI365" s="417"/>
      <c r="CJ365" s="416">
        <v>0</v>
      </c>
      <c r="CK365" s="420"/>
      <c r="CL365" s="416"/>
      <c r="CM365" s="417"/>
      <c r="CN365" s="417"/>
      <c r="CO365" s="416">
        <v>0</v>
      </c>
      <c r="CP365" s="420"/>
      <c r="CQ365" s="416"/>
      <c r="CR365" s="417"/>
      <c r="CS365" s="417"/>
      <c r="CT365" s="416">
        <v>0</v>
      </c>
      <c r="CU365" s="420"/>
      <c r="CV365" s="416"/>
      <c r="CW365" s="417"/>
      <c r="CX365" s="417"/>
      <c r="CY365" s="416">
        <v>0</v>
      </c>
      <c r="CZ365" s="420"/>
      <c r="DA365" s="416"/>
      <c r="DB365" s="417"/>
      <c r="DC365" s="417"/>
      <c r="DD365" s="416">
        <v>0</v>
      </c>
      <c r="DE365" s="420"/>
      <c r="DF365" s="416"/>
      <c r="DG365" s="417"/>
      <c r="DH365" s="417"/>
      <c r="DI365" s="416">
        <v>0</v>
      </c>
      <c r="DJ365" s="420"/>
      <c r="DK365" s="416"/>
      <c r="DL365" s="417"/>
      <c r="DM365" s="417"/>
      <c r="DN365" s="416">
        <v>0</v>
      </c>
      <c r="DO365" s="420"/>
      <c r="DP365" s="416"/>
      <c r="DQ365" s="417"/>
      <c r="DR365" s="417"/>
      <c r="DS365" s="416">
        <v>0</v>
      </c>
      <c r="DT365" s="420"/>
      <c r="DU365" s="416"/>
      <c r="DV365" s="417"/>
      <c r="DW365" s="417"/>
      <c r="DX365" s="416">
        <v>0</v>
      </c>
      <c r="DY365" s="420"/>
      <c r="DZ365" s="416"/>
      <c r="EA365" s="417"/>
      <c r="EB365" s="417"/>
      <c r="EC365" s="416">
        <v>0</v>
      </c>
      <c r="ED365" s="420"/>
      <c r="EE365" s="416"/>
      <c r="EF365" s="417"/>
      <c r="EG365" s="417"/>
      <c r="EH365" s="416">
        <v>0</v>
      </c>
      <c r="EI365" s="420"/>
      <c r="EJ365" s="416"/>
      <c r="EK365" s="417"/>
      <c r="EL365" s="417"/>
      <c r="EM365" s="416">
        <f>SUM(CE365:CE365)</f>
        <v>0</v>
      </c>
      <c r="EN365" s="420"/>
      <c r="EO365" s="416"/>
      <c r="EP365" s="301"/>
      <c r="ER365" s="290"/>
    </row>
    <row r="366" spans="4:148" ht="12.75" hidden="1" customHeight="1" x14ac:dyDescent="0.35">
      <c r="D366" s="301" t="s">
        <v>358</v>
      </c>
      <c r="G366" s="337"/>
      <c r="H366" s="428">
        <v>0</v>
      </c>
      <c r="I366" s="429"/>
      <c r="J366" s="416"/>
      <c r="K366" s="417"/>
      <c r="L366" s="430"/>
      <c r="M366" s="428">
        <v>0</v>
      </c>
      <c r="N366" s="429"/>
      <c r="O366" s="416"/>
      <c r="P366" s="417"/>
      <c r="Q366" s="430"/>
      <c r="R366" s="428">
        <v>0</v>
      </c>
      <c r="S366" s="429"/>
      <c r="T366" s="416"/>
      <c r="U366" s="417"/>
      <c r="V366" s="430"/>
      <c r="W366" s="428">
        <v>0</v>
      </c>
      <c r="X366" s="429"/>
      <c r="Y366" s="416"/>
      <c r="Z366" s="417"/>
      <c r="AA366" s="430"/>
      <c r="AB366" s="428">
        <v>0</v>
      </c>
      <c r="AC366" s="429"/>
      <c r="AD366" s="416"/>
      <c r="AE366" s="417"/>
      <c r="AF366" s="430"/>
      <c r="AG366" s="428">
        <v>0</v>
      </c>
      <c r="AH366" s="429"/>
      <c r="AI366" s="416"/>
      <c r="AJ366" s="417"/>
      <c r="AK366" s="430"/>
      <c r="AL366" s="428">
        <v>0</v>
      </c>
      <c r="AM366" s="429"/>
      <c r="AN366" s="416"/>
      <c r="AO366" s="417"/>
      <c r="AP366" s="430"/>
      <c r="AQ366" s="428">
        <v>0</v>
      </c>
      <c r="AR366" s="429"/>
      <c r="AS366" s="416"/>
      <c r="AT366" s="417"/>
      <c r="AU366" s="430"/>
      <c r="AV366" s="428">
        <v>0</v>
      </c>
      <c r="AW366" s="429"/>
      <c r="AX366" s="416"/>
      <c r="AY366" s="417"/>
      <c r="AZ366" s="430"/>
      <c r="BA366" s="428">
        <v>0</v>
      </c>
      <c r="BB366" s="429"/>
      <c r="BC366" s="416"/>
      <c r="BD366" s="417"/>
      <c r="BE366" s="430"/>
      <c r="BF366" s="428">
        <v>0</v>
      </c>
      <c r="BG366" s="429"/>
      <c r="BH366" s="416"/>
      <c r="BI366" s="417"/>
      <c r="BJ366" s="430"/>
      <c r="BK366" s="428">
        <v>0</v>
      </c>
      <c r="BL366" s="429"/>
      <c r="BM366" s="416"/>
      <c r="BN366" s="417"/>
      <c r="BO366" s="430"/>
      <c r="BP366" s="428">
        <v>0</v>
      </c>
      <c r="BQ366" s="429"/>
      <c r="BR366" s="416"/>
      <c r="BS366" s="417"/>
      <c r="BT366" s="430"/>
      <c r="BU366" s="428">
        <f>SUM(M366:BP366)</f>
        <v>0</v>
      </c>
      <c r="BV366" s="429"/>
      <c r="BW366" s="416"/>
      <c r="BX366" s="417"/>
      <c r="BY366" s="430"/>
      <c r="BZ366" s="428">
        <v>0</v>
      </c>
      <c r="CA366" s="429"/>
      <c r="CB366" s="416"/>
      <c r="CC366" s="417"/>
      <c r="CD366" s="430"/>
      <c r="CE366" s="428">
        <v>0</v>
      </c>
      <c r="CF366" s="429"/>
      <c r="CG366" s="416"/>
      <c r="CH366" s="417"/>
      <c r="CI366" s="430"/>
      <c r="CJ366" s="428">
        <v>0</v>
      </c>
      <c r="CK366" s="429"/>
      <c r="CL366" s="416"/>
      <c r="CM366" s="417"/>
      <c r="CN366" s="430"/>
      <c r="CO366" s="428">
        <v>0</v>
      </c>
      <c r="CP366" s="429"/>
      <c r="CQ366" s="416"/>
      <c r="CR366" s="417"/>
      <c r="CS366" s="430"/>
      <c r="CT366" s="428">
        <v>0</v>
      </c>
      <c r="CU366" s="429"/>
      <c r="CV366" s="416"/>
      <c r="CW366" s="417"/>
      <c r="CX366" s="430"/>
      <c r="CY366" s="428">
        <v>0</v>
      </c>
      <c r="CZ366" s="429"/>
      <c r="DA366" s="416"/>
      <c r="DB366" s="417"/>
      <c r="DC366" s="430"/>
      <c r="DD366" s="428">
        <v>0</v>
      </c>
      <c r="DE366" s="429"/>
      <c r="DF366" s="416"/>
      <c r="DG366" s="417"/>
      <c r="DH366" s="430"/>
      <c r="DI366" s="428">
        <v>0</v>
      </c>
      <c r="DJ366" s="429"/>
      <c r="DK366" s="416"/>
      <c r="DL366" s="417"/>
      <c r="DM366" s="430"/>
      <c r="DN366" s="428">
        <v>0</v>
      </c>
      <c r="DO366" s="429"/>
      <c r="DP366" s="416"/>
      <c r="DQ366" s="417"/>
      <c r="DR366" s="430"/>
      <c r="DS366" s="428">
        <v>0</v>
      </c>
      <c r="DT366" s="429"/>
      <c r="DU366" s="416"/>
      <c r="DV366" s="417"/>
      <c r="DW366" s="430"/>
      <c r="DX366" s="428">
        <v>0</v>
      </c>
      <c r="DY366" s="429"/>
      <c r="DZ366" s="416"/>
      <c r="EA366" s="417"/>
      <c r="EB366" s="430"/>
      <c r="EC366" s="428">
        <v>0</v>
      </c>
      <c r="ED366" s="429"/>
      <c r="EE366" s="416"/>
      <c r="EF366" s="417"/>
      <c r="EG366" s="430"/>
      <c r="EH366" s="428">
        <v>0</v>
      </c>
      <c r="EI366" s="429"/>
      <c r="EJ366" s="416"/>
      <c r="EK366" s="417"/>
      <c r="EL366" s="430"/>
      <c r="EM366" s="428">
        <f>SUM(CE366:CE366)</f>
        <v>0</v>
      </c>
      <c r="EN366" s="429"/>
      <c r="EO366" s="416"/>
      <c r="EP366" s="301"/>
      <c r="ER366" s="290"/>
    </row>
    <row r="367" spans="4:148" ht="12.75" customHeight="1" x14ac:dyDescent="0.35">
      <c r="D367" s="301"/>
      <c r="H367" s="416"/>
      <c r="I367" s="416"/>
      <c r="J367" s="416"/>
      <c r="K367" s="417"/>
      <c r="L367" s="416"/>
      <c r="M367" s="416"/>
      <c r="N367" s="416"/>
      <c r="O367" s="416"/>
      <c r="P367" s="417"/>
      <c r="Q367" s="416"/>
      <c r="R367" s="416"/>
      <c r="S367" s="416"/>
      <c r="T367" s="416"/>
      <c r="U367" s="417"/>
      <c r="V367" s="416"/>
      <c r="W367" s="416"/>
      <c r="X367" s="416"/>
      <c r="Y367" s="416"/>
      <c r="Z367" s="417"/>
      <c r="AA367" s="416"/>
      <c r="AB367" s="416"/>
      <c r="AC367" s="416"/>
      <c r="AD367" s="416"/>
      <c r="AE367" s="417"/>
      <c r="AF367" s="416"/>
      <c r="AG367" s="416"/>
      <c r="AH367" s="416"/>
      <c r="AI367" s="416"/>
      <c r="AJ367" s="417"/>
      <c r="AK367" s="416"/>
      <c r="AL367" s="416"/>
      <c r="AM367" s="416"/>
      <c r="AN367" s="416"/>
      <c r="AO367" s="417"/>
      <c r="AP367" s="416"/>
      <c r="AQ367" s="416"/>
      <c r="AR367" s="416"/>
      <c r="AS367" s="416"/>
      <c r="AT367" s="417"/>
      <c r="AU367" s="416"/>
      <c r="AV367" s="416"/>
      <c r="AW367" s="416"/>
      <c r="AX367" s="416"/>
      <c r="AY367" s="417"/>
      <c r="AZ367" s="416"/>
      <c r="BA367" s="416"/>
      <c r="BB367" s="416"/>
      <c r="BC367" s="416"/>
      <c r="BD367" s="417"/>
      <c r="BE367" s="416"/>
      <c r="BF367" s="416"/>
      <c r="BG367" s="416"/>
      <c r="BH367" s="416"/>
      <c r="BI367" s="417"/>
      <c r="BJ367" s="416"/>
      <c r="BK367" s="416"/>
      <c r="BL367" s="416"/>
      <c r="BM367" s="416"/>
      <c r="BN367" s="417"/>
      <c r="BO367" s="416"/>
      <c r="BP367" s="416"/>
      <c r="BQ367" s="416"/>
      <c r="BR367" s="416"/>
      <c r="BS367" s="417"/>
      <c r="BT367" s="416"/>
      <c r="BU367" s="416"/>
      <c r="BV367" s="416"/>
      <c r="BW367" s="416"/>
      <c r="BX367" s="417"/>
      <c r="BY367" s="416"/>
      <c r="BZ367" s="416"/>
      <c r="CA367" s="416"/>
      <c r="CB367" s="416"/>
      <c r="CC367" s="417"/>
      <c r="CD367" s="416"/>
      <c r="CE367" s="416"/>
      <c r="CF367" s="416"/>
      <c r="CG367" s="416"/>
      <c r="CH367" s="417"/>
      <c r="CI367" s="416"/>
      <c r="CJ367" s="416"/>
      <c r="CK367" s="416"/>
      <c r="CL367" s="416"/>
      <c r="CM367" s="417"/>
      <c r="CN367" s="416"/>
      <c r="CO367" s="416"/>
      <c r="CP367" s="416"/>
      <c r="CQ367" s="416"/>
      <c r="CR367" s="417"/>
      <c r="CS367" s="416"/>
      <c r="CT367" s="416"/>
      <c r="CU367" s="416"/>
      <c r="CV367" s="416"/>
      <c r="CW367" s="417"/>
      <c r="CX367" s="416"/>
      <c r="CY367" s="416"/>
      <c r="CZ367" s="416"/>
      <c r="DA367" s="416"/>
      <c r="DB367" s="417"/>
      <c r="DC367" s="416"/>
      <c r="DD367" s="416"/>
      <c r="DE367" s="416"/>
      <c r="DF367" s="416"/>
      <c r="DG367" s="417"/>
      <c r="DH367" s="416"/>
      <c r="DI367" s="416"/>
      <c r="DJ367" s="416"/>
      <c r="DK367" s="416"/>
      <c r="DL367" s="417"/>
      <c r="DM367" s="416"/>
      <c r="DN367" s="416"/>
      <c r="DO367" s="416"/>
      <c r="DP367" s="416"/>
      <c r="DQ367" s="417"/>
      <c r="DR367" s="416"/>
      <c r="DS367" s="416"/>
      <c r="DT367" s="416"/>
      <c r="DU367" s="416"/>
      <c r="DV367" s="417"/>
      <c r="DW367" s="416"/>
      <c r="DX367" s="416"/>
      <c r="DY367" s="416"/>
      <c r="DZ367" s="416"/>
      <c r="EA367" s="417"/>
      <c r="EB367" s="416"/>
      <c r="EC367" s="416"/>
      <c r="ED367" s="416"/>
      <c r="EE367" s="416"/>
      <c r="EF367" s="417"/>
      <c r="EG367" s="416"/>
      <c r="EH367" s="416"/>
      <c r="EI367" s="416"/>
      <c r="EJ367" s="416"/>
      <c r="EK367" s="417"/>
      <c r="EL367" s="416"/>
      <c r="EM367" s="416"/>
      <c r="EN367" s="416"/>
      <c r="EO367" s="416"/>
      <c r="EP367" s="301"/>
      <c r="ER367" s="290"/>
    </row>
    <row r="368" spans="4:148" ht="12.75" customHeight="1" x14ac:dyDescent="0.35">
      <c r="D368" s="301" t="s">
        <v>365</v>
      </c>
      <c r="H368" s="416">
        <f>SUM(H369:H371)</f>
        <v>0</v>
      </c>
      <c r="I368" s="416"/>
      <c r="J368" s="416"/>
      <c r="K368" s="417"/>
      <c r="L368" s="416"/>
      <c r="M368" s="416">
        <f>SUM(M369:M371)</f>
        <v>0</v>
      </c>
      <c r="N368" s="416"/>
      <c r="O368" s="416"/>
      <c r="P368" s="417"/>
      <c r="Q368" s="416"/>
      <c r="R368" s="416">
        <f>SUM(R369:R371)</f>
        <v>0</v>
      </c>
      <c r="S368" s="416"/>
      <c r="T368" s="416"/>
      <c r="U368" s="417"/>
      <c r="V368" s="416"/>
      <c r="W368" s="416">
        <f>SUM(W369:W371)</f>
        <v>0</v>
      </c>
      <c r="X368" s="416"/>
      <c r="Y368" s="416"/>
      <c r="Z368" s="417"/>
      <c r="AA368" s="416"/>
      <c r="AB368" s="416">
        <f>SUM(AB369:AB371)</f>
        <v>0</v>
      </c>
      <c r="AC368" s="416"/>
      <c r="AD368" s="416"/>
      <c r="AE368" s="417"/>
      <c r="AF368" s="416"/>
      <c r="AG368" s="416">
        <f>SUM(AG369:AG371)</f>
        <v>0</v>
      </c>
      <c r="AH368" s="416"/>
      <c r="AI368" s="416"/>
      <c r="AJ368" s="417"/>
      <c r="AK368" s="416"/>
      <c r="AL368" s="416">
        <f>SUM(AL369:AL371)</f>
        <v>0</v>
      </c>
      <c r="AM368" s="416"/>
      <c r="AN368" s="416"/>
      <c r="AO368" s="417"/>
      <c r="AP368" s="416"/>
      <c r="AQ368" s="416">
        <f>SUM(AQ369:AQ371)</f>
        <v>0</v>
      </c>
      <c r="AR368" s="416"/>
      <c r="AS368" s="416"/>
      <c r="AT368" s="417"/>
      <c r="AU368" s="416"/>
      <c r="AV368" s="416">
        <f>SUM(AV369:AV371)</f>
        <v>0</v>
      </c>
      <c r="AW368" s="416"/>
      <c r="AX368" s="416"/>
      <c r="AY368" s="417"/>
      <c r="AZ368" s="416"/>
      <c r="BA368" s="416">
        <f>SUM(BA369:BA371)</f>
        <v>0</v>
      </c>
      <c r="BB368" s="416"/>
      <c r="BC368" s="416"/>
      <c r="BD368" s="417"/>
      <c r="BE368" s="416"/>
      <c r="BF368" s="416">
        <f>SUM(BF369:BF371)</f>
        <v>0</v>
      </c>
      <c r="BG368" s="416"/>
      <c r="BH368" s="416"/>
      <c r="BI368" s="417"/>
      <c r="BJ368" s="416"/>
      <c r="BK368" s="416">
        <f>SUM(BK369:BK371)</f>
        <v>0</v>
      </c>
      <c r="BL368" s="416"/>
      <c r="BM368" s="416"/>
      <c r="BN368" s="417"/>
      <c r="BO368" s="416"/>
      <c r="BP368" s="416">
        <f>SUM(BP369:BP371)</f>
        <v>0</v>
      </c>
      <c r="BQ368" s="416"/>
      <c r="BR368" s="416"/>
      <c r="BS368" s="417"/>
      <c r="BT368" s="416"/>
      <c r="BU368" s="416">
        <f>SUM(BU369:BU371)</f>
        <v>0</v>
      </c>
      <c r="BV368" s="416"/>
      <c r="BW368" s="416"/>
      <c r="BX368" s="417"/>
      <c r="BY368" s="416"/>
      <c r="BZ368" s="416">
        <f>SUM(BZ369:BZ371)</f>
        <v>3588067</v>
      </c>
      <c r="CA368" s="416"/>
      <c r="CB368" s="416"/>
      <c r="CC368" s="417"/>
      <c r="CD368" s="416"/>
      <c r="CE368" s="416">
        <f>SUM(CE369:CE371)</f>
        <v>489291</v>
      </c>
      <c r="CF368" s="416"/>
      <c r="CG368" s="416"/>
      <c r="CH368" s="417"/>
      <c r="CI368" s="416"/>
      <c r="CJ368" s="416">
        <f>SUM(CJ369:CJ371)</f>
        <v>0</v>
      </c>
      <c r="CK368" s="416"/>
      <c r="CL368" s="416"/>
      <c r="CM368" s="417"/>
      <c r="CN368" s="416"/>
      <c r="CO368" s="416">
        <f>SUM(CO369:CO371)</f>
        <v>0</v>
      </c>
      <c r="CP368" s="416"/>
      <c r="CQ368" s="416"/>
      <c r="CR368" s="417"/>
      <c r="CS368" s="416"/>
      <c r="CT368" s="416">
        <f>SUM(CT369:CT371)</f>
        <v>510447</v>
      </c>
      <c r="CU368" s="416"/>
      <c r="CV368" s="416"/>
      <c r="CW368" s="417"/>
      <c r="CX368" s="416"/>
      <c r="CY368" s="416">
        <f>SUM(CY369:CY371)</f>
        <v>2588329</v>
      </c>
      <c r="CZ368" s="416"/>
      <c r="DA368" s="416"/>
      <c r="DB368" s="417"/>
      <c r="DC368" s="416"/>
      <c r="DD368" s="416">
        <f>SUM(DD369:DD371)</f>
        <v>0</v>
      </c>
      <c r="DE368" s="416"/>
      <c r="DF368" s="416"/>
      <c r="DG368" s="417"/>
      <c r="DH368" s="416"/>
      <c r="DI368" s="416">
        <f>SUM(DI369:DI371)</f>
        <v>0</v>
      </c>
      <c r="DJ368" s="416"/>
      <c r="DK368" s="416"/>
      <c r="DL368" s="417"/>
      <c r="DM368" s="416"/>
      <c r="DN368" s="416">
        <f>SUM(DN369:DN371)</f>
        <v>0</v>
      </c>
      <c r="DO368" s="416"/>
      <c r="DP368" s="416"/>
      <c r="DQ368" s="417"/>
      <c r="DR368" s="416"/>
      <c r="DS368" s="416">
        <f>SUM(DS369:DS371)</f>
        <v>0</v>
      </c>
      <c r="DT368" s="416"/>
      <c r="DU368" s="416"/>
      <c r="DV368" s="417"/>
      <c r="DW368" s="416"/>
      <c r="DX368" s="416">
        <f>SUM(DX369:DX371)</f>
        <v>0</v>
      </c>
      <c r="DY368" s="416"/>
      <c r="DZ368" s="416"/>
      <c r="EA368" s="417"/>
      <c r="EB368" s="416"/>
      <c r="EC368" s="416">
        <f>SUM(EC369:EC371)</f>
        <v>0</v>
      </c>
      <c r="ED368" s="416"/>
      <c r="EE368" s="416"/>
      <c r="EF368" s="417"/>
      <c r="EG368" s="416"/>
      <c r="EH368" s="416">
        <f>SUM(EH369:EH371)</f>
        <v>0</v>
      </c>
      <c r="EI368" s="416"/>
      <c r="EJ368" s="416"/>
      <c r="EK368" s="417"/>
      <c r="EL368" s="416"/>
      <c r="EM368" s="416">
        <f>SUM(EM369:EM371)</f>
        <v>489291</v>
      </c>
      <c r="EN368" s="416"/>
      <c r="EO368" s="416"/>
      <c r="EP368" s="301"/>
      <c r="ER368" s="290"/>
    </row>
    <row r="369" spans="4:148" ht="12.75" customHeight="1" x14ac:dyDescent="0.35">
      <c r="D369" s="301" t="s">
        <v>338</v>
      </c>
      <c r="G369" s="320"/>
      <c r="H369" s="414">
        <v>0</v>
      </c>
      <c r="I369" s="415"/>
      <c r="J369" s="416"/>
      <c r="K369" s="417"/>
      <c r="L369" s="418"/>
      <c r="M369" s="414">
        <v>0</v>
      </c>
      <c r="N369" s="415"/>
      <c r="O369" s="416"/>
      <c r="P369" s="417"/>
      <c r="Q369" s="418"/>
      <c r="R369" s="414">
        <v>0</v>
      </c>
      <c r="S369" s="415"/>
      <c r="T369" s="416"/>
      <c r="U369" s="417"/>
      <c r="V369" s="418"/>
      <c r="W369" s="414">
        <v>0</v>
      </c>
      <c r="X369" s="415"/>
      <c r="Y369" s="416"/>
      <c r="Z369" s="417"/>
      <c r="AA369" s="418"/>
      <c r="AB369" s="414">
        <v>0</v>
      </c>
      <c r="AC369" s="415"/>
      <c r="AD369" s="416"/>
      <c r="AE369" s="417"/>
      <c r="AF369" s="418"/>
      <c r="AG369" s="414">
        <v>0</v>
      </c>
      <c r="AH369" s="415"/>
      <c r="AI369" s="416"/>
      <c r="AJ369" s="417"/>
      <c r="AK369" s="418"/>
      <c r="AL369" s="414">
        <v>0</v>
      </c>
      <c r="AM369" s="415"/>
      <c r="AN369" s="416"/>
      <c r="AO369" s="417"/>
      <c r="AP369" s="418"/>
      <c r="AQ369" s="414">
        <v>0</v>
      </c>
      <c r="AR369" s="415"/>
      <c r="AS369" s="416"/>
      <c r="AT369" s="417"/>
      <c r="AU369" s="418"/>
      <c r="AV369" s="414">
        <v>0</v>
      </c>
      <c r="AW369" s="415"/>
      <c r="AX369" s="416"/>
      <c r="AY369" s="417"/>
      <c r="AZ369" s="418"/>
      <c r="BA369" s="414">
        <v>0</v>
      </c>
      <c r="BB369" s="415"/>
      <c r="BC369" s="416"/>
      <c r="BD369" s="417"/>
      <c r="BE369" s="418"/>
      <c r="BF369" s="414">
        <v>0</v>
      </c>
      <c r="BG369" s="415"/>
      <c r="BH369" s="416"/>
      <c r="BI369" s="417"/>
      <c r="BJ369" s="418"/>
      <c r="BK369" s="414">
        <v>0</v>
      </c>
      <c r="BL369" s="415"/>
      <c r="BM369" s="416"/>
      <c r="BN369" s="417"/>
      <c r="BO369" s="418"/>
      <c r="BP369" s="414">
        <v>0</v>
      </c>
      <c r="BQ369" s="415"/>
      <c r="BR369" s="416"/>
      <c r="BS369" s="417"/>
      <c r="BT369" s="418"/>
      <c r="BU369" s="414">
        <f>SUM(M369:BP369)</f>
        <v>0</v>
      </c>
      <c r="BV369" s="415"/>
      <c r="BW369" s="416"/>
      <c r="BX369" s="417"/>
      <c r="BY369" s="418"/>
      <c r="BZ369" s="414">
        <v>3149135</v>
      </c>
      <c r="CA369" s="415"/>
      <c r="CB369" s="416"/>
      <c r="CC369" s="417"/>
      <c r="CD369" s="418"/>
      <c r="CE369" s="414">
        <v>397158</v>
      </c>
      <c r="CF369" s="415"/>
      <c r="CG369" s="416"/>
      <c r="CH369" s="417"/>
      <c r="CI369" s="418"/>
      <c r="CJ369" s="414">
        <v>0</v>
      </c>
      <c r="CK369" s="415"/>
      <c r="CL369" s="416"/>
      <c r="CM369" s="417"/>
      <c r="CN369" s="418"/>
      <c r="CO369" s="414">
        <v>0</v>
      </c>
      <c r="CP369" s="415"/>
      <c r="CQ369" s="416"/>
      <c r="CR369" s="417"/>
      <c r="CS369" s="418"/>
      <c r="CT369" s="414">
        <v>443285</v>
      </c>
      <c r="CU369" s="415"/>
      <c r="CV369" s="416"/>
      <c r="CW369" s="417"/>
      <c r="CX369" s="418"/>
      <c r="CY369" s="414">
        <v>2308692</v>
      </c>
      <c r="CZ369" s="415"/>
      <c r="DA369" s="416"/>
      <c r="DB369" s="417"/>
      <c r="DC369" s="418"/>
      <c r="DD369" s="414">
        <v>0</v>
      </c>
      <c r="DE369" s="415"/>
      <c r="DF369" s="416"/>
      <c r="DG369" s="417"/>
      <c r="DH369" s="418"/>
      <c r="DI369" s="414">
        <v>0</v>
      </c>
      <c r="DJ369" s="415"/>
      <c r="DK369" s="416"/>
      <c r="DL369" s="417"/>
      <c r="DM369" s="418"/>
      <c r="DN369" s="414">
        <v>0</v>
      </c>
      <c r="DO369" s="415"/>
      <c r="DP369" s="416"/>
      <c r="DQ369" s="417"/>
      <c r="DR369" s="418"/>
      <c r="DS369" s="414">
        <v>0</v>
      </c>
      <c r="DT369" s="415"/>
      <c r="DU369" s="416"/>
      <c r="DV369" s="417"/>
      <c r="DW369" s="418"/>
      <c r="DX369" s="414">
        <v>0</v>
      </c>
      <c r="DY369" s="415"/>
      <c r="DZ369" s="416"/>
      <c r="EA369" s="417"/>
      <c r="EB369" s="418"/>
      <c r="EC369" s="414">
        <v>0</v>
      </c>
      <c r="ED369" s="415"/>
      <c r="EE369" s="416"/>
      <c r="EF369" s="417"/>
      <c r="EG369" s="418"/>
      <c r="EH369" s="414">
        <v>0</v>
      </c>
      <c r="EI369" s="415"/>
      <c r="EJ369" s="416"/>
      <c r="EK369" s="417"/>
      <c r="EL369" s="418"/>
      <c r="EM369" s="414">
        <f t="shared" ref="EM369:EM371" si="27">SUM(CE369)</f>
        <v>397158</v>
      </c>
      <c r="EN369" s="415"/>
      <c r="EO369" s="416"/>
      <c r="EP369" s="301"/>
      <c r="ER369" s="290"/>
    </row>
    <row r="370" spans="4:148" ht="12.75" customHeight="1" x14ac:dyDescent="0.35">
      <c r="D370" s="301" t="s">
        <v>341</v>
      </c>
      <c r="G370" s="313"/>
      <c r="H370" s="416">
        <v>0</v>
      </c>
      <c r="I370" s="420"/>
      <c r="J370" s="416"/>
      <c r="K370" s="417"/>
      <c r="L370" s="417"/>
      <c r="M370" s="416">
        <v>0</v>
      </c>
      <c r="N370" s="420"/>
      <c r="O370" s="416"/>
      <c r="P370" s="417"/>
      <c r="Q370" s="417"/>
      <c r="R370" s="416">
        <v>0</v>
      </c>
      <c r="S370" s="420"/>
      <c r="T370" s="416"/>
      <c r="U370" s="417"/>
      <c r="V370" s="417"/>
      <c r="W370" s="416">
        <v>0</v>
      </c>
      <c r="X370" s="420"/>
      <c r="Y370" s="416"/>
      <c r="Z370" s="417"/>
      <c r="AA370" s="417"/>
      <c r="AB370" s="416">
        <v>0</v>
      </c>
      <c r="AC370" s="420"/>
      <c r="AD370" s="416"/>
      <c r="AE370" s="417"/>
      <c r="AF370" s="417"/>
      <c r="AG370" s="416">
        <v>0</v>
      </c>
      <c r="AH370" s="420"/>
      <c r="AI370" s="416"/>
      <c r="AJ370" s="417"/>
      <c r="AK370" s="417"/>
      <c r="AL370" s="416">
        <v>0</v>
      </c>
      <c r="AM370" s="420"/>
      <c r="AN370" s="416"/>
      <c r="AO370" s="417"/>
      <c r="AP370" s="417"/>
      <c r="AQ370" s="416">
        <v>0</v>
      </c>
      <c r="AR370" s="420"/>
      <c r="AS370" s="416"/>
      <c r="AT370" s="417"/>
      <c r="AU370" s="417"/>
      <c r="AV370" s="416">
        <v>0</v>
      </c>
      <c r="AW370" s="420"/>
      <c r="AX370" s="416"/>
      <c r="AY370" s="417"/>
      <c r="AZ370" s="417"/>
      <c r="BA370" s="416">
        <v>0</v>
      </c>
      <c r="BB370" s="420"/>
      <c r="BC370" s="416"/>
      <c r="BD370" s="417"/>
      <c r="BE370" s="417"/>
      <c r="BF370" s="416">
        <v>0</v>
      </c>
      <c r="BG370" s="420"/>
      <c r="BH370" s="416"/>
      <c r="BI370" s="417"/>
      <c r="BJ370" s="417"/>
      <c r="BK370" s="416">
        <v>0</v>
      </c>
      <c r="BL370" s="420"/>
      <c r="BM370" s="416"/>
      <c r="BN370" s="417"/>
      <c r="BO370" s="417"/>
      <c r="BP370" s="416">
        <v>0</v>
      </c>
      <c r="BQ370" s="420"/>
      <c r="BR370" s="416"/>
      <c r="BS370" s="417"/>
      <c r="BT370" s="417"/>
      <c r="BU370" s="416">
        <f>SUM(M370:BP370)</f>
        <v>0</v>
      </c>
      <c r="BV370" s="420"/>
      <c r="BW370" s="416"/>
      <c r="BX370" s="417"/>
      <c r="BY370" s="417"/>
      <c r="BZ370" s="416">
        <v>438932</v>
      </c>
      <c r="CA370" s="420"/>
      <c r="CB370" s="416"/>
      <c r="CC370" s="417"/>
      <c r="CD370" s="417"/>
      <c r="CE370" s="416">
        <v>92133</v>
      </c>
      <c r="CF370" s="420"/>
      <c r="CG370" s="416"/>
      <c r="CH370" s="417"/>
      <c r="CI370" s="417"/>
      <c r="CJ370" s="416">
        <v>0</v>
      </c>
      <c r="CK370" s="420"/>
      <c r="CL370" s="416"/>
      <c r="CM370" s="417"/>
      <c r="CN370" s="417"/>
      <c r="CO370" s="416">
        <v>0</v>
      </c>
      <c r="CP370" s="420"/>
      <c r="CQ370" s="416"/>
      <c r="CR370" s="417"/>
      <c r="CS370" s="417"/>
      <c r="CT370" s="416">
        <v>67162</v>
      </c>
      <c r="CU370" s="420"/>
      <c r="CV370" s="416"/>
      <c r="CW370" s="417"/>
      <c r="CX370" s="417"/>
      <c r="CY370" s="416">
        <v>279637</v>
      </c>
      <c r="CZ370" s="420"/>
      <c r="DA370" s="416"/>
      <c r="DB370" s="417"/>
      <c r="DC370" s="417"/>
      <c r="DD370" s="416">
        <v>0</v>
      </c>
      <c r="DE370" s="420"/>
      <c r="DF370" s="416"/>
      <c r="DG370" s="417"/>
      <c r="DH370" s="417"/>
      <c r="DI370" s="416">
        <v>0</v>
      </c>
      <c r="DJ370" s="420"/>
      <c r="DK370" s="416"/>
      <c r="DL370" s="417"/>
      <c r="DM370" s="417"/>
      <c r="DN370" s="416">
        <v>0</v>
      </c>
      <c r="DO370" s="420"/>
      <c r="DP370" s="416"/>
      <c r="DQ370" s="417"/>
      <c r="DR370" s="417"/>
      <c r="DS370" s="416">
        <v>0</v>
      </c>
      <c r="DT370" s="420"/>
      <c r="DU370" s="416"/>
      <c r="DV370" s="417"/>
      <c r="DW370" s="417"/>
      <c r="DX370" s="416">
        <v>0</v>
      </c>
      <c r="DY370" s="420"/>
      <c r="DZ370" s="416"/>
      <c r="EA370" s="417"/>
      <c r="EB370" s="417"/>
      <c r="EC370" s="416">
        <v>0</v>
      </c>
      <c r="ED370" s="420"/>
      <c r="EE370" s="416"/>
      <c r="EF370" s="417"/>
      <c r="EG370" s="417"/>
      <c r="EH370" s="416">
        <v>0</v>
      </c>
      <c r="EI370" s="420"/>
      <c r="EJ370" s="416"/>
      <c r="EK370" s="417"/>
      <c r="EL370" s="417"/>
      <c r="EM370" s="416">
        <f t="shared" si="27"/>
        <v>92133</v>
      </c>
      <c r="EN370" s="420"/>
      <c r="EO370" s="416"/>
      <c r="EP370" s="301"/>
      <c r="ER370" s="290"/>
    </row>
    <row r="371" spans="4:148" ht="12.75" customHeight="1" x14ac:dyDescent="0.35">
      <c r="D371" s="301" t="s">
        <v>358</v>
      </c>
      <c r="G371" s="337"/>
      <c r="H371" s="428">
        <v>0</v>
      </c>
      <c r="I371" s="429"/>
      <c r="J371" s="416"/>
      <c r="K371" s="417"/>
      <c r="L371" s="430"/>
      <c r="M371" s="428">
        <v>0</v>
      </c>
      <c r="N371" s="429"/>
      <c r="O371" s="416"/>
      <c r="P371" s="417"/>
      <c r="Q371" s="430"/>
      <c r="R371" s="428">
        <v>0</v>
      </c>
      <c r="S371" s="429"/>
      <c r="T371" s="416"/>
      <c r="U371" s="417"/>
      <c r="V371" s="430"/>
      <c r="W371" s="428">
        <v>0</v>
      </c>
      <c r="X371" s="429"/>
      <c r="Y371" s="416"/>
      <c r="Z371" s="417"/>
      <c r="AA371" s="430"/>
      <c r="AB371" s="428">
        <v>0</v>
      </c>
      <c r="AC371" s="429"/>
      <c r="AD371" s="416"/>
      <c r="AE371" s="417"/>
      <c r="AF371" s="430"/>
      <c r="AG371" s="428">
        <v>0</v>
      </c>
      <c r="AH371" s="429"/>
      <c r="AI371" s="416"/>
      <c r="AJ371" s="417"/>
      <c r="AK371" s="430"/>
      <c r="AL371" s="428">
        <v>0</v>
      </c>
      <c r="AM371" s="429"/>
      <c r="AN371" s="416"/>
      <c r="AO371" s="417"/>
      <c r="AP371" s="430"/>
      <c r="AQ371" s="428">
        <v>0</v>
      </c>
      <c r="AR371" s="429"/>
      <c r="AS371" s="416"/>
      <c r="AT371" s="417"/>
      <c r="AU371" s="430"/>
      <c r="AV371" s="428">
        <v>0</v>
      </c>
      <c r="AW371" s="429"/>
      <c r="AX371" s="416"/>
      <c r="AY371" s="417"/>
      <c r="AZ371" s="430"/>
      <c r="BA371" s="428">
        <v>0</v>
      </c>
      <c r="BB371" s="429"/>
      <c r="BC371" s="416"/>
      <c r="BD371" s="417"/>
      <c r="BE371" s="430"/>
      <c r="BF371" s="428">
        <v>0</v>
      </c>
      <c r="BG371" s="429"/>
      <c r="BH371" s="416"/>
      <c r="BI371" s="417"/>
      <c r="BJ371" s="430"/>
      <c r="BK371" s="428">
        <v>0</v>
      </c>
      <c r="BL371" s="429"/>
      <c r="BM371" s="416"/>
      <c r="BN371" s="417"/>
      <c r="BO371" s="430"/>
      <c r="BP371" s="428">
        <v>0</v>
      </c>
      <c r="BQ371" s="429"/>
      <c r="BR371" s="416"/>
      <c r="BS371" s="417"/>
      <c r="BT371" s="430"/>
      <c r="BU371" s="428">
        <f>SUM(M371:BP371)</f>
        <v>0</v>
      </c>
      <c r="BV371" s="429"/>
      <c r="BW371" s="416"/>
      <c r="BX371" s="417"/>
      <c r="BY371" s="430"/>
      <c r="BZ371" s="428">
        <v>0</v>
      </c>
      <c r="CA371" s="429"/>
      <c r="CB371" s="416"/>
      <c r="CC371" s="417"/>
      <c r="CD371" s="430"/>
      <c r="CE371" s="428">
        <v>0</v>
      </c>
      <c r="CF371" s="429"/>
      <c r="CG371" s="416"/>
      <c r="CH371" s="417"/>
      <c r="CI371" s="430"/>
      <c r="CJ371" s="428">
        <v>0</v>
      </c>
      <c r="CK371" s="429"/>
      <c r="CL371" s="416"/>
      <c r="CM371" s="417"/>
      <c r="CN371" s="430"/>
      <c r="CO371" s="428">
        <v>0</v>
      </c>
      <c r="CP371" s="429"/>
      <c r="CQ371" s="416"/>
      <c r="CR371" s="417"/>
      <c r="CS371" s="430"/>
      <c r="CT371" s="428">
        <v>0</v>
      </c>
      <c r="CU371" s="429"/>
      <c r="CV371" s="416"/>
      <c r="CW371" s="417"/>
      <c r="CX371" s="430"/>
      <c r="CY371" s="428">
        <v>0</v>
      </c>
      <c r="CZ371" s="429"/>
      <c r="DA371" s="416"/>
      <c r="DB371" s="417"/>
      <c r="DC371" s="430"/>
      <c r="DD371" s="428">
        <v>0</v>
      </c>
      <c r="DE371" s="429"/>
      <c r="DF371" s="416"/>
      <c r="DG371" s="417"/>
      <c r="DH371" s="430"/>
      <c r="DI371" s="428">
        <v>0</v>
      </c>
      <c r="DJ371" s="429"/>
      <c r="DK371" s="416"/>
      <c r="DL371" s="417"/>
      <c r="DM371" s="430"/>
      <c r="DN371" s="428">
        <v>0</v>
      </c>
      <c r="DO371" s="429"/>
      <c r="DP371" s="416"/>
      <c r="DQ371" s="417"/>
      <c r="DR371" s="430"/>
      <c r="DS371" s="428">
        <v>0</v>
      </c>
      <c r="DT371" s="429"/>
      <c r="DU371" s="416"/>
      <c r="DV371" s="417"/>
      <c r="DW371" s="430"/>
      <c r="DX371" s="428">
        <v>0</v>
      </c>
      <c r="DY371" s="429"/>
      <c r="DZ371" s="416"/>
      <c r="EA371" s="417"/>
      <c r="EB371" s="430"/>
      <c r="EC371" s="428">
        <v>0</v>
      </c>
      <c r="ED371" s="429"/>
      <c r="EE371" s="416"/>
      <c r="EF371" s="417"/>
      <c r="EG371" s="430"/>
      <c r="EH371" s="428">
        <v>0</v>
      </c>
      <c r="EI371" s="429"/>
      <c r="EJ371" s="416"/>
      <c r="EK371" s="417"/>
      <c r="EL371" s="430"/>
      <c r="EM371" s="428">
        <f t="shared" si="27"/>
        <v>0</v>
      </c>
      <c r="EN371" s="429"/>
      <c r="EO371" s="416"/>
      <c r="EP371" s="301"/>
      <c r="ER371" s="290"/>
    </row>
    <row r="372" spans="4:148" ht="12.75" customHeight="1" x14ac:dyDescent="0.35">
      <c r="D372" s="301"/>
      <c r="H372" s="416"/>
      <c r="I372" s="416"/>
      <c r="J372" s="416"/>
      <c r="K372" s="417"/>
      <c r="L372" s="416"/>
      <c r="M372" s="416"/>
      <c r="N372" s="416"/>
      <c r="O372" s="416"/>
      <c r="P372" s="417"/>
      <c r="Q372" s="416"/>
      <c r="R372" s="416"/>
      <c r="S372" s="416"/>
      <c r="T372" s="416"/>
      <c r="U372" s="417"/>
      <c r="V372" s="416"/>
      <c r="W372" s="416"/>
      <c r="X372" s="416"/>
      <c r="Y372" s="416"/>
      <c r="Z372" s="417"/>
      <c r="AA372" s="416"/>
      <c r="AB372" s="416"/>
      <c r="AC372" s="416"/>
      <c r="AD372" s="416"/>
      <c r="AE372" s="417"/>
      <c r="AF372" s="416"/>
      <c r="AG372" s="416"/>
      <c r="AH372" s="416"/>
      <c r="AI372" s="416"/>
      <c r="AJ372" s="417"/>
      <c r="AK372" s="416"/>
      <c r="AL372" s="416"/>
      <c r="AM372" s="416"/>
      <c r="AN372" s="416"/>
      <c r="AO372" s="417"/>
      <c r="AP372" s="416"/>
      <c r="AQ372" s="416"/>
      <c r="AR372" s="416"/>
      <c r="AS372" s="416"/>
      <c r="AT372" s="417"/>
      <c r="AU372" s="416"/>
      <c r="AV372" s="416"/>
      <c r="AW372" s="416"/>
      <c r="AX372" s="416"/>
      <c r="AY372" s="417"/>
      <c r="AZ372" s="416"/>
      <c r="BA372" s="416"/>
      <c r="BB372" s="416"/>
      <c r="BC372" s="416"/>
      <c r="BD372" s="417"/>
      <c r="BE372" s="416"/>
      <c r="BF372" s="416"/>
      <c r="BG372" s="416"/>
      <c r="BH372" s="416"/>
      <c r="BI372" s="417"/>
      <c r="BJ372" s="416"/>
      <c r="BK372" s="416"/>
      <c r="BL372" s="416"/>
      <c r="BM372" s="416"/>
      <c r="BN372" s="417"/>
      <c r="BO372" s="416"/>
      <c r="BP372" s="416"/>
      <c r="BQ372" s="416"/>
      <c r="BR372" s="416"/>
      <c r="BS372" s="417"/>
      <c r="BT372" s="416"/>
      <c r="BU372" s="416"/>
      <c r="BV372" s="416"/>
      <c r="BW372" s="416"/>
      <c r="BX372" s="417"/>
      <c r="BY372" s="416"/>
      <c r="BZ372" s="416"/>
      <c r="CA372" s="416"/>
      <c r="CB372" s="416"/>
      <c r="CC372" s="417"/>
      <c r="CD372" s="416"/>
      <c r="CE372" s="416"/>
      <c r="CF372" s="416"/>
      <c r="CG372" s="416"/>
      <c r="CH372" s="417"/>
      <c r="CI372" s="416"/>
      <c r="CJ372" s="416"/>
      <c r="CK372" s="416"/>
      <c r="CL372" s="416"/>
      <c r="CM372" s="417"/>
      <c r="CN372" s="416"/>
      <c r="CO372" s="416"/>
      <c r="CP372" s="416"/>
      <c r="CQ372" s="416"/>
      <c r="CR372" s="417"/>
      <c r="CS372" s="416"/>
      <c r="CT372" s="416"/>
      <c r="CU372" s="416"/>
      <c r="CV372" s="416"/>
      <c r="CW372" s="417"/>
      <c r="CX372" s="416"/>
      <c r="CY372" s="416"/>
      <c r="CZ372" s="416"/>
      <c r="DA372" s="416"/>
      <c r="DB372" s="417"/>
      <c r="DC372" s="416"/>
      <c r="DD372" s="416"/>
      <c r="DE372" s="416"/>
      <c r="DF372" s="416"/>
      <c r="DG372" s="417"/>
      <c r="DH372" s="416"/>
      <c r="DI372" s="416"/>
      <c r="DJ372" s="416"/>
      <c r="DK372" s="416"/>
      <c r="DL372" s="417"/>
      <c r="DM372" s="416"/>
      <c r="DN372" s="416"/>
      <c r="DO372" s="416"/>
      <c r="DP372" s="416"/>
      <c r="DQ372" s="417"/>
      <c r="DR372" s="416"/>
      <c r="DS372" s="416"/>
      <c r="DT372" s="416"/>
      <c r="DU372" s="416"/>
      <c r="DV372" s="417"/>
      <c r="DW372" s="416"/>
      <c r="DX372" s="416"/>
      <c r="DY372" s="416"/>
      <c r="DZ372" s="416"/>
      <c r="EA372" s="417"/>
      <c r="EB372" s="416"/>
      <c r="EC372" s="416"/>
      <c r="ED372" s="416"/>
      <c r="EE372" s="416"/>
      <c r="EF372" s="417"/>
      <c r="EG372" s="416"/>
      <c r="EH372" s="416"/>
      <c r="EI372" s="416"/>
      <c r="EJ372" s="416"/>
      <c r="EK372" s="417"/>
      <c r="EL372" s="416"/>
      <c r="EM372" s="416"/>
      <c r="EN372" s="416"/>
      <c r="EO372" s="416"/>
      <c r="EP372" s="301"/>
      <c r="ER372" s="290"/>
    </row>
    <row r="373" spans="4:148" ht="12.75" customHeight="1" x14ac:dyDescent="0.35">
      <c r="D373" s="301" t="s">
        <v>366</v>
      </c>
      <c r="H373" s="416">
        <f>SUM(H374:H376)</f>
        <v>0</v>
      </c>
      <c r="I373" s="416"/>
      <c r="J373" s="416"/>
      <c r="K373" s="417"/>
      <c r="L373" s="416"/>
      <c r="M373" s="416">
        <f>SUM(M374:M376)</f>
        <v>1727978</v>
      </c>
      <c r="N373" s="416"/>
      <c r="O373" s="416"/>
      <c r="P373" s="417"/>
      <c r="Q373" s="416"/>
      <c r="R373" s="416">
        <f>SUM(R374:R376)</f>
        <v>0</v>
      </c>
      <c r="S373" s="416"/>
      <c r="T373" s="416"/>
      <c r="U373" s="417"/>
      <c r="V373" s="416"/>
      <c r="W373" s="416">
        <f>SUM(W374:W376)</f>
        <v>0</v>
      </c>
      <c r="X373" s="416"/>
      <c r="Y373" s="416"/>
      <c r="Z373" s="417"/>
      <c r="AA373" s="416"/>
      <c r="AB373" s="416">
        <f>SUM(AB374:AB376)</f>
        <v>0</v>
      </c>
      <c r="AC373" s="416"/>
      <c r="AD373" s="416"/>
      <c r="AE373" s="417"/>
      <c r="AF373" s="416"/>
      <c r="AG373" s="416">
        <f>SUM(AG374:AG376)</f>
        <v>0</v>
      </c>
      <c r="AH373" s="416"/>
      <c r="AI373" s="416"/>
      <c r="AJ373" s="417"/>
      <c r="AK373" s="416"/>
      <c r="AL373" s="416">
        <f>SUM(AL374:AL376)</f>
        <v>0</v>
      </c>
      <c r="AM373" s="416"/>
      <c r="AN373" s="416"/>
      <c r="AO373" s="417"/>
      <c r="AP373" s="416"/>
      <c r="AQ373" s="416">
        <f>SUM(AQ374:AQ376)</f>
        <v>0</v>
      </c>
      <c r="AR373" s="416"/>
      <c r="AS373" s="416"/>
      <c r="AT373" s="417"/>
      <c r="AU373" s="416"/>
      <c r="AV373" s="416">
        <f>SUM(AV374:AV376)</f>
        <v>0</v>
      </c>
      <c r="AW373" s="416"/>
      <c r="AX373" s="416"/>
      <c r="AY373" s="417"/>
      <c r="AZ373" s="416"/>
      <c r="BA373" s="416">
        <f>SUM(BA374:BA376)</f>
        <v>0</v>
      </c>
      <c r="BB373" s="416"/>
      <c r="BC373" s="416"/>
      <c r="BD373" s="417"/>
      <c r="BE373" s="416"/>
      <c r="BF373" s="416">
        <f>SUM(BF374:BF376)</f>
        <v>0</v>
      </c>
      <c r="BG373" s="416"/>
      <c r="BH373" s="416"/>
      <c r="BI373" s="417"/>
      <c r="BJ373" s="416"/>
      <c r="BK373" s="416">
        <f>SUM(BK374:BK376)</f>
        <v>0</v>
      </c>
      <c r="BL373" s="416"/>
      <c r="BM373" s="416"/>
      <c r="BN373" s="417"/>
      <c r="BO373" s="416"/>
      <c r="BP373" s="416">
        <f>SUM(BP374:BP376)</f>
        <v>0</v>
      </c>
      <c r="BQ373" s="416"/>
      <c r="BR373" s="416"/>
      <c r="BS373" s="417"/>
      <c r="BT373" s="416"/>
      <c r="BU373" s="416">
        <f>SUM(BU374:BU376)</f>
        <v>1727978</v>
      </c>
      <c r="BV373" s="416"/>
      <c r="BW373" s="416"/>
      <c r="BX373" s="417"/>
      <c r="BY373" s="416"/>
      <c r="BZ373" s="416">
        <f>SUM(BZ374:BZ376)</f>
        <v>12212829</v>
      </c>
      <c r="CA373" s="416"/>
      <c r="CB373" s="416"/>
      <c r="CC373" s="417"/>
      <c r="CD373" s="416"/>
      <c r="CE373" s="416">
        <f>SUM(CE374:CE376)</f>
        <v>0</v>
      </c>
      <c r="CF373" s="416"/>
      <c r="CG373" s="416"/>
      <c r="CH373" s="417"/>
      <c r="CI373" s="416"/>
      <c r="CJ373" s="416">
        <f>SUM(CJ374:CJ376)</f>
        <v>1154895</v>
      </c>
      <c r="CK373" s="416"/>
      <c r="CL373" s="416"/>
      <c r="CM373" s="417"/>
      <c r="CN373" s="416"/>
      <c r="CO373" s="416">
        <f>SUM(CO374:CO376)</f>
        <v>3552930</v>
      </c>
      <c r="CP373" s="416"/>
      <c r="CQ373" s="416"/>
      <c r="CR373" s="417"/>
      <c r="CS373" s="416"/>
      <c r="CT373" s="416">
        <f>SUM(CT374:CT376)</f>
        <v>1773117</v>
      </c>
      <c r="CU373" s="416"/>
      <c r="CV373" s="416"/>
      <c r="CW373" s="417"/>
      <c r="CX373" s="416"/>
      <c r="CY373" s="416">
        <f>SUM(CY374:CY376)</f>
        <v>1432658</v>
      </c>
      <c r="CZ373" s="416"/>
      <c r="DA373" s="416"/>
      <c r="DB373" s="417"/>
      <c r="DC373" s="416"/>
      <c r="DD373" s="416">
        <f>SUM(DD374:DD376)</f>
        <v>961900</v>
      </c>
      <c r="DE373" s="416"/>
      <c r="DF373" s="416"/>
      <c r="DG373" s="417"/>
      <c r="DH373" s="416"/>
      <c r="DI373" s="416">
        <f>SUM(DI374:DI376)</f>
        <v>729531</v>
      </c>
      <c r="DJ373" s="416"/>
      <c r="DK373" s="416"/>
      <c r="DL373" s="417"/>
      <c r="DM373" s="416"/>
      <c r="DN373" s="416">
        <f>SUM(DN374:DN376)</f>
        <v>1024980</v>
      </c>
      <c r="DO373" s="416"/>
      <c r="DP373" s="416"/>
      <c r="DQ373" s="417"/>
      <c r="DR373" s="416"/>
      <c r="DS373" s="416">
        <f>SUM(DS374:DS376)</f>
        <v>0</v>
      </c>
      <c r="DT373" s="416"/>
      <c r="DU373" s="416"/>
      <c r="DV373" s="417"/>
      <c r="DW373" s="416"/>
      <c r="DX373" s="416">
        <f>SUM(DX374:DX376)</f>
        <v>1582818</v>
      </c>
      <c r="DY373" s="416"/>
      <c r="DZ373" s="416"/>
      <c r="EA373" s="417"/>
      <c r="EB373" s="416"/>
      <c r="EC373" s="416">
        <f>SUM(EC374:EC376)</f>
        <v>0</v>
      </c>
      <c r="ED373" s="416"/>
      <c r="EE373" s="416"/>
      <c r="EF373" s="417"/>
      <c r="EG373" s="416"/>
      <c r="EH373" s="416">
        <f>SUM(EH374:EH376)</f>
        <v>0</v>
      </c>
      <c r="EI373" s="416"/>
      <c r="EJ373" s="416"/>
      <c r="EK373" s="417"/>
      <c r="EL373" s="416"/>
      <c r="EM373" s="416">
        <f>SUM(EM374:EM376)</f>
        <v>0</v>
      </c>
      <c r="EN373" s="416"/>
      <c r="EO373" s="416"/>
      <c r="EP373" s="301"/>
      <c r="ER373" s="290"/>
    </row>
    <row r="374" spans="4:148" ht="12.75" customHeight="1" x14ac:dyDescent="0.35">
      <c r="D374" s="301" t="s">
        <v>338</v>
      </c>
      <c r="G374" s="320"/>
      <c r="H374" s="414">
        <v>0</v>
      </c>
      <c r="I374" s="415"/>
      <c r="J374" s="416"/>
      <c r="K374" s="417"/>
      <c r="L374" s="418"/>
      <c r="M374" s="414">
        <f>1727978+257361</f>
        <v>1985339</v>
      </c>
      <c r="N374" s="415"/>
      <c r="O374" s="416"/>
      <c r="P374" s="417"/>
      <c r="Q374" s="418"/>
      <c r="R374" s="414">
        <v>0</v>
      </c>
      <c r="S374" s="415"/>
      <c r="T374" s="416"/>
      <c r="U374" s="417"/>
      <c r="V374" s="418"/>
      <c r="W374" s="414">
        <v>0</v>
      </c>
      <c r="X374" s="415"/>
      <c r="Y374" s="416"/>
      <c r="Z374" s="417"/>
      <c r="AA374" s="418"/>
      <c r="AB374" s="414">
        <v>0</v>
      </c>
      <c r="AC374" s="415"/>
      <c r="AD374" s="416"/>
      <c r="AE374" s="417"/>
      <c r="AF374" s="418"/>
      <c r="AG374" s="414">
        <v>0</v>
      </c>
      <c r="AH374" s="415"/>
      <c r="AI374" s="416"/>
      <c r="AJ374" s="417"/>
      <c r="AK374" s="418"/>
      <c r="AL374" s="414">
        <v>0</v>
      </c>
      <c r="AM374" s="415"/>
      <c r="AN374" s="416"/>
      <c r="AO374" s="417"/>
      <c r="AP374" s="418"/>
      <c r="AQ374" s="414">
        <v>0</v>
      </c>
      <c r="AR374" s="415"/>
      <c r="AS374" s="416"/>
      <c r="AT374" s="417"/>
      <c r="AU374" s="418"/>
      <c r="AV374" s="414">
        <v>0</v>
      </c>
      <c r="AW374" s="415"/>
      <c r="AX374" s="416"/>
      <c r="AY374" s="417"/>
      <c r="AZ374" s="418"/>
      <c r="BA374" s="414">
        <v>0</v>
      </c>
      <c r="BB374" s="415"/>
      <c r="BC374" s="416"/>
      <c r="BD374" s="417"/>
      <c r="BE374" s="418"/>
      <c r="BF374" s="414">
        <v>0</v>
      </c>
      <c r="BG374" s="415"/>
      <c r="BH374" s="416"/>
      <c r="BI374" s="417"/>
      <c r="BJ374" s="418"/>
      <c r="BK374" s="414">
        <v>0</v>
      </c>
      <c r="BL374" s="415"/>
      <c r="BM374" s="416"/>
      <c r="BN374" s="417"/>
      <c r="BO374" s="418"/>
      <c r="BP374" s="414">
        <v>0</v>
      </c>
      <c r="BQ374" s="415"/>
      <c r="BR374" s="416"/>
      <c r="BS374" s="417"/>
      <c r="BT374" s="418"/>
      <c r="BU374" s="414">
        <f>SUM(M374:BP374)</f>
        <v>1985339</v>
      </c>
      <c r="BV374" s="415"/>
      <c r="BW374" s="416"/>
      <c r="BX374" s="417"/>
      <c r="BY374" s="418"/>
      <c r="BZ374" s="414">
        <v>12841029</v>
      </c>
      <c r="CA374" s="415"/>
      <c r="CB374" s="416"/>
      <c r="CC374" s="417"/>
      <c r="CD374" s="418"/>
      <c r="CE374" s="414">
        <v>0</v>
      </c>
      <c r="CF374" s="415"/>
      <c r="CG374" s="416"/>
      <c r="CH374" s="417"/>
      <c r="CI374" s="418"/>
      <c r="CJ374" s="414">
        <v>1136163</v>
      </c>
      <c r="CK374" s="415"/>
      <c r="CL374" s="416"/>
      <c r="CM374" s="417"/>
      <c r="CN374" s="418"/>
      <c r="CO374" s="414">
        <v>3594248</v>
      </c>
      <c r="CP374" s="415"/>
      <c r="CQ374" s="416"/>
      <c r="CR374" s="417"/>
      <c r="CS374" s="418"/>
      <c r="CT374" s="414">
        <v>1809687</v>
      </c>
      <c r="CU374" s="415"/>
      <c r="CV374" s="416"/>
      <c r="CW374" s="417"/>
      <c r="CX374" s="418"/>
      <c r="CY374" s="414">
        <v>1501138</v>
      </c>
      <c r="CZ374" s="415"/>
      <c r="DA374" s="416"/>
      <c r="DB374" s="417"/>
      <c r="DC374" s="418"/>
      <c r="DD374" s="414">
        <v>1018252</v>
      </c>
      <c r="DE374" s="415"/>
      <c r="DF374" s="416"/>
      <c r="DG374" s="417"/>
      <c r="DH374" s="418"/>
      <c r="DI374" s="414">
        <v>796725</v>
      </c>
      <c r="DJ374" s="415"/>
      <c r="DK374" s="416"/>
      <c r="DL374" s="417"/>
      <c r="DM374" s="418"/>
      <c r="DN374" s="414">
        <v>1157772</v>
      </c>
      <c r="DO374" s="415"/>
      <c r="DP374" s="416"/>
      <c r="DQ374" s="417"/>
      <c r="DR374" s="418"/>
      <c r="DS374" s="414">
        <v>0</v>
      </c>
      <c r="DT374" s="415"/>
      <c r="DU374" s="416"/>
      <c r="DV374" s="417"/>
      <c r="DW374" s="418"/>
      <c r="DX374" s="414">
        <v>1827044</v>
      </c>
      <c r="DY374" s="415"/>
      <c r="DZ374" s="416"/>
      <c r="EA374" s="417"/>
      <c r="EB374" s="418"/>
      <c r="EC374" s="414">
        <v>0</v>
      </c>
      <c r="ED374" s="415"/>
      <c r="EE374" s="416"/>
      <c r="EF374" s="417"/>
      <c r="EG374" s="418"/>
      <c r="EH374" s="414">
        <v>0</v>
      </c>
      <c r="EI374" s="415"/>
      <c r="EJ374" s="416"/>
      <c r="EK374" s="417"/>
      <c r="EL374" s="418"/>
      <c r="EM374" s="414">
        <f t="shared" ref="EM374:EM376" si="28">SUM(CE374)</f>
        <v>0</v>
      </c>
      <c r="EN374" s="415"/>
      <c r="EO374" s="416"/>
      <c r="EP374" s="301"/>
      <c r="ER374" s="290"/>
    </row>
    <row r="375" spans="4:148" ht="12.75" customHeight="1" x14ac:dyDescent="0.35">
      <c r="D375" s="301" t="s">
        <v>341</v>
      </c>
      <c r="G375" s="313"/>
      <c r="H375" s="416">
        <v>0</v>
      </c>
      <c r="I375" s="420"/>
      <c r="J375" s="416"/>
      <c r="K375" s="417"/>
      <c r="L375" s="417"/>
      <c r="M375" s="416">
        <v>0</v>
      </c>
      <c r="N375" s="420"/>
      <c r="O375" s="416"/>
      <c r="P375" s="417"/>
      <c r="Q375" s="417"/>
      <c r="R375" s="416">
        <v>0</v>
      </c>
      <c r="S375" s="420"/>
      <c r="T375" s="416"/>
      <c r="U375" s="417"/>
      <c r="V375" s="417"/>
      <c r="W375" s="416">
        <v>0</v>
      </c>
      <c r="X375" s="420"/>
      <c r="Y375" s="416"/>
      <c r="Z375" s="417"/>
      <c r="AA375" s="417"/>
      <c r="AB375" s="416">
        <v>0</v>
      </c>
      <c r="AC375" s="420"/>
      <c r="AD375" s="416"/>
      <c r="AE375" s="417"/>
      <c r="AF375" s="417"/>
      <c r="AG375" s="416">
        <v>0</v>
      </c>
      <c r="AH375" s="420"/>
      <c r="AI375" s="416"/>
      <c r="AJ375" s="417"/>
      <c r="AK375" s="417"/>
      <c r="AL375" s="416">
        <v>0</v>
      </c>
      <c r="AM375" s="420"/>
      <c r="AN375" s="416"/>
      <c r="AO375" s="417"/>
      <c r="AP375" s="417"/>
      <c r="AQ375" s="416">
        <v>0</v>
      </c>
      <c r="AR375" s="420"/>
      <c r="AS375" s="416"/>
      <c r="AT375" s="417"/>
      <c r="AU375" s="417"/>
      <c r="AV375" s="416">
        <v>0</v>
      </c>
      <c r="AW375" s="420"/>
      <c r="AX375" s="416"/>
      <c r="AY375" s="417"/>
      <c r="AZ375" s="417"/>
      <c r="BA375" s="416">
        <v>0</v>
      </c>
      <c r="BB375" s="420"/>
      <c r="BC375" s="416"/>
      <c r="BD375" s="417"/>
      <c r="BE375" s="417"/>
      <c r="BF375" s="416">
        <v>0</v>
      </c>
      <c r="BG375" s="420"/>
      <c r="BH375" s="416"/>
      <c r="BI375" s="417"/>
      <c r="BJ375" s="417"/>
      <c r="BK375" s="416">
        <v>0</v>
      </c>
      <c r="BL375" s="420"/>
      <c r="BM375" s="416"/>
      <c r="BN375" s="417"/>
      <c r="BO375" s="417"/>
      <c r="BP375" s="416">
        <v>0</v>
      </c>
      <c r="BQ375" s="420"/>
      <c r="BR375" s="416"/>
      <c r="BS375" s="417"/>
      <c r="BT375" s="417"/>
      <c r="BU375" s="416">
        <f>SUM(M375:BP375)</f>
        <v>0</v>
      </c>
      <c r="BV375" s="420"/>
      <c r="BW375" s="416"/>
      <c r="BX375" s="417"/>
      <c r="BY375" s="417"/>
      <c r="BZ375" s="416">
        <v>18732</v>
      </c>
      <c r="CA375" s="420"/>
      <c r="CB375" s="416"/>
      <c r="CC375" s="417"/>
      <c r="CD375" s="417"/>
      <c r="CE375" s="416">
        <v>0</v>
      </c>
      <c r="CF375" s="420"/>
      <c r="CG375" s="416"/>
      <c r="CH375" s="417"/>
      <c r="CI375" s="417"/>
      <c r="CJ375" s="416">
        <v>18732</v>
      </c>
      <c r="CK375" s="420"/>
      <c r="CL375" s="416"/>
      <c r="CM375" s="417"/>
      <c r="CN375" s="417"/>
      <c r="CO375" s="416">
        <v>0</v>
      </c>
      <c r="CP375" s="420"/>
      <c r="CQ375" s="416"/>
      <c r="CR375" s="417"/>
      <c r="CS375" s="417"/>
      <c r="CT375" s="416">
        <v>0</v>
      </c>
      <c r="CU375" s="420"/>
      <c r="CV375" s="416"/>
      <c r="CW375" s="417"/>
      <c r="CX375" s="417"/>
      <c r="CY375" s="416">
        <v>0</v>
      </c>
      <c r="CZ375" s="420"/>
      <c r="DA375" s="416"/>
      <c r="DB375" s="417"/>
      <c r="DC375" s="417"/>
      <c r="DD375" s="416">
        <v>0</v>
      </c>
      <c r="DE375" s="420"/>
      <c r="DF375" s="416"/>
      <c r="DG375" s="417"/>
      <c r="DH375" s="417"/>
      <c r="DI375" s="416">
        <v>0</v>
      </c>
      <c r="DJ375" s="420"/>
      <c r="DK375" s="416"/>
      <c r="DL375" s="417"/>
      <c r="DM375" s="417"/>
      <c r="DN375" s="416">
        <v>0</v>
      </c>
      <c r="DO375" s="420"/>
      <c r="DP375" s="416"/>
      <c r="DQ375" s="417"/>
      <c r="DR375" s="417"/>
      <c r="DS375" s="416">
        <v>0</v>
      </c>
      <c r="DT375" s="420"/>
      <c r="DU375" s="416"/>
      <c r="DV375" s="417"/>
      <c r="DW375" s="417"/>
      <c r="DX375" s="416">
        <v>0</v>
      </c>
      <c r="DY375" s="420"/>
      <c r="DZ375" s="416"/>
      <c r="EA375" s="417"/>
      <c r="EB375" s="417"/>
      <c r="EC375" s="416">
        <v>0</v>
      </c>
      <c r="ED375" s="420"/>
      <c r="EE375" s="416"/>
      <c r="EF375" s="417"/>
      <c r="EG375" s="417"/>
      <c r="EH375" s="416">
        <v>0</v>
      </c>
      <c r="EI375" s="420"/>
      <c r="EJ375" s="416"/>
      <c r="EK375" s="417"/>
      <c r="EL375" s="417"/>
      <c r="EM375" s="416">
        <f t="shared" si="28"/>
        <v>0</v>
      </c>
      <c r="EN375" s="420"/>
      <c r="EO375" s="416"/>
      <c r="EP375" s="301"/>
      <c r="ER375" s="290"/>
    </row>
    <row r="376" spans="4:148" ht="12.75" customHeight="1" x14ac:dyDescent="0.35">
      <c r="D376" s="301" t="s">
        <v>342</v>
      </c>
      <c r="G376" s="337"/>
      <c r="H376" s="428">
        <v>0</v>
      </c>
      <c r="I376" s="429"/>
      <c r="J376" s="416"/>
      <c r="K376" s="417"/>
      <c r="L376" s="430"/>
      <c r="M376" s="428">
        <v>-257361</v>
      </c>
      <c r="N376" s="429"/>
      <c r="O376" s="416"/>
      <c r="P376" s="417"/>
      <c r="Q376" s="430"/>
      <c r="R376" s="428">
        <v>0</v>
      </c>
      <c r="S376" s="429"/>
      <c r="T376" s="416"/>
      <c r="U376" s="417"/>
      <c r="V376" s="430"/>
      <c r="W376" s="428">
        <v>0</v>
      </c>
      <c r="X376" s="429"/>
      <c r="Y376" s="416"/>
      <c r="Z376" s="417"/>
      <c r="AA376" s="430"/>
      <c r="AB376" s="428">
        <v>0</v>
      </c>
      <c r="AC376" s="429"/>
      <c r="AD376" s="416"/>
      <c r="AE376" s="417"/>
      <c r="AF376" s="430"/>
      <c r="AG376" s="428">
        <v>0</v>
      </c>
      <c r="AH376" s="429"/>
      <c r="AI376" s="416"/>
      <c r="AJ376" s="417"/>
      <c r="AK376" s="430"/>
      <c r="AL376" s="428">
        <v>0</v>
      </c>
      <c r="AM376" s="429"/>
      <c r="AN376" s="416"/>
      <c r="AO376" s="417"/>
      <c r="AP376" s="430"/>
      <c r="AQ376" s="428">
        <v>0</v>
      </c>
      <c r="AR376" s="429"/>
      <c r="AS376" s="416"/>
      <c r="AT376" s="417"/>
      <c r="AU376" s="430"/>
      <c r="AV376" s="428">
        <v>0</v>
      </c>
      <c r="AW376" s="429"/>
      <c r="AX376" s="416"/>
      <c r="AY376" s="417"/>
      <c r="AZ376" s="430"/>
      <c r="BA376" s="428">
        <v>0</v>
      </c>
      <c r="BB376" s="429"/>
      <c r="BC376" s="416"/>
      <c r="BD376" s="417"/>
      <c r="BE376" s="430"/>
      <c r="BF376" s="428">
        <v>0</v>
      </c>
      <c r="BG376" s="429"/>
      <c r="BH376" s="416"/>
      <c r="BI376" s="417"/>
      <c r="BJ376" s="430"/>
      <c r="BK376" s="428">
        <v>0</v>
      </c>
      <c r="BL376" s="429"/>
      <c r="BM376" s="416"/>
      <c r="BN376" s="417"/>
      <c r="BO376" s="430"/>
      <c r="BP376" s="428">
        <v>0</v>
      </c>
      <c r="BQ376" s="429"/>
      <c r="BR376" s="416"/>
      <c r="BS376" s="417"/>
      <c r="BT376" s="430"/>
      <c r="BU376" s="428">
        <f>SUM(M376:BP376)</f>
        <v>-257361</v>
      </c>
      <c r="BV376" s="429"/>
      <c r="BW376" s="416"/>
      <c r="BX376" s="417"/>
      <c r="BY376" s="430"/>
      <c r="BZ376" s="428">
        <v>-646932</v>
      </c>
      <c r="CA376" s="429"/>
      <c r="CB376" s="416"/>
      <c r="CC376" s="417"/>
      <c r="CD376" s="430"/>
      <c r="CE376" s="428">
        <v>0</v>
      </c>
      <c r="CF376" s="429"/>
      <c r="CG376" s="416"/>
      <c r="CH376" s="417"/>
      <c r="CI376" s="430"/>
      <c r="CJ376" s="428">
        <v>0</v>
      </c>
      <c r="CK376" s="429"/>
      <c r="CL376" s="416"/>
      <c r="CM376" s="417"/>
      <c r="CN376" s="430"/>
      <c r="CO376" s="428">
        <v>-41318</v>
      </c>
      <c r="CP376" s="429"/>
      <c r="CQ376" s="416"/>
      <c r="CR376" s="417"/>
      <c r="CS376" s="430"/>
      <c r="CT376" s="428">
        <v>-36570</v>
      </c>
      <c r="CU376" s="429"/>
      <c r="CV376" s="416"/>
      <c r="CW376" s="417"/>
      <c r="CX376" s="430"/>
      <c r="CY376" s="428">
        <v>-68480</v>
      </c>
      <c r="CZ376" s="429"/>
      <c r="DA376" s="416"/>
      <c r="DB376" s="417"/>
      <c r="DC376" s="430"/>
      <c r="DD376" s="428">
        <v>-56352</v>
      </c>
      <c r="DE376" s="429"/>
      <c r="DF376" s="416"/>
      <c r="DG376" s="417"/>
      <c r="DH376" s="430"/>
      <c r="DI376" s="428">
        <v>-67194</v>
      </c>
      <c r="DJ376" s="429"/>
      <c r="DK376" s="416"/>
      <c r="DL376" s="417"/>
      <c r="DM376" s="430"/>
      <c r="DN376" s="428">
        <v>-132792</v>
      </c>
      <c r="DO376" s="429"/>
      <c r="DP376" s="416"/>
      <c r="DQ376" s="417"/>
      <c r="DR376" s="430"/>
      <c r="DS376" s="428">
        <v>0</v>
      </c>
      <c r="DT376" s="429"/>
      <c r="DU376" s="416"/>
      <c r="DV376" s="417"/>
      <c r="DW376" s="430"/>
      <c r="DX376" s="428">
        <v>-244226</v>
      </c>
      <c r="DY376" s="429"/>
      <c r="DZ376" s="416"/>
      <c r="EA376" s="417"/>
      <c r="EB376" s="430"/>
      <c r="EC376" s="428">
        <v>0</v>
      </c>
      <c r="ED376" s="429"/>
      <c r="EE376" s="416"/>
      <c r="EF376" s="417"/>
      <c r="EG376" s="430"/>
      <c r="EH376" s="428">
        <v>0</v>
      </c>
      <c r="EI376" s="429"/>
      <c r="EJ376" s="416"/>
      <c r="EK376" s="417"/>
      <c r="EL376" s="430"/>
      <c r="EM376" s="428">
        <f t="shared" si="28"/>
        <v>0</v>
      </c>
      <c r="EN376" s="429"/>
      <c r="EO376" s="416"/>
      <c r="EP376" s="301"/>
      <c r="ER376" s="290"/>
    </row>
    <row r="377" spans="4:148" ht="12.75" customHeight="1" x14ac:dyDescent="0.35">
      <c r="D377" s="301"/>
      <c r="H377" s="416"/>
      <c r="I377" s="416"/>
      <c r="J377" s="416"/>
      <c r="K377" s="417"/>
      <c r="L377" s="416"/>
      <c r="M377" s="416"/>
      <c r="N377" s="416"/>
      <c r="O377" s="416"/>
      <c r="P377" s="417"/>
      <c r="Q377" s="416"/>
      <c r="R377" s="416"/>
      <c r="S377" s="416"/>
      <c r="T377" s="416"/>
      <c r="U377" s="417"/>
      <c r="V377" s="416"/>
      <c r="W377" s="416"/>
      <c r="X377" s="416"/>
      <c r="Y377" s="416"/>
      <c r="Z377" s="417"/>
      <c r="AA377" s="416"/>
      <c r="AB377" s="416"/>
      <c r="AC377" s="416"/>
      <c r="AD377" s="416"/>
      <c r="AE377" s="417"/>
      <c r="AF377" s="416"/>
      <c r="AG377" s="416"/>
      <c r="AH377" s="416"/>
      <c r="AI377" s="416"/>
      <c r="AJ377" s="417"/>
      <c r="AK377" s="416"/>
      <c r="AL377" s="416"/>
      <c r="AM377" s="416"/>
      <c r="AN377" s="416"/>
      <c r="AO377" s="417"/>
      <c r="AP377" s="416"/>
      <c r="AQ377" s="416"/>
      <c r="AR377" s="416"/>
      <c r="AS377" s="416"/>
      <c r="AT377" s="417"/>
      <c r="AU377" s="416"/>
      <c r="AV377" s="416"/>
      <c r="AW377" s="416"/>
      <c r="AX377" s="416"/>
      <c r="AY377" s="417"/>
      <c r="AZ377" s="416"/>
      <c r="BA377" s="416"/>
      <c r="BB377" s="416"/>
      <c r="BC377" s="416"/>
      <c r="BD377" s="417"/>
      <c r="BE377" s="416"/>
      <c r="BF377" s="416"/>
      <c r="BG377" s="416"/>
      <c r="BH377" s="416"/>
      <c r="BI377" s="417"/>
      <c r="BJ377" s="416"/>
      <c r="BK377" s="416"/>
      <c r="BL377" s="416"/>
      <c r="BM377" s="416"/>
      <c r="BN377" s="417"/>
      <c r="BO377" s="416"/>
      <c r="BP377" s="416"/>
      <c r="BQ377" s="416"/>
      <c r="BR377" s="416"/>
      <c r="BS377" s="417"/>
      <c r="BT377" s="416"/>
      <c r="BU377" s="416"/>
      <c r="BV377" s="416"/>
      <c r="BW377" s="416"/>
      <c r="BX377" s="417"/>
      <c r="BY377" s="416"/>
      <c r="BZ377" s="416"/>
      <c r="CA377" s="416"/>
      <c r="CB377" s="416"/>
      <c r="CC377" s="417"/>
      <c r="CD377" s="416"/>
      <c r="CE377" s="416"/>
      <c r="CF377" s="416"/>
      <c r="CG377" s="416"/>
      <c r="CH377" s="417"/>
      <c r="CI377" s="416"/>
      <c r="CJ377" s="416"/>
      <c r="CK377" s="416"/>
      <c r="CL377" s="416"/>
      <c r="CM377" s="417"/>
      <c r="CN377" s="416"/>
      <c r="CO377" s="416"/>
      <c r="CP377" s="416"/>
      <c r="CQ377" s="416"/>
      <c r="CR377" s="417"/>
      <c r="CS377" s="416"/>
      <c r="CT377" s="416"/>
      <c r="CU377" s="416"/>
      <c r="CV377" s="416"/>
      <c r="CW377" s="417"/>
      <c r="CX377" s="416"/>
      <c r="CY377" s="416"/>
      <c r="CZ377" s="416"/>
      <c r="DA377" s="416"/>
      <c r="DB377" s="417"/>
      <c r="DC377" s="416"/>
      <c r="DD377" s="416"/>
      <c r="DE377" s="416"/>
      <c r="DF377" s="416"/>
      <c r="DG377" s="417"/>
      <c r="DH377" s="416"/>
      <c r="DI377" s="416"/>
      <c r="DJ377" s="416"/>
      <c r="DK377" s="416"/>
      <c r="DL377" s="417"/>
      <c r="DM377" s="416"/>
      <c r="DN377" s="416"/>
      <c r="DO377" s="416"/>
      <c r="DP377" s="416"/>
      <c r="DQ377" s="417"/>
      <c r="DR377" s="416"/>
      <c r="DS377" s="416"/>
      <c r="DT377" s="416"/>
      <c r="DU377" s="416"/>
      <c r="DV377" s="417"/>
      <c r="DW377" s="416"/>
      <c r="DX377" s="416"/>
      <c r="DY377" s="416"/>
      <c r="DZ377" s="416"/>
      <c r="EA377" s="417"/>
      <c r="EB377" s="416"/>
      <c r="EC377" s="416"/>
      <c r="ED377" s="416"/>
      <c r="EE377" s="416"/>
      <c r="EF377" s="417"/>
      <c r="EG377" s="416"/>
      <c r="EH377" s="416"/>
      <c r="EI377" s="416"/>
      <c r="EJ377" s="416"/>
      <c r="EK377" s="417"/>
      <c r="EL377" s="416"/>
      <c r="EM377" s="416"/>
      <c r="EN377" s="416"/>
      <c r="EO377" s="416"/>
      <c r="EP377" s="301"/>
      <c r="ER377" s="290"/>
    </row>
    <row r="378" spans="4:148" ht="12.75" customHeight="1" x14ac:dyDescent="0.35">
      <c r="D378" s="301" t="s">
        <v>367</v>
      </c>
      <c r="H378" s="416">
        <f>SUM(H379:H381)</f>
        <v>0</v>
      </c>
      <c r="I378" s="416"/>
      <c r="J378" s="416"/>
      <c r="K378" s="417"/>
      <c r="L378" s="416"/>
      <c r="M378" s="416">
        <f>SUM(M379:M381)</f>
        <v>3277596</v>
      </c>
      <c r="N378" s="416"/>
      <c r="O378" s="416"/>
      <c r="P378" s="417"/>
      <c r="Q378" s="416"/>
      <c r="R378" s="416">
        <f>SUM(R379:R381)</f>
        <v>0</v>
      </c>
      <c r="S378" s="416"/>
      <c r="T378" s="416"/>
      <c r="U378" s="417"/>
      <c r="V378" s="416"/>
      <c r="W378" s="416">
        <f>SUM(W379:W381)</f>
        <v>0</v>
      </c>
      <c r="X378" s="416"/>
      <c r="Y378" s="416"/>
      <c r="Z378" s="417"/>
      <c r="AA378" s="416"/>
      <c r="AB378" s="416">
        <f>SUM(AB379:AB381)</f>
        <v>0</v>
      </c>
      <c r="AC378" s="416"/>
      <c r="AD378" s="416"/>
      <c r="AE378" s="417"/>
      <c r="AF378" s="416"/>
      <c r="AG378" s="416">
        <f>SUM(AG379:AG381)</f>
        <v>0</v>
      </c>
      <c r="AH378" s="416"/>
      <c r="AI378" s="416"/>
      <c r="AJ378" s="417"/>
      <c r="AK378" s="416"/>
      <c r="AL378" s="416">
        <f>SUM(AL379:AL381)</f>
        <v>0</v>
      </c>
      <c r="AM378" s="416"/>
      <c r="AN378" s="416"/>
      <c r="AO378" s="417"/>
      <c r="AP378" s="416"/>
      <c r="AQ378" s="416">
        <f>SUM(AQ379:AQ381)</f>
        <v>0</v>
      </c>
      <c r="AR378" s="416"/>
      <c r="AS378" s="416"/>
      <c r="AT378" s="417"/>
      <c r="AU378" s="416"/>
      <c r="AV378" s="416">
        <f>SUM(AV379:AV381)</f>
        <v>0</v>
      </c>
      <c r="AW378" s="416"/>
      <c r="AX378" s="416"/>
      <c r="AY378" s="417"/>
      <c r="AZ378" s="416"/>
      <c r="BA378" s="416">
        <f>SUM(BA379:BA381)</f>
        <v>0</v>
      </c>
      <c r="BB378" s="416"/>
      <c r="BC378" s="416"/>
      <c r="BD378" s="417"/>
      <c r="BE378" s="416"/>
      <c r="BF378" s="416">
        <f>SUM(BF379:BF381)</f>
        <v>0</v>
      </c>
      <c r="BG378" s="416"/>
      <c r="BH378" s="416"/>
      <c r="BI378" s="417"/>
      <c r="BJ378" s="416"/>
      <c r="BK378" s="416">
        <f>SUM(BK379:BK381)</f>
        <v>0</v>
      </c>
      <c r="BL378" s="416"/>
      <c r="BM378" s="416"/>
      <c r="BN378" s="417"/>
      <c r="BO378" s="416"/>
      <c r="BP378" s="416">
        <f>SUM(BP379:BP381)</f>
        <v>0</v>
      </c>
      <c r="BQ378" s="416"/>
      <c r="BR378" s="416"/>
      <c r="BS378" s="417"/>
      <c r="BT378" s="416"/>
      <c r="BU378" s="416">
        <f>SUM(BU379:BU381)</f>
        <v>3277596</v>
      </c>
      <c r="BV378" s="416"/>
      <c r="BW378" s="416"/>
      <c r="BX378" s="417"/>
      <c r="BY378" s="416"/>
      <c r="BZ378" s="416">
        <f>SUM(BZ379:BZ381)</f>
        <v>3828843</v>
      </c>
      <c r="CA378" s="416"/>
      <c r="CB378" s="416"/>
      <c r="CC378" s="417"/>
      <c r="CD378" s="416"/>
      <c r="CE378" s="416">
        <f>SUM(CE379:CE381)</f>
        <v>0</v>
      </c>
      <c r="CF378" s="416"/>
      <c r="CG378" s="416"/>
      <c r="CH378" s="417"/>
      <c r="CI378" s="416"/>
      <c r="CJ378" s="416">
        <f>SUM(CJ379:CJ381)</f>
        <v>0</v>
      </c>
      <c r="CK378" s="416"/>
      <c r="CL378" s="416"/>
      <c r="CM378" s="417"/>
      <c r="CN378" s="416"/>
      <c r="CO378" s="416">
        <f>SUM(CO379:CO381)</f>
        <v>0</v>
      </c>
      <c r="CP378" s="416"/>
      <c r="CQ378" s="416"/>
      <c r="CR378" s="417"/>
      <c r="CS378" s="416"/>
      <c r="CT378" s="416">
        <f>SUM(CT379:CT381)</f>
        <v>0</v>
      </c>
      <c r="CU378" s="416"/>
      <c r="CV378" s="416"/>
      <c r="CW378" s="417"/>
      <c r="CX378" s="416"/>
      <c r="CY378" s="416">
        <f>SUM(CY379:CY381)</f>
        <v>0</v>
      </c>
      <c r="CZ378" s="416"/>
      <c r="DA378" s="416"/>
      <c r="DB378" s="417"/>
      <c r="DC378" s="416"/>
      <c r="DD378" s="416">
        <f>SUM(DD379:DD381)</f>
        <v>0</v>
      </c>
      <c r="DE378" s="416"/>
      <c r="DF378" s="416"/>
      <c r="DG378" s="417"/>
      <c r="DH378" s="416"/>
      <c r="DI378" s="416">
        <f>SUM(DI379:DI381)</f>
        <v>0</v>
      </c>
      <c r="DJ378" s="416"/>
      <c r="DK378" s="416"/>
      <c r="DL378" s="417"/>
      <c r="DM378" s="416"/>
      <c r="DN378" s="416">
        <f>SUM(DN379:DN381)</f>
        <v>0</v>
      </c>
      <c r="DO378" s="416"/>
      <c r="DP378" s="416"/>
      <c r="DQ378" s="417"/>
      <c r="DR378" s="416"/>
      <c r="DS378" s="416">
        <f>SUM(DS379:DS381)</f>
        <v>404465</v>
      </c>
      <c r="DT378" s="416"/>
      <c r="DU378" s="416"/>
      <c r="DV378" s="417"/>
      <c r="DW378" s="416"/>
      <c r="DX378" s="416">
        <f>SUM(DX379:DX381)</f>
        <v>0</v>
      </c>
      <c r="DY378" s="416"/>
      <c r="DZ378" s="416"/>
      <c r="EA378" s="417"/>
      <c r="EB378" s="416"/>
      <c r="EC378" s="416">
        <f>SUM(EC379:EC381)</f>
        <v>1179584</v>
      </c>
      <c r="ED378" s="416"/>
      <c r="EE378" s="416"/>
      <c r="EF378" s="417"/>
      <c r="EG378" s="416"/>
      <c r="EH378" s="416">
        <f>SUM(EH379:EH381)</f>
        <v>2244794</v>
      </c>
      <c r="EI378" s="416"/>
      <c r="EJ378" s="416"/>
      <c r="EK378" s="417"/>
      <c r="EL378" s="416"/>
      <c r="EM378" s="416">
        <f>SUM(EM379:EM381)</f>
        <v>0</v>
      </c>
      <c r="EN378" s="416"/>
      <c r="EO378" s="416"/>
      <c r="EP378" s="301"/>
      <c r="ER378" s="290"/>
    </row>
    <row r="379" spans="4:148" ht="12.75" customHeight="1" x14ac:dyDescent="0.35">
      <c r="D379" s="301" t="s">
        <v>338</v>
      </c>
      <c r="G379" s="320"/>
      <c r="H379" s="414">
        <v>0</v>
      </c>
      <c r="I379" s="415"/>
      <c r="J379" s="416"/>
      <c r="K379" s="417"/>
      <c r="L379" s="418"/>
      <c r="M379" s="414">
        <f>3277596+226656</f>
        <v>3504252</v>
      </c>
      <c r="N379" s="415"/>
      <c r="O379" s="416"/>
      <c r="P379" s="417"/>
      <c r="Q379" s="418"/>
      <c r="R379" s="414">
        <v>0</v>
      </c>
      <c r="S379" s="415"/>
      <c r="T379" s="416"/>
      <c r="U379" s="417"/>
      <c r="V379" s="418"/>
      <c r="W379" s="414">
        <v>0</v>
      </c>
      <c r="X379" s="415"/>
      <c r="Y379" s="416"/>
      <c r="Z379" s="417"/>
      <c r="AA379" s="418"/>
      <c r="AB379" s="414">
        <v>0</v>
      </c>
      <c r="AC379" s="415"/>
      <c r="AD379" s="416"/>
      <c r="AE379" s="417"/>
      <c r="AF379" s="418"/>
      <c r="AG379" s="414">
        <v>0</v>
      </c>
      <c r="AH379" s="415"/>
      <c r="AI379" s="416"/>
      <c r="AJ379" s="417"/>
      <c r="AK379" s="418"/>
      <c r="AL379" s="414">
        <v>0</v>
      </c>
      <c r="AM379" s="415"/>
      <c r="AN379" s="416"/>
      <c r="AO379" s="417"/>
      <c r="AP379" s="418"/>
      <c r="AQ379" s="414">
        <v>0</v>
      </c>
      <c r="AR379" s="415"/>
      <c r="AS379" s="416"/>
      <c r="AT379" s="417"/>
      <c r="AU379" s="418"/>
      <c r="AV379" s="414">
        <v>0</v>
      </c>
      <c r="AW379" s="415"/>
      <c r="AX379" s="416"/>
      <c r="AY379" s="417"/>
      <c r="AZ379" s="418"/>
      <c r="BA379" s="414">
        <v>0</v>
      </c>
      <c r="BB379" s="415"/>
      <c r="BC379" s="416"/>
      <c r="BD379" s="417"/>
      <c r="BE379" s="418"/>
      <c r="BF379" s="414">
        <v>0</v>
      </c>
      <c r="BG379" s="415"/>
      <c r="BH379" s="416"/>
      <c r="BI379" s="417"/>
      <c r="BJ379" s="418"/>
      <c r="BK379" s="414">
        <v>0</v>
      </c>
      <c r="BL379" s="415"/>
      <c r="BM379" s="416"/>
      <c r="BN379" s="417"/>
      <c r="BO379" s="418"/>
      <c r="BP379" s="414">
        <v>0</v>
      </c>
      <c r="BQ379" s="415"/>
      <c r="BR379" s="416"/>
      <c r="BS379" s="417"/>
      <c r="BT379" s="418"/>
      <c r="BU379" s="414">
        <f>SUM(M379:BP379)</f>
        <v>3504252</v>
      </c>
      <c r="BV379" s="415"/>
      <c r="BW379" s="416"/>
      <c r="BX379" s="417"/>
      <c r="BY379" s="418"/>
      <c r="BZ379" s="414">
        <v>4123971</v>
      </c>
      <c r="CA379" s="415"/>
      <c r="CB379" s="416"/>
      <c r="CC379" s="417"/>
      <c r="CD379" s="418"/>
      <c r="CE379" s="414">
        <v>0</v>
      </c>
      <c r="CF379" s="415"/>
      <c r="CG379" s="416"/>
      <c r="CH379" s="417"/>
      <c r="CI379" s="418"/>
      <c r="CJ379" s="414">
        <v>0</v>
      </c>
      <c r="CK379" s="415"/>
      <c r="CL379" s="416"/>
      <c r="CM379" s="417"/>
      <c r="CN379" s="418"/>
      <c r="CO379" s="414">
        <v>0</v>
      </c>
      <c r="CP379" s="415"/>
      <c r="CQ379" s="416"/>
      <c r="CR379" s="417"/>
      <c r="CS379" s="418"/>
      <c r="CT379" s="414">
        <v>0</v>
      </c>
      <c r="CU379" s="415"/>
      <c r="CV379" s="416"/>
      <c r="CW379" s="417"/>
      <c r="CX379" s="418"/>
      <c r="CY379" s="414">
        <v>0</v>
      </c>
      <c r="CZ379" s="415"/>
      <c r="DA379" s="416"/>
      <c r="DB379" s="417"/>
      <c r="DC379" s="418"/>
      <c r="DD379" s="414">
        <v>0</v>
      </c>
      <c r="DE379" s="415"/>
      <c r="DF379" s="416"/>
      <c r="DG379" s="417"/>
      <c r="DH379" s="418"/>
      <c r="DI379" s="414">
        <v>0</v>
      </c>
      <c r="DJ379" s="415"/>
      <c r="DK379" s="416"/>
      <c r="DL379" s="417"/>
      <c r="DM379" s="418"/>
      <c r="DN379" s="414">
        <v>0</v>
      </c>
      <c r="DO379" s="415"/>
      <c r="DP379" s="416"/>
      <c r="DQ379" s="417"/>
      <c r="DR379" s="418"/>
      <c r="DS379" s="414">
        <v>432495</v>
      </c>
      <c r="DT379" s="415"/>
      <c r="DU379" s="416"/>
      <c r="DV379" s="417"/>
      <c r="DW379" s="418"/>
      <c r="DX379" s="414">
        <v>0</v>
      </c>
      <c r="DY379" s="415"/>
      <c r="DZ379" s="416"/>
      <c r="EA379" s="417"/>
      <c r="EB379" s="418"/>
      <c r="EC379" s="414">
        <v>1311388</v>
      </c>
      <c r="ED379" s="415"/>
      <c r="EE379" s="416"/>
      <c r="EF379" s="417"/>
      <c r="EG379" s="418"/>
      <c r="EH379" s="414">
        <v>2380088</v>
      </c>
      <c r="EI379" s="415"/>
      <c r="EJ379" s="416"/>
      <c r="EK379" s="417"/>
      <c r="EL379" s="418"/>
      <c r="EM379" s="414">
        <f t="shared" ref="EM379:EM381" si="29">SUM(CE379)</f>
        <v>0</v>
      </c>
      <c r="EN379" s="415"/>
      <c r="EO379" s="416"/>
      <c r="EP379" s="301"/>
      <c r="ER379" s="290"/>
    </row>
    <row r="380" spans="4:148" ht="12.75" customHeight="1" x14ac:dyDescent="0.35">
      <c r="D380" s="301" t="s">
        <v>341</v>
      </c>
      <c r="G380" s="313"/>
      <c r="H380" s="416">
        <v>0</v>
      </c>
      <c r="I380" s="420"/>
      <c r="J380" s="416"/>
      <c r="K380" s="417"/>
      <c r="L380" s="417"/>
      <c r="M380" s="416">
        <v>0</v>
      </c>
      <c r="N380" s="420"/>
      <c r="O380" s="416"/>
      <c r="P380" s="417"/>
      <c r="Q380" s="417"/>
      <c r="R380" s="416">
        <v>0</v>
      </c>
      <c r="S380" s="420"/>
      <c r="T380" s="416"/>
      <c r="U380" s="417"/>
      <c r="V380" s="417"/>
      <c r="W380" s="416">
        <v>0</v>
      </c>
      <c r="X380" s="420"/>
      <c r="Y380" s="416"/>
      <c r="Z380" s="417"/>
      <c r="AA380" s="417"/>
      <c r="AB380" s="416">
        <v>0</v>
      </c>
      <c r="AC380" s="420"/>
      <c r="AD380" s="416"/>
      <c r="AE380" s="417"/>
      <c r="AF380" s="417"/>
      <c r="AG380" s="416">
        <v>0</v>
      </c>
      <c r="AH380" s="420"/>
      <c r="AI380" s="416"/>
      <c r="AJ380" s="417"/>
      <c r="AK380" s="417"/>
      <c r="AL380" s="416">
        <v>0</v>
      </c>
      <c r="AM380" s="420"/>
      <c r="AN380" s="416"/>
      <c r="AO380" s="417"/>
      <c r="AP380" s="417"/>
      <c r="AQ380" s="416">
        <v>0</v>
      </c>
      <c r="AR380" s="420"/>
      <c r="AS380" s="416"/>
      <c r="AT380" s="417"/>
      <c r="AU380" s="417"/>
      <c r="AV380" s="416">
        <v>0</v>
      </c>
      <c r="AW380" s="420"/>
      <c r="AX380" s="416"/>
      <c r="AY380" s="417"/>
      <c r="AZ380" s="417"/>
      <c r="BA380" s="416">
        <v>0</v>
      </c>
      <c r="BB380" s="420"/>
      <c r="BC380" s="416"/>
      <c r="BD380" s="417"/>
      <c r="BE380" s="417"/>
      <c r="BF380" s="416">
        <v>0</v>
      </c>
      <c r="BG380" s="420"/>
      <c r="BH380" s="416"/>
      <c r="BI380" s="417"/>
      <c r="BJ380" s="417"/>
      <c r="BK380" s="416">
        <v>0</v>
      </c>
      <c r="BL380" s="420"/>
      <c r="BM380" s="416"/>
      <c r="BN380" s="417"/>
      <c r="BO380" s="417"/>
      <c r="BP380" s="416">
        <v>0</v>
      </c>
      <c r="BQ380" s="420"/>
      <c r="BR380" s="416"/>
      <c r="BS380" s="417"/>
      <c r="BT380" s="417"/>
      <c r="BU380" s="416">
        <f>SUM(M380:BP380)</f>
        <v>0</v>
      </c>
      <c r="BV380" s="420"/>
      <c r="BW380" s="416"/>
      <c r="BX380" s="417"/>
      <c r="BY380" s="417"/>
      <c r="BZ380" s="416">
        <v>0</v>
      </c>
      <c r="CA380" s="420"/>
      <c r="CB380" s="416"/>
      <c r="CC380" s="417"/>
      <c r="CD380" s="417"/>
      <c r="CE380" s="416">
        <v>0</v>
      </c>
      <c r="CF380" s="420"/>
      <c r="CG380" s="416"/>
      <c r="CH380" s="417"/>
      <c r="CI380" s="417"/>
      <c r="CJ380" s="416">
        <v>0</v>
      </c>
      <c r="CK380" s="420"/>
      <c r="CL380" s="416"/>
      <c r="CM380" s="417"/>
      <c r="CN380" s="417"/>
      <c r="CO380" s="416">
        <v>0</v>
      </c>
      <c r="CP380" s="420"/>
      <c r="CQ380" s="416"/>
      <c r="CR380" s="417"/>
      <c r="CS380" s="417"/>
      <c r="CT380" s="416">
        <v>0</v>
      </c>
      <c r="CU380" s="420"/>
      <c r="CV380" s="416"/>
      <c r="CW380" s="417"/>
      <c r="CX380" s="417"/>
      <c r="CY380" s="416">
        <v>0</v>
      </c>
      <c r="CZ380" s="420"/>
      <c r="DA380" s="416"/>
      <c r="DB380" s="417"/>
      <c r="DC380" s="417"/>
      <c r="DD380" s="416">
        <v>0</v>
      </c>
      <c r="DE380" s="420"/>
      <c r="DF380" s="416"/>
      <c r="DG380" s="417"/>
      <c r="DH380" s="417"/>
      <c r="DI380" s="416">
        <v>0</v>
      </c>
      <c r="DJ380" s="420"/>
      <c r="DK380" s="416"/>
      <c r="DL380" s="417"/>
      <c r="DM380" s="417"/>
      <c r="DN380" s="416">
        <v>0</v>
      </c>
      <c r="DO380" s="420"/>
      <c r="DP380" s="416"/>
      <c r="DQ380" s="417"/>
      <c r="DR380" s="417"/>
      <c r="DS380" s="416">
        <v>0</v>
      </c>
      <c r="DT380" s="420"/>
      <c r="DU380" s="416"/>
      <c r="DV380" s="417"/>
      <c r="DW380" s="417"/>
      <c r="DX380" s="416">
        <v>0</v>
      </c>
      <c r="DY380" s="420"/>
      <c r="DZ380" s="416"/>
      <c r="EA380" s="417"/>
      <c r="EB380" s="417"/>
      <c r="EC380" s="416">
        <v>0</v>
      </c>
      <c r="ED380" s="420"/>
      <c r="EE380" s="416"/>
      <c r="EF380" s="417"/>
      <c r="EG380" s="417"/>
      <c r="EH380" s="416">
        <v>0</v>
      </c>
      <c r="EI380" s="420"/>
      <c r="EJ380" s="416"/>
      <c r="EK380" s="417"/>
      <c r="EL380" s="417"/>
      <c r="EM380" s="416">
        <f t="shared" si="29"/>
        <v>0</v>
      </c>
      <c r="EN380" s="420"/>
      <c r="EO380" s="416"/>
      <c r="EP380" s="301"/>
      <c r="ER380" s="290"/>
    </row>
    <row r="381" spans="4:148" ht="12.75" customHeight="1" x14ac:dyDescent="0.35">
      <c r="D381" s="301" t="s">
        <v>342</v>
      </c>
      <c r="G381" s="337"/>
      <c r="H381" s="428">
        <v>0</v>
      </c>
      <c r="I381" s="429"/>
      <c r="J381" s="416"/>
      <c r="K381" s="417"/>
      <c r="L381" s="430"/>
      <c r="M381" s="428">
        <v>-226656</v>
      </c>
      <c r="N381" s="429"/>
      <c r="O381" s="416"/>
      <c r="P381" s="417"/>
      <c r="Q381" s="430"/>
      <c r="R381" s="428">
        <v>0</v>
      </c>
      <c r="S381" s="429"/>
      <c r="T381" s="416"/>
      <c r="U381" s="417"/>
      <c r="V381" s="430"/>
      <c r="W381" s="428">
        <v>0</v>
      </c>
      <c r="X381" s="429"/>
      <c r="Y381" s="416"/>
      <c r="Z381" s="417"/>
      <c r="AA381" s="430"/>
      <c r="AB381" s="428">
        <v>0</v>
      </c>
      <c r="AC381" s="429"/>
      <c r="AD381" s="416"/>
      <c r="AE381" s="417"/>
      <c r="AF381" s="430"/>
      <c r="AG381" s="428">
        <v>0</v>
      </c>
      <c r="AH381" s="429"/>
      <c r="AI381" s="416"/>
      <c r="AJ381" s="417"/>
      <c r="AK381" s="430"/>
      <c r="AL381" s="428">
        <v>0</v>
      </c>
      <c r="AM381" s="429"/>
      <c r="AN381" s="416"/>
      <c r="AO381" s="417"/>
      <c r="AP381" s="430"/>
      <c r="AQ381" s="428">
        <v>0</v>
      </c>
      <c r="AR381" s="429"/>
      <c r="AS381" s="416"/>
      <c r="AT381" s="417"/>
      <c r="AU381" s="430"/>
      <c r="AV381" s="428">
        <v>0</v>
      </c>
      <c r="AW381" s="429"/>
      <c r="AX381" s="416"/>
      <c r="AY381" s="417"/>
      <c r="AZ381" s="430"/>
      <c r="BA381" s="428">
        <v>0</v>
      </c>
      <c r="BB381" s="429"/>
      <c r="BC381" s="416"/>
      <c r="BD381" s="417"/>
      <c r="BE381" s="430"/>
      <c r="BF381" s="428">
        <v>0</v>
      </c>
      <c r="BG381" s="429"/>
      <c r="BH381" s="416"/>
      <c r="BI381" s="417"/>
      <c r="BJ381" s="430"/>
      <c r="BK381" s="428">
        <v>0</v>
      </c>
      <c r="BL381" s="429"/>
      <c r="BM381" s="416"/>
      <c r="BN381" s="417"/>
      <c r="BO381" s="430"/>
      <c r="BP381" s="428">
        <v>0</v>
      </c>
      <c r="BQ381" s="429"/>
      <c r="BR381" s="416"/>
      <c r="BS381" s="417"/>
      <c r="BT381" s="430"/>
      <c r="BU381" s="428">
        <f>SUM(M381:BP381)</f>
        <v>-226656</v>
      </c>
      <c r="BV381" s="429"/>
      <c r="BW381" s="416"/>
      <c r="BX381" s="417"/>
      <c r="BY381" s="430"/>
      <c r="BZ381" s="428">
        <v>-295128</v>
      </c>
      <c r="CA381" s="429"/>
      <c r="CB381" s="416"/>
      <c r="CC381" s="417"/>
      <c r="CD381" s="430"/>
      <c r="CE381" s="428">
        <v>0</v>
      </c>
      <c r="CF381" s="429"/>
      <c r="CG381" s="416"/>
      <c r="CH381" s="417"/>
      <c r="CI381" s="430"/>
      <c r="CJ381" s="428">
        <v>0</v>
      </c>
      <c r="CK381" s="429"/>
      <c r="CL381" s="416"/>
      <c r="CM381" s="417"/>
      <c r="CN381" s="430"/>
      <c r="CO381" s="428">
        <v>0</v>
      </c>
      <c r="CP381" s="429"/>
      <c r="CQ381" s="416"/>
      <c r="CR381" s="417"/>
      <c r="CS381" s="430"/>
      <c r="CT381" s="428">
        <v>0</v>
      </c>
      <c r="CU381" s="429"/>
      <c r="CV381" s="416"/>
      <c r="CW381" s="417"/>
      <c r="CX381" s="430"/>
      <c r="CY381" s="428">
        <v>0</v>
      </c>
      <c r="CZ381" s="429"/>
      <c r="DA381" s="416"/>
      <c r="DB381" s="417"/>
      <c r="DC381" s="430"/>
      <c r="DD381" s="428">
        <v>0</v>
      </c>
      <c r="DE381" s="429"/>
      <c r="DF381" s="416"/>
      <c r="DG381" s="417"/>
      <c r="DH381" s="430"/>
      <c r="DI381" s="428">
        <v>0</v>
      </c>
      <c r="DJ381" s="429"/>
      <c r="DK381" s="416"/>
      <c r="DL381" s="417"/>
      <c r="DM381" s="430"/>
      <c r="DN381" s="428">
        <v>0</v>
      </c>
      <c r="DO381" s="429"/>
      <c r="DP381" s="416"/>
      <c r="DQ381" s="417"/>
      <c r="DR381" s="430"/>
      <c r="DS381" s="428">
        <v>-28030</v>
      </c>
      <c r="DT381" s="429"/>
      <c r="DU381" s="416"/>
      <c r="DV381" s="417"/>
      <c r="DW381" s="430"/>
      <c r="DX381" s="428">
        <v>0</v>
      </c>
      <c r="DY381" s="429"/>
      <c r="DZ381" s="416"/>
      <c r="EA381" s="417"/>
      <c r="EB381" s="430"/>
      <c r="EC381" s="428">
        <v>-131804</v>
      </c>
      <c r="ED381" s="429"/>
      <c r="EE381" s="416"/>
      <c r="EF381" s="417"/>
      <c r="EG381" s="430"/>
      <c r="EH381" s="428">
        <v>-135294</v>
      </c>
      <c r="EI381" s="429"/>
      <c r="EJ381" s="416"/>
      <c r="EK381" s="417"/>
      <c r="EL381" s="430"/>
      <c r="EM381" s="428">
        <f t="shared" si="29"/>
        <v>0</v>
      </c>
      <c r="EN381" s="429"/>
      <c r="EO381" s="416"/>
      <c r="EP381" s="301"/>
      <c r="ER381" s="290"/>
    </row>
    <row r="382" spans="4:148" ht="12.75" customHeight="1" x14ac:dyDescent="0.35">
      <c r="D382" s="301"/>
      <c r="H382" s="416"/>
      <c r="I382" s="416"/>
      <c r="J382" s="416"/>
      <c r="K382" s="417"/>
      <c r="L382" s="416"/>
      <c r="M382" s="416"/>
      <c r="N382" s="416"/>
      <c r="O382" s="416"/>
      <c r="P382" s="417"/>
      <c r="Q382" s="416"/>
      <c r="R382" s="416"/>
      <c r="S382" s="416"/>
      <c r="T382" s="416"/>
      <c r="U382" s="417"/>
      <c r="V382" s="416"/>
      <c r="W382" s="416"/>
      <c r="X382" s="416"/>
      <c r="Y382" s="416"/>
      <c r="Z382" s="417"/>
      <c r="AA382" s="416"/>
      <c r="AB382" s="416"/>
      <c r="AC382" s="416"/>
      <c r="AD382" s="416"/>
      <c r="AE382" s="417"/>
      <c r="AF382" s="416"/>
      <c r="AG382" s="416"/>
      <c r="AH382" s="416"/>
      <c r="AI382" s="416"/>
      <c r="AJ382" s="417"/>
      <c r="AK382" s="416"/>
      <c r="AL382" s="416"/>
      <c r="AM382" s="416"/>
      <c r="AN382" s="416"/>
      <c r="AO382" s="417"/>
      <c r="AP382" s="416"/>
      <c r="AQ382" s="416"/>
      <c r="AR382" s="416"/>
      <c r="AS382" s="416"/>
      <c r="AT382" s="417"/>
      <c r="AU382" s="416"/>
      <c r="AV382" s="416"/>
      <c r="AW382" s="416"/>
      <c r="AX382" s="416"/>
      <c r="AY382" s="417"/>
      <c r="AZ382" s="416"/>
      <c r="BA382" s="416"/>
      <c r="BB382" s="416"/>
      <c r="BC382" s="416"/>
      <c r="BD382" s="417"/>
      <c r="BE382" s="416"/>
      <c r="BF382" s="416"/>
      <c r="BG382" s="416"/>
      <c r="BH382" s="416"/>
      <c r="BI382" s="417"/>
      <c r="BJ382" s="416"/>
      <c r="BK382" s="416"/>
      <c r="BL382" s="416"/>
      <c r="BM382" s="416"/>
      <c r="BN382" s="417"/>
      <c r="BO382" s="416"/>
      <c r="BP382" s="416"/>
      <c r="BQ382" s="416"/>
      <c r="BR382" s="416"/>
      <c r="BS382" s="417"/>
      <c r="BT382" s="416"/>
      <c r="BU382" s="416"/>
      <c r="BV382" s="416"/>
      <c r="BW382" s="416"/>
      <c r="BX382" s="417"/>
      <c r="BY382" s="416"/>
      <c r="BZ382" s="416"/>
      <c r="CA382" s="416"/>
      <c r="CB382" s="416"/>
      <c r="CC382" s="417"/>
      <c r="CD382" s="416"/>
      <c r="CE382" s="416"/>
      <c r="CF382" s="416"/>
      <c r="CG382" s="416"/>
      <c r="CH382" s="417"/>
      <c r="CI382" s="416"/>
      <c r="CJ382" s="416"/>
      <c r="CK382" s="416"/>
      <c r="CL382" s="416"/>
      <c r="CM382" s="417"/>
      <c r="CN382" s="416"/>
      <c r="CO382" s="416"/>
      <c r="CP382" s="416"/>
      <c r="CQ382" s="416"/>
      <c r="CR382" s="417"/>
      <c r="CS382" s="416"/>
      <c r="CT382" s="416"/>
      <c r="CU382" s="416"/>
      <c r="CV382" s="416"/>
      <c r="CW382" s="417"/>
      <c r="CX382" s="416"/>
      <c r="CY382" s="416"/>
      <c r="CZ382" s="416"/>
      <c r="DA382" s="416"/>
      <c r="DB382" s="417"/>
      <c r="DC382" s="416"/>
      <c r="DD382" s="416"/>
      <c r="DE382" s="416"/>
      <c r="DF382" s="416"/>
      <c r="DG382" s="417"/>
      <c r="DH382" s="416"/>
      <c r="DI382" s="416"/>
      <c r="DJ382" s="416"/>
      <c r="DK382" s="416"/>
      <c r="DL382" s="417"/>
      <c r="DM382" s="416"/>
      <c r="DN382" s="416"/>
      <c r="DO382" s="416"/>
      <c r="DP382" s="416"/>
      <c r="DQ382" s="417"/>
      <c r="DR382" s="416"/>
      <c r="DS382" s="416"/>
      <c r="DT382" s="416"/>
      <c r="DU382" s="416"/>
      <c r="DV382" s="417"/>
      <c r="DW382" s="416"/>
      <c r="DX382" s="416"/>
      <c r="DY382" s="416"/>
      <c r="DZ382" s="416"/>
      <c r="EA382" s="417"/>
      <c r="EB382" s="416"/>
      <c r="EC382" s="416"/>
      <c r="ED382" s="416"/>
      <c r="EE382" s="416"/>
      <c r="EF382" s="417"/>
      <c r="EG382" s="416"/>
      <c r="EH382" s="416"/>
      <c r="EI382" s="416"/>
      <c r="EJ382" s="416"/>
      <c r="EK382" s="417"/>
      <c r="EL382" s="416"/>
      <c r="EM382" s="416"/>
      <c r="EN382" s="416"/>
      <c r="EO382" s="416"/>
      <c r="EP382" s="301"/>
      <c r="ER382" s="290"/>
    </row>
    <row r="383" spans="4:148" ht="12.75" customHeight="1" x14ac:dyDescent="0.35">
      <c r="D383" s="301" t="s">
        <v>368</v>
      </c>
      <c r="H383" s="416">
        <f>SUM(H384:H386)</f>
        <v>0</v>
      </c>
      <c r="I383" s="416"/>
      <c r="J383" s="416"/>
      <c r="K383" s="417"/>
      <c r="L383" s="416"/>
      <c r="M383" s="416">
        <f>SUM(M384:M386)</f>
        <v>0</v>
      </c>
      <c r="N383" s="416"/>
      <c r="O383" s="416"/>
      <c r="P383" s="417"/>
      <c r="Q383" s="416"/>
      <c r="R383" s="416">
        <f>SUM(R384:R386)</f>
        <v>0</v>
      </c>
      <c r="S383" s="416"/>
      <c r="T383" s="416"/>
      <c r="U383" s="417"/>
      <c r="V383" s="416"/>
      <c r="W383" s="416">
        <f>SUM(W384:W386)</f>
        <v>0</v>
      </c>
      <c r="X383" s="416"/>
      <c r="Y383" s="416"/>
      <c r="Z383" s="417"/>
      <c r="AA383" s="416"/>
      <c r="AB383" s="416">
        <f>SUM(AB384:AB386)</f>
        <v>0</v>
      </c>
      <c r="AC383" s="416"/>
      <c r="AD383" s="416"/>
      <c r="AE383" s="417"/>
      <c r="AF383" s="416"/>
      <c r="AG383" s="416">
        <f>SUM(AG384:AG386)</f>
        <v>0</v>
      </c>
      <c r="AH383" s="416"/>
      <c r="AI383" s="416"/>
      <c r="AJ383" s="417"/>
      <c r="AK383" s="416"/>
      <c r="AL383" s="416">
        <f>SUM(AL384:AL386)</f>
        <v>0</v>
      </c>
      <c r="AM383" s="416"/>
      <c r="AN383" s="416"/>
      <c r="AO383" s="417"/>
      <c r="AP383" s="416"/>
      <c r="AQ383" s="416">
        <f>SUM(AQ384:AQ386)</f>
        <v>0</v>
      </c>
      <c r="AR383" s="416"/>
      <c r="AS383" s="416"/>
      <c r="AT383" s="417"/>
      <c r="AU383" s="416"/>
      <c r="AV383" s="416">
        <f>SUM(AV384:AV386)</f>
        <v>0</v>
      </c>
      <c r="AW383" s="416"/>
      <c r="AX383" s="416"/>
      <c r="AY383" s="417"/>
      <c r="AZ383" s="416"/>
      <c r="BA383" s="416">
        <f>SUM(BA384:BA386)</f>
        <v>0</v>
      </c>
      <c r="BB383" s="416"/>
      <c r="BC383" s="416"/>
      <c r="BD383" s="417"/>
      <c r="BE383" s="416"/>
      <c r="BF383" s="416">
        <f>SUM(BF384:BF386)</f>
        <v>0</v>
      </c>
      <c r="BG383" s="416"/>
      <c r="BH383" s="416"/>
      <c r="BI383" s="417"/>
      <c r="BJ383" s="416"/>
      <c r="BK383" s="416">
        <f>SUM(BK384:BK386)</f>
        <v>0</v>
      </c>
      <c r="BL383" s="416"/>
      <c r="BM383" s="416"/>
      <c r="BN383" s="417"/>
      <c r="BO383" s="416"/>
      <c r="BP383" s="416">
        <f>SUM(BP384:BP386)</f>
        <v>0</v>
      </c>
      <c r="BQ383" s="416"/>
      <c r="BR383" s="416"/>
      <c r="BS383" s="417"/>
      <c r="BT383" s="416"/>
      <c r="BU383" s="416">
        <f>SUM(BU384:BU386)</f>
        <v>0</v>
      </c>
      <c r="BV383" s="416"/>
      <c r="BW383" s="416"/>
      <c r="BX383" s="417"/>
      <c r="BY383" s="416"/>
      <c r="BZ383" s="416">
        <f>SUM(BZ384:BZ386)</f>
        <v>8152022</v>
      </c>
      <c r="CA383" s="416"/>
      <c r="CB383" s="416"/>
      <c r="CC383" s="417"/>
      <c r="CD383" s="416"/>
      <c r="CE383" s="416">
        <f>SUM(CE384:CE386)</f>
        <v>0</v>
      </c>
      <c r="CF383" s="416"/>
      <c r="CG383" s="416"/>
      <c r="CH383" s="417"/>
      <c r="CI383" s="416"/>
      <c r="CJ383" s="416">
        <f>SUM(CJ384:CJ386)</f>
        <v>0</v>
      </c>
      <c r="CK383" s="416"/>
      <c r="CL383" s="416"/>
      <c r="CM383" s="417"/>
      <c r="CN383" s="416"/>
      <c r="CO383" s="416">
        <f>SUM(CO384:CO386)</f>
        <v>0</v>
      </c>
      <c r="CP383" s="416"/>
      <c r="CQ383" s="416"/>
      <c r="CR383" s="417"/>
      <c r="CS383" s="416"/>
      <c r="CT383" s="416">
        <f>SUM(CT384:CT386)</f>
        <v>0</v>
      </c>
      <c r="CU383" s="416"/>
      <c r="CV383" s="416"/>
      <c r="CW383" s="417"/>
      <c r="CX383" s="416"/>
      <c r="CY383" s="416">
        <f>SUM(CY384:CY386)</f>
        <v>0</v>
      </c>
      <c r="CZ383" s="416"/>
      <c r="DA383" s="416"/>
      <c r="DB383" s="417"/>
      <c r="DC383" s="416"/>
      <c r="DD383" s="416">
        <f>SUM(DD384:DD386)</f>
        <v>4032306</v>
      </c>
      <c r="DE383" s="416"/>
      <c r="DF383" s="416"/>
      <c r="DG383" s="417"/>
      <c r="DH383" s="416"/>
      <c r="DI383" s="416">
        <f>SUM(DI384:DI386)</f>
        <v>0</v>
      </c>
      <c r="DJ383" s="416"/>
      <c r="DK383" s="416"/>
      <c r="DL383" s="417"/>
      <c r="DM383" s="416"/>
      <c r="DN383" s="416">
        <f>SUM(DN384:DN386)</f>
        <v>0</v>
      </c>
      <c r="DO383" s="416"/>
      <c r="DP383" s="416"/>
      <c r="DQ383" s="417"/>
      <c r="DR383" s="416"/>
      <c r="DS383" s="416">
        <f>SUM(DS384:DS386)</f>
        <v>4119716</v>
      </c>
      <c r="DT383" s="416"/>
      <c r="DU383" s="416"/>
      <c r="DV383" s="417"/>
      <c r="DW383" s="416"/>
      <c r="DX383" s="416">
        <f>SUM(DX384:DX386)</f>
        <v>0</v>
      </c>
      <c r="DY383" s="416"/>
      <c r="DZ383" s="416"/>
      <c r="EA383" s="417"/>
      <c r="EB383" s="416"/>
      <c r="EC383" s="416">
        <f>SUM(EC384:EC386)</f>
        <v>0</v>
      </c>
      <c r="ED383" s="416"/>
      <c r="EE383" s="416"/>
      <c r="EF383" s="417"/>
      <c r="EG383" s="416"/>
      <c r="EH383" s="416">
        <f>SUM(EH384:EH386)</f>
        <v>0</v>
      </c>
      <c r="EI383" s="416"/>
      <c r="EJ383" s="416"/>
      <c r="EK383" s="417"/>
      <c r="EL383" s="416"/>
      <c r="EM383" s="416">
        <f>SUM(EM384:EM386)</f>
        <v>0</v>
      </c>
      <c r="EN383" s="416"/>
      <c r="EO383" s="416"/>
      <c r="EP383" s="301"/>
      <c r="ER383" s="290"/>
    </row>
    <row r="384" spans="4:148" ht="12.75" customHeight="1" x14ac:dyDescent="0.35">
      <c r="D384" s="301" t="s">
        <v>338</v>
      </c>
      <c r="G384" s="320"/>
      <c r="H384" s="414">
        <v>0</v>
      </c>
      <c r="I384" s="415"/>
      <c r="J384" s="416"/>
      <c r="K384" s="417"/>
      <c r="L384" s="418"/>
      <c r="M384" s="414">
        <v>0</v>
      </c>
      <c r="N384" s="415"/>
      <c r="O384" s="416"/>
      <c r="P384" s="417"/>
      <c r="Q384" s="418"/>
      <c r="R384" s="414">
        <v>0</v>
      </c>
      <c r="S384" s="415"/>
      <c r="T384" s="416"/>
      <c r="U384" s="417"/>
      <c r="V384" s="418"/>
      <c r="W384" s="414">
        <v>0</v>
      </c>
      <c r="X384" s="415"/>
      <c r="Y384" s="416"/>
      <c r="Z384" s="417"/>
      <c r="AA384" s="418"/>
      <c r="AB384" s="414">
        <v>0</v>
      </c>
      <c r="AC384" s="415"/>
      <c r="AD384" s="416"/>
      <c r="AE384" s="417"/>
      <c r="AF384" s="418"/>
      <c r="AG384" s="414">
        <v>0</v>
      </c>
      <c r="AH384" s="415"/>
      <c r="AI384" s="416"/>
      <c r="AJ384" s="417"/>
      <c r="AK384" s="418"/>
      <c r="AL384" s="414">
        <v>0</v>
      </c>
      <c r="AM384" s="415"/>
      <c r="AN384" s="416"/>
      <c r="AO384" s="417"/>
      <c r="AP384" s="418"/>
      <c r="AQ384" s="414">
        <v>0</v>
      </c>
      <c r="AR384" s="415"/>
      <c r="AS384" s="416"/>
      <c r="AT384" s="417"/>
      <c r="AU384" s="418"/>
      <c r="AV384" s="414">
        <v>0</v>
      </c>
      <c r="AW384" s="415"/>
      <c r="AX384" s="416"/>
      <c r="AY384" s="417"/>
      <c r="AZ384" s="418"/>
      <c r="BA384" s="414">
        <v>0</v>
      </c>
      <c r="BB384" s="415"/>
      <c r="BC384" s="416"/>
      <c r="BD384" s="417"/>
      <c r="BE384" s="418"/>
      <c r="BF384" s="414">
        <v>0</v>
      </c>
      <c r="BG384" s="415"/>
      <c r="BH384" s="416"/>
      <c r="BI384" s="417"/>
      <c r="BJ384" s="418"/>
      <c r="BK384" s="414">
        <v>0</v>
      </c>
      <c r="BL384" s="415"/>
      <c r="BM384" s="416"/>
      <c r="BN384" s="417"/>
      <c r="BO384" s="418"/>
      <c r="BP384" s="414">
        <v>0</v>
      </c>
      <c r="BQ384" s="415"/>
      <c r="BR384" s="416"/>
      <c r="BS384" s="417"/>
      <c r="BT384" s="418"/>
      <c r="BU384" s="414">
        <f>SUM(M384:BP384)</f>
        <v>0</v>
      </c>
      <c r="BV384" s="415"/>
      <c r="BW384" s="416"/>
      <c r="BX384" s="417"/>
      <c r="BY384" s="418"/>
      <c r="BZ384" s="414">
        <v>7717713</v>
      </c>
      <c r="CA384" s="415"/>
      <c r="CB384" s="416"/>
      <c r="CC384" s="417"/>
      <c r="CD384" s="418"/>
      <c r="CE384" s="414">
        <v>0</v>
      </c>
      <c r="CF384" s="415"/>
      <c r="CG384" s="416"/>
      <c r="CH384" s="417"/>
      <c r="CI384" s="418"/>
      <c r="CJ384" s="414">
        <v>0</v>
      </c>
      <c r="CK384" s="415"/>
      <c r="CL384" s="416"/>
      <c r="CM384" s="417"/>
      <c r="CN384" s="418"/>
      <c r="CO384" s="414">
        <v>0</v>
      </c>
      <c r="CP384" s="415"/>
      <c r="CQ384" s="416"/>
      <c r="CR384" s="417"/>
      <c r="CS384" s="418"/>
      <c r="CT384" s="414">
        <v>0</v>
      </c>
      <c r="CU384" s="415"/>
      <c r="CV384" s="416"/>
      <c r="CW384" s="417"/>
      <c r="CX384" s="418"/>
      <c r="CY384" s="414">
        <v>0</v>
      </c>
      <c r="CZ384" s="415"/>
      <c r="DA384" s="416"/>
      <c r="DB384" s="417"/>
      <c r="DC384" s="418"/>
      <c r="DD384" s="414">
        <v>3606435</v>
      </c>
      <c r="DE384" s="415"/>
      <c r="DF384" s="416"/>
      <c r="DG384" s="417"/>
      <c r="DH384" s="418"/>
      <c r="DI384" s="414">
        <v>0</v>
      </c>
      <c r="DJ384" s="415"/>
      <c r="DK384" s="416"/>
      <c r="DL384" s="417"/>
      <c r="DM384" s="418"/>
      <c r="DN384" s="414">
        <v>0</v>
      </c>
      <c r="DO384" s="415"/>
      <c r="DP384" s="416"/>
      <c r="DQ384" s="417"/>
      <c r="DR384" s="418"/>
      <c r="DS384" s="414">
        <v>4111278</v>
      </c>
      <c r="DT384" s="415"/>
      <c r="DU384" s="416"/>
      <c r="DV384" s="417"/>
      <c r="DW384" s="418"/>
      <c r="DX384" s="414">
        <v>0</v>
      </c>
      <c r="DY384" s="415"/>
      <c r="DZ384" s="416"/>
      <c r="EA384" s="417"/>
      <c r="EB384" s="418"/>
      <c r="EC384" s="414">
        <v>0</v>
      </c>
      <c r="ED384" s="415"/>
      <c r="EE384" s="416"/>
      <c r="EF384" s="417"/>
      <c r="EG384" s="418"/>
      <c r="EH384" s="414">
        <v>0</v>
      </c>
      <c r="EI384" s="415"/>
      <c r="EJ384" s="416"/>
      <c r="EK384" s="417"/>
      <c r="EL384" s="418"/>
      <c r="EM384" s="414">
        <f t="shared" ref="EM384:EM386" si="30">SUM(CE384)</f>
        <v>0</v>
      </c>
      <c r="EN384" s="415"/>
      <c r="EO384" s="416"/>
      <c r="EP384" s="301"/>
      <c r="ER384" s="290"/>
    </row>
    <row r="385" spans="4:148" ht="12.75" customHeight="1" x14ac:dyDescent="0.35">
      <c r="D385" s="301" t="s">
        <v>341</v>
      </c>
      <c r="G385" s="313"/>
      <c r="H385" s="416">
        <v>0</v>
      </c>
      <c r="I385" s="420"/>
      <c r="J385" s="416"/>
      <c r="K385" s="417"/>
      <c r="L385" s="417"/>
      <c r="M385" s="416">
        <v>0</v>
      </c>
      <c r="N385" s="420"/>
      <c r="O385" s="416"/>
      <c r="P385" s="417"/>
      <c r="Q385" s="417"/>
      <c r="R385" s="416">
        <v>0</v>
      </c>
      <c r="S385" s="420"/>
      <c r="T385" s="416"/>
      <c r="U385" s="417"/>
      <c r="V385" s="417"/>
      <c r="W385" s="416">
        <v>0</v>
      </c>
      <c r="X385" s="420"/>
      <c r="Y385" s="416"/>
      <c r="Z385" s="417"/>
      <c r="AA385" s="417"/>
      <c r="AB385" s="416">
        <v>0</v>
      </c>
      <c r="AC385" s="420"/>
      <c r="AD385" s="416"/>
      <c r="AE385" s="417"/>
      <c r="AF385" s="417"/>
      <c r="AG385" s="416">
        <v>0</v>
      </c>
      <c r="AH385" s="420"/>
      <c r="AI385" s="416"/>
      <c r="AJ385" s="417"/>
      <c r="AK385" s="417"/>
      <c r="AL385" s="416">
        <v>0</v>
      </c>
      <c r="AM385" s="420"/>
      <c r="AN385" s="416"/>
      <c r="AO385" s="417"/>
      <c r="AP385" s="417"/>
      <c r="AQ385" s="416">
        <v>0</v>
      </c>
      <c r="AR385" s="420"/>
      <c r="AS385" s="416"/>
      <c r="AT385" s="417"/>
      <c r="AU385" s="417"/>
      <c r="AV385" s="416">
        <v>0</v>
      </c>
      <c r="AW385" s="420"/>
      <c r="AX385" s="416"/>
      <c r="AY385" s="417"/>
      <c r="AZ385" s="417"/>
      <c r="BA385" s="416">
        <v>0</v>
      </c>
      <c r="BB385" s="420"/>
      <c r="BC385" s="416"/>
      <c r="BD385" s="417"/>
      <c r="BE385" s="417"/>
      <c r="BF385" s="416">
        <v>0</v>
      </c>
      <c r="BG385" s="420"/>
      <c r="BH385" s="416"/>
      <c r="BI385" s="417"/>
      <c r="BJ385" s="417"/>
      <c r="BK385" s="416">
        <v>0</v>
      </c>
      <c r="BL385" s="420"/>
      <c r="BM385" s="416"/>
      <c r="BN385" s="417"/>
      <c r="BO385" s="417"/>
      <c r="BP385" s="416">
        <v>0</v>
      </c>
      <c r="BQ385" s="420"/>
      <c r="BR385" s="416"/>
      <c r="BS385" s="417"/>
      <c r="BT385" s="417"/>
      <c r="BU385" s="416">
        <f>SUM(M385:BP385)</f>
        <v>0</v>
      </c>
      <c r="BV385" s="420"/>
      <c r="BW385" s="416"/>
      <c r="BX385" s="417"/>
      <c r="BY385" s="417"/>
      <c r="BZ385" s="416">
        <v>434309</v>
      </c>
      <c r="CA385" s="420"/>
      <c r="CB385" s="416"/>
      <c r="CC385" s="417"/>
      <c r="CD385" s="417"/>
      <c r="CE385" s="416">
        <v>0</v>
      </c>
      <c r="CF385" s="420"/>
      <c r="CG385" s="416"/>
      <c r="CH385" s="417"/>
      <c r="CI385" s="417"/>
      <c r="CJ385" s="416">
        <v>0</v>
      </c>
      <c r="CK385" s="420"/>
      <c r="CL385" s="416"/>
      <c r="CM385" s="417"/>
      <c r="CN385" s="417"/>
      <c r="CO385" s="416">
        <v>0</v>
      </c>
      <c r="CP385" s="420"/>
      <c r="CQ385" s="416"/>
      <c r="CR385" s="417"/>
      <c r="CS385" s="417"/>
      <c r="CT385" s="416">
        <v>0</v>
      </c>
      <c r="CU385" s="420"/>
      <c r="CV385" s="416"/>
      <c r="CW385" s="417"/>
      <c r="CX385" s="417"/>
      <c r="CY385" s="416">
        <v>0</v>
      </c>
      <c r="CZ385" s="420"/>
      <c r="DA385" s="416"/>
      <c r="DB385" s="417"/>
      <c r="DC385" s="417"/>
      <c r="DD385" s="416">
        <v>425871</v>
      </c>
      <c r="DE385" s="420"/>
      <c r="DF385" s="416"/>
      <c r="DG385" s="417"/>
      <c r="DH385" s="417"/>
      <c r="DI385" s="416">
        <v>0</v>
      </c>
      <c r="DJ385" s="420"/>
      <c r="DK385" s="416"/>
      <c r="DL385" s="417"/>
      <c r="DM385" s="417"/>
      <c r="DN385" s="416">
        <v>0</v>
      </c>
      <c r="DO385" s="420"/>
      <c r="DP385" s="416"/>
      <c r="DQ385" s="417"/>
      <c r="DR385" s="417"/>
      <c r="DS385" s="416">
        <v>8438</v>
      </c>
      <c r="DT385" s="420"/>
      <c r="DU385" s="416"/>
      <c r="DV385" s="417"/>
      <c r="DW385" s="417"/>
      <c r="DX385" s="416">
        <v>0</v>
      </c>
      <c r="DY385" s="420"/>
      <c r="DZ385" s="416"/>
      <c r="EA385" s="417"/>
      <c r="EB385" s="417"/>
      <c r="EC385" s="416">
        <v>0</v>
      </c>
      <c r="ED385" s="420"/>
      <c r="EE385" s="416"/>
      <c r="EF385" s="417"/>
      <c r="EG385" s="417"/>
      <c r="EH385" s="416">
        <v>0</v>
      </c>
      <c r="EI385" s="420"/>
      <c r="EJ385" s="416"/>
      <c r="EK385" s="417"/>
      <c r="EL385" s="417"/>
      <c r="EM385" s="416">
        <f t="shared" si="30"/>
        <v>0</v>
      </c>
      <c r="EN385" s="420"/>
      <c r="EO385" s="416"/>
      <c r="EP385" s="301"/>
      <c r="ER385" s="290"/>
    </row>
    <row r="386" spans="4:148" ht="12.75" customHeight="1" x14ac:dyDescent="0.35">
      <c r="D386" s="301" t="s">
        <v>343</v>
      </c>
      <c r="G386" s="337"/>
      <c r="H386" s="428">
        <v>0</v>
      </c>
      <c r="I386" s="429"/>
      <c r="J386" s="416"/>
      <c r="K386" s="417"/>
      <c r="L386" s="430"/>
      <c r="M386" s="428">
        <v>0</v>
      </c>
      <c r="N386" s="429"/>
      <c r="O386" s="416"/>
      <c r="P386" s="417"/>
      <c r="Q386" s="430"/>
      <c r="R386" s="428">
        <v>0</v>
      </c>
      <c r="S386" s="429"/>
      <c r="T386" s="416"/>
      <c r="U386" s="417"/>
      <c r="V386" s="430"/>
      <c r="W386" s="428">
        <v>0</v>
      </c>
      <c r="X386" s="429"/>
      <c r="Y386" s="416"/>
      <c r="Z386" s="417"/>
      <c r="AA386" s="430"/>
      <c r="AB386" s="428">
        <v>0</v>
      </c>
      <c r="AC386" s="429"/>
      <c r="AD386" s="416"/>
      <c r="AE386" s="417"/>
      <c r="AF386" s="430"/>
      <c r="AG386" s="428">
        <v>0</v>
      </c>
      <c r="AH386" s="429"/>
      <c r="AI386" s="416"/>
      <c r="AJ386" s="417"/>
      <c r="AK386" s="430"/>
      <c r="AL386" s="428">
        <v>0</v>
      </c>
      <c r="AM386" s="429"/>
      <c r="AN386" s="416"/>
      <c r="AO386" s="417"/>
      <c r="AP386" s="430"/>
      <c r="AQ386" s="428">
        <v>0</v>
      </c>
      <c r="AR386" s="429"/>
      <c r="AS386" s="416"/>
      <c r="AT386" s="417"/>
      <c r="AU386" s="430"/>
      <c r="AV386" s="428">
        <v>0</v>
      </c>
      <c r="AW386" s="429"/>
      <c r="AX386" s="416"/>
      <c r="AY386" s="417"/>
      <c r="AZ386" s="430"/>
      <c r="BA386" s="428">
        <v>0</v>
      </c>
      <c r="BB386" s="429"/>
      <c r="BC386" s="416"/>
      <c r="BD386" s="417"/>
      <c r="BE386" s="430"/>
      <c r="BF386" s="428">
        <v>0</v>
      </c>
      <c r="BG386" s="429"/>
      <c r="BH386" s="416"/>
      <c r="BI386" s="417"/>
      <c r="BJ386" s="430"/>
      <c r="BK386" s="428">
        <v>0</v>
      </c>
      <c r="BL386" s="429"/>
      <c r="BM386" s="416"/>
      <c r="BN386" s="417"/>
      <c r="BO386" s="430"/>
      <c r="BP386" s="428">
        <v>0</v>
      </c>
      <c r="BQ386" s="429"/>
      <c r="BR386" s="416"/>
      <c r="BS386" s="417"/>
      <c r="BT386" s="430"/>
      <c r="BU386" s="428">
        <f>SUM(M386:BP386)</f>
        <v>0</v>
      </c>
      <c r="BV386" s="429"/>
      <c r="BW386" s="416"/>
      <c r="BX386" s="417"/>
      <c r="BY386" s="430"/>
      <c r="BZ386" s="428">
        <v>0</v>
      </c>
      <c r="CA386" s="429"/>
      <c r="CB386" s="416"/>
      <c r="CC386" s="417"/>
      <c r="CD386" s="430"/>
      <c r="CE386" s="428">
        <v>0</v>
      </c>
      <c r="CF386" s="429"/>
      <c r="CG386" s="416"/>
      <c r="CH386" s="417"/>
      <c r="CI386" s="430"/>
      <c r="CJ386" s="428">
        <v>0</v>
      </c>
      <c r="CK386" s="429"/>
      <c r="CL386" s="416"/>
      <c r="CM386" s="417"/>
      <c r="CN386" s="430"/>
      <c r="CO386" s="428">
        <v>0</v>
      </c>
      <c r="CP386" s="429"/>
      <c r="CQ386" s="416"/>
      <c r="CR386" s="417"/>
      <c r="CS386" s="430"/>
      <c r="CT386" s="428">
        <v>0</v>
      </c>
      <c r="CU386" s="429"/>
      <c r="CV386" s="416"/>
      <c r="CW386" s="417"/>
      <c r="CX386" s="430"/>
      <c r="CY386" s="428">
        <v>0</v>
      </c>
      <c r="CZ386" s="429"/>
      <c r="DA386" s="416"/>
      <c r="DB386" s="417"/>
      <c r="DC386" s="430"/>
      <c r="DD386" s="428">
        <v>0</v>
      </c>
      <c r="DE386" s="429"/>
      <c r="DF386" s="416"/>
      <c r="DG386" s="417"/>
      <c r="DH386" s="430"/>
      <c r="DI386" s="428">
        <v>0</v>
      </c>
      <c r="DJ386" s="429"/>
      <c r="DK386" s="416"/>
      <c r="DL386" s="417"/>
      <c r="DM386" s="430"/>
      <c r="DN386" s="428">
        <v>0</v>
      </c>
      <c r="DO386" s="429"/>
      <c r="DP386" s="416"/>
      <c r="DQ386" s="417"/>
      <c r="DR386" s="430"/>
      <c r="DS386" s="428">
        <v>0</v>
      </c>
      <c r="DT386" s="429"/>
      <c r="DU386" s="416"/>
      <c r="DV386" s="417"/>
      <c r="DW386" s="430"/>
      <c r="DX386" s="428">
        <v>0</v>
      </c>
      <c r="DY386" s="429"/>
      <c r="DZ386" s="416"/>
      <c r="EA386" s="417"/>
      <c r="EB386" s="430"/>
      <c r="EC386" s="428">
        <v>0</v>
      </c>
      <c r="ED386" s="429"/>
      <c r="EE386" s="416"/>
      <c r="EF386" s="417"/>
      <c r="EG386" s="430"/>
      <c r="EH386" s="428">
        <v>0</v>
      </c>
      <c r="EI386" s="429"/>
      <c r="EJ386" s="416"/>
      <c r="EK386" s="417"/>
      <c r="EL386" s="430"/>
      <c r="EM386" s="428">
        <f t="shared" si="30"/>
        <v>0</v>
      </c>
      <c r="EN386" s="429"/>
      <c r="EO386" s="416"/>
      <c r="EP386" s="301"/>
      <c r="ER386" s="290"/>
    </row>
    <row r="387" spans="4:148" ht="12.75" customHeight="1" x14ac:dyDescent="0.35">
      <c r="D387" s="301"/>
      <c r="H387" s="416"/>
      <c r="I387" s="416"/>
      <c r="J387" s="416"/>
      <c r="K387" s="417"/>
      <c r="L387" s="416"/>
      <c r="M387" s="416"/>
      <c r="N387" s="416"/>
      <c r="O387" s="416"/>
      <c r="P387" s="417"/>
      <c r="Q387" s="416"/>
      <c r="R387" s="416"/>
      <c r="S387" s="416"/>
      <c r="T387" s="416"/>
      <c r="U387" s="417"/>
      <c r="V387" s="416"/>
      <c r="W387" s="416"/>
      <c r="X387" s="416"/>
      <c r="Y387" s="416"/>
      <c r="Z387" s="417"/>
      <c r="AA387" s="416"/>
      <c r="AB387" s="416"/>
      <c r="AC387" s="416"/>
      <c r="AD387" s="416"/>
      <c r="AE387" s="417"/>
      <c r="AF387" s="416"/>
      <c r="AG387" s="416"/>
      <c r="AH387" s="416"/>
      <c r="AI387" s="416"/>
      <c r="AJ387" s="417"/>
      <c r="AK387" s="416"/>
      <c r="AL387" s="416"/>
      <c r="AM387" s="416"/>
      <c r="AN387" s="416"/>
      <c r="AO387" s="417"/>
      <c r="AP387" s="416"/>
      <c r="AQ387" s="416"/>
      <c r="AR387" s="416"/>
      <c r="AS387" s="416"/>
      <c r="AT387" s="417"/>
      <c r="AU387" s="416"/>
      <c r="AV387" s="416"/>
      <c r="AW387" s="416"/>
      <c r="AX387" s="416"/>
      <c r="AY387" s="417"/>
      <c r="AZ387" s="416"/>
      <c r="BA387" s="416"/>
      <c r="BB387" s="416"/>
      <c r="BC387" s="416"/>
      <c r="BD387" s="417"/>
      <c r="BE387" s="416"/>
      <c r="BF387" s="416"/>
      <c r="BG387" s="416"/>
      <c r="BH387" s="416"/>
      <c r="BI387" s="417"/>
      <c r="BJ387" s="416"/>
      <c r="BK387" s="416"/>
      <c r="BL387" s="416"/>
      <c r="BM387" s="416"/>
      <c r="BN387" s="417"/>
      <c r="BO387" s="416"/>
      <c r="BP387" s="416"/>
      <c r="BQ387" s="416"/>
      <c r="BR387" s="416"/>
      <c r="BS387" s="417"/>
      <c r="BT387" s="416"/>
      <c r="BU387" s="416"/>
      <c r="BV387" s="416"/>
      <c r="BW387" s="416"/>
      <c r="BX387" s="417"/>
      <c r="BY387" s="416"/>
      <c r="BZ387" s="416"/>
      <c r="CA387" s="416"/>
      <c r="CB387" s="416"/>
      <c r="CC387" s="417"/>
      <c r="CD387" s="416"/>
      <c r="CE387" s="416"/>
      <c r="CF387" s="416"/>
      <c r="CG387" s="416"/>
      <c r="CH387" s="417"/>
      <c r="CI387" s="416"/>
      <c r="CJ387" s="416"/>
      <c r="CK387" s="416"/>
      <c r="CL387" s="416"/>
      <c r="CM387" s="417"/>
      <c r="CN387" s="416"/>
      <c r="CO387" s="416"/>
      <c r="CP387" s="416"/>
      <c r="CQ387" s="416"/>
      <c r="CR387" s="417"/>
      <c r="CS387" s="416"/>
      <c r="CT387" s="416"/>
      <c r="CU387" s="416"/>
      <c r="CV387" s="416"/>
      <c r="CW387" s="417"/>
      <c r="CX387" s="416"/>
      <c r="CY387" s="416"/>
      <c r="CZ387" s="416"/>
      <c r="DA387" s="416"/>
      <c r="DB387" s="417"/>
      <c r="DC387" s="416"/>
      <c r="DD387" s="416"/>
      <c r="DE387" s="416"/>
      <c r="DF387" s="416"/>
      <c r="DG387" s="417"/>
      <c r="DH387" s="416"/>
      <c r="DI387" s="416"/>
      <c r="DJ387" s="416"/>
      <c r="DK387" s="416"/>
      <c r="DL387" s="417"/>
      <c r="DM387" s="416"/>
      <c r="DN387" s="416"/>
      <c r="DO387" s="416"/>
      <c r="DP387" s="416"/>
      <c r="DQ387" s="417"/>
      <c r="DR387" s="416"/>
      <c r="DS387" s="416"/>
      <c r="DT387" s="416"/>
      <c r="DU387" s="416"/>
      <c r="DV387" s="417"/>
      <c r="DW387" s="416"/>
      <c r="DX387" s="416"/>
      <c r="DY387" s="416"/>
      <c r="DZ387" s="416"/>
      <c r="EA387" s="417"/>
      <c r="EB387" s="416"/>
      <c r="EC387" s="416"/>
      <c r="ED387" s="416"/>
      <c r="EE387" s="416"/>
      <c r="EF387" s="417"/>
      <c r="EG387" s="416"/>
      <c r="EH387" s="416"/>
      <c r="EI387" s="416"/>
      <c r="EJ387" s="416"/>
      <c r="EK387" s="417"/>
      <c r="EL387" s="416"/>
      <c r="EM387" s="416"/>
      <c r="EN387" s="416"/>
      <c r="EO387" s="416"/>
      <c r="EP387" s="301"/>
      <c r="ER387" s="290"/>
    </row>
    <row r="388" spans="4:148" ht="12.75" hidden="1" customHeight="1" x14ac:dyDescent="0.35">
      <c r="D388" s="301" t="s">
        <v>369</v>
      </c>
      <c r="H388" s="416">
        <f>SUM(H389:H391)</f>
        <v>0</v>
      </c>
      <c r="I388" s="416"/>
      <c r="J388" s="416"/>
      <c r="K388" s="417"/>
      <c r="L388" s="416"/>
      <c r="M388" s="416">
        <f>SUM(M389:M391)</f>
        <v>0</v>
      </c>
      <c r="N388" s="416"/>
      <c r="O388" s="416"/>
      <c r="P388" s="417"/>
      <c r="Q388" s="416"/>
      <c r="R388" s="416">
        <f>SUM(R389:R391)</f>
        <v>0</v>
      </c>
      <c r="S388" s="416"/>
      <c r="T388" s="416"/>
      <c r="U388" s="417"/>
      <c r="V388" s="416"/>
      <c r="W388" s="416">
        <f>SUM(W389:W391)</f>
        <v>0</v>
      </c>
      <c r="X388" s="416"/>
      <c r="Y388" s="416"/>
      <c r="Z388" s="417"/>
      <c r="AA388" s="416"/>
      <c r="AB388" s="416">
        <f>SUM(AB389:AB391)</f>
        <v>0</v>
      </c>
      <c r="AC388" s="416"/>
      <c r="AD388" s="416"/>
      <c r="AE388" s="417"/>
      <c r="AF388" s="416"/>
      <c r="AG388" s="416">
        <f>SUM(AG389:AG391)</f>
        <v>0</v>
      </c>
      <c r="AH388" s="416"/>
      <c r="AI388" s="416"/>
      <c r="AJ388" s="417"/>
      <c r="AK388" s="416"/>
      <c r="AL388" s="416">
        <f>SUM(AL389:AL391)</f>
        <v>0</v>
      </c>
      <c r="AM388" s="416"/>
      <c r="AN388" s="416"/>
      <c r="AO388" s="417"/>
      <c r="AP388" s="416"/>
      <c r="AQ388" s="416">
        <f>SUM(AQ389:AQ391)</f>
        <v>0</v>
      </c>
      <c r="AR388" s="416"/>
      <c r="AS388" s="416"/>
      <c r="AT388" s="417"/>
      <c r="AU388" s="416"/>
      <c r="AV388" s="416">
        <f>SUM(AV389:AV391)</f>
        <v>0</v>
      </c>
      <c r="AW388" s="416"/>
      <c r="AX388" s="416"/>
      <c r="AY388" s="417"/>
      <c r="AZ388" s="416"/>
      <c r="BA388" s="416">
        <f>SUM(BA389:BA391)</f>
        <v>0</v>
      </c>
      <c r="BB388" s="416"/>
      <c r="BC388" s="416"/>
      <c r="BD388" s="417"/>
      <c r="BE388" s="416"/>
      <c r="BF388" s="416">
        <f>SUM(BF389:BF391)</f>
        <v>0</v>
      </c>
      <c r="BG388" s="416"/>
      <c r="BH388" s="416"/>
      <c r="BI388" s="417"/>
      <c r="BJ388" s="416"/>
      <c r="BK388" s="416">
        <f>SUM(BK389:BK391)</f>
        <v>0</v>
      </c>
      <c r="BL388" s="416"/>
      <c r="BM388" s="416"/>
      <c r="BN388" s="417"/>
      <c r="BO388" s="416"/>
      <c r="BP388" s="416">
        <f>SUM(BP389:BP391)</f>
        <v>0</v>
      </c>
      <c r="BQ388" s="416"/>
      <c r="BR388" s="416"/>
      <c r="BS388" s="417"/>
      <c r="BT388" s="416"/>
      <c r="BU388" s="416">
        <f>SUM(BU389:BU391)</f>
        <v>0</v>
      </c>
      <c r="BV388" s="416"/>
      <c r="BW388" s="416"/>
      <c r="BX388" s="417"/>
      <c r="BY388" s="416"/>
      <c r="BZ388" s="416">
        <f>SUM(BZ389:BZ391)</f>
        <v>0</v>
      </c>
      <c r="CA388" s="416"/>
      <c r="CB388" s="416"/>
      <c r="CC388" s="417"/>
      <c r="CD388" s="416"/>
      <c r="CE388" s="416">
        <f>SUM(CE389:CE391)</f>
        <v>0</v>
      </c>
      <c r="CF388" s="416"/>
      <c r="CG388" s="416"/>
      <c r="CH388" s="417"/>
      <c r="CI388" s="416"/>
      <c r="CJ388" s="416">
        <f>SUM(CJ389:CJ391)</f>
        <v>0</v>
      </c>
      <c r="CK388" s="416"/>
      <c r="CL388" s="416"/>
      <c r="CM388" s="417"/>
      <c r="CN388" s="416"/>
      <c r="CO388" s="416">
        <f>SUM(CO389:CO391)</f>
        <v>0</v>
      </c>
      <c r="CP388" s="416"/>
      <c r="CQ388" s="416"/>
      <c r="CR388" s="417"/>
      <c r="CS388" s="416"/>
      <c r="CT388" s="416">
        <f>SUM(CT389:CT391)</f>
        <v>0</v>
      </c>
      <c r="CU388" s="416"/>
      <c r="CV388" s="416"/>
      <c r="CW388" s="417"/>
      <c r="CX388" s="416"/>
      <c r="CY388" s="416">
        <f>SUM(CY389:CY391)</f>
        <v>0</v>
      </c>
      <c r="CZ388" s="416"/>
      <c r="DA388" s="416"/>
      <c r="DB388" s="417"/>
      <c r="DC388" s="416"/>
      <c r="DD388" s="416">
        <f>SUM(DD389:DD391)</f>
        <v>0</v>
      </c>
      <c r="DE388" s="416"/>
      <c r="DF388" s="416"/>
      <c r="DG388" s="417"/>
      <c r="DH388" s="416"/>
      <c r="DI388" s="416">
        <f>SUM(DI389:DI391)</f>
        <v>0</v>
      </c>
      <c r="DJ388" s="416"/>
      <c r="DK388" s="416"/>
      <c r="DL388" s="417"/>
      <c r="DM388" s="416"/>
      <c r="DN388" s="416">
        <f>SUM(DN389:DN391)</f>
        <v>0</v>
      </c>
      <c r="DO388" s="416"/>
      <c r="DP388" s="416"/>
      <c r="DQ388" s="417"/>
      <c r="DR388" s="416"/>
      <c r="DS388" s="416">
        <f>SUM(DS389:DS391)</f>
        <v>0</v>
      </c>
      <c r="DT388" s="416"/>
      <c r="DU388" s="416"/>
      <c r="DV388" s="417"/>
      <c r="DW388" s="416"/>
      <c r="DX388" s="416">
        <f>SUM(DX389:DX391)</f>
        <v>0</v>
      </c>
      <c r="DY388" s="416"/>
      <c r="DZ388" s="416"/>
      <c r="EA388" s="417"/>
      <c r="EB388" s="416"/>
      <c r="EC388" s="416">
        <f>SUM(EC389:EC391)</f>
        <v>0</v>
      </c>
      <c r="ED388" s="416"/>
      <c r="EE388" s="416"/>
      <c r="EF388" s="417"/>
      <c r="EG388" s="416"/>
      <c r="EH388" s="416">
        <f>SUM(EH389:EH391)</f>
        <v>0</v>
      </c>
      <c r="EI388" s="416"/>
      <c r="EJ388" s="416"/>
      <c r="EK388" s="417"/>
      <c r="EL388" s="416"/>
      <c r="EM388" s="416">
        <f>SUM(EM389:EM391)</f>
        <v>0</v>
      </c>
      <c r="EN388" s="416"/>
      <c r="EO388" s="416"/>
      <c r="EP388" s="301"/>
      <c r="ER388" s="290"/>
    </row>
    <row r="389" spans="4:148" ht="12.75" hidden="1" customHeight="1" x14ac:dyDescent="0.35">
      <c r="D389" s="301" t="s">
        <v>338</v>
      </c>
      <c r="G389" s="320"/>
      <c r="H389" s="414">
        <v>0</v>
      </c>
      <c r="I389" s="415"/>
      <c r="J389" s="416"/>
      <c r="K389" s="417"/>
      <c r="L389" s="418"/>
      <c r="M389" s="414">
        <v>0</v>
      </c>
      <c r="N389" s="415"/>
      <c r="O389" s="416"/>
      <c r="P389" s="417"/>
      <c r="Q389" s="418"/>
      <c r="R389" s="414">
        <v>0</v>
      </c>
      <c r="S389" s="415"/>
      <c r="T389" s="416"/>
      <c r="U389" s="417"/>
      <c r="V389" s="418"/>
      <c r="W389" s="414">
        <v>0</v>
      </c>
      <c r="X389" s="415"/>
      <c r="Y389" s="416"/>
      <c r="Z389" s="417"/>
      <c r="AA389" s="418"/>
      <c r="AB389" s="414">
        <v>0</v>
      </c>
      <c r="AC389" s="415"/>
      <c r="AD389" s="416"/>
      <c r="AE389" s="417"/>
      <c r="AF389" s="418"/>
      <c r="AG389" s="414">
        <v>0</v>
      </c>
      <c r="AH389" s="415"/>
      <c r="AI389" s="416"/>
      <c r="AJ389" s="417"/>
      <c r="AK389" s="418"/>
      <c r="AL389" s="414">
        <v>0</v>
      </c>
      <c r="AM389" s="415"/>
      <c r="AN389" s="416"/>
      <c r="AO389" s="417"/>
      <c r="AP389" s="418"/>
      <c r="AQ389" s="414">
        <v>0</v>
      </c>
      <c r="AR389" s="415"/>
      <c r="AS389" s="416"/>
      <c r="AT389" s="417"/>
      <c r="AU389" s="418"/>
      <c r="AV389" s="414">
        <v>0</v>
      </c>
      <c r="AW389" s="415"/>
      <c r="AX389" s="416"/>
      <c r="AY389" s="417"/>
      <c r="AZ389" s="418"/>
      <c r="BA389" s="414">
        <v>0</v>
      </c>
      <c r="BB389" s="415"/>
      <c r="BC389" s="416"/>
      <c r="BD389" s="417"/>
      <c r="BE389" s="418"/>
      <c r="BF389" s="414">
        <v>0</v>
      </c>
      <c r="BG389" s="415"/>
      <c r="BH389" s="416"/>
      <c r="BI389" s="417"/>
      <c r="BJ389" s="418"/>
      <c r="BK389" s="414">
        <v>0</v>
      </c>
      <c r="BL389" s="415"/>
      <c r="BM389" s="416"/>
      <c r="BN389" s="417"/>
      <c r="BO389" s="418"/>
      <c r="BP389" s="414">
        <v>0</v>
      </c>
      <c r="BQ389" s="415"/>
      <c r="BR389" s="416"/>
      <c r="BS389" s="417"/>
      <c r="BT389" s="418"/>
      <c r="BU389" s="414">
        <f>SUM(M389:BP389)</f>
        <v>0</v>
      </c>
      <c r="BV389" s="415"/>
      <c r="BW389" s="416"/>
      <c r="BX389" s="417"/>
      <c r="BY389" s="418"/>
      <c r="BZ389" s="414">
        <v>0</v>
      </c>
      <c r="CA389" s="415"/>
      <c r="CB389" s="416"/>
      <c r="CC389" s="417"/>
      <c r="CD389" s="418"/>
      <c r="CE389" s="414">
        <v>0</v>
      </c>
      <c r="CF389" s="415"/>
      <c r="CG389" s="416"/>
      <c r="CH389" s="417"/>
      <c r="CI389" s="418"/>
      <c r="CJ389" s="414">
        <v>0</v>
      </c>
      <c r="CK389" s="415"/>
      <c r="CL389" s="416"/>
      <c r="CM389" s="417"/>
      <c r="CN389" s="418"/>
      <c r="CO389" s="414">
        <v>0</v>
      </c>
      <c r="CP389" s="415"/>
      <c r="CQ389" s="416"/>
      <c r="CR389" s="417"/>
      <c r="CS389" s="418"/>
      <c r="CT389" s="414">
        <v>0</v>
      </c>
      <c r="CU389" s="415"/>
      <c r="CV389" s="416"/>
      <c r="CW389" s="417"/>
      <c r="CX389" s="418"/>
      <c r="CY389" s="414">
        <v>0</v>
      </c>
      <c r="CZ389" s="415"/>
      <c r="DA389" s="416"/>
      <c r="DB389" s="417"/>
      <c r="DC389" s="418"/>
      <c r="DD389" s="414">
        <v>0</v>
      </c>
      <c r="DE389" s="415"/>
      <c r="DF389" s="416"/>
      <c r="DG389" s="417"/>
      <c r="DH389" s="418"/>
      <c r="DI389" s="414">
        <v>0</v>
      </c>
      <c r="DJ389" s="415"/>
      <c r="DK389" s="416"/>
      <c r="DL389" s="417"/>
      <c r="DM389" s="418"/>
      <c r="DN389" s="414">
        <v>0</v>
      </c>
      <c r="DO389" s="415"/>
      <c r="DP389" s="416"/>
      <c r="DQ389" s="417"/>
      <c r="DR389" s="418"/>
      <c r="DS389" s="414">
        <v>0</v>
      </c>
      <c r="DT389" s="415"/>
      <c r="DU389" s="416"/>
      <c r="DV389" s="417"/>
      <c r="DW389" s="418"/>
      <c r="DX389" s="414">
        <v>0</v>
      </c>
      <c r="DY389" s="415"/>
      <c r="DZ389" s="416"/>
      <c r="EA389" s="417"/>
      <c r="EB389" s="418"/>
      <c r="EC389" s="414">
        <v>0</v>
      </c>
      <c r="ED389" s="415"/>
      <c r="EE389" s="416"/>
      <c r="EF389" s="417"/>
      <c r="EG389" s="418"/>
      <c r="EH389" s="414">
        <v>0</v>
      </c>
      <c r="EI389" s="415"/>
      <c r="EJ389" s="416"/>
      <c r="EK389" s="417"/>
      <c r="EL389" s="418"/>
      <c r="EM389" s="414">
        <f>SUM(CE389:CE389)</f>
        <v>0</v>
      </c>
      <c r="EN389" s="415"/>
      <c r="EO389" s="416"/>
      <c r="EP389" s="301"/>
      <c r="ER389" s="290"/>
    </row>
    <row r="390" spans="4:148" ht="12.75" hidden="1" customHeight="1" x14ac:dyDescent="0.35">
      <c r="D390" s="301" t="s">
        <v>341</v>
      </c>
      <c r="G390" s="313"/>
      <c r="H390" s="416">
        <v>0</v>
      </c>
      <c r="I390" s="420"/>
      <c r="J390" s="416"/>
      <c r="K390" s="417"/>
      <c r="L390" s="417"/>
      <c r="M390" s="416">
        <v>0</v>
      </c>
      <c r="N390" s="420"/>
      <c r="O390" s="416"/>
      <c r="P390" s="417"/>
      <c r="Q390" s="417"/>
      <c r="R390" s="416">
        <v>0</v>
      </c>
      <c r="S390" s="420"/>
      <c r="T390" s="416"/>
      <c r="U390" s="417"/>
      <c r="V390" s="417"/>
      <c r="W390" s="416">
        <v>0</v>
      </c>
      <c r="X390" s="420"/>
      <c r="Y390" s="416"/>
      <c r="Z390" s="417"/>
      <c r="AA390" s="417"/>
      <c r="AB390" s="416">
        <v>0</v>
      </c>
      <c r="AC390" s="420"/>
      <c r="AD390" s="416"/>
      <c r="AE390" s="417"/>
      <c r="AF390" s="417"/>
      <c r="AG390" s="416">
        <v>0</v>
      </c>
      <c r="AH390" s="420"/>
      <c r="AI390" s="416"/>
      <c r="AJ390" s="417"/>
      <c r="AK390" s="417"/>
      <c r="AL390" s="416">
        <v>0</v>
      </c>
      <c r="AM390" s="420"/>
      <c r="AN390" s="416"/>
      <c r="AO390" s="417"/>
      <c r="AP390" s="417"/>
      <c r="AQ390" s="416">
        <v>0</v>
      </c>
      <c r="AR390" s="420"/>
      <c r="AS390" s="416"/>
      <c r="AT390" s="417"/>
      <c r="AU390" s="417"/>
      <c r="AV390" s="416">
        <v>0</v>
      </c>
      <c r="AW390" s="420"/>
      <c r="AX390" s="416"/>
      <c r="AY390" s="417"/>
      <c r="AZ390" s="417"/>
      <c r="BA390" s="416">
        <v>0</v>
      </c>
      <c r="BB390" s="420"/>
      <c r="BC390" s="416"/>
      <c r="BD390" s="417"/>
      <c r="BE390" s="417"/>
      <c r="BF390" s="416">
        <v>0</v>
      </c>
      <c r="BG390" s="420"/>
      <c r="BH390" s="416"/>
      <c r="BI390" s="417"/>
      <c r="BJ390" s="417"/>
      <c r="BK390" s="416">
        <v>0</v>
      </c>
      <c r="BL390" s="420"/>
      <c r="BM390" s="416"/>
      <c r="BN390" s="417"/>
      <c r="BO390" s="417"/>
      <c r="BP390" s="416">
        <v>0</v>
      </c>
      <c r="BQ390" s="420"/>
      <c r="BR390" s="416"/>
      <c r="BS390" s="417"/>
      <c r="BT390" s="417"/>
      <c r="BU390" s="416">
        <f>SUM(M390:BP390)</f>
        <v>0</v>
      </c>
      <c r="BV390" s="420"/>
      <c r="BW390" s="416"/>
      <c r="BX390" s="417"/>
      <c r="BY390" s="417"/>
      <c r="BZ390" s="416">
        <v>0</v>
      </c>
      <c r="CA390" s="420"/>
      <c r="CB390" s="416"/>
      <c r="CC390" s="417"/>
      <c r="CD390" s="417"/>
      <c r="CE390" s="416">
        <v>0</v>
      </c>
      <c r="CF390" s="420"/>
      <c r="CG390" s="416"/>
      <c r="CH390" s="417"/>
      <c r="CI390" s="417"/>
      <c r="CJ390" s="416">
        <v>0</v>
      </c>
      <c r="CK390" s="420"/>
      <c r="CL390" s="416"/>
      <c r="CM390" s="417"/>
      <c r="CN390" s="417"/>
      <c r="CO390" s="416">
        <v>0</v>
      </c>
      <c r="CP390" s="420"/>
      <c r="CQ390" s="416"/>
      <c r="CR390" s="417"/>
      <c r="CS390" s="417"/>
      <c r="CT390" s="416">
        <v>0</v>
      </c>
      <c r="CU390" s="420"/>
      <c r="CV390" s="416"/>
      <c r="CW390" s="417"/>
      <c r="CX390" s="417"/>
      <c r="CY390" s="416">
        <v>0</v>
      </c>
      <c r="CZ390" s="420"/>
      <c r="DA390" s="416"/>
      <c r="DB390" s="417"/>
      <c r="DC390" s="417"/>
      <c r="DD390" s="416">
        <v>0</v>
      </c>
      <c r="DE390" s="420"/>
      <c r="DF390" s="416"/>
      <c r="DG390" s="417"/>
      <c r="DH390" s="417"/>
      <c r="DI390" s="416">
        <v>0</v>
      </c>
      <c r="DJ390" s="420"/>
      <c r="DK390" s="416"/>
      <c r="DL390" s="417"/>
      <c r="DM390" s="417"/>
      <c r="DN390" s="416">
        <v>0</v>
      </c>
      <c r="DO390" s="420"/>
      <c r="DP390" s="416"/>
      <c r="DQ390" s="417"/>
      <c r="DR390" s="417"/>
      <c r="DS390" s="416">
        <v>0</v>
      </c>
      <c r="DT390" s="420"/>
      <c r="DU390" s="416"/>
      <c r="DV390" s="417"/>
      <c r="DW390" s="417"/>
      <c r="DX390" s="416">
        <v>0</v>
      </c>
      <c r="DY390" s="420"/>
      <c r="DZ390" s="416"/>
      <c r="EA390" s="417"/>
      <c r="EB390" s="417"/>
      <c r="EC390" s="416">
        <v>0</v>
      </c>
      <c r="ED390" s="420"/>
      <c r="EE390" s="416"/>
      <c r="EF390" s="417"/>
      <c r="EG390" s="417"/>
      <c r="EH390" s="416">
        <v>0</v>
      </c>
      <c r="EI390" s="420"/>
      <c r="EJ390" s="416"/>
      <c r="EK390" s="417"/>
      <c r="EL390" s="417"/>
      <c r="EM390" s="416">
        <f>SUM(CE390:CE390)</f>
        <v>0</v>
      </c>
      <c r="EN390" s="420"/>
      <c r="EO390" s="416"/>
      <c r="EP390" s="301"/>
      <c r="ER390" s="290"/>
    </row>
    <row r="391" spans="4:148" ht="12.75" hidden="1" customHeight="1" x14ac:dyDescent="0.35">
      <c r="D391" s="301" t="s">
        <v>342</v>
      </c>
      <c r="G391" s="337"/>
      <c r="H391" s="428">
        <v>0</v>
      </c>
      <c r="I391" s="429"/>
      <c r="J391" s="416"/>
      <c r="K391" s="417"/>
      <c r="L391" s="430"/>
      <c r="M391" s="428">
        <v>0</v>
      </c>
      <c r="N391" s="429"/>
      <c r="O391" s="416"/>
      <c r="P391" s="417"/>
      <c r="Q391" s="430"/>
      <c r="R391" s="428">
        <v>0</v>
      </c>
      <c r="S391" s="429"/>
      <c r="T391" s="416"/>
      <c r="U391" s="417"/>
      <c r="V391" s="430"/>
      <c r="W391" s="428">
        <v>0</v>
      </c>
      <c r="X391" s="429"/>
      <c r="Y391" s="416"/>
      <c r="Z391" s="417"/>
      <c r="AA391" s="430"/>
      <c r="AB391" s="428">
        <v>0</v>
      </c>
      <c r="AC391" s="429"/>
      <c r="AD391" s="416"/>
      <c r="AE391" s="417"/>
      <c r="AF391" s="430"/>
      <c r="AG391" s="428">
        <v>0</v>
      </c>
      <c r="AH391" s="429"/>
      <c r="AI391" s="416"/>
      <c r="AJ391" s="417"/>
      <c r="AK391" s="430"/>
      <c r="AL391" s="428">
        <v>0</v>
      </c>
      <c r="AM391" s="429"/>
      <c r="AN391" s="416"/>
      <c r="AO391" s="417"/>
      <c r="AP391" s="430"/>
      <c r="AQ391" s="428">
        <v>0</v>
      </c>
      <c r="AR391" s="429"/>
      <c r="AS391" s="416"/>
      <c r="AT391" s="417"/>
      <c r="AU391" s="430"/>
      <c r="AV391" s="428">
        <v>0</v>
      </c>
      <c r="AW391" s="429"/>
      <c r="AX391" s="416"/>
      <c r="AY391" s="417"/>
      <c r="AZ391" s="430"/>
      <c r="BA391" s="428">
        <v>0</v>
      </c>
      <c r="BB391" s="429"/>
      <c r="BC391" s="416"/>
      <c r="BD391" s="417"/>
      <c r="BE391" s="430"/>
      <c r="BF391" s="428">
        <v>0</v>
      </c>
      <c r="BG391" s="429"/>
      <c r="BH391" s="416"/>
      <c r="BI391" s="417"/>
      <c r="BJ391" s="430"/>
      <c r="BK391" s="428">
        <v>0</v>
      </c>
      <c r="BL391" s="429"/>
      <c r="BM391" s="416"/>
      <c r="BN391" s="417"/>
      <c r="BO391" s="430"/>
      <c r="BP391" s="428">
        <v>0</v>
      </c>
      <c r="BQ391" s="429"/>
      <c r="BR391" s="416"/>
      <c r="BS391" s="417"/>
      <c r="BT391" s="430"/>
      <c r="BU391" s="428">
        <f>SUM(M391:BP391)</f>
        <v>0</v>
      </c>
      <c r="BV391" s="429"/>
      <c r="BW391" s="416"/>
      <c r="BX391" s="417"/>
      <c r="BY391" s="430"/>
      <c r="BZ391" s="428">
        <v>0</v>
      </c>
      <c r="CA391" s="429"/>
      <c r="CB391" s="416"/>
      <c r="CC391" s="417"/>
      <c r="CD391" s="430"/>
      <c r="CE391" s="428">
        <v>0</v>
      </c>
      <c r="CF391" s="429"/>
      <c r="CG391" s="416"/>
      <c r="CH391" s="417"/>
      <c r="CI391" s="430"/>
      <c r="CJ391" s="428">
        <v>0</v>
      </c>
      <c r="CK391" s="429"/>
      <c r="CL391" s="416"/>
      <c r="CM391" s="417"/>
      <c r="CN391" s="430"/>
      <c r="CO391" s="428">
        <v>0</v>
      </c>
      <c r="CP391" s="429"/>
      <c r="CQ391" s="416"/>
      <c r="CR391" s="417"/>
      <c r="CS391" s="430"/>
      <c r="CT391" s="428">
        <v>0</v>
      </c>
      <c r="CU391" s="429"/>
      <c r="CV391" s="416"/>
      <c r="CW391" s="417"/>
      <c r="CX391" s="430"/>
      <c r="CY391" s="428">
        <v>0</v>
      </c>
      <c r="CZ391" s="429"/>
      <c r="DA391" s="416"/>
      <c r="DB391" s="417"/>
      <c r="DC391" s="430"/>
      <c r="DD391" s="428">
        <v>0</v>
      </c>
      <c r="DE391" s="429"/>
      <c r="DF391" s="416"/>
      <c r="DG391" s="417"/>
      <c r="DH391" s="430"/>
      <c r="DI391" s="428">
        <v>0</v>
      </c>
      <c r="DJ391" s="429"/>
      <c r="DK391" s="416"/>
      <c r="DL391" s="417"/>
      <c r="DM391" s="430"/>
      <c r="DN391" s="428">
        <v>0</v>
      </c>
      <c r="DO391" s="429"/>
      <c r="DP391" s="416"/>
      <c r="DQ391" s="417"/>
      <c r="DR391" s="430"/>
      <c r="DS391" s="428">
        <v>0</v>
      </c>
      <c r="DT391" s="429"/>
      <c r="DU391" s="416"/>
      <c r="DV391" s="417"/>
      <c r="DW391" s="430"/>
      <c r="DX391" s="428">
        <v>0</v>
      </c>
      <c r="DY391" s="429"/>
      <c r="DZ391" s="416"/>
      <c r="EA391" s="417"/>
      <c r="EB391" s="430"/>
      <c r="EC391" s="428">
        <v>0</v>
      </c>
      <c r="ED391" s="429"/>
      <c r="EE391" s="416"/>
      <c r="EF391" s="417"/>
      <c r="EG391" s="430"/>
      <c r="EH391" s="428">
        <v>0</v>
      </c>
      <c r="EI391" s="429"/>
      <c r="EJ391" s="416"/>
      <c r="EK391" s="417"/>
      <c r="EL391" s="430"/>
      <c r="EM391" s="428">
        <f>SUM(CE391:CE391)</f>
        <v>0</v>
      </c>
      <c r="EN391" s="429"/>
      <c r="EO391" s="416"/>
      <c r="EP391" s="301"/>
      <c r="ER391" s="290"/>
    </row>
    <row r="392" spans="4:148" ht="12.75" hidden="1" customHeight="1" x14ac:dyDescent="0.35">
      <c r="D392" s="301"/>
      <c r="H392" s="416"/>
      <c r="I392" s="416"/>
      <c r="J392" s="416"/>
      <c r="K392" s="417"/>
      <c r="L392" s="416"/>
      <c r="M392" s="416"/>
      <c r="N392" s="416"/>
      <c r="O392" s="416"/>
      <c r="P392" s="417"/>
      <c r="Q392" s="416"/>
      <c r="R392" s="416"/>
      <c r="S392" s="416"/>
      <c r="T392" s="416"/>
      <c r="U392" s="417"/>
      <c r="V392" s="416"/>
      <c r="W392" s="416"/>
      <c r="X392" s="416"/>
      <c r="Y392" s="416"/>
      <c r="Z392" s="417"/>
      <c r="AA392" s="416"/>
      <c r="AB392" s="416"/>
      <c r="AC392" s="416"/>
      <c r="AD392" s="416"/>
      <c r="AE392" s="417"/>
      <c r="AF392" s="416"/>
      <c r="AG392" s="416"/>
      <c r="AH392" s="416"/>
      <c r="AI392" s="416"/>
      <c r="AJ392" s="417"/>
      <c r="AK392" s="416"/>
      <c r="AL392" s="416"/>
      <c r="AM392" s="416"/>
      <c r="AN392" s="416"/>
      <c r="AO392" s="417"/>
      <c r="AP392" s="416"/>
      <c r="AQ392" s="416"/>
      <c r="AR392" s="416"/>
      <c r="AS392" s="416"/>
      <c r="AT392" s="417"/>
      <c r="AU392" s="416"/>
      <c r="AV392" s="416"/>
      <c r="AW392" s="416"/>
      <c r="AX392" s="416"/>
      <c r="AY392" s="417"/>
      <c r="AZ392" s="416"/>
      <c r="BA392" s="416"/>
      <c r="BB392" s="416"/>
      <c r="BC392" s="416"/>
      <c r="BD392" s="417"/>
      <c r="BE392" s="416"/>
      <c r="BF392" s="416"/>
      <c r="BG392" s="416"/>
      <c r="BH392" s="416"/>
      <c r="BI392" s="417"/>
      <c r="BJ392" s="416"/>
      <c r="BK392" s="416"/>
      <c r="BL392" s="416"/>
      <c r="BM392" s="416"/>
      <c r="BN392" s="417"/>
      <c r="BO392" s="416"/>
      <c r="BP392" s="416"/>
      <c r="BQ392" s="416"/>
      <c r="BR392" s="416"/>
      <c r="BS392" s="417"/>
      <c r="BT392" s="416"/>
      <c r="BU392" s="416"/>
      <c r="BV392" s="416"/>
      <c r="BW392" s="416"/>
      <c r="BX392" s="417"/>
      <c r="BY392" s="416"/>
      <c r="BZ392" s="416"/>
      <c r="CA392" s="416"/>
      <c r="CB392" s="416"/>
      <c r="CC392" s="417"/>
      <c r="CD392" s="416"/>
      <c r="CE392" s="416"/>
      <c r="CF392" s="416"/>
      <c r="CG392" s="416"/>
      <c r="CH392" s="417"/>
      <c r="CI392" s="416"/>
      <c r="CJ392" s="416"/>
      <c r="CK392" s="416"/>
      <c r="CL392" s="416"/>
      <c r="CM392" s="417"/>
      <c r="CN392" s="416"/>
      <c r="CO392" s="416"/>
      <c r="CP392" s="416"/>
      <c r="CQ392" s="416"/>
      <c r="CR392" s="417"/>
      <c r="CS392" s="416"/>
      <c r="CT392" s="416"/>
      <c r="CU392" s="416"/>
      <c r="CV392" s="416"/>
      <c r="CW392" s="417"/>
      <c r="CX392" s="416"/>
      <c r="CY392" s="416"/>
      <c r="CZ392" s="416"/>
      <c r="DA392" s="416"/>
      <c r="DB392" s="417"/>
      <c r="DC392" s="416"/>
      <c r="DD392" s="416"/>
      <c r="DE392" s="416"/>
      <c r="DF392" s="416"/>
      <c r="DG392" s="417"/>
      <c r="DH392" s="416"/>
      <c r="DI392" s="416"/>
      <c r="DJ392" s="416"/>
      <c r="DK392" s="416"/>
      <c r="DL392" s="417"/>
      <c r="DM392" s="416"/>
      <c r="DN392" s="416"/>
      <c r="DO392" s="416"/>
      <c r="DP392" s="416"/>
      <c r="DQ392" s="417"/>
      <c r="DR392" s="416"/>
      <c r="DS392" s="416"/>
      <c r="DT392" s="416"/>
      <c r="DU392" s="416"/>
      <c r="DV392" s="417"/>
      <c r="DW392" s="416"/>
      <c r="DX392" s="416"/>
      <c r="DY392" s="416"/>
      <c r="DZ392" s="416"/>
      <c r="EA392" s="417"/>
      <c r="EB392" s="416"/>
      <c r="EC392" s="416"/>
      <c r="ED392" s="416"/>
      <c r="EE392" s="416"/>
      <c r="EF392" s="417"/>
      <c r="EG392" s="416"/>
      <c r="EH392" s="416"/>
      <c r="EI392" s="416"/>
      <c r="EJ392" s="416"/>
      <c r="EK392" s="417"/>
      <c r="EL392" s="416"/>
      <c r="EM392" s="416"/>
      <c r="EN392" s="416"/>
      <c r="EO392" s="416"/>
      <c r="EP392" s="301"/>
      <c r="ER392" s="290"/>
    </row>
    <row r="393" spans="4:148" ht="12.75" customHeight="1" x14ac:dyDescent="0.35">
      <c r="D393" s="301" t="s">
        <v>370</v>
      </c>
      <c r="H393" s="416">
        <f>SUM(H394:H396)</f>
        <v>0</v>
      </c>
      <c r="I393" s="416"/>
      <c r="J393" s="416"/>
      <c r="K393" s="417"/>
      <c r="L393" s="416"/>
      <c r="M393" s="416">
        <f>SUM(M394:M396)</f>
        <v>1406772</v>
      </c>
      <c r="N393" s="416"/>
      <c r="O393" s="416"/>
      <c r="P393" s="417"/>
      <c r="Q393" s="416"/>
      <c r="R393" s="416">
        <f>SUM(R394:R396)</f>
        <v>0</v>
      </c>
      <c r="S393" s="416"/>
      <c r="T393" s="416"/>
      <c r="U393" s="417"/>
      <c r="V393" s="416"/>
      <c r="W393" s="416">
        <f>SUM(W394:W396)</f>
        <v>0</v>
      </c>
      <c r="X393" s="416"/>
      <c r="Y393" s="416"/>
      <c r="Z393" s="417"/>
      <c r="AA393" s="416"/>
      <c r="AB393" s="416">
        <f>SUM(AB394:AB396)</f>
        <v>0</v>
      </c>
      <c r="AC393" s="416"/>
      <c r="AD393" s="416"/>
      <c r="AE393" s="417"/>
      <c r="AF393" s="416"/>
      <c r="AG393" s="416">
        <f>SUM(AG394:AG396)</f>
        <v>0</v>
      </c>
      <c r="AH393" s="416"/>
      <c r="AI393" s="416"/>
      <c r="AJ393" s="417"/>
      <c r="AK393" s="416"/>
      <c r="AL393" s="416">
        <f>SUM(AL394:AL396)</f>
        <v>0</v>
      </c>
      <c r="AM393" s="416"/>
      <c r="AN393" s="416"/>
      <c r="AO393" s="417"/>
      <c r="AP393" s="416"/>
      <c r="AQ393" s="416">
        <f>SUM(AQ394:AQ396)</f>
        <v>0</v>
      </c>
      <c r="AR393" s="416"/>
      <c r="AS393" s="416"/>
      <c r="AT393" s="417"/>
      <c r="AU393" s="416"/>
      <c r="AV393" s="416">
        <f>SUM(AV394:AV396)</f>
        <v>0</v>
      </c>
      <c r="AW393" s="416"/>
      <c r="AX393" s="416"/>
      <c r="AY393" s="417"/>
      <c r="AZ393" s="416"/>
      <c r="BA393" s="416">
        <f>SUM(BA394:BA396)</f>
        <v>0</v>
      </c>
      <c r="BB393" s="416"/>
      <c r="BC393" s="416"/>
      <c r="BD393" s="417"/>
      <c r="BE393" s="416"/>
      <c r="BF393" s="416">
        <f>SUM(BF394:BF396)</f>
        <v>0</v>
      </c>
      <c r="BG393" s="416"/>
      <c r="BH393" s="416"/>
      <c r="BI393" s="417"/>
      <c r="BJ393" s="416"/>
      <c r="BK393" s="416">
        <f>SUM(BK394:BK396)</f>
        <v>0</v>
      </c>
      <c r="BL393" s="416"/>
      <c r="BM393" s="416"/>
      <c r="BN393" s="417"/>
      <c r="BO393" s="416"/>
      <c r="BP393" s="416">
        <f>SUM(BP394:BP396)</f>
        <v>0</v>
      </c>
      <c r="BQ393" s="416"/>
      <c r="BR393" s="416"/>
      <c r="BS393" s="417"/>
      <c r="BT393" s="416"/>
      <c r="BU393" s="416">
        <f>SUM(BU394:BU396)</f>
        <v>1406772</v>
      </c>
      <c r="BV393" s="416"/>
      <c r="BW393" s="416"/>
      <c r="BX393" s="417"/>
      <c r="BY393" s="416"/>
      <c r="BZ393" s="416">
        <f>SUM(BZ394:BZ396)</f>
        <v>5578728</v>
      </c>
      <c r="CA393" s="416"/>
      <c r="CB393" s="416"/>
      <c r="CC393" s="417"/>
      <c r="CD393" s="416"/>
      <c r="CE393" s="416">
        <f>SUM(CE394:CE396)</f>
        <v>0</v>
      </c>
      <c r="CF393" s="416"/>
      <c r="CG393" s="416"/>
      <c r="CH393" s="417"/>
      <c r="CI393" s="416"/>
      <c r="CJ393" s="416">
        <f>SUM(CJ394:CJ396)</f>
        <v>0</v>
      </c>
      <c r="CK393" s="416"/>
      <c r="CL393" s="416"/>
      <c r="CM393" s="417"/>
      <c r="CN393" s="416"/>
      <c r="CO393" s="416">
        <f>SUM(CO394:CO396)</f>
        <v>0</v>
      </c>
      <c r="CP393" s="416"/>
      <c r="CQ393" s="416"/>
      <c r="CR393" s="417"/>
      <c r="CS393" s="416"/>
      <c r="CT393" s="416">
        <f>SUM(CT394:CT396)</f>
        <v>0</v>
      </c>
      <c r="CU393" s="416"/>
      <c r="CV393" s="416"/>
      <c r="CW393" s="417"/>
      <c r="CX393" s="416"/>
      <c r="CY393" s="416">
        <f>SUM(CY394:CY396)</f>
        <v>0</v>
      </c>
      <c r="CZ393" s="416"/>
      <c r="DA393" s="416"/>
      <c r="DB393" s="417"/>
      <c r="DC393" s="416"/>
      <c r="DD393" s="416">
        <f>SUM(DD394:DD396)</f>
        <v>0</v>
      </c>
      <c r="DE393" s="416"/>
      <c r="DF393" s="416"/>
      <c r="DG393" s="417"/>
      <c r="DH393" s="416"/>
      <c r="DI393" s="416">
        <f>SUM(DI394:DI396)</f>
        <v>15204</v>
      </c>
      <c r="DJ393" s="416"/>
      <c r="DK393" s="416"/>
      <c r="DL393" s="417"/>
      <c r="DM393" s="416"/>
      <c r="DN393" s="416">
        <f>SUM(DN394:DN396)</f>
        <v>1400859</v>
      </c>
      <c r="DO393" s="416"/>
      <c r="DP393" s="416"/>
      <c r="DQ393" s="417"/>
      <c r="DR393" s="416"/>
      <c r="DS393" s="416">
        <f>SUM(DS394:DS396)</f>
        <v>0</v>
      </c>
      <c r="DT393" s="416"/>
      <c r="DU393" s="416"/>
      <c r="DV393" s="417"/>
      <c r="DW393" s="416"/>
      <c r="DX393" s="416">
        <f>SUM(DX394:DX396)</f>
        <v>0</v>
      </c>
      <c r="DY393" s="416"/>
      <c r="DZ393" s="416"/>
      <c r="EA393" s="417"/>
      <c r="EB393" s="416"/>
      <c r="EC393" s="416">
        <f>SUM(EC394:EC396)</f>
        <v>797565</v>
      </c>
      <c r="ED393" s="416"/>
      <c r="EE393" s="416"/>
      <c r="EF393" s="417"/>
      <c r="EG393" s="416"/>
      <c r="EH393" s="416">
        <f>SUM(EH394:EH396)</f>
        <v>3365100</v>
      </c>
      <c r="EI393" s="416"/>
      <c r="EJ393" s="416"/>
      <c r="EK393" s="417"/>
      <c r="EL393" s="416"/>
      <c r="EM393" s="416">
        <f>SUM(EM394:EM396)</f>
        <v>0</v>
      </c>
      <c r="EN393" s="416"/>
      <c r="EO393" s="416"/>
      <c r="EP393" s="301"/>
      <c r="ER393" s="290"/>
    </row>
    <row r="394" spans="4:148" ht="12.75" customHeight="1" x14ac:dyDescent="0.35">
      <c r="D394" s="301" t="s">
        <v>338</v>
      </c>
      <c r="G394" s="320"/>
      <c r="H394" s="414">
        <v>0</v>
      </c>
      <c r="I394" s="415"/>
      <c r="J394" s="416"/>
      <c r="K394" s="417"/>
      <c r="L394" s="418"/>
      <c r="M394" s="414">
        <f>1406772+121170</f>
        <v>1527942</v>
      </c>
      <c r="N394" s="415"/>
      <c r="O394" s="416"/>
      <c r="P394" s="417"/>
      <c r="Q394" s="418"/>
      <c r="R394" s="414">
        <v>0</v>
      </c>
      <c r="S394" s="415"/>
      <c r="T394" s="416"/>
      <c r="U394" s="417"/>
      <c r="V394" s="418"/>
      <c r="W394" s="414">
        <v>0</v>
      </c>
      <c r="X394" s="415"/>
      <c r="Y394" s="416"/>
      <c r="Z394" s="417"/>
      <c r="AA394" s="418"/>
      <c r="AB394" s="414">
        <v>0</v>
      </c>
      <c r="AC394" s="415"/>
      <c r="AD394" s="416"/>
      <c r="AE394" s="417"/>
      <c r="AF394" s="418"/>
      <c r="AG394" s="414">
        <v>0</v>
      </c>
      <c r="AH394" s="415"/>
      <c r="AI394" s="416"/>
      <c r="AJ394" s="417"/>
      <c r="AK394" s="418"/>
      <c r="AL394" s="414">
        <v>0</v>
      </c>
      <c r="AM394" s="415"/>
      <c r="AN394" s="416"/>
      <c r="AO394" s="417"/>
      <c r="AP394" s="418"/>
      <c r="AQ394" s="414">
        <v>0</v>
      </c>
      <c r="AR394" s="415"/>
      <c r="AS394" s="416"/>
      <c r="AT394" s="417"/>
      <c r="AU394" s="418"/>
      <c r="AV394" s="414">
        <v>0</v>
      </c>
      <c r="AW394" s="415"/>
      <c r="AX394" s="416"/>
      <c r="AY394" s="417"/>
      <c r="AZ394" s="418"/>
      <c r="BA394" s="414">
        <v>0</v>
      </c>
      <c r="BB394" s="415"/>
      <c r="BC394" s="416"/>
      <c r="BD394" s="417"/>
      <c r="BE394" s="418"/>
      <c r="BF394" s="414">
        <v>0</v>
      </c>
      <c r="BG394" s="415"/>
      <c r="BH394" s="416"/>
      <c r="BI394" s="417"/>
      <c r="BJ394" s="418"/>
      <c r="BK394" s="414">
        <v>0</v>
      </c>
      <c r="BL394" s="415"/>
      <c r="BM394" s="416"/>
      <c r="BN394" s="417"/>
      <c r="BO394" s="418"/>
      <c r="BP394" s="414">
        <v>0</v>
      </c>
      <c r="BQ394" s="415"/>
      <c r="BR394" s="416"/>
      <c r="BS394" s="417"/>
      <c r="BT394" s="418"/>
      <c r="BU394" s="414">
        <f>SUM(M394:BP394)</f>
        <v>1527942</v>
      </c>
      <c r="BV394" s="415"/>
      <c r="BW394" s="416"/>
      <c r="BX394" s="417"/>
      <c r="BY394" s="418"/>
      <c r="BZ394" s="414">
        <v>6044668</v>
      </c>
      <c r="CA394" s="415"/>
      <c r="CB394" s="416"/>
      <c r="CC394" s="417"/>
      <c r="CD394" s="418"/>
      <c r="CE394" s="414">
        <v>0</v>
      </c>
      <c r="CF394" s="415"/>
      <c r="CG394" s="416"/>
      <c r="CH394" s="417"/>
      <c r="CI394" s="418"/>
      <c r="CJ394" s="414">
        <v>0</v>
      </c>
      <c r="CK394" s="415"/>
      <c r="CL394" s="416"/>
      <c r="CM394" s="417"/>
      <c r="CN394" s="418"/>
      <c r="CO394" s="414">
        <v>0</v>
      </c>
      <c r="CP394" s="415"/>
      <c r="CQ394" s="416"/>
      <c r="CR394" s="417"/>
      <c r="CS394" s="418"/>
      <c r="CT394" s="414">
        <v>0</v>
      </c>
      <c r="CU394" s="415"/>
      <c r="CV394" s="416"/>
      <c r="CW394" s="417"/>
      <c r="CX394" s="418"/>
      <c r="CY394" s="414">
        <v>0</v>
      </c>
      <c r="CZ394" s="415"/>
      <c r="DA394" s="416"/>
      <c r="DB394" s="417"/>
      <c r="DC394" s="418"/>
      <c r="DD394" s="414">
        <v>0</v>
      </c>
      <c r="DE394" s="415"/>
      <c r="DF394" s="416"/>
      <c r="DG394" s="417"/>
      <c r="DH394" s="418"/>
      <c r="DI394" s="414">
        <v>15324</v>
      </c>
      <c r="DJ394" s="415"/>
      <c r="DK394" s="416"/>
      <c r="DL394" s="417"/>
      <c r="DM394" s="418"/>
      <c r="DN394" s="414">
        <v>1484608</v>
      </c>
      <c r="DO394" s="415"/>
      <c r="DP394" s="416"/>
      <c r="DQ394" s="417"/>
      <c r="DR394" s="418"/>
      <c r="DS394" s="414">
        <v>0</v>
      </c>
      <c r="DT394" s="415"/>
      <c r="DU394" s="416"/>
      <c r="DV394" s="417"/>
      <c r="DW394" s="418"/>
      <c r="DX394" s="414">
        <v>0</v>
      </c>
      <c r="DY394" s="415"/>
      <c r="DZ394" s="416"/>
      <c r="EA394" s="417"/>
      <c r="EB394" s="418"/>
      <c r="EC394" s="414">
        <v>902644</v>
      </c>
      <c r="ED394" s="415"/>
      <c r="EE394" s="416"/>
      <c r="EF394" s="417"/>
      <c r="EG394" s="418"/>
      <c r="EH394" s="414">
        <v>3642092</v>
      </c>
      <c r="EI394" s="415"/>
      <c r="EJ394" s="416"/>
      <c r="EK394" s="417"/>
      <c r="EL394" s="418"/>
      <c r="EM394" s="414">
        <f t="shared" ref="EM394:EM396" si="31">SUM(CE394)</f>
        <v>0</v>
      </c>
      <c r="EN394" s="415"/>
      <c r="EO394" s="416"/>
      <c r="EP394" s="301"/>
      <c r="ER394" s="290"/>
    </row>
    <row r="395" spans="4:148" ht="12.75" customHeight="1" x14ac:dyDescent="0.35">
      <c r="D395" s="301" t="s">
        <v>341</v>
      </c>
      <c r="G395" s="313"/>
      <c r="H395" s="416">
        <v>0</v>
      </c>
      <c r="I395" s="420"/>
      <c r="J395" s="416"/>
      <c r="K395" s="417"/>
      <c r="L395" s="417"/>
      <c r="M395" s="416">
        <v>0</v>
      </c>
      <c r="N395" s="420"/>
      <c r="O395" s="416"/>
      <c r="P395" s="417"/>
      <c r="Q395" s="417"/>
      <c r="R395" s="416">
        <v>0</v>
      </c>
      <c r="S395" s="420"/>
      <c r="T395" s="416"/>
      <c r="U395" s="417"/>
      <c r="V395" s="417"/>
      <c r="W395" s="416">
        <v>0</v>
      </c>
      <c r="X395" s="420"/>
      <c r="Y395" s="416"/>
      <c r="Z395" s="417"/>
      <c r="AA395" s="417"/>
      <c r="AB395" s="416">
        <v>0</v>
      </c>
      <c r="AC395" s="420"/>
      <c r="AD395" s="416"/>
      <c r="AE395" s="417"/>
      <c r="AF395" s="417"/>
      <c r="AG395" s="416">
        <v>0</v>
      </c>
      <c r="AH395" s="420"/>
      <c r="AI395" s="416"/>
      <c r="AJ395" s="417"/>
      <c r="AK395" s="417"/>
      <c r="AL395" s="416">
        <v>0</v>
      </c>
      <c r="AM395" s="420"/>
      <c r="AN395" s="416"/>
      <c r="AO395" s="417"/>
      <c r="AP395" s="417"/>
      <c r="AQ395" s="416">
        <v>0</v>
      </c>
      <c r="AR395" s="420"/>
      <c r="AS395" s="416"/>
      <c r="AT395" s="417"/>
      <c r="AU395" s="417"/>
      <c r="AV395" s="416">
        <v>0</v>
      </c>
      <c r="AW395" s="420"/>
      <c r="AX395" s="416"/>
      <c r="AY395" s="417"/>
      <c r="AZ395" s="417"/>
      <c r="BA395" s="416">
        <v>0</v>
      </c>
      <c r="BB395" s="420"/>
      <c r="BC395" s="416"/>
      <c r="BD395" s="417"/>
      <c r="BE395" s="417"/>
      <c r="BF395" s="416">
        <v>0</v>
      </c>
      <c r="BG395" s="420"/>
      <c r="BH395" s="416"/>
      <c r="BI395" s="417"/>
      <c r="BJ395" s="417"/>
      <c r="BK395" s="416">
        <v>0</v>
      </c>
      <c r="BL395" s="420"/>
      <c r="BM395" s="416"/>
      <c r="BN395" s="417"/>
      <c r="BO395" s="417"/>
      <c r="BP395" s="416">
        <v>0</v>
      </c>
      <c r="BQ395" s="420"/>
      <c r="BR395" s="416"/>
      <c r="BS395" s="417"/>
      <c r="BT395" s="417"/>
      <c r="BU395" s="416">
        <f>SUM(M395:BP395)</f>
        <v>0</v>
      </c>
      <c r="BV395" s="420"/>
      <c r="BW395" s="416"/>
      <c r="BX395" s="417"/>
      <c r="BY395" s="417"/>
      <c r="BZ395" s="416">
        <v>0</v>
      </c>
      <c r="CA395" s="420"/>
      <c r="CB395" s="416"/>
      <c r="CC395" s="417"/>
      <c r="CD395" s="417"/>
      <c r="CE395" s="416">
        <v>0</v>
      </c>
      <c r="CF395" s="420"/>
      <c r="CG395" s="416"/>
      <c r="CH395" s="417"/>
      <c r="CI395" s="417"/>
      <c r="CJ395" s="416">
        <v>0</v>
      </c>
      <c r="CK395" s="420"/>
      <c r="CL395" s="416"/>
      <c r="CM395" s="417"/>
      <c r="CN395" s="417"/>
      <c r="CO395" s="416">
        <v>0</v>
      </c>
      <c r="CP395" s="420"/>
      <c r="CQ395" s="416"/>
      <c r="CR395" s="417"/>
      <c r="CS395" s="417"/>
      <c r="CT395" s="416">
        <v>0</v>
      </c>
      <c r="CU395" s="420"/>
      <c r="CV395" s="416"/>
      <c r="CW395" s="417"/>
      <c r="CX395" s="417"/>
      <c r="CY395" s="416">
        <v>0</v>
      </c>
      <c r="CZ395" s="420"/>
      <c r="DA395" s="416"/>
      <c r="DB395" s="417"/>
      <c r="DC395" s="417"/>
      <c r="DD395" s="416">
        <v>0</v>
      </c>
      <c r="DE395" s="420"/>
      <c r="DF395" s="416"/>
      <c r="DG395" s="417"/>
      <c r="DH395" s="417"/>
      <c r="DI395" s="416">
        <v>0</v>
      </c>
      <c r="DJ395" s="420"/>
      <c r="DK395" s="416"/>
      <c r="DL395" s="417"/>
      <c r="DM395" s="417"/>
      <c r="DN395" s="416">
        <v>0</v>
      </c>
      <c r="DO395" s="420"/>
      <c r="DP395" s="416"/>
      <c r="DQ395" s="417"/>
      <c r="DR395" s="417"/>
      <c r="DS395" s="416">
        <v>0</v>
      </c>
      <c r="DT395" s="420"/>
      <c r="DU395" s="416"/>
      <c r="DV395" s="417"/>
      <c r="DW395" s="417"/>
      <c r="DX395" s="416">
        <v>0</v>
      </c>
      <c r="DY395" s="420"/>
      <c r="DZ395" s="416"/>
      <c r="EA395" s="417"/>
      <c r="EB395" s="417"/>
      <c r="EC395" s="416">
        <v>0</v>
      </c>
      <c r="ED395" s="420"/>
      <c r="EE395" s="416"/>
      <c r="EF395" s="417"/>
      <c r="EG395" s="417"/>
      <c r="EH395" s="416">
        <v>0</v>
      </c>
      <c r="EI395" s="420"/>
      <c r="EJ395" s="416"/>
      <c r="EK395" s="417"/>
      <c r="EL395" s="417"/>
      <c r="EM395" s="416">
        <f t="shared" si="31"/>
        <v>0</v>
      </c>
      <c r="EN395" s="420"/>
      <c r="EO395" s="416"/>
      <c r="EP395" s="301"/>
      <c r="ER395" s="290"/>
    </row>
    <row r="396" spans="4:148" ht="12.75" customHeight="1" x14ac:dyDescent="0.35">
      <c r="D396" s="301" t="s">
        <v>342</v>
      </c>
      <c r="G396" s="337"/>
      <c r="H396" s="428">
        <v>0</v>
      </c>
      <c r="I396" s="429"/>
      <c r="J396" s="416"/>
      <c r="K396" s="417"/>
      <c r="L396" s="430"/>
      <c r="M396" s="428">
        <v>-121170</v>
      </c>
      <c r="N396" s="429"/>
      <c r="O396" s="416"/>
      <c r="P396" s="417"/>
      <c r="Q396" s="430"/>
      <c r="R396" s="428">
        <v>0</v>
      </c>
      <c r="S396" s="429"/>
      <c r="T396" s="416"/>
      <c r="U396" s="417"/>
      <c r="V396" s="430"/>
      <c r="W396" s="428">
        <v>0</v>
      </c>
      <c r="X396" s="429"/>
      <c r="Y396" s="416"/>
      <c r="Z396" s="417"/>
      <c r="AA396" s="430"/>
      <c r="AB396" s="428">
        <v>0</v>
      </c>
      <c r="AC396" s="429"/>
      <c r="AD396" s="416"/>
      <c r="AE396" s="417"/>
      <c r="AF396" s="430"/>
      <c r="AG396" s="428">
        <v>0</v>
      </c>
      <c r="AH396" s="429"/>
      <c r="AI396" s="416"/>
      <c r="AJ396" s="417"/>
      <c r="AK396" s="430"/>
      <c r="AL396" s="428">
        <v>0</v>
      </c>
      <c r="AM396" s="429"/>
      <c r="AN396" s="416"/>
      <c r="AO396" s="417"/>
      <c r="AP396" s="430"/>
      <c r="AQ396" s="428">
        <v>0</v>
      </c>
      <c r="AR396" s="429"/>
      <c r="AS396" s="416"/>
      <c r="AT396" s="417"/>
      <c r="AU396" s="430"/>
      <c r="AV396" s="428">
        <v>0</v>
      </c>
      <c r="AW396" s="429"/>
      <c r="AX396" s="416"/>
      <c r="AY396" s="417"/>
      <c r="AZ396" s="430"/>
      <c r="BA396" s="428">
        <v>0</v>
      </c>
      <c r="BB396" s="429"/>
      <c r="BC396" s="416"/>
      <c r="BD396" s="417"/>
      <c r="BE396" s="430"/>
      <c r="BF396" s="428">
        <v>0</v>
      </c>
      <c r="BG396" s="429"/>
      <c r="BH396" s="416"/>
      <c r="BI396" s="417"/>
      <c r="BJ396" s="430"/>
      <c r="BK396" s="428">
        <v>0</v>
      </c>
      <c r="BL396" s="429"/>
      <c r="BM396" s="416"/>
      <c r="BN396" s="417"/>
      <c r="BO396" s="430"/>
      <c r="BP396" s="428">
        <v>0</v>
      </c>
      <c r="BQ396" s="429"/>
      <c r="BR396" s="416"/>
      <c r="BS396" s="417"/>
      <c r="BT396" s="430"/>
      <c r="BU396" s="428">
        <f>SUM(M396:BP396)</f>
        <v>-121170</v>
      </c>
      <c r="BV396" s="429"/>
      <c r="BW396" s="416"/>
      <c r="BX396" s="417"/>
      <c r="BY396" s="430"/>
      <c r="BZ396" s="428">
        <v>-465940</v>
      </c>
      <c r="CA396" s="429"/>
      <c r="CB396" s="416"/>
      <c r="CC396" s="417"/>
      <c r="CD396" s="430"/>
      <c r="CE396" s="428">
        <v>0</v>
      </c>
      <c r="CF396" s="429"/>
      <c r="CG396" s="416"/>
      <c r="CH396" s="417"/>
      <c r="CI396" s="430"/>
      <c r="CJ396" s="428">
        <v>0</v>
      </c>
      <c r="CK396" s="429"/>
      <c r="CL396" s="416"/>
      <c r="CM396" s="417"/>
      <c r="CN396" s="430"/>
      <c r="CO396" s="428">
        <v>0</v>
      </c>
      <c r="CP396" s="429"/>
      <c r="CQ396" s="416"/>
      <c r="CR396" s="417"/>
      <c r="CS396" s="430"/>
      <c r="CT396" s="428">
        <v>0</v>
      </c>
      <c r="CU396" s="429"/>
      <c r="CV396" s="416"/>
      <c r="CW396" s="417"/>
      <c r="CX396" s="430"/>
      <c r="CY396" s="428">
        <v>0</v>
      </c>
      <c r="CZ396" s="429"/>
      <c r="DA396" s="416"/>
      <c r="DB396" s="417"/>
      <c r="DC396" s="430"/>
      <c r="DD396" s="428">
        <v>0</v>
      </c>
      <c r="DE396" s="429"/>
      <c r="DF396" s="416"/>
      <c r="DG396" s="417"/>
      <c r="DH396" s="430"/>
      <c r="DI396" s="428">
        <v>-120</v>
      </c>
      <c r="DJ396" s="429"/>
      <c r="DK396" s="416"/>
      <c r="DL396" s="417"/>
      <c r="DM396" s="430"/>
      <c r="DN396" s="428">
        <v>-83749</v>
      </c>
      <c r="DO396" s="429"/>
      <c r="DP396" s="416"/>
      <c r="DQ396" s="417"/>
      <c r="DR396" s="430"/>
      <c r="DS396" s="428">
        <v>0</v>
      </c>
      <c r="DT396" s="429"/>
      <c r="DU396" s="416"/>
      <c r="DV396" s="417"/>
      <c r="DW396" s="430"/>
      <c r="DX396" s="428">
        <v>0</v>
      </c>
      <c r="DY396" s="429"/>
      <c r="DZ396" s="416"/>
      <c r="EA396" s="417"/>
      <c r="EB396" s="430"/>
      <c r="EC396" s="428">
        <v>-105079</v>
      </c>
      <c r="ED396" s="429"/>
      <c r="EE396" s="416"/>
      <c r="EF396" s="417"/>
      <c r="EG396" s="430"/>
      <c r="EH396" s="428">
        <v>-276992</v>
      </c>
      <c r="EI396" s="429"/>
      <c r="EJ396" s="416"/>
      <c r="EK396" s="417"/>
      <c r="EL396" s="430"/>
      <c r="EM396" s="428">
        <f t="shared" si="31"/>
        <v>0</v>
      </c>
      <c r="EN396" s="429"/>
      <c r="EO396" s="416"/>
      <c r="EP396" s="301"/>
      <c r="ER396" s="290"/>
    </row>
    <row r="397" spans="4:148" ht="12.75" customHeight="1" x14ac:dyDescent="0.35">
      <c r="D397" s="301"/>
      <c r="H397" s="416"/>
      <c r="I397" s="416"/>
      <c r="J397" s="416"/>
      <c r="K397" s="417"/>
      <c r="L397" s="416"/>
      <c r="M397" s="416"/>
      <c r="N397" s="416"/>
      <c r="O397" s="416"/>
      <c r="P397" s="417"/>
      <c r="Q397" s="416"/>
      <c r="R397" s="416"/>
      <c r="S397" s="416"/>
      <c r="T397" s="416"/>
      <c r="U397" s="417"/>
      <c r="V397" s="416"/>
      <c r="W397" s="416"/>
      <c r="X397" s="416"/>
      <c r="Y397" s="416"/>
      <c r="Z397" s="417"/>
      <c r="AA397" s="416"/>
      <c r="AB397" s="416"/>
      <c r="AC397" s="416"/>
      <c r="AD397" s="416"/>
      <c r="AE397" s="417"/>
      <c r="AF397" s="416"/>
      <c r="AG397" s="416"/>
      <c r="AH397" s="416"/>
      <c r="AI397" s="416"/>
      <c r="AJ397" s="417"/>
      <c r="AK397" s="416"/>
      <c r="AL397" s="416"/>
      <c r="AM397" s="416"/>
      <c r="AN397" s="416"/>
      <c r="AO397" s="417"/>
      <c r="AP397" s="416"/>
      <c r="AQ397" s="416"/>
      <c r="AR397" s="416"/>
      <c r="AS397" s="416"/>
      <c r="AT397" s="417"/>
      <c r="AU397" s="416"/>
      <c r="AV397" s="416"/>
      <c r="AW397" s="416"/>
      <c r="AX397" s="416"/>
      <c r="AY397" s="417"/>
      <c r="AZ397" s="416"/>
      <c r="BA397" s="416"/>
      <c r="BB397" s="416"/>
      <c r="BC397" s="416"/>
      <c r="BD397" s="417"/>
      <c r="BE397" s="416"/>
      <c r="BF397" s="416"/>
      <c r="BG397" s="416"/>
      <c r="BH397" s="416"/>
      <c r="BI397" s="417"/>
      <c r="BJ397" s="416"/>
      <c r="BK397" s="416"/>
      <c r="BL397" s="416"/>
      <c r="BM397" s="416"/>
      <c r="BN397" s="417"/>
      <c r="BO397" s="416"/>
      <c r="BP397" s="416"/>
      <c r="BQ397" s="416"/>
      <c r="BR397" s="416"/>
      <c r="BS397" s="417"/>
      <c r="BT397" s="416"/>
      <c r="BU397" s="416"/>
      <c r="BV397" s="416"/>
      <c r="BW397" s="416"/>
      <c r="BX397" s="417"/>
      <c r="BY397" s="416"/>
      <c r="BZ397" s="416"/>
      <c r="CA397" s="416"/>
      <c r="CB397" s="416"/>
      <c r="CC397" s="417"/>
      <c r="CD397" s="416"/>
      <c r="CE397" s="416"/>
      <c r="CF397" s="416"/>
      <c r="CG397" s="416"/>
      <c r="CH397" s="417"/>
      <c r="CI397" s="416"/>
      <c r="CJ397" s="416"/>
      <c r="CK397" s="416"/>
      <c r="CL397" s="416"/>
      <c r="CM397" s="417"/>
      <c r="CN397" s="416"/>
      <c r="CO397" s="416"/>
      <c r="CP397" s="416"/>
      <c r="CQ397" s="416"/>
      <c r="CR397" s="417"/>
      <c r="CS397" s="416"/>
      <c r="CT397" s="416"/>
      <c r="CU397" s="416"/>
      <c r="CV397" s="416"/>
      <c r="CW397" s="417"/>
      <c r="CX397" s="416"/>
      <c r="CY397" s="416"/>
      <c r="CZ397" s="416"/>
      <c r="DA397" s="416"/>
      <c r="DB397" s="417"/>
      <c r="DC397" s="416"/>
      <c r="DD397" s="416"/>
      <c r="DE397" s="416"/>
      <c r="DF397" s="416"/>
      <c r="DG397" s="417"/>
      <c r="DH397" s="416"/>
      <c r="DI397" s="416"/>
      <c r="DJ397" s="416"/>
      <c r="DK397" s="416"/>
      <c r="DL397" s="417"/>
      <c r="DM397" s="416"/>
      <c r="DN397" s="416"/>
      <c r="DO397" s="416"/>
      <c r="DP397" s="416"/>
      <c r="DQ397" s="417"/>
      <c r="DR397" s="416"/>
      <c r="DS397" s="416"/>
      <c r="DT397" s="416"/>
      <c r="DU397" s="416"/>
      <c r="DV397" s="417"/>
      <c r="DW397" s="416"/>
      <c r="DX397" s="416"/>
      <c r="DY397" s="416"/>
      <c r="DZ397" s="416"/>
      <c r="EA397" s="417"/>
      <c r="EB397" s="416"/>
      <c r="EC397" s="416"/>
      <c r="ED397" s="416"/>
      <c r="EE397" s="416"/>
      <c r="EF397" s="417"/>
      <c r="EG397" s="416"/>
      <c r="EH397" s="416"/>
      <c r="EI397" s="416"/>
      <c r="EJ397" s="416"/>
      <c r="EK397" s="417"/>
      <c r="EL397" s="416"/>
      <c r="EM397" s="416"/>
      <c r="EN397" s="416"/>
      <c r="EO397" s="416"/>
      <c r="EP397" s="301"/>
      <c r="ER397" s="290"/>
    </row>
    <row r="398" spans="4:148" ht="12.75" customHeight="1" x14ac:dyDescent="0.35">
      <c r="D398" s="301" t="s">
        <v>371</v>
      </c>
      <c r="H398" s="416">
        <f>SUM(H399:H401)</f>
        <v>0</v>
      </c>
      <c r="I398" s="416"/>
      <c r="J398" s="416"/>
      <c r="K398" s="417"/>
      <c r="L398" s="416"/>
      <c r="M398" s="416">
        <f>SUM(M399:M401)</f>
        <v>0</v>
      </c>
      <c r="N398" s="416"/>
      <c r="O398" s="416"/>
      <c r="P398" s="417"/>
      <c r="Q398" s="416"/>
      <c r="R398" s="416">
        <f>SUM(R399:R401)</f>
        <v>0</v>
      </c>
      <c r="S398" s="416"/>
      <c r="T398" s="416"/>
      <c r="U398" s="417"/>
      <c r="V398" s="416"/>
      <c r="W398" s="416">
        <f>SUM(W399:W401)</f>
        <v>0</v>
      </c>
      <c r="X398" s="416"/>
      <c r="Y398" s="416"/>
      <c r="Z398" s="417"/>
      <c r="AA398" s="416"/>
      <c r="AB398" s="416">
        <f>SUM(AB399:AB401)</f>
        <v>0</v>
      </c>
      <c r="AC398" s="416"/>
      <c r="AD398" s="416"/>
      <c r="AE398" s="417"/>
      <c r="AF398" s="416"/>
      <c r="AG398" s="416">
        <f>SUM(AG399:AG401)</f>
        <v>0</v>
      </c>
      <c r="AH398" s="416"/>
      <c r="AI398" s="416"/>
      <c r="AJ398" s="417"/>
      <c r="AK398" s="416"/>
      <c r="AL398" s="416">
        <f>SUM(AL399:AL401)</f>
        <v>0</v>
      </c>
      <c r="AM398" s="416"/>
      <c r="AN398" s="416"/>
      <c r="AO398" s="417"/>
      <c r="AP398" s="416"/>
      <c r="AQ398" s="416">
        <f>SUM(AQ399:AQ401)</f>
        <v>0</v>
      </c>
      <c r="AR398" s="416"/>
      <c r="AS398" s="416"/>
      <c r="AT398" s="417"/>
      <c r="AU398" s="416"/>
      <c r="AV398" s="416">
        <f>SUM(AV399:AV401)</f>
        <v>0</v>
      </c>
      <c r="AW398" s="416"/>
      <c r="AX398" s="416"/>
      <c r="AY398" s="417"/>
      <c r="AZ398" s="416"/>
      <c r="BA398" s="416">
        <f>SUM(BA399:BA401)</f>
        <v>0</v>
      </c>
      <c r="BB398" s="416"/>
      <c r="BC398" s="416"/>
      <c r="BD398" s="417"/>
      <c r="BE398" s="416"/>
      <c r="BF398" s="416">
        <f>SUM(BF399:BF401)</f>
        <v>0</v>
      </c>
      <c r="BG398" s="416"/>
      <c r="BH398" s="416"/>
      <c r="BI398" s="417"/>
      <c r="BJ398" s="416"/>
      <c r="BK398" s="416">
        <f>SUM(BK399:BK401)</f>
        <v>0</v>
      </c>
      <c r="BL398" s="416"/>
      <c r="BM398" s="416"/>
      <c r="BN398" s="417"/>
      <c r="BO398" s="416"/>
      <c r="BP398" s="416">
        <f>SUM(BP399:BP401)</f>
        <v>0</v>
      </c>
      <c r="BQ398" s="416"/>
      <c r="BR398" s="416"/>
      <c r="BS398" s="417"/>
      <c r="BT398" s="416"/>
      <c r="BU398" s="416">
        <f>SUM(BU399:BU401)</f>
        <v>0</v>
      </c>
      <c r="BV398" s="416"/>
      <c r="BW398" s="416"/>
      <c r="BX398" s="417"/>
      <c r="BY398" s="416"/>
      <c r="BZ398" s="416">
        <f>SUM(BZ399:BZ401)</f>
        <v>11369960</v>
      </c>
      <c r="CA398" s="416"/>
      <c r="CB398" s="416"/>
      <c r="CC398" s="417"/>
      <c r="CD398" s="416"/>
      <c r="CE398" s="416">
        <f>SUM(CE399:CE401)</f>
        <v>1256530</v>
      </c>
      <c r="CF398" s="416"/>
      <c r="CG398" s="416"/>
      <c r="CH398" s="417"/>
      <c r="CI398" s="416"/>
      <c r="CJ398" s="416">
        <f>SUM(CJ399:CJ401)</f>
        <v>1268720</v>
      </c>
      <c r="CK398" s="416"/>
      <c r="CL398" s="416"/>
      <c r="CM398" s="417"/>
      <c r="CN398" s="416"/>
      <c r="CO398" s="416">
        <f>SUM(CO399:CO401)</f>
        <v>426427</v>
      </c>
      <c r="CP398" s="416"/>
      <c r="CQ398" s="416"/>
      <c r="CR398" s="417"/>
      <c r="CS398" s="416"/>
      <c r="CT398" s="416">
        <f>SUM(CT399:CT401)</f>
        <v>2825644</v>
      </c>
      <c r="CU398" s="416"/>
      <c r="CV398" s="416"/>
      <c r="CW398" s="417"/>
      <c r="CX398" s="416"/>
      <c r="CY398" s="416">
        <f>SUM(CY399:CY401)</f>
        <v>1249937</v>
      </c>
      <c r="CZ398" s="416"/>
      <c r="DA398" s="416"/>
      <c r="DB398" s="417"/>
      <c r="DC398" s="416"/>
      <c r="DD398" s="416">
        <f>SUM(DD399:DD401)</f>
        <v>0</v>
      </c>
      <c r="DE398" s="416"/>
      <c r="DF398" s="416"/>
      <c r="DG398" s="417"/>
      <c r="DH398" s="416"/>
      <c r="DI398" s="416">
        <f>SUM(DI399:DI401)</f>
        <v>0</v>
      </c>
      <c r="DJ398" s="416"/>
      <c r="DK398" s="416"/>
      <c r="DL398" s="417"/>
      <c r="DM398" s="416"/>
      <c r="DN398" s="416">
        <f>SUM(DN399:DN401)</f>
        <v>0</v>
      </c>
      <c r="DO398" s="416"/>
      <c r="DP398" s="416"/>
      <c r="DQ398" s="417"/>
      <c r="DR398" s="416"/>
      <c r="DS398" s="416">
        <f>SUM(DS399:DS401)</f>
        <v>0</v>
      </c>
      <c r="DT398" s="416"/>
      <c r="DU398" s="416"/>
      <c r="DV398" s="417"/>
      <c r="DW398" s="416"/>
      <c r="DX398" s="416">
        <f>SUM(DX399:DX401)</f>
        <v>4342702</v>
      </c>
      <c r="DY398" s="416"/>
      <c r="DZ398" s="416"/>
      <c r="EA398" s="417"/>
      <c r="EB398" s="416"/>
      <c r="EC398" s="416">
        <f>SUM(EC399:EC401)</f>
        <v>0</v>
      </c>
      <c r="ED398" s="416"/>
      <c r="EE398" s="416"/>
      <c r="EF398" s="417"/>
      <c r="EG398" s="416"/>
      <c r="EH398" s="416">
        <f>SUM(EH399:EH401)</f>
        <v>0</v>
      </c>
      <c r="EI398" s="416"/>
      <c r="EJ398" s="416"/>
      <c r="EK398" s="417"/>
      <c r="EL398" s="416"/>
      <c r="EM398" s="416">
        <f>SUM(EM399:EM401)</f>
        <v>1256530</v>
      </c>
      <c r="EN398" s="416"/>
      <c r="EO398" s="416"/>
      <c r="EP398" s="301"/>
      <c r="ER398" s="290"/>
    </row>
    <row r="399" spans="4:148" ht="12.75" customHeight="1" x14ac:dyDescent="0.35">
      <c r="D399" s="301" t="s">
        <v>338</v>
      </c>
      <c r="G399" s="320"/>
      <c r="H399" s="414">
        <v>0</v>
      </c>
      <c r="I399" s="415"/>
      <c r="J399" s="416"/>
      <c r="K399" s="417"/>
      <c r="L399" s="418"/>
      <c r="M399" s="414">
        <v>0</v>
      </c>
      <c r="N399" s="415"/>
      <c r="O399" s="416"/>
      <c r="P399" s="417"/>
      <c r="Q399" s="418"/>
      <c r="R399" s="414">
        <v>0</v>
      </c>
      <c r="S399" s="415"/>
      <c r="T399" s="416"/>
      <c r="U399" s="417"/>
      <c r="V399" s="418"/>
      <c r="W399" s="414">
        <v>0</v>
      </c>
      <c r="X399" s="415"/>
      <c r="Y399" s="416"/>
      <c r="Z399" s="417"/>
      <c r="AA399" s="418"/>
      <c r="AB399" s="414">
        <v>0</v>
      </c>
      <c r="AC399" s="415"/>
      <c r="AD399" s="416"/>
      <c r="AE399" s="417"/>
      <c r="AF399" s="418"/>
      <c r="AG399" s="414">
        <v>0</v>
      </c>
      <c r="AH399" s="415"/>
      <c r="AI399" s="416"/>
      <c r="AJ399" s="417"/>
      <c r="AK399" s="418"/>
      <c r="AL399" s="414">
        <v>0</v>
      </c>
      <c r="AM399" s="415"/>
      <c r="AN399" s="416"/>
      <c r="AO399" s="417"/>
      <c r="AP399" s="418"/>
      <c r="AQ399" s="414">
        <v>0</v>
      </c>
      <c r="AR399" s="415"/>
      <c r="AS399" s="416"/>
      <c r="AT399" s="417"/>
      <c r="AU399" s="418"/>
      <c r="AV399" s="414">
        <v>0</v>
      </c>
      <c r="AW399" s="415"/>
      <c r="AX399" s="416"/>
      <c r="AY399" s="417"/>
      <c r="AZ399" s="418"/>
      <c r="BA399" s="414">
        <v>0</v>
      </c>
      <c r="BB399" s="415"/>
      <c r="BC399" s="416"/>
      <c r="BD399" s="417"/>
      <c r="BE399" s="418"/>
      <c r="BF399" s="414">
        <v>0</v>
      </c>
      <c r="BG399" s="415"/>
      <c r="BH399" s="416"/>
      <c r="BI399" s="417"/>
      <c r="BJ399" s="418"/>
      <c r="BK399" s="414">
        <v>0</v>
      </c>
      <c r="BL399" s="415"/>
      <c r="BM399" s="416"/>
      <c r="BN399" s="417"/>
      <c r="BO399" s="418"/>
      <c r="BP399" s="414">
        <v>0</v>
      </c>
      <c r="BQ399" s="415"/>
      <c r="BR399" s="416"/>
      <c r="BS399" s="417"/>
      <c r="BT399" s="418"/>
      <c r="BU399" s="414">
        <f>SUM(M399:BP399)</f>
        <v>0</v>
      </c>
      <c r="BV399" s="415"/>
      <c r="BW399" s="416"/>
      <c r="BX399" s="417"/>
      <c r="BY399" s="418"/>
      <c r="BZ399" s="414">
        <v>9835834</v>
      </c>
      <c r="CA399" s="415"/>
      <c r="CB399" s="416"/>
      <c r="CC399" s="417"/>
      <c r="CD399" s="418"/>
      <c r="CE399" s="414">
        <v>956498</v>
      </c>
      <c r="CF399" s="415"/>
      <c r="CG399" s="416"/>
      <c r="CH399" s="417"/>
      <c r="CI399" s="418"/>
      <c r="CJ399" s="414">
        <v>986105</v>
      </c>
      <c r="CK399" s="415"/>
      <c r="CL399" s="416"/>
      <c r="CM399" s="417"/>
      <c r="CN399" s="418"/>
      <c r="CO399" s="414">
        <v>342099</v>
      </c>
      <c r="CP399" s="415"/>
      <c r="CQ399" s="416"/>
      <c r="CR399" s="417"/>
      <c r="CS399" s="418"/>
      <c r="CT399" s="414">
        <v>2282431</v>
      </c>
      <c r="CU399" s="415"/>
      <c r="CV399" s="416"/>
      <c r="CW399" s="417"/>
      <c r="CX399" s="418"/>
      <c r="CY399" s="414">
        <v>1101832</v>
      </c>
      <c r="CZ399" s="415"/>
      <c r="DA399" s="416"/>
      <c r="DB399" s="417"/>
      <c r="DC399" s="418"/>
      <c r="DD399" s="414">
        <v>0</v>
      </c>
      <c r="DE399" s="415"/>
      <c r="DF399" s="416"/>
      <c r="DG399" s="417"/>
      <c r="DH399" s="418"/>
      <c r="DI399" s="414">
        <v>0</v>
      </c>
      <c r="DJ399" s="415"/>
      <c r="DK399" s="416"/>
      <c r="DL399" s="417"/>
      <c r="DM399" s="418"/>
      <c r="DN399" s="414">
        <v>0</v>
      </c>
      <c r="DO399" s="415"/>
      <c r="DP399" s="416"/>
      <c r="DQ399" s="417"/>
      <c r="DR399" s="418"/>
      <c r="DS399" s="414">
        <v>0</v>
      </c>
      <c r="DT399" s="415"/>
      <c r="DU399" s="416"/>
      <c r="DV399" s="417"/>
      <c r="DW399" s="418"/>
      <c r="DX399" s="414">
        <v>4166869</v>
      </c>
      <c r="DY399" s="415"/>
      <c r="DZ399" s="416"/>
      <c r="EA399" s="417"/>
      <c r="EB399" s="418"/>
      <c r="EC399" s="414">
        <v>0</v>
      </c>
      <c r="ED399" s="415"/>
      <c r="EE399" s="416"/>
      <c r="EF399" s="417"/>
      <c r="EG399" s="418"/>
      <c r="EH399" s="414">
        <v>0</v>
      </c>
      <c r="EI399" s="415"/>
      <c r="EJ399" s="416"/>
      <c r="EK399" s="417"/>
      <c r="EL399" s="418"/>
      <c r="EM399" s="414">
        <f t="shared" ref="EM399:EM401" si="32">SUM(CE399)</f>
        <v>956498</v>
      </c>
      <c r="EN399" s="415"/>
      <c r="EO399" s="416"/>
      <c r="EP399" s="301"/>
      <c r="ER399" s="290"/>
    </row>
    <row r="400" spans="4:148" ht="12.75" customHeight="1" x14ac:dyDescent="0.35">
      <c r="D400" s="301" t="s">
        <v>341</v>
      </c>
      <c r="G400" s="313"/>
      <c r="H400" s="416">
        <v>0</v>
      </c>
      <c r="I400" s="420"/>
      <c r="J400" s="416"/>
      <c r="K400" s="417"/>
      <c r="L400" s="417"/>
      <c r="M400" s="416">
        <v>0</v>
      </c>
      <c r="N400" s="420"/>
      <c r="O400" s="416"/>
      <c r="P400" s="417"/>
      <c r="Q400" s="417"/>
      <c r="R400" s="416">
        <v>0</v>
      </c>
      <c r="S400" s="420"/>
      <c r="T400" s="416"/>
      <c r="U400" s="417"/>
      <c r="V400" s="417"/>
      <c r="W400" s="416">
        <v>0</v>
      </c>
      <c r="X400" s="420"/>
      <c r="Y400" s="416"/>
      <c r="Z400" s="417"/>
      <c r="AA400" s="417"/>
      <c r="AB400" s="416">
        <v>0</v>
      </c>
      <c r="AC400" s="420"/>
      <c r="AD400" s="416"/>
      <c r="AE400" s="417"/>
      <c r="AF400" s="417"/>
      <c r="AG400" s="416">
        <v>0</v>
      </c>
      <c r="AH400" s="420"/>
      <c r="AI400" s="416"/>
      <c r="AJ400" s="417"/>
      <c r="AK400" s="417"/>
      <c r="AL400" s="416">
        <v>0</v>
      </c>
      <c r="AM400" s="420"/>
      <c r="AN400" s="416"/>
      <c r="AO400" s="417"/>
      <c r="AP400" s="417"/>
      <c r="AQ400" s="416">
        <v>0</v>
      </c>
      <c r="AR400" s="420"/>
      <c r="AS400" s="416"/>
      <c r="AT400" s="417"/>
      <c r="AU400" s="417"/>
      <c r="AV400" s="416">
        <v>0</v>
      </c>
      <c r="AW400" s="420"/>
      <c r="AX400" s="416"/>
      <c r="AY400" s="417"/>
      <c r="AZ400" s="417"/>
      <c r="BA400" s="416">
        <v>0</v>
      </c>
      <c r="BB400" s="420"/>
      <c r="BC400" s="416"/>
      <c r="BD400" s="417"/>
      <c r="BE400" s="417"/>
      <c r="BF400" s="416">
        <v>0</v>
      </c>
      <c r="BG400" s="420"/>
      <c r="BH400" s="416"/>
      <c r="BI400" s="417"/>
      <c r="BJ400" s="417"/>
      <c r="BK400" s="416">
        <v>0</v>
      </c>
      <c r="BL400" s="420"/>
      <c r="BM400" s="416"/>
      <c r="BN400" s="417"/>
      <c r="BO400" s="417"/>
      <c r="BP400" s="416">
        <v>0</v>
      </c>
      <c r="BQ400" s="420"/>
      <c r="BR400" s="416"/>
      <c r="BS400" s="417"/>
      <c r="BT400" s="417"/>
      <c r="BU400" s="416">
        <f>SUM(M400:BP400)</f>
        <v>0</v>
      </c>
      <c r="BV400" s="420"/>
      <c r="BW400" s="416"/>
      <c r="BX400" s="417"/>
      <c r="BY400" s="417"/>
      <c r="BZ400" s="416">
        <v>1534126</v>
      </c>
      <c r="CA400" s="420"/>
      <c r="CB400" s="416"/>
      <c r="CC400" s="417"/>
      <c r="CD400" s="417"/>
      <c r="CE400" s="416">
        <v>300032</v>
      </c>
      <c r="CF400" s="420"/>
      <c r="CG400" s="416"/>
      <c r="CH400" s="417"/>
      <c r="CI400" s="417"/>
      <c r="CJ400" s="416">
        <v>282615</v>
      </c>
      <c r="CK400" s="420"/>
      <c r="CL400" s="416"/>
      <c r="CM400" s="417"/>
      <c r="CN400" s="417"/>
      <c r="CO400" s="416">
        <v>84328</v>
      </c>
      <c r="CP400" s="420"/>
      <c r="CQ400" s="416"/>
      <c r="CR400" s="417"/>
      <c r="CS400" s="417"/>
      <c r="CT400" s="416">
        <v>543213</v>
      </c>
      <c r="CU400" s="420"/>
      <c r="CV400" s="416"/>
      <c r="CW400" s="417"/>
      <c r="CX400" s="417"/>
      <c r="CY400" s="416">
        <v>148105</v>
      </c>
      <c r="CZ400" s="420"/>
      <c r="DA400" s="416"/>
      <c r="DB400" s="417"/>
      <c r="DC400" s="417"/>
      <c r="DD400" s="416">
        <v>0</v>
      </c>
      <c r="DE400" s="420"/>
      <c r="DF400" s="416"/>
      <c r="DG400" s="417"/>
      <c r="DH400" s="417"/>
      <c r="DI400" s="416">
        <v>0</v>
      </c>
      <c r="DJ400" s="420"/>
      <c r="DK400" s="416"/>
      <c r="DL400" s="417"/>
      <c r="DM400" s="417"/>
      <c r="DN400" s="416">
        <v>0</v>
      </c>
      <c r="DO400" s="420"/>
      <c r="DP400" s="416"/>
      <c r="DQ400" s="417"/>
      <c r="DR400" s="417"/>
      <c r="DS400" s="416">
        <v>0</v>
      </c>
      <c r="DT400" s="420"/>
      <c r="DU400" s="416"/>
      <c r="DV400" s="417"/>
      <c r="DW400" s="417"/>
      <c r="DX400" s="416">
        <v>175833</v>
      </c>
      <c r="DY400" s="420"/>
      <c r="DZ400" s="416"/>
      <c r="EA400" s="417"/>
      <c r="EB400" s="417"/>
      <c r="EC400" s="416">
        <v>0</v>
      </c>
      <c r="ED400" s="420"/>
      <c r="EE400" s="416"/>
      <c r="EF400" s="417"/>
      <c r="EG400" s="417"/>
      <c r="EH400" s="416">
        <v>0</v>
      </c>
      <c r="EI400" s="420"/>
      <c r="EJ400" s="416"/>
      <c r="EK400" s="417"/>
      <c r="EL400" s="417"/>
      <c r="EM400" s="416">
        <f t="shared" si="32"/>
        <v>300032</v>
      </c>
      <c r="EN400" s="420"/>
      <c r="EO400" s="416"/>
      <c r="EP400" s="301"/>
      <c r="ER400" s="290"/>
    </row>
    <row r="401" spans="4:148" ht="12.75" customHeight="1" x14ac:dyDescent="0.35">
      <c r="D401" s="301" t="s">
        <v>342</v>
      </c>
      <c r="G401" s="337"/>
      <c r="H401" s="428">
        <v>0</v>
      </c>
      <c r="I401" s="429"/>
      <c r="J401" s="416"/>
      <c r="K401" s="417"/>
      <c r="L401" s="430"/>
      <c r="M401" s="428">
        <v>0</v>
      </c>
      <c r="N401" s="429"/>
      <c r="O401" s="416"/>
      <c r="P401" s="417"/>
      <c r="Q401" s="430"/>
      <c r="R401" s="428">
        <v>0</v>
      </c>
      <c r="S401" s="429"/>
      <c r="T401" s="416"/>
      <c r="U401" s="417"/>
      <c r="V401" s="430"/>
      <c r="W401" s="428">
        <v>0</v>
      </c>
      <c r="X401" s="429"/>
      <c r="Y401" s="416"/>
      <c r="Z401" s="417"/>
      <c r="AA401" s="430"/>
      <c r="AB401" s="428">
        <v>0</v>
      </c>
      <c r="AC401" s="429"/>
      <c r="AD401" s="416"/>
      <c r="AE401" s="417"/>
      <c r="AF401" s="430"/>
      <c r="AG401" s="428">
        <v>0</v>
      </c>
      <c r="AH401" s="429"/>
      <c r="AI401" s="416"/>
      <c r="AJ401" s="417"/>
      <c r="AK401" s="430"/>
      <c r="AL401" s="428">
        <v>0</v>
      </c>
      <c r="AM401" s="429"/>
      <c r="AN401" s="416"/>
      <c r="AO401" s="417"/>
      <c r="AP401" s="430"/>
      <c r="AQ401" s="428">
        <v>0</v>
      </c>
      <c r="AR401" s="429"/>
      <c r="AS401" s="416"/>
      <c r="AT401" s="417"/>
      <c r="AU401" s="430"/>
      <c r="AV401" s="428">
        <v>0</v>
      </c>
      <c r="AW401" s="429"/>
      <c r="AX401" s="416"/>
      <c r="AY401" s="417"/>
      <c r="AZ401" s="430"/>
      <c r="BA401" s="428">
        <v>0</v>
      </c>
      <c r="BB401" s="429"/>
      <c r="BC401" s="416"/>
      <c r="BD401" s="417"/>
      <c r="BE401" s="430"/>
      <c r="BF401" s="428">
        <v>0</v>
      </c>
      <c r="BG401" s="429"/>
      <c r="BH401" s="416"/>
      <c r="BI401" s="417"/>
      <c r="BJ401" s="430"/>
      <c r="BK401" s="428">
        <v>0</v>
      </c>
      <c r="BL401" s="429"/>
      <c r="BM401" s="416"/>
      <c r="BN401" s="417"/>
      <c r="BO401" s="430"/>
      <c r="BP401" s="428">
        <v>0</v>
      </c>
      <c r="BQ401" s="429"/>
      <c r="BR401" s="416"/>
      <c r="BS401" s="417"/>
      <c r="BT401" s="430"/>
      <c r="BU401" s="428">
        <f>SUM(M401:BP401)</f>
        <v>0</v>
      </c>
      <c r="BV401" s="429"/>
      <c r="BW401" s="416"/>
      <c r="BX401" s="417"/>
      <c r="BY401" s="430"/>
      <c r="BZ401" s="428">
        <v>0</v>
      </c>
      <c r="CA401" s="429"/>
      <c r="CB401" s="416"/>
      <c r="CC401" s="417"/>
      <c r="CD401" s="430"/>
      <c r="CE401" s="428">
        <v>0</v>
      </c>
      <c r="CF401" s="429"/>
      <c r="CG401" s="416"/>
      <c r="CH401" s="417"/>
      <c r="CI401" s="430"/>
      <c r="CJ401" s="428">
        <v>0</v>
      </c>
      <c r="CK401" s="429"/>
      <c r="CL401" s="416"/>
      <c r="CM401" s="417"/>
      <c r="CN401" s="430"/>
      <c r="CO401" s="428">
        <v>0</v>
      </c>
      <c r="CP401" s="429"/>
      <c r="CQ401" s="416"/>
      <c r="CR401" s="417"/>
      <c r="CS401" s="430"/>
      <c r="CT401" s="428">
        <v>0</v>
      </c>
      <c r="CU401" s="429"/>
      <c r="CV401" s="416"/>
      <c r="CW401" s="417"/>
      <c r="CX401" s="430"/>
      <c r="CY401" s="428">
        <v>0</v>
      </c>
      <c r="CZ401" s="429"/>
      <c r="DA401" s="416"/>
      <c r="DB401" s="417"/>
      <c r="DC401" s="430"/>
      <c r="DD401" s="428">
        <v>0</v>
      </c>
      <c r="DE401" s="429"/>
      <c r="DF401" s="416"/>
      <c r="DG401" s="417"/>
      <c r="DH401" s="430"/>
      <c r="DI401" s="428">
        <v>0</v>
      </c>
      <c r="DJ401" s="429"/>
      <c r="DK401" s="416"/>
      <c r="DL401" s="417"/>
      <c r="DM401" s="430"/>
      <c r="DN401" s="428">
        <v>0</v>
      </c>
      <c r="DO401" s="429"/>
      <c r="DP401" s="416"/>
      <c r="DQ401" s="417"/>
      <c r="DR401" s="430"/>
      <c r="DS401" s="428">
        <v>0</v>
      </c>
      <c r="DT401" s="429"/>
      <c r="DU401" s="416"/>
      <c r="DV401" s="417"/>
      <c r="DW401" s="430"/>
      <c r="DX401" s="428">
        <v>0</v>
      </c>
      <c r="DY401" s="429"/>
      <c r="DZ401" s="416"/>
      <c r="EA401" s="417"/>
      <c r="EB401" s="430"/>
      <c r="EC401" s="428">
        <v>0</v>
      </c>
      <c r="ED401" s="429"/>
      <c r="EE401" s="416"/>
      <c r="EF401" s="417"/>
      <c r="EG401" s="430"/>
      <c r="EH401" s="428">
        <v>0</v>
      </c>
      <c r="EI401" s="429"/>
      <c r="EJ401" s="416"/>
      <c r="EK401" s="417"/>
      <c r="EL401" s="430"/>
      <c r="EM401" s="428">
        <f t="shared" si="32"/>
        <v>0</v>
      </c>
      <c r="EN401" s="429"/>
      <c r="EO401" s="416"/>
      <c r="EP401" s="301"/>
      <c r="ER401" s="290"/>
    </row>
    <row r="402" spans="4:148" ht="12.75" customHeight="1" x14ac:dyDescent="0.35">
      <c r="D402" s="301"/>
      <c r="H402" s="416"/>
      <c r="I402" s="416"/>
      <c r="J402" s="416"/>
      <c r="K402" s="417"/>
      <c r="L402" s="416"/>
      <c r="M402" s="416"/>
      <c r="N402" s="416"/>
      <c r="O402" s="416"/>
      <c r="P402" s="417"/>
      <c r="Q402" s="416"/>
      <c r="R402" s="416"/>
      <c r="S402" s="416"/>
      <c r="T402" s="416"/>
      <c r="U402" s="417"/>
      <c r="V402" s="416"/>
      <c r="W402" s="416"/>
      <c r="X402" s="416"/>
      <c r="Y402" s="416"/>
      <c r="Z402" s="417"/>
      <c r="AA402" s="416"/>
      <c r="AB402" s="416"/>
      <c r="AC402" s="416"/>
      <c r="AD402" s="416"/>
      <c r="AE402" s="417"/>
      <c r="AF402" s="416"/>
      <c r="AG402" s="416"/>
      <c r="AH402" s="416"/>
      <c r="AI402" s="416"/>
      <c r="AJ402" s="417"/>
      <c r="AK402" s="416"/>
      <c r="AL402" s="416"/>
      <c r="AM402" s="416"/>
      <c r="AN402" s="416"/>
      <c r="AO402" s="417"/>
      <c r="AP402" s="416"/>
      <c r="AQ402" s="416"/>
      <c r="AR402" s="416"/>
      <c r="AS402" s="416"/>
      <c r="AT402" s="417"/>
      <c r="AU402" s="416"/>
      <c r="AV402" s="416"/>
      <c r="AW402" s="416"/>
      <c r="AX402" s="416"/>
      <c r="AY402" s="417"/>
      <c r="AZ402" s="416"/>
      <c r="BA402" s="416"/>
      <c r="BB402" s="416"/>
      <c r="BC402" s="416"/>
      <c r="BD402" s="417"/>
      <c r="BE402" s="416"/>
      <c r="BF402" s="416"/>
      <c r="BG402" s="416"/>
      <c r="BH402" s="416"/>
      <c r="BI402" s="417"/>
      <c r="BJ402" s="416"/>
      <c r="BK402" s="416"/>
      <c r="BL402" s="416"/>
      <c r="BM402" s="416"/>
      <c r="BN402" s="417"/>
      <c r="BO402" s="416"/>
      <c r="BP402" s="416"/>
      <c r="BQ402" s="416"/>
      <c r="BR402" s="416"/>
      <c r="BS402" s="417"/>
      <c r="BT402" s="416"/>
      <c r="BU402" s="416"/>
      <c r="BV402" s="416"/>
      <c r="BW402" s="416"/>
      <c r="BX402" s="417"/>
      <c r="BY402" s="416"/>
      <c r="BZ402" s="416"/>
      <c r="CA402" s="416"/>
      <c r="CB402" s="416"/>
      <c r="CC402" s="417"/>
      <c r="CD402" s="416"/>
      <c r="CE402" s="416"/>
      <c r="CF402" s="416"/>
      <c r="CG402" s="416"/>
      <c r="CH402" s="417"/>
      <c r="CI402" s="416"/>
      <c r="CJ402" s="416"/>
      <c r="CK402" s="416"/>
      <c r="CL402" s="416"/>
      <c r="CM402" s="417"/>
      <c r="CN402" s="416"/>
      <c r="CO402" s="416"/>
      <c r="CP402" s="416"/>
      <c r="CQ402" s="416"/>
      <c r="CR402" s="417"/>
      <c r="CS402" s="416"/>
      <c r="CT402" s="416"/>
      <c r="CU402" s="416"/>
      <c r="CV402" s="416"/>
      <c r="CW402" s="417"/>
      <c r="CX402" s="416"/>
      <c r="CY402" s="416"/>
      <c r="CZ402" s="416"/>
      <c r="DA402" s="416"/>
      <c r="DB402" s="417"/>
      <c r="DC402" s="416"/>
      <c r="DD402" s="416"/>
      <c r="DE402" s="416"/>
      <c r="DF402" s="416"/>
      <c r="DG402" s="417"/>
      <c r="DH402" s="416"/>
      <c r="DI402" s="416"/>
      <c r="DJ402" s="416"/>
      <c r="DK402" s="416"/>
      <c r="DL402" s="417"/>
      <c r="DM402" s="416"/>
      <c r="DN402" s="416"/>
      <c r="DO402" s="416"/>
      <c r="DP402" s="416"/>
      <c r="DQ402" s="417"/>
      <c r="DR402" s="416"/>
      <c r="DS402" s="416"/>
      <c r="DT402" s="416"/>
      <c r="DU402" s="416"/>
      <c r="DV402" s="417"/>
      <c r="DW402" s="416"/>
      <c r="DX402" s="416"/>
      <c r="DY402" s="416"/>
      <c r="DZ402" s="416"/>
      <c r="EA402" s="417"/>
      <c r="EB402" s="416"/>
      <c r="EC402" s="416"/>
      <c r="ED402" s="416"/>
      <c r="EE402" s="416"/>
      <c r="EF402" s="417"/>
      <c r="EG402" s="416"/>
      <c r="EH402" s="416"/>
      <c r="EI402" s="416"/>
      <c r="EJ402" s="416"/>
      <c r="EK402" s="417"/>
      <c r="EL402" s="416"/>
      <c r="EM402" s="416"/>
      <c r="EN402" s="416"/>
      <c r="EO402" s="416"/>
      <c r="EP402" s="301"/>
      <c r="ER402" s="290"/>
    </row>
    <row r="403" spans="4:148" ht="12.75" customHeight="1" x14ac:dyDescent="0.35">
      <c r="D403" s="301" t="s">
        <v>372</v>
      </c>
      <c r="H403" s="416">
        <f>SUM(H404:H406)</f>
        <v>0</v>
      </c>
      <c r="I403" s="416"/>
      <c r="J403" s="416"/>
      <c r="K403" s="417"/>
      <c r="L403" s="416"/>
      <c r="M403" s="416">
        <f>SUM(M404:M406)</f>
        <v>0</v>
      </c>
      <c r="N403" s="416"/>
      <c r="O403" s="416"/>
      <c r="P403" s="417"/>
      <c r="Q403" s="416"/>
      <c r="R403" s="416">
        <f>SUM(R404:R406)</f>
        <v>0</v>
      </c>
      <c r="S403" s="416"/>
      <c r="T403" s="416"/>
      <c r="U403" s="417"/>
      <c r="V403" s="416"/>
      <c r="W403" s="416">
        <f>SUM(W404:W406)</f>
        <v>0</v>
      </c>
      <c r="X403" s="416"/>
      <c r="Y403" s="416"/>
      <c r="Z403" s="417"/>
      <c r="AA403" s="416"/>
      <c r="AB403" s="416">
        <f>SUM(AB404:AB406)</f>
        <v>0</v>
      </c>
      <c r="AC403" s="416"/>
      <c r="AD403" s="416"/>
      <c r="AE403" s="417"/>
      <c r="AF403" s="416"/>
      <c r="AG403" s="416">
        <f>SUM(AG404:AG406)</f>
        <v>0</v>
      </c>
      <c r="AH403" s="416"/>
      <c r="AI403" s="416"/>
      <c r="AJ403" s="417"/>
      <c r="AK403" s="416"/>
      <c r="AL403" s="416">
        <f>SUM(AL404:AL406)</f>
        <v>0</v>
      </c>
      <c r="AM403" s="416"/>
      <c r="AN403" s="416"/>
      <c r="AO403" s="417"/>
      <c r="AP403" s="416"/>
      <c r="AQ403" s="416">
        <f>SUM(AQ404:AQ406)</f>
        <v>0</v>
      </c>
      <c r="AR403" s="416"/>
      <c r="AS403" s="416"/>
      <c r="AT403" s="417"/>
      <c r="AU403" s="416"/>
      <c r="AV403" s="416">
        <f>SUM(AV404:AV406)</f>
        <v>0</v>
      </c>
      <c r="AW403" s="416"/>
      <c r="AX403" s="416"/>
      <c r="AY403" s="417"/>
      <c r="AZ403" s="416"/>
      <c r="BA403" s="416">
        <f>SUM(BA404:BA406)</f>
        <v>0</v>
      </c>
      <c r="BB403" s="416"/>
      <c r="BC403" s="416"/>
      <c r="BD403" s="417"/>
      <c r="BE403" s="416"/>
      <c r="BF403" s="416">
        <f>SUM(BF404:BF406)</f>
        <v>0</v>
      </c>
      <c r="BG403" s="416"/>
      <c r="BH403" s="416"/>
      <c r="BI403" s="417"/>
      <c r="BJ403" s="416"/>
      <c r="BK403" s="416">
        <f>SUM(BK404:BK406)</f>
        <v>0</v>
      </c>
      <c r="BL403" s="416"/>
      <c r="BM403" s="416"/>
      <c r="BN403" s="417"/>
      <c r="BO403" s="416"/>
      <c r="BP403" s="416">
        <f>SUM(BP404:BP406)</f>
        <v>0</v>
      </c>
      <c r="BQ403" s="416"/>
      <c r="BR403" s="416"/>
      <c r="BS403" s="417"/>
      <c r="BT403" s="416"/>
      <c r="BU403" s="416">
        <f>SUM(BU404:BU406)</f>
        <v>0</v>
      </c>
      <c r="BV403" s="416"/>
      <c r="BW403" s="416"/>
      <c r="BX403" s="417"/>
      <c r="BY403" s="416"/>
      <c r="BZ403" s="416">
        <f>SUM(BZ404:BZ406)</f>
        <v>4560117</v>
      </c>
      <c r="CA403" s="416"/>
      <c r="CB403" s="416"/>
      <c r="CC403" s="417"/>
      <c r="CD403" s="416"/>
      <c r="CE403" s="416">
        <f>SUM(CE404:CE406)</f>
        <v>162675</v>
      </c>
      <c r="CF403" s="416"/>
      <c r="CG403" s="416"/>
      <c r="CH403" s="417"/>
      <c r="CI403" s="416"/>
      <c r="CJ403" s="416">
        <f>SUM(CJ404:CJ406)</f>
        <v>62406</v>
      </c>
      <c r="CK403" s="416"/>
      <c r="CL403" s="416"/>
      <c r="CM403" s="417"/>
      <c r="CN403" s="416"/>
      <c r="CO403" s="416">
        <f>SUM(CO404:CO406)</f>
        <v>133338</v>
      </c>
      <c r="CP403" s="416"/>
      <c r="CQ403" s="416"/>
      <c r="CR403" s="417"/>
      <c r="CS403" s="416"/>
      <c r="CT403" s="416">
        <f>SUM(CT404:CT406)</f>
        <v>117939</v>
      </c>
      <c r="CU403" s="416"/>
      <c r="CV403" s="416"/>
      <c r="CW403" s="417"/>
      <c r="CX403" s="416"/>
      <c r="CY403" s="416">
        <f>SUM(CY404:CY406)</f>
        <v>0</v>
      </c>
      <c r="CZ403" s="416"/>
      <c r="DA403" s="416"/>
      <c r="DB403" s="417"/>
      <c r="DC403" s="416"/>
      <c r="DD403" s="416">
        <f>SUM(DD404:DD406)</f>
        <v>0</v>
      </c>
      <c r="DE403" s="416"/>
      <c r="DF403" s="416"/>
      <c r="DG403" s="417"/>
      <c r="DH403" s="416"/>
      <c r="DI403" s="416">
        <f>SUM(DI404:DI406)</f>
        <v>1299883</v>
      </c>
      <c r="DJ403" s="416"/>
      <c r="DK403" s="416"/>
      <c r="DL403" s="417"/>
      <c r="DM403" s="416"/>
      <c r="DN403" s="416">
        <f>SUM(DN404:DN406)</f>
        <v>2783876</v>
      </c>
      <c r="DO403" s="416"/>
      <c r="DP403" s="416"/>
      <c r="DQ403" s="417"/>
      <c r="DR403" s="416"/>
      <c r="DS403" s="416">
        <f>SUM(DS404:DS406)</f>
        <v>0</v>
      </c>
      <c r="DT403" s="416"/>
      <c r="DU403" s="416"/>
      <c r="DV403" s="417"/>
      <c r="DW403" s="416"/>
      <c r="DX403" s="416">
        <f>SUM(DX404:DX406)</f>
        <v>0</v>
      </c>
      <c r="DY403" s="416"/>
      <c r="DZ403" s="416"/>
      <c r="EA403" s="417"/>
      <c r="EB403" s="416"/>
      <c r="EC403" s="416">
        <f>SUM(EC404:EC406)</f>
        <v>0</v>
      </c>
      <c r="ED403" s="416"/>
      <c r="EE403" s="416"/>
      <c r="EF403" s="417"/>
      <c r="EG403" s="416"/>
      <c r="EH403" s="416">
        <f>SUM(EH404:EH406)</f>
        <v>0</v>
      </c>
      <c r="EI403" s="416"/>
      <c r="EJ403" s="416"/>
      <c r="EK403" s="417"/>
      <c r="EL403" s="416"/>
      <c r="EM403" s="416">
        <f>SUM(EM404:EM406)</f>
        <v>162675</v>
      </c>
      <c r="EN403" s="416"/>
      <c r="EO403" s="416"/>
      <c r="EP403" s="301"/>
      <c r="ER403" s="290"/>
    </row>
    <row r="404" spans="4:148" ht="12.75" customHeight="1" x14ac:dyDescent="0.35">
      <c r="D404" s="301" t="s">
        <v>338</v>
      </c>
      <c r="G404" s="320"/>
      <c r="H404" s="414">
        <v>0</v>
      </c>
      <c r="I404" s="415"/>
      <c r="J404" s="416"/>
      <c r="K404" s="417"/>
      <c r="L404" s="418"/>
      <c r="M404" s="414">
        <v>0</v>
      </c>
      <c r="N404" s="415"/>
      <c r="O404" s="416"/>
      <c r="P404" s="417"/>
      <c r="Q404" s="418"/>
      <c r="R404" s="414">
        <v>0</v>
      </c>
      <c r="S404" s="415"/>
      <c r="T404" s="416"/>
      <c r="U404" s="417"/>
      <c r="V404" s="418"/>
      <c r="W404" s="414">
        <v>0</v>
      </c>
      <c r="X404" s="415"/>
      <c r="Y404" s="416"/>
      <c r="Z404" s="417"/>
      <c r="AA404" s="418"/>
      <c r="AB404" s="414">
        <v>0</v>
      </c>
      <c r="AC404" s="415"/>
      <c r="AD404" s="416"/>
      <c r="AE404" s="417"/>
      <c r="AF404" s="418"/>
      <c r="AG404" s="414">
        <v>0</v>
      </c>
      <c r="AH404" s="415"/>
      <c r="AI404" s="416"/>
      <c r="AJ404" s="417"/>
      <c r="AK404" s="418"/>
      <c r="AL404" s="414">
        <v>0</v>
      </c>
      <c r="AM404" s="415"/>
      <c r="AN404" s="416"/>
      <c r="AO404" s="417"/>
      <c r="AP404" s="418"/>
      <c r="AQ404" s="414">
        <v>0</v>
      </c>
      <c r="AR404" s="415"/>
      <c r="AS404" s="416"/>
      <c r="AT404" s="417"/>
      <c r="AU404" s="418"/>
      <c r="AV404" s="414">
        <v>0</v>
      </c>
      <c r="AW404" s="415"/>
      <c r="AX404" s="416"/>
      <c r="AY404" s="417"/>
      <c r="AZ404" s="418"/>
      <c r="BA404" s="414">
        <v>0</v>
      </c>
      <c r="BB404" s="415"/>
      <c r="BC404" s="416"/>
      <c r="BD404" s="417"/>
      <c r="BE404" s="418"/>
      <c r="BF404" s="414">
        <v>0</v>
      </c>
      <c r="BG404" s="415"/>
      <c r="BH404" s="416"/>
      <c r="BI404" s="417"/>
      <c r="BJ404" s="418"/>
      <c r="BK404" s="414">
        <v>0</v>
      </c>
      <c r="BL404" s="415"/>
      <c r="BM404" s="416"/>
      <c r="BN404" s="417"/>
      <c r="BO404" s="418"/>
      <c r="BP404" s="414">
        <v>0</v>
      </c>
      <c r="BQ404" s="415"/>
      <c r="BR404" s="416"/>
      <c r="BS404" s="417"/>
      <c r="BT404" s="418"/>
      <c r="BU404" s="414">
        <f>SUM(M404:BP404)</f>
        <v>0</v>
      </c>
      <c r="BV404" s="415"/>
      <c r="BW404" s="416"/>
      <c r="BX404" s="417"/>
      <c r="BY404" s="418"/>
      <c r="BZ404" s="414">
        <v>4107178</v>
      </c>
      <c r="CA404" s="415"/>
      <c r="CB404" s="416"/>
      <c r="CC404" s="417"/>
      <c r="CD404" s="418"/>
      <c r="CE404" s="414">
        <v>122522</v>
      </c>
      <c r="CF404" s="415"/>
      <c r="CG404" s="416"/>
      <c r="CH404" s="417"/>
      <c r="CI404" s="418"/>
      <c r="CJ404" s="414">
        <v>47901</v>
      </c>
      <c r="CK404" s="415"/>
      <c r="CL404" s="416"/>
      <c r="CM404" s="417"/>
      <c r="CN404" s="418"/>
      <c r="CO404" s="414">
        <v>105752</v>
      </c>
      <c r="CP404" s="415"/>
      <c r="CQ404" s="416"/>
      <c r="CR404" s="417"/>
      <c r="CS404" s="418"/>
      <c r="CT404" s="414">
        <v>94198</v>
      </c>
      <c r="CU404" s="415"/>
      <c r="CV404" s="416"/>
      <c r="CW404" s="417"/>
      <c r="CX404" s="418"/>
      <c r="CY404" s="414">
        <v>0</v>
      </c>
      <c r="CZ404" s="415"/>
      <c r="DA404" s="416"/>
      <c r="DB404" s="417"/>
      <c r="DC404" s="418"/>
      <c r="DD404" s="414">
        <v>0</v>
      </c>
      <c r="DE404" s="415"/>
      <c r="DF404" s="416"/>
      <c r="DG404" s="417"/>
      <c r="DH404" s="418"/>
      <c r="DI404" s="414">
        <v>1145178</v>
      </c>
      <c r="DJ404" s="415"/>
      <c r="DK404" s="416"/>
      <c r="DL404" s="417"/>
      <c r="DM404" s="418"/>
      <c r="DN404" s="414">
        <v>2591627</v>
      </c>
      <c r="DO404" s="415"/>
      <c r="DP404" s="416"/>
      <c r="DQ404" s="417"/>
      <c r="DR404" s="418"/>
      <c r="DS404" s="414">
        <v>0</v>
      </c>
      <c r="DT404" s="415"/>
      <c r="DU404" s="416"/>
      <c r="DV404" s="417"/>
      <c r="DW404" s="418"/>
      <c r="DX404" s="414">
        <v>0</v>
      </c>
      <c r="DY404" s="415"/>
      <c r="DZ404" s="416"/>
      <c r="EA404" s="417"/>
      <c r="EB404" s="418"/>
      <c r="EC404" s="414">
        <v>0</v>
      </c>
      <c r="ED404" s="415"/>
      <c r="EE404" s="416"/>
      <c r="EF404" s="417"/>
      <c r="EG404" s="418"/>
      <c r="EH404" s="414">
        <v>0</v>
      </c>
      <c r="EI404" s="415"/>
      <c r="EJ404" s="416"/>
      <c r="EK404" s="417"/>
      <c r="EL404" s="418"/>
      <c r="EM404" s="414">
        <f t="shared" ref="EM404:EM406" si="33">SUM(CE404)</f>
        <v>122522</v>
      </c>
      <c r="EN404" s="415"/>
      <c r="EO404" s="416"/>
      <c r="EP404" s="301"/>
      <c r="ER404" s="290"/>
    </row>
    <row r="405" spans="4:148" ht="12.75" customHeight="1" x14ac:dyDescent="0.35">
      <c r="D405" s="301" t="s">
        <v>341</v>
      </c>
      <c r="G405" s="313"/>
      <c r="H405" s="416">
        <v>0</v>
      </c>
      <c r="I405" s="420"/>
      <c r="J405" s="416"/>
      <c r="K405" s="417"/>
      <c r="L405" s="417"/>
      <c r="M405" s="416">
        <v>0</v>
      </c>
      <c r="N405" s="420"/>
      <c r="O405" s="416"/>
      <c r="P405" s="417"/>
      <c r="Q405" s="417"/>
      <c r="R405" s="416">
        <v>0</v>
      </c>
      <c r="S405" s="420"/>
      <c r="T405" s="416"/>
      <c r="U405" s="417"/>
      <c r="V405" s="417"/>
      <c r="W405" s="416">
        <v>0</v>
      </c>
      <c r="X405" s="420"/>
      <c r="Y405" s="416"/>
      <c r="Z405" s="417"/>
      <c r="AA405" s="417"/>
      <c r="AB405" s="416">
        <v>0</v>
      </c>
      <c r="AC405" s="420"/>
      <c r="AD405" s="416"/>
      <c r="AE405" s="417"/>
      <c r="AF405" s="417"/>
      <c r="AG405" s="416">
        <v>0</v>
      </c>
      <c r="AH405" s="420"/>
      <c r="AI405" s="416"/>
      <c r="AJ405" s="417"/>
      <c r="AK405" s="417"/>
      <c r="AL405" s="416">
        <v>0</v>
      </c>
      <c r="AM405" s="420"/>
      <c r="AN405" s="416"/>
      <c r="AO405" s="417"/>
      <c r="AP405" s="417"/>
      <c r="AQ405" s="416">
        <v>0</v>
      </c>
      <c r="AR405" s="420"/>
      <c r="AS405" s="416"/>
      <c r="AT405" s="417"/>
      <c r="AU405" s="417"/>
      <c r="AV405" s="416">
        <v>0</v>
      </c>
      <c r="AW405" s="420"/>
      <c r="AX405" s="416"/>
      <c r="AY405" s="417"/>
      <c r="AZ405" s="417"/>
      <c r="BA405" s="416">
        <v>0</v>
      </c>
      <c r="BB405" s="420"/>
      <c r="BC405" s="416"/>
      <c r="BD405" s="417"/>
      <c r="BE405" s="417"/>
      <c r="BF405" s="416">
        <v>0</v>
      </c>
      <c r="BG405" s="420"/>
      <c r="BH405" s="416"/>
      <c r="BI405" s="417"/>
      <c r="BJ405" s="417"/>
      <c r="BK405" s="416">
        <v>0</v>
      </c>
      <c r="BL405" s="420"/>
      <c r="BM405" s="416"/>
      <c r="BN405" s="417"/>
      <c r="BO405" s="417"/>
      <c r="BP405" s="416">
        <v>0</v>
      </c>
      <c r="BQ405" s="420"/>
      <c r="BR405" s="416"/>
      <c r="BS405" s="417"/>
      <c r="BT405" s="417"/>
      <c r="BU405" s="416">
        <f>SUM(M405:BP405)</f>
        <v>0</v>
      </c>
      <c r="BV405" s="420"/>
      <c r="BW405" s="416"/>
      <c r="BX405" s="417"/>
      <c r="BY405" s="417"/>
      <c r="BZ405" s="416">
        <v>452939</v>
      </c>
      <c r="CA405" s="420"/>
      <c r="CB405" s="416"/>
      <c r="CC405" s="417"/>
      <c r="CD405" s="417"/>
      <c r="CE405" s="416">
        <v>40153</v>
      </c>
      <c r="CF405" s="420"/>
      <c r="CG405" s="416"/>
      <c r="CH405" s="417"/>
      <c r="CI405" s="417"/>
      <c r="CJ405" s="416">
        <v>14505</v>
      </c>
      <c r="CK405" s="420"/>
      <c r="CL405" s="416"/>
      <c r="CM405" s="417"/>
      <c r="CN405" s="417"/>
      <c r="CO405" s="416">
        <v>27586</v>
      </c>
      <c r="CP405" s="420"/>
      <c r="CQ405" s="416"/>
      <c r="CR405" s="417"/>
      <c r="CS405" s="417"/>
      <c r="CT405" s="416">
        <v>23741</v>
      </c>
      <c r="CU405" s="420"/>
      <c r="CV405" s="416"/>
      <c r="CW405" s="417"/>
      <c r="CX405" s="417"/>
      <c r="CY405" s="416">
        <v>0</v>
      </c>
      <c r="CZ405" s="420"/>
      <c r="DA405" s="416"/>
      <c r="DB405" s="417"/>
      <c r="DC405" s="417"/>
      <c r="DD405" s="416">
        <v>0</v>
      </c>
      <c r="DE405" s="420"/>
      <c r="DF405" s="416"/>
      <c r="DG405" s="417"/>
      <c r="DH405" s="417"/>
      <c r="DI405" s="416">
        <v>154705</v>
      </c>
      <c r="DJ405" s="420"/>
      <c r="DK405" s="416"/>
      <c r="DL405" s="417"/>
      <c r="DM405" s="417"/>
      <c r="DN405" s="416">
        <v>192249</v>
      </c>
      <c r="DO405" s="420"/>
      <c r="DP405" s="416"/>
      <c r="DQ405" s="417"/>
      <c r="DR405" s="417"/>
      <c r="DS405" s="416">
        <v>0</v>
      </c>
      <c r="DT405" s="420"/>
      <c r="DU405" s="416"/>
      <c r="DV405" s="417"/>
      <c r="DW405" s="417"/>
      <c r="DX405" s="416">
        <v>0</v>
      </c>
      <c r="DY405" s="420"/>
      <c r="DZ405" s="416"/>
      <c r="EA405" s="417"/>
      <c r="EB405" s="417"/>
      <c r="EC405" s="416">
        <v>0</v>
      </c>
      <c r="ED405" s="420"/>
      <c r="EE405" s="416"/>
      <c r="EF405" s="417"/>
      <c r="EG405" s="417"/>
      <c r="EH405" s="416">
        <v>0</v>
      </c>
      <c r="EI405" s="420"/>
      <c r="EJ405" s="416"/>
      <c r="EK405" s="417"/>
      <c r="EL405" s="417"/>
      <c r="EM405" s="416">
        <f t="shared" si="33"/>
        <v>40153</v>
      </c>
      <c r="EN405" s="420"/>
      <c r="EO405" s="416"/>
      <c r="EP405" s="301"/>
      <c r="ER405" s="290"/>
    </row>
    <row r="406" spans="4:148" ht="12.75" customHeight="1" x14ac:dyDescent="0.35">
      <c r="D406" s="301" t="s">
        <v>342</v>
      </c>
      <c r="G406" s="337"/>
      <c r="H406" s="428">
        <v>0</v>
      </c>
      <c r="I406" s="429"/>
      <c r="J406" s="416"/>
      <c r="K406" s="417"/>
      <c r="L406" s="430"/>
      <c r="M406" s="428">
        <v>0</v>
      </c>
      <c r="N406" s="429"/>
      <c r="O406" s="416"/>
      <c r="P406" s="417"/>
      <c r="Q406" s="430"/>
      <c r="R406" s="428">
        <v>0</v>
      </c>
      <c r="S406" s="429"/>
      <c r="T406" s="416"/>
      <c r="U406" s="417"/>
      <c r="V406" s="430"/>
      <c r="W406" s="428">
        <v>0</v>
      </c>
      <c r="X406" s="429"/>
      <c r="Y406" s="416"/>
      <c r="Z406" s="417"/>
      <c r="AA406" s="430"/>
      <c r="AB406" s="428">
        <v>0</v>
      </c>
      <c r="AC406" s="429"/>
      <c r="AD406" s="416"/>
      <c r="AE406" s="417"/>
      <c r="AF406" s="430"/>
      <c r="AG406" s="428">
        <v>0</v>
      </c>
      <c r="AH406" s="429"/>
      <c r="AI406" s="416"/>
      <c r="AJ406" s="417"/>
      <c r="AK406" s="430"/>
      <c r="AL406" s="428">
        <v>0</v>
      </c>
      <c r="AM406" s="429"/>
      <c r="AN406" s="416"/>
      <c r="AO406" s="417"/>
      <c r="AP406" s="430"/>
      <c r="AQ406" s="428">
        <v>0</v>
      </c>
      <c r="AR406" s="429"/>
      <c r="AS406" s="416"/>
      <c r="AT406" s="417"/>
      <c r="AU406" s="430"/>
      <c r="AV406" s="428">
        <v>0</v>
      </c>
      <c r="AW406" s="429"/>
      <c r="AX406" s="416"/>
      <c r="AY406" s="417"/>
      <c r="AZ406" s="430"/>
      <c r="BA406" s="428">
        <v>0</v>
      </c>
      <c r="BB406" s="429"/>
      <c r="BC406" s="416"/>
      <c r="BD406" s="417"/>
      <c r="BE406" s="430"/>
      <c r="BF406" s="428">
        <v>0</v>
      </c>
      <c r="BG406" s="429"/>
      <c r="BH406" s="416"/>
      <c r="BI406" s="417"/>
      <c r="BJ406" s="430"/>
      <c r="BK406" s="428">
        <v>0</v>
      </c>
      <c r="BL406" s="429"/>
      <c r="BM406" s="416"/>
      <c r="BN406" s="417"/>
      <c r="BO406" s="430"/>
      <c r="BP406" s="428">
        <v>0</v>
      </c>
      <c r="BQ406" s="429"/>
      <c r="BR406" s="416"/>
      <c r="BS406" s="417"/>
      <c r="BT406" s="430"/>
      <c r="BU406" s="428">
        <f>SUM(M406:BP406)</f>
        <v>0</v>
      </c>
      <c r="BV406" s="429"/>
      <c r="BW406" s="416"/>
      <c r="BX406" s="417"/>
      <c r="BY406" s="430"/>
      <c r="BZ406" s="428">
        <v>0</v>
      </c>
      <c r="CA406" s="429"/>
      <c r="CB406" s="416"/>
      <c r="CC406" s="417"/>
      <c r="CD406" s="430"/>
      <c r="CE406" s="428">
        <v>0</v>
      </c>
      <c r="CF406" s="429"/>
      <c r="CG406" s="416"/>
      <c r="CH406" s="417"/>
      <c r="CI406" s="430"/>
      <c r="CJ406" s="428">
        <v>0</v>
      </c>
      <c r="CK406" s="429"/>
      <c r="CL406" s="416"/>
      <c r="CM406" s="417"/>
      <c r="CN406" s="430"/>
      <c r="CO406" s="428">
        <v>0</v>
      </c>
      <c r="CP406" s="429"/>
      <c r="CQ406" s="416"/>
      <c r="CR406" s="417"/>
      <c r="CS406" s="430"/>
      <c r="CT406" s="428">
        <v>0</v>
      </c>
      <c r="CU406" s="429"/>
      <c r="CV406" s="416"/>
      <c r="CW406" s="417"/>
      <c r="CX406" s="430"/>
      <c r="CY406" s="428">
        <v>0</v>
      </c>
      <c r="CZ406" s="429"/>
      <c r="DA406" s="416"/>
      <c r="DB406" s="417"/>
      <c r="DC406" s="430"/>
      <c r="DD406" s="428">
        <v>0</v>
      </c>
      <c r="DE406" s="429"/>
      <c r="DF406" s="416"/>
      <c r="DG406" s="417"/>
      <c r="DH406" s="430"/>
      <c r="DI406" s="428">
        <v>0</v>
      </c>
      <c r="DJ406" s="429"/>
      <c r="DK406" s="416"/>
      <c r="DL406" s="417"/>
      <c r="DM406" s="430"/>
      <c r="DN406" s="428">
        <v>0</v>
      </c>
      <c r="DO406" s="429"/>
      <c r="DP406" s="416"/>
      <c r="DQ406" s="417"/>
      <c r="DR406" s="430"/>
      <c r="DS406" s="428">
        <v>0</v>
      </c>
      <c r="DT406" s="429"/>
      <c r="DU406" s="416"/>
      <c r="DV406" s="417"/>
      <c r="DW406" s="430"/>
      <c r="DX406" s="428">
        <v>0</v>
      </c>
      <c r="DY406" s="429"/>
      <c r="DZ406" s="416"/>
      <c r="EA406" s="417"/>
      <c r="EB406" s="430"/>
      <c r="EC406" s="428">
        <v>0</v>
      </c>
      <c r="ED406" s="429"/>
      <c r="EE406" s="416"/>
      <c r="EF406" s="417"/>
      <c r="EG406" s="430"/>
      <c r="EH406" s="428">
        <v>0</v>
      </c>
      <c r="EI406" s="429"/>
      <c r="EJ406" s="416"/>
      <c r="EK406" s="417"/>
      <c r="EL406" s="430"/>
      <c r="EM406" s="428">
        <f t="shared" si="33"/>
        <v>0</v>
      </c>
      <c r="EN406" s="429"/>
      <c r="EO406" s="416"/>
      <c r="EP406" s="301"/>
      <c r="ER406" s="290"/>
    </row>
    <row r="407" spans="4:148" ht="12.75" customHeight="1" x14ac:dyDescent="0.35">
      <c r="D407" s="301"/>
      <c r="H407" s="416"/>
      <c r="I407" s="416"/>
      <c r="J407" s="416"/>
      <c r="K407" s="417"/>
      <c r="L407" s="416"/>
      <c r="M407" s="416"/>
      <c r="N407" s="416"/>
      <c r="O407" s="416"/>
      <c r="P407" s="417"/>
      <c r="Q407" s="416"/>
      <c r="R407" s="416"/>
      <c r="S407" s="416"/>
      <c r="T407" s="416"/>
      <c r="U407" s="417"/>
      <c r="V407" s="416"/>
      <c r="W407" s="416"/>
      <c r="X407" s="416"/>
      <c r="Y407" s="416"/>
      <c r="Z407" s="417"/>
      <c r="AA407" s="416"/>
      <c r="AB407" s="416"/>
      <c r="AC407" s="416"/>
      <c r="AD407" s="416"/>
      <c r="AE407" s="417"/>
      <c r="AF407" s="416"/>
      <c r="AG407" s="416"/>
      <c r="AH407" s="416"/>
      <c r="AI407" s="416"/>
      <c r="AJ407" s="417"/>
      <c r="AK407" s="416"/>
      <c r="AL407" s="416"/>
      <c r="AM407" s="416"/>
      <c r="AN407" s="416"/>
      <c r="AO407" s="417"/>
      <c r="AP407" s="416"/>
      <c r="AQ407" s="416"/>
      <c r="AR407" s="416"/>
      <c r="AS407" s="416"/>
      <c r="AT407" s="417"/>
      <c r="AU407" s="416"/>
      <c r="AV407" s="416"/>
      <c r="AW407" s="416"/>
      <c r="AX407" s="416"/>
      <c r="AY407" s="417"/>
      <c r="AZ407" s="416"/>
      <c r="BA407" s="416"/>
      <c r="BB407" s="416"/>
      <c r="BC407" s="416"/>
      <c r="BD407" s="417"/>
      <c r="BE407" s="416"/>
      <c r="BF407" s="416"/>
      <c r="BG407" s="416"/>
      <c r="BH407" s="416"/>
      <c r="BI407" s="417"/>
      <c r="BJ407" s="416"/>
      <c r="BK407" s="416"/>
      <c r="BL407" s="416"/>
      <c r="BM407" s="416"/>
      <c r="BN407" s="417"/>
      <c r="BO407" s="416"/>
      <c r="BP407" s="416"/>
      <c r="BQ407" s="416"/>
      <c r="BR407" s="416"/>
      <c r="BS407" s="417"/>
      <c r="BT407" s="416"/>
      <c r="BU407" s="416"/>
      <c r="BV407" s="416"/>
      <c r="BW407" s="416"/>
      <c r="BX407" s="417"/>
      <c r="BY407" s="416"/>
      <c r="BZ407" s="416"/>
      <c r="CA407" s="416"/>
      <c r="CB407" s="416"/>
      <c r="CC407" s="417"/>
      <c r="CD407" s="416"/>
      <c r="CE407" s="416"/>
      <c r="CF407" s="416"/>
      <c r="CG407" s="416"/>
      <c r="CH407" s="417"/>
      <c r="CI407" s="416"/>
      <c r="CJ407" s="416"/>
      <c r="CK407" s="416"/>
      <c r="CL407" s="416"/>
      <c r="CM407" s="417"/>
      <c r="CN407" s="416"/>
      <c r="CO407" s="416"/>
      <c r="CP407" s="416"/>
      <c r="CQ407" s="416"/>
      <c r="CR407" s="417"/>
      <c r="CS407" s="416"/>
      <c r="CT407" s="416"/>
      <c r="CU407" s="416"/>
      <c r="CV407" s="416"/>
      <c r="CW407" s="417"/>
      <c r="CX407" s="416"/>
      <c r="CY407" s="416"/>
      <c r="CZ407" s="416"/>
      <c r="DA407" s="416"/>
      <c r="DB407" s="417"/>
      <c r="DC407" s="416"/>
      <c r="DD407" s="416"/>
      <c r="DE407" s="416"/>
      <c r="DF407" s="416"/>
      <c r="DG407" s="417"/>
      <c r="DH407" s="416"/>
      <c r="DI407" s="416"/>
      <c r="DJ407" s="416"/>
      <c r="DK407" s="416"/>
      <c r="DL407" s="417"/>
      <c r="DM407" s="416"/>
      <c r="DN407" s="416"/>
      <c r="DO407" s="416"/>
      <c r="DP407" s="416"/>
      <c r="DQ407" s="417"/>
      <c r="DR407" s="416"/>
      <c r="DS407" s="416"/>
      <c r="DT407" s="416"/>
      <c r="DU407" s="416"/>
      <c r="DV407" s="417"/>
      <c r="DW407" s="416"/>
      <c r="DX407" s="416"/>
      <c r="DY407" s="416"/>
      <c r="DZ407" s="416"/>
      <c r="EA407" s="417"/>
      <c r="EB407" s="416"/>
      <c r="EC407" s="416"/>
      <c r="ED407" s="416"/>
      <c r="EE407" s="416"/>
      <c r="EF407" s="417"/>
      <c r="EG407" s="416"/>
      <c r="EH407" s="416"/>
      <c r="EI407" s="416"/>
      <c r="EJ407" s="416"/>
      <c r="EK407" s="417"/>
      <c r="EL407" s="416"/>
      <c r="EM407" s="416"/>
      <c r="EN407" s="416"/>
      <c r="EO407" s="416"/>
      <c r="EP407" s="301"/>
      <c r="ER407" s="290"/>
    </row>
    <row r="408" spans="4:148" ht="12.75" customHeight="1" x14ac:dyDescent="0.35">
      <c r="D408" s="301" t="s">
        <v>373</v>
      </c>
      <c r="H408" s="416">
        <f>SUM(H409:H411)</f>
        <v>0</v>
      </c>
      <c r="I408" s="416"/>
      <c r="J408" s="416"/>
      <c r="K408" s="417"/>
      <c r="L408" s="416"/>
      <c r="M408" s="416">
        <f>SUM(M409:M411)</f>
        <v>1427166</v>
      </c>
      <c r="N408" s="416"/>
      <c r="O408" s="416"/>
      <c r="P408" s="417"/>
      <c r="Q408" s="416"/>
      <c r="R408" s="416">
        <f>SUM(R409:R411)</f>
        <v>0</v>
      </c>
      <c r="S408" s="416"/>
      <c r="T408" s="416"/>
      <c r="U408" s="417"/>
      <c r="V408" s="416"/>
      <c r="W408" s="416">
        <f>SUM(W409:W411)</f>
        <v>0</v>
      </c>
      <c r="X408" s="416"/>
      <c r="Y408" s="416"/>
      <c r="Z408" s="417"/>
      <c r="AA408" s="416"/>
      <c r="AB408" s="416">
        <f>SUM(AB409:AB411)</f>
        <v>0</v>
      </c>
      <c r="AC408" s="416"/>
      <c r="AD408" s="416"/>
      <c r="AE408" s="417"/>
      <c r="AF408" s="416"/>
      <c r="AG408" s="416">
        <f>SUM(AG409:AG411)</f>
        <v>0</v>
      </c>
      <c r="AH408" s="416"/>
      <c r="AI408" s="416"/>
      <c r="AJ408" s="417"/>
      <c r="AK408" s="416"/>
      <c r="AL408" s="416">
        <f>SUM(AL409:AL411)</f>
        <v>0</v>
      </c>
      <c r="AM408" s="416"/>
      <c r="AN408" s="416"/>
      <c r="AO408" s="417"/>
      <c r="AP408" s="416"/>
      <c r="AQ408" s="416">
        <f>SUM(AQ409:AQ411)</f>
        <v>0</v>
      </c>
      <c r="AR408" s="416"/>
      <c r="AS408" s="416"/>
      <c r="AT408" s="417"/>
      <c r="AU408" s="416"/>
      <c r="AV408" s="416">
        <f>SUM(AV409:AV411)</f>
        <v>0</v>
      </c>
      <c r="AW408" s="416"/>
      <c r="AX408" s="416"/>
      <c r="AY408" s="417"/>
      <c r="AZ408" s="416"/>
      <c r="BA408" s="416">
        <f>SUM(BA409:BA411)</f>
        <v>0</v>
      </c>
      <c r="BB408" s="416"/>
      <c r="BC408" s="416"/>
      <c r="BD408" s="417"/>
      <c r="BE408" s="416"/>
      <c r="BF408" s="416">
        <f>SUM(BF409:BF411)</f>
        <v>0</v>
      </c>
      <c r="BG408" s="416"/>
      <c r="BH408" s="416"/>
      <c r="BI408" s="417"/>
      <c r="BJ408" s="416"/>
      <c r="BK408" s="416">
        <f>SUM(BK409:BK411)</f>
        <v>0</v>
      </c>
      <c r="BL408" s="416"/>
      <c r="BM408" s="416"/>
      <c r="BN408" s="417"/>
      <c r="BO408" s="416"/>
      <c r="BP408" s="416">
        <f>SUM(BP409:BP411)</f>
        <v>0</v>
      </c>
      <c r="BQ408" s="416"/>
      <c r="BR408" s="416"/>
      <c r="BS408" s="417"/>
      <c r="BT408" s="416"/>
      <c r="BU408" s="416">
        <f>SUM(BU409:BU411)</f>
        <v>1427166</v>
      </c>
      <c r="BV408" s="416"/>
      <c r="BW408" s="416"/>
      <c r="BX408" s="417"/>
      <c r="BY408" s="416"/>
      <c r="BZ408" s="416">
        <f>SUM(BZ409:BZ411)</f>
        <v>7110120</v>
      </c>
      <c r="CA408" s="416"/>
      <c r="CB408" s="416"/>
      <c r="CC408" s="417"/>
      <c r="CD408" s="416"/>
      <c r="CE408" s="416">
        <f>SUM(CE409:CE411)</f>
        <v>0</v>
      </c>
      <c r="CF408" s="416"/>
      <c r="CG408" s="416"/>
      <c r="CH408" s="417"/>
      <c r="CI408" s="416"/>
      <c r="CJ408" s="416">
        <f>SUM(CJ409:CJ411)</f>
        <v>0</v>
      </c>
      <c r="CK408" s="416"/>
      <c r="CL408" s="416"/>
      <c r="CM408" s="417"/>
      <c r="CN408" s="416"/>
      <c r="CO408" s="416">
        <f>SUM(CO409:CO411)</f>
        <v>0</v>
      </c>
      <c r="CP408" s="416"/>
      <c r="CQ408" s="416"/>
      <c r="CR408" s="417"/>
      <c r="CS408" s="416"/>
      <c r="CT408" s="416">
        <f>SUM(CT409:CT411)</f>
        <v>0</v>
      </c>
      <c r="CU408" s="416"/>
      <c r="CV408" s="416"/>
      <c r="CW408" s="417"/>
      <c r="CX408" s="416"/>
      <c r="CY408" s="416">
        <f>SUM(CY409:CY411)</f>
        <v>0</v>
      </c>
      <c r="CZ408" s="416"/>
      <c r="DA408" s="416"/>
      <c r="DB408" s="417"/>
      <c r="DC408" s="416"/>
      <c r="DD408" s="416">
        <f>SUM(DD409:DD411)</f>
        <v>839163</v>
      </c>
      <c r="DE408" s="416"/>
      <c r="DF408" s="416"/>
      <c r="DG408" s="417"/>
      <c r="DH408" s="416"/>
      <c r="DI408" s="416">
        <f>SUM(DI409:DI411)</f>
        <v>1304539</v>
      </c>
      <c r="DJ408" s="416"/>
      <c r="DK408" s="416"/>
      <c r="DL408" s="417"/>
      <c r="DM408" s="416"/>
      <c r="DN408" s="416">
        <f>SUM(DN409:DN411)</f>
        <v>389536</v>
      </c>
      <c r="DO408" s="416"/>
      <c r="DP408" s="416"/>
      <c r="DQ408" s="417"/>
      <c r="DR408" s="416"/>
      <c r="DS408" s="416">
        <f>SUM(DS409:DS411)</f>
        <v>438242</v>
      </c>
      <c r="DT408" s="416"/>
      <c r="DU408" s="416"/>
      <c r="DV408" s="417"/>
      <c r="DW408" s="416"/>
      <c r="DX408" s="416">
        <f>SUM(DX409:DX411)</f>
        <v>1020128</v>
      </c>
      <c r="DY408" s="416"/>
      <c r="DZ408" s="416"/>
      <c r="EA408" s="417"/>
      <c r="EB408" s="416"/>
      <c r="EC408" s="416">
        <f>SUM(EC409:EC411)</f>
        <v>529968</v>
      </c>
      <c r="ED408" s="416"/>
      <c r="EE408" s="416"/>
      <c r="EF408" s="417"/>
      <c r="EG408" s="416"/>
      <c r="EH408" s="416">
        <f>SUM(EH409:EH411)</f>
        <v>2588544</v>
      </c>
      <c r="EI408" s="416"/>
      <c r="EJ408" s="416"/>
      <c r="EK408" s="417"/>
      <c r="EL408" s="416"/>
      <c r="EM408" s="416">
        <f>SUM(EM409:EM411)</f>
        <v>0</v>
      </c>
      <c r="EN408" s="416"/>
      <c r="EO408" s="416"/>
      <c r="EP408" s="301"/>
      <c r="ER408" s="290"/>
    </row>
    <row r="409" spans="4:148" ht="12.75" customHeight="1" x14ac:dyDescent="0.35">
      <c r="D409" s="301" t="s">
        <v>338</v>
      </c>
      <c r="G409" s="320"/>
      <c r="H409" s="414">
        <v>0</v>
      </c>
      <c r="I409" s="415"/>
      <c r="J409" s="416"/>
      <c r="K409" s="417"/>
      <c r="L409" s="418"/>
      <c r="M409" s="414">
        <f>1427166+384258</f>
        <v>1811424</v>
      </c>
      <c r="N409" s="415"/>
      <c r="O409" s="416"/>
      <c r="P409" s="417"/>
      <c r="Q409" s="418"/>
      <c r="R409" s="414">
        <v>0</v>
      </c>
      <c r="S409" s="415"/>
      <c r="T409" s="416"/>
      <c r="U409" s="417"/>
      <c r="V409" s="418"/>
      <c r="W409" s="414">
        <v>0</v>
      </c>
      <c r="X409" s="415"/>
      <c r="Y409" s="416"/>
      <c r="Z409" s="417"/>
      <c r="AA409" s="418"/>
      <c r="AB409" s="414">
        <v>0</v>
      </c>
      <c r="AC409" s="415"/>
      <c r="AD409" s="416"/>
      <c r="AE409" s="417"/>
      <c r="AF409" s="418"/>
      <c r="AG409" s="414">
        <v>0</v>
      </c>
      <c r="AH409" s="415"/>
      <c r="AI409" s="416"/>
      <c r="AJ409" s="417"/>
      <c r="AK409" s="418"/>
      <c r="AL409" s="414">
        <v>0</v>
      </c>
      <c r="AM409" s="415"/>
      <c r="AN409" s="416"/>
      <c r="AO409" s="417"/>
      <c r="AP409" s="418"/>
      <c r="AQ409" s="414">
        <v>0</v>
      </c>
      <c r="AR409" s="415"/>
      <c r="AS409" s="416"/>
      <c r="AT409" s="417"/>
      <c r="AU409" s="418"/>
      <c r="AV409" s="414">
        <v>0</v>
      </c>
      <c r="AW409" s="415"/>
      <c r="AX409" s="416"/>
      <c r="AY409" s="417"/>
      <c r="AZ409" s="418"/>
      <c r="BA409" s="414">
        <v>0</v>
      </c>
      <c r="BB409" s="415"/>
      <c r="BC409" s="416"/>
      <c r="BD409" s="417"/>
      <c r="BE409" s="418"/>
      <c r="BF409" s="414">
        <v>0</v>
      </c>
      <c r="BG409" s="415"/>
      <c r="BH409" s="416"/>
      <c r="BI409" s="417"/>
      <c r="BJ409" s="418"/>
      <c r="BK409" s="414">
        <v>0</v>
      </c>
      <c r="BL409" s="415"/>
      <c r="BM409" s="416"/>
      <c r="BN409" s="417"/>
      <c r="BO409" s="418"/>
      <c r="BP409" s="414">
        <v>0</v>
      </c>
      <c r="BQ409" s="415"/>
      <c r="BR409" s="416"/>
      <c r="BS409" s="417"/>
      <c r="BT409" s="418"/>
      <c r="BU409" s="414">
        <f>SUM(M409:BP409)</f>
        <v>1811424</v>
      </c>
      <c r="BV409" s="415"/>
      <c r="BW409" s="416"/>
      <c r="BX409" s="417"/>
      <c r="BY409" s="418"/>
      <c r="BZ409" s="414">
        <v>8691225</v>
      </c>
      <c r="CA409" s="415"/>
      <c r="CB409" s="416"/>
      <c r="CC409" s="417"/>
      <c r="CD409" s="418"/>
      <c r="CE409" s="414">
        <v>0</v>
      </c>
      <c r="CF409" s="415"/>
      <c r="CG409" s="416"/>
      <c r="CH409" s="417"/>
      <c r="CI409" s="418"/>
      <c r="CJ409" s="414">
        <v>0</v>
      </c>
      <c r="CK409" s="415"/>
      <c r="CL409" s="416"/>
      <c r="CM409" s="417"/>
      <c r="CN409" s="418"/>
      <c r="CO409" s="414">
        <v>0</v>
      </c>
      <c r="CP409" s="415"/>
      <c r="CQ409" s="416"/>
      <c r="CR409" s="417"/>
      <c r="CS409" s="418"/>
      <c r="CT409" s="414">
        <v>0</v>
      </c>
      <c r="CU409" s="415"/>
      <c r="CV409" s="416"/>
      <c r="CW409" s="417"/>
      <c r="CX409" s="418"/>
      <c r="CY409" s="414">
        <v>0</v>
      </c>
      <c r="CZ409" s="415"/>
      <c r="DA409" s="416"/>
      <c r="DB409" s="417"/>
      <c r="DC409" s="418"/>
      <c r="DD409" s="414">
        <v>914570</v>
      </c>
      <c r="DE409" s="415"/>
      <c r="DF409" s="416"/>
      <c r="DG409" s="417"/>
      <c r="DH409" s="418"/>
      <c r="DI409" s="414">
        <v>1505778</v>
      </c>
      <c r="DJ409" s="415"/>
      <c r="DK409" s="416"/>
      <c r="DL409" s="417"/>
      <c r="DM409" s="418"/>
      <c r="DN409" s="414">
        <v>475677</v>
      </c>
      <c r="DO409" s="415"/>
      <c r="DP409" s="416"/>
      <c r="DQ409" s="417"/>
      <c r="DR409" s="418"/>
      <c r="DS409" s="414">
        <v>550903</v>
      </c>
      <c r="DT409" s="415"/>
      <c r="DU409" s="416"/>
      <c r="DV409" s="417"/>
      <c r="DW409" s="418"/>
      <c r="DX409" s="414">
        <v>1290096</v>
      </c>
      <c r="DY409" s="415"/>
      <c r="DZ409" s="416"/>
      <c r="EA409" s="417"/>
      <c r="EB409" s="418"/>
      <c r="EC409" s="414">
        <v>699426</v>
      </c>
      <c r="ED409" s="415"/>
      <c r="EE409" s="416"/>
      <c r="EF409" s="417"/>
      <c r="EG409" s="418"/>
      <c r="EH409" s="414">
        <v>3254775</v>
      </c>
      <c r="EI409" s="415"/>
      <c r="EJ409" s="416"/>
      <c r="EK409" s="417"/>
      <c r="EL409" s="418"/>
      <c r="EM409" s="414">
        <f t="shared" ref="EM409:EM411" si="34">SUM(CE409)</f>
        <v>0</v>
      </c>
      <c r="EN409" s="415"/>
      <c r="EO409" s="416"/>
      <c r="EP409" s="301"/>
      <c r="ER409" s="290"/>
    </row>
    <row r="410" spans="4:148" ht="12.75" customHeight="1" x14ac:dyDescent="0.35">
      <c r="D410" s="301" t="s">
        <v>341</v>
      </c>
      <c r="G410" s="313"/>
      <c r="H410" s="416">
        <v>0</v>
      </c>
      <c r="I410" s="420"/>
      <c r="J410" s="416"/>
      <c r="K410" s="417"/>
      <c r="L410" s="417"/>
      <c r="M410" s="416">
        <v>0</v>
      </c>
      <c r="N410" s="420"/>
      <c r="O410" s="416"/>
      <c r="P410" s="417"/>
      <c r="Q410" s="417"/>
      <c r="R410" s="416">
        <v>0</v>
      </c>
      <c r="S410" s="420"/>
      <c r="T410" s="416"/>
      <c r="U410" s="417"/>
      <c r="V410" s="417"/>
      <c r="W410" s="416">
        <v>0</v>
      </c>
      <c r="X410" s="420"/>
      <c r="Y410" s="416"/>
      <c r="Z410" s="417"/>
      <c r="AA410" s="417"/>
      <c r="AB410" s="416">
        <v>0</v>
      </c>
      <c r="AC410" s="420"/>
      <c r="AD410" s="416"/>
      <c r="AE410" s="417"/>
      <c r="AF410" s="417"/>
      <c r="AG410" s="416">
        <v>0</v>
      </c>
      <c r="AH410" s="420"/>
      <c r="AI410" s="416"/>
      <c r="AJ410" s="417"/>
      <c r="AK410" s="417"/>
      <c r="AL410" s="416">
        <v>0</v>
      </c>
      <c r="AM410" s="420"/>
      <c r="AN410" s="416"/>
      <c r="AO410" s="417"/>
      <c r="AP410" s="417"/>
      <c r="AQ410" s="416">
        <v>0</v>
      </c>
      <c r="AR410" s="420"/>
      <c r="AS410" s="416"/>
      <c r="AT410" s="417"/>
      <c r="AU410" s="417"/>
      <c r="AV410" s="416">
        <v>0</v>
      </c>
      <c r="AW410" s="420"/>
      <c r="AX410" s="416"/>
      <c r="AY410" s="417"/>
      <c r="AZ410" s="417"/>
      <c r="BA410" s="416">
        <v>0</v>
      </c>
      <c r="BB410" s="420"/>
      <c r="BC410" s="416"/>
      <c r="BD410" s="417"/>
      <c r="BE410" s="417"/>
      <c r="BF410" s="416">
        <v>0</v>
      </c>
      <c r="BG410" s="420"/>
      <c r="BH410" s="416"/>
      <c r="BI410" s="417"/>
      <c r="BJ410" s="417"/>
      <c r="BK410" s="416">
        <v>0</v>
      </c>
      <c r="BL410" s="420"/>
      <c r="BM410" s="416"/>
      <c r="BN410" s="417"/>
      <c r="BO410" s="417"/>
      <c r="BP410" s="416">
        <v>0</v>
      </c>
      <c r="BQ410" s="420"/>
      <c r="BR410" s="416"/>
      <c r="BS410" s="417"/>
      <c r="BT410" s="417"/>
      <c r="BU410" s="416">
        <f>SUM(M410:BP410)</f>
        <v>0</v>
      </c>
      <c r="BV410" s="420"/>
      <c r="BW410" s="416"/>
      <c r="BX410" s="417"/>
      <c r="BY410" s="417"/>
      <c r="BZ410" s="416">
        <v>0</v>
      </c>
      <c r="CA410" s="420"/>
      <c r="CB410" s="416"/>
      <c r="CC410" s="417"/>
      <c r="CD410" s="417"/>
      <c r="CE410" s="416">
        <v>0</v>
      </c>
      <c r="CF410" s="420"/>
      <c r="CG410" s="416"/>
      <c r="CH410" s="417"/>
      <c r="CI410" s="417"/>
      <c r="CJ410" s="416">
        <v>0</v>
      </c>
      <c r="CK410" s="420"/>
      <c r="CL410" s="416"/>
      <c r="CM410" s="417"/>
      <c r="CN410" s="417"/>
      <c r="CO410" s="416">
        <v>0</v>
      </c>
      <c r="CP410" s="420"/>
      <c r="CQ410" s="416"/>
      <c r="CR410" s="417"/>
      <c r="CS410" s="417"/>
      <c r="CT410" s="416">
        <v>0</v>
      </c>
      <c r="CU410" s="420"/>
      <c r="CV410" s="416"/>
      <c r="CW410" s="417"/>
      <c r="CX410" s="417"/>
      <c r="CY410" s="416">
        <v>0</v>
      </c>
      <c r="CZ410" s="420"/>
      <c r="DA410" s="416"/>
      <c r="DB410" s="417"/>
      <c r="DC410" s="417"/>
      <c r="DD410" s="416">
        <v>0</v>
      </c>
      <c r="DE410" s="420"/>
      <c r="DF410" s="416"/>
      <c r="DG410" s="417"/>
      <c r="DH410" s="417"/>
      <c r="DI410" s="416">
        <v>0</v>
      </c>
      <c r="DJ410" s="420"/>
      <c r="DK410" s="416"/>
      <c r="DL410" s="417"/>
      <c r="DM410" s="417"/>
      <c r="DN410" s="416">
        <v>0</v>
      </c>
      <c r="DO410" s="420"/>
      <c r="DP410" s="416"/>
      <c r="DQ410" s="417"/>
      <c r="DR410" s="417"/>
      <c r="DS410" s="416">
        <v>0</v>
      </c>
      <c r="DT410" s="420"/>
      <c r="DU410" s="416"/>
      <c r="DV410" s="417"/>
      <c r="DW410" s="417"/>
      <c r="DX410" s="416">
        <v>0</v>
      </c>
      <c r="DY410" s="420"/>
      <c r="DZ410" s="416"/>
      <c r="EA410" s="417"/>
      <c r="EB410" s="417"/>
      <c r="EC410" s="416">
        <v>0</v>
      </c>
      <c r="ED410" s="420"/>
      <c r="EE410" s="416"/>
      <c r="EF410" s="417"/>
      <c r="EG410" s="417"/>
      <c r="EH410" s="416">
        <v>0</v>
      </c>
      <c r="EI410" s="420"/>
      <c r="EJ410" s="416"/>
      <c r="EK410" s="417"/>
      <c r="EL410" s="417"/>
      <c r="EM410" s="416">
        <f t="shared" si="34"/>
        <v>0</v>
      </c>
      <c r="EN410" s="420"/>
      <c r="EO410" s="416"/>
      <c r="EP410" s="301"/>
      <c r="ER410" s="290"/>
    </row>
    <row r="411" spans="4:148" ht="12.75" customHeight="1" x14ac:dyDescent="0.35">
      <c r="D411" s="301" t="s">
        <v>342</v>
      </c>
      <c r="G411" s="337"/>
      <c r="H411" s="428">
        <v>0</v>
      </c>
      <c r="I411" s="429"/>
      <c r="J411" s="416"/>
      <c r="K411" s="417"/>
      <c r="L411" s="430"/>
      <c r="M411" s="428">
        <v>-384258</v>
      </c>
      <c r="N411" s="429"/>
      <c r="O411" s="416"/>
      <c r="P411" s="417"/>
      <c r="Q411" s="430"/>
      <c r="R411" s="428">
        <v>0</v>
      </c>
      <c r="S411" s="429"/>
      <c r="T411" s="416"/>
      <c r="U411" s="417"/>
      <c r="V411" s="430"/>
      <c r="W411" s="428">
        <v>0</v>
      </c>
      <c r="X411" s="429"/>
      <c r="Y411" s="416"/>
      <c r="Z411" s="417"/>
      <c r="AA411" s="430"/>
      <c r="AB411" s="428">
        <v>0</v>
      </c>
      <c r="AC411" s="429"/>
      <c r="AD411" s="416"/>
      <c r="AE411" s="417"/>
      <c r="AF411" s="430"/>
      <c r="AG411" s="428">
        <v>0</v>
      </c>
      <c r="AH411" s="429"/>
      <c r="AI411" s="416"/>
      <c r="AJ411" s="417"/>
      <c r="AK411" s="430"/>
      <c r="AL411" s="428">
        <v>0</v>
      </c>
      <c r="AM411" s="429"/>
      <c r="AN411" s="416"/>
      <c r="AO411" s="417"/>
      <c r="AP411" s="430"/>
      <c r="AQ411" s="428">
        <v>0</v>
      </c>
      <c r="AR411" s="429"/>
      <c r="AS411" s="416"/>
      <c r="AT411" s="417"/>
      <c r="AU411" s="430"/>
      <c r="AV411" s="428">
        <v>0</v>
      </c>
      <c r="AW411" s="429"/>
      <c r="AX411" s="416"/>
      <c r="AY411" s="417"/>
      <c r="AZ411" s="430"/>
      <c r="BA411" s="428">
        <v>0</v>
      </c>
      <c r="BB411" s="429"/>
      <c r="BC411" s="416"/>
      <c r="BD411" s="417"/>
      <c r="BE411" s="430"/>
      <c r="BF411" s="428">
        <v>0</v>
      </c>
      <c r="BG411" s="429"/>
      <c r="BH411" s="416"/>
      <c r="BI411" s="417"/>
      <c r="BJ411" s="430"/>
      <c r="BK411" s="428">
        <v>0</v>
      </c>
      <c r="BL411" s="429"/>
      <c r="BM411" s="416"/>
      <c r="BN411" s="417"/>
      <c r="BO411" s="430"/>
      <c r="BP411" s="428">
        <v>0</v>
      </c>
      <c r="BQ411" s="429"/>
      <c r="BR411" s="416"/>
      <c r="BS411" s="417"/>
      <c r="BT411" s="430"/>
      <c r="BU411" s="428">
        <f>SUM(M411:BP411)</f>
        <v>-384258</v>
      </c>
      <c r="BV411" s="429"/>
      <c r="BW411" s="416"/>
      <c r="BX411" s="417"/>
      <c r="BY411" s="430"/>
      <c r="BZ411" s="428">
        <v>-1581105</v>
      </c>
      <c r="CA411" s="429"/>
      <c r="CB411" s="416"/>
      <c r="CC411" s="417"/>
      <c r="CD411" s="430"/>
      <c r="CE411" s="428">
        <v>0</v>
      </c>
      <c r="CF411" s="429"/>
      <c r="CG411" s="416"/>
      <c r="CH411" s="417"/>
      <c r="CI411" s="430"/>
      <c r="CJ411" s="428">
        <v>0</v>
      </c>
      <c r="CK411" s="429"/>
      <c r="CL411" s="416"/>
      <c r="CM411" s="417"/>
      <c r="CN411" s="430"/>
      <c r="CO411" s="428">
        <v>0</v>
      </c>
      <c r="CP411" s="429"/>
      <c r="CQ411" s="416"/>
      <c r="CR411" s="417"/>
      <c r="CS411" s="430"/>
      <c r="CT411" s="428">
        <v>0</v>
      </c>
      <c r="CU411" s="429"/>
      <c r="CV411" s="416"/>
      <c r="CW411" s="417"/>
      <c r="CX411" s="430"/>
      <c r="CY411" s="428">
        <v>0</v>
      </c>
      <c r="CZ411" s="429"/>
      <c r="DA411" s="416"/>
      <c r="DB411" s="417"/>
      <c r="DC411" s="430"/>
      <c r="DD411" s="428">
        <v>-75407</v>
      </c>
      <c r="DE411" s="429"/>
      <c r="DF411" s="416"/>
      <c r="DG411" s="417"/>
      <c r="DH411" s="430"/>
      <c r="DI411" s="428">
        <v>-201239</v>
      </c>
      <c r="DJ411" s="429"/>
      <c r="DK411" s="416"/>
      <c r="DL411" s="417"/>
      <c r="DM411" s="430"/>
      <c r="DN411" s="428">
        <v>-86141</v>
      </c>
      <c r="DO411" s="429"/>
      <c r="DP411" s="416"/>
      <c r="DQ411" s="417"/>
      <c r="DR411" s="430"/>
      <c r="DS411" s="428">
        <v>-112661</v>
      </c>
      <c r="DT411" s="429"/>
      <c r="DU411" s="416"/>
      <c r="DV411" s="417"/>
      <c r="DW411" s="430"/>
      <c r="DX411" s="428">
        <v>-269968</v>
      </c>
      <c r="DY411" s="429"/>
      <c r="DZ411" s="416"/>
      <c r="EA411" s="417"/>
      <c r="EB411" s="430"/>
      <c r="EC411" s="428">
        <v>-169458</v>
      </c>
      <c r="ED411" s="429"/>
      <c r="EE411" s="416"/>
      <c r="EF411" s="417"/>
      <c r="EG411" s="430"/>
      <c r="EH411" s="428">
        <v>-666231</v>
      </c>
      <c r="EI411" s="429"/>
      <c r="EJ411" s="416"/>
      <c r="EK411" s="417"/>
      <c r="EL411" s="430"/>
      <c r="EM411" s="428">
        <f t="shared" si="34"/>
        <v>0</v>
      </c>
      <c r="EN411" s="429"/>
      <c r="EO411" s="416"/>
      <c r="EP411" s="301"/>
      <c r="ER411" s="290"/>
    </row>
    <row r="412" spans="4:148" ht="12.75" hidden="1" customHeight="1" x14ac:dyDescent="0.35">
      <c r="D412" s="301"/>
      <c r="H412" s="416"/>
      <c r="I412" s="416"/>
      <c r="J412" s="416"/>
      <c r="K412" s="417"/>
      <c r="L412" s="416"/>
      <c r="M412" s="416"/>
      <c r="N412" s="416"/>
      <c r="O412" s="416"/>
      <c r="P412" s="417"/>
      <c r="Q412" s="416"/>
      <c r="R412" s="416"/>
      <c r="S412" s="416"/>
      <c r="T412" s="416"/>
      <c r="U412" s="417"/>
      <c r="V412" s="416"/>
      <c r="W412" s="416"/>
      <c r="X412" s="416"/>
      <c r="Y412" s="416"/>
      <c r="Z412" s="417"/>
      <c r="AA412" s="416"/>
      <c r="AB412" s="416"/>
      <c r="AC412" s="416"/>
      <c r="AD412" s="416"/>
      <c r="AE412" s="417"/>
      <c r="AF412" s="416"/>
      <c r="AG412" s="416"/>
      <c r="AH412" s="416"/>
      <c r="AI412" s="416"/>
      <c r="AJ412" s="417"/>
      <c r="AK412" s="416"/>
      <c r="AL412" s="416"/>
      <c r="AM412" s="416"/>
      <c r="AN412" s="416"/>
      <c r="AO412" s="417"/>
      <c r="AP412" s="416"/>
      <c r="AQ412" s="416"/>
      <c r="AR412" s="416"/>
      <c r="AS412" s="416"/>
      <c r="AT412" s="417"/>
      <c r="AU412" s="416"/>
      <c r="AV412" s="416"/>
      <c r="AW412" s="416"/>
      <c r="AX412" s="416"/>
      <c r="AY412" s="417"/>
      <c r="AZ412" s="416"/>
      <c r="BA412" s="416"/>
      <c r="BB412" s="416"/>
      <c r="BC412" s="416"/>
      <c r="BD412" s="417"/>
      <c r="BE412" s="416"/>
      <c r="BF412" s="416"/>
      <c r="BG412" s="416"/>
      <c r="BH412" s="416"/>
      <c r="BI412" s="417"/>
      <c r="BJ412" s="416"/>
      <c r="BK412" s="416"/>
      <c r="BL412" s="416"/>
      <c r="BM412" s="416"/>
      <c r="BN412" s="417"/>
      <c r="BO412" s="416"/>
      <c r="BP412" s="416"/>
      <c r="BQ412" s="416"/>
      <c r="BR412" s="416"/>
      <c r="BS412" s="417"/>
      <c r="BT412" s="416"/>
      <c r="BU412" s="416"/>
      <c r="BV412" s="416"/>
      <c r="BW412" s="416"/>
      <c r="BX412" s="417"/>
      <c r="BY412" s="416"/>
      <c r="BZ412" s="416"/>
      <c r="CA412" s="416"/>
      <c r="CB412" s="416"/>
      <c r="CC412" s="417"/>
      <c r="CD412" s="416"/>
      <c r="CE412" s="416"/>
      <c r="CF412" s="416"/>
      <c r="CG412" s="416"/>
      <c r="CH412" s="417"/>
      <c r="CI412" s="416"/>
      <c r="CJ412" s="416"/>
      <c r="CK412" s="416"/>
      <c r="CL412" s="416"/>
      <c r="CM412" s="417"/>
      <c r="CN412" s="416"/>
      <c r="CO412" s="416"/>
      <c r="CP412" s="416"/>
      <c r="CQ412" s="416"/>
      <c r="CR412" s="417"/>
      <c r="CS412" s="416"/>
      <c r="CT412" s="416"/>
      <c r="CU412" s="416"/>
      <c r="CV412" s="416"/>
      <c r="CW412" s="417"/>
      <c r="CX412" s="416"/>
      <c r="CY412" s="416"/>
      <c r="CZ412" s="416"/>
      <c r="DA412" s="416"/>
      <c r="DB412" s="417"/>
      <c r="DC412" s="416"/>
      <c r="DD412" s="416"/>
      <c r="DE412" s="416"/>
      <c r="DF412" s="416"/>
      <c r="DG412" s="417"/>
      <c r="DH412" s="416"/>
      <c r="DI412" s="416"/>
      <c r="DJ412" s="416"/>
      <c r="DK412" s="416"/>
      <c r="DL412" s="417"/>
      <c r="DM412" s="416"/>
      <c r="DN412" s="416"/>
      <c r="DO412" s="416"/>
      <c r="DP412" s="416"/>
      <c r="DQ412" s="417"/>
      <c r="DR412" s="416"/>
      <c r="DS412" s="416"/>
      <c r="DT412" s="416"/>
      <c r="DU412" s="416"/>
      <c r="DV412" s="417"/>
      <c r="DW412" s="416"/>
      <c r="DX412" s="416"/>
      <c r="DY412" s="416"/>
      <c r="DZ412" s="416"/>
      <c r="EA412" s="417"/>
      <c r="EB412" s="416"/>
      <c r="EC412" s="416"/>
      <c r="ED412" s="416"/>
      <c r="EE412" s="416"/>
      <c r="EF412" s="417"/>
      <c r="EG412" s="416"/>
      <c r="EH412" s="416"/>
      <c r="EI412" s="416"/>
      <c r="EJ412" s="416"/>
      <c r="EK412" s="417"/>
      <c r="EL412" s="416"/>
      <c r="EM412" s="416"/>
      <c r="EN412" s="416"/>
      <c r="EO412" s="416"/>
      <c r="EP412" s="301"/>
      <c r="ER412" s="290"/>
    </row>
    <row r="413" spans="4:148" ht="12.75" hidden="1" customHeight="1" x14ac:dyDescent="0.35">
      <c r="D413" s="301" t="s">
        <v>401</v>
      </c>
      <c r="H413" s="416">
        <f>SUM(H414:H416)</f>
        <v>0</v>
      </c>
      <c r="I413" s="416"/>
      <c r="J413" s="416"/>
      <c r="K413" s="417"/>
      <c r="L413" s="416"/>
      <c r="M413" s="416">
        <f>SUM(M414:M416)</f>
        <v>0</v>
      </c>
      <c r="N413" s="416"/>
      <c r="O413" s="416"/>
      <c r="P413" s="417"/>
      <c r="Q413" s="416"/>
      <c r="R413" s="416">
        <f>SUM(R414:R416)</f>
        <v>0</v>
      </c>
      <c r="S413" s="416"/>
      <c r="T413" s="416"/>
      <c r="U413" s="417"/>
      <c r="V413" s="416"/>
      <c r="W413" s="416">
        <f>SUM(W414:W416)</f>
        <v>0</v>
      </c>
      <c r="X413" s="416"/>
      <c r="Y413" s="416"/>
      <c r="Z413" s="417"/>
      <c r="AA413" s="416"/>
      <c r="AB413" s="416">
        <f>SUM(AB414:AB416)</f>
        <v>0</v>
      </c>
      <c r="AC413" s="416"/>
      <c r="AD413" s="416"/>
      <c r="AE413" s="417"/>
      <c r="AF413" s="416"/>
      <c r="AG413" s="416">
        <f>SUM(AG414:AG416)</f>
        <v>0</v>
      </c>
      <c r="AH413" s="416"/>
      <c r="AI413" s="416"/>
      <c r="AJ413" s="417"/>
      <c r="AK413" s="416"/>
      <c r="AL413" s="416">
        <f>SUM(AL414:AL416)</f>
        <v>0</v>
      </c>
      <c r="AM413" s="416"/>
      <c r="AN413" s="416"/>
      <c r="AO413" s="417"/>
      <c r="AP413" s="416"/>
      <c r="AQ413" s="416">
        <f>SUM(AQ414:AQ416)</f>
        <v>0</v>
      </c>
      <c r="AR413" s="416"/>
      <c r="AS413" s="416"/>
      <c r="AT413" s="417"/>
      <c r="AU413" s="416"/>
      <c r="AV413" s="416">
        <f>SUM(AV414:AV416)</f>
        <v>0</v>
      </c>
      <c r="AW413" s="416"/>
      <c r="AX413" s="416"/>
      <c r="AY413" s="417"/>
      <c r="AZ413" s="416"/>
      <c r="BA413" s="416">
        <f>SUM(BA414:BA416)</f>
        <v>0</v>
      </c>
      <c r="BB413" s="416"/>
      <c r="BC413" s="416"/>
      <c r="BD413" s="417"/>
      <c r="BE413" s="416"/>
      <c r="BF413" s="416">
        <f>SUM(BF414:BF416)</f>
        <v>0</v>
      </c>
      <c r="BG413" s="416"/>
      <c r="BH413" s="416"/>
      <c r="BI413" s="417"/>
      <c r="BJ413" s="416"/>
      <c r="BK413" s="416">
        <f>SUM(BK414:BK416)</f>
        <v>0</v>
      </c>
      <c r="BL413" s="416"/>
      <c r="BM413" s="416"/>
      <c r="BN413" s="417"/>
      <c r="BO413" s="416"/>
      <c r="BP413" s="416">
        <f>SUM(BP414:BP416)</f>
        <v>0</v>
      </c>
      <c r="BQ413" s="416"/>
      <c r="BR413" s="416"/>
      <c r="BS413" s="417"/>
      <c r="BT413" s="416"/>
      <c r="BU413" s="416">
        <f>SUM(BU414:BU416)</f>
        <v>0</v>
      </c>
      <c r="BV413" s="416"/>
      <c r="BW413" s="416"/>
      <c r="BX413" s="417"/>
      <c r="BY413" s="416"/>
      <c r="BZ413" s="416">
        <f>SUM(BZ414:BZ416)</f>
        <v>0</v>
      </c>
      <c r="CA413" s="416"/>
      <c r="CB413" s="416"/>
      <c r="CC413" s="417"/>
      <c r="CD413" s="416"/>
      <c r="CE413" s="416">
        <f>SUM(CE414:CE416)</f>
        <v>0</v>
      </c>
      <c r="CF413" s="416"/>
      <c r="CG413" s="416"/>
      <c r="CH413" s="417"/>
      <c r="CI413" s="416"/>
      <c r="CJ413" s="416">
        <f>SUM(CJ414:CJ416)</f>
        <v>0</v>
      </c>
      <c r="CK413" s="416"/>
      <c r="CL413" s="416"/>
      <c r="CM413" s="417"/>
      <c r="CN413" s="416"/>
      <c r="CO413" s="416">
        <f>SUM(CO414:CO416)</f>
        <v>0</v>
      </c>
      <c r="CP413" s="416"/>
      <c r="CQ413" s="416"/>
      <c r="CR413" s="417"/>
      <c r="CS413" s="416"/>
      <c r="CT413" s="416">
        <f>SUM(CT414:CT416)</f>
        <v>0</v>
      </c>
      <c r="CU413" s="416"/>
      <c r="CV413" s="416"/>
      <c r="CW413" s="417"/>
      <c r="CX413" s="416"/>
      <c r="CY413" s="416">
        <f>SUM(CY414:CY416)</f>
        <v>0</v>
      </c>
      <c r="CZ413" s="416"/>
      <c r="DA413" s="416"/>
      <c r="DB413" s="417"/>
      <c r="DC413" s="416"/>
      <c r="DD413" s="416">
        <f>SUM(DD414:DD416)</f>
        <v>0</v>
      </c>
      <c r="DE413" s="416"/>
      <c r="DF413" s="416"/>
      <c r="DG413" s="417"/>
      <c r="DH413" s="416"/>
      <c r="DI413" s="416">
        <f>SUM(DI414:DI416)</f>
        <v>0</v>
      </c>
      <c r="DJ413" s="416"/>
      <c r="DK413" s="416"/>
      <c r="DL413" s="417"/>
      <c r="DM413" s="416"/>
      <c r="DN413" s="416">
        <f>SUM(DN414:DN416)</f>
        <v>0</v>
      </c>
      <c r="DO413" s="416"/>
      <c r="DP413" s="416"/>
      <c r="DQ413" s="417"/>
      <c r="DR413" s="416"/>
      <c r="DS413" s="416">
        <f>SUM(DS414:DS416)</f>
        <v>0</v>
      </c>
      <c r="DT413" s="416"/>
      <c r="DU413" s="416"/>
      <c r="DV413" s="417"/>
      <c r="DW413" s="416"/>
      <c r="DX413" s="416">
        <f>SUM(DX414:DX416)</f>
        <v>0</v>
      </c>
      <c r="DY413" s="416"/>
      <c r="DZ413" s="416"/>
      <c r="EA413" s="417"/>
      <c r="EB413" s="416"/>
      <c r="EC413" s="416">
        <f>SUM(EC414:EC416)</f>
        <v>0</v>
      </c>
      <c r="ED413" s="416"/>
      <c r="EE413" s="416"/>
      <c r="EF413" s="417"/>
      <c r="EG413" s="416"/>
      <c r="EH413" s="416">
        <f>SUM(EH414:EH416)</f>
        <v>0</v>
      </c>
      <c r="EI413" s="416"/>
      <c r="EJ413" s="416"/>
      <c r="EK413" s="417"/>
      <c r="EL413" s="416"/>
      <c r="EM413" s="416">
        <f>SUM(EM414:EM416)</f>
        <v>0</v>
      </c>
      <c r="EN413" s="416"/>
      <c r="EO413" s="416"/>
      <c r="EP413" s="301"/>
      <c r="ER413" s="290"/>
    </row>
    <row r="414" spans="4:148" ht="12.75" hidden="1" customHeight="1" x14ac:dyDescent="0.35">
      <c r="D414" s="301" t="s">
        <v>338</v>
      </c>
      <c r="G414" s="320"/>
      <c r="H414" s="414">
        <v>0</v>
      </c>
      <c r="I414" s="415"/>
      <c r="J414" s="416"/>
      <c r="K414" s="417"/>
      <c r="L414" s="418"/>
      <c r="M414" s="414">
        <v>0</v>
      </c>
      <c r="N414" s="415"/>
      <c r="O414" s="416"/>
      <c r="P414" s="417"/>
      <c r="Q414" s="418"/>
      <c r="R414" s="414">
        <v>0</v>
      </c>
      <c r="S414" s="415"/>
      <c r="T414" s="416"/>
      <c r="U414" s="417"/>
      <c r="V414" s="418"/>
      <c r="W414" s="414">
        <v>0</v>
      </c>
      <c r="X414" s="415"/>
      <c r="Y414" s="416"/>
      <c r="Z414" s="417"/>
      <c r="AA414" s="418"/>
      <c r="AB414" s="414">
        <v>0</v>
      </c>
      <c r="AC414" s="415"/>
      <c r="AD414" s="416"/>
      <c r="AE414" s="417"/>
      <c r="AF414" s="418"/>
      <c r="AG414" s="414">
        <v>0</v>
      </c>
      <c r="AH414" s="415"/>
      <c r="AI414" s="416"/>
      <c r="AJ414" s="417"/>
      <c r="AK414" s="418"/>
      <c r="AL414" s="414">
        <v>0</v>
      </c>
      <c r="AM414" s="415"/>
      <c r="AN414" s="416"/>
      <c r="AO414" s="417"/>
      <c r="AP414" s="418"/>
      <c r="AQ414" s="414">
        <v>0</v>
      </c>
      <c r="AR414" s="415"/>
      <c r="AS414" s="416"/>
      <c r="AT414" s="417"/>
      <c r="AU414" s="418"/>
      <c r="AV414" s="414">
        <v>0</v>
      </c>
      <c r="AW414" s="415"/>
      <c r="AX414" s="416"/>
      <c r="AY414" s="417"/>
      <c r="AZ414" s="418"/>
      <c r="BA414" s="414">
        <v>0</v>
      </c>
      <c r="BB414" s="415"/>
      <c r="BC414" s="416"/>
      <c r="BD414" s="417"/>
      <c r="BE414" s="418"/>
      <c r="BF414" s="414">
        <v>0</v>
      </c>
      <c r="BG414" s="415"/>
      <c r="BH414" s="416"/>
      <c r="BI414" s="417"/>
      <c r="BJ414" s="418"/>
      <c r="BK414" s="414">
        <v>0</v>
      </c>
      <c r="BL414" s="415"/>
      <c r="BM414" s="416"/>
      <c r="BN414" s="417"/>
      <c r="BO414" s="418"/>
      <c r="BP414" s="414">
        <v>0</v>
      </c>
      <c r="BQ414" s="415"/>
      <c r="BR414" s="416"/>
      <c r="BS414" s="417"/>
      <c r="BT414" s="418"/>
      <c r="BU414" s="414">
        <f>SUM(M414:BP414)</f>
        <v>0</v>
      </c>
      <c r="BV414" s="415"/>
      <c r="BW414" s="416"/>
      <c r="BX414" s="417"/>
      <c r="BY414" s="418"/>
      <c r="BZ414" s="414">
        <v>0</v>
      </c>
      <c r="CA414" s="415"/>
      <c r="CB414" s="416"/>
      <c r="CC414" s="417"/>
      <c r="CD414" s="418"/>
      <c r="CE414" s="414">
        <v>0</v>
      </c>
      <c r="CF414" s="415"/>
      <c r="CG414" s="416"/>
      <c r="CH414" s="417"/>
      <c r="CI414" s="418"/>
      <c r="CJ414" s="414">
        <v>0</v>
      </c>
      <c r="CK414" s="415"/>
      <c r="CL414" s="416"/>
      <c r="CM414" s="417"/>
      <c r="CN414" s="418"/>
      <c r="CO414" s="414">
        <v>0</v>
      </c>
      <c r="CP414" s="415"/>
      <c r="CQ414" s="416"/>
      <c r="CR414" s="417"/>
      <c r="CS414" s="418"/>
      <c r="CT414" s="414">
        <v>0</v>
      </c>
      <c r="CU414" s="415"/>
      <c r="CV414" s="416"/>
      <c r="CW414" s="417"/>
      <c r="CX414" s="418"/>
      <c r="CY414" s="414">
        <v>0</v>
      </c>
      <c r="CZ414" s="415"/>
      <c r="DA414" s="416"/>
      <c r="DB414" s="417"/>
      <c r="DC414" s="418"/>
      <c r="DD414" s="414">
        <v>0</v>
      </c>
      <c r="DE414" s="415"/>
      <c r="DF414" s="416"/>
      <c r="DG414" s="417"/>
      <c r="DH414" s="418"/>
      <c r="DI414" s="414">
        <v>0</v>
      </c>
      <c r="DJ414" s="415"/>
      <c r="DK414" s="416"/>
      <c r="DL414" s="417"/>
      <c r="DM414" s="418"/>
      <c r="DN414" s="414">
        <v>0</v>
      </c>
      <c r="DO414" s="415"/>
      <c r="DP414" s="416"/>
      <c r="DQ414" s="417"/>
      <c r="DR414" s="418"/>
      <c r="DS414" s="414">
        <v>0</v>
      </c>
      <c r="DT414" s="415"/>
      <c r="DU414" s="416"/>
      <c r="DV414" s="417"/>
      <c r="DW414" s="418"/>
      <c r="DX414" s="414">
        <v>0</v>
      </c>
      <c r="DY414" s="415"/>
      <c r="DZ414" s="416"/>
      <c r="EA414" s="417"/>
      <c r="EB414" s="418"/>
      <c r="EC414" s="414">
        <v>0</v>
      </c>
      <c r="ED414" s="415"/>
      <c r="EE414" s="416"/>
      <c r="EF414" s="417"/>
      <c r="EG414" s="418"/>
      <c r="EH414" s="414">
        <v>0</v>
      </c>
      <c r="EI414" s="415"/>
      <c r="EJ414" s="416"/>
      <c r="EK414" s="417"/>
      <c r="EL414" s="418"/>
      <c r="EM414" s="414">
        <f>SUM(CE414:EH414)</f>
        <v>0</v>
      </c>
      <c r="EN414" s="415"/>
      <c r="EO414" s="416"/>
      <c r="EP414" s="301"/>
      <c r="ER414" s="290"/>
    </row>
    <row r="415" spans="4:148" ht="12.75" hidden="1" customHeight="1" x14ac:dyDescent="0.35">
      <c r="D415" s="301" t="s">
        <v>341</v>
      </c>
      <c r="G415" s="313"/>
      <c r="H415" s="416">
        <v>0</v>
      </c>
      <c r="I415" s="420"/>
      <c r="J415" s="416"/>
      <c r="K415" s="417"/>
      <c r="L415" s="417"/>
      <c r="M415" s="416">
        <v>0</v>
      </c>
      <c r="N415" s="420"/>
      <c r="O415" s="416"/>
      <c r="P415" s="417"/>
      <c r="Q415" s="417"/>
      <c r="R415" s="416">
        <v>0</v>
      </c>
      <c r="S415" s="420"/>
      <c r="T415" s="416"/>
      <c r="U415" s="417"/>
      <c r="V415" s="417"/>
      <c r="W415" s="416">
        <v>0</v>
      </c>
      <c r="X415" s="420"/>
      <c r="Y415" s="416"/>
      <c r="Z415" s="417"/>
      <c r="AA415" s="417"/>
      <c r="AB415" s="416">
        <v>0</v>
      </c>
      <c r="AC415" s="420"/>
      <c r="AD415" s="416"/>
      <c r="AE415" s="417"/>
      <c r="AF415" s="417"/>
      <c r="AG415" s="416">
        <v>0</v>
      </c>
      <c r="AH415" s="420"/>
      <c r="AI415" s="416"/>
      <c r="AJ415" s="417"/>
      <c r="AK415" s="417"/>
      <c r="AL415" s="416">
        <v>0</v>
      </c>
      <c r="AM415" s="420"/>
      <c r="AN415" s="416"/>
      <c r="AO415" s="417"/>
      <c r="AP415" s="417"/>
      <c r="AQ415" s="416">
        <v>0</v>
      </c>
      <c r="AR415" s="420"/>
      <c r="AS415" s="416"/>
      <c r="AT415" s="417"/>
      <c r="AU415" s="417"/>
      <c r="AV415" s="416">
        <v>0</v>
      </c>
      <c r="AW415" s="420"/>
      <c r="AX415" s="416"/>
      <c r="AY415" s="417"/>
      <c r="AZ415" s="417"/>
      <c r="BA415" s="416">
        <v>0</v>
      </c>
      <c r="BB415" s="420"/>
      <c r="BC415" s="416"/>
      <c r="BD415" s="417"/>
      <c r="BE415" s="417"/>
      <c r="BF415" s="416">
        <v>0</v>
      </c>
      <c r="BG415" s="420"/>
      <c r="BH415" s="416"/>
      <c r="BI415" s="417"/>
      <c r="BJ415" s="417"/>
      <c r="BK415" s="416">
        <v>0</v>
      </c>
      <c r="BL415" s="420"/>
      <c r="BM415" s="416"/>
      <c r="BN415" s="417"/>
      <c r="BO415" s="417"/>
      <c r="BP415" s="416">
        <v>0</v>
      </c>
      <c r="BQ415" s="420"/>
      <c r="BR415" s="416"/>
      <c r="BS415" s="417"/>
      <c r="BT415" s="417"/>
      <c r="BU415" s="416">
        <f>SUM(M415:BP415)</f>
        <v>0</v>
      </c>
      <c r="BV415" s="420"/>
      <c r="BW415" s="416"/>
      <c r="BX415" s="417"/>
      <c r="BY415" s="417"/>
      <c r="BZ415" s="416">
        <v>0</v>
      </c>
      <c r="CA415" s="420"/>
      <c r="CB415" s="416"/>
      <c r="CC415" s="417"/>
      <c r="CD415" s="417"/>
      <c r="CE415" s="416">
        <v>0</v>
      </c>
      <c r="CF415" s="420"/>
      <c r="CG415" s="416"/>
      <c r="CH415" s="417"/>
      <c r="CI415" s="417"/>
      <c r="CJ415" s="416">
        <v>0</v>
      </c>
      <c r="CK415" s="420"/>
      <c r="CL415" s="416"/>
      <c r="CM415" s="417"/>
      <c r="CN415" s="417"/>
      <c r="CO415" s="416">
        <v>0</v>
      </c>
      <c r="CP415" s="420"/>
      <c r="CQ415" s="416"/>
      <c r="CR415" s="417"/>
      <c r="CS415" s="417"/>
      <c r="CT415" s="416">
        <v>0</v>
      </c>
      <c r="CU415" s="420"/>
      <c r="CV415" s="416"/>
      <c r="CW415" s="417"/>
      <c r="CX415" s="417"/>
      <c r="CY415" s="416">
        <v>0</v>
      </c>
      <c r="CZ415" s="420"/>
      <c r="DA415" s="416"/>
      <c r="DB415" s="417"/>
      <c r="DC415" s="417"/>
      <c r="DD415" s="416">
        <v>0</v>
      </c>
      <c r="DE415" s="420"/>
      <c r="DF415" s="416"/>
      <c r="DG415" s="417"/>
      <c r="DH415" s="417"/>
      <c r="DI415" s="416">
        <v>0</v>
      </c>
      <c r="DJ415" s="420"/>
      <c r="DK415" s="416"/>
      <c r="DL415" s="417"/>
      <c r="DM415" s="417"/>
      <c r="DN415" s="416">
        <v>0</v>
      </c>
      <c r="DO415" s="420"/>
      <c r="DP415" s="416"/>
      <c r="DQ415" s="417"/>
      <c r="DR415" s="417"/>
      <c r="DS415" s="416">
        <v>0</v>
      </c>
      <c r="DT415" s="420"/>
      <c r="DU415" s="416"/>
      <c r="DV415" s="417"/>
      <c r="DW415" s="417"/>
      <c r="DX415" s="416">
        <v>0</v>
      </c>
      <c r="DY415" s="420"/>
      <c r="DZ415" s="416"/>
      <c r="EA415" s="417"/>
      <c r="EB415" s="417"/>
      <c r="EC415" s="416">
        <v>0</v>
      </c>
      <c r="ED415" s="420"/>
      <c r="EE415" s="416"/>
      <c r="EF415" s="417"/>
      <c r="EG415" s="417"/>
      <c r="EH415" s="416">
        <v>0</v>
      </c>
      <c r="EI415" s="420"/>
      <c r="EJ415" s="416"/>
      <c r="EK415" s="417"/>
      <c r="EL415" s="417"/>
      <c r="EM415" s="416">
        <f>SUM(CE415:EH415)</f>
        <v>0</v>
      </c>
      <c r="EN415" s="420"/>
      <c r="EO415" s="416"/>
      <c r="EP415" s="301"/>
      <c r="ER415" s="290"/>
    </row>
    <row r="416" spans="4:148" ht="12.75" hidden="1" customHeight="1" x14ac:dyDescent="0.35">
      <c r="D416" s="301" t="s">
        <v>342</v>
      </c>
      <c r="G416" s="337"/>
      <c r="H416" s="428">
        <v>0</v>
      </c>
      <c r="I416" s="429"/>
      <c r="J416" s="416"/>
      <c r="K416" s="417"/>
      <c r="L416" s="430"/>
      <c r="M416" s="428">
        <v>0</v>
      </c>
      <c r="N416" s="429"/>
      <c r="O416" s="416"/>
      <c r="P416" s="417"/>
      <c r="Q416" s="430"/>
      <c r="R416" s="428">
        <v>0</v>
      </c>
      <c r="S416" s="429"/>
      <c r="T416" s="416"/>
      <c r="U416" s="417"/>
      <c r="V416" s="430"/>
      <c r="W416" s="428">
        <v>0</v>
      </c>
      <c r="X416" s="429"/>
      <c r="Y416" s="416"/>
      <c r="Z416" s="417"/>
      <c r="AA416" s="430"/>
      <c r="AB416" s="428">
        <v>0</v>
      </c>
      <c r="AC416" s="429"/>
      <c r="AD416" s="416"/>
      <c r="AE416" s="417"/>
      <c r="AF416" s="430"/>
      <c r="AG416" s="428">
        <v>0</v>
      </c>
      <c r="AH416" s="429"/>
      <c r="AI416" s="416"/>
      <c r="AJ416" s="417"/>
      <c r="AK416" s="430"/>
      <c r="AL416" s="428">
        <v>0</v>
      </c>
      <c r="AM416" s="429"/>
      <c r="AN416" s="416"/>
      <c r="AO416" s="417"/>
      <c r="AP416" s="430"/>
      <c r="AQ416" s="428">
        <v>0</v>
      </c>
      <c r="AR416" s="429"/>
      <c r="AS416" s="416"/>
      <c r="AT416" s="417"/>
      <c r="AU416" s="430"/>
      <c r="AV416" s="428">
        <v>0</v>
      </c>
      <c r="AW416" s="429"/>
      <c r="AX416" s="416"/>
      <c r="AY416" s="417"/>
      <c r="AZ416" s="430"/>
      <c r="BA416" s="428">
        <v>0</v>
      </c>
      <c r="BB416" s="429"/>
      <c r="BC416" s="416"/>
      <c r="BD416" s="417"/>
      <c r="BE416" s="430"/>
      <c r="BF416" s="428">
        <v>0</v>
      </c>
      <c r="BG416" s="429"/>
      <c r="BH416" s="416"/>
      <c r="BI416" s="417"/>
      <c r="BJ416" s="430"/>
      <c r="BK416" s="428">
        <v>0</v>
      </c>
      <c r="BL416" s="429"/>
      <c r="BM416" s="416"/>
      <c r="BN416" s="417"/>
      <c r="BO416" s="430"/>
      <c r="BP416" s="428">
        <v>0</v>
      </c>
      <c r="BQ416" s="429"/>
      <c r="BR416" s="416"/>
      <c r="BS416" s="417"/>
      <c r="BT416" s="430"/>
      <c r="BU416" s="428">
        <f>SUM(M416:BP416)</f>
        <v>0</v>
      </c>
      <c r="BV416" s="429"/>
      <c r="BW416" s="416"/>
      <c r="BX416" s="417"/>
      <c r="BY416" s="430"/>
      <c r="BZ416" s="428">
        <v>0</v>
      </c>
      <c r="CA416" s="429"/>
      <c r="CB416" s="416"/>
      <c r="CC416" s="417"/>
      <c r="CD416" s="430"/>
      <c r="CE416" s="428">
        <v>0</v>
      </c>
      <c r="CF416" s="429"/>
      <c r="CG416" s="416"/>
      <c r="CH416" s="417"/>
      <c r="CI416" s="430"/>
      <c r="CJ416" s="428">
        <v>0</v>
      </c>
      <c r="CK416" s="429"/>
      <c r="CL416" s="416"/>
      <c r="CM416" s="417"/>
      <c r="CN416" s="430"/>
      <c r="CO416" s="428">
        <v>0</v>
      </c>
      <c r="CP416" s="429"/>
      <c r="CQ416" s="416"/>
      <c r="CR416" s="417"/>
      <c r="CS416" s="430"/>
      <c r="CT416" s="428">
        <v>0</v>
      </c>
      <c r="CU416" s="429"/>
      <c r="CV416" s="416"/>
      <c r="CW416" s="417"/>
      <c r="CX416" s="430"/>
      <c r="CY416" s="428">
        <v>0</v>
      </c>
      <c r="CZ416" s="429"/>
      <c r="DA416" s="416"/>
      <c r="DB416" s="417"/>
      <c r="DC416" s="430"/>
      <c r="DD416" s="428">
        <v>0</v>
      </c>
      <c r="DE416" s="429"/>
      <c r="DF416" s="416"/>
      <c r="DG416" s="417"/>
      <c r="DH416" s="430"/>
      <c r="DI416" s="428">
        <v>0</v>
      </c>
      <c r="DJ416" s="429"/>
      <c r="DK416" s="416"/>
      <c r="DL416" s="417"/>
      <c r="DM416" s="430"/>
      <c r="DN416" s="428">
        <v>0</v>
      </c>
      <c r="DO416" s="429"/>
      <c r="DP416" s="416"/>
      <c r="DQ416" s="417"/>
      <c r="DR416" s="430"/>
      <c r="DS416" s="428">
        <v>0</v>
      </c>
      <c r="DT416" s="429"/>
      <c r="DU416" s="416"/>
      <c r="DV416" s="417"/>
      <c r="DW416" s="430"/>
      <c r="DX416" s="428">
        <v>0</v>
      </c>
      <c r="DY416" s="429"/>
      <c r="DZ416" s="416"/>
      <c r="EA416" s="417"/>
      <c r="EB416" s="430"/>
      <c r="EC416" s="428">
        <v>0</v>
      </c>
      <c r="ED416" s="429"/>
      <c r="EE416" s="416"/>
      <c r="EF416" s="417"/>
      <c r="EG416" s="430"/>
      <c r="EH416" s="428">
        <v>0</v>
      </c>
      <c r="EI416" s="429"/>
      <c r="EJ416" s="416"/>
      <c r="EK416" s="417"/>
      <c r="EL416" s="430"/>
      <c r="EM416" s="428">
        <f>SUM(CE416:EH416)</f>
        <v>0</v>
      </c>
      <c r="EN416" s="429"/>
      <c r="EO416" s="416"/>
      <c r="EP416" s="301"/>
      <c r="ER416" s="290"/>
    </row>
    <row r="417" spans="4:148" ht="12.75" customHeight="1" x14ac:dyDescent="0.35">
      <c r="D417" s="301"/>
      <c r="H417" s="416"/>
      <c r="I417" s="416"/>
      <c r="J417" s="416"/>
      <c r="K417" s="417"/>
      <c r="L417" s="416"/>
      <c r="M417" s="416"/>
      <c r="N417" s="416"/>
      <c r="O417" s="416"/>
      <c r="P417" s="417"/>
      <c r="Q417" s="416"/>
      <c r="R417" s="416"/>
      <c r="S417" s="416"/>
      <c r="T417" s="416"/>
      <c r="U417" s="417"/>
      <c r="V417" s="416"/>
      <c r="W417" s="416"/>
      <c r="X417" s="416"/>
      <c r="Y417" s="416"/>
      <c r="Z417" s="417"/>
      <c r="AA417" s="416"/>
      <c r="AB417" s="416"/>
      <c r="AC417" s="416"/>
      <c r="AD417" s="416"/>
      <c r="AE417" s="417"/>
      <c r="AF417" s="416"/>
      <c r="AG417" s="416"/>
      <c r="AH417" s="416"/>
      <c r="AI417" s="416"/>
      <c r="AJ417" s="417"/>
      <c r="AK417" s="416"/>
      <c r="AL417" s="416"/>
      <c r="AM417" s="416"/>
      <c r="AN417" s="416"/>
      <c r="AO417" s="417"/>
      <c r="AP417" s="416"/>
      <c r="AQ417" s="416"/>
      <c r="AR417" s="416"/>
      <c r="AS417" s="416"/>
      <c r="AT417" s="417"/>
      <c r="AU417" s="416"/>
      <c r="AV417" s="416"/>
      <c r="AW417" s="416"/>
      <c r="AX417" s="416"/>
      <c r="AY417" s="417"/>
      <c r="AZ417" s="416"/>
      <c r="BA417" s="416"/>
      <c r="BB417" s="416"/>
      <c r="BC417" s="416"/>
      <c r="BD417" s="417"/>
      <c r="BE417" s="416"/>
      <c r="BF417" s="416"/>
      <c r="BG417" s="416"/>
      <c r="BH417" s="416"/>
      <c r="BI417" s="417"/>
      <c r="BJ417" s="416"/>
      <c r="BK417" s="416"/>
      <c r="BL417" s="416"/>
      <c r="BM417" s="416"/>
      <c r="BN417" s="417"/>
      <c r="BO417" s="416"/>
      <c r="BP417" s="416"/>
      <c r="BQ417" s="416"/>
      <c r="BR417" s="416"/>
      <c r="BS417" s="417"/>
      <c r="BT417" s="416"/>
      <c r="BU417" s="416"/>
      <c r="BV417" s="416"/>
      <c r="BW417" s="416"/>
      <c r="BX417" s="417"/>
      <c r="BY417" s="416"/>
      <c r="BZ417" s="416"/>
      <c r="CA417" s="416"/>
      <c r="CB417" s="416"/>
      <c r="CC417" s="417"/>
      <c r="CD417" s="416"/>
      <c r="CE417" s="416"/>
      <c r="CF417" s="416"/>
      <c r="CG417" s="416"/>
      <c r="CH417" s="417"/>
      <c r="CI417" s="416"/>
      <c r="CJ417" s="416"/>
      <c r="CK417" s="416"/>
      <c r="CL417" s="416"/>
      <c r="CM417" s="417"/>
      <c r="CN417" s="416"/>
      <c r="CO417" s="416"/>
      <c r="CP417" s="416"/>
      <c r="CQ417" s="416"/>
      <c r="CR417" s="417"/>
      <c r="CS417" s="416"/>
      <c r="CT417" s="416"/>
      <c r="CU417" s="416"/>
      <c r="CV417" s="416"/>
      <c r="CW417" s="417"/>
      <c r="CX417" s="416"/>
      <c r="CY417" s="416"/>
      <c r="CZ417" s="416"/>
      <c r="DA417" s="416"/>
      <c r="DB417" s="417"/>
      <c r="DC417" s="416"/>
      <c r="DD417" s="416"/>
      <c r="DE417" s="416"/>
      <c r="DF417" s="416"/>
      <c r="DG417" s="417"/>
      <c r="DH417" s="416"/>
      <c r="DI417" s="416"/>
      <c r="DJ417" s="416"/>
      <c r="DK417" s="416"/>
      <c r="DL417" s="417"/>
      <c r="DM417" s="416"/>
      <c r="DN417" s="416"/>
      <c r="DO417" s="416"/>
      <c r="DP417" s="416"/>
      <c r="DQ417" s="417"/>
      <c r="DR417" s="416"/>
      <c r="DS417" s="416"/>
      <c r="DT417" s="416"/>
      <c r="DU417" s="416"/>
      <c r="DV417" s="417"/>
      <c r="DW417" s="416"/>
      <c r="DX417" s="416"/>
      <c r="DY417" s="416"/>
      <c r="DZ417" s="416"/>
      <c r="EA417" s="417"/>
      <c r="EB417" s="416"/>
      <c r="EC417" s="416"/>
      <c r="ED417" s="416"/>
      <c r="EE417" s="416"/>
      <c r="EF417" s="417"/>
      <c r="EG417" s="416"/>
      <c r="EH417" s="416"/>
      <c r="EI417" s="416"/>
      <c r="EJ417" s="416"/>
      <c r="EK417" s="417"/>
      <c r="EL417" s="416"/>
      <c r="EM417" s="416"/>
      <c r="EN417" s="416"/>
      <c r="EO417" s="416"/>
      <c r="EP417" s="301"/>
      <c r="ER417" s="290"/>
    </row>
    <row r="418" spans="4:148" s="290" customFormat="1" x14ac:dyDescent="0.35">
      <c r="D418" s="454" t="s">
        <v>332</v>
      </c>
      <c r="E418" s="61" t="s">
        <v>65</v>
      </c>
      <c r="F418" s="456"/>
      <c r="G418" s="457"/>
      <c r="H418" s="412">
        <f>SUM(H419:H419)</f>
        <v>0</v>
      </c>
      <c r="I418" s="412"/>
      <c r="J418" s="412"/>
      <c r="K418" s="413"/>
      <c r="L418" s="412"/>
      <c r="M418" s="412">
        <f>SUM(M419:M419)</f>
        <v>1961934</v>
      </c>
      <c r="N418" s="412"/>
      <c r="O418" s="412"/>
      <c r="P418" s="413"/>
      <c r="Q418" s="412"/>
      <c r="R418" s="412">
        <f>SUM(R419:R419)</f>
        <v>0</v>
      </c>
      <c r="S418" s="412"/>
      <c r="T418" s="412"/>
      <c r="U418" s="413"/>
      <c r="V418" s="412"/>
      <c r="W418" s="412">
        <f>SUM(W419:W419)</f>
        <v>0</v>
      </c>
      <c r="X418" s="412"/>
      <c r="Y418" s="412"/>
      <c r="Z418" s="413"/>
      <c r="AA418" s="412"/>
      <c r="AB418" s="412">
        <f>SUM(AB419:AB419)</f>
        <v>0</v>
      </c>
      <c r="AC418" s="412"/>
      <c r="AD418" s="412"/>
      <c r="AE418" s="413"/>
      <c r="AF418" s="412"/>
      <c r="AG418" s="412">
        <f>SUM(AG419:AG419)</f>
        <v>0</v>
      </c>
      <c r="AH418" s="412"/>
      <c r="AI418" s="412"/>
      <c r="AJ418" s="413"/>
      <c r="AK418" s="412"/>
      <c r="AL418" s="412">
        <f>SUM(AL419:AL419)</f>
        <v>0</v>
      </c>
      <c r="AM418" s="412"/>
      <c r="AN418" s="412"/>
      <c r="AO418" s="413"/>
      <c r="AP418" s="327"/>
      <c r="AQ418" s="412">
        <f>SUM(AQ419:AQ419)</f>
        <v>0</v>
      </c>
      <c r="AR418" s="416"/>
      <c r="AS418" s="412"/>
      <c r="AT418" s="413"/>
      <c r="AU418" s="412"/>
      <c r="AV418" s="412">
        <f>SUM(AV419:AV419)</f>
        <v>0</v>
      </c>
      <c r="AW418" s="412"/>
      <c r="AX418" s="412"/>
      <c r="AY418" s="413"/>
      <c r="AZ418" s="412"/>
      <c r="BA418" s="412">
        <f>SUM(BA419:BA419)</f>
        <v>0</v>
      </c>
      <c r="BB418" s="412"/>
      <c r="BC418" s="412"/>
      <c r="BD418" s="413"/>
      <c r="BE418" s="412"/>
      <c r="BF418" s="412">
        <f>SUM(BF419:BF419)</f>
        <v>0</v>
      </c>
      <c r="BG418" s="412"/>
      <c r="BH418" s="412"/>
      <c r="BI418" s="413"/>
      <c r="BJ418" s="412"/>
      <c r="BK418" s="412">
        <f>SUM(BK419:BK419)</f>
        <v>0</v>
      </c>
      <c r="BL418" s="412"/>
      <c r="BM418" s="412"/>
      <c r="BN418" s="413"/>
      <c r="BO418" s="412"/>
      <c r="BP418" s="412">
        <f>SUM(BP419:BP419)</f>
        <v>0</v>
      </c>
      <c r="BQ418" s="412"/>
      <c r="BR418" s="412"/>
      <c r="BS418" s="413"/>
      <c r="BT418" s="412"/>
      <c r="BU418" s="412">
        <f>SUM(BU419:BU419)</f>
        <v>1961934</v>
      </c>
      <c r="BV418" s="412"/>
      <c r="BW418" s="412"/>
      <c r="BX418" s="413"/>
      <c r="BY418" s="412"/>
      <c r="BZ418" s="412">
        <f>SUM(BZ419:BZ419)</f>
        <v>22881218</v>
      </c>
      <c r="CA418" s="412"/>
      <c r="CB418" s="412"/>
      <c r="CC418" s="413"/>
      <c r="CD418" s="412"/>
      <c r="CE418" s="412">
        <f>SUM(CE419:CE419)</f>
        <v>1839017</v>
      </c>
      <c r="CF418" s="412"/>
      <c r="CG418" s="412"/>
      <c r="CH418" s="413"/>
      <c r="CI418" s="412"/>
      <c r="CJ418" s="412">
        <f>SUM(CJ419:CJ419)</f>
        <v>1574881</v>
      </c>
      <c r="CK418" s="412"/>
      <c r="CL418" s="412"/>
      <c r="CM418" s="413"/>
      <c r="CN418" s="412"/>
      <c r="CO418" s="412">
        <f>SUM(CO419:CO419)</f>
        <v>2461029</v>
      </c>
      <c r="CP418" s="412"/>
      <c r="CQ418" s="412"/>
      <c r="CR418" s="413"/>
      <c r="CS418" s="412"/>
      <c r="CT418" s="412">
        <f>SUM(CT419:CT419)</f>
        <v>1277871</v>
      </c>
      <c r="CU418" s="412"/>
      <c r="CV418" s="412"/>
      <c r="CW418" s="413"/>
      <c r="CX418" s="412"/>
      <c r="CY418" s="412">
        <f>SUM(CY419:CY419)</f>
        <v>863427</v>
      </c>
      <c r="CZ418" s="412"/>
      <c r="DA418" s="412"/>
      <c r="DB418" s="413"/>
      <c r="DC418" s="412"/>
      <c r="DD418" s="412">
        <f>SUM(DD419:DD419)</f>
        <v>1969867</v>
      </c>
      <c r="DE418" s="412"/>
      <c r="DF418" s="412"/>
      <c r="DG418" s="413"/>
      <c r="DH418" s="327"/>
      <c r="DI418" s="412">
        <f>SUM(DI419:DI419)</f>
        <v>206957</v>
      </c>
      <c r="DJ418" s="416"/>
      <c r="DK418" s="412"/>
      <c r="DL418" s="413"/>
      <c r="DM418" s="412"/>
      <c r="DN418" s="412">
        <f>SUM(DN419:DN419)</f>
        <v>5420696</v>
      </c>
      <c r="DO418" s="412"/>
      <c r="DP418" s="412"/>
      <c r="DQ418" s="413"/>
      <c r="DR418" s="412"/>
      <c r="DS418" s="412">
        <f>SUM(DS419:DS419)</f>
        <v>782265</v>
      </c>
      <c r="DT418" s="412"/>
      <c r="DU418" s="412"/>
      <c r="DV418" s="413"/>
      <c r="DW418" s="412"/>
      <c r="DX418" s="412">
        <f>SUM(DX419:DX419)</f>
        <v>1942072</v>
      </c>
      <c r="DY418" s="412"/>
      <c r="DZ418" s="412"/>
      <c r="EA418" s="413"/>
      <c r="EB418" s="412"/>
      <c r="EC418" s="412">
        <f>SUM(EC419:EC419)</f>
        <v>1399771</v>
      </c>
      <c r="ED418" s="412"/>
      <c r="EE418" s="412"/>
      <c r="EF418" s="413"/>
      <c r="EG418" s="412"/>
      <c r="EH418" s="412">
        <f>SUM(EH419:EH419)</f>
        <v>3045411</v>
      </c>
      <c r="EI418" s="412"/>
      <c r="EJ418" s="412"/>
      <c r="EK418" s="413"/>
      <c r="EL418" s="412"/>
      <c r="EM418" s="412">
        <f>SUM(EM419:EM419)</f>
        <v>1839017</v>
      </c>
      <c r="EN418" s="412"/>
      <c r="EO418" s="412"/>
      <c r="EP418" s="314"/>
    </row>
    <row r="419" spans="4:148" x14ac:dyDescent="0.35">
      <c r="D419" s="301" t="s">
        <v>338</v>
      </c>
      <c r="F419" s="450"/>
      <c r="G419" s="458"/>
      <c r="H419" s="425">
        <f>H422+H425+H428+H431+H434+H440+H443+H446+H449+H452+H455+H458+H461+H464+H467+H470+H473+H476+H479+H482+H485+H488+H491+H494+H497+H500+H503+H506+H518+H437+H509+H512+H515</f>
        <v>0</v>
      </c>
      <c r="I419" s="423"/>
      <c r="J419" s="416"/>
      <c r="K419" s="417"/>
      <c r="L419" s="424"/>
      <c r="M419" s="425">
        <f>M422+M425+M428+M431+M434+M440+M443+M446+M449+M452+M455+M458+M461+M464+M467+M470+M473+M476+M479+M482+M491+M494+M500+M503+M506+M518+M437+M509+M485</f>
        <v>1961934</v>
      </c>
      <c r="N419" s="423"/>
      <c r="O419" s="416"/>
      <c r="P419" s="417"/>
      <c r="Q419" s="424"/>
      <c r="R419" s="425">
        <f>R422+R425+R428+R431+R434+R440+R443+R446+R449+R452+R455+R458+R461+R464+R467+R470+R473+R476+R479+R482+R491+R494+R500+R503+R506+R518+R437+R509+R485</f>
        <v>0</v>
      </c>
      <c r="S419" s="423"/>
      <c r="T419" s="416"/>
      <c r="U419" s="417"/>
      <c r="V419" s="424"/>
      <c r="W419" s="425">
        <f>W422+W425+W428+W431+W434+W440+W443+W446+W449+W452+W455+W458+W461+W464+W467+W470+W473+W476+W479+W482+W485+W491+W494+W500+W503+W506+W518+W437+W509+W512+W515</f>
        <v>0</v>
      </c>
      <c r="X419" s="423"/>
      <c r="Y419" s="416"/>
      <c r="Z419" s="417"/>
      <c r="AA419" s="424"/>
      <c r="AB419" s="425">
        <f>AB422+AB425+AB428+AB431+AB434+AB440+AB443+AB446+AB449+AB452+AB455+AB458+AB461+AB464+AB467+AB470+AB473+AB476+AB479+AB482+AB485+AB491+AB494+AB500+AB503+AB506+AB518+AB437+AB509+AB512+AB515</f>
        <v>0</v>
      </c>
      <c r="AC419" s="423"/>
      <c r="AD419" s="416"/>
      <c r="AE419" s="417"/>
      <c r="AF419" s="424"/>
      <c r="AG419" s="425">
        <f>AG422+AG425+AG428+AG431+AG434+AG440+AG443+AG446+AG449+AG452+AG455+AG458+AG461+AG464+AG467+AG470+AG473+AG476+AG479+AG482+AG485+AG491+AG494+AG500+AG503+AG506+AG518+AG437+AG509+AG512+AG515</f>
        <v>0</v>
      </c>
      <c r="AH419" s="423"/>
      <c r="AI419" s="416"/>
      <c r="AJ419" s="417"/>
      <c r="AK419" s="424"/>
      <c r="AL419" s="425">
        <f>AL422+AL425+AL428+AL431+AL434+AL440+AL443+AL446+AL449+AL452+AL455+AL458+AL461+AL464+AL467+AL470+AL473+AL476+AL479+AL482+AL485+AL488+AL491+AL494+AL497+AL500+AL503+AL506+AL518+AL437+AL509+AL512+AL515</f>
        <v>0</v>
      </c>
      <c r="AM419" s="423"/>
      <c r="AN419" s="416"/>
      <c r="AO419" s="417"/>
      <c r="AP419" s="424"/>
      <c r="AQ419" s="425">
        <f>AQ422+AQ425+AQ428+AQ431+AQ434+AQ440+AQ443+AQ446+AQ449+AQ452+AQ455+AQ458+AQ461+AQ464+AQ467+AQ470+AQ473+AQ476+AQ479+AQ482+AQ485+AQ488+AQ491+AQ494+AQ497+AQ500+AQ503+AQ506+AQ518+AQ437+AQ509+AQ512+AQ515</f>
        <v>0</v>
      </c>
      <c r="AR419" s="423"/>
      <c r="AS419" s="416"/>
      <c r="AT419" s="417"/>
      <c r="AU419" s="424"/>
      <c r="AV419" s="425">
        <f>AV422+AV425+AV428+AV431+AV434+AV440+AV443+AV446+AV449+AV452+AV455+AV458+AV461+AV464+AV467+AV470+AV473+AV476+AV479+AV482+AV491+AV494+AV500+AV503+AV506+AV518+AV437+AV509</f>
        <v>0</v>
      </c>
      <c r="AW419" s="423"/>
      <c r="AX419" s="416"/>
      <c r="AY419" s="417"/>
      <c r="AZ419" s="424"/>
      <c r="BA419" s="425">
        <f>BA422+BA425+BA428+BA431+BA434+BA440+BA443+BA446+BA449+BA452+BA455+BA458+BA461+BA464+BA467+BA470+BA473+BA476+BA479+BA482+BA491+BA494+BA500+BA503+BA506+BA518+BA437+BA509+BA512+BA515</f>
        <v>0</v>
      </c>
      <c r="BB419" s="423"/>
      <c r="BC419" s="416"/>
      <c r="BD419" s="417"/>
      <c r="BE419" s="424"/>
      <c r="BF419" s="425">
        <f>BF422+BF425+BF428+BF431+BF434+BF440+BF443+BF446+BF449+BF452+BF455+BF458+BF461+BF464+BF467+BF470+BF473+BF476+BF479+BF482+BF491+BF494+BF500+BF503+BF506+BF518+BF437+BF509+BF512+BF515</f>
        <v>0</v>
      </c>
      <c r="BG419" s="423"/>
      <c r="BH419" s="416"/>
      <c r="BI419" s="417"/>
      <c r="BJ419" s="424"/>
      <c r="BK419" s="425">
        <f>BK422+BK425+BK428+BK431+BK434+BK440+BK443+BK446+BK449+BK452+BK455+BK458+BK461+BK464+BK467+BK470+BK473+BK476+BK479+BK482+BK485+BK488+BK491+BK494+BK497+BK500+BK503+BK506+BK518+BK437+BK509+BK512+BK515</f>
        <v>0</v>
      </c>
      <c r="BL419" s="423"/>
      <c r="BM419" s="416"/>
      <c r="BN419" s="417"/>
      <c r="BO419" s="424"/>
      <c r="BP419" s="425">
        <f>BP422+BP425+BP428+BP431+BP434+BP440+BP443+BP446+BP449+BP452+BP455+BP458+BP461+BP464+BP467+BP470+BP473+BP476+BP479+BP482+BP485+BP488+BP491+BP494+BP497+BP500+BP503+BP506+BP518+BP437+BP509+BP512+BP515</f>
        <v>0</v>
      </c>
      <c r="BQ419" s="423"/>
      <c r="BR419" s="416"/>
      <c r="BS419" s="417"/>
      <c r="BT419" s="424"/>
      <c r="BU419" s="459">
        <f>BU422+BU425+BU428+BU431+BU434+BU440+BU443+BU446+BU449+BU452+BU455+BU458+BU461+BU464+BU467+BU470+BU473+BU476+BU479+BU482+BU485+BU488+BU491+BU494+BU497+BU500+BU503+BU506+BU518+BU437+BU509+BU512+BU515</f>
        <v>1961934</v>
      </c>
      <c r="BV419" s="423"/>
      <c r="BW419" s="416"/>
      <c r="BX419" s="417"/>
      <c r="BY419" s="424"/>
      <c r="BZ419" s="425">
        <f>BZ422+BZ425+BZ428+BZ431+BZ434+BZ440+BZ443+BZ446+BZ449+BZ452+BZ455+BZ458+BZ461+BZ464+BZ467+BZ470+BZ473+BZ476+BZ479+BZ482+BZ485+BZ488+BZ491+BZ494+BZ497+BZ500+BZ503+BZ506+BZ518+BZ437+BZ509+BZ512+BZ515</f>
        <v>22881218</v>
      </c>
      <c r="CA419" s="423"/>
      <c r="CB419" s="416"/>
      <c r="CC419" s="417"/>
      <c r="CD419" s="424"/>
      <c r="CE419" s="425">
        <f>CE422+CE425+CE428+CE431+CE434+CE440+CE443+CE446+CE449+CE452+CE455+CE458+CE461+CE464+CE467+CE470+CE473+CE476+CE479+CE482+CE485+CE491+CE494+CE500+CE503+CE506+CE518+CE437+CE509+CE512+CE515</f>
        <v>1839017</v>
      </c>
      <c r="CF419" s="423"/>
      <c r="CG419" s="416"/>
      <c r="CH419" s="417"/>
      <c r="CI419" s="424"/>
      <c r="CJ419" s="425">
        <f>CJ422+CJ425+CJ428+CJ431+CJ434+CJ440+CJ443+CJ446+CJ449+CJ452+CJ455+CJ458+CJ461+CJ464+CJ467+CJ470+CJ473+CJ476+CJ479+CJ482+CJ491+CJ494+CJ500+CJ503+CJ506+CJ518+CJ437+CJ509</f>
        <v>1574881</v>
      </c>
      <c r="CK419" s="423"/>
      <c r="CL419" s="416"/>
      <c r="CM419" s="417"/>
      <c r="CN419" s="424"/>
      <c r="CO419" s="425">
        <f>CO422+CO425+CO428+CO431+CO434+CO440+CO443+CO446+CO449+CO452+CO455+CO458+CO461+CO464+CO467+CO470+CO473+CO476+CO479+CO482+CO491+CO494+CO500+CO503+CO506+CO518+CO437+CO509</f>
        <v>2461029</v>
      </c>
      <c r="CP419" s="423"/>
      <c r="CQ419" s="416"/>
      <c r="CR419" s="417"/>
      <c r="CS419" s="424"/>
      <c r="CT419" s="425">
        <f>CT422+CT425+CT428+CT431+CT434+CT440+CT443+CT446+CT449+CT452+CT455+CT458+CT461+CT464+CT467+CT470+CT473+CT476+CT479+CT482+CT491+CT494+CT500+CT503+CT506+CT518+CT437+CT509</f>
        <v>1277871</v>
      </c>
      <c r="CU419" s="423"/>
      <c r="CV419" s="416"/>
      <c r="CW419" s="417"/>
      <c r="CX419" s="424"/>
      <c r="CY419" s="425">
        <f>CY422+CY425+CY428+CY431+CY434+CY440+CY443+CY446+CY449+CY452+CY455+CY458+CY461+CY464+CY467+CY470+CY473+CY476+CY479+CY482+CY491+CY494+CY500+CY503+CY506+CY518+CY437+CY509</f>
        <v>863427</v>
      </c>
      <c r="CZ419" s="423"/>
      <c r="DA419" s="416"/>
      <c r="DB419" s="417"/>
      <c r="DC419" s="424"/>
      <c r="DD419" s="425">
        <f>DD422+DD425+DD428+DD431+DD434+DD440+DD443+DD446+DD449+DD452+DD455+DD458+DD461+DD464+DD467+DD470+DD473+DD476+DD479+DD482+DD491+DD494+DD500+DD503+DD506+DD518+DD437+DD509+DD512+DD515</f>
        <v>1969867</v>
      </c>
      <c r="DE419" s="423"/>
      <c r="DF419" s="416"/>
      <c r="DG419" s="417"/>
      <c r="DH419" s="424"/>
      <c r="DI419" s="425">
        <f>DI422+DI425+DI428+DI431+DI434+DI440+DI443+DI446+DI449+DI452+DI455+DI458+DI461+DI464+DI467+DI470+DI473+DI476+DI479+DI482+DI485+DI488+DI491+DI494+DI497+DI500+DI503+DI506+DI518+DI437+DI509+DI512+DI515</f>
        <v>206957</v>
      </c>
      <c r="DJ419" s="423"/>
      <c r="DK419" s="416"/>
      <c r="DL419" s="417"/>
      <c r="DM419" s="424"/>
      <c r="DN419" s="425">
        <f>DN422+DN425+DN428+DN431+DN434+DN440+DN443+DN446+DN449+DN452+DN455+DN458+DN461+DN464+DN467+DN470+DN473+DN476+DN479+DN482+DN491+DN494+DN500+DN503+DN506+DN518+DN437+DN509</f>
        <v>5420696</v>
      </c>
      <c r="DO419" s="423"/>
      <c r="DP419" s="416"/>
      <c r="DQ419" s="417"/>
      <c r="DR419" s="424"/>
      <c r="DS419" s="425">
        <f>DS422+DS425+DS428+DS431+DS434+DS440+DS443+DS446+DS449+DS452+DS455+DS458+DS461+DS464+DS467+DS470+DS473+DS476+DS479+DS482+DS485+DS488+DS491+DS494+DS497+DS500+DS503+DS506+DS518+DS437+DS509+DS512+DS515</f>
        <v>782265</v>
      </c>
      <c r="DT419" s="423"/>
      <c r="DU419" s="416"/>
      <c r="DV419" s="417"/>
      <c r="DW419" s="424"/>
      <c r="DX419" s="425">
        <f>DX422+DX425+DX428+DX431+DX434+DX440+DX443+DX446+DX449+DX452+DX455+DX458+DX461+DX464+DX467+DX470+DX473+DX476+DX479+DX482+DX485+DX491+DX494+DX500+DX503+DX506+DX518+DX437+DX509+DX512+DX515</f>
        <v>1942072</v>
      </c>
      <c r="DY419" s="423"/>
      <c r="DZ419" s="416"/>
      <c r="EA419" s="417"/>
      <c r="EB419" s="424"/>
      <c r="EC419" s="425">
        <f>EC422+EC425+EC428+EC431+EC434+EC440+EC443+EC446+EC449+EC452+EC455+EC458+EC461+EC464+EC467+EC470+EC473+EC476+EC479+EC482+EC491+EC494+EC485+EC500+EC503+EC506+EC518+EC437+EC509</f>
        <v>1399771</v>
      </c>
      <c r="ED419" s="423"/>
      <c r="EE419" s="416"/>
      <c r="EF419" s="417"/>
      <c r="EG419" s="424"/>
      <c r="EH419" s="425">
        <f>EH422+EH425+EH428+EH431+EH434+EH440+EH443+EH446+EH449+EH452+EH455+EH458+EH461+EH464+EH467+EH470+EH473+EH476+EH479+EH482+EH485+EH488+EH491+EH494+EH497+EH500+EH503+EH506+EH518+EH437+EH509+EH512+EH515</f>
        <v>3045411</v>
      </c>
      <c r="EI419" s="423"/>
      <c r="EJ419" s="416"/>
      <c r="EK419" s="417"/>
      <c r="EL419" s="424"/>
      <c r="EM419" s="459">
        <f>EM422+EM425+EM428+EM431+EM434+EM440+EM443+EM446+EM449+EM452+EM455+EM458+EM461+EM464+EM467+EM470+EM473+EM476+EM479+EM482+EM485+EM488+EM491+EM494+EM497+EM500+EM503+EM506+EM518+EM437+EM509+EM512+EM515</f>
        <v>1839017</v>
      </c>
      <c r="EN419" s="423"/>
      <c r="EO419" s="416"/>
      <c r="EP419" s="301"/>
      <c r="ER419" s="290"/>
    </row>
    <row r="420" spans="4:148" x14ac:dyDescent="0.35">
      <c r="D420" s="301"/>
      <c r="F420" s="450"/>
      <c r="G420" s="327"/>
      <c r="H420" s="416"/>
      <c r="I420" s="416"/>
      <c r="J420" s="416"/>
      <c r="K420" s="417"/>
      <c r="L420" s="416"/>
      <c r="M420" s="416"/>
      <c r="N420" s="416"/>
      <c r="O420" s="416"/>
      <c r="P420" s="417"/>
      <c r="Q420" s="416"/>
      <c r="R420" s="416"/>
      <c r="S420" s="416"/>
      <c r="T420" s="416"/>
      <c r="U420" s="417"/>
      <c r="V420" s="416"/>
      <c r="W420" s="416"/>
      <c r="X420" s="416"/>
      <c r="Y420" s="416"/>
      <c r="Z420" s="417"/>
      <c r="AA420" s="416"/>
      <c r="AB420" s="416"/>
      <c r="AC420" s="416"/>
      <c r="AD420" s="416"/>
      <c r="AE420" s="417"/>
      <c r="AF420" s="416"/>
      <c r="AG420" s="416"/>
      <c r="AH420" s="416"/>
      <c r="AI420" s="416"/>
      <c r="AJ420" s="417"/>
      <c r="AK420" s="416"/>
      <c r="AL420" s="416"/>
      <c r="AM420" s="416"/>
      <c r="AN420" s="416"/>
      <c r="AO420" s="417"/>
      <c r="AP420" s="416"/>
      <c r="AQ420" s="416"/>
      <c r="AR420" s="416"/>
      <c r="AS420" s="416"/>
      <c r="AT420" s="417"/>
      <c r="AU420" s="416"/>
      <c r="AV420" s="416"/>
      <c r="AW420" s="416"/>
      <c r="AX420" s="416"/>
      <c r="AY420" s="417"/>
      <c r="AZ420" s="416"/>
      <c r="BA420" s="416"/>
      <c r="BB420" s="416"/>
      <c r="BC420" s="416"/>
      <c r="BD420" s="417"/>
      <c r="BE420" s="416"/>
      <c r="BF420" s="416"/>
      <c r="BG420" s="416"/>
      <c r="BH420" s="416"/>
      <c r="BI420" s="417"/>
      <c r="BJ420" s="416"/>
      <c r="BK420" s="416"/>
      <c r="BL420" s="416"/>
      <c r="BM420" s="416"/>
      <c r="BN420" s="417"/>
      <c r="BO420" s="416"/>
      <c r="BP420" s="416"/>
      <c r="BQ420" s="416"/>
      <c r="BR420" s="416"/>
      <c r="BS420" s="417"/>
      <c r="BT420" s="416"/>
      <c r="BU420" s="416"/>
      <c r="BV420" s="416"/>
      <c r="BW420" s="416"/>
      <c r="BX420" s="417"/>
      <c r="BY420" s="416"/>
      <c r="BZ420" s="416"/>
      <c r="CA420" s="416"/>
      <c r="CB420" s="416"/>
      <c r="CC420" s="417"/>
      <c r="CD420" s="416"/>
      <c r="CE420" s="416"/>
      <c r="CF420" s="416"/>
      <c r="CG420" s="416"/>
      <c r="CH420" s="417"/>
      <c r="CI420" s="416"/>
      <c r="CJ420" s="416"/>
      <c r="CK420" s="416"/>
      <c r="CL420" s="416"/>
      <c r="CM420" s="417"/>
      <c r="CN420" s="416"/>
      <c r="CO420" s="416"/>
      <c r="CP420" s="416"/>
      <c r="CQ420" s="416"/>
      <c r="CR420" s="417"/>
      <c r="CS420" s="416"/>
      <c r="CT420" s="416"/>
      <c r="CU420" s="416"/>
      <c r="CV420" s="416"/>
      <c r="CW420" s="417"/>
      <c r="CX420" s="416"/>
      <c r="CY420" s="416"/>
      <c r="CZ420" s="416"/>
      <c r="DA420" s="416"/>
      <c r="DB420" s="417"/>
      <c r="DC420" s="416"/>
      <c r="DD420" s="416"/>
      <c r="DE420" s="416"/>
      <c r="DF420" s="416"/>
      <c r="DG420" s="417"/>
      <c r="DH420" s="416"/>
      <c r="DI420" s="416"/>
      <c r="DJ420" s="416"/>
      <c r="DK420" s="416"/>
      <c r="DL420" s="417"/>
      <c r="DM420" s="416"/>
      <c r="DN420" s="416"/>
      <c r="DO420" s="416"/>
      <c r="DP420" s="416"/>
      <c r="DQ420" s="417"/>
      <c r="DR420" s="416"/>
      <c r="DS420" s="416"/>
      <c r="DT420" s="416"/>
      <c r="DU420" s="416"/>
      <c r="DV420" s="417"/>
      <c r="DW420" s="416"/>
      <c r="DX420" s="416"/>
      <c r="DY420" s="416"/>
      <c r="DZ420" s="416"/>
      <c r="EA420" s="417"/>
      <c r="EB420" s="416"/>
      <c r="EC420" s="416"/>
      <c r="ED420" s="416"/>
      <c r="EE420" s="416"/>
      <c r="EF420" s="417"/>
      <c r="EG420" s="416"/>
      <c r="EH420" s="416"/>
      <c r="EI420" s="416"/>
      <c r="EJ420" s="416"/>
      <c r="EK420" s="417"/>
      <c r="EL420" s="416"/>
      <c r="EM420" s="416"/>
      <c r="EN420" s="416"/>
      <c r="EO420" s="416"/>
      <c r="EP420" s="301"/>
      <c r="ER420" s="290"/>
    </row>
    <row r="421" spans="4:148" ht="12.75" hidden="1" customHeight="1" x14ac:dyDescent="0.35">
      <c r="D421" s="301" t="s">
        <v>402</v>
      </c>
      <c r="H421" s="416">
        <f>SUM(H422:H422)</f>
        <v>0</v>
      </c>
      <c r="I421" s="416"/>
      <c r="J421" s="416"/>
      <c r="K421" s="417"/>
      <c r="L421" s="416"/>
      <c r="M421" s="416">
        <f>SUM(M422:M422)</f>
        <v>0</v>
      </c>
      <c r="N421" s="416"/>
      <c r="O421" s="416"/>
      <c r="P421" s="417"/>
      <c r="Q421" s="416"/>
      <c r="R421" s="416">
        <f>SUM(R422:R422)</f>
        <v>0</v>
      </c>
      <c r="S421" s="416"/>
      <c r="T421" s="416"/>
      <c r="U421" s="417"/>
      <c r="V421" s="416"/>
      <c r="W421" s="416">
        <f>SUM(W422:W422)</f>
        <v>0</v>
      </c>
      <c r="X421" s="416"/>
      <c r="Y421" s="416"/>
      <c r="Z421" s="417"/>
      <c r="AA421" s="416"/>
      <c r="AB421" s="416">
        <f>SUM(AB422:AB422)</f>
        <v>0</v>
      </c>
      <c r="AC421" s="416"/>
      <c r="AD421" s="416"/>
      <c r="AE421" s="417"/>
      <c r="AF421" s="416"/>
      <c r="AG421" s="416">
        <f>SUM(AG422:AG422)</f>
        <v>0</v>
      </c>
      <c r="AH421" s="416"/>
      <c r="AI421" s="416"/>
      <c r="AJ421" s="417"/>
      <c r="AK421" s="416"/>
      <c r="AL421" s="416">
        <f>SUM(AL422:AL422)</f>
        <v>0</v>
      </c>
      <c r="AM421" s="416"/>
      <c r="AN421" s="416"/>
      <c r="AO421" s="417"/>
      <c r="AP421" s="416"/>
      <c r="AQ421" s="416">
        <f>SUM(AQ422:AQ422)</f>
        <v>0</v>
      </c>
      <c r="AR421" s="416"/>
      <c r="AS421" s="416"/>
      <c r="AT421" s="417"/>
      <c r="AU421" s="416"/>
      <c r="AV421" s="416">
        <f>SUM(AV422:AV422)</f>
        <v>0</v>
      </c>
      <c r="AW421" s="416"/>
      <c r="AX421" s="416"/>
      <c r="AY421" s="417"/>
      <c r="AZ421" s="416"/>
      <c r="BA421" s="416">
        <f>SUM(BA422:BA422)</f>
        <v>0</v>
      </c>
      <c r="BB421" s="416"/>
      <c r="BC421" s="416"/>
      <c r="BD421" s="417"/>
      <c r="BE421" s="416"/>
      <c r="BF421" s="416">
        <f>SUM(BF422:BF422)</f>
        <v>0</v>
      </c>
      <c r="BG421" s="416"/>
      <c r="BH421" s="416"/>
      <c r="BI421" s="417"/>
      <c r="BJ421" s="416"/>
      <c r="BK421" s="416">
        <f>SUM(BK422:BK422)</f>
        <v>0</v>
      </c>
      <c r="BL421" s="416"/>
      <c r="BM421" s="416"/>
      <c r="BN421" s="417"/>
      <c r="BO421" s="416"/>
      <c r="BP421" s="416">
        <f>SUM(BP422:BP422)</f>
        <v>0</v>
      </c>
      <c r="BQ421" s="416"/>
      <c r="BR421" s="416"/>
      <c r="BS421" s="417"/>
      <c r="BT421" s="416"/>
      <c r="BU421" s="416">
        <f>SUM(BU422:BU422)</f>
        <v>0</v>
      </c>
      <c r="BV421" s="416"/>
      <c r="BW421" s="416"/>
      <c r="BX421" s="417"/>
      <c r="BY421" s="416"/>
      <c r="BZ421" s="416">
        <f>SUM(BZ422:BZ422)</f>
        <v>0</v>
      </c>
      <c r="CA421" s="416"/>
      <c r="CB421" s="416"/>
      <c r="CC421" s="417"/>
      <c r="CD421" s="416"/>
      <c r="CE421" s="416">
        <f>SUM(CE422:CE422)</f>
        <v>0</v>
      </c>
      <c r="CF421" s="416"/>
      <c r="CG421" s="416"/>
      <c r="CH421" s="417"/>
      <c r="CI421" s="416"/>
      <c r="CJ421" s="416">
        <f>SUM(CJ422:CJ422)</f>
        <v>0</v>
      </c>
      <c r="CK421" s="416"/>
      <c r="CL421" s="416"/>
      <c r="CM421" s="417"/>
      <c r="CN421" s="416"/>
      <c r="CO421" s="416">
        <f>SUM(CO422:CO422)</f>
        <v>0</v>
      </c>
      <c r="CP421" s="416"/>
      <c r="CQ421" s="416"/>
      <c r="CR421" s="417"/>
      <c r="CS421" s="416"/>
      <c r="CT421" s="416">
        <f>SUM(CT422:CT422)</f>
        <v>0</v>
      </c>
      <c r="CU421" s="416"/>
      <c r="CV421" s="416"/>
      <c r="CW421" s="417"/>
      <c r="CX421" s="416"/>
      <c r="CY421" s="416">
        <f>SUM(CY422:CY422)</f>
        <v>0</v>
      </c>
      <c r="CZ421" s="416"/>
      <c r="DA421" s="416"/>
      <c r="DB421" s="417"/>
      <c r="DC421" s="416"/>
      <c r="DD421" s="416">
        <f>SUM(DD422:DD422)</f>
        <v>0</v>
      </c>
      <c r="DE421" s="416"/>
      <c r="DF421" s="416"/>
      <c r="DG421" s="417"/>
      <c r="DH421" s="416"/>
      <c r="DI421" s="416">
        <f>SUM(DI422:DI422)</f>
        <v>0</v>
      </c>
      <c r="DJ421" s="416"/>
      <c r="DK421" s="416"/>
      <c r="DL421" s="417"/>
      <c r="DM421" s="416"/>
      <c r="DN421" s="416">
        <f>SUM(DN422:DN422)</f>
        <v>0</v>
      </c>
      <c r="DO421" s="416"/>
      <c r="DP421" s="416"/>
      <c r="DQ421" s="417"/>
      <c r="DR421" s="416"/>
      <c r="DS421" s="416">
        <f>SUM(DS422:DS422)</f>
        <v>0</v>
      </c>
      <c r="DT421" s="416"/>
      <c r="DU421" s="416"/>
      <c r="DV421" s="417"/>
      <c r="DW421" s="416"/>
      <c r="DX421" s="416">
        <f>SUM(DX422:DX422)</f>
        <v>0</v>
      </c>
      <c r="DY421" s="416"/>
      <c r="DZ421" s="416"/>
      <c r="EA421" s="417"/>
      <c r="EB421" s="416"/>
      <c r="EC421" s="416">
        <f>SUM(EC422:EC422)</f>
        <v>0</v>
      </c>
      <c r="ED421" s="416"/>
      <c r="EE421" s="416"/>
      <c r="EF421" s="417"/>
      <c r="EG421" s="416"/>
      <c r="EH421" s="416">
        <f>SUM(EH422:EH422)</f>
        <v>0</v>
      </c>
      <c r="EI421" s="416"/>
      <c r="EJ421" s="416"/>
      <c r="EK421" s="417"/>
      <c r="EL421" s="416"/>
      <c r="EM421" s="416">
        <f>SUM(EM422:EM422)</f>
        <v>0</v>
      </c>
      <c r="EN421" s="416"/>
      <c r="EO421" s="416"/>
      <c r="EP421" s="301"/>
      <c r="ER421" s="290"/>
    </row>
    <row r="422" spans="4:148" ht="12.75" hidden="1" customHeight="1" x14ac:dyDescent="0.35">
      <c r="D422" s="301" t="s">
        <v>338</v>
      </c>
      <c r="G422" s="421"/>
      <c r="H422" s="425">
        <v>0</v>
      </c>
      <c r="I422" s="423"/>
      <c r="J422" s="416"/>
      <c r="K422" s="417"/>
      <c r="L422" s="424"/>
      <c r="M422" s="425">
        <v>0</v>
      </c>
      <c r="N422" s="423"/>
      <c r="O422" s="416"/>
      <c r="P422" s="417"/>
      <c r="Q422" s="424"/>
      <c r="R422" s="425">
        <v>0</v>
      </c>
      <c r="S422" s="423"/>
      <c r="T422" s="416"/>
      <c r="U422" s="417"/>
      <c r="V422" s="424"/>
      <c r="W422" s="425">
        <v>0</v>
      </c>
      <c r="X422" s="423"/>
      <c r="Y422" s="416"/>
      <c r="Z422" s="417"/>
      <c r="AA422" s="424"/>
      <c r="AB422" s="425">
        <v>0</v>
      </c>
      <c r="AC422" s="423"/>
      <c r="AD422" s="416"/>
      <c r="AE422" s="417"/>
      <c r="AF422" s="424"/>
      <c r="AG422" s="425">
        <v>0</v>
      </c>
      <c r="AH422" s="423"/>
      <c r="AI422" s="416"/>
      <c r="AJ422" s="417"/>
      <c r="AK422" s="424"/>
      <c r="AL422" s="425">
        <v>0</v>
      </c>
      <c r="AM422" s="423"/>
      <c r="AN422" s="416"/>
      <c r="AO422" s="417"/>
      <c r="AP422" s="424"/>
      <c r="AQ422" s="425">
        <v>0</v>
      </c>
      <c r="AR422" s="423"/>
      <c r="AS422" s="416"/>
      <c r="AT422" s="417"/>
      <c r="AU422" s="424"/>
      <c r="AV422" s="425">
        <v>0</v>
      </c>
      <c r="AW422" s="423"/>
      <c r="AX422" s="416"/>
      <c r="AY422" s="417"/>
      <c r="AZ422" s="424"/>
      <c r="BA422" s="425">
        <v>0</v>
      </c>
      <c r="BB422" s="423"/>
      <c r="BC422" s="416"/>
      <c r="BD422" s="417"/>
      <c r="BE422" s="424"/>
      <c r="BF422" s="425">
        <v>0</v>
      </c>
      <c r="BG422" s="423"/>
      <c r="BH422" s="416"/>
      <c r="BI422" s="417"/>
      <c r="BJ422" s="424"/>
      <c r="BK422" s="425">
        <v>0</v>
      </c>
      <c r="BL422" s="423"/>
      <c r="BM422" s="416"/>
      <c r="BN422" s="417"/>
      <c r="BO422" s="424"/>
      <c r="BP422" s="425">
        <v>0</v>
      </c>
      <c r="BQ422" s="423"/>
      <c r="BR422" s="416"/>
      <c r="BS422" s="417"/>
      <c r="BT422" s="424"/>
      <c r="BU422" s="425">
        <f>SUM(M422:BP422)</f>
        <v>0</v>
      </c>
      <c r="BV422" s="423"/>
      <c r="BW422" s="416"/>
      <c r="BX422" s="417"/>
      <c r="BY422" s="424"/>
      <c r="BZ422" s="425">
        <v>0</v>
      </c>
      <c r="CA422" s="423"/>
      <c r="CB422" s="416"/>
      <c r="CC422" s="417"/>
      <c r="CD422" s="424"/>
      <c r="CE422" s="425">
        <v>0</v>
      </c>
      <c r="CF422" s="423"/>
      <c r="CG422" s="416"/>
      <c r="CH422" s="417"/>
      <c r="CI422" s="424"/>
      <c r="CJ422" s="425">
        <v>0</v>
      </c>
      <c r="CK422" s="423"/>
      <c r="CL422" s="416"/>
      <c r="CM422" s="417"/>
      <c r="CN422" s="424"/>
      <c r="CO422" s="425">
        <v>0</v>
      </c>
      <c r="CP422" s="423"/>
      <c r="CQ422" s="416"/>
      <c r="CR422" s="417"/>
      <c r="CS422" s="424"/>
      <c r="CT422" s="425">
        <v>0</v>
      </c>
      <c r="CU422" s="423"/>
      <c r="CV422" s="416"/>
      <c r="CW422" s="417"/>
      <c r="CX422" s="424"/>
      <c r="CY422" s="425">
        <v>0</v>
      </c>
      <c r="CZ422" s="423"/>
      <c r="DA422" s="416"/>
      <c r="DB422" s="417"/>
      <c r="DC422" s="424"/>
      <c r="DD422" s="425">
        <v>0</v>
      </c>
      <c r="DE422" s="423"/>
      <c r="DF422" s="416"/>
      <c r="DG422" s="417"/>
      <c r="DH422" s="424"/>
      <c r="DI422" s="425">
        <v>0</v>
      </c>
      <c r="DJ422" s="423"/>
      <c r="DK422" s="416"/>
      <c r="DL422" s="417"/>
      <c r="DM422" s="424"/>
      <c r="DN422" s="425">
        <v>0</v>
      </c>
      <c r="DO422" s="423"/>
      <c r="DP422" s="416"/>
      <c r="DQ422" s="417"/>
      <c r="DR422" s="424"/>
      <c r="DS422" s="425">
        <v>0</v>
      </c>
      <c r="DT422" s="423"/>
      <c r="DU422" s="416"/>
      <c r="DV422" s="417"/>
      <c r="DW422" s="424"/>
      <c r="DX422" s="425">
        <v>0</v>
      </c>
      <c r="DY422" s="423"/>
      <c r="DZ422" s="416"/>
      <c r="EA422" s="417"/>
      <c r="EB422" s="424"/>
      <c r="EC422" s="425">
        <v>0</v>
      </c>
      <c r="ED422" s="423"/>
      <c r="EE422" s="416"/>
      <c r="EF422" s="417"/>
      <c r="EG422" s="424"/>
      <c r="EH422" s="425">
        <v>0</v>
      </c>
      <c r="EI422" s="423"/>
      <c r="EJ422" s="416"/>
      <c r="EK422" s="417"/>
      <c r="EL422" s="424"/>
      <c r="EM422" s="425">
        <f>SUM(CE422:DI422)</f>
        <v>0</v>
      </c>
      <c r="EN422" s="423"/>
      <c r="EO422" s="416"/>
      <c r="EP422" s="301"/>
      <c r="ER422" s="290"/>
    </row>
    <row r="423" spans="4:148" ht="12.75" hidden="1" customHeight="1" x14ac:dyDescent="0.35">
      <c r="D423" s="301"/>
      <c r="F423" s="450"/>
      <c r="G423" s="327"/>
      <c r="H423" s="416"/>
      <c r="I423" s="416"/>
      <c r="J423" s="416"/>
      <c r="K423" s="417"/>
      <c r="L423" s="416"/>
      <c r="M423" s="416"/>
      <c r="N423" s="416"/>
      <c r="O423" s="416"/>
      <c r="P423" s="417"/>
      <c r="Q423" s="416"/>
      <c r="R423" s="416"/>
      <c r="S423" s="416"/>
      <c r="T423" s="416"/>
      <c r="U423" s="417"/>
      <c r="V423" s="416"/>
      <c r="W423" s="416"/>
      <c r="X423" s="416"/>
      <c r="Y423" s="416"/>
      <c r="Z423" s="417"/>
      <c r="AA423" s="416"/>
      <c r="AB423" s="416"/>
      <c r="AC423" s="416"/>
      <c r="AD423" s="416"/>
      <c r="AE423" s="417"/>
      <c r="AF423" s="416"/>
      <c r="AG423" s="416"/>
      <c r="AH423" s="416"/>
      <c r="AI423" s="416"/>
      <c r="AJ423" s="417"/>
      <c r="AK423" s="416"/>
      <c r="AL423" s="416"/>
      <c r="AM423" s="416"/>
      <c r="AN423" s="416"/>
      <c r="AO423" s="417"/>
      <c r="AP423" s="416"/>
      <c r="AQ423" s="416"/>
      <c r="AR423" s="416"/>
      <c r="AS423" s="416"/>
      <c r="AT423" s="417"/>
      <c r="AU423" s="416"/>
      <c r="AV423" s="416"/>
      <c r="AW423" s="416"/>
      <c r="AX423" s="416"/>
      <c r="AY423" s="417"/>
      <c r="AZ423" s="416"/>
      <c r="BA423" s="416"/>
      <c r="BB423" s="416"/>
      <c r="BC423" s="416"/>
      <c r="BD423" s="417"/>
      <c r="BE423" s="416"/>
      <c r="BF423" s="416"/>
      <c r="BG423" s="416"/>
      <c r="BH423" s="416"/>
      <c r="BI423" s="417"/>
      <c r="BJ423" s="416"/>
      <c r="BK423" s="416"/>
      <c r="BL423" s="416"/>
      <c r="BM423" s="416"/>
      <c r="BN423" s="417"/>
      <c r="BO423" s="416"/>
      <c r="BP423" s="416"/>
      <c r="BQ423" s="416"/>
      <c r="BR423" s="416"/>
      <c r="BS423" s="417"/>
      <c r="BT423" s="416"/>
      <c r="BU423" s="416"/>
      <c r="BV423" s="416"/>
      <c r="BW423" s="416"/>
      <c r="BX423" s="417"/>
      <c r="BY423" s="416"/>
      <c r="BZ423" s="416"/>
      <c r="CA423" s="416"/>
      <c r="CB423" s="416"/>
      <c r="CC423" s="417"/>
      <c r="CD423" s="416"/>
      <c r="CE423" s="416"/>
      <c r="CF423" s="416"/>
      <c r="CG423" s="416"/>
      <c r="CH423" s="417"/>
      <c r="CI423" s="416"/>
      <c r="CJ423" s="416"/>
      <c r="CK423" s="416"/>
      <c r="CL423" s="416"/>
      <c r="CM423" s="417"/>
      <c r="CN423" s="416"/>
      <c r="CO423" s="416"/>
      <c r="CP423" s="416"/>
      <c r="CQ423" s="416"/>
      <c r="CR423" s="417"/>
      <c r="CS423" s="416"/>
      <c r="CT423" s="416"/>
      <c r="CU423" s="416"/>
      <c r="CV423" s="416"/>
      <c r="CW423" s="417"/>
      <c r="CX423" s="416"/>
      <c r="CY423" s="416"/>
      <c r="CZ423" s="416"/>
      <c r="DA423" s="416"/>
      <c r="DB423" s="417"/>
      <c r="DC423" s="416"/>
      <c r="DD423" s="416"/>
      <c r="DE423" s="416"/>
      <c r="DF423" s="416"/>
      <c r="DG423" s="417"/>
      <c r="DH423" s="416"/>
      <c r="DI423" s="416"/>
      <c r="DJ423" s="416"/>
      <c r="DK423" s="416"/>
      <c r="DL423" s="417"/>
      <c r="DM423" s="416"/>
      <c r="DN423" s="416"/>
      <c r="DO423" s="416"/>
      <c r="DP423" s="416"/>
      <c r="DQ423" s="417"/>
      <c r="DR423" s="416"/>
      <c r="DS423" s="416"/>
      <c r="DT423" s="416"/>
      <c r="DU423" s="416"/>
      <c r="DV423" s="417"/>
      <c r="DW423" s="416"/>
      <c r="DX423" s="416"/>
      <c r="DY423" s="416"/>
      <c r="DZ423" s="416"/>
      <c r="EA423" s="417"/>
      <c r="EB423" s="416"/>
      <c r="EC423" s="416"/>
      <c r="ED423" s="416"/>
      <c r="EE423" s="416"/>
      <c r="EF423" s="417"/>
      <c r="EG423" s="416"/>
      <c r="EH423" s="416"/>
      <c r="EI423" s="416"/>
      <c r="EJ423" s="416"/>
      <c r="EK423" s="417"/>
      <c r="EL423" s="416"/>
      <c r="EM423" s="416"/>
      <c r="EN423" s="416"/>
      <c r="EO423" s="416"/>
      <c r="EP423" s="301"/>
      <c r="ER423" s="290"/>
    </row>
    <row r="424" spans="4:148" hidden="1" x14ac:dyDescent="0.35">
      <c r="D424" s="301" t="s">
        <v>340</v>
      </c>
      <c r="H424" s="416">
        <f>SUM(H425:H425)</f>
        <v>0</v>
      </c>
      <c r="I424" s="416"/>
      <c r="J424" s="416"/>
      <c r="K424" s="417"/>
      <c r="L424" s="416"/>
      <c r="M424" s="416">
        <f>SUM(M425:M425)</f>
        <v>0</v>
      </c>
      <c r="N424" s="416"/>
      <c r="O424" s="416"/>
      <c r="P424" s="417"/>
      <c r="Q424" s="416"/>
      <c r="R424" s="416">
        <f>SUM(R425:R425)</f>
        <v>0</v>
      </c>
      <c r="S424" s="416"/>
      <c r="T424" s="416"/>
      <c r="U424" s="417"/>
      <c r="V424" s="416"/>
      <c r="W424" s="416">
        <f>SUM(W425:W425)</f>
        <v>0</v>
      </c>
      <c r="X424" s="416"/>
      <c r="Y424" s="416"/>
      <c r="Z424" s="417"/>
      <c r="AA424" s="416"/>
      <c r="AB424" s="416">
        <f>SUM(AB425:AB425)</f>
        <v>0</v>
      </c>
      <c r="AC424" s="416"/>
      <c r="AD424" s="416"/>
      <c r="AE424" s="417"/>
      <c r="AF424" s="416"/>
      <c r="AG424" s="416">
        <f>SUM(AG425:AG425)</f>
        <v>0</v>
      </c>
      <c r="AH424" s="416"/>
      <c r="AI424" s="416"/>
      <c r="AJ424" s="417"/>
      <c r="AK424" s="416"/>
      <c r="AL424" s="416">
        <f>SUM(AL425:AL425)</f>
        <v>0</v>
      </c>
      <c r="AM424" s="416"/>
      <c r="AN424" s="416"/>
      <c r="AO424" s="417"/>
      <c r="AP424" s="416"/>
      <c r="AQ424" s="416">
        <f>SUM(AQ425:AQ425)</f>
        <v>0</v>
      </c>
      <c r="AR424" s="416"/>
      <c r="AS424" s="416"/>
      <c r="AT424" s="417"/>
      <c r="AU424" s="416"/>
      <c r="AV424" s="416">
        <f>SUM(AV425:AV425)</f>
        <v>0</v>
      </c>
      <c r="AW424" s="416"/>
      <c r="AX424" s="416"/>
      <c r="AY424" s="417"/>
      <c r="AZ424" s="416"/>
      <c r="BA424" s="416">
        <f>SUM(BA425:BA425)</f>
        <v>0</v>
      </c>
      <c r="BB424" s="416"/>
      <c r="BC424" s="416"/>
      <c r="BD424" s="417"/>
      <c r="BE424" s="416"/>
      <c r="BF424" s="416">
        <f>SUM(BF425:BF425)</f>
        <v>0</v>
      </c>
      <c r="BG424" s="416"/>
      <c r="BH424" s="416"/>
      <c r="BI424" s="417"/>
      <c r="BJ424" s="416"/>
      <c r="BK424" s="416">
        <f>SUM(BK425:BK425)</f>
        <v>0</v>
      </c>
      <c r="BL424" s="416"/>
      <c r="BM424" s="416"/>
      <c r="BN424" s="417"/>
      <c r="BO424" s="416"/>
      <c r="BP424" s="416">
        <f>SUM(BP425:BP425)</f>
        <v>0</v>
      </c>
      <c r="BQ424" s="416"/>
      <c r="BR424" s="416"/>
      <c r="BS424" s="417"/>
      <c r="BT424" s="416"/>
      <c r="BU424" s="416">
        <f>SUM(BU425:BU425)</f>
        <v>0</v>
      </c>
      <c r="BV424" s="416"/>
      <c r="BW424" s="416"/>
      <c r="BX424" s="417"/>
      <c r="BY424" s="416"/>
      <c r="BZ424" s="416">
        <f>SUM(BZ425:BZ425)</f>
        <v>0</v>
      </c>
      <c r="CA424" s="416"/>
      <c r="CB424" s="416"/>
      <c r="CC424" s="417"/>
      <c r="CD424" s="416"/>
      <c r="CE424" s="416">
        <f>SUM(CE425:CE425)</f>
        <v>0</v>
      </c>
      <c r="CF424" s="416"/>
      <c r="CG424" s="416"/>
      <c r="CH424" s="417"/>
      <c r="CI424" s="416"/>
      <c r="CJ424" s="416">
        <f>SUM(CJ425:CJ425)</f>
        <v>0</v>
      </c>
      <c r="CK424" s="416"/>
      <c r="CL424" s="416"/>
      <c r="CM424" s="417"/>
      <c r="CN424" s="416"/>
      <c r="CO424" s="416">
        <f>SUM(CO425:CO425)</f>
        <v>0</v>
      </c>
      <c r="CP424" s="416"/>
      <c r="CQ424" s="416"/>
      <c r="CR424" s="417"/>
      <c r="CS424" s="416"/>
      <c r="CT424" s="416">
        <f>SUM(CT425:CT425)</f>
        <v>0</v>
      </c>
      <c r="CU424" s="416"/>
      <c r="CV424" s="416"/>
      <c r="CW424" s="417"/>
      <c r="CX424" s="416"/>
      <c r="CY424" s="416">
        <f>SUM(CY425:CY425)</f>
        <v>0</v>
      </c>
      <c r="CZ424" s="416"/>
      <c r="DA424" s="416"/>
      <c r="DB424" s="417"/>
      <c r="DC424" s="416"/>
      <c r="DD424" s="416">
        <f>SUM(DD425:DD425)</f>
        <v>0</v>
      </c>
      <c r="DE424" s="416"/>
      <c r="DF424" s="416"/>
      <c r="DG424" s="417"/>
      <c r="DH424" s="416"/>
      <c r="DI424" s="416">
        <f>SUM(DI425:DI425)</f>
        <v>0</v>
      </c>
      <c r="DJ424" s="416"/>
      <c r="DK424" s="416"/>
      <c r="DL424" s="417"/>
      <c r="DM424" s="416"/>
      <c r="DN424" s="416">
        <f>SUM(DN425:DN425)</f>
        <v>0</v>
      </c>
      <c r="DO424" s="416"/>
      <c r="DP424" s="416"/>
      <c r="DQ424" s="417"/>
      <c r="DR424" s="416"/>
      <c r="DS424" s="416">
        <f>SUM(DS425:DS425)</f>
        <v>0</v>
      </c>
      <c r="DT424" s="416"/>
      <c r="DU424" s="416"/>
      <c r="DV424" s="417"/>
      <c r="DW424" s="416"/>
      <c r="DX424" s="416">
        <f>SUM(DX425:DX425)</f>
        <v>0</v>
      </c>
      <c r="DY424" s="416"/>
      <c r="DZ424" s="416"/>
      <c r="EA424" s="417"/>
      <c r="EB424" s="416"/>
      <c r="EC424" s="416">
        <f>SUM(EC425:EC425)</f>
        <v>0</v>
      </c>
      <c r="ED424" s="416"/>
      <c r="EE424" s="416"/>
      <c r="EF424" s="417"/>
      <c r="EG424" s="416"/>
      <c r="EH424" s="416">
        <f>SUM(EH425:EH425)</f>
        <v>0</v>
      </c>
      <c r="EI424" s="416"/>
      <c r="EJ424" s="416"/>
      <c r="EK424" s="417"/>
      <c r="EL424" s="416"/>
      <c r="EM424" s="416">
        <f>SUM(EM425:EM425)</f>
        <v>0</v>
      </c>
      <c r="EN424" s="416"/>
      <c r="EO424" s="416"/>
      <c r="EP424" s="301"/>
      <c r="ER424" s="290"/>
    </row>
    <row r="425" spans="4:148" hidden="1" x14ac:dyDescent="0.35">
      <c r="D425" s="301" t="s">
        <v>338</v>
      </c>
      <c r="G425" s="421"/>
      <c r="H425" s="425">
        <v>0</v>
      </c>
      <c r="I425" s="423"/>
      <c r="J425" s="416"/>
      <c r="K425" s="417"/>
      <c r="L425" s="424"/>
      <c r="M425" s="425">
        <v>0</v>
      </c>
      <c r="N425" s="423"/>
      <c r="O425" s="416"/>
      <c r="P425" s="417"/>
      <c r="Q425" s="424"/>
      <c r="R425" s="425">
        <v>0</v>
      </c>
      <c r="S425" s="423"/>
      <c r="T425" s="416"/>
      <c r="U425" s="417"/>
      <c r="V425" s="424"/>
      <c r="W425" s="425">
        <v>0</v>
      </c>
      <c r="X425" s="423"/>
      <c r="Y425" s="416"/>
      <c r="Z425" s="417"/>
      <c r="AA425" s="424"/>
      <c r="AB425" s="425">
        <v>0</v>
      </c>
      <c r="AC425" s="423"/>
      <c r="AD425" s="416"/>
      <c r="AE425" s="417"/>
      <c r="AF425" s="424"/>
      <c r="AG425" s="425">
        <v>0</v>
      </c>
      <c r="AH425" s="423"/>
      <c r="AI425" s="416"/>
      <c r="AJ425" s="417"/>
      <c r="AK425" s="424"/>
      <c r="AL425" s="425">
        <v>0</v>
      </c>
      <c r="AM425" s="423"/>
      <c r="AN425" s="416"/>
      <c r="AO425" s="417"/>
      <c r="AP425" s="424"/>
      <c r="AQ425" s="425">
        <v>0</v>
      </c>
      <c r="AR425" s="423"/>
      <c r="AS425" s="416"/>
      <c r="AT425" s="417"/>
      <c r="AU425" s="424"/>
      <c r="AV425" s="425">
        <v>0</v>
      </c>
      <c r="AW425" s="423"/>
      <c r="AX425" s="416"/>
      <c r="AY425" s="417"/>
      <c r="AZ425" s="424"/>
      <c r="BA425" s="425">
        <v>0</v>
      </c>
      <c r="BB425" s="423"/>
      <c r="BC425" s="416"/>
      <c r="BD425" s="417"/>
      <c r="BE425" s="424"/>
      <c r="BF425" s="425">
        <v>0</v>
      </c>
      <c r="BG425" s="423"/>
      <c r="BH425" s="416"/>
      <c r="BI425" s="417"/>
      <c r="BJ425" s="424"/>
      <c r="BK425" s="425">
        <v>0</v>
      </c>
      <c r="BL425" s="423"/>
      <c r="BM425" s="416"/>
      <c r="BN425" s="417"/>
      <c r="BO425" s="424"/>
      <c r="BP425" s="425">
        <v>0</v>
      </c>
      <c r="BQ425" s="423"/>
      <c r="BR425" s="416"/>
      <c r="BS425" s="417"/>
      <c r="BT425" s="424"/>
      <c r="BU425" s="425">
        <f>SUM(M425:BP425)</f>
        <v>0</v>
      </c>
      <c r="BV425" s="423"/>
      <c r="BW425" s="416"/>
      <c r="BX425" s="417"/>
      <c r="BY425" s="424"/>
      <c r="BZ425" s="425">
        <v>0</v>
      </c>
      <c r="CA425" s="423"/>
      <c r="CB425" s="416"/>
      <c r="CC425" s="417"/>
      <c r="CD425" s="424"/>
      <c r="CE425" s="425">
        <v>0</v>
      </c>
      <c r="CF425" s="423"/>
      <c r="CG425" s="416"/>
      <c r="CH425" s="417"/>
      <c r="CI425" s="424"/>
      <c r="CJ425" s="425">
        <v>0</v>
      </c>
      <c r="CK425" s="423"/>
      <c r="CL425" s="416"/>
      <c r="CM425" s="417"/>
      <c r="CN425" s="424"/>
      <c r="CO425" s="425">
        <v>0</v>
      </c>
      <c r="CP425" s="423"/>
      <c r="CQ425" s="416"/>
      <c r="CR425" s="417"/>
      <c r="CS425" s="424"/>
      <c r="CT425" s="425">
        <v>0</v>
      </c>
      <c r="CU425" s="423"/>
      <c r="CV425" s="416"/>
      <c r="CW425" s="417"/>
      <c r="CX425" s="424"/>
      <c r="CY425" s="425">
        <v>0</v>
      </c>
      <c r="CZ425" s="423"/>
      <c r="DA425" s="416"/>
      <c r="DB425" s="417"/>
      <c r="DC425" s="424"/>
      <c r="DD425" s="425">
        <v>0</v>
      </c>
      <c r="DE425" s="423"/>
      <c r="DF425" s="416"/>
      <c r="DG425" s="417"/>
      <c r="DH425" s="424"/>
      <c r="DI425" s="425">
        <v>0</v>
      </c>
      <c r="DJ425" s="423"/>
      <c r="DK425" s="416"/>
      <c r="DL425" s="417"/>
      <c r="DM425" s="424"/>
      <c r="DN425" s="425">
        <v>0</v>
      </c>
      <c r="DO425" s="423"/>
      <c r="DP425" s="416"/>
      <c r="DQ425" s="417"/>
      <c r="DR425" s="424"/>
      <c r="DS425" s="425">
        <v>0</v>
      </c>
      <c r="DT425" s="423"/>
      <c r="DU425" s="416"/>
      <c r="DV425" s="417"/>
      <c r="DW425" s="424"/>
      <c r="DX425" s="425">
        <v>0</v>
      </c>
      <c r="DY425" s="423"/>
      <c r="DZ425" s="416"/>
      <c r="EA425" s="417"/>
      <c r="EB425" s="424"/>
      <c r="EC425" s="425">
        <v>0</v>
      </c>
      <c r="ED425" s="423"/>
      <c r="EE425" s="416"/>
      <c r="EF425" s="417"/>
      <c r="EG425" s="424"/>
      <c r="EH425" s="425">
        <v>0</v>
      </c>
      <c r="EI425" s="423"/>
      <c r="EJ425" s="416"/>
      <c r="EK425" s="417"/>
      <c r="EL425" s="424"/>
      <c r="EM425" s="425">
        <f>SUM(CE425:DS425)</f>
        <v>0</v>
      </c>
      <c r="EN425" s="423"/>
      <c r="EO425" s="416"/>
      <c r="EP425" s="301"/>
      <c r="ER425" s="290"/>
    </row>
    <row r="426" spans="4:148" hidden="1" x14ac:dyDescent="0.35">
      <c r="D426" s="301"/>
      <c r="H426" s="416"/>
      <c r="I426" s="416"/>
      <c r="J426" s="416"/>
      <c r="K426" s="417"/>
      <c r="L426" s="416"/>
      <c r="M426" s="416"/>
      <c r="N426" s="416"/>
      <c r="O426" s="416"/>
      <c r="P426" s="417"/>
      <c r="Q426" s="416"/>
      <c r="R426" s="416"/>
      <c r="S426" s="416"/>
      <c r="T426" s="416"/>
      <c r="U426" s="417"/>
      <c r="V426" s="416"/>
      <c r="W426" s="416"/>
      <c r="X426" s="416"/>
      <c r="Y426" s="416"/>
      <c r="Z426" s="417"/>
      <c r="AA426" s="416"/>
      <c r="AB426" s="416"/>
      <c r="AC426" s="416"/>
      <c r="AD426" s="416"/>
      <c r="AE426" s="417"/>
      <c r="AF426" s="416"/>
      <c r="AG426" s="416"/>
      <c r="AH426" s="416"/>
      <c r="AI426" s="416"/>
      <c r="AJ426" s="417"/>
      <c r="AK426" s="416"/>
      <c r="AL426" s="416"/>
      <c r="AM426" s="416"/>
      <c r="AN426" s="416"/>
      <c r="AO426" s="417"/>
      <c r="AP426" s="416"/>
      <c r="AQ426" s="416"/>
      <c r="AR426" s="416"/>
      <c r="AS426" s="416"/>
      <c r="AT426" s="417"/>
      <c r="AU426" s="416"/>
      <c r="AV426" s="416"/>
      <c r="AW426" s="416"/>
      <c r="AX426" s="416"/>
      <c r="AY426" s="417"/>
      <c r="AZ426" s="416"/>
      <c r="BA426" s="416"/>
      <c r="BB426" s="416"/>
      <c r="BC426" s="416"/>
      <c r="BD426" s="417"/>
      <c r="BE426" s="416"/>
      <c r="BF426" s="416"/>
      <c r="BG426" s="416"/>
      <c r="BH426" s="416"/>
      <c r="BI426" s="417"/>
      <c r="BJ426" s="416"/>
      <c r="BK426" s="416"/>
      <c r="BL426" s="416"/>
      <c r="BM426" s="416"/>
      <c r="BN426" s="417"/>
      <c r="BO426" s="416"/>
      <c r="BP426" s="416"/>
      <c r="BQ426" s="416"/>
      <c r="BR426" s="416"/>
      <c r="BS426" s="417"/>
      <c r="BT426" s="416"/>
      <c r="BU426" s="416"/>
      <c r="BV426" s="416"/>
      <c r="BW426" s="416"/>
      <c r="BX426" s="417"/>
      <c r="BY426" s="416"/>
      <c r="BZ426" s="416"/>
      <c r="CA426" s="416"/>
      <c r="CB426" s="416"/>
      <c r="CC426" s="417"/>
      <c r="CD426" s="416"/>
      <c r="CE426" s="416"/>
      <c r="CF426" s="416"/>
      <c r="CG426" s="416"/>
      <c r="CH426" s="417"/>
      <c r="CI426" s="416"/>
      <c r="CJ426" s="416"/>
      <c r="CK426" s="416"/>
      <c r="CL426" s="416"/>
      <c r="CM426" s="417"/>
      <c r="CN426" s="416"/>
      <c r="CO426" s="416"/>
      <c r="CP426" s="416"/>
      <c r="CQ426" s="416"/>
      <c r="CR426" s="417"/>
      <c r="CS426" s="416"/>
      <c r="CT426" s="416"/>
      <c r="CU426" s="416"/>
      <c r="CV426" s="416"/>
      <c r="CW426" s="417"/>
      <c r="CX426" s="416"/>
      <c r="CY426" s="416"/>
      <c r="CZ426" s="416"/>
      <c r="DA426" s="416"/>
      <c r="DB426" s="417"/>
      <c r="DC426" s="416"/>
      <c r="DD426" s="416"/>
      <c r="DE426" s="416"/>
      <c r="DF426" s="416"/>
      <c r="DG426" s="417"/>
      <c r="DH426" s="416"/>
      <c r="DI426" s="416"/>
      <c r="DJ426" s="416"/>
      <c r="DK426" s="416"/>
      <c r="DL426" s="417"/>
      <c r="DM426" s="416"/>
      <c r="DN426" s="416"/>
      <c r="DO426" s="416"/>
      <c r="DP426" s="416"/>
      <c r="DQ426" s="417"/>
      <c r="DR426" s="416"/>
      <c r="DS426" s="416"/>
      <c r="DT426" s="416"/>
      <c r="DU426" s="416"/>
      <c r="DV426" s="417"/>
      <c r="DW426" s="416"/>
      <c r="DX426" s="416"/>
      <c r="DY426" s="416"/>
      <c r="DZ426" s="416"/>
      <c r="EA426" s="417"/>
      <c r="EB426" s="416"/>
      <c r="EC426" s="416"/>
      <c r="ED426" s="416"/>
      <c r="EE426" s="416"/>
      <c r="EF426" s="417"/>
      <c r="EG426" s="416"/>
      <c r="EH426" s="416"/>
      <c r="EI426" s="416"/>
      <c r="EJ426" s="416"/>
      <c r="EK426" s="417"/>
      <c r="EL426" s="416"/>
      <c r="EM426" s="416">
        <f>SUM(CE426:DI426)</f>
        <v>0</v>
      </c>
      <c r="EN426" s="416"/>
      <c r="EO426" s="416"/>
      <c r="EP426" s="301"/>
      <c r="ER426" s="290"/>
    </row>
    <row r="427" spans="4:148" ht="12.75" hidden="1" customHeight="1" x14ac:dyDescent="0.35">
      <c r="D427" s="301" t="s">
        <v>344</v>
      </c>
      <c r="H427" s="416">
        <f>SUM(H428:H428)</f>
        <v>0</v>
      </c>
      <c r="I427" s="416"/>
      <c r="J427" s="416"/>
      <c r="K427" s="417"/>
      <c r="L427" s="416"/>
      <c r="M427" s="416">
        <f>SUM(M428:M428)</f>
        <v>0</v>
      </c>
      <c r="N427" s="416"/>
      <c r="O427" s="416"/>
      <c r="P427" s="417"/>
      <c r="Q427" s="416"/>
      <c r="R427" s="416">
        <f>SUM(R428:R428)</f>
        <v>0</v>
      </c>
      <c r="S427" s="416"/>
      <c r="T427" s="416"/>
      <c r="U427" s="417"/>
      <c r="V427" s="416"/>
      <c r="W427" s="416">
        <f>SUM(W428:W428)</f>
        <v>0</v>
      </c>
      <c r="X427" s="416"/>
      <c r="Y427" s="416"/>
      <c r="Z427" s="417"/>
      <c r="AA427" s="416"/>
      <c r="AB427" s="416">
        <f>SUM(AB428:AB428)</f>
        <v>0</v>
      </c>
      <c r="AC427" s="416"/>
      <c r="AD427" s="416"/>
      <c r="AE427" s="417"/>
      <c r="AF427" s="416"/>
      <c r="AG427" s="416">
        <f>SUM(AG428:AG428)</f>
        <v>0</v>
      </c>
      <c r="AH427" s="416"/>
      <c r="AI427" s="416"/>
      <c r="AJ427" s="417"/>
      <c r="AK427" s="416"/>
      <c r="AL427" s="416">
        <f>SUM(AL428:AL428)</f>
        <v>0</v>
      </c>
      <c r="AM427" s="416"/>
      <c r="AN427" s="416"/>
      <c r="AO427" s="417"/>
      <c r="AP427" s="416"/>
      <c r="AQ427" s="416">
        <f>SUM(AQ428:AQ428)</f>
        <v>0</v>
      </c>
      <c r="AR427" s="416"/>
      <c r="AS427" s="416"/>
      <c r="AT427" s="417"/>
      <c r="AU427" s="416"/>
      <c r="AV427" s="416">
        <f>SUM(AV428:AV428)</f>
        <v>0</v>
      </c>
      <c r="AW427" s="416"/>
      <c r="AX427" s="416"/>
      <c r="AY427" s="417"/>
      <c r="AZ427" s="416"/>
      <c r="BA427" s="416">
        <f>SUM(BA428:BA428)</f>
        <v>0</v>
      </c>
      <c r="BB427" s="416"/>
      <c r="BC427" s="416"/>
      <c r="BD427" s="417"/>
      <c r="BE427" s="416"/>
      <c r="BF427" s="416">
        <f>SUM(BF428:BF428)</f>
        <v>0</v>
      </c>
      <c r="BG427" s="416"/>
      <c r="BH427" s="416"/>
      <c r="BI427" s="417"/>
      <c r="BJ427" s="416"/>
      <c r="BK427" s="416">
        <f>SUM(BK428:BK428)</f>
        <v>0</v>
      </c>
      <c r="BL427" s="416"/>
      <c r="BM427" s="416"/>
      <c r="BN427" s="417"/>
      <c r="BO427" s="416"/>
      <c r="BP427" s="416">
        <f>SUM(BP428:BP428)</f>
        <v>0</v>
      </c>
      <c r="BQ427" s="416"/>
      <c r="BR427" s="416"/>
      <c r="BS427" s="417"/>
      <c r="BT427" s="416"/>
      <c r="BU427" s="416">
        <f>SUM(BU428:BU428)</f>
        <v>0</v>
      </c>
      <c r="BV427" s="416"/>
      <c r="BW427" s="416"/>
      <c r="BX427" s="417"/>
      <c r="BY427" s="416"/>
      <c r="BZ427" s="416">
        <f>SUM(BZ428:BZ428)</f>
        <v>0</v>
      </c>
      <c r="CA427" s="416"/>
      <c r="CB427" s="416"/>
      <c r="CC427" s="417"/>
      <c r="CD427" s="416"/>
      <c r="CE427" s="416">
        <f>SUM(CE428:CE428)</f>
        <v>0</v>
      </c>
      <c r="CF427" s="416"/>
      <c r="CG427" s="416"/>
      <c r="CH427" s="417"/>
      <c r="CI427" s="416"/>
      <c r="CJ427" s="416">
        <f>SUM(CJ428:CJ428)</f>
        <v>0</v>
      </c>
      <c r="CK427" s="416"/>
      <c r="CL427" s="416"/>
      <c r="CM427" s="417"/>
      <c r="CN427" s="416"/>
      <c r="CO427" s="416">
        <f>SUM(CO428:CO428)</f>
        <v>0</v>
      </c>
      <c r="CP427" s="416"/>
      <c r="CQ427" s="416"/>
      <c r="CR427" s="417"/>
      <c r="CS427" s="416"/>
      <c r="CT427" s="416">
        <f>SUM(CT428:CT428)</f>
        <v>0</v>
      </c>
      <c r="CU427" s="416"/>
      <c r="CV427" s="416"/>
      <c r="CW427" s="417"/>
      <c r="CX427" s="416"/>
      <c r="CY427" s="416">
        <f>SUM(CY428:CY428)</f>
        <v>0</v>
      </c>
      <c r="CZ427" s="416"/>
      <c r="DA427" s="416"/>
      <c r="DB427" s="417"/>
      <c r="DC427" s="416"/>
      <c r="DD427" s="416">
        <f>SUM(DD428:DD428)</f>
        <v>0</v>
      </c>
      <c r="DE427" s="416"/>
      <c r="DF427" s="416"/>
      <c r="DG427" s="417"/>
      <c r="DH427" s="416"/>
      <c r="DI427" s="416">
        <f>SUM(DI428:DI428)</f>
        <v>0</v>
      </c>
      <c r="DJ427" s="416"/>
      <c r="DK427" s="416"/>
      <c r="DL427" s="417"/>
      <c r="DM427" s="416"/>
      <c r="DN427" s="416">
        <f>SUM(DN428:DN428)</f>
        <v>0</v>
      </c>
      <c r="DO427" s="416"/>
      <c r="DP427" s="416"/>
      <c r="DQ427" s="417"/>
      <c r="DR427" s="416"/>
      <c r="DS427" s="416">
        <f>SUM(DS428:DS428)</f>
        <v>0</v>
      </c>
      <c r="DT427" s="416"/>
      <c r="DU427" s="416"/>
      <c r="DV427" s="417"/>
      <c r="DW427" s="416"/>
      <c r="DX427" s="416">
        <f>SUM(DX428:DX428)</f>
        <v>0</v>
      </c>
      <c r="DY427" s="416"/>
      <c r="DZ427" s="416"/>
      <c r="EA427" s="417"/>
      <c r="EB427" s="416"/>
      <c r="EC427" s="416">
        <f>SUM(EC428:EC428)</f>
        <v>0</v>
      </c>
      <c r="ED427" s="416"/>
      <c r="EE427" s="416"/>
      <c r="EF427" s="417"/>
      <c r="EG427" s="416"/>
      <c r="EH427" s="416">
        <f>SUM(EH428:EH428)</f>
        <v>0</v>
      </c>
      <c r="EI427" s="416"/>
      <c r="EJ427" s="416"/>
      <c r="EK427" s="417"/>
      <c r="EL427" s="416"/>
      <c r="EM427" s="416">
        <f>SUM(CE427:DI427)</f>
        <v>0</v>
      </c>
      <c r="EN427" s="416"/>
      <c r="EO427" s="416"/>
      <c r="EP427" s="301"/>
      <c r="ER427" s="290"/>
    </row>
    <row r="428" spans="4:148" ht="12.75" hidden="1" customHeight="1" x14ac:dyDescent="0.35">
      <c r="D428" s="301" t="s">
        <v>338</v>
      </c>
      <c r="G428" s="421"/>
      <c r="H428" s="425">
        <v>0</v>
      </c>
      <c r="I428" s="423"/>
      <c r="J428" s="416"/>
      <c r="K428" s="417"/>
      <c r="L428" s="424"/>
      <c r="M428" s="425">
        <v>0</v>
      </c>
      <c r="N428" s="423"/>
      <c r="O428" s="416"/>
      <c r="P428" s="417"/>
      <c r="Q428" s="424"/>
      <c r="R428" s="425">
        <v>0</v>
      </c>
      <c r="S428" s="423"/>
      <c r="T428" s="416"/>
      <c r="U428" s="417"/>
      <c r="V428" s="424"/>
      <c r="W428" s="425">
        <v>0</v>
      </c>
      <c r="X428" s="423"/>
      <c r="Y428" s="416"/>
      <c r="Z428" s="417"/>
      <c r="AA428" s="424"/>
      <c r="AB428" s="425">
        <v>0</v>
      </c>
      <c r="AC428" s="423"/>
      <c r="AD428" s="416"/>
      <c r="AE428" s="417"/>
      <c r="AF428" s="424"/>
      <c r="AG428" s="425">
        <v>0</v>
      </c>
      <c r="AH428" s="423"/>
      <c r="AI428" s="416"/>
      <c r="AJ428" s="417"/>
      <c r="AK428" s="424"/>
      <c r="AL428" s="425">
        <v>0</v>
      </c>
      <c r="AM428" s="423"/>
      <c r="AN428" s="416"/>
      <c r="AO428" s="417"/>
      <c r="AP428" s="424"/>
      <c r="AQ428" s="425">
        <v>0</v>
      </c>
      <c r="AR428" s="423"/>
      <c r="AS428" s="416"/>
      <c r="AT428" s="417"/>
      <c r="AU428" s="424"/>
      <c r="AV428" s="425">
        <v>0</v>
      </c>
      <c r="AW428" s="423"/>
      <c r="AX428" s="416"/>
      <c r="AY428" s="417"/>
      <c r="AZ428" s="424"/>
      <c r="BA428" s="425">
        <v>0</v>
      </c>
      <c r="BB428" s="423"/>
      <c r="BC428" s="416"/>
      <c r="BD428" s="417"/>
      <c r="BE428" s="424"/>
      <c r="BF428" s="425">
        <v>0</v>
      </c>
      <c r="BG428" s="423"/>
      <c r="BH428" s="416"/>
      <c r="BI428" s="417"/>
      <c r="BJ428" s="424"/>
      <c r="BK428" s="425">
        <v>0</v>
      </c>
      <c r="BL428" s="423"/>
      <c r="BM428" s="416"/>
      <c r="BN428" s="417"/>
      <c r="BO428" s="424"/>
      <c r="BP428" s="425">
        <v>0</v>
      </c>
      <c r="BQ428" s="423"/>
      <c r="BR428" s="416"/>
      <c r="BS428" s="417"/>
      <c r="BT428" s="424"/>
      <c r="BU428" s="425">
        <f>SUM(M428:BP428)</f>
        <v>0</v>
      </c>
      <c r="BV428" s="423"/>
      <c r="BW428" s="416"/>
      <c r="BX428" s="417"/>
      <c r="BY428" s="424"/>
      <c r="BZ428" s="425">
        <v>0</v>
      </c>
      <c r="CA428" s="423"/>
      <c r="CB428" s="416"/>
      <c r="CC428" s="417"/>
      <c r="CD428" s="424"/>
      <c r="CE428" s="425">
        <v>0</v>
      </c>
      <c r="CF428" s="423"/>
      <c r="CG428" s="416"/>
      <c r="CH428" s="417"/>
      <c r="CI428" s="424"/>
      <c r="CJ428" s="425">
        <v>0</v>
      </c>
      <c r="CK428" s="423"/>
      <c r="CL428" s="416"/>
      <c r="CM428" s="417"/>
      <c r="CN428" s="424"/>
      <c r="CO428" s="425">
        <v>0</v>
      </c>
      <c r="CP428" s="423"/>
      <c r="CQ428" s="416"/>
      <c r="CR428" s="417"/>
      <c r="CS428" s="424"/>
      <c r="CT428" s="425">
        <v>0</v>
      </c>
      <c r="CU428" s="423"/>
      <c r="CV428" s="416"/>
      <c r="CW428" s="417"/>
      <c r="CX428" s="424"/>
      <c r="CY428" s="425">
        <v>0</v>
      </c>
      <c r="CZ428" s="423"/>
      <c r="DA428" s="416"/>
      <c r="DB428" s="417"/>
      <c r="DC428" s="424"/>
      <c r="DD428" s="425">
        <v>0</v>
      </c>
      <c r="DE428" s="423"/>
      <c r="DF428" s="416"/>
      <c r="DG428" s="417"/>
      <c r="DH428" s="424"/>
      <c r="DI428" s="425">
        <v>0</v>
      </c>
      <c r="DJ428" s="423"/>
      <c r="DK428" s="416"/>
      <c r="DL428" s="417"/>
      <c r="DM428" s="424"/>
      <c r="DN428" s="425">
        <v>0</v>
      </c>
      <c r="DO428" s="423"/>
      <c r="DP428" s="416"/>
      <c r="DQ428" s="417"/>
      <c r="DR428" s="424"/>
      <c r="DS428" s="425">
        <v>0</v>
      </c>
      <c r="DT428" s="423"/>
      <c r="DU428" s="416"/>
      <c r="DV428" s="417"/>
      <c r="DW428" s="424"/>
      <c r="DX428" s="425">
        <v>0</v>
      </c>
      <c r="DY428" s="423"/>
      <c r="DZ428" s="416"/>
      <c r="EA428" s="417"/>
      <c r="EB428" s="424"/>
      <c r="EC428" s="425">
        <v>0</v>
      </c>
      <c r="ED428" s="423"/>
      <c r="EE428" s="416"/>
      <c r="EF428" s="417"/>
      <c r="EG428" s="424"/>
      <c r="EH428" s="425">
        <v>0</v>
      </c>
      <c r="EI428" s="423"/>
      <c r="EJ428" s="416"/>
      <c r="EK428" s="417"/>
      <c r="EL428" s="424"/>
      <c r="EM428" s="425">
        <f>SUM(CE428:CE428)</f>
        <v>0</v>
      </c>
      <c r="EN428" s="423"/>
      <c r="EO428" s="416"/>
      <c r="EP428" s="301"/>
      <c r="ER428" s="290"/>
    </row>
    <row r="429" spans="4:148" ht="12.75" hidden="1" customHeight="1" x14ac:dyDescent="0.35">
      <c r="D429" s="301"/>
      <c r="H429" s="416"/>
      <c r="I429" s="416"/>
      <c r="J429" s="416"/>
      <c r="K429" s="417"/>
      <c r="L429" s="416"/>
      <c r="M429" s="416"/>
      <c r="N429" s="416"/>
      <c r="O429" s="416"/>
      <c r="P429" s="417"/>
      <c r="Q429" s="416"/>
      <c r="R429" s="416"/>
      <c r="S429" s="416"/>
      <c r="T429" s="416"/>
      <c r="U429" s="417"/>
      <c r="V429" s="416"/>
      <c r="W429" s="416"/>
      <c r="X429" s="416"/>
      <c r="Y429" s="416"/>
      <c r="Z429" s="417"/>
      <c r="AA429" s="416"/>
      <c r="AB429" s="416"/>
      <c r="AC429" s="416"/>
      <c r="AD429" s="416"/>
      <c r="AE429" s="417"/>
      <c r="AF429" s="416"/>
      <c r="AG429" s="416"/>
      <c r="AH429" s="416"/>
      <c r="AI429" s="416"/>
      <c r="AJ429" s="417"/>
      <c r="AK429" s="416"/>
      <c r="AL429" s="416"/>
      <c r="AM429" s="416"/>
      <c r="AN429" s="416"/>
      <c r="AO429" s="417"/>
      <c r="AP429" s="416"/>
      <c r="AQ429" s="416"/>
      <c r="AR429" s="416"/>
      <c r="AS429" s="416"/>
      <c r="AT429" s="417"/>
      <c r="AU429" s="416"/>
      <c r="AV429" s="416"/>
      <c r="AW429" s="416"/>
      <c r="AX429" s="416"/>
      <c r="AY429" s="417"/>
      <c r="AZ429" s="416"/>
      <c r="BA429" s="416"/>
      <c r="BB429" s="416"/>
      <c r="BC429" s="416"/>
      <c r="BD429" s="417"/>
      <c r="BE429" s="416"/>
      <c r="BF429" s="416"/>
      <c r="BG429" s="416"/>
      <c r="BH429" s="416"/>
      <c r="BI429" s="417"/>
      <c r="BJ429" s="416"/>
      <c r="BK429" s="416"/>
      <c r="BL429" s="416"/>
      <c r="BM429" s="416"/>
      <c r="BN429" s="417"/>
      <c r="BO429" s="416"/>
      <c r="BP429" s="416"/>
      <c r="BQ429" s="416"/>
      <c r="BR429" s="416"/>
      <c r="BS429" s="417"/>
      <c r="BT429" s="416"/>
      <c r="BU429" s="416"/>
      <c r="BV429" s="416"/>
      <c r="BW429" s="416"/>
      <c r="BX429" s="417"/>
      <c r="BY429" s="416"/>
      <c r="BZ429" s="416"/>
      <c r="CA429" s="416"/>
      <c r="CB429" s="416"/>
      <c r="CC429" s="417"/>
      <c r="CD429" s="416"/>
      <c r="CE429" s="416"/>
      <c r="CF429" s="416"/>
      <c r="CG429" s="416"/>
      <c r="CH429" s="417"/>
      <c r="CI429" s="416"/>
      <c r="CJ429" s="416"/>
      <c r="CK429" s="416"/>
      <c r="CL429" s="416"/>
      <c r="CM429" s="417"/>
      <c r="CN429" s="416"/>
      <c r="CO429" s="416"/>
      <c r="CP429" s="416"/>
      <c r="CQ429" s="416"/>
      <c r="CR429" s="417"/>
      <c r="CS429" s="416"/>
      <c r="CT429" s="416"/>
      <c r="CU429" s="416"/>
      <c r="CV429" s="416"/>
      <c r="CW429" s="417"/>
      <c r="CX429" s="416"/>
      <c r="CY429" s="416"/>
      <c r="CZ429" s="416"/>
      <c r="DA429" s="416"/>
      <c r="DB429" s="417"/>
      <c r="DC429" s="416"/>
      <c r="DD429" s="416"/>
      <c r="DE429" s="416"/>
      <c r="DF429" s="416"/>
      <c r="DG429" s="417"/>
      <c r="DH429" s="416"/>
      <c r="DI429" s="416"/>
      <c r="DJ429" s="416"/>
      <c r="DK429" s="416"/>
      <c r="DL429" s="417"/>
      <c r="DM429" s="416"/>
      <c r="DN429" s="416"/>
      <c r="DO429" s="416"/>
      <c r="DP429" s="416"/>
      <c r="DQ429" s="417"/>
      <c r="DR429" s="416"/>
      <c r="DS429" s="416"/>
      <c r="DT429" s="416"/>
      <c r="DU429" s="416"/>
      <c r="DV429" s="417"/>
      <c r="DW429" s="416"/>
      <c r="DX429" s="416"/>
      <c r="DY429" s="416"/>
      <c r="DZ429" s="416"/>
      <c r="EA429" s="417"/>
      <c r="EB429" s="416"/>
      <c r="EC429" s="416"/>
      <c r="ED429" s="416"/>
      <c r="EE429" s="416"/>
      <c r="EF429" s="417"/>
      <c r="EG429" s="416"/>
      <c r="EH429" s="416"/>
      <c r="EI429" s="416"/>
      <c r="EJ429" s="416"/>
      <c r="EK429" s="417"/>
      <c r="EL429" s="416"/>
      <c r="EM429" s="416"/>
      <c r="EN429" s="416"/>
      <c r="EO429" s="416"/>
      <c r="EP429" s="301"/>
      <c r="ER429" s="290"/>
    </row>
    <row r="430" spans="4:148" x14ac:dyDescent="0.35">
      <c r="D430" s="301" t="s">
        <v>345</v>
      </c>
      <c r="H430" s="416">
        <f>SUM(H431:H431)</f>
        <v>0</v>
      </c>
      <c r="I430" s="416"/>
      <c r="J430" s="416"/>
      <c r="K430" s="417"/>
      <c r="L430" s="416"/>
      <c r="M430" s="416">
        <f>SUM(M431:M431)</f>
        <v>0</v>
      </c>
      <c r="N430" s="416"/>
      <c r="O430" s="416"/>
      <c r="P430" s="417"/>
      <c r="Q430" s="416"/>
      <c r="R430" s="416">
        <f>SUM(R431:R431)</f>
        <v>0</v>
      </c>
      <c r="S430" s="416"/>
      <c r="T430" s="416"/>
      <c r="U430" s="417"/>
      <c r="V430" s="416"/>
      <c r="W430" s="416">
        <f>SUM(W431:W431)</f>
        <v>0</v>
      </c>
      <c r="X430" s="416"/>
      <c r="Y430" s="416"/>
      <c r="Z430" s="417"/>
      <c r="AA430" s="416"/>
      <c r="AB430" s="416">
        <f>SUM(AB431:AB431)</f>
        <v>0</v>
      </c>
      <c r="AC430" s="416"/>
      <c r="AD430" s="416"/>
      <c r="AE430" s="417"/>
      <c r="AF430" s="416"/>
      <c r="AG430" s="416">
        <f>SUM(AG431:AG431)</f>
        <v>0</v>
      </c>
      <c r="AH430" s="416"/>
      <c r="AI430" s="416"/>
      <c r="AJ430" s="417"/>
      <c r="AK430" s="416"/>
      <c r="AL430" s="416">
        <f>SUM(AL431:AL431)</f>
        <v>0</v>
      </c>
      <c r="AM430" s="416"/>
      <c r="AN430" s="416"/>
      <c r="AO430" s="417"/>
      <c r="AP430" s="416"/>
      <c r="AQ430" s="416">
        <f>SUM(AQ431:AQ431)</f>
        <v>0</v>
      </c>
      <c r="AR430" s="416"/>
      <c r="AS430" s="416"/>
      <c r="AT430" s="417"/>
      <c r="AU430" s="416"/>
      <c r="AV430" s="416">
        <f>SUM(AV431:AV431)</f>
        <v>0</v>
      </c>
      <c r="AW430" s="416"/>
      <c r="AX430" s="416"/>
      <c r="AY430" s="417"/>
      <c r="AZ430" s="416"/>
      <c r="BA430" s="416">
        <f>SUM(BA431:BA431)</f>
        <v>0</v>
      </c>
      <c r="BB430" s="416"/>
      <c r="BC430" s="416"/>
      <c r="BD430" s="417"/>
      <c r="BE430" s="416"/>
      <c r="BF430" s="416">
        <f>SUM(BF431:BF431)</f>
        <v>0</v>
      </c>
      <c r="BG430" s="416"/>
      <c r="BH430" s="416"/>
      <c r="BI430" s="417"/>
      <c r="BJ430" s="416"/>
      <c r="BK430" s="416">
        <f>SUM(BK431:BK431)</f>
        <v>0</v>
      </c>
      <c r="BL430" s="416"/>
      <c r="BM430" s="416"/>
      <c r="BN430" s="417"/>
      <c r="BO430" s="416"/>
      <c r="BP430" s="416">
        <f>SUM(BP431:BP431)</f>
        <v>0</v>
      </c>
      <c r="BQ430" s="416"/>
      <c r="BR430" s="416"/>
      <c r="BS430" s="417"/>
      <c r="BT430" s="416"/>
      <c r="BU430" s="416">
        <f>SUM(BU431:BU431)</f>
        <v>0</v>
      </c>
      <c r="BV430" s="416"/>
      <c r="BW430" s="416"/>
      <c r="BX430" s="417"/>
      <c r="BY430" s="416"/>
      <c r="BZ430" s="416">
        <f>SUM(BZ431:BZ431)</f>
        <v>1586561</v>
      </c>
      <c r="CA430" s="416"/>
      <c r="CB430" s="416"/>
      <c r="CC430" s="417"/>
      <c r="CD430" s="416"/>
      <c r="CE430" s="416">
        <f>SUM(CE431:CE431)</f>
        <v>0</v>
      </c>
      <c r="CF430" s="416"/>
      <c r="CG430" s="416"/>
      <c r="CH430" s="417"/>
      <c r="CI430" s="416"/>
      <c r="CJ430" s="416">
        <f>SUM(CJ431:CJ431)</f>
        <v>0</v>
      </c>
      <c r="CK430" s="416"/>
      <c r="CL430" s="416"/>
      <c r="CM430" s="417"/>
      <c r="CN430" s="416"/>
      <c r="CO430" s="416">
        <f>SUM(CO431:CO431)</f>
        <v>0</v>
      </c>
      <c r="CP430" s="416"/>
      <c r="CQ430" s="416"/>
      <c r="CR430" s="417"/>
      <c r="CS430" s="416"/>
      <c r="CT430" s="416">
        <f>SUM(CT431:CT431)</f>
        <v>0</v>
      </c>
      <c r="CU430" s="416"/>
      <c r="CV430" s="416"/>
      <c r="CW430" s="417"/>
      <c r="CX430" s="416"/>
      <c r="CY430" s="416">
        <f>SUM(CY431:CY431)</f>
        <v>250670</v>
      </c>
      <c r="CZ430" s="416"/>
      <c r="DA430" s="416"/>
      <c r="DB430" s="417"/>
      <c r="DC430" s="416"/>
      <c r="DD430" s="416">
        <f>SUM(DD431:DD431)</f>
        <v>0</v>
      </c>
      <c r="DE430" s="416"/>
      <c r="DF430" s="416"/>
      <c r="DG430" s="417"/>
      <c r="DH430" s="416"/>
      <c r="DI430" s="416">
        <f>SUM(DI431:DI431)</f>
        <v>0</v>
      </c>
      <c r="DJ430" s="416"/>
      <c r="DK430" s="416"/>
      <c r="DL430" s="417"/>
      <c r="DM430" s="416"/>
      <c r="DN430" s="416">
        <f>SUM(DN431:DN431)</f>
        <v>0</v>
      </c>
      <c r="DO430" s="416"/>
      <c r="DP430" s="416"/>
      <c r="DQ430" s="417"/>
      <c r="DR430" s="416"/>
      <c r="DS430" s="416">
        <f>SUM(DS431:DS431)</f>
        <v>0</v>
      </c>
      <c r="DT430" s="416"/>
      <c r="DU430" s="416"/>
      <c r="DV430" s="417"/>
      <c r="DW430" s="416"/>
      <c r="DX430" s="416">
        <f>SUM(DX431:DX431)</f>
        <v>1335891</v>
      </c>
      <c r="DY430" s="416"/>
      <c r="DZ430" s="416"/>
      <c r="EA430" s="417"/>
      <c r="EB430" s="416"/>
      <c r="EC430" s="416">
        <f>SUM(EC431:EC431)</f>
        <v>0</v>
      </c>
      <c r="ED430" s="416"/>
      <c r="EE430" s="416"/>
      <c r="EF430" s="417"/>
      <c r="EG430" s="416"/>
      <c r="EH430" s="416">
        <f>SUM(EH431:EH431)</f>
        <v>0</v>
      </c>
      <c r="EI430" s="416"/>
      <c r="EJ430" s="416"/>
      <c r="EK430" s="417"/>
      <c r="EL430" s="416"/>
      <c r="EM430" s="416">
        <f>SUM(EM431:EM431)</f>
        <v>0</v>
      </c>
      <c r="EN430" s="416"/>
      <c r="EO430" s="416"/>
      <c r="EP430" s="301"/>
      <c r="ER430" s="290"/>
    </row>
    <row r="431" spans="4:148" x14ac:dyDescent="0.35">
      <c r="D431" s="301" t="s">
        <v>338</v>
      </c>
      <c r="G431" s="421"/>
      <c r="H431" s="425">
        <v>0</v>
      </c>
      <c r="I431" s="423"/>
      <c r="J431" s="416"/>
      <c r="K431" s="417"/>
      <c r="L431" s="424"/>
      <c r="M431" s="425">
        <v>0</v>
      </c>
      <c r="N431" s="423"/>
      <c r="O431" s="416"/>
      <c r="P431" s="417"/>
      <c r="Q431" s="424"/>
      <c r="R431" s="425">
        <v>0</v>
      </c>
      <c r="S431" s="423"/>
      <c r="T431" s="416"/>
      <c r="U431" s="417"/>
      <c r="V431" s="424"/>
      <c r="W431" s="425">
        <v>0</v>
      </c>
      <c r="X431" s="423"/>
      <c r="Y431" s="416"/>
      <c r="Z431" s="417"/>
      <c r="AA431" s="424"/>
      <c r="AB431" s="425">
        <v>0</v>
      </c>
      <c r="AC431" s="423"/>
      <c r="AD431" s="416"/>
      <c r="AE431" s="417"/>
      <c r="AF431" s="424"/>
      <c r="AG431" s="425">
        <v>0</v>
      </c>
      <c r="AH431" s="423"/>
      <c r="AI431" s="416"/>
      <c r="AJ431" s="417"/>
      <c r="AK431" s="424"/>
      <c r="AL431" s="425">
        <v>0</v>
      </c>
      <c r="AM431" s="423"/>
      <c r="AN431" s="416"/>
      <c r="AO431" s="417"/>
      <c r="AP431" s="424"/>
      <c r="AQ431" s="425">
        <v>0</v>
      </c>
      <c r="AR431" s="423"/>
      <c r="AS431" s="416"/>
      <c r="AT431" s="417"/>
      <c r="AU431" s="424"/>
      <c r="AV431" s="425">
        <v>0</v>
      </c>
      <c r="AW431" s="423"/>
      <c r="AX431" s="416"/>
      <c r="AY431" s="417"/>
      <c r="AZ431" s="424"/>
      <c r="BA431" s="425">
        <v>0</v>
      </c>
      <c r="BB431" s="423"/>
      <c r="BC431" s="416"/>
      <c r="BD431" s="417"/>
      <c r="BE431" s="424"/>
      <c r="BF431" s="425">
        <v>0</v>
      </c>
      <c r="BG431" s="423"/>
      <c r="BH431" s="416"/>
      <c r="BI431" s="417"/>
      <c r="BJ431" s="424"/>
      <c r="BK431" s="425">
        <v>0</v>
      </c>
      <c r="BL431" s="423"/>
      <c r="BM431" s="416"/>
      <c r="BN431" s="417"/>
      <c r="BO431" s="424"/>
      <c r="BP431" s="425">
        <v>0</v>
      </c>
      <c r="BQ431" s="423"/>
      <c r="BR431" s="416"/>
      <c r="BS431" s="417"/>
      <c r="BT431" s="424"/>
      <c r="BU431" s="425">
        <f>SUM(M431:BP431)</f>
        <v>0</v>
      </c>
      <c r="BV431" s="423"/>
      <c r="BW431" s="416"/>
      <c r="BX431" s="417"/>
      <c r="BY431" s="424"/>
      <c r="BZ431" s="425">
        <v>1586561</v>
      </c>
      <c r="CA431" s="423"/>
      <c r="CB431" s="416"/>
      <c r="CC431" s="417"/>
      <c r="CD431" s="424"/>
      <c r="CE431" s="425">
        <v>0</v>
      </c>
      <c r="CF431" s="423"/>
      <c r="CG431" s="416"/>
      <c r="CH431" s="417"/>
      <c r="CI431" s="424"/>
      <c r="CJ431" s="425">
        <v>0</v>
      </c>
      <c r="CK431" s="423"/>
      <c r="CL431" s="416"/>
      <c r="CM431" s="417"/>
      <c r="CN431" s="424"/>
      <c r="CO431" s="425">
        <v>0</v>
      </c>
      <c r="CP431" s="423"/>
      <c r="CQ431" s="416"/>
      <c r="CR431" s="417"/>
      <c r="CS431" s="424"/>
      <c r="CT431" s="425">
        <v>0</v>
      </c>
      <c r="CU431" s="423"/>
      <c r="CV431" s="416"/>
      <c r="CW431" s="417"/>
      <c r="CX431" s="424"/>
      <c r="CY431" s="425">
        <v>250670</v>
      </c>
      <c r="CZ431" s="423"/>
      <c r="DA431" s="416"/>
      <c r="DB431" s="417"/>
      <c r="DC431" s="424"/>
      <c r="DD431" s="425">
        <v>0</v>
      </c>
      <c r="DE431" s="423"/>
      <c r="DF431" s="416"/>
      <c r="DG431" s="417"/>
      <c r="DH431" s="424"/>
      <c r="DI431" s="425">
        <v>0</v>
      </c>
      <c r="DJ431" s="423"/>
      <c r="DK431" s="416"/>
      <c r="DL431" s="417"/>
      <c r="DM431" s="424"/>
      <c r="DN431" s="425">
        <v>0</v>
      </c>
      <c r="DO431" s="423"/>
      <c r="DP431" s="416"/>
      <c r="DQ431" s="417"/>
      <c r="DR431" s="424"/>
      <c r="DS431" s="425">
        <v>0</v>
      </c>
      <c r="DT431" s="423"/>
      <c r="DU431" s="416"/>
      <c r="DV431" s="417"/>
      <c r="DW431" s="424"/>
      <c r="DX431" s="425">
        <v>1335891</v>
      </c>
      <c r="DY431" s="423"/>
      <c r="DZ431" s="416"/>
      <c r="EA431" s="417"/>
      <c r="EB431" s="424"/>
      <c r="EC431" s="425">
        <v>0</v>
      </c>
      <c r="ED431" s="423"/>
      <c r="EE431" s="416"/>
      <c r="EF431" s="417"/>
      <c r="EG431" s="424"/>
      <c r="EH431" s="425">
        <v>0</v>
      </c>
      <c r="EI431" s="423"/>
      <c r="EJ431" s="416"/>
      <c r="EK431" s="417"/>
      <c r="EL431" s="424"/>
      <c r="EM431" s="425">
        <f t="shared" ref="EM431" si="35">SUM(CE431)</f>
        <v>0</v>
      </c>
      <c r="EN431" s="423"/>
      <c r="EO431" s="416"/>
      <c r="EP431" s="301"/>
      <c r="ER431" s="290"/>
    </row>
    <row r="432" spans="4:148" x14ac:dyDescent="0.35">
      <c r="D432" s="301"/>
      <c r="H432" s="416"/>
      <c r="I432" s="416"/>
      <c r="J432" s="416"/>
      <c r="K432" s="417"/>
      <c r="L432" s="416"/>
      <c r="M432" s="416"/>
      <c r="N432" s="416"/>
      <c r="O432" s="416"/>
      <c r="P432" s="417"/>
      <c r="Q432" s="416"/>
      <c r="R432" s="416"/>
      <c r="S432" s="416"/>
      <c r="T432" s="416"/>
      <c r="U432" s="417"/>
      <c r="V432" s="416"/>
      <c r="W432" s="416"/>
      <c r="X432" s="416"/>
      <c r="Y432" s="416"/>
      <c r="Z432" s="417"/>
      <c r="AA432" s="416"/>
      <c r="AB432" s="416"/>
      <c r="AC432" s="416"/>
      <c r="AD432" s="416"/>
      <c r="AE432" s="417"/>
      <c r="AF432" s="416"/>
      <c r="AG432" s="416"/>
      <c r="AH432" s="416"/>
      <c r="AI432" s="416"/>
      <c r="AJ432" s="417"/>
      <c r="AK432" s="416"/>
      <c r="AL432" s="416"/>
      <c r="AM432" s="416"/>
      <c r="AN432" s="416"/>
      <c r="AO432" s="417"/>
      <c r="AP432" s="416"/>
      <c r="AQ432" s="416"/>
      <c r="AR432" s="416"/>
      <c r="AS432" s="416"/>
      <c r="AT432" s="417"/>
      <c r="AU432" s="416"/>
      <c r="AV432" s="416"/>
      <c r="AW432" s="416"/>
      <c r="AX432" s="416"/>
      <c r="AY432" s="417"/>
      <c r="AZ432" s="416"/>
      <c r="BA432" s="416"/>
      <c r="BB432" s="416"/>
      <c r="BC432" s="416"/>
      <c r="BD432" s="417"/>
      <c r="BE432" s="416"/>
      <c r="BF432" s="416"/>
      <c r="BG432" s="416"/>
      <c r="BH432" s="416"/>
      <c r="BI432" s="417"/>
      <c r="BJ432" s="416"/>
      <c r="BK432" s="416"/>
      <c r="BL432" s="416"/>
      <c r="BM432" s="416"/>
      <c r="BN432" s="417"/>
      <c r="BO432" s="416"/>
      <c r="BP432" s="416"/>
      <c r="BQ432" s="416"/>
      <c r="BR432" s="416"/>
      <c r="BS432" s="417"/>
      <c r="BT432" s="416"/>
      <c r="BU432" s="416"/>
      <c r="BV432" s="416"/>
      <c r="BW432" s="416"/>
      <c r="BX432" s="417"/>
      <c r="BY432" s="416"/>
      <c r="BZ432" s="416"/>
      <c r="CA432" s="416"/>
      <c r="CB432" s="416"/>
      <c r="CC432" s="417"/>
      <c r="CD432" s="416"/>
      <c r="CE432" s="416"/>
      <c r="CF432" s="416"/>
      <c r="CG432" s="416"/>
      <c r="CH432" s="417"/>
      <c r="CI432" s="416"/>
      <c r="CJ432" s="416"/>
      <c r="CK432" s="416"/>
      <c r="CL432" s="416"/>
      <c r="CM432" s="417"/>
      <c r="CN432" s="416"/>
      <c r="CO432" s="416"/>
      <c r="CP432" s="416"/>
      <c r="CQ432" s="416"/>
      <c r="CR432" s="417"/>
      <c r="CS432" s="416"/>
      <c r="CT432" s="416"/>
      <c r="CU432" s="416"/>
      <c r="CV432" s="416"/>
      <c r="CW432" s="417"/>
      <c r="CX432" s="416"/>
      <c r="CY432" s="416"/>
      <c r="CZ432" s="416"/>
      <c r="DA432" s="416"/>
      <c r="DB432" s="417"/>
      <c r="DC432" s="416"/>
      <c r="DD432" s="416"/>
      <c r="DE432" s="416"/>
      <c r="DF432" s="416"/>
      <c r="DG432" s="417"/>
      <c r="DH432" s="416"/>
      <c r="DI432" s="416"/>
      <c r="DJ432" s="416"/>
      <c r="DK432" s="416"/>
      <c r="DL432" s="417"/>
      <c r="DM432" s="416"/>
      <c r="DN432" s="416"/>
      <c r="DO432" s="416"/>
      <c r="DP432" s="416"/>
      <c r="DQ432" s="417"/>
      <c r="DR432" s="416"/>
      <c r="DS432" s="416"/>
      <c r="DT432" s="416"/>
      <c r="DU432" s="416"/>
      <c r="DV432" s="417"/>
      <c r="DW432" s="416"/>
      <c r="DX432" s="416"/>
      <c r="DY432" s="416"/>
      <c r="DZ432" s="416"/>
      <c r="EA432" s="417"/>
      <c r="EB432" s="416"/>
      <c r="EC432" s="416"/>
      <c r="ED432" s="416"/>
      <c r="EE432" s="416"/>
      <c r="EF432" s="417"/>
      <c r="EG432" s="416"/>
      <c r="EH432" s="416"/>
      <c r="EI432" s="416"/>
      <c r="EJ432" s="416"/>
      <c r="EK432" s="417"/>
      <c r="EL432" s="416"/>
      <c r="EM432" s="416"/>
      <c r="EN432" s="416"/>
      <c r="EO432" s="416"/>
      <c r="EP432" s="301"/>
      <c r="ER432" s="290"/>
    </row>
    <row r="433" spans="4:148" ht="12.75" customHeight="1" x14ac:dyDescent="0.35">
      <c r="D433" s="301" t="s">
        <v>346</v>
      </c>
      <c r="H433" s="416">
        <f>SUM(H434:H434)</f>
        <v>0</v>
      </c>
      <c r="I433" s="416"/>
      <c r="J433" s="416"/>
      <c r="K433" s="417"/>
      <c r="L433" s="416"/>
      <c r="M433" s="416">
        <f>SUM(M434:M434)</f>
        <v>0</v>
      </c>
      <c r="N433" s="416"/>
      <c r="O433" s="416"/>
      <c r="P433" s="417"/>
      <c r="Q433" s="416"/>
      <c r="R433" s="416">
        <f>SUM(R434:R434)</f>
        <v>0</v>
      </c>
      <c r="S433" s="416"/>
      <c r="T433" s="416"/>
      <c r="U433" s="417"/>
      <c r="V433" s="416"/>
      <c r="W433" s="416">
        <f>SUM(W434:W434)</f>
        <v>0</v>
      </c>
      <c r="X433" s="416"/>
      <c r="Y433" s="416"/>
      <c r="Z433" s="417"/>
      <c r="AA433" s="416"/>
      <c r="AB433" s="416">
        <f>SUM(AB434:AB434)</f>
        <v>0</v>
      </c>
      <c r="AC433" s="416"/>
      <c r="AD433" s="416"/>
      <c r="AE433" s="417"/>
      <c r="AF433" s="416"/>
      <c r="AG433" s="416">
        <f>SUM(AG434:AG434)</f>
        <v>0</v>
      </c>
      <c r="AH433" s="416"/>
      <c r="AI433" s="416"/>
      <c r="AJ433" s="417"/>
      <c r="AK433" s="416"/>
      <c r="AL433" s="416">
        <f>SUM(AL434:AL434)</f>
        <v>0</v>
      </c>
      <c r="AM433" s="416"/>
      <c r="AN433" s="416"/>
      <c r="AO433" s="417"/>
      <c r="AP433" s="416"/>
      <c r="AQ433" s="416">
        <f>SUM(AQ434:AQ434)</f>
        <v>0</v>
      </c>
      <c r="AR433" s="416"/>
      <c r="AS433" s="416"/>
      <c r="AT433" s="417"/>
      <c r="AU433" s="416"/>
      <c r="AV433" s="416">
        <f>SUM(AV434:AV434)</f>
        <v>0</v>
      </c>
      <c r="AW433" s="416"/>
      <c r="AX433" s="416"/>
      <c r="AY433" s="417"/>
      <c r="AZ433" s="416"/>
      <c r="BA433" s="416">
        <f>SUM(BA434:BA434)</f>
        <v>0</v>
      </c>
      <c r="BB433" s="416"/>
      <c r="BC433" s="416"/>
      <c r="BD433" s="417"/>
      <c r="BE433" s="416"/>
      <c r="BF433" s="416">
        <f>SUM(BF434:BF434)</f>
        <v>0</v>
      </c>
      <c r="BG433" s="416"/>
      <c r="BH433" s="416"/>
      <c r="BI433" s="417"/>
      <c r="BJ433" s="416"/>
      <c r="BK433" s="416">
        <f>SUM(BK434:BK434)</f>
        <v>0</v>
      </c>
      <c r="BL433" s="416"/>
      <c r="BM433" s="416"/>
      <c r="BN433" s="417"/>
      <c r="BO433" s="416"/>
      <c r="BP433" s="416">
        <f>SUM(BP434:BP434)</f>
        <v>0</v>
      </c>
      <c r="BQ433" s="416"/>
      <c r="BR433" s="416"/>
      <c r="BS433" s="417"/>
      <c r="BT433" s="416"/>
      <c r="BU433" s="416">
        <f>SUM(BU434:BU434)</f>
        <v>0</v>
      </c>
      <c r="BV433" s="416"/>
      <c r="BW433" s="416"/>
      <c r="BX433" s="417"/>
      <c r="BY433" s="416"/>
      <c r="BZ433" s="416">
        <f>SUM(BZ434:BZ434)</f>
        <v>519406</v>
      </c>
      <c r="CA433" s="416"/>
      <c r="CB433" s="416"/>
      <c r="CC433" s="417"/>
      <c r="CD433" s="416"/>
      <c r="CE433" s="416">
        <f>SUM(CE434:CE434)</f>
        <v>0</v>
      </c>
      <c r="CF433" s="416"/>
      <c r="CG433" s="416"/>
      <c r="CH433" s="417"/>
      <c r="CI433" s="416"/>
      <c r="CJ433" s="416">
        <f>SUM(CJ434:CJ434)</f>
        <v>0</v>
      </c>
      <c r="CK433" s="416"/>
      <c r="CL433" s="416"/>
      <c r="CM433" s="417"/>
      <c r="CN433" s="416"/>
      <c r="CO433" s="416">
        <f>SUM(CO434:CO434)</f>
        <v>0</v>
      </c>
      <c r="CP433" s="416"/>
      <c r="CQ433" s="416"/>
      <c r="CR433" s="417"/>
      <c r="CS433" s="416"/>
      <c r="CT433" s="416">
        <f>SUM(CT434:CT434)</f>
        <v>0</v>
      </c>
      <c r="CU433" s="416"/>
      <c r="CV433" s="416"/>
      <c r="CW433" s="417"/>
      <c r="CX433" s="416"/>
      <c r="CY433" s="416">
        <f>SUM(CY434:CY434)</f>
        <v>0</v>
      </c>
      <c r="CZ433" s="416"/>
      <c r="DA433" s="416"/>
      <c r="DB433" s="417"/>
      <c r="DC433" s="416"/>
      <c r="DD433" s="416">
        <f>SUM(DD434:DD434)</f>
        <v>0</v>
      </c>
      <c r="DE433" s="416"/>
      <c r="DF433" s="416"/>
      <c r="DG433" s="417"/>
      <c r="DH433" s="416"/>
      <c r="DI433" s="416">
        <f>SUM(DI434:DI434)</f>
        <v>0</v>
      </c>
      <c r="DJ433" s="416"/>
      <c r="DK433" s="416"/>
      <c r="DL433" s="417"/>
      <c r="DM433" s="416"/>
      <c r="DN433" s="416">
        <f>SUM(DN434:DN434)</f>
        <v>0</v>
      </c>
      <c r="DO433" s="416"/>
      <c r="DP433" s="416"/>
      <c r="DQ433" s="417"/>
      <c r="DR433" s="416"/>
      <c r="DS433" s="416">
        <f>SUM(DS434:DS434)</f>
        <v>0</v>
      </c>
      <c r="DT433" s="416"/>
      <c r="DU433" s="416"/>
      <c r="DV433" s="417"/>
      <c r="DW433" s="416"/>
      <c r="DX433" s="416">
        <f>SUM(DX434:DX434)</f>
        <v>290637</v>
      </c>
      <c r="DY433" s="416"/>
      <c r="DZ433" s="416"/>
      <c r="EA433" s="417"/>
      <c r="EB433" s="416"/>
      <c r="EC433" s="416">
        <f>SUM(EC434:EC434)</f>
        <v>228769</v>
      </c>
      <c r="ED433" s="416"/>
      <c r="EE433" s="416"/>
      <c r="EF433" s="417"/>
      <c r="EG433" s="416"/>
      <c r="EH433" s="416">
        <f>SUM(EH434:EH434)</f>
        <v>0</v>
      </c>
      <c r="EI433" s="416"/>
      <c r="EJ433" s="416"/>
      <c r="EK433" s="417"/>
      <c r="EL433" s="416"/>
      <c r="EM433" s="416">
        <f>SUM(EM434:EM434)</f>
        <v>0</v>
      </c>
      <c r="EN433" s="416"/>
      <c r="EO433" s="416"/>
      <c r="EP433" s="301"/>
      <c r="ER433" s="290"/>
    </row>
    <row r="434" spans="4:148" ht="12.75" customHeight="1" x14ac:dyDescent="0.35">
      <c r="D434" s="301" t="s">
        <v>338</v>
      </c>
      <c r="G434" s="421"/>
      <c r="H434" s="460">
        <v>0</v>
      </c>
      <c r="I434" s="423"/>
      <c r="J434" s="416"/>
      <c r="K434" s="417"/>
      <c r="L434" s="424"/>
      <c r="M434" s="460">
        <v>0</v>
      </c>
      <c r="N434" s="423"/>
      <c r="O434" s="416"/>
      <c r="P434" s="417"/>
      <c r="Q434" s="424"/>
      <c r="R434" s="460">
        <v>0</v>
      </c>
      <c r="S434" s="423"/>
      <c r="T434" s="416"/>
      <c r="U434" s="417"/>
      <c r="V434" s="424"/>
      <c r="W434" s="460">
        <v>0</v>
      </c>
      <c r="X434" s="423"/>
      <c r="Y434" s="420"/>
      <c r="Z434" s="417"/>
      <c r="AA434" s="424"/>
      <c r="AB434" s="460">
        <v>0</v>
      </c>
      <c r="AC434" s="423"/>
      <c r="AD434" s="427"/>
      <c r="AE434" s="417"/>
      <c r="AF434" s="424"/>
      <c r="AG434" s="460">
        <v>0</v>
      </c>
      <c r="AH434" s="423"/>
      <c r="AI434" s="416"/>
      <c r="AJ434" s="417"/>
      <c r="AK434" s="424"/>
      <c r="AL434" s="460">
        <v>0</v>
      </c>
      <c r="AM434" s="423"/>
      <c r="AN434" s="416"/>
      <c r="AO434" s="417"/>
      <c r="AP434" s="424"/>
      <c r="AQ434" s="460">
        <v>0</v>
      </c>
      <c r="AR434" s="423"/>
      <c r="AS434" s="416"/>
      <c r="AT434" s="417"/>
      <c r="AU434" s="424"/>
      <c r="AV434" s="460">
        <v>0</v>
      </c>
      <c r="AW434" s="423"/>
      <c r="AX434" s="416"/>
      <c r="AY434" s="417"/>
      <c r="AZ434" s="424"/>
      <c r="BA434" s="460">
        <v>0</v>
      </c>
      <c r="BB434" s="423"/>
      <c r="BC434" s="416"/>
      <c r="BD434" s="417"/>
      <c r="BE434" s="424"/>
      <c r="BF434" s="460">
        <v>0</v>
      </c>
      <c r="BG434" s="423"/>
      <c r="BH434" s="416"/>
      <c r="BI434" s="417"/>
      <c r="BJ434" s="424"/>
      <c r="BK434" s="460">
        <v>0</v>
      </c>
      <c r="BL434" s="423"/>
      <c r="BM434" s="416"/>
      <c r="BN434" s="417"/>
      <c r="BO434" s="424"/>
      <c r="BP434" s="460">
        <v>0</v>
      </c>
      <c r="BQ434" s="423"/>
      <c r="BR434" s="416"/>
      <c r="BS434" s="417"/>
      <c r="BT434" s="421"/>
      <c r="BU434" s="460">
        <f>SUM(M434:BP434)</f>
        <v>0</v>
      </c>
      <c r="BV434" s="423"/>
      <c r="BW434" s="416"/>
      <c r="BX434" s="427"/>
      <c r="BY434" s="421"/>
      <c r="BZ434" s="460">
        <v>519406</v>
      </c>
      <c r="CA434" s="423"/>
      <c r="CB434" s="416"/>
      <c r="CC434" s="417"/>
      <c r="CD434" s="424"/>
      <c r="CE434" s="425">
        <v>0</v>
      </c>
      <c r="CF434" s="423"/>
      <c r="CG434" s="416"/>
      <c r="CH434" s="417"/>
      <c r="CI434" s="424"/>
      <c r="CJ434" s="425">
        <v>0</v>
      </c>
      <c r="CK434" s="423"/>
      <c r="CL434" s="416"/>
      <c r="CM434" s="417"/>
      <c r="CN434" s="424"/>
      <c r="CO434" s="425">
        <v>0</v>
      </c>
      <c r="CP434" s="423"/>
      <c r="CQ434" s="416"/>
      <c r="CR434" s="417"/>
      <c r="CS434" s="424"/>
      <c r="CT434" s="425">
        <v>0</v>
      </c>
      <c r="CU434" s="423"/>
      <c r="CV434" s="416"/>
      <c r="CW434" s="417"/>
      <c r="CX434" s="424"/>
      <c r="CY434" s="425">
        <v>0</v>
      </c>
      <c r="CZ434" s="423"/>
      <c r="DA434" s="416"/>
      <c r="DB434" s="417"/>
      <c r="DC434" s="424"/>
      <c r="DD434" s="425">
        <v>0</v>
      </c>
      <c r="DE434" s="423"/>
      <c r="DF434" s="416"/>
      <c r="DG434" s="417"/>
      <c r="DH434" s="424"/>
      <c r="DI434" s="425">
        <v>0</v>
      </c>
      <c r="DJ434" s="423"/>
      <c r="DK434" s="416"/>
      <c r="DL434" s="417"/>
      <c r="DM434" s="424"/>
      <c r="DN434" s="425">
        <v>0</v>
      </c>
      <c r="DO434" s="423"/>
      <c r="DP434" s="416"/>
      <c r="DQ434" s="417"/>
      <c r="DR434" s="424"/>
      <c r="DS434" s="425">
        <v>0</v>
      </c>
      <c r="DT434" s="423"/>
      <c r="DU434" s="416"/>
      <c r="DV434" s="417"/>
      <c r="DW434" s="424"/>
      <c r="DX434" s="425">
        <v>290637</v>
      </c>
      <c r="DY434" s="423"/>
      <c r="DZ434" s="416"/>
      <c r="EA434" s="417"/>
      <c r="EB434" s="424"/>
      <c r="EC434" s="425">
        <v>228769</v>
      </c>
      <c r="ED434" s="423"/>
      <c r="EE434" s="416"/>
      <c r="EF434" s="417"/>
      <c r="EG434" s="424"/>
      <c r="EH434" s="425">
        <v>0</v>
      </c>
      <c r="EI434" s="423"/>
      <c r="EJ434" s="416"/>
      <c r="EK434" s="417"/>
      <c r="EL434" s="424"/>
      <c r="EM434" s="460">
        <f t="shared" ref="EM434" si="36">SUM(CE434)</f>
        <v>0</v>
      </c>
      <c r="EN434" s="423"/>
      <c r="EO434" s="461"/>
      <c r="EP434" s="301"/>
      <c r="ER434" s="290"/>
    </row>
    <row r="435" spans="4:148" ht="12.75" customHeight="1" x14ac:dyDescent="0.35">
      <c r="D435" s="301"/>
      <c r="I435" s="416"/>
      <c r="J435" s="416"/>
      <c r="K435" s="417"/>
      <c r="L435" s="416"/>
      <c r="N435" s="416"/>
      <c r="O435" s="416"/>
      <c r="P435" s="417"/>
      <c r="Q435" s="416"/>
      <c r="S435" s="416"/>
      <c r="T435" s="416"/>
      <c r="U435" s="417"/>
      <c r="V435" s="416"/>
      <c r="X435" s="416"/>
      <c r="Y435" s="416"/>
      <c r="Z435" s="417"/>
      <c r="AA435" s="416"/>
      <c r="AC435" s="416"/>
      <c r="AD435" s="416"/>
      <c r="AE435" s="417"/>
      <c r="AF435" s="416"/>
      <c r="AH435" s="416"/>
      <c r="AI435" s="416"/>
      <c r="AJ435" s="417"/>
      <c r="AK435" s="416"/>
      <c r="AM435" s="416"/>
      <c r="AN435" s="416"/>
      <c r="AO435" s="417"/>
      <c r="AP435" s="416"/>
      <c r="AR435" s="416"/>
      <c r="AS435" s="416"/>
      <c r="AT435" s="417"/>
      <c r="AU435" s="416"/>
      <c r="AW435" s="416"/>
      <c r="AX435" s="416"/>
      <c r="AY435" s="417"/>
      <c r="AZ435" s="416"/>
      <c r="BB435" s="416"/>
      <c r="BC435" s="416"/>
      <c r="BD435" s="417"/>
      <c r="BE435" s="416"/>
      <c r="BG435" s="416"/>
      <c r="BH435" s="416"/>
      <c r="BI435" s="417"/>
      <c r="BJ435" s="416"/>
      <c r="BL435" s="416"/>
      <c r="BM435" s="416"/>
      <c r="BN435" s="417"/>
      <c r="BO435" s="416"/>
      <c r="BQ435" s="416"/>
      <c r="BR435" s="416"/>
      <c r="BS435" s="417"/>
      <c r="BV435" s="416"/>
      <c r="BW435" s="416"/>
      <c r="BX435" s="417"/>
      <c r="CA435" s="416"/>
      <c r="CB435" s="416"/>
      <c r="CC435" s="417"/>
      <c r="CD435" s="416"/>
      <c r="CE435" s="416"/>
      <c r="CF435" s="416"/>
      <c r="CG435" s="416"/>
      <c r="CH435" s="417"/>
      <c r="CI435" s="416"/>
      <c r="CJ435" s="416"/>
      <c r="CK435" s="416"/>
      <c r="CL435" s="416"/>
      <c r="CM435" s="417"/>
      <c r="CN435" s="416"/>
      <c r="CO435" s="416"/>
      <c r="CP435" s="416"/>
      <c r="CQ435" s="416"/>
      <c r="CR435" s="417"/>
      <c r="CS435" s="416"/>
      <c r="CT435" s="416"/>
      <c r="CU435" s="416"/>
      <c r="CV435" s="416"/>
      <c r="CW435" s="417"/>
      <c r="CX435" s="416"/>
      <c r="CY435" s="416"/>
      <c r="CZ435" s="416"/>
      <c r="DA435" s="416"/>
      <c r="DB435" s="417"/>
      <c r="DC435" s="416"/>
      <c r="DD435" s="416"/>
      <c r="DE435" s="416"/>
      <c r="DF435" s="416"/>
      <c r="DG435" s="417"/>
      <c r="DH435" s="416"/>
      <c r="DI435" s="416"/>
      <c r="DJ435" s="416"/>
      <c r="DK435" s="416"/>
      <c r="DL435" s="417"/>
      <c r="DM435" s="416"/>
      <c r="DN435" s="416"/>
      <c r="DO435" s="416"/>
      <c r="DP435" s="416"/>
      <c r="DQ435" s="417"/>
      <c r="DR435" s="416"/>
      <c r="DS435" s="416"/>
      <c r="DT435" s="416"/>
      <c r="DU435" s="416"/>
      <c r="DV435" s="417"/>
      <c r="DW435" s="416"/>
      <c r="DX435" s="416"/>
      <c r="DY435" s="416"/>
      <c r="DZ435" s="416"/>
      <c r="EA435" s="417"/>
      <c r="EB435" s="416"/>
      <c r="EC435" s="416"/>
      <c r="ED435" s="416"/>
      <c r="EE435" s="416"/>
      <c r="EF435" s="417"/>
      <c r="EG435" s="416"/>
      <c r="EH435" s="416"/>
      <c r="EI435" s="416"/>
      <c r="EJ435" s="416"/>
      <c r="EK435" s="417"/>
      <c r="EL435" s="416"/>
      <c r="EN435" s="416"/>
      <c r="EO435" s="416"/>
      <c r="EP435" s="301"/>
      <c r="ER435" s="290"/>
    </row>
    <row r="436" spans="4:148" x14ac:dyDescent="0.35">
      <c r="D436" s="301" t="s">
        <v>347</v>
      </c>
      <c r="H436" s="416">
        <f>SUM(H437)</f>
        <v>0</v>
      </c>
      <c r="I436" s="416"/>
      <c r="J436" s="416"/>
      <c r="K436" s="417"/>
      <c r="M436" s="416">
        <f>SUM(M437)</f>
        <v>0</v>
      </c>
      <c r="N436" s="416"/>
      <c r="O436" s="416"/>
      <c r="P436" s="417"/>
      <c r="R436" s="416">
        <f>SUM(R437)</f>
        <v>0</v>
      </c>
      <c r="S436" s="416"/>
      <c r="T436" s="416"/>
      <c r="U436" s="417"/>
      <c r="W436" s="416">
        <f>SUM(W437)</f>
        <v>0</v>
      </c>
      <c r="X436" s="416"/>
      <c r="Y436" s="416"/>
      <c r="Z436" s="417"/>
      <c r="AB436" s="416">
        <f>SUM(AB437)</f>
        <v>0</v>
      </c>
      <c r="AC436" s="416"/>
      <c r="AD436" s="416"/>
      <c r="AE436" s="417"/>
      <c r="AG436" s="416">
        <f>SUM(AG437)</f>
        <v>0</v>
      </c>
      <c r="AH436" s="416"/>
      <c r="AI436" s="416"/>
      <c r="AJ436" s="417"/>
      <c r="AL436" s="416">
        <f>SUM(AL437)</f>
        <v>0</v>
      </c>
      <c r="AM436" s="416"/>
      <c r="AN436" s="416"/>
      <c r="AO436" s="417"/>
      <c r="AQ436" s="416">
        <f>SUM(AQ437)</f>
        <v>0</v>
      </c>
      <c r="AR436" s="416"/>
      <c r="AS436" s="416"/>
      <c r="AT436" s="417"/>
      <c r="AV436" s="416">
        <f>SUM(AV437)</f>
        <v>0</v>
      </c>
      <c r="AW436" s="416"/>
      <c r="AX436" s="416"/>
      <c r="AY436" s="417"/>
      <c r="BA436" s="416">
        <f>SUM(BA437)</f>
        <v>0</v>
      </c>
      <c r="BB436" s="416"/>
      <c r="BC436" s="416"/>
      <c r="BD436" s="417"/>
      <c r="BF436" s="416">
        <f>SUM(BF437)</f>
        <v>0</v>
      </c>
      <c r="BG436" s="416"/>
      <c r="BH436" s="416"/>
      <c r="BI436" s="417"/>
      <c r="BK436" s="416">
        <f>SUM(BK437)</f>
        <v>0</v>
      </c>
      <c r="BL436" s="416"/>
      <c r="BM436" s="416"/>
      <c r="BN436" s="417"/>
      <c r="BP436" s="416">
        <f>SUM(BP437)</f>
        <v>0</v>
      </c>
      <c r="BQ436" s="416"/>
      <c r="BR436" s="416"/>
      <c r="BS436" s="417"/>
      <c r="BU436" s="416">
        <f>SUM(BU437:BU437)</f>
        <v>0</v>
      </c>
      <c r="BV436" s="416"/>
      <c r="BW436" s="416"/>
      <c r="BX436" s="417"/>
      <c r="BZ436" s="416">
        <f>SUM(BZ437)</f>
        <v>2093534</v>
      </c>
      <c r="CA436" s="416"/>
      <c r="CB436" s="416"/>
      <c r="CC436" s="417"/>
      <c r="CE436" s="289">
        <f>SUM(CE437:CE437)</f>
        <v>241538</v>
      </c>
      <c r="CF436" s="416">
        <f>SUM(CF437:CF437)</f>
        <v>0</v>
      </c>
      <c r="CG436" s="416"/>
      <c r="CH436" s="417"/>
      <c r="CJ436" s="289">
        <f>SUM(CJ437:CJ437)</f>
        <v>0</v>
      </c>
      <c r="CK436" s="416"/>
      <c r="CL436" s="416"/>
      <c r="CM436" s="417"/>
      <c r="CO436" s="289">
        <f>SUM(CO437:CO437)</f>
        <v>1269940</v>
      </c>
      <c r="CP436" s="416"/>
      <c r="CQ436" s="416"/>
      <c r="CR436" s="417"/>
      <c r="CT436" s="289">
        <f>SUM(CT437:CT437)</f>
        <v>425314</v>
      </c>
      <c r="CU436" s="416"/>
      <c r="CV436" s="416"/>
      <c r="CW436" s="417"/>
      <c r="CY436" s="289">
        <f>SUM(CY437:CY437)</f>
        <v>62609</v>
      </c>
      <c r="CZ436" s="416"/>
      <c r="DA436" s="416"/>
      <c r="DB436" s="417"/>
      <c r="DD436" s="289">
        <f>SUM(DD437:DD437)</f>
        <v>89550</v>
      </c>
      <c r="DE436" s="416"/>
      <c r="DF436" s="416"/>
      <c r="DG436" s="417"/>
      <c r="DI436" s="289">
        <f>SUM(DI437:DI437)</f>
        <v>0</v>
      </c>
      <c r="DJ436" s="416"/>
      <c r="DK436" s="416"/>
      <c r="DL436" s="417"/>
      <c r="DN436" s="289">
        <f>SUM(DN437:DN437)</f>
        <v>0</v>
      </c>
      <c r="DO436" s="416"/>
      <c r="DP436" s="416"/>
      <c r="DQ436" s="417"/>
      <c r="DS436" s="289">
        <f>SUM(DS437:DS437)</f>
        <v>0</v>
      </c>
      <c r="DT436" s="416"/>
      <c r="DU436" s="416"/>
      <c r="DV436" s="417"/>
      <c r="DX436" s="289">
        <f>SUM(DX437:DX437)</f>
        <v>0</v>
      </c>
      <c r="DY436" s="416"/>
      <c r="DZ436" s="416"/>
      <c r="EA436" s="417"/>
      <c r="EC436" s="289">
        <f>SUM(EC437:EC437)</f>
        <v>0</v>
      </c>
      <c r="ED436" s="416"/>
      <c r="EE436" s="416"/>
      <c r="EF436" s="417"/>
      <c r="EH436" s="416">
        <f>SUM(EH437:EH437)</f>
        <v>4583</v>
      </c>
      <c r="EI436" s="416"/>
      <c r="EJ436" s="416"/>
      <c r="EK436" s="417"/>
      <c r="EM436" s="416">
        <f>SUM(EM437:EM437)</f>
        <v>241538</v>
      </c>
      <c r="EN436" s="416"/>
      <c r="EO436" s="416"/>
      <c r="EP436" s="301"/>
      <c r="ER436" s="290"/>
    </row>
    <row r="437" spans="4:148" x14ac:dyDescent="0.35">
      <c r="D437" s="301" t="s">
        <v>338</v>
      </c>
      <c r="G437" s="421"/>
      <c r="H437" s="425">
        <v>0</v>
      </c>
      <c r="I437" s="423"/>
      <c r="J437" s="416"/>
      <c r="K437" s="417"/>
      <c r="L437" s="421"/>
      <c r="M437" s="425">
        <v>0</v>
      </c>
      <c r="N437" s="423"/>
      <c r="O437" s="416"/>
      <c r="P437" s="417"/>
      <c r="Q437" s="421"/>
      <c r="R437" s="425">
        <v>0</v>
      </c>
      <c r="S437" s="423"/>
      <c r="T437" s="416"/>
      <c r="U437" s="417"/>
      <c r="V437" s="421"/>
      <c r="W437" s="425">
        <v>0</v>
      </c>
      <c r="X437" s="423"/>
      <c r="Y437" s="416"/>
      <c r="Z437" s="417"/>
      <c r="AA437" s="421"/>
      <c r="AB437" s="425">
        <v>0</v>
      </c>
      <c r="AC437" s="423"/>
      <c r="AD437" s="416"/>
      <c r="AE437" s="417"/>
      <c r="AF437" s="421"/>
      <c r="AG437" s="425">
        <v>0</v>
      </c>
      <c r="AH437" s="423"/>
      <c r="AI437" s="416"/>
      <c r="AJ437" s="417"/>
      <c r="AK437" s="421"/>
      <c r="AL437" s="425">
        <v>0</v>
      </c>
      <c r="AM437" s="423"/>
      <c r="AN437" s="416"/>
      <c r="AO437" s="417"/>
      <c r="AP437" s="421"/>
      <c r="AQ437" s="425">
        <v>0</v>
      </c>
      <c r="AR437" s="423"/>
      <c r="AS437" s="416"/>
      <c r="AT437" s="417"/>
      <c r="AU437" s="421"/>
      <c r="AV437" s="425">
        <v>0</v>
      </c>
      <c r="AW437" s="423"/>
      <c r="AX437" s="416"/>
      <c r="AY437" s="417"/>
      <c r="AZ437" s="421"/>
      <c r="BA437" s="425">
        <v>0</v>
      </c>
      <c r="BB437" s="423"/>
      <c r="BC437" s="416"/>
      <c r="BD437" s="417"/>
      <c r="BE437" s="421"/>
      <c r="BF437" s="425">
        <v>0</v>
      </c>
      <c r="BG437" s="423"/>
      <c r="BH437" s="416"/>
      <c r="BI437" s="417"/>
      <c r="BJ437" s="421"/>
      <c r="BK437" s="425">
        <v>0</v>
      </c>
      <c r="BL437" s="423"/>
      <c r="BM437" s="416"/>
      <c r="BN437" s="417"/>
      <c r="BO437" s="421"/>
      <c r="BP437" s="425">
        <v>0</v>
      </c>
      <c r="BQ437" s="423"/>
      <c r="BR437" s="416"/>
      <c r="BS437" s="417"/>
      <c r="BT437" s="421"/>
      <c r="BU437" s="425">
        <f>SUM(M437:BP437)</f>
        <v>0</v>
      </c>
      <c r="BV437" s="423"/>
      <c r="BW437" s="416"/>
      <c r="BX437" s="417"/>
      <c r="BY437" s="421"/>
      <c r="BZ437" s="425">
        <v>2093534</v>
      </c>
      <c r="CA437" s="423"/>
      <c r="CB437" s="416"/>
      <c r="CC437" s="417"/>
      <c r="CD437" s="421"/>
      <c r="CE437" s="425">
        <v>241538</v>
      </c>
      <c r="CF437" s="423"/>
      <c r="CG437" s="427"/>
      <c r="CH437" s="417"/>
      <c r="CI437" s="421"/>
      <c r="CJ437" s="425">
        <v>0</v>
      </c>
      <c r="CK437" s="423"/>
      <c r="CL437" s="416"/>
      <c r="CM437" s="417"/>
      <c r="CN437" s="421"/>
      <c r="CO437" s="425">
        <v>1269940</v>
      </c>
      <c r="CP437" s="423"/>
      <c r="CQ437" s="416"/>
      <c r="CR437" s="417"/>
      <c r="CS437" s="421"/>
      <c r="CT437" s="425">
        <v>425314</v>
      </c>
      <c r="CU437" s="423"/>
      <c r="CV437" s="416"/>
      <c r="CW437" s="417"/>
      <c r="CX437" s="421"/>
      <c r="CY437" s="425">
        <v>62609</v>
      </c>
      <c r="CZ437" s="423"/>
      <c r="DA437" s="416"/>
      <c r="DB437" s="417"/>
      <c r="DC437" s="421"/>
      <c r="DD437" s="425">
        <v>89550</v>
      </c>
      <c r="DE437" s="423"/>
      <c r="DF437" s="416"/>
      <c r="DG437" s="417"/>
      <c r="DH437" s="421"/>
      <c r="DI437" s="425">
        <v>0</v>
      </c>
      <c r="DJ437" s="423"/>
      <c r="DK437" s="416"/>
      <c r="DL437" s="417"/>
      <c r="DM437" s="421"/>
      <c r="DN437" s="425">
        <v>0</v>
      </c>
      <c r="DO437" s="423"/>
      <c r="DP437" s="416"/>
      <c r="DQ437" s="417"/>
      <c r="DR437" s="421"/>
      <c r="DS437" s="425">
        <v>0</v>
      </c>
      <c r="DT437" s="423"/>
      <c r="DU437" s="416"/>
      <c r="DV437" s="417"/>
      <c r="DW437" s="421"/>
      <c r="DX437" s="425">
        <v>0</v>
      </c>
      <c r="DY437" s="423"/>
      <c r="DZ437" s="416"/>
      <c r="EA437" s="417"/>
      <c r="EB437" s="421"/>
      <c r="EC437" s="425">
        <v>0</v>
      </c>
      <c r="ED437" s="423"/>
      <c r="EE437" s="416"/>
      <c r="EF437" s="417"/>
      <c r="EG437" s="421"/>
      <c r="EH437" s="425">
        <v>4583</v>
      </c>
      <c r="EI437" s="423"/>
      <c r="EJ437" s="416"/>
      <c r="EK437" s="417"/>
      <c r="EL437" s="421"/>
      <c r="EM437" s="425">
        <f t="shared" ref="EM437" si="37">SUM(CE437)</f>
        <v>241538</v>
      </c>
      <c r="EN437" s="423"/>
      <c r="EO437" s="416"/>
      <c r="EP437" s="301"/>
      <c r="ER437" s="290"/>
    </row>
    <row r="438" spans="4:148" ht="12.75" customHeight="1" x14ac:dyDescent="0.35">
      <c r="D438" s="301"/>
      <c r="H438" s="416"/>
      <c r="I438" s="416"/>
      <c r="J438" s="416"/>
      <c r="K438" s="417"/>
      <c r="L438" s="416"/>
      <c r="M438" s="416"/>
      <c r="N438" s="416"/>
      <c r="O438" s="416"/>
      <c r="P438" s="417"/>
      <c r="Q438" s="416"/>
      <c r="R438" s="416"/>
      <c r="S438" s="416"/>
      <c r="T438" s="416"/>
      <c r="U438" s="417"/>
      <c r="V438" s="416"/>
      <c r="W438" s="416"/>
      <c r="X438" s="416"/>
      <c r="Y438" s="416"/>
      <c r="Z438" s="417"/>
      <c r="AA438" s="416"/>
      <c r="AB438" s="416"/>
      <c r="AC438" s="416"/>
      <c r="AD438" s="416"/>
      <c r="AE438" s="417"/>
      <c r="AF438" s="416"/>
      <c r="AG438" s="416"/>
      <c r="AH438" s="416"/>
      <c r="AI438" s="416"/>
      <c r="AJ438" s="417"/>
      <c r="AK438" s="416"/>
      <c r="AL438" s="416"/>
      <c r="AM438" s="416"/>
      <c r="AN438" s="416"/>
      <c r="AO438" s="417"/>
      <c r="AP438" s="416"/>
      <c r="AQ438" s="416"/>
      <c r="AR438" s="416"/>
      <c r="AS438" s="416"/>
      <c r="AT438" s="417"/>
      <c r="AU438" s="416"/>
      <c r="AV438" s="416"/>
      <c r="AW438" s="416"/>
      <c r="AX438" s="416"/>
      <c r="AY438" s="417"/>
      <c r="AZ438" s="416"/>
      <c r="BA438" s="416"/>
      <c r="BB438" s="416"/>
      <c r="BC438" s="416"/>
      <c r="BD438" s="417"/>
      <c r="BE438" s="416"/>
      <c r="BF438" s="416"/>
      <c r="BG438" s="416"/>
      <c r="BH438" s="416"/>
      <c r="BI438" s="417"/>
      <c r="BJ438" s="416"/>
      <c r="BK438" s="416"/>
      <c r="BL438" s="416"/>
      <c r="BM438" s="416"/>
      <c r="BN438" s="417"/>
      <c r="BO438" s="416"/>
      <c r="BP438" s="416"/>
      <c r="BQ438" s="416"/>
      <c r="BR438" s="416"/>
      <c r="BS438" s="417"/>
      <c r="BT438" s="416"/>
      <c r="BU438" s="416"/>
      <c r="BV438" s="416"/>
      <c r="BW438" s="416"/>
      <c r="BX438" s="417"/>
      <c r="BY438" s="416"/>
      <c r="BZ438" s="416"/>
      <c r="CA438" s="416"/>
      <c r="CB438" s="416"/>
      <c r="CC438" s="417"/>
      <c r="CD438" s="416"/>
      <c r="CE438" s="416"/>
      <c r="CF438" s="416"/>
      <c r="CG438" s="416"/>
      <c r="CH438" s="417"/>
      <c r="CI438" s="416"/>
      <c r="CJ438" s="416"/>
      <c r="CK438" s="416"/>
      <c r="CL438" s="416"/>
      <c r="CM438" s="417"/>
      <c r="CN438" s="416"/>
      <c r="CO438" s="416"/>
      <c r="CP438" s="416"/>
      <c r="CQ438" s="416"/>
      <c r="CR438" s="417"/>
      <c r="CS438" s="416"/>
      <c r="CT438" s="416"/>
      <c r="CU438" s="416"/>
      <c r="CV438" s="416"/>
      <c r="CW438" s="417"/>
      <c r="CX438" s="416"/>
      <c r="CY438" s="416"/>
      <c r="CZ438" s="416"/>
      <c r="DA438" s="416"/>
      <c r="DB438" s="417"/>
      <c r="DC438" s="416"/>
      <c r="DD438" s="416"/>
      <c r="DE438" s="416"/>
      <c r="DF438" s="416"/>
      <c r="DG438" s="417"/>
      <c r="DH438" s="416"/>
      <c r="DI438" s="416"/>
      <c r="DJ438" s="416"/>
      <c r="DK438" s="416"/>
      <c r="DL438" s="417"/>
      <c r="DM438" s="416"/>
      <c r="DN438" s="416"/>
      <c r="DO438" s="416"/>
      <c r="DP438" s="416"/>
      <c r="DQ438" s="417"/>
      <c r="DR438" s="416"/>
      <c r="DS438" s="416"/>
      <c r="DT438" s="416"/>
      <c r="DU438" s="416"/>
      <c r="DV438" s="417"/>
      <c r="DW438" s="416"/>
      <c r="DX438" s="416"/>
      <c r="DY438" s="416"/>
      <c r="DZ438" s="416"/>
      <c r="EA438" s="417"/>
      <c r="EB438" s="416"/>
      <c r="EC438" s="416"/>
      <c r="ED438" s="416"/>
      <c r="EE438" s="416"/>
      <c r="EF438" s="417"/>
      <c r="EG438" s="416"/>
      <c r="EH438" s="416"/>
      <c r="EI438" s="416"/>
      <c r="EJ438" s="416"/>
      <c r="EK438" s="417"/>
      <c r="EL438" s="416"/>
      <c r="EM438" s="416"/>
      <c r="EN438" s="416"/>
      <c r="EO438" s="416"/>
      <c r="EP438" s="301"/>
      <c r="ER438" s="290"/>
    </row>
    <row r="439" spans="4:148" x14ac:dyDescent="0.35">
      <c r="D439" s="301" t="s">
        <v>348</v>
      </c>
      <c r="H439" s="416">
        <f>SUM(H440:H440)</f>
        <v>0</v>
      </c>
      <c r="I439" s="416"/>
      <c r="J439" s="416"/>
      <c r="K439" s="417"/>
      <c r="L439" s="416"/>
      <c r="M439" s="416">
        <f>SUM(M440:M440)</f>
        <v>0</v>
      </c>
      <c r="N439" s="416"/>
      <c r="O439" s="416"/>
      <c r="P439" s="417"/>
      <c r="Q439" s="416"/>
      <c r="R439" s="416">
        <f>SUM(R440:R440)</f>
        <v>0</v>
      </c>
      <c r="S439" s="416"/>
      <c r="T439" s="416"/>
      <c r="U439" s="417"/>
      <c r="V439" s="416"/>
      <c r="W439" s="416">
        <f>SUM(W440:W440)</f>
        <v>0</v>
      </c>
      <c r="X439" s="416"/>
      <c r="Y439" s="416"/>
      <c r="Z439" s="417"/>
      <c r="AA439" s="416"/>
      <c r="AB439" s="416">
        <f>SUM(AB440:AB440)</f>
        <v>0</v>
      </c>
      <c r="AC439" s="416"/>
      <c r="AD439" s="416"/>
      <c r="AE439" s="417"/>
      <c r="AF439" s="416"/>
      <c r="AG439" s="416">
        <f>SUM(AG440:AG440)</f>
        <v>0</v>
      </c>
      <c r="AH439" s="416"/>
      <c r="AI439" s="416"/>
      <c r="AJ439" s="417"/>
      <c r="AK439" s="416"/>
      <c r="AL439" s="416">
        <f>SUM(AL440:AL440)</f>
        <v>0</v>
      </c>
      <c r="AM439" s="416"/>
      <c r="AN439" s="416"/>
      <c r="AO439" s="417"/>
      <c r="AP439" s="416"/>
      <c r="AQ439" s="416">
        <f>SUM(AQ440:AQ440)</f>
        <v>0</v>
      </c>
      <c r="AR439" s="416"/>
      <c r="AS439" s="416"/>
      <c r="AT439" s="417"/>
      <c r="AU439" s="416"/>
      <c r="AV439" s="416">
        <f>SUM(AV440:AV440)</f>
        <v>0</v>
      </c>
      <c r="AW439" s="416"/>
      <c r="AX439" s="416"/>
      <c r="AY439" s="417"/>
      <c r="AZ439" s="416"/>
      <c r="BA439" s="416">
        <f>SUM(BA440:BA440)</f>
        <v>0</v>
      </c>
      <c r="BB439" s="416"/>
      <c r="BC439" s="416"/>
      <c r="BD439" s="417"/>
      <c r="BE439" s="416"/>
      <c r="BF439" s="416">
        <f>SUM(BF440:BF440)</f>
        <v>0</v>
      </c>
      <c r="BG439" s="416"/>
      <c r="BH439" s="416"/>
      <c r="BI439" s="417"/>
      <c r="BJ439" s="416"/>
      <c r="BK439" s="416">
        <f>SUM(BK440:BK440)</f>
        <v>0</v>
      </c>
      <c r="BL439" s="416"/>
      <c r="BM439" s="416"/>
      <c r="BN439" s="417"/>
      <c r="BO439" s="416"/>
      <c r="BP439" s="416">
        <f>SUM(BP440:BP440)</f>
        <v>0</v>
      </c>
      <c r="BQ439" s="416"/>
      <c r="BR439" s="416"/>
      <c r="BS439" s="417"/>
      <c r="BT439" s="416"/>
      <c r="BU439" s="416">
        <f>SUM(BU440:BU440)</f>
        <v>0</v>
      </c>
      <c r="BV439" s="416"/>
      <c r="BW439" s="416"/>
      <c r="BX439" s="417"/>
      <c r="BY439" s="416"/>
      <c r="BZ439" s="416">
        <f>SUM(BZ440:BZ440)</f>
        <v>0</v>
      </c>
      <c r="CA439" s="416"/>
      <c r="CB439" s="416"/>
      <c r="CC439" s="417"/>
      <c r="CD439" s="416"/>
      <c r="CE439" s="416">
        <f>SUM(CE440:CE440)</f>
        <v>0</v>
      </c>
      <c r="CF439" s="416"/>
      <c r="CG439" s="416"/>
      <c r="CH439" s="417"/>
      <c r="CI439" s="416"/>
      <c r="CJ439" s="416">
        <f>SUM(CJ440:CJ440)</f>
        <v>0</v>
      </c>
      <c r="CK439" s="416"/>
      <c r="CL439" s="416"/>
      <c r="CM439" s="417"/>
      <c r="CN439" s="416"/>
      <c r="CO439" s="416">
        <f>SUM(CO440:CO440)</f>
        <v>0</v>
      </c>
      <c r="CP439" s="416"/>
      <c r="CQ439" s="416"/>
      <c r="CR439" s="417"/>
      <c r="CS439" s="416"/>
      <c r="CT439" s="416">
        <f>SUM(CT440:CT440)</f>
        <v>0</v>
      </c>
      <c r="CU439" s="416"/>
      <c r="CV439" s="416"/>
      <c r="CW439" s="417"/>
      <c r="CX439" s="416"/>
      <c r="CY439" s="416">
        <f>SUM(CY440:CY440)</f>
        <v>0</v>
      </c>
      <c r="CZ439" s="416"/>
      <c r="DA439" s="416"/>
      <c r="DB439" s="417"/>
      <c r="DC439" s="416"/>
      <c r="DD439" s="416">
        <f>SUM(DD440:DD440)</f>
        <v>0</v>
      </c>
      <c r="DE439" s="416"/>
      <c r="DF439" s="416"/>
      <c r="DG439" s="417"/>
      <c r="DH439" s="416"/>
      <c r="DI439" s="416">
        <f>SUM(DI440:DI440)</f>
        <v>0</v>
      </c>
      <c r="DJ439" s="416"/>
      <c r="DK439" s="416"/>
      <c r="DL439" s="417"/>
      <c r="DM439" s="416"/>
      <c r="DN439" s="416">
        <f>SUM(DN440:DN440)</f>
        <v>0</v>
      </c>
      <c r="DO439" s="416"/>
      <c r="DP439" s="416"/>
      <c r="DQ439" s="417"/>
      <c r="DR439" s="416"/>
      <c r="DS439" s="416">
        <f>SUM(DS440:DS440)</f>
        <v>0</v>
      </c>
      <c r="DT439" s="416"/>
      <c r="DU439" s="416"/>
      <c r="DV439" s="417"/>
      <c r="DW439" s="416"/>
      <c r="DX439" s="416">
        <f>SUM(DX440:DX440)</f>
        <v>0</v>
      </c>
      <c r="DY439" s="416"/>
      <c r="DZ439" s="416"/>
      <c r="EA439" s="417"/>
      <c r="EB439" s="416"/>
      <c r="EC439" s="416">
        <f>SUM(EC440:EC440)</f>
        <v>0</v>
      </c>
      <c r="ED439" s="416"/>
      <c r="EE439" s="416"/>
      <c r="EF439" s="417"/>
      <c r="EG439" s="416"/>
      <c r="EH439" s="416">
        <f>SUM(EH440:EH440)</f>
        <v>0</v>
      </c>
      <c r="EI439" s="416"/>
      <c r="EJ439" s="416"/>
      <c r="EK439" s="417"/>
      <c r="EL439" s="416"/>
      <c r="EM439" s="416">
        <f>SUM(EM440:EM440)</f>
        <v>0</v>
      </c>
      <c r="EN439" s="416"/>
      <c r="EO439" s="416"/>
      <c r="EP439" s="301"/>
      <c r="ER439" s="290"/>
    </row>
    <row r="440" spans="4:148" x14ac:dyDescent="0.35">
      <c r="D440" s="301" t="s">
        <v>338</v>
      </c>
      <c r="G440" s="421"/>
      <c r="H440" s="460">
        <v>0</v>
      </c>
      <c r="I440" s="423"/>
      <c r="J440" s="416"/>
      <c r="K440" s="417"/>
      <c r="L440" s="424"/>
      <c r="M440" s="460">
        <v>0</v>
      </c>
      <c r="N440" s="423"/>
      <c r="O440" s="416"/>
      <c r="P440" s="417"/>
      <c r="Q440" s="424"/>
      <c r="R440" s="460">
        <v>0</v>
      </c>
      <c r="S440" s="423"/>
      <c r="T440" s="416"/>
      <c r="U440" s="417"/>
      <c r="V440" s="424"/>
      <c r="W440" s="460">
        <v>0</v>
      </c>
      <c r="X440" s="423"/>
      <c r="Y440" s="420"/>
      <c r="Z440" s="417"/>
      <c r="AA440" s="424"/>
      <c r="AB440" s="460">
        <v>0</v>
      </c>
      <c r="AC440" s="423"/>
      <c r="AD440" s="427"/>
      <c r="AE440" s="417"/>
      <c r="AF440" s="424"/>
      <c r="AG440" s="460">
        <v>0</v>
      </c>
      <c r="AH440" s="423"/>
      <c r="AI440" s="416"/>
      <c r="AJ440" s="417"/>
      <c r="AK440" s="424"/>
      <c r="AL440" s="460">
        <v>0</v>
      </c>
      <c r="AM440" s="423"/>
      <c r="AN440" s="416"/>
      <c r="AO440" s="417"/>
      <c r="AP440" s="424"/>
      <c r="AQ440" s="460">
        <v>0</v>
      </c>
      <c r="AR440" s="423"/>
      <c r="AS440" s="416"/>
      <c r="AT440" s="417"/>
      <c r="AU440" s="424"/>
      <c r="AV440" s="460">
        <v>0</v>
      </c>
      <c r="AW440" s="423"/>
      <c r="AX440" s="416"/>
      <c r="AY440" s="417"/>
      <c r="AZ440" s="424"/>
      <c r="BA440" s="460">
        <v>0</v>
      </c>
      <c r="BB440" s="423"/>
      <c r="BC440" s="416"/>
      <c r="BD440" s="417"/>
      <c r="BE440" s="424"/>
      <c r="BF440" s="460">
        <v>0</v>
      </c>
      <c r="BG440" s="423"/>
      <c r="BH440" s="416"/>
      <c r="BI440" s="417"/>
      <c r="BJ440" s="424"/>
      <c r="BK440" s="460">
        <v>0</v>
      </c>
      <c r="BL440" s="423"/>
      <c r="BM440" s="416"/>
      <c r="BN440" s="417"/>
      <c r="BO440" s="424"/>
      <c r="BP440" s="460">
        <v>0</v>
      </c>
      <c r="BQ440" s="423"/>
      <c r="BR440" s="416"/>
      <c r="BS440" s="417"/>
      <c r="BT440" s="421">
        <v>54207</v>
      </c>
      <c r="BU440" s="460">
        <f>SUM(M440:BP440)</f>
        <v>0</v>
      </c>
      <c r="BV440" s="423">
        <v>0</v>
      </c>
      <c r="BW440" s="416"/>
      <c r="BX440" s="427"/>
      <c r="BY440" s="421"/>
      <c r="BZ440" s="460">
        <v>0</v>
      </c>
      <c r="CA440" s="423"/>
      <c r="CB440" s="416"/>
      <c r="CC440" s="417"/>
      <c r="CD440" s="424"/>
      <c r="CE440" s="425">
        <v>0</v>
      </c>
      <c r="CF440" s="423"/>
      <c r="CG440" s="416"/>
      <c r="CH440" s="417"/>
      <c r="CI440" s="424"/>
      <c r="CJ440" s="425">
        <v>0</v>
      </c>
      <c r="CK440" s="423"/>
      <c r="CL440" s="416"/>
      <c r="CM440" s="417"/>
      <c r="CN440" s="424"/>
      <c r="CO440" s="425">
        <v>0</v>
      </c>
      <c r="CP440" s="423"/>
      <c r="CQ440" s="416"/>
      <c r="CR440" s="417"/>
      <c r="CS440" s="424"/>
      <c r="CT440" s="425">
        <v>0</v>
      </c>
      <c r="CU440" s="423"/>
      <c r="CV440" s="416"/>
      <c r="CW440" s="417"/>
      <c r="CX440" s="424"/>
      <c r="CY440" s="425">
        <v>0</v>
      </c>
      <c r="CZ440" s="423"/>
      <c r="DA440" s="416"/>
      <c r="DB440" s="417"/>
      <c r="DC440" s="424"/>
      <c r="DD440" s="425">
        <v>0</v>
      </c>
      <c r="DE440" s="423"/>
      <c r="DF440" s="416"/>
      <c r="DG440" s="417"/>
      <c r="DH440" s="424"/>
      <c r="DI440" s="425">
        <v>0</v>
      </c>
      <c r="DJ440" s="423"/>
      <c r="DK440" s="416"/>
      <c r="DL440" s="417"/>
      <c r="DM440" s="424"/>
      <c r="DN440" s="425">
        <v>0</v>
      </c>
      <c r="DO440" s="423"/>
      <c r="DP440" s="416"/>
      <c r="DQ440" s="417"/>
      <c r="DR440" s="424"/>
      <c r="DS440" s="425">
        <v>0</v>
      </c>
      <c r="DT440" s="423"/>
      <c r="DU440" s="416"/>
      <c r="DV440" s="417"/>
      <c r="DW440" s="424"/>
      <c r="DX440" s="425">
        <v>0</v>
      </c>
      <c r="DY440" s="423"/>
      <c r="DZ440" s="416"/>
      <c r="EA440" s="417"/>
      <c r="EB440" s="424"/>
      <c r="EC440" s="425">
        <v>0</v>
      </c>
      <c r="ED440" s="423"/>
      <c r="EE440" s="416"/>
      <c r="EF440" s="417"/>
      <c r="EG440" s="424"/>
      <c r="EH440" s="425">
        <v>0</v>
      </c>
      <c r="EI440" s="423">
        <v>0</v>
      </c>
      <c r="EJ440" s="416"/>
      <c r="EK440" s="417"/>
      <c r="EL440" s="424">
        <v>54207</v>
      </c>
      <c r="EM440" s="460">
        <f t="shared" ref="EM440" si="38">SUM(CE440)</f>
        <v>0</v>
      </c>
      <c r="EN440" s="423">
        <v>0</v>
      </c>
      <c r="EO440" s="461"/>
      <c r="EP440" s="301"/>
      <c r="ER440" s="290"/>
    </row>
    <row r="441" spans="4:148" x14ac:dyDescent="0.35">
      <c r="D441" s="301"/>
      <c r="H441" s="416"/>
      <c r="I441" s="416"/>
      <c r="J441" s="416"/>
      <c r="K441" s="417"/>
      <c r="L441" s="416"/>
      <c r="M441" s="416"/>
      <c r="N441" s="416"/>
      <c r="O441" s="416"/>
      <c r="P441" s="417"/>
      <c r="Q441" s="416"/>
      <c r="R441" s="416"/>
      <c r="S441" s="416"/>
      <c r="T441" s="416"/>
      <c r="U441" s="417"/>
      <c r="V441" s="416"/>
      <c r="W441" s="416"/>
      <c r="X441" s="416"/>
      <c r="Y441" s="416"/>
      <c r="Z441" s="417"/>
      <c r="AA441" s="416"/>
      <c r="AB441" s="416"/>
      <c r="AC441" s="416"/>
      <c r="AD441" s="416"/>
      <c r="AE441" s="417"/>
      <c r="AF441" s="416"/>
      <c r="AG441" s="416"/>
      <c r="AH441" s="416"/>
      <c r="AI441" s="416"/>
      <c r="AJ441" s="417"/>
      <c r="AK441" s="416"/>
      <c r="AL441" s="416"/>
      <c r="AM441" s="416"/>
      <c r="AN441" s="416"/>
      <c r="AO441" s="417"/>
      <c r="AP441" s="416"/>
      <c r="AQ441" s="416"/>
      <c r="AR441" s="416"/>
      <c r="AS441" s="416"/>
      <c r="AT441" s="417"/>
      <c r="AU441" s="416"/>
      <c r="AV441" s="416"/>
      <c r="AW441" s="416"/>
      <c r="AX441" s="416"/>
      <c r="AY441" s="417"/>
      <c r="AZ441" s="416"/>
      <c r="BA441" s="416"/>
      <c r="BB441" s="416"/>
      <c r="BC441" s="416"/>
      <c r="BD441" s="417"/>
      <c r="BE441" s="416"/>
      <c r="BF441" s="416"/>
      <c r="BG441" s="416"/>
      <c r="BH441" s="416"/>
      <c r="BI441" s="417"/>
      <c r="BJ441" s="416"/>
      <c r="BK441" s="416"/>
      <c r="BL441" s="416"/>
      <c r="BM441" s="416"/>
      <c r="BN441" s="417"/>
      <c r="BO441" s="416"/>
      <c r="BP441" s="416"/>
      <c r="BQ441" s="416"/>
      <c r="BR441" s="416"/>
      <c r="BS441" s="417"/>
      <c r="BT441" s="416"/>
      <c r="BU441" s="416"/>
      <c r="BV441" s="416"/>
      <c r="BW441" s="416"/>
      <c r="BX441" s="417"/>
      <c r="BY441" s="416"/>
      <c r="BZ441" s="416"/>
      <c r="CA441" s="416"/>
      <c r="CB441" s="416"/>
      <c r="CC441" s="417"/>
      <c r="CD441" s="416"/>
      <c r="CE441" s="416"/>
      <c r="CF441" s="416"/>
      <c r="CG441" s="416"/>
      <c r="CH441" s="417"/>
      <c r="CI441" s="416"/>
      <c r="CJ441" s="416"/>
      <c r="CK441" s="416"/>
      <c r="CL441" s="416"/>
      <c r="CM441" s="417"/>
      <c r="CN441" s="416"/>
      <c r="CO441" s="416"/>
      <c r="CP441" s="416"/>
      <c r="CQ441" s="416"/>
      <c r="CR441" s="417"/>
      <c r="CS441" s="416"/>
      <c r="CT441" s="416"/>
      <c r="CU441" s="416"/>
      <c r="CV441" s="416"/>
      <c r="CW441" s="417"/>
      <c r="CX441" s="416"/>
      <c r="CY441" s="416"/>
      <c r="CZ441" s="416"/>
      <c r="DA441" s="416"/>
      <c r="DB441" s="417"/>
      <c r="DC441" s="416"/>
      <c r="DD441" s="416"/>
      <c r="DE441" s="416"/>
      <c r="DF441" s="416"/>
      <c r="DG441" s="417"/>
      <c r="DH441" s="416"/>
      <c r="DI441" s="416"/>
      <c r="DJ441" s="416"/>
      <c r="DK441" s="416"/>
      <c r="DL441" s="417"/>
      <c r="DM441" s="416"/>
      <c r="DN441" s="416"/>
      <c r="DO441" s="416"/>
      <c r="DP441" s="416"/>
      <c r="DQ441" s="417"/>
      <c r="DR441" s="416"/>
      <c r="DS441" s="416"/>
      <c r="DT441" s="416"/>
      <c r="DU441" s="416"/>
      <c r="DV441" s="417"/>
      <c r="DW441" s="416"/>
      <c r="DX441" s="416"/>
      <c r="DY441" s="416"/>
      <c r="DZ441" s="416"/>
      <c r="EA441" s="417"/>
      <c r="EB441" s="416"/>
      <c r="EC441" s="416"/>
      <c r="ED441" s="416"/>
      <c r="EE441" s="416"/>
      <c r="EF441" s="417"/>
      <c r="EG441" s="416"/>
      <c r="EH441" s="416"/>
      <c r="EI441" s="416"/>
      <c r="EJ441" s="416"/>
      <c r="EK441" s="417"/>
      <c r="EL441" s="416"/>
      <c r="EM441" s="416"/>
      <c r="EN441" s="416"/>
      <c r="EO441" s="416"/>
      <c r="EP441" s="301"/>
      <c r="ER441" s="290"/>
    </row>
    <row r="442" spans="4:148" ht="12.75" hidden="1" customHeight="1" x14ac:dyDescent="0.35">
      <c r="D442" s="301" t="s">
        <v>403</v>
      </c>
      <c r="H442" s="416">
        <f>SUM(H443:H443)</f>
        <v>0</v>
      </c>
      <c r="I442" s="416"/>
      <c r="J442" s="416"/>
      <c r="K442" s="417"/>
      <c r="L442" s="416"/>
      <c r="M442" s="416">
        <f>SUM(M443:M443)</f>
        <v>0</v>
      </c>
      <c r="N442" s="416"/>
      <c r="O442" s="416"/>
      <c r="P442" s="417"/>
      <c r="Q442" s="416"/>
      <c r="R442" s="416">
        <f>SUM(R443:R443)</f>
        <v>0</v>
      </c>
      <c r="S442" s="416"/>
      <c r="T442" s="416"/>
      <c r="U442" s="417"/>
      <c r="V442" s="416"/>
      <c r="W442" s="416">
        <f>SUM(W443:W443)</f>
        <v>0</v>
      </c>
      <c r="X442" s="416"/>
      <c r="Y442" s="416"/>
      <c r="Z442" s="417"/>
      <c r="AA442" s="416"/>
      <c r="AB442" s="416">
        <f>SUM(AB443:AB443)</f>
        <v>0</v>
      </c>
      <c r="AC442" s="416"/>
      <c r="AD442" s="416"/>
      <c r="AE442" s="417"/>
      <c r="AF442" s="416"/>
      <c r="AG442" s="416">
        <f>SUM(AG443:AG443)</f>
        <v>0</v>
      </c>
      <c r="AH442" s="416"/>
      <c r="AI442" s="416"/>
      <c r="AJ442" s="417"/>
      <c r="AK442" s="416"/>
      <c r="AL442" s="416">
        <f>SUM(AL443:AL443)</f>
        <v>0</v>
      </c>
      <c r="AM442" s="416"/>
      <c r="AN442" s="416"/>
      <c r="AO442" s="417"/>
      <c r="AP442" s="416"/>
      <c r="AQ442" s="416">
        <f>SUM(AQ443:AQ443)</f>
        <v>0</v>
      </c>
      <c r="AR442" s="416"/>
      <c r="AS442" s="416"/>
      <c r="AT442" s="417"/>
      <c r="AU442" s="416"/>
      <c r="AV442" s="416">
        <f>SUM(AV443:AV443)</f>
        <v>0</v>
      </c>
      <c r="AW442" s="416"/>
      <c r="AX442" s="416"/>
      <c r="AY442" s="417"/>
      <c r="AZ442" s="416"/>
      <c r="BA442" s="416">
        <f>SUM(BA443:BA443)</f>
        <v>0</v>
      </c>
      <c r="BB442" s="416"/>
      <c r="BC442" s="416"/>
      <c r="BD442" s="417"/>
      <c r="BE442" s="416"/>
      <c r="BF442" s="416">
        <f>SUM(BF443:BF443)</f>
        <v>0</v>
      </c>
      <c r="BG442" s="416"/>
      <c r="BH442" s="416"/>
      <c r="BI442" s="417"/>
      <c r="BJ442" s="416"/>
      <c r="BK442" s="416">
        <f>SUM(BK443:BK443)</f>
        <v>0</v>
      </c>
      <c r="BL442" s="416"/>
      <c r="BM442" s="416"/>
      <c r="BN442" s="417"/>
      <c r="BO442" s="416"/>
      <c r="BP442" s="416">
        <f>SUM(BP443:BP443)</f>
        <v>0</v>
      </c>
      <c r="BQ442" s="416"/>
      <c r="BR442" s="416"/>
      <c r="BS442" s="417"/>
      <c r="BT442" s="416"/>
      <c r="BU442" s="416">
        <f>SUM(BU443:BU443)</f>
        <v>0</v>
      </c>
      <c r="BV442" s="416"/>
      <c r="BW442" s="416"/>
      <c r="BX442" s="417"/>
      <c r="BY442" s="416"/>
      <c r="BZ442" s="416">
        <f>SUM(BZ443:BZ443)</f>
        <v>0</v>
      </c>
      <c r="CA442" s="416"/>
      <c r="CB442" s="416"/>
      <c r="CC442" s="417"/>
      <c r="CD442" s="416"/>
      <c r="CE442" s="289">
        <f>SUM(CE443:CE443)</f>
        <v>0</v>
      </c>
      <c r="CF442" s="416">
        <f>SUM(CF443:CF443)</f>
        <v>0</v>
      </c>
      <c r="CG442" s="416"/>
      <c r="CH442" s="417"/>
      <c r="CJ442" s="289">
        <f>SUM(CJ443:CJ443)</f>
        <v>0</v>
      </c>
      <c r="CK442" s="416"/>
      <c r="CL442" s="416"/>
      <c r="CM442" s="417"/>
      <c r="CO442" s="289">
        <f>SUM(CO443:CO443)</f>
        <v>0</v>
      </c>
      <c r="CP442" s="416"/>
      <c r="CQ442" s="416"/>
      <c r="CR442" s="417"/>
      <c r="CT442" s="289">
        <f>SUM(CT443:CT443)</f>
        <v>0</v>
      </c>
      <c r="CU442" s="416"/>
      <c r="CV442" s="416"/>
      <c r="CW442" s="417"/>
      <c r="CY442" s="289">
        <f>SUM(CY443:CY443)</f>
        <v>0</v>
      </c>
      <c r="CZ442" s="416"/>
      <c r="DA442" s="416"/>
      <c r="DB442" s="417"/>
      <c r="DD442" s="289">
        <f>SUM(DD443:DD443)</f>
        <v>0</v>
      </c>
      <c r="DE442" s="416"/>
      <c r="DF442" s="416"/>
      <c r="DG442" s="417"/>
      <c r="DI442" s="289">
        <f>SUM(DI443:DI443)</f>
        <v>0</v>
      </c>
      <c r="DJ442" s="416"/>
      <c r="DK442" s="416"/>
      <c r="DL442" s="417"/>
      <c r="DN442" s="289">
        <f>SUM(DN443:DN443)</f>
        <v>0</v>
      </c>
      <c r="DO442" s="416"/>
      <c r="DP442" s="416"/>
      <c r="DQ442" s="417"/>
      <c r="DS442" s="289">
        <f>SUM(DS443:DS443)</f>
        <v>0</v>
      </c>
      <c r="DT442" s="416"/>
      <c r="DU442" s="416"/>
      <c r="DV442" s="417"/>
      <c r="DX442" s="289">
        <f>SUM(DX443:DX443)</f>
        <v>0</v>
      </c>
      <c r="DY442" s="416"/>
      <c r="DZ442" s="416"/>
      <c r="EA442" s="417"/>
      <c r="EC442" s="289">
        <f>SUM(EC443:EC443)</f>
        <v>0</v>
      </c>
      <c r="ED442" s="416"/>
      <c r="EE442" s="416"/>
      <c r="EF442" s="417"/>
      <c r="EH442" s="416">
        <f>SUM(EH443:EH443)</f>
        <v>0</v>
      </c>
      <c r="EI442" s="416"/>
      <c r="EJ442" s="416"/>
      <c r="EK442" s="417"/>
      <c r="EL442" s="416"/>
      <c r="EM442" s="416">
        <f>SUM(EM443:EM443)</f>
        <v>0</v>
      </c>
      <c r="EN442" s="416"/>
      <c r="EO442" s="416"/>
      <c r="EP442" s="301"/>
      <c r="ER442" s="290"/>
    </row>
    <row r="443" spans="4:148" ht="12.75" hidden="1" customHeight="1" x14ac:dyDescent="0.35">
      <c r="D443" s="301" t="s">
        <v>338</v>
      </c>
      <c r="G443" s="421"/>
      <c r="H443" s="425">
        <v>0</v>
      </c>
      <c r="I443" s="423"/>
      <c r="J443" s="416"/>
      <c r="K443" s="417"/>
      <c r="L443" s="424"/>
      <c r="M443" s="425">
        <v>0</v>
      </c>
      <c r="N443" s="423"/>
      <c r="O443" s="416"/>
      <c r="P443" s="417"/>
      <c r="Q443" s="424"/>
      <c r="R443" s="425">
        <v>0</v>
      </c>
      <c r="S443" s="423"/>
      <c r="T443" s="416"/>
      <c r="U443" s="417"/>
      <c r="V443" s="424"/>
      <c r="W443" s="425">
        <v>0</v>
      </c>
      <c r="X443" s="423"/>
      <c r="Y443" s="416"/>
      <c r="Z443" s="417"/>
      <c r="AA443" s="424"/>
      <c r="AB443" s="425">
        <v>0</v>
      </c>
      <c r="AC443" s="423"/>
      <c r="AD443" s="416"/>
      <c r="AE443" s="417"/>
      <c r="AF443" s="424"/>
      <c r="AG443" s="425">
        <v>0</v>
      </c>
      <c r="AH443" s="423"/>
      <c r="AI443" s="416"/>
      <c r="AJ443" s="417"/>
      <c r="AK443" s="424"/>
      <c r="AL443" s="425">
        <v>0</v>
      </c>
      <c r="AM443" s="423"/>
      <c r="AN443" s="416"/>
      <c r="AO443" s="417"/>
      <c r="AP443" s="424"/>
      <c r="AQ443" s="425">
        <v>0</v>
      </c>
      <c r="AR443" s="423"/>
      <c r="AS443" s="416"/>
      <c r="AT443" s="417"/>
      <c r="AU443" s="424"/>
      <c r="AV443" s="425">
        <v>0</v>
      </c>
      <c r="AW443" s="423"/>
      <c r="AX443" s="416"/>
      <c r="AY443" s="417"/>
      <c r="AZ443" s="424"/>
      <c r="BA443" s="425">
        <v>0</v>
      </c>
      <c r="BB443" s="423"/>
      <c r="BC443" s="416"/>
      <c r="BD443" s="417"/>
      <c r="BE443" s="424"/>
      <c r="BF443" s="425">
        <v>0</v>
      </c>
      <c r="BG443" s="423"/>
      <c r="BH443" s="416"/>
      <c r="BI443" s="417"/>
      <c r="BJ443" s="424"/>
      <c r="BK443" s="425">
        <v>0</v>
      </c>
      <c r="BL443" s="423"/>
      <c r="BM443" s="416"/>
      <c r="BN443" s="417"/>
      <c r="BO443" s="424"/>
      <c r="BP443" s="425">
        <v>0</v>
      </c>
      <c r="BQ443" s="423"/>
      <c r="BR443" s="416"/>
      <c r="BS443" s="417"/>
      <c r="BT443" s="424"/>
      <c r="BU443" s="425">
        <f>SUM(M443:BP443)</f>
        <v>0</v>
      </c>
      <c r="BV443" s="423"/>
      <c r="BW443" s="416"/>
      <c r="BX443" s="417"/>
      <c r="BY443" s="424"/>
      <c r="BZ443" s="425">
        <v>0</v>
      </c>
      <c r="CA443" s="423"/>
      <c r="CB443" s="416"/>
      <c r="CC443" s="417"/>
      <c r="CD443" s="424"/>
      <c r="CE443" s="425">
        <v>0</v>
      </c>
      <c r="CF443" s="423"/>
      <c r="CG443" s="427"/>
      <c r="CH443" s="417"/>
      <c r="CI443" s="421"/>
      <c r="CJ443" s="425">
        <v>0</v>
      </c>
      <c r="CK443" s="423"/>
      <c r="CL443" s="416"/>
      <c r="CM443" s="417"/>
      <c r="CN443" s="421"/>
      <c r="CO443" s="425">
        <v>0</v>
      </c>
      <c r="CP443" s="423"/>
      <c r="CQ443" s="416"/>
      <c r="CR443" s="417"/>
      <c r="CS443" s="421"/>
      <c r="CT443" s="425">
        <v>0</v>
      </c>
      <c r="CU443" s="423"/>
      <c r="CV443" s="416"/>
      <c r="CW443" s="417"/>
      <c r="CX443" s="421"/>
      <c r="CY443" s="425">
        <v>0</v>
      </c>
      <c r="CZ443" s="423"/>
      <c r="DA443" s="416"/>
      <c r="DB443" s="417"/>
      <c r="DC443" s="421"/>
      <c r="DD443" s="425">
        <v>0</v>
      </c>
      <c r="DE443" s="423"/>
      <c r="DF443" s="416"/>
      <c r="DG443" s="417"/>
      <c r="DH443" s="421"/>
      <c r="DI443" s="425">
        <v>0</v>
      </c>
      <c r="DJ443" s="423"/>
      <c r="DK443" s="416"/>
      <c r="DL443" s="417"/>
      <c r="DM443" s="421"/>
      <c r="DN443" s="425">
        <v>0</v>
      </c>
      <c r="DO443" s="423"/>
      <c r="DP443" s="416"/>
      <c r="DQ443" s="417"/>
      <c r="DR443" s="421"/>
      <c r="DS443" s="425">
        <v>0</v>
      </c>
      <c r="DT443" s="423"/>
      <c r="DU443" s="416"/>
      <c r="DV443" s="417"/>
      <c r="DW443" s="421"/>
      <c r="DX443" s="425">
        <v>0</v>
      </c>
      <c r="DY443" s="423"/>
      <c r="DZ443" s="416"/>
      <c r="EA443" s="417"/>
      <c r="EB443" s="421"/>
      <c r="EC443" s="425">
        <v>0</v>
      </c>
      <c r="ED443" s="423"/>
      <c r="EE443" s="416"/>
      <c r="EF443" s="417"/>
      <c r="EG443" s="421"/>
      <c r="EH443" s="425">
        <v>0</v>
      </c>
      <c r="EI443" s="423"/>
      <c r="EJ443" s="416"/>
      <c r="EK443" s="417"/>
      <c r="EL443" s="424"/>
      <c r="EM443" s="425">
        <f>SUM(CE443:DD443)</f>
        <v>0</v>
      </c>
      <c r="EN443" s="423"/>
      <c r="EO443" s="416"/>
      <c r="EP443" s="301"/>
      <c r="ER443" s="290"/>
    </row>
    <row r="444" spans="4:148" ht="12.75" hidden="1" customHeight="1" x14ac:dyDescent="0.35">
      <c r="D444" s="301"/>
      <c r="H444" s="416"/>
      <c r="I444" s="416"/>
      <c r="J444" s="416"/>
      <c r="K444" s="417"/>
      <c r="L444" s="416"/>
      <c r="M444" s="416"/>
      <c r="N444" s="416"/>
      <c r="O444" s="416"/>
      <c r="P444" s="417"/>
      <c r="Q444" s="416"/>
      <c r="R444" s="416"/>
      <c r="S444" s="416"/>
      <c r="T444" s="416"/>
      <c r="U444" s="417"/>
      <c r="V444" s="416"/>
      <c r="W444" s="416"/>
      <c r="X444" s="416"/>
      <c r="Y444" s="416"/>
      <c r="Z444" s="417"/>
      <c r="AA444" s="416"/>
      <c r="AB444" s="416"/>
      <c r="AC444" s="416"/>
      <c r="AD444" s="416"/>
      <c r="AE444" s="417"/>
      <c r="AF444" s="416"/>
      <c r="AG444" s="416"/>
      <c r="AH444" s="416"/>
      <c r="AI444" s="416"/>
      <c r="AJ444" s="417"/>
      <c r="AK444" s="416"/>
      <c r="AL444" s="416"/>
      <c r="AM444" s="416"/>
      <c r="AN444" s="416"/>
      <c r="AO444" s="417"/>
      <c r="AP444" s="416"/>
      <c r="AQ444" s="416"/>
      <c r="AR444" s="416"/>
      <c r="AS444" s="416"/>
      <c r="AT444" s="417"/>
      <c r="AU444" s="416"/>
      <c r="AV444" s="416"/>
      <c r="AW444" s="416"/>
      <c r="AX444" s="416"/>
      <c r="AY444" s="417"/>
      <c r="AZ444" s="416"/>
      <c r="BA444" s="416"/>
      <c r="BB444" s="416"/>
      <c r="BC444" s="416"/>
      <c r="BD444" s="417"/>
      <c r="BE444" s="416"/>
      <c r="BF444" s="416"/>
      <c r="BG444" s="416"/>
      <c r="BH444" s="416"/>
      <c r="BI444" s="417"/>
      <c r="BJ444" s="416"/>
      <c r="BK444" s="416"/>
      <c r="BL444" s="416"/>
      <c r="BM444" s="416"/>
      <c r="BN444" s="417"/>
      <c r="BO444" s="416"/>
      <c r="BP444" s="416"/>
      <c r="BQ444" s="416"/>
      <c r="BR444" s="416"/>
      <c r="BS444" s="417"/>
      <c r="BT444" s="416"/>
      <c r="BU444" s="416"/>
      <c r="BV444" s="416"/>
      <c r="BW444" s="416"/>
      <c r="BX444" s="417"/>
      <c r="BY444" s="416"/>
      <c r="BZ444" s="416"/>
      <c r="CA444" s="416"/>
      <c r="CB444" s="416"/>
      <c r="CC444" s="417"/>
      <c r="CD444" s="416"/>
      <c r="CE444" s="416"/>
      <c r="CF444" s="416"/>
      <c r="CG444" s="416"/>
      <c r="CH444" s="417"/>
      <c r="CI444" s="416"/>
      <c r="CJ444" s="416"/>
      <c r="CK444" s="416"/>
      <c r="CL444" s="416"/>
      <c r="CM444" s="417"/>
      <c r="CN444" s="416"/>
      <c r="CO444" s="416"/>
      <c r="CP444" s="416"/>
      <c r="CQ444" s="416"/>
      <c r="CR444" s="417"/>
      <c r="CS444" s="416"/>
      <c r="CT444" s="416"/>
      <c r="CU444" s="416"/>
      <c r="CV444" s="416"/>
      <c r="CW444" s="417"/>
      <c r="CX444" s="416"/>
      <c r="CY444" s="416"/>
      <c r="CZ444" s="416"/>
      <c r="DA444" s="416"/>
      <c r="DB444" s="417"/>
      <c r="DC444" s="416"/>
      <c r="DD444" s="416"/>
      <c r="DE444" s="416"/>
      <c r="DF444" s="416"/>
      <c r="DG444" s="417"/>
      <c r="DH444" s="416"/>
      <c r="DI444" s="416"/>
      <c r="DJ444" s="416"/>
      <c r="DK444" s="416"/>
      <c r="DL444" s="417"/>
      <c r="DM444" s="416"/>
      <c r="DN444" s="416"/>
      <c r="DO444" s="416"/>
      <c r="DP444" s="416"/>
      <c r="DQ444" s="417"/>
      <c r="DR444" s="416"/>
      <c r="DS444" s="416"/>
      <c r="DT444" s="416"/>
      <c r="DU444" s="416"/>
      <c r="DV444" s="417"/>
      <c r="DW444" s="416"/>
      <c r="DX444" s="416"/>
      <c r="DY444" s="416"/>
      <c r="DZ444" s="416"/>
      <c r="EA444" s="417"/>
      <c r="EB444" s="416"/>
      <c r="EC444" s="416"/>
      <c r="ED444" s="416"/>
      <c r="EE444" s="416"/>
      <c r="EF444" s="417"/>
      <c r="EG444" s="416"/>
      <c r="EH444" s="416"/>
      <c r="EI444" s="416"/>
      <c r="EJ444" s="416"/>
      <c r="EK444" s="417"/>
      <c r="EL444" s="416"/>
      <c r="EM444" s="416"/>
      <c r="EN444" s="416"/>
      <c r="EO444" s="416"/>
      <c r="EP444" s="301"/>
      <c r="ER444" s="290"/>
    </row>
    <row r="445" spans="4:148" hidden="1" x14ac:dyDescent="0.35">
      <c r="D445" s="301" t="s">
        <v>350</v>
      </c>
      <c r="H445" s="416">
        <f>SUM(H446)</f>
        <v>0</v>
      </c>
      <c r="I445" s="416"/>
      <c r="J445" s="416"/>
      <c r="K445" s="417"/>
      <c r="M445" s="416">
        <f>SUM(M446)</f>
        <v>0</v>
      </c>
      <c r="N445" s="416"/>
      <c r="O445" s="416"/>
      <c r="P445" s="417"/>
      <c r="R445" s="416">
        <f>SUM(R446)</f>
        <v>0</v>
      </c>
      <c r="S445" s="416"/>
      <c r="T445" s="416"/>
      <c r="U445" s="417"/>
      <c r="W445" s="416">
        <f>SUM(W446)</f>
        <v>0</v>
      </c>
      <c r="X445" s="416"/>
      <c r="Y445" s="416"/>
      <c r="Z445" s="417"/>
      <c r="AB445" s="416">
        <f>SUM(AB446)</f>
        <v>0</v>
      </c>
      <c r="AC445" s="416"/>
      <c r="AD445" s="416"/>
      <c r="AE445" s="417"/>
      <c r="AG445" s="416">
        <f>SUM(AG446)</f>
        <v>0</v>
      </c>
      <c r="AH445" s="416"/>
      <c r="AI445" s="416"/>
      <c r="AJ445" s="417"/>
      <c r="AL445" s="416">
        <f>SUM(AL446)</f>
        <v>0</v>
      </c>
      <c r="AM445" s="416"/>
      <c r="AN445" s="416"/>
      <c r="AO445" s="417"/>
      <c r="AQ445" s="416">
        <f>SUM(AQ446)</f>
        <v>0</v>
      </c>
      <c r="AR445" s="416"/>
      <c r="AS445" s="416"/>
      <c r="AT445" s="417"/>
      <c r="AV445" s="416">
        <f>SUM(AV446)</f>
        <v>0</v>
      </c>
      <c r="AW445" s="416"/>
      <c r="AX445" s="416"/>
      <c r="AY445" s="417"/>
      <c r="BA445" s="416">
        <f>SUM(BA446)</f>
        <v>0</v>
      </c>
      <c r="BB445" s="416"/>
      <c r="BC445" s="416"/>
      <c r="BD445" s="417"/>
      <c r="BF445" s="416">
        <f>SUM(BF446)</f>
        <v>0</v>
      </c>
      <c r="BG445" s="416"/>
      <c r="BH445" s="416"/>
      <c r="BI445" s="417"/>
      <c r="BK445" s="416">
        <f>SUM(BK446)</f>
        <v>0</v>
      </c>
      <c r="BL445" s="416"/>
      <c r="BM445" s="416"/>
      <c r="BN445" s="417"/>
      <c r="BP445" s="416">
        <f>SUM(BP446)</f>
        <v>0</v>
      </c>
      <c r="BQ445" s="416"/>
      <c r="BR445" s="416"/>
      <c r="BS445" s="417"/>
      <c r="BU445" s="416">
        <f>SUM(BU446:BU446)</f>
        <v>0</v>
      </c>
      <c r="BV445" s="416"/>
      <c r="BW445" s="416"/>
      <c r="BX445" s="417"/>
      <c r="BZ445" s="416">
        <f>SUM(BZ446)</f>
        <v>0</v>
      </c>
      <c r="CA445" s="416"/>
      <c r="CB445" s="416"/>
      <c r="CC445" s="417"/>
      <c r="CE445" s="289">
        <f>SUM(CE446:CE446)</f>
        <v>0</v>
      </c>
      <c r="CF445" s="416">
        <f>SUM(CF446:CF446)</f>
        <v>0</v>
      </c>
      <c r="CG445" s="416"/>
      <c r="CH445" s="417"/>
      <c r="CJ445" s="289">
        <f>SUM(CJ446:CJ446)</f>
        <v>0</v>
      </c>
      <c r="CK445" s="416"/>
      <c r="CL445" s="416"/>
      <c r="CM445" s="417"/>
      <c r="CO445" s="289">
        <f>SUM(CO446:CO446)</f>
        <v>0</v>
      </c>
      <c r="CP445" s="416"/>
      <c r="CQ445" s="416"/>
      <c r="CR445" s="417"/>
      <c r="CT445" s="289">
        <f>SUM(CT446:CT446)</f>
        <v>0</v>
      </c>
      <c r="CU445" s="416"/>
      <c r="CV445" s="416"/>
      <c r="CW445" s="417"/>
      <c r="CY445" s="289">
        <f>SUM(CY446:CY446)</f>
        <v>0</v>
      </c>
      <c r="CZ445" s="416"/>
      <c r="DA445" s="416"/>
      <c r="DB445" s="417"/>
      <c r="DD445" s="289">
        <f>SUM(DD446:DD446)</f>
        <v>0</v>
      </c>
      <c r="DE445" s="416"/>
      <c r="DF445" s="416"/>
      <c r="DG445" s="417"/>
      <c r="DI445" s="289">
        <f>SUM(DI446:DI446)</f>
        <v>0</v>
      </c>
      <c r="DJ445" s="416"/>
      <c r="DK445" s="416"/>
      <c r="DL445" s="417"/>
      <c r="DN445" s="289">
        <f>SUM(DN446:DN446)</f>
        <v>0</v>
      </c>
      <c r="DO445" s="416"/>
      <c r="DP445" s="416"/>
      <c r="DQ445" s="417"/>
      <c r="DS445" s="289">
        <f>SUM(DS446:DS446)</f>
        <v>0</v>
      </c>
      <c r="DT445" s="416"/>
      <c r="DU445" s="416"/>
      <c r="DV445" s="417"/>
      <c r="DX445" s="289">
        <f>SUM(DX446:DX446)</f>
        <v>0</v>
      </c>
      <c r="DY445" s="416"/>
      <c r="DZ445" s="416"/>
      <c r="EA445" s="417"/>
      <c r="EC445" s="289">
        <f>SUM(EC446:EC446)</f>
        <v>0</v>
      </c>
      <c r="ED445" s="416"/>
      <c r="EE445" s="416"/>
      <c r="EF445" s="417"/>
      <c r="EH445" s="416">
        <f>SUM(EH446:EH446)</f>
        <v>0</v>
      </c>
      <c r="EI445" s="416"/>
      <c r="EJ445" s="416"/>
      <c r="EK445" s="417"/>
      <c r="EM445" s="416">
        <f>SUM(EM446:EM446)</f>
        <v>0</v>
      </c>
      <c r="EN445" s="416"/>
      <c r="EO445" s="416"/>
      <c r="EP445" s="301"/>
      <c r="ER445" s="290"/>
    </row>
    <row r="446" spans="4:148" hidden="1" x14ac:dyDescent="0.35">
      <c r="D446" s="301" t="s">
        <v>338</v>
      </c>
      <c r="G446" s="421"/>
      <c r="H446" s="425">
        <v>0</v>
      </c>
      <c r="I446" s="423"/>
      <c r="J446" s="416"/>
      <c r="K446" s="417"/>
      <c r="L446" s="421"/>
      <c r="M446" s="425">
        <v>0</v>
      </c>
      <c r="N446" s="423"/>
      <c r="O446" s="416"/>
      <c r="P446" s="417"/>
      <c r="Q446" s="421"/>
      <c r="R446" s="425">
        <v>0</v>
      </c>
      <c r="S446" s="423"/>
      <c r="T446" s="416"/>
      <c r="U446" s="417"/>
      <c r="V446" s="421"/>
      <c r="W446" s="425">
        <v>0</v>
      </c>
      <c r="X446" s="423"/>
      <c r="Y446" s="416"/>
      <c r="Z446" s="417"/>
      <c r="AA446" s="421"/>
      <c r="AB446" s="425">
        <v>0</v>
      </c>
      <c r="AC446" s="423"/>
      <c r="AD446" s="416"/>
      <c r="AE446" s="417"/>
      <c r="AF446" s="421"/>
      <c r="AG446" s="425">
        <v>0</v>
      </c>
      <c r="AH446" s="423"/>
      <c r="AI446" s="416"/>
      <c r="AJ446" s="417"/>
      <c r="AK446" s="421"/>
      <c r="AL446" s="425">
        <v>0</v>
      </c>
      <c r="AM446" s="423"/>
      <c r="AN446" s="416"/>
      <c r="AO446" s="417"/>
      <c r="AP446" s="421"/>
      <c r="AQ446" s="425">
        <v>0</v>
      </c>
      <c r="AR446" s="423"/>
      <c r="AS446" s="416"/>
      <c r="AT446" s="417"/>
      <c r="AU446" s="421"/>
      <c r="AV446" s="425">
        <v>0</v>
      </c>
      <c r="AW446" s="423"/>
      <c r="AX446" s="416"/>
      <c r="AY446" s="417"/>
      <c r="AZ446" s="421"/>
      <c r="BA446" s="425">
        <v>0</v>
      </c>
      <c r="BB446" s="423"/>
      <c r="BC446" s="416"/>
      <c r="BD446" s="417"/>
      <c r="BE446" s="421"/>
      <c r="BF446" s="425">
        <v>0</v>
      </c>
      <c r="BG446" s="423"/>
      <c r="BH446" s="416"/>
      <c r="BI446" s="417"/>
      <c r="BJ446" s="421"/>
      <c r="BK446" s="425">
        <v>0</v>
      </c>
      <c r="BL446" s="423"/>
      <c r="BM446" s="416"/>
      <c r="BN446" s="417"/>
      <c r="BO446" s="421"/>
      <c r="BP446" s="425">
        <v>0</v>
      </c>
      <c r="BQ446" s="423"/>
      <c r="BR446" s="416"/>
      <c r="BS446" s="417"/>
      <c r="BT446" s="421"/>
      <c r="BU446" s="425">
        <f>SUM(M446:BP446)</f>
        <v>0</v>
      </c>
      <c r="BV446" s="423"/>
      <c r="BW446" s="416"/>
      <c r="BX446" s="417"/>
      <c r="BY446" s="421"/>
      <c r="BZ446" s="425">
        <v>0</v>
      </c>
      <c r="CA446" s="423"/>
      <c r="CB446" s="416"/>
      <c r="CC446" s="417"/>
      <c r="CD446" s="421"/>
      <c r="CE446" s="425">
        <v>0</v>
      </c>
      <c r="CF446" s="423"/>
      <c r="CG446" s="427"/>
      <c r="CH446" s="417"/>
      <c r="CI446" s="421"/>
      <c r="CJ446" s="425">
        <v>0</v>
      </c>
      <c r="CK446" s="423"/>
      <c r="CL446" s="416"/>
      <c r="CM446" s="417"/>
      <c r="CN446" s="421"/>
      <c r="CO446" s="425">
        <v>0</v>
      </c>
      <c r="CP446" s="423"/>
      <c r="CQ446" s="416"/>
      <c r="CR446" s="417"/>
      <c r="CS446" s="421"/>
      <c r="CT446" s="425">
        <v>0</v>
      </c>
      <c r="CU446" s="423"/>
      <c r="CV446" s="416"/>
      <c r="CW446" s="417"/>
      <c r="CX446" s="421"/>
      <c r="CY446" s="425">
        <v>0</v>
      </c>
      <c r="CZ446" s="423"/>
      <c r="DA446" s="416"/>
      <c r="DB446" s="417"/>
      <c r="DC446" s="421"/>
      <c r="DD446" s="425">
        <v>0</v>
      </c>
      <c r="DE446" s="423"/>
      <c r="DF446" s="416"/>
      <c r="DG446" s="417"/>
      <c r="DH446" s="421"/>
      <c r="DI446" s="425">
        <v>0</v>
      </c>
      <c r="DJ446" s="423"/>
      <c r="DK446" s="416"/>
      <c r="DL446" s="417"/>
      <c r="DM446" s="421"/>
      <c r="DN446" s="425">
        <v>0</v>
      </c>
      <c r="DO446" s="423"/>
      <c r="DP446" s="416"/>
      <c r="DQ446" s="417"/>
      <c r="DR446" s="421"/>
      <c r="DS446" s="425">
        <v>0</v>
      </c>
      <c r="DT446" s="423"/>
      <c r="DU446" s="416"/>
      <c r="DV446" s="417"/>
      <c r="DW446" s="421"/>
      <c r="DX446" s="425">
        <v>0</v>
      </c>
      <c r="DY446" s="423"/>
      <c r="DZ446" s="416"/>
      <c r="EA446" s="417"/>
      <c r="EB446" s="421"/>
      <c r="EC446" s="425">
        <v>0</v>
      </c>
      <c r="ED446" s="423"/>
      <c r="EE446" s="416"/>
      <c r="EF446" s="417"/>
      <c r="EG446" s="421"/>
      <c r="EH446" s="425">
        <v>0</v>
      </c>
      <c r="EI446" s="423"/>
      <c r="EJ446" s="416"/>
      <c r="EK446" s="417"/>
      <c r="EL446" s="421"/>
      <c r="EM446" s="425">
        <f>SUM(CE446:EC446)</f>
        <v>0</v>
      </c>
      <c r="EN446" s="423"/>
      <c r="EO446" s="416"/>
      <c r="EP446" s="301"/>
      <c r="ER446" s="290"/>
    </row>
    <row r="447" spans="4:148" hidden="1" x14ac:dyDescent="0.35">
      <c r="D447" s="301"/>
      <c r="H447" s="416"/>
      <c r="I447" s="416"/>
      <c r="J447" s="416"/>
      <c r="K447" s="417"/>
      <c r="L447" s="416"/>
      <c r="M447" s="416"/>
      <c r="N447" s="416"/>
      <c r="O447" s="416"/>
      <c r="P447" s="417"/>
      <c r="Q447" s="416"/>
      <c r="R447" s="416"/>
      <c r="S447" s="416"/>
      <c r="T447" s="416"/>
      <c r="U447" s="417"/>
      <c r="V447" s="416"/>
      <c r="W447" s="416"/>
      <c r="X447" s="416"/>
      <c r="Y447" s="416"/>
      <c r="Z447" s="417"/>
      <c r="AA447" s="416"/>
      <c r="AB447" s="416"/>
      <c r="AC447" s="416"/>
      <c r="AD447" s="416"/>
      <c r="AE447" s="417"/>
      <c r="AF447" s="416"/>
      <c r="AG447" s="416"/>
      <c r="AH447" s="416"/>
      <c r="AI447" s="416"/>
      <c r="AJ447" s="417"/>
      <c r="AK447" s="416"/>
      <c r="AL447" s="416"/>
      <c r="AM447" s="416"/>
      <c r="AN447" s="416"/>
      <c r="AO447" s="417"/>
      <c r="AP447" s="416"/>
      <c r="AQ447" s="416"/>
      <c r="AR447" s="416"/>
      <c r="AS447" s="416"/>
      <c r="AT447" s="417"/>
      <c r="AU447" s="416"/>
      <c r="AV447" s="416"/>
      <c r="AW447" s="416"/>
      <c r="AX447" s="416"/>
      <c r="AY447" s="417"/>
      <c r="AZ447" s="416"/>
      <c r="BA447" s="416"/>
      <c r="BB447" s="416"/>
      <c r="BC447" s="416"/>
      <c r="BD447" s="417"/>
      <c r="BE447" s="416"/>
      <c r="BF447" s="416"/>
      <c r="BG447" s="416"/>
      <c r="BH447" s="416"/>
      <c r="BI447" s="417"/>
      <c r="BJ447" s="416"/>
      <c r="BK447" s="416"/>
      <c r="BL447" s="416"/>
      <c r="BM447" s="416"/>
      <c r="BN447" s="417"/>
      <c r="BO447" s="416"/>
      <c r="BP447" s="416"/>
      <c r="BQ447" s="416"/>
      <c r="BR447" s="416"/>
      <c r="BS447" s="417"/>
      <c r="BT447" s="416"/>
      <c r="BU447" s="416"/>
      <c r="BV447" s="416"/>
      <c r="BW447" s="416"/>
      <c r="BX447" s="417"/>
      <c r="BY447" s="416"/>
      <c r="BZ447" s="416"/>
      <c r="CA447" s="416"/>
      <c r="CB447" s="416"/>
      <c r="CC447" s="417"/>
      <c r="CD447" s="416"/>
      <c r="CE447" s="416"/>
      <c r="CF447" s="416"/>
      <c r="CG447" s="416"/>
      <c r="CH447" s="417"/>
      <c r="CI447" s="416"/>
      <c r="CJ447" s="416"/>
      <c r="CK447" s="416"/>
      <c r="CL447" s="416"/>
      <c r="CM447" s="417"/>
      <c r="CN447" s="416"/>
      <c r="CO447" s="416"/>
      <c r="CP447" s="416"/>
      <c r="CQ447" s="416"/>
      <c r="CR447" s="417"/>
      <c r="CS447" s="416"/>
      <c r="CT447" s="416"/>
      <c r="CU447" s="416"/>
      <c r="CV447" s="416"/>
      <c r="CW447" s="417"/>
      <c r="CX447" s="416"/>
      <c r="CY447" s="416"/>
      <c r="CZ447" s="416"/>
      <c r="DA447" s="416"/>
      <c r="DB447" s="417"/>
      <c r="DC447" s="416"/>
      <c r="DD447" s="416"/>
      <c r="DE447" s="416"/>
      <c r="DF447" s="416"/>
      <c r="DG447" s="417"/>
      <c r="DH447" s="416"/>
      <c r="DI447" s="416"/>
      <c r="DJ447" s="416"/>
      <c r="DK447" s="416"/>
      <c r="DL447" s="417"/>
      <c r="DM447" s="416"/>
      <c r="DN447" s="416"/>
      <c r="DO447" s="416"/>
      <c r="DP447" s="416"/>
      <c r="DQ447" s="417"/>
      <c r="DR447" s="416"/>
      <c r="DS447" s="416"/>
      <c r="DT447" s="416"/>
      <c r="DU447" s="416"/>
      <c r="DV447" s="417"/>
      <c r="DW447" s="416"/>
      <c r="DX447" s="416"/>
      <c r="DY447" s="416"/>
      <c r="DZ447" s="416"/>
      <c r="EA447" s="417"/>
      <c r="EB447" s="416"/>
      <c r="EC447" s="416"/>
      <c r="ED447" s="416"/>
      <c r="EE447" s="416"/>
      <c r="EF447" s="417"/>
      <c r="EG447" s="416"/>
      <c r="EH447" s="416"/>
      <c r="EI447" s="416"/>
      <c r="EJ447" s="416"/>
      <c r="EK447" s="417"/>
      <c r="EL447" s="416"/>
      <c r="EM447" s="416"/>
      <c r="EN447" s="416"/>
      <c r="EO447" s="416"/>
      <c r="EP447" s="301"/>
      <c r="ER447" s="290"/>
    </row>
    <row r="448" spans="4:148" ht="12.75" customHeight="1" x14ac:dyDescent="0.35">
      <c r="D448" s="301" t="s">
        <v>404</v>
      </c>
      <c r="H448" s="416">
        <f>SUM(H449:H449)</f>
        <v>0</v>
      </c>
      <c r="I448" s="416"/>
      <c r="J448" s="416"/>
      <c r="K448" s="417"/>
      <c r="L448" s="416"/>
      <c r="M448" s="416">
        <f>SUM(M449:M449)</f>
        <v>0</v>
      </c>
      <c r="N448" s="416"/>
      <c r="O448" s="416"/>
      <c r="P448" s="417"/>
      <c r="Q448" s="416"/>
      <c r="R448" s="416">
        <f>SUM(R449:R449)</f>
        <v>0</v>
      </c>
      <c r="S448" s="416"/>
      <c r="T448" s="416"/>
      <c r="U448" s="417"/>
      <c r="V448" s="416"/>
      <c r="W448" s="416">
        <f>SUM(W449:W449)</f>
        <v>0</v>
      </c>
      <c r="X448" s="416"/>
      <c r="Y448" s="416"/>
      <c r="Z448" s="417"/>
      <c r="AA448" s="416"/>
      <c r="AB448" s="416">
        <f>SUM(AB449:AB449)</f>
        <v>0</v>
      </c>
      <c r="AC448" s="416"/>
      <c r="AD448" s="416"/>
      <c r="AE448" s="417"/>
      <c r="AF448" s="416"/>
      <c r="AG448" s="416">
        <f>SUM(AG449:AG449)</f>
        <v>0</v>
      </c>
      <c r="AH448" s="416"/>
      <c r="AI448" s="416"/>
      <c r="AJ448" s="417"/>
      <c r="AK448" s="416"/>
      <c r="AL448" s="416">
        <f>SUM(AL449:AL449)</f>
        <v>0</v>
      </c>
      <c r="AM448" s="416"/>
      <c r="AN448" s="416"/>
      <c r="AO448" s="417"/>
      <c r="AP448" s="416"/>
      <c r="AQ448" s="416">
        <f>SUM(AQ449:AQ449)</f>
        <v>0</v>
      </c>
      <c r="AR448" s="416"/>
      <c r="AS448" s="416"/>
      <c r="AT448" s="417"/>
      <c r="AU448" s="416"/>
      <c r="AV448" s="416">
        <f>SUM(AV449:AV449)</f>
        <v>0</v>
      </c>
      <c r="AW448" s="416"/>
      <c r="AX448" s="416"/>
      <c r="AY448" s="417"/>
      <c r="AZ448" s="416"/>
      <c r="BA448" s="416">
        <f>SUM(BA449:BA449)</f>
        <v>0</v>
      </c>
      <c r="BB448" s="416"/>
      <c r="BC448" s="416"/>
      <c r="BD448" s="417"/>
      <c r="BE448" s="416"/>
      <c r="BF448" s="416">
        <f>SUM(BF449:BF449)</f>
        <v>0</v>
      </c>
      <c r="BG448" s="416"/>
      <c r="BH448" s="416"/>
      <c r="BI448" s="417"/>
      <c r="BJ448" s="416"/>
      <c r="BK448" s="416">
        <f>SUM(BK449:BK449)</f>
        <v>0</v>
      </c>
      <c r="BL448" s="416"/>
      <c r="BM448" s="416"/>
      <c r="BN448" s="417"/>
      <c r="BO448" s="416"/>
      <c r="BP448" s="416">
        <f>SUM(BP449:BP449)</f>
        <v>0</v>
      </c>
      <c r="BQ448" s="416"/>
      <c r="BR448" s="416"/>
      <c r="BS448" s="417"/>
      <c r="BT448" s="416"/>
      <c r="BU448" s="416">
        <f>SUM(BU449:BU449)</f>
        <v>0</v>
      </c>
      <c r="BV448" s="416"/>
      <c r="BW448" s="416"/>
      <c r="BX448" s="417"/>
      <c r="BY448" s="416"/>
      <c r="BZ448" s="416">
        <f>SUM(BZ449:BZ449)</f>
        <v>277062</v>
      </c>
      <c r="CA448" s="416"/>
      <c r="CB448" s="416"/>
      <c r="CC448" s="417"/>
      <c r="CD448" s="416"/>
      <c r="CE448" s="416">
        <f>SUM(CE449:CE449)</f>
        <v>0</v>
      </c>
      <c r="CF448" s="416"/>
      <c r="CG448" s="416"/>
      <c r="CH448" s="417"/>
      <c r="CI448" s="416"/>
      <c r="CJ448" s="416">
        <f>SUM(CJ449:CJ449)</f>
        <v>0</v>
      </c>
      <c r="CK448" s="416"/>
      <c r="CL448" s="416"/>
      <c r="CM448" s="417"/>
      <c r="CN448" s="416"/>
      <c r="CO448" s="416">
        <f>SUM(CO449:CO449)</f>
        <v>0</v>
      </c>
      <c r="CP448" s="416"/>
      <c r="CQ448" s="416"/>
      <c r="CR448" s="417"/>
      <c r="CS448" s="416"/>
      <c r="CT448" s="416">
        <f>SUM(CT449:CT449)</f>
        <v>0</v>
      </c>
      <c r="CU448" s="416"/>
      <c r="CV448" s="416"/>
      <c r="CW448" s="417"/>
      <c r="CX448" s="416"/>
      <c r="CY448" s="416">
        <f>SUM(CY449:CY449)</f>
        <v>0</v>
      </c>
      <c r="CZ448" s="416"/>
      <c r="DA448" s="416"/>
      <c r="DB448" s="417"/>
      <c r="DC448" s="416"/>
      <c r="DD448" s="416">
        <f>SUM(DD449:DD449)</f>
        <v>277062</v>
      </c>
      <c r="DE448" s="416"/>
      <c r="DF448" s="416"/>
      <c r="DG448" s="417"/>
      <c r="DH448" s="416"/>
      <c r="DI448" s="416">
        <f>SUM(DI449:DI449)</f>
        <v>0</v>
      </c>
      <c r="DJ448" s="416"/>
      <c r="DK448" s="416"/>
      <c r="DL448" s="417"/>
      <c r="DM448" s="416"/>
      <c r="DN448" s="416">
        <f>SUM(DN449:DN449)</f>
        <v>0</v>
      </c>
      <c r="DO448" s="416"/>
      <c r="DP448" s="416"/>
      <c r="DQ448" s="417"/>
      <c r="DR448" s="416"/>
      <c r="DS448" s="416">
        <f>SUM(DS449:DS449)</f>
        <v>0</v>
      </c>
      <c r="DT448" s="416"/>
      <c r="DU448" s="416"/>
      <c r="DV448" s="417"/>
      <c r="DW448" s="416"/>
      <c r="DX448" s="416">
        <f>SUM(DX449:DX449)</f>
        <v>0</v>
      </c>
      <c r="DY448" s="416"/>
      <c r="DZ448" s="416"/>
      <c r="EA448" s="417"/>
      <c r="EB448" s="416"/>
      <c r="EC448" s="416">
        <f>SUM(EC449:EC449)</f>
        <v>0</v>
      </c>
      <c r="ED448" s="416"/>
      <c r="EE448" s="416"/>
      <c r="EF448" s="417"/>
      <c r="EG448" s="416"/>
      <c r="EH448" s="416">
        <f>SUM(EH449:EH449)</f>
        <v>0</v>
      </c>
      <c r="EI448" s="416"/>
      <c r="EJ448" s="416"/>
      <c r="EK448" s="417"/>
      <c r="EL448" s="416"/>
      <c r="EM448" s="416">
        <f>SUM(EM449:EM449)</f>
        <v>0</v>
      </c>
      <c r="EN448" s="416"/>
      <c r="EO448" s="416"/>
      <c r="EP448" s="301"/>
      <c r="ER448" s="290"/>
    </row>
    <row r="449" spans="4:148" ht="12.75" customHeight="1" x14ac:dyDescent="0.35">
      <c r="D449" s="301" t="s">
        <v>338</v>
      </c>
      <c r="G449" s="421"/>
      <c r="H449" s="425">
        <v>0</v>
      </c>
      <c r="I449" s="423"/>
      <c r="J449" s="416"/>
      <c r="K449" s="417"/>
      <c r="L449" s="424"/>
      <c r="M449" s="425">
        <v>0</v>
      </c>
      <c r="N449" s="423"/>
      <c r="O449" s="416"/>
      <c r="P449" s="417"/>
      <c r="Q449" s="424"/>
      <c r="R449" s="425">
        <v>0</v>
      </c>
      <c r="S449" s="423"/>
      <c r="T449" s="416"/>
      <c r="U449" s="417"/>
      <c r="V449" s="424"/>
      <c r="W449" s="425">
        <v>0</v>
      </c>
      <c r="X449" s="423"/>
      <c r="Y449" s="416"/>
      <c r="Z449" s="417"/>
      <c r="AA449" s="424"/>
      <c r="AB449" s="425">
        <v>0</v>
      </c>
      <c r="AC449" s="423"/>
      <c r="AD449" s="416"/>
      <c r="AE449" s="417"/>
      <c r="AF449" s="424"/>
      <c r="AG449" s="425">
        <v>0</v>
      </c>
      <c r="AH449" s="423"/>
      <c r="AI449" s="416"/>
      <c r="AJ449" s="417"/>
      <c r="AK449" s="424"/>
      <c r="AL449" s="425">
        <v>0</v>
      </c>
      <c r="AM449" s="423"/>
      <c r="AN449" s="416"/>
      <c r="AO449" s="417"/>
      <c r="AP449" s="424"/>
      <c r="AQ449" s="425">
        <v>0</v>
      </c>
      <c r="AR449" s="423"/>
      <c r="AS449" s="416"/>
      <c r="AT449" s="417"/>
      <c r="AU449" s="424"/>
      <c r="AV449" s="425">
        <v>0</v>
      </c>
      <c r="AW449" s="423"/>
      <c r="AX449" s="416"/>
      <c r="AY449" s="417"/>
      <c r="AZ449" s="424"/>
      <c r="BA449" s="425">
        <v>0</v>
      </c>
      <c r="BB449" s="423"/>
      <c r="BC449" s="416"/>
      <c r="BD449" s="417"/>
      <c r="BE449" s="424"/>
      <c r="BF449" s="425">
        <v>0</v>
      </c>
      <c r="BG449" s="423"/>
      <c r="BH449" s="416"/>
      <c r="BI449" s="417"/>
      <c r="BJ449" s="424"/>
      <c r="BK449" s="425">
        <v>0</v>
      </c>
      <c r="BL449" s="423"/>
      <c r="BM449" s="416"/>
      <c r="BN449" s="417"/>
      <c r="BO449" s="424"/>
      <c r="BP449" s="425">
        <v>0</v>
      </c>
      <c r="BQ449" s="423"/>
      <c r="BR449" s="416"/>
      <c r="BS449" s="417"/>
      <c r="BT449" s="424"/>
      <c r="BU449" s="425">
        <f>SUM(M449:BP449)</f>
        <v>0</v>
      </c>
      <c r="BV449" s="423"/>
      <c r="BW449" s="416"/>
      <c r="BX449" s="417"/>
      <c r="BY449" s="424"/>
      <c r="BZ449" s="425">
        <v>277062</v>
      </c>
      <c r="CA449" s="423"/>
      <c r="CB449" s="416"/>
      <c r="CC449" s="417"/>
      <c r="CD449" s="424"/>
      <c r="CE449" s="425">
        <v>0</v>
      </c>
      <c r="CF449" s="423"/>
      <c r="CG449" s="416"/>
      <c r="CH449" s="417"/>
      <c r="CI449" s="424"/>
      <c r="CJ449" s="425">
        <v>0</v>
      </c>
      <c r="CK449" s="423"/>
      <c r="CL449" s="416"/>
      <c r="CM449" s="417"/>
      <c r="CN449" s="424"/>
      <c r="CO449" s="425">
        <v>0</v>
      </c>
      <c r="CP449" s="423"/>
      <c r="CQ449" s="416"/>
      <c r="CR449" s="417"/>
      <c r="CS449" s="424"/>
      <c r="CT449" s="425">
        <v>0</v>
      </c>
      <c r="CU449" s="423"/>
      <c r="CV449" s="416"/>
      <c r="CW449" s="417"/>
      <c r="CX449" s="424"/>
      <c r="CY449" s="425">
        <v>0</v>
      </c>
      <c r="CZ449" s="423"/>
      <c r="DA449" s="416"/>
      <c r="DB449" s="417"/>
      <c r="DC449" s="424"/>
      <c r="DD449" s="425">
        <v>277062</v>
      </c>
      <c r="DE449" s="423"/>
      <c r="DF449" s="416"/>
      <c r="DG449" s="417"/>
      <c r="DH449" s="424"/>
      <c r="DI449" s="425">
        <v>0</v>
      </c>
      <c r="DJ449" s="423"/>
      <c r="DK449" s="416"/>
      <c r="DL449" s="417"/>
      <c r="DM449" s="424"/>
      <c r="DN449" s="425">
        <v>0</v>
      </c>
      <c r="DO449" s="423"/>
      <c r="DP449" s="416"/>
      <c r="DQ449" s="417"/>
      <c r="DR449" s="424"/>
      <c r="DS449" s="425">
        <v>0</v>
      </c>
      <c r="DT449" s="423"/>
      <c r="DU449" s="416"/>
      <c r="DV449" s="417"/>
      <c r="DW449" s="424"/>
      <c r="DX449" s="425">
        <v>0</v>
      </c>
      <c r="DY449" s="423"/>
      <c r="DZ449" s="416"/>
      <c r="EA449" s="417"/>
      <c r="EB449" s="424"/>
      <c r="EC449" s="425">
        <v>0</v>
      </c>
      <c r="ED449" s="423"/>
      <c r="EE449" s="416"/>
      <c r="EF449" s="417"/>
      <c r="EG449" s="424"/>
      <c r="EH449" s="425">
        <v>0</v>
      </c>
      <c r="EI449" s="423"/>
      <c r="EJ449" s="416"/>
      <c r="EK449" s="417"/>
      <c r="EL449" s="421"/>
      <c r="EM449" s="425">
        <f t="shared" ref="EM449" si="39">SUM(CE449)</f>
        <v>0</v>
      </c>
      <c r="EN449" s="423"/>
      <c r="EO449" s="416"/>
      <c r="EP449" s="301"/>
      <c r="ER449" s="290"/>
    </row>
    <row r="450" spans="4:148" ht="12.75" customHeight="1" x14ac:dyDescent="0.35">
      <c r="D450" s="301"/>
      <c r="H450" s="416"/>
      <c r="I450" s="416"/>
      <c r="J450" s="416"/>
      <c r="K450" s="417"/>
      <c r="L450" s="416"/>
      <c r="M450" s="416"/>
      <c r="N450" s="416"/>
      <c r="O450" s="416"/>
      <c r="P450" s="417"/>
      <c r="Q450" s="416"/>
      <c r="R450" s="416"/>
      <c r="S450" s="416"/>
      <c r="T450" s="416"/>
      <c r="U450" s="417"/>
      <c r="V450" s="416"/>
      <c r="W450" s="416"/>
      <c r="X450" s="416"/>
      <c r="Y450" s="416"/>
      <c r="Z450" s="417"/>
      <c r="AA450" s="416"/>
      <c r="AB450" s="416"/>
      <c r="AC450" s="416"/>
      <c r="AD450" s="416"/>
      <c r="AE450" s="417"/>
      <c r="AF450" s="416"/>
      <c r="AG450" s="416"/>
      <c r="AH450" s="416"/>
      <c r="AI450" s="416"/>
      <c r="AJ450" s="417"/>
      <c r="AK450" s="416"/>
      <c r="AL450" s="416"/>
      <c r="AM450" s="416"/>
      <c r="AN450" s="416"/>
      <c r="AO450" s="417"/>
      <c r="AP450" s="416"/>
      <c r="AQ450" s="416"/>
      <c r="AR450" s="416"/>
      <c r="AS450" s="416"/>
      <c r="AT450" s="417"/>
      <c r="AU450" s="416"/>
      <c r="AV450" s="416"/>
      <c r="AW450" s="416"/>
      <c r="AX450" s="416"/>
      <c r="AY450" s="417"/>
      <c r="AZ450" s="416"/>
      <c r="BA450" s="416"/>
      <c r="BB450" s="416"/>
      <c r="BC450" s="416"/>
      <c r="BD450" s="417"/>
      <c r="BE450" s="416"/>
      <c r="BF450" s="416"/>
      <c r="BG450" s="416"/>
      <c r="BH450" s="416"/>
      <c r="BI450" s="417"/>
      <c r="BJ450" s="416"/>
      <c r="BK450" s="416"/>
      <c r="BL450" s="416"/>
      <c r="BM450" s="416"/>
      <c r="BN450" s="417"/>
      <c r="BO450" s="416"/>
      <c r="BP450" s="416"/>
      <c r="BQ450" s="416"/>
      <c r="BR450" s="416"/>
      <c r="BS450" s="417"/>
      <c r="BT450" s="416"/>
      <c r="BU450" s="416"/>
      <c r="BV450" s="416"/>
      <c r="BW450" s="416"/>
      <c r="BX450" s="417"/>
      <c r="BY450" s="416"/>
      <c r="BZ450" s="416"/>
      <c r="CA450" s="416"/>
      <c r="CB450" s="416"/>
      <c r="CC450" s="417"/>
      <c r="CD450" s="416"/>
      <c r="CE450" s="416"/>
      <c r="CF450" s="416"/>
      <c r="CG450" s="416"/>
      <c r="CH450" s="417"/>
      <c r="CI450" s="416"/>
      <c r="CJ450" s="416"/>
      <c r="CK450" s="416"/>
      <c r="CL450" s="416"/>
      <c r="CM450" s="417"/>
      <c r="CN450" s="416"/>
      <c r="CO450" s="416"/>
      <c r="CP450" s="416"/>
      <c r="CQ450" s="416"/>
      <c r="CR450" s="417"/>
      <c r="CS450" s="416"/>
      <c r="CT450" s="416"/>
      <c r="CU450" s="416"/>
      <c r="CV450" s="416"/>
      <c r="CW450" s="417"/>
      <c r="CX450" s="416"/>
      <c r="CY450" s="416"/>
      <c r="CZ450" s="416"/>
      <c r="DA450" s="416"/>
      <c r="DB450" s="417"/>
      <c r="DC450" s="416"/>
      <c r="DD450" s="416"/>
      <c r="DE450" s="416"/>
      <c r="DF450" s="416"/>
      <c r="DG450" s="417"/>
      <c r="DH450" s="416"/>
      <c r="DI450" s="416"/>
      <c r="DJ450" s="416"/>
      <c r="DK450" s="416"/>
      <c r="DL450" s="417"/>
      <c r="DM450" s="416"/>
      <c r="DN450" s="416"/>
      <c r="DO450" s="416"/>
      <c r="DP450" s="416"/>
      <c r="DQ450" s="417"/>
      <c r="DR450" s="416"/>
      <c r="DS450" s="416"/>
      <c r="DT450" s="416"/>
      <c r="DU450" s="416"/>
      <c r="DV450" s="417"/>
      <c r="DW450" s="416"/>
      <c r="DX450" s="416"/>
      <c r="DY450" s="416"/>
      <c r="DZ450" s="416"/>
      <c r="EA450" s="417"/>
      <c r="EB450" s="416"/>
      <c r="EC450" s="416"/>
      <c r="ED450" s="416"/>
      <c r="EE450" s="416"/>
      <c r="EF450" s="417"/>
      <c r="EG450" s="416"/>
      <c r="EH450" s="416"/>
      <c r="EI450" s="416"/>
      <c r="EJ450" s="416"/>
      <c r="EK450" s="417"/>
      <c r="EL450" s="416"/>
      <c r="EM450" s="416"/>
      <c r="EN450" s="416"/>
      <c r="EO450" s="416"/>
      <c r="EP450" s="301"/>
      <c r="ER450" s="290"/>
    </row>
    <row r="451" spans="4:148" s="290" customFormat="1" ht="12.75" hidden="1" customHeight="1" x14ac:dyDescent="0.35">
      <c r="D451" s="336" t="s">
        <v>405</v>
      </c>
      <c r="E451" s="52"/>
      <c r="F451" s="456"/>
      <c r="G451" s="457"/>
      <c r="H451" s="416">
        <f>SUM(H452:H452)</f>
        <v>0</v>
      </c>
      <c r="I451" s="416"/>
      <c r="J451" s="416"/>
      <c r="K451" s="417"/>
      <c r="L451" s="416"/>
      <c r="M451" s="416">
        <f>SUM(M452:M452)</f>
        <v>0</v>
      </c>
      <c r="N451" s="416"/>
      <c r="O451" s="416"/>
      <c r="P451" s="417"/>
      <c r="Q451" s="416"/>
      <c r="R451" s="416">
        <f>SUM(R452:R452)</f>
        <v>0</v>
      </c>
      <c r="S451" s="416"/>
      <c r="T451" s="416"/>
      <c r="U451" s="417"/>
      <c r="V451" s="416"/>
      <c r="W451" s="416">
        <f>SUM(W452:W452)</f>
        <v>0</v>
      </c>
      <c r="X451" s="416"/>
      <c r="Y451" s="416"/>
      <c r="Z451" s="417"/>
      <c r="AA451" s="416"/>
      <c r="AB451" s="416">
        <f>SUM(AB452:AB452)</f>
        <v>0</v>
      </c>
      <c r="AC451" s="416"/>
      <c r="AD451" s="416"/>
      <c r="AE451" s="417"/>
      <c r="AF451" s="416"/>
      <c r="AG451" s="416">
        <f>SUM(AG452:AG452)</f>
        <v>0</v>
      </c>
      <c r="AH451" s="416"/>
      <c r="AI451" s="416"/>
      <c r="AJ451" s="417"/>
      <c r="AK451" s="416"/>
      <c r="AL451" s="416">
        <f>SUM(AL452:AL452)</f>
        <v>0</v>
      </c>
      <c r="AM451" s="416"/>
      <c r="AN451" s="416"/>
      <c r="AO451" s="417"/>
      <c r="AP451" s="416"/>
      <c r="AQ451" s="416">
        <f>SUM(AQ452:AQ452)</f>
        <v>0</v>
      </c>
      <c r="AR451" s="416"/>
      <c r="AS451" s="416"/>
      <c r="AT451" s="417"/>
      <c r="AU451" s="416"/>
      <c r="AV451" s="416">
        <f>SUM(AV452:AV452)</f>
        <v>0</v>
      </c>
      <c r="AW451" s="416"/>
      <c r="AX451" s="416"/>
      <c r="AY451" s="417"/>
      <c r="AZ451" s="416"/>
      <c r="BA451" s="416">
        <f>SUM(BA452:BA452)</f>
        <v>0</v>
      </c>
      <c r="BB451" s="416"/>
      <c r="BC451" s="416"/>
      <c r="BD451" s="417"/>
      <c r="BE451" s="416"/>
      <c r="BF451" s="416">
        <f>SUM(BF452:BF452)</f>
        <v>0</v>
      </c>
      <c r="BG451" s="416"/>
      <c r="BH451" s="416"/>
      <c r="BI451" s="417"/>
      <c r="BJ451" s="416"/>
      <c r="BK451" s="416">
        <f>SUM(BK452:BK452)</f>
        <v>0</v>
      </c>
      <c r="BL451" s="416"/>
      <c r="BM451" s="416"/>
      <c r="BN451" s="417"/>
      <c r="BO451" s="416"/>
      <c r="BP451" s="416">
        <f>SUM(BP452:BP452)</f>
        <v>0</v>
      </c>
      <c r="BQ451" s="416"/>
      <c r="BR451" s="416"/>
      <c r="BS451" s="417"/>
      <c r="BT451" s="416"/>
      <c r="BU451" s="416">
        <f>SUM(BU452:BU452)</f>
        <v>0</v>
      </c>
      <c r="BV451" s="416"/>
      <c r="BW451" s="416"/>
      <c r="BX451" s="417"/>
      <c r="BY451" s="416"/>
      <c r="BZ451" s="416">
        <f>SUM(BZ452:BZ452)</f>
        <v>0</v>
      </c>
      <c r="CA451" s="416"/>
      <c r="CB451" s="416"/>
      <c r="CC451" s="417"/>
      <c r="CD451" s="416"/>
      <c r="CE451" s="416">
        <f>SUM(CE452:CE452)</f>
        <v>0</v>
      </c>
      <c r="CF451" s="416"/>
      <c r="CG451" s="416"/>
      <c r="CH451" s="417"/>
      <c r="CI451" s="416"/>
      <c r="CJ451" s="416">
        <f>SUM(CJ452:CJ452)</f>
        <v>0</v>
      </c>
      <c r="CK451" s="416"/>
      <c r="CL451" s="416"/>
      <c r="CM451" s="417"/>
      <c r="CN451" s="416"/>
      <c r="CO451" s="416">
        <f>SUM(CO452:CO452)</f>
        <v>0</v>
      </c>
      <c r="CP451" s="416"/>
      <c r="CQ451" s="416"/>
      <c r="CR451" s="417"/>
      <c r="CS451" s="416"/>
      <c r="CT451" s="416">
        <f>SUM(CT452:CT452)</f>
        <v>0</v>
      </c>
      <c r="CU451" s="416"/>
      <c r="CV451" s="416"/>
      <c r="CW451" s="417"/>
      <c r="CX451" s="416"/>
      <c r="CY451" s="416">
        <f>SUM(CY452:CY452)</f>
        <v>0</v>
      </c>
      <c r="CZ451" s="416"/>
      <c r="DA451" s="416"/>
      <c r="DB451" s="417"/>
      <c r="DC451" s="416"/>
      <c r="DD451" s="416">
        <f>SUM(DD452:DD452)</f>
        <v>0</v>
      </c>
      <c r="DE451" s="416"/>
      <c r="DF451" s="416"/>
      <c r="DG451" s="417"/>
      <c r="DH451" s="416"/>
      <c r="DI451" s="416">
        <f>SUM(DI452:DI452)</f>
        <v>0</v>
      </c>
      <c r="DJ451" s="416"/>
      <c r="DK451" s="416"/>
      <c r="DL451" s="417"/>
      <c r="DM451" s="416"/>
      <c r="DN451" s="416">
        <f>SUM(DN452:DN452)</f>
        <v>0</v>
      </c>
      <c r="DO451" s="416"/>
      <c r="DP451" s="416"/>
      <c r="DQ451" s="417"/>
      <c r="DR451" s="416"/>
      <c r="DS451" s="416">
        <f>SUM(DS452:DS452)</f>
        <v>0</v>
      </c>
      <c r="DT451" s="416"/>
      <c r="DU451" s="416"/>
      <c r="DV451" s="417"/>
      <c r="DW451" s="416"/>
      <c r="DX451" s="416">
        <f>SUM(DX452:DX452)</f>
        <v>0</v>
      </c>
      <c r="DY451" s="416"/>
      <c r="DZ451" s="416"/>
      <c r="EA451" s="417"/>
      <c r="EB451" s="416"/>
      <c r="EC451" s="416">
        <f>SUM(EC452:EC452)</f>
        <v>0</v>
      </c>
      <c r="ED451" s="416"/>
      <c r="EE451" s="416"/>
      <c r="EF451" s="417"/>
      <c r="EG451" s="416"/>
      <c r="EH451" s="416">
        <f>SUM(EH452:EH452)</f>
        <v>0</v>
      </c>
      <c r="EI451" s="416"/>
      <c r="EJ451" s="416"/>
      <c r="EK451" s="417"/>
      <c r="EL451" s="416"/>
      <c r="EM451" s="416">
        <f>SUM(EM452:EM452)</f>
        <v>0</v>
      </c>
      <c r="EN451" s="416"/>
      <c r="EO451" s="412"/>
      <c r="EP451" s="314"/>
    </row>
    <row r="452" spans="4:148" ht="12.75" hidden="1" customHeight="1" x14ac:dyDescent="0.35">
      <c r="D452" s="301" t="s">
        <v>338</v>
      </c>
      <c r="G452" s="421"/>
      <c r="H452" s="425">
        <v>0</v>
      </c>
      <c r="I452" s="423"/>
      <c r="J452" s="416"/>
      <c r="K452" s="417"/>
      <c r="L452" s="424"/>
      <c r="M452" s="425">
        <v>0</v>
      </c>
      <c r="N452" s="423"/>
      <c r="O452" s="416"/>
      <c r="P452" s="417"/>
      <c r="Q452" s="424"/>
      <c r="R452" s="425">
        <v>0</v>
      </c>
      <c r="S452" s="423"/>
      <c r="T452" s="416"/>
      <c r="U452" s="417"/>
      <c r="V452" s="424"/>
      <c r="W452" s="425">
        <v>0</v>
      </c>
      <c r="X452" s="423"/>
      <c r="Y452" s="416"/>
      <c r="Z452" s="417"/>
      <c r="AA452" s="424"/>
      <c r="AB452" s="425">
        <v>0</v>
      </c>
      <c r="AC452" s="423"/>
      <c r="AD452" s="416"/>
      <c r="AE452" s="417"/>
      <c r="AF452" s="424"/>
      <c r="AG452" s="425">
        <v>0</v>
      </c>
      <c r="AH452" s="423"/>
      <c r="AI452" s="416"/>
      <c r="AJ452" s="417"/>
      <c r="AK452" s="424"/>
      <c r="AL452" s="425">
        <v>0</v>
      </c>
      <c r="AM452" s="423"/>
      <c r="AN452" s="416"/>
      <c r="AO452" s="417"/>
      <c r="AP452" s="424"/>
      <c r="AQ452" s="425">
        <v>0</v>
      </c>
      <c r="AR452" s="423"/>
      <c r="AS452" s="416"/>
      <c r="AT452" s="417"/>
      <c r="AU452" s="424"/>
      <c r="AV452" s="425">
        <v>0</v>
      </c>
      <c r="AW452" s="423"/>
      <c r="AX452" s="416"/>
      <c r="AY452" s="417"/>
      <c r="AZ452" s="424"/>
      <c r="BA452" s="425">
        <v>0</v>
      </c>
      <c r="BB452" s="423"/>
      <c r="BC452" s="416"/>
      <c r="BD452" s="417"/>
      <c r="BE452" s="424"/>
      <c r="BF452" s="425">
        <v>0</v>
      </c>
      <c r="BG452" s="423"/>
      <c r="BH452" s="416"/>
      <c r="BI452" s="417"/>
      <c r="BJ452" s="424"/>
      <c r="BK452" s="425">
        <v>0</v>
      </c>
      <c r="BL452" s="423"/>
      <c r="BM452" s="416"/>
      <c r="BN452" s="417"/>
      <c r="BO452" s="424"/>
      <c r="BP452" s="425">
        <v>0</v>
      </c>
      <c r="BQ452" s="423"/>
      <c r="BR452" s="416"/>
      <c r="BS452" s="417"/>
      <c r="BT452" s="424"/>
      <c r="BU452" s="425">
        <f>SUM(M452:BP452)</f>
        <v>0</v>
      </c>
      <c r="BV452" s="423"/>
      <c r="BW452" s="416"/>
      <c r="BX452" s="417"/>
      <c r="BY452" s="424"/>
      <c r="BZ452" s="425">
        <v>0</v>
      </c>
      <c r="CA452" s="423"/>
      <c r="CB452" s="416"/>
      <c r="CC452" s="417"/>
      <c r="CD452" s="424"/>
      <c r="CE452" s="425">
        <v>0</v>
      </c>
      <c r="CF452" s="423"/>
      <c r="CG452" s="416"/>
      <c r="CH452" s="417"/>
      <c r="CI452" s="424"/>
      <c r="CJ452" s="425">
        <v>0</v>
      </c>
      <c r="CK452" s="423"/>
      <c r="CL452" s="416"/>
      <c r="CM452" s="417"/>
      <c r="CN452" s="424"/>
      <c r="CO452" s="425">
        <v>0</v>
      </c>
      <c r="CP452" s="423"/>
      <c r="CQ452" s="416"/>
      <c r="CR452" s="417"/>
      <c r="CS452" s="424"/>
      <c r="CT452" s="425">
        <v>0</v>
      </c>
      <c r="CU452" s="423"/>
      <c r="CV452" s="416"/>
      <c r="CW452" s="417"/>
      <c r="CX452" s="424"/>
      <c r="CY452" s="425">
        <v>0</v>
      </c>
      <c r="CZ452" s="423"/>
      <c r="DA452" s="416"/>
      <c r="DB452" s="417"/>
      <c r="DC452" s="424"/>
      <c r="DD452" s="425">
        <v>0</v>
      </c>
      <c r="DE452" s="423"/>
      <c r="DF452" s="416"/>
      <c r="DG452" s="417"/>
      <c r="DH452" s="424"/>
      <c r="DI452" s="425">
        <v>0</v>
      </c>
      <c r="DJ452" s="423"/>
      <c r="DK452" s="416"/>
      <c r="DL452" s="417"/>
      <c r="DM452" s="424"/>
      <c r="DN452" s="425">
        <v>0</v>
      </c>
      <c r="DO452" s="423"/>
      <c r="DP452" s="416"/>
      <c r="DQ452" s="417"/>
      <c r="DR452" s="424"/>
      <c r="DS452" s="425">
        <v>0</v>
      </c>
      <c r="DT452" s="423"/>
      <c r="DU452" s="416"/>
      <c r="DV452" s="417"/>
      <c r="DW452" s="424"/>
      <c r="DX452" s="425">
        <v>0</v>
      </c>
      <c r="DY452" s="423"/>
      <c r="DZ452" s="416"/>
      <c r="EA452" s="417"/>
      <c r="EB452" s="424"/>
      <c r="EC452" s="425">
        <v>0</v>
      </c>
      <c r="ED452" s="423"/>
      <c r="EE452" s="416"/>
      <c r="EF452" s="417"/>
      <c r="EG452" s="424"/>
      <c r="EH452" s="425">
        <v>0</v>
      </c>
      <c r="EI452" s="423"/>
      <c r="EJ452" s="416"/>
      <c r="EK452" s="417"/>
      <c r="EL452" s="421"/>
      <c r="EM452" s="425">
        <f>SUM(CE452:CE452)</f>
        <v>0</v>
      </c>
      <c r="EN452" s="423"/>
      <c r="EO452" s="416"/>
      <c r="EP452" s="301"/>
      <c r="ER452" s="290"/>
    </row>
    <row r="453" spans="4:148" ht="12.75" hidden="1" customHeight="1" x14ac:dyDescent="0.35">
      <c r="D453" s="301"/>
      <c r="I453" s="416"/>
      <c r="J453" s="416"/>
      <c r="K453" s="417"/>
      <c r="L453" s="416"/>
      <c r="P453" s="313"/>
      <c r="U453" s="313"/>
      <c r="Z453" s="313"/>
      <c r="AE453" s="313"/>
      <c r="AJ453" s="313"/>
      <c r="AO453" s="313"/>
      <c r="AT453" s="313"/>
      <c r="AY453" s="313"/>
      <c r="BD453" s="313"/>
      <c r="BI453" s="313"/>
      <c r="BN453" s="313"/>
      <c r="BS453" s="313"/>
      <c r="BX453" s="313"/>
      <c r="CA453" s="416"/>
      <c r="CB453" s="416"/>
      <c r="CC453" s="417"/>
      <c r="CD453" s="416"/>
      <c r="CE453" s="416"/>
      <c r="CF453" s="416"/>
      <c r="CG453" s="416"/>
      <c r="CH453" s="417"/>
      <c r="CI453" s="416"/>
      <c r="CJ453" s="416"/>
      <c r="CK453" s="416"/>
      <c r="CL453" s="416"/>
      <c r="CM453" s="417"/>
      <c r="CN453" s="416"/>
      <c r="CO453" s="416"/>
      <c r="CP453" s="416"/>
      <c r="CQ453" s="416"/>
      <c r="CR453" s="417"/>
      <c r="CS453" s="416"/>
      <c r="CT453" s="416"/>
      <c r="CU453" s="416"/>
      <c r="CV453" s="416"/>
      <c r="CW453" s="417"/>
      <c r="CX453" s="416"/>
      <c r="CY453" s="416"/>
      <c r="CZ453" s="416"/>
      <c r="DA453" s="416"/>
      <c r="DB453" s="417"/>
      <c r="DC453" s="416"/>
      <c r="DD453" s="416"/>
      <c r="DE453" s="416"/>
      <c r="DF453" s="416"/>
      <c r="DG453" s="417"/>
      <c r="DH453" s="416"/>
      <c r="DI453" s="416"/>
      <c r="DJ453" s="416"/>
      <c r="DK453" s="416"/>
      <c r="DL453" s="417"/>
      <c r="DM453" s="416"/>
      <c r="DN453" s="416"/>
      <c r="DO453" s="416"/>
      <c r="DP453" s="416"/>
      <c r="DQ453" s="417"/>
      <c r="DR453" s="416"/>
      <c r="DS453" s="416"/>
      <c r="DT453" s="416"/>
      <c r="DU453" s="416"/>
      <c r="DV453" s="417"/>
      <c r="DW453" s="416"/>
      <c r="DX453" s="416"/>
      <c r="DY453" s="416"/>
      <c r="DZ453" s="416"/>
      <c r="EA453" s="417"/>
      <c r="EB453" s="416"/>
      <c r="EC453" s="416"/>
      <c r="ED453" s="416"/>
      <c r="EE453" s="416"/>
      <c r="EF453" s="417"/>
      <c r="EG453" s="416"/>
      <c r="EH453" s="416"/>
      <c r="EK453" s="313"/>
      <c r="EP453" s="301"/>
      <c r="ER453" s="290"/>
    </row>
    <row r="454" spans="4:148" ht="12.75" customHeight="1" x14ac:dyDescent="0.35">
      <c r="D454" s="301" t="s">
        <v>351</v>
      </c>
      <c r="H454" s="416">
        <f>SUM(H455:H455)</f>
        <v>0</v>
      </c>
      <c r="I454" s="416"/>
      <c r="J454" s="416"/>
      <c r="K454" s="417"/>
      <c r="L454" s="416"/>
      <c r="M454" s="416">
        <f>SUM(M455:M455)</f>
        <v>1961934</v>
      </c>
      <c r="N454" s="416"/>
      <c r="O454" s="416"/>
      <c r="P454" s="417"/>
      <c r="Q454" s="416"/>
      <c r="R454" s="416">
        <f>SUM(R455:R455)</f>
        <v>0</v>
      </c>
      <c r="S454" s="416"/>
      <c r="T454" s="416"/>
      <c r="U454" s="417"/>
      <c r="V454" s="416"/>
      <c r="W454" s="416">
        <f>SUM(W455:W455)</f>
        <v>0</v>
      </c>
      <c r="X454" s="416"/>
      <c r="Y454" s="416"/>
      <c r="Z454" s="417"/>
      <c r="AA454" s="416"/>
      <c r="AB454" s="416">
        <f>SUM(AB455:AB455)</f>
        <v>0</v>
      </c>
      <c r="AC454" s="416"/>
      <c r="AD454" s="416"/>
      <c r="AE454" s="417"/>
      <c r="AF454" s="416"/>
      <c r="AG454" s="416">
        <f>SUM(AG455:AG455)</f>
        <v>0</v>
      </c>
      <c r="AH454" s="416"/>
      <c r="AI454" s="416"/>
      <c r="AJ454" s="417"/>
      <c r="AK454" s="416"/>
      <c r="AL454" s="416">
        <f>SUM(AL455:AL455)</f>
        <v>0</v>
      </c>
      <c r="AM454" s="416"/>
      <c r="AN454" s="416"/>
      <c r="AO454" s="417"/>
      <c r="AP454" s="416"/>
      <c r="AQ454" s="416">
        <f>SUM(AQ455:AQ455)</f>
        <v>0</v>
      </c>
      <c r="AR454" s="416"/>
      <c r="AS454" s="416"/>
      <c r="AT454" s="417"/>
      <c r="AU454" s="416"/>
      <c r="AV454" s="416">
        <f>SUM(AV455:AV455)</f>
        <v>0</v>
      </c>
      <c r="AW454" s="416"/>
      <c r="AX454" s="416"/>
      <c r="AY454" s="417"/>
      <c r="AZ454" s="416"/>
      <c r="BA454" s="416">
        <f>SUM(BA455:BA455)</f>
        <v>0</v>
      </c>
      <c r="BB454" s="416"/>
      <c r="BC454" s="416"/>
      <c r="BD454" s="417"/>
      <c r="BE454" s="416"/>
      <c r="BF454" s="416">
        <f>SUM(BF455:BF455)</f>
        <v>0</v>
      </c>
      <c r="BG454" s="416"/>
      <c r="BH454" s="416"/>
      <c r="BI454" s="417"/>
      <c r="BJ454" s="416"/>
      <c r="BK454" s="416">
        <f>SUM(BK455:BK455)</f>
        <v>0</v>
      </c>
      <c r="BL454" s="416"/>
      <c r="BM454" s="416"/>
      <c r="BN454" s="417"/>
      <c r="BO454" s="416"/>
      <c r="BP454" s="416">
        <f>SUM(BP455:BP455)</f>
        <v>0</v>
      </c>
      <c r="BQ454" s="416"/>
      <c r="BR454" s="416"/>
      <c r="BS454" s="417"/>
      <c r="BT454" s="416"/>
      <c r="BU454" s="416">
        <f>SUM(BU455:BU455)</f>
        <v>1961934</v>
      </c>
      <c r="BV454" s="416"/>
      <c r="BW454" s="416"/>
      <c r="BX454" s="417"/>
      <c r="BY454" s="416"/>
      <c r="BZ454" s="416">
        <f>SUM(BZ455:BZ455)</f>
        <v>2102482</v>
      </c>
      <c r="CA454" s="416"/>
      <c r="CB454" s="416"/>
      <c r="CC454" s="417"/>
      <c r="CD454" s="416"/>
      <c r="CE454" s="416">
        <f>SUM(CE455:CE455)</f>
        <v>0</v>
      </c>
      <c r="CF454" s="416"/>
      <c r="CG454" s="416"/>
      <c r="CH454" s="417"/>
      <c r="CI454" s="416"/>
      <c r="CJ454" s="416">
        <f>SUM(CJ455:CJ455)</f>
        <v>196067</v>
      </c>
      <c r="CK454" s="416"/>
      <c r="CL454" s="416"/>
      <c r="CM454" s="417"/>
      <c r="CN454" s="416"/>
      <c r="CO454" s="416">
        <f>SUM(CO455:CO455)</f>
        <v>0</v>
      </c>
      <c r="CP454" s="416"/>
      <c r="CQ454" s="416"/>
      <c r="CR454" s="417"/>
      <c r="CS454" s="416"/>
      <c r="CT454" s="416">
        <f>SUM(CT455:CT455)</f>
        <v>21955</v>
      </c>
      <c r="CU454" s="416"/>
      <c r="CV454" s="416"/>
      <c r="CW454" s="417"/>
      <c r="CX454" s="416"/>
      <c r="CY454" s="416">
        <f>SUM(CY455:CY455)</f>
        <v>0</v>
      </c>
      <c r="CZ454" s="416"/>
      <c r="DA454" s="416"/>
      <c r="DB454" s="417"/>
      <c r="DC454" s="416"/>
      <c r="DD454" s="416">
        <f>SUM(DD455:DD455)</f>
        <v>0</v>
      </c>
      <c r="DE454" s="416"/>
      <c r="DF454" s="416"/>
      <c r="DG454" s="417"/>
      <c r="DH454" s="416"/>
      <c r="DI454" s="416">
        <f>SUM(DI455:DI455)</f>
        <v>0</v>
      </c>
      <c r="DJ454" s="416"/>
      <c r="DK454" s="416"/>
      <c r="DL454" s="417"/>
      <c r="DM454" s="416"/>
      <c r="DN454" s="416">
        <f>SUM(DN455:DN455)</f>
        <v>0</v>
      </c>
      <c r="DO454" s="416"/>
      <c r="DP454" s="416"/>
      <c r="DQ454" s="417"/>
      <c r="DR454" s="416"/>
      <c r="DS454" s="416">
        <f>SUM(DS455:DS455)</f>
        <v>0</v>
      </c>
      <c r="DT454" s="416"/>
      <c r="DU454" s="416"/>
      <c r="DV454" s="417"/>
      <c r="DW454" s="416"/>
      <c r="DX454" s="416">
        <f>SUM(DX455:DX455)</f>
        <v>0</v>
      </c>
      <c r="DY454" s="416"/>
      <c r="DZ454" s="416"/>
      <c r="EA454" s="417"/>
      <c r="EB454" s="416"/>
      <c r="EC454" s="416">
        <f>SUM(EC455:EC455)</f>
        <v>0</v>
      </c>
      <c r="ED454" s="416"/>
      <c r="EE454" s="416"/>
      <c r="EF454" s="417"/>
      <c r="EG454" s="416"/>
      <c r="EH454" s="416">
        <f>SUM(EH455:EH455)</f>
        <v>1884460</v>
      </c>
      <c r="EI454" s="416"/>
      <c r="EJ454" s="416"/>
      <c r="EK454" s="417"/>
      <c r="EL454" s="416"/>
      <c r="EM454" s="416">
        <f>SUM(EM455:EM455)</f>
        <v>0</v>
      </c>
      <c r="EN454" s="416"/>
      <c r="EO454" s="416"/>
      <c r="EP454" s="301"/>
      <c r="ER454" s="290"/>
    </row>
    <row r="455" spans="4:148" ht="12.75" customHeight="1" x14ac:dyDescent="0.35">
      <c r="D455" s="301" t="s">
        <v>338</v>
      </c>
      <c r="G455" s="421"/>
      <c r="H455" s="425">
        <v>0</v>
      </c>
      <c r="I455" s="423"/>
      <c r="J455" s="416"/>
      <c r="K455" s="417"/>
      <c r="L455" s="424"/>
      <c r="M455" s="425">
        <v>1961934</v>
      </c>
      <c r="N455" s="423"/>
      <c r="O455" s="416"/>
      <c r="P455" s="417"/>
      <c r="Q455" s="424"/>
      <c r="R455" s="425">
        <v>0</v>
      </c>
      <c r="S455" s="423"/>
      <c r="T455" s="416"/>
      <c r="U455" s="417"/>
      <c r="V455" s="424"/>
      <c r="W455" s="425">
        <v>0</v>
      </c>
      <c r="X455" s="423"/>
      <c r="Y455" s="416"/>
      <c r="Z455" s="417"/>
      <c r="AA455" s="424"/>
      <c r="AB455" s="425">
        <v>0</v>
      </c>
      <c r="AC455" s="423"/>
      <c r="AD455" s="416"/>
      <c r="AE455" s="417"/>
      <c r="AF455" s="424"/>
      <c r="AG455" s="425">
        <v>0</v>
      </c>
      <c r="AH455" s="423"/>
      <c r="AI455" s="416"/>
      <c r="AJ455" s="417"/>
      <c r="AK455" s="424"/>
      <c r="AL455" s="425">
        <v>0</v>
      </c>
      <c r="AM455" s="423"/>
      <c r="AN455" s="416"/>
      <c r="AO455" s="417"/>
      <c r="AP455" s="424"/>
      <c r="AQ455" s="425">
        <v>0</v>
      </c>
      <c r="AR455" s="423"/>
      <c r="AS455" s="416"/>
      <c r="AT455" s="417"/>
      <c r="AU455" s="424"/>
      <c r="AV455" s="425">
        <v>0</v>
      </c>
      <c r="AW455" s="423"/>
      <c r="AX455" s="416"/>
      <c r="AY455" s="417"/>
      <c r="AZ455" s="424"/>
      <c r="BA455" s="425">
        <v>0</v>
      </c>
      <c r="BB455" s="423"/>
      <c r="BC455" s="416"/>
      <c r="BD455" s="417"/>
      <c r="BE455" s="424"/>
      <c r="BF455" s="425">
        <v>0</v>
      </c>
      <c r="BG455" s="423"/>
      <c r="BH455" s="416"/>
      <c r="BI455" s="417"/>
      <c r="BJ455" s="424"/>
      <c r="BK455" s="425">
        <v>0</v>
      </c>
      <c r="BL455" s="423"/>
      <c r="BM455" s="416"/>
      <c r="BN455" s="417"/>
      <c r="BO455" s="424"/>
      <c r="BP455" s="425">
        <v>0</v>
      </c>
      <c r="BQ455" s="423"/>
      <c r="BR455" s="416"/>
      <c r="BS455" s="417"/>
      <c r="BT455" s="424"/>
      <c r="BU455" s="425">
        <f>SUM(M455:BP455)</f>
        <v>1961934</v>
      </c>
      <c r="BV455" s="423"/>
      <c r="BW455" s="416"/>
      <c r="BX455" s="417"/>
      <c r="BY455" s="424"/>
      <c r="BZ455" s="425">
        <v>2102482</v>
      </c>
      <c r="CA455" s="423"/>
      <c r="CB455" s="416"/>
      <c r="CC455" s="417"/>
      <c r="CD455" s="424"/>
      <c r="CE455" s="425">
        <v>0</v>
      </c>
      <c r="CF455" s="423"/>
      <c r="CG455" s="416"/>
      <c r="CH455" s="417"/>
      <c r="CI455" s="424"/>
      <c r="CJ455" s="425">
        <v>196067</v>
      </c>
      <c r="CK455" s="423"/>
      <c r="CL455" s="416"/>
      <c r="CM455" s="417"/>
      <c r="CN455" s="424"/>
      <c r="CO455" s="425">
        <v>0</v>
      </c>
      <c r="CP455" s="423"/>
      <c r="CQ455" s="416"/>
      <c r="CR455" s="417"/>
      <c r="CS455" s="424"/>
      <c r="CT455" s="425">
        <v>21955</v>
      </c>
      <c r="CU455" s="423"/>
      <c r="CV455" s="416"/>
      <c r="CW455" s="417"/>
      <c r="CX455" s="424"/>
      <c r="CY455" s="425">
        <v>0</v>
      </c>
      <c r="CZ455" s="423"/>
      <c r="DA455" s="416"/>
      <c r="DB455" s="417"/>
      <c r="DC455" s="424"/>
      <c r="DD455" s="425">
        <v>0</v>
      </c>
      <c r="DE455" s="423"/>
      <c r="DF455" s="416"/>
      <c r="DG455" s="417"/>
      <c r="DH455" s="424"/>
      <c r="DI455" s="425">
        <v>0</v>
      </c>
      <c r="DJ455" s="423"/>
      <c r="DK455" s="416"/>
      <c r="DL455" s="417"/>
      <c r="DM455" s="424"/>
      <c r="DN455" s="425">
        <v>0</v>
      </c>
      <c r="DO455" s="423"/>
      <c r="DP455" s="416"/>
      <c r="DQ455" s="417"/>
      <c r="DR455" s="424"/>
      <c r="DS455" s="425">
        <v>0</v>
      </c>
      <c r="DT455" s="423"/>
      <c r="DU455" s="416"/>
      <c r="DV455" s="417"/>
      <c r="DW455" s="424"/>
      <c r="DX455" s="425">
        <v>0</v>
      </c>
      <c r="DY455" s="423"/>
      <c r="DZ455" s="416"/>
      <c r="EA455" s="417"/>
      <c r="EB455" s="424"/>
      <c r="EC455" s="425">
        <v>0</v>
      </c>
      <c r="ED455" s="423"/>
      <c r="EE455" s="416"/>
      <c r="EF455" s="417"/>
      <c r="EG455" s="424"/>
      <c r="EH455" s="425">
        <v>1884460</v>
      </c>
      <c r="EI455" s="423"/>
      <c r="EJ455" s="416"/>
      <c r="EK455" s="417"/>
      <c r="EL455" s="424"/>
      <c r="EM455" s="425">
        <f t="shared" ref="EM455" si="40">SUM(CE455)</f>
        <v>0</v>
      </c>
      <c r="EN455" s="423"/>
      <c r="EO455" s="416"/>
      <c r="EP455" s="301"/>
      <c r="ER455" s="290"/>
    </row>
    <row r="456" spans="4:148" ht="12.75" hidden="1" customHeight="1" x14ac:dyDescent="0.35">
      <c r="D456" s="301"/>
      <c r="H456" s="416"/>
      <c r="I456" s="416"/>
      <c r="J456" s="416"/>
      <c r="K456" s="417"/>
      <c r="L456" s="416"/>
      <c r="M456" s="416"/>
      <c r="N456" s="416"/>
      <c r="O456" s="416"/>
      <c r="P456" s="417"/>
      <c r="Q456" s="416"/>
      <c r="R456" s="416"/>
      <c r="S456" s="416"/>
      <c r="T456" s="416"/>
      <c r="U456" s="417"/>
      <c r="V456" s="416"/>
      <c r="W456" s="416"/>
      <c r="X456" s="416"/>
      <c r="Y456" s="416"/>
      <c r="Z456" s="417"/>
      <c r="AA456" s="416"/>
      <c r="AB456" s="416"/>
      <c r="AC456" s="416"/>
      <c r="AD456" s="416"/>
      <c r="AE456" s="417"/>
      <c r="AF456" s="416"/>
      <c r="AG456" s="416"/>
      <c r="AH456" s="416"/>
      <c r="AI456" s="416"/>
      <c r="AJ456" s="417"/>
      <c r="AK456" s="416"/>
      <c r="AL456" s="416"/>
      <c r="AM456" s="416"/>
      <c r="AN456" s="416"/>
      <c r="AO456" s="417"/>
      <c r="AP456" s="416"/>
      <c r="AQ456" s="416"/>
      <c r="AR456" s="416"/>
      <c r="AS456" s="416"/>
      <c r="AT456" s="417"/>
      <c r="AU456" s="416"/>
      <c r="AV456" s="416"/>
      <c r="AW456" s="416"/>
      <c r="AX456" s="416"/>
      <c r="AY456" s="417"/>
      <c r="AZ456" s="416"/>
      <c r="BA456" s="416"/>
      <c r="BB456" s="416"/>
      <c r="BC456" s="416"/>
      <c r="BD456" s="417"/>
      <c r="BE456" s="416"/>
      <c r="BF456" s="416"/>
      <c r="BG456" s="416"/>
      <c r="BH456" s="416"/>
      <c r="BI456" s="417"/>
      <c r="BJ456" s="416"/>
      <c r="BK456" s="416"/>
      <c r="BL456" s="416"/>
      <c r="BM456" s="416"/>
      <c r="BN456" s="417"/>
      <c r="BO456" s="416"/>
      <c r="BP456" s="416"/>
      <c r="BQ456" s="416"/>
      <c r="BR456" s="416"/>
      <c r="BS456" s="417"/>
      <c r="BT456" s="416"/>
      <c r="BU456" s="416"/>
      <c r="BV456" s="416"/>
      <c r="BW456" s="416"/>
      <c r="BX456" s="417"/>
      <c r="BY456" s="416"/>
      <c r="BZ456" s="416"/>
      <c r="CA456" s="416"/>
      <c r="CB456" s="416"/>
      <c r="CC456" s="417"/>
      <c r="CD456" s="416"/>
      <c r="CE456" s="416"/>
      <c r="CF456" s="416"/>
      <c r="CG456" s="416"/>
      <c r="CH456" s="417"/>
      <c r="CI456" s="416"/>
      <c r="CJ456" s="416"/>
      <c r="CK456" s="416"/>
      <c r="CL456" s="416"/>
      <c r="CM456" s="417"/>
      <c r="CN456" s="416"/>
      <c r="CO456" s="416"/>
      <c r="CP456" s="416"/>
      <c r="CQ456" s="416"/>
      <c r="CR456" s="417"/>
      <c r="CS456" s="416"/>
      <c r="CT456" s="416"/>
      <c r="CU456" s="416"/>
      <c r="CV456" s="416"/>
      <c r="CW456" s="417"/>
      <c r="CX456" s="416"/>
      <c r="CY456" s="416"/>
      <c r="CZ456" s="416"/>
      <c r="DA456" s="416"/>
      <c r="DB456" s="417"/>
      <c r="DC456" s="416"/>
      <c r="DD456" s="416"/>
      <c r="DE456" s="416"/>
      <c r="DF456" s="416"/>
      <c r="DG456" s="417"/>
      <c r="DH456" s="416"/>
      <c r="DI456" s="416"/>
      <c r="DJ456" s="416"/>
      <c r="DK456" s="416"/>
      <c r="DL456" s="417"/>
      <c r="DM456" s="416"/>
      <c r="DN456" s="416"/>
      <c r="DO456" s="416"/>
      <c r="DP456" s="416"/>
      <c r="DQ456" s="417"/>
      <c r="DR456" s="416"/>
      <c r="DS456" s="416"/>
      <c r="DT456" s="416"/>
      <c r="DU456" s="416"/>
      <c r="DV456" s="417"/>
      <c r="DW456" s="416"/>
      <c r="DX456" s="416"/>
      <c r="DY456" s="416"/>
      <c r="DZ456" s="416"/>
      <c r="EA456" s="417"/>
      <c r="EB456" s="416"/>
      <c r="EC456" s="416"/>
      <c r="ED456" s="416"/>
      <c r="EE456" s="416"/>
      <c r="EF456" s="417"/>
      <c r="EG456" s="416"/>
      <c r="EH456" s="416"/>
      <c r="EI456" s="416"/>
      <c r="EJ456" s="416"/>
      <c r="EK456" s="417"/>
      <c r="EL456" s="416"/>
      <c r="EM456" s="416"/>
      <c r="EN456" s="416"/>
      <c r="EO456" s="416"/>
      <c r="EP456" s="301"/>
      <c r="ER456" s="290"/>
    </row>
    <row r="457" spans="4:148" ht="12.75" hidden="1" customHeight="1" x14ac:dyDescent="0.35">
      <c r="D457" s="301" t="s">
        <v>406</v>
      </c>
      <c r="H457" s="416">
        <f>SUM(H458:H458)</f>
        <v>0</v>
      </c>
      <c r="I457" s="416"/>
      <c r="J457" s="416"/>
      <c r="K457" s="417"/>
      <c r="L457" s="416"/>
      <c r="M457" s="416">
        <f>SUM(M458:M458)</f>
        <v>0</v>
      </c>
      <c r="N457" s="416"/>
      <c r="O457" s="416"/>
      <c r="P457" s="417"/>
      <c r="Q457" s="416"/>
      <c r="R457" s="416">
        <f>SUM(R458:R458)</f>
        <v>0</v>
      </c>
      <c r="S457" s="416"/>
      <c r="T457" s="416"/>
      <c r="U457" s="417"/>
      <c r="V457" s="416"/>
      <c r="W457" s="416">
        <f>SUM(W458:W458)</f>
        <v>0</v>
      </c>
      <c r="X457" s="416"/>
      <c r="Y457" s="416"/>
      <c r="Z457" s="417"/>
      <c r="AA457" s="416">
        <f t="shared" ref="AA457:BR457" si="41">SUM(AA458:AA458)</f>
        <v>0</v>
      </c>
      <c r="AB457" s="416">
        <f>SUM(AB458:AB458)</f>
        <v>0</v>
      </c>
      <c r="AC457" s="416">
        <f t="shared" si="41"/>
        <v>0</v>
      </c>
      <c r="AD457" s="416">
        <f t="shared" si="41"/>
        <v>0</v>
      </c>
      <c r="AE457" s="417">
        <f t="shared" si="41"/>
        <v>0</v>
      </c>
      <c r="AF457" s="416">
        <f t="shared" si="41"/>
        <v>0</v>
      </c>
      <c r="AG457" s="416">
        <f>SUM(AG458:AG458)</f>
        <v>0</v>
      </c>
      <c r="AH457" s="416">
        <f t="shared" si="41"/>
        <v>0</v>
      </c>
      <c r="AI457" s="416">
        <f t="shared" si="41"/>
        <v>0</v>
      </c>
      <c r="AJ457" s="417">
        <f t="shared" si="41"/>
        <v>0</v>
      </c>
      <c r="AK457" s="416">
        <f t="shared" si="41"/>
        <v>0</v>
      </c>
      <c r="AL457" s="416">
        <f>SUM(AL458:AL458)</f>
        <v>0</v>
      </c>
      <c r="AM457" s="416">
        <f t="shared" si="41"/>
        <v>0</v>
      </c>
      <c r="AN457" s="416">
        <f t="shared" si="41"/>
        <v>0</v>
      </c>
      <c r="AO457" s="417">
        <f t="shared" si="41"/>
        <v>0</v>
      </c>
      <c r="AP457" s="416">
        <f t="shared" si="41"/>
        <v>0</v>
      </c>
      <c r="AQ457" s="416">
        <f>SUM(AQ458:AQ458)</f>
        <v>0</v>
      </c>
      <c r="AR457" s="416">
        <f t="shared" si="41"/>
        <v>0</v>
      </c>
      <c r="AS457" s="416">
        <f t="shared" si="41"/>
        <v>0</v>
      </c>
      <c r="AT457" s="417">
        <f t="shared" si="41"/>
        <v>0</v>
      </c>
      <c r="AU457" s="416">
        <f t="shared" si="41"/>
        <v>0</v>
      </c>
      <c r="AV457" s="416">
        <f>SUM(AV458:AV458)</f>
        <v>0</v>
      </c>
      <c r="AW457" s="416">
        <f t="shared" si="41"/>
        <v>0</v>
      </c>
      <c r="AX457" s="416">
        <f t="shared" si="41"/>
        <v>0</v>
      </c>
      <c r="AY457" s="417">
        <f t="shared" si="41"/>
        <v>0</v>
      </c>
      <c r="AZ457" s="416">
        <f t="shared" si="41"/>
        <v>0</v>
      </c>
      <c r="BA457" s="416">
        <f>SUM(BA458:BA458)</f>
        <v>0</v>
      </c>
      <c r="BB457" s="416">
        <f t="shared" si="41"/>
        <v>0</v>
      </c>
      <c r="BC457" s="416">
        <f t="shared" si="41"/>
        <v>0</v>
      </c>
      <c r="BD457" s="417">
        <f t="shared" si="41"/>
        <v>0</v>
      </c>
      <c r="BE457" s="416">
        <f t="shared" si="41"/>
        <v>0</v>
      </c>
      <c r="BF457" s="416">
        <f>SUM(BF458:BF458)</f>
        <v>0</v>
      </c>
      <c r="BG457" s="416">
        <f t="shared" si="41"/>
        <v>0</v>
      </c>
      <c r="BH457" s="416">
        <f t="shared" si="41"/>
        <v>0</v>
      </c>
      <c r="BI457" s="417">
        <f t="shared" si="41"/>
        <v>0</v>
      </c>
      <c r="BJ457" s="416">
        <f t="shared" si="41"/>
        <v>0</v>
      </c>
      <c r="BK457" s="416">
        <f>SUM(BK458:BK458)</f>
        <v>0</v>
      </c>
      <c r="BL457" s="416">
        <f t="shared" si="41"/>
        <v>0</v>
      </c>
      <c r="BM457" s="416">
        <f t="shared" si="41"/>
        <v>0</v>
      </c>
      <c r="BN457" s="417">
        <f t="shared" si="41"/>
        <v>0</v>
      </c>
      <c r="BO457" s="416">
        <f t="shared" si="41"/>
        <v>0</v>
      </c>
      <c r="BP457" s="416">
        <f>SUM(BP458:BP458)</f>
        <v>0</v>
      </c>
      <c r="BQ457" s="416">
        <f t="shared" si="41"/>
        <v>0</v>
      </c>
      <c r="BR457" s="416">
        <f t="shared" si="41"/>
        <v>0</v>
      </c>
      <c r="BS457" s="417"/>
      <c r="BT457" s="416"/>
      <c r="BU457" s="416">
        <f>SUM(BU458:BU458)</f>
        <v>0</v>
      </c>
      <c r="BV457" s="416"/>
      <c r="BW457" s="416"/>
      <c r="BX457" s="417"/>
      <c r="BY457" s="416"/>
      <c r="BZ457" s="416">
        <f>SUM(BZ458:BZ458)</f>
        <v>0</v>
      </c>
      <c r="CA457" s="416"/>
      <c r="CB457" s="416"/>
      <c r="CC457" s="417"/>
      <c r="CD457" s="416"/>
      <c r="CE457" s="289">
        <f>SUM(CE458:CE458)</f>
        <v>0</v>
      </c>
      <c r="CF457" s="416">
        <f>SUM(CF458:CF458)</f>
        <v>0</v>
      </c>
      <c r="CG457" s="416"/>
      <c r="CH457" s="417"/>
      <c r="CJ457" s="289">
        <f>SUM(CJ458:CJ458)</f>
        <v>0</v>
      </c>
      <c r="CK457" s="416"/>
      <c r="CL457" s="416"/>
      <c r="CM457" s="417"/>
      <c r="CO457" s="289">
        <f>SUM(CO458:CO458)</f>
        <v>0</v>
      </c>
      <c r="CP457" s="416"/>
      <c r="CQ457" s="416"/>
      <c r="CR457" s="417"/>
      <c r="CT457" s="289">
        <f>SUM(CT458:CT458)</f>
        <v>0</v>
      </c>
      <c r="CU457" s="416"/>
      <c r="CV457" s="416"/>
      <c r="CW457" s="417"/>
      <c r="CY457" s="289">
        <f>SUM(CY458:CY458)</f>
        <v>0</v>
      </c>
      <c r="CZ457" s="416"/>
      <c r="DA457" s="416"/>
      <c r="DB457" s="417"/>
      <c r="DD457" s="289">
        <f>SUM(DD458:DD458)</f>
        <v>0</v>
      </c>
      <c r="DE457" s="416"/>
      <c r="DF457" s="416"/>
      <c r="DG457" s="417"/>
      <c r="DI457" s="289">
        <f>SUM(DI458:DI458)</f>
        <v>0</v>
      </c>
      <c r="DJ457" s="416"/>
      <c r="DK457" s="416"/>
      <c r="DL457" s="417"/>
      <c r="DN457" s="289">
        <f>SUM(DN458:DN458)</f>
        <v>0</v>
      </c>
      <c r="DO457" s="416"/>
      <c r="DP457" s="416"/>
      <c r="DQ457" s="417"/>
      <c r="DS457" s="289">
        <f>SUM(DS458:DS458)</f>
        <v>0</v>
      </c>
      <c r="DT457" s="416"/>
      <c r="DU457" s="416"/>
      <c r="DV457" s="417"/>
      <c r="DX457" s="289">
        <f>SUM(DX458:DX458)</f>
        <v>0</v>
      </c>
      <c r="DY457" s="416"/>
      <c r="DZ457" s="416"/>
      <c r="EA457" s="417"/>
      <c r="EC457" s="289">
        <f>SUM(EC458:EC458)</f>
        <v>0</v>
      </c>
      <c r="ED457" s="416"/>
      <c r="EE457" s="416"/>
      <c r="EF457" s="417"/>
      <c r="EH457" s="416">
        <f>SUM(EH458:EH458)</f>
        <v>0</v>
      </c>
      <c r="EI457" s="416">
        <f>SUM(EI458:EI458)</f>
        <v>0</v>
      </c>
      <c r="EJ457" s="416">
        <f>SUM(EJ458:EJ458)</f>
        <v>0</v>
      </c>
      <c r="EK457" s="417"/>
      <c r="EL457" s="416"/>
      <c r="EM457" s="416">
        <f>SUM(EM458:EM458)</f>
        <v>0</v>
      </c>
      <c r="EN457" s="416"/>
      <c r="EO457" s="416"/>
      <c r="EP457" s="301"/>
      <c r="ER457" s="290"/>
    </row>
    <row r="458" spans="4:148" ht="12.75" hidden="1" customHeight="1" x14ac:dyDescent="0.35">
      <c r="D458" s="301" t="s">
        <v>338</v>
      </c>
      <c r="G458" s="421"/>
      <c r="H458" s="425">
        <v>0</v>
      </c>
      <c r="I458" s="423"/>
      <c r="J458" s="416"/>
      <c r="K458" s="417"/>
      <c r="L458" s="424"/>
      <c r="M458" s="425">
        <v>0</v>
      </c>
      <c r="N458" s="423"/>
      <c r="O458" s="416"/>
      <c r="P458" s="417"/>
      <c r="Q458" s="424"/>
      <c r="R458" s="425">
        <v>0</v>
      </c>
      <c r="S458" s="423"/>
      <c r="T458" s="416"/>
      <c r="U458" s="417"/>
      <c r="V458" s="424"/>
      <c r="W458" s="425">
        <v>0</v>
      </c>
      <c r="X458" s="423"/>
      <c r="Y458" s="416"/>
      <c r="Z458" s="417"/>
      <c r="AA458" s="424"/>
      <c r="AB458" s="425">
        <v>0</v>
      </c>
      <c r="AC458" s="423"/>
      <c r="AD458" s="416"/>
      <c r="AE458" s="417"/>
      <c r="AF458" s="424"/>
      <c r="AG458" s="425">
        <v>0</v>
      </c>
      <c r="AH458" s="423"/>
      <c r="AI458" s="416"/>
      <c r="AJ458" s="417"/>
      <c r="AK458" s="424"/>
      <c r="AL458" s="425">
        <v>0</v>
      </c>
      <c r="AM458" s="423"/>
      <c r="AN458" s="416"/>
      <c r="AO458" s="417"/>
      <c r="AP458" s="424"/>
      <c r="AQ458" s="425">
        <v>0</v>
      </c>
      <c r="AR458" s="423"/>
      <c r="AS458" s="416"/>
      <c r="AT458" s="417"/>
      <c r="AU458" s="424"/>
      <c r="AV458" s="425">
        <v>0</v>
      </c>
      <c r="AW458" s="423"/>
      <c r="AX458" s="416"/>
      <c r="AY458" s="417"/>
      <c r="AZ458" s="424"/>
      <c r="BA458" s="425">
        <v>0</v>
      </c>
      <c r="BB458" s="423"/>
      <c r="BC458" s="416"/>
      <c r="BD458" s="417"/>
      <c r="BE458" s="424"/>
      <c r="BF458" s="425">
        <v>0</v>
      </c>
      <c r="BG458" s="423"/>
      <c r="BH458" s="416"/>
      <c r="BI458" s="417"/>
      <c r="BJ458" s="424"/>
      <c r="BK458" s="425">
        <v>0</v>
      </c>
      <c r="BL458" s="423"/>
      <c r="BM458" s="416"/>
      <c r="BN458" s="417"/>
      <c r="BO458" s="424"/>
      <c r="BP458" s="425">
        <v>0</v>
      </c>
      <c r="BQ458" s="423"/>
      <c r="BR458" s="416"/>
      <c r="BS458" s="417"/>
      <c r="BT458" s="424"/>
      <c r="BU458" s="425">
        <f>SUM(M458:BP458)</f>
        <v>0</v>
      </c>
      <c r="BV458" s="423"/>
      <c r="BW458" s="416"/>
      <c r="BX458" s="417"/>
      <c r="BY458" s="424"/>
      <c r="BZ458" s="425">
        <v>0</v>
      </c>
      <c r="CA458" s="423"/>
      <c r="CB458" s="416"/>
      <c r="CC458" s="417"/>
      <c r="CD458" s="424"/>
      <c r="CE458" s="425">
        <v>0</v>
      </c>
      <c r="CF458" s="423"/>
      <c r="CG458" s="427"/>
      <c r="CH458" s="417"/>
      <c r="CI458" s="421"/>
      <c r="CJ458" s="425">
        <v>0</v>
      </c>
      <c r="CK458" s="423"/>
      <c r="CL458" s="416"/>
      <c r="CM458" s="417"/>
      <c r="CN458" s="421"/>
      <c r="CO458" s="425">
        <v>0</v>
      </c>
      <c r="CP458" s="423"/>
      <c r="CQ458" s="416"/>
      <c r="CR458" s="417"/>
      <c r="CS458" s="421"/>
      <c r="CT458" s="425">
        <v>0</v>
      </c>
      <c r="CU458" s="423"/>
      <c r="CV458" s="416"/>
      <c r="CW458" s="417"/>
      <c r="CX458" s="421"/>
      <c r="CY458" s="425">
        <v>0</v>
      </c>
      <c r="CZ458" s="423"/>
      <c r="DA458" s="416"/>
      <c r="DB458" s="417"/>
      <c r="DC458" s="421"/>
      <c r="DD458" s="425">
        <v>0</v>
      </c>
      <c r="DE458" s="423"/>
      <c r="DF458" s="416"/>
      <c r="DG458" s="417"/>
      <c r="DH458" s="421"/>
      <c r="DI458" s="425">
        <v>0</v>
      </c>
      <c r="DJ458" s="423"/>
      <c r="DK458" s="416"/>
      <c r="DL458" s="417"/>
      <c r="DM458" s="421"/>
      <c r="DN458" s="425">
        <v>0</v>
      </c>
      <c r="DO458" s="423"/>
      <c r="DP458" s="416"/>
      <c r="DQ458" s="417"/>
      <c r="DR458" s="421"/>
      <c r="DS458" s="425">
        <v>0</v>
      </c>
      <c r="DT458" s="423"/>
      <c r="DU458" s="416"/>
      <c r="DV458" s="417"/>
      <c r="DW458" s="421"/>
      <c r="DX458" s="425">
        <v>0</v>
      </c>
      <c r="DY458" s="423"/>
      <c r="DZ458" s="416"/>
      <c r="EA458" s="417"/>
      <c r="EB458" s="421"/>
      <c r="EC458" s="425">
        <v>0</v>
      </c>
      <c r="ED458" s="423"/>
      <c r="EE458" s="416"/>
      <c r="EF458" s="417"/>
      <c r="EG458" s="421"/>
      <c r="EH458" s="425">
        <v>0</v>
      </c>
      <c r="EI458" s="423"/>
      <c r="EJ458" s="416"/>
      <c r="EK458" s="417"/>
      <c r="EL458" s="424"/>
      <c r="EM458" s="425">
        <f>SUM(CE458:CO458)</f>
        <v>0</v>
      </c>
      <c r="EN458" s="423"/>
      <c r="EO458" s="416"/>
      <c r="EP458" s="301"/>
      <c r="ER458" s="290"/>
    </row>
    <row r="459" spans="4:148" ht="12.75" customHeight="1" x14ac:dyDescent="0.35">
      <c r="D459" s="301"/>
      <c r="H459" s="416"/>
      <c r="I459" s="416"/>
      <c r="J459" s="416"/>
      <c r="K459" s="417"/>
      <c r="L459" s="416"/>
      <c r="M459" s="416"/>
      <c r="N459" s="416"/>
      <c r="O459" s="416"/>
      <c r="P459" s="417"/>
      <c r="Q459" s="416"/>
      <c r="R459" s="416"/>
      <c r="S459" s="416"/>
      <c r="T459" s="416"/>
      <c r="U459" s="417"/>
      <c r="V459" s="416"/>
      <c r="W459" s="416"/>
      <c r="X459" s="416"/>
      <c r="Y459" s="416"/>
      <c r="Z459" s="417"/>
      <c r="AA459" s="416"/>
      <c r="AB459" s="416"/>
      <c r="AC459" s="416"/>
      <c r="AD459" s="416"/>
      <c r="AE459" s="417"/>
      <c r="AF459" s="416"/>
      <c r="AG459" s="416"/>
      <c r="AH459" s="416"/>
      <c r="AI459" s="416"/>
      <c r="AJ459" s="417"/>
      <c r="AK459" s="416"/>
      <c r="AL459" s="416"/>
      <c r="AM459" s="416"/>
      <c r="AN459" s="416"/>
      <c r="AO459" s="417"/>
      <c r="AP459" s="416"/>
      <c r="AQ459" s="416"/>
      <c r="AR459" s="416"/>
      <c r="AS459" s="416"/>
      <c r="AT459" s="417"/>
      <c r="AU459" s="416"/>
      <c r="AV459" s="416"/>
      <c r="AW459" s="416"/>
      <c r="AX459" s="416"/>
      <c r="AY459" s="417"/>
      <c r="AZ459" s="416"/>
      <c r="BA459" s="416"/>
      <c r="BB459" s="416"/>
      <c r="BC459" s="416"/>
      <c r="BD459" s="417"/>
      <c r="BE459" s="416"/>
      <c r="BF459" s="416"/>
      <c r="BG459" s="416"/>
      <c r="BH459" s="416"/>
      <c r="BI459" s="417"/>
      <c r="BJ459" s="416"/>
      <c r="BK459" s="416"/>
      <c r="BL459" s="416"/>
      <c r="BM459" s="416"/>
      <c r="BN459" s="417"/>
      <c r="BO459" s="416"/>
      <c r="BP459" s="416"/>
      <c r="BQ459" s="416"/>
      <c r="BR459" s="416"/>
      <c r="BS459" s="417"/>
      <c r="BT459" s="416"/>
      <c r="BU459" s="416"/>
      <c r="BV459" s="416"/>
      <c r="BW459" s="416"/>
      <c r="BX459" s="417"/>
      <c r="BY459" s="416"/>
      <c r="BZ459" s="416"/>
      <c r="CA459" s="416"/>
      <c r="CB459" s="416"/>
      <c r="CC459" s="417"/>
      <c r="CD459" s="416"/>
      <c r="CE459" s="416"/>
      <c r="CF459" s="416"/>
      <c r="CG459" s="416"/>
      <c r="CH459" s="417"/>
      <c r="CI459" s="416"/>
      <c r="CJ459" s="416"/>
      <c r="CK459" s="416"/>
      <c r="CL459" s="416"/>
      <c r="CM459" s="417"/>
      <c r="CN459" s="416"/>
      <c r="CO459" s="416"/>
      <c r="CP459" s="416"/>
      <c r="CQ459" s="416"/>
      <c r="CR459" s="417"/>
      <c r="CS459" s="416"/>
      <c r="CT459" s="416"/>
      <c r="CU459" s="416"/>
      <c r="CV459" s="416"/>
      <c r="CW459" s="417"/>
      <c r="CX459" s="416"/>
      <c r="CY459" s="416"/>
      <c r="CZ459" s="416"/>
      <c r="DA459" s="416"/>
      <c r="DB459" s="417"/>
      <c r="DC459" s="416"/>
      <c r="DD459" s="416"/>
      <c r="DE459" s="416"/>
      <c r="DF459" s="416"/>
      <c r="DG459" s="417"/>
      <c r="DH459" s="416"/>
      <c r="DI459" s="416"/>
      <c r="DJ459" s="416"/>
      <c r="DK459" s="416"/>
      <c r="DL459" s="417"/>
      <c r="DM459" s="416"/>
      <c r="DN459" s="416"/>
      <c r="DO459" s="416"/>
      <c r="DP459" s="416"/>
      <c r="DQ459" s="417"/>
      <c r="DR459" s="416"/>
      <c r="DS459" s="416"/>
      <c r="DT459" s="416"/>
      <c r="DU459" s="416"/>
      <c r="DV459" s="417"/>
      <c r="DW459" s="416"/>
      <c r="DX459" s="416"/>
      <c r="DY459" s="416"/>
      <c r="DZ459" s="416"/>
      <c r="EA459" s="417"/>
      <c r="EB459" s="416"/>
      <c r="EC459" s="416"/>
      <c r="ED459" s="416"/>
      <c r="EE459" s="416"/>
      <c r="EF459" s="417"/>
      <c r="EG459" s="416"/>
      <c r="EH459" s="416"/>
      <c r="EI459" s="416"/>
      <c r="EJ459" s="416"/>
      <c r="EK459" s="417"/>
      <c r="EL459" s="416"/>
      <c r="EM459" s="416"/>
      <c r="EN459" s="416"/>
      <c r="EO459" s="416"/>
      <c r="EP459" s="301"/>
      <c r="ER459" s="290"/>
    </row>
    <row r="460" spans="4:148" ht="12.75" customHeight="1" x14ac:dyDescent="0.35">
      <c r="D460" s="301" t="s">
        <v>400</v>
      </c>
      <c r="H460" s="416">
        <f>SUM(H461:H461)</f>
        <v>0</v>
      </c>
      <c r="I460" s="416"/>
      <c r="J460" s="416"/>
      <c r="K460" s="417"/>
      <c r="L460" s="416"/>
      <c r="M460" s="416">
        <f>SUM(M461:M461)</f>
        <v>0</v>
      </c>
      <c r="N460" s="416"/>
      <c r="O460" s="416"/>
      <c r="P460" s="417"/>
      <c r="Q460" s="416"/>
      <c r="R460" s="416">
        <f>SUM(R461:R461)</f>
        <v>0</v>
      </c>
      <c r="S460" s="416"/>
      <c r="T460" s="416"/>
      <c r="U460" s="417"/>
      <c r="V460" s="416"/>
      <c r="W460" s="416">
        <f>SUM(W461:W461)</f>
        <v>0</v>
      </c>
      <c r="X460" s="416"/>
      <c r="Y460" s="416"/>
      <c r="Z460" s="417"/>
      <c r="AA460" s="416"/>
      <c r="AB460" s="416">
        <f>SUM(AB461:AB461)</f>
        <v>0</v>
      </c>
      <c r="AC460" s="416"/>
      <c r="AD460" s="416"/>
      <c r="AE460" s="417"/>
      <c r="AF460" s="416"/>
      <c r="AG460" s="416">
        <f>SUM(AG461:AG461)</f>
        <v>0</v>
      </c>
      <c r="AH460" s="416"/>
      <c r="AI460" s="416"/>
      <c r="AJ460" s="417"/>
      <c r="AK460" s="416"/>
      <c r="AL460" s="416">
        <f>SUM(AL461:AL461)</f>
        <v>0</v>
      </c>
      <c r="AM460" s="416"/>
      <c r="AN460" s="416"/>
      <c r="AO460" s="417"/>
      <c r="AP460" s="416"/>
      <c r="AQ460" s="416">
        <f>SUM(AQ461:AQ461)</f>
        <v>0</v>
      </c>
      <c r="AR460" s="416"/>
      <c r="AS460" s="416"/>
      <c r="AT460" s="417"/>
      <c r="AU460" s="416"/>
      <c r="AV460" s="416">
        <f>SUM(AV461:AV461)</f>
        <v>0</v>
      </c>
      <c r="AW460" s="416"/>
      <c r="AX460" s="416"/>
      <c r="AY460" s="417"/>
      <c r="AZ460" s="416"/>
      <c r="BA460" s="416">
        <f>SUM(BA461:BA461)</f>
        <v>0</v>
      </c>
      <c r="BB460" s="416"/>
      <c r="BC460" s="416"/>
      <c r="BD460" s="417"/>
      <c r="BE460" s="416"/>
      <c r="BF460" s="416">
        <f>SUM(BF461:BF461)</f>
        <v>0</v>
      </c>
      <c r="BG460" s="416"/>
      <c r="BH460" s="416"/>
      <c r="BI460" s="417"/>
      <c r="BJ460" s="416"/>
      <c r="BK460" s="416">
        <f>SUM(BK461:BK461)</f>
        <v>0</v>
      </c>
      <c r="BL460" s="416"/>
      <c r="BM460" s="416"/>
      <c r="BN460" s="417"/>
      <c r="BO460" s="416"/>
      <c r="BP460" s="416">
        <f>SUM(BP461:BP461)</f>
        <v>0</v>
      </c>
      <c r="BQ460" s="416"/>
      <c r="BR460" s="416"/>
      <c r="BS460" s="417"/>
      <c r="BT460" s="416"/>
      <c r="BU460" s="416">
        <f>SUM(BU461:BU461)</f>
        <v>0</v>
      </c>
      <c r="BV460" s="416"/>
      <c r="BW460" s="416"/>
      <c r="BX460" s="417"/>
      <c r="BY460" s="416"/>
      <c r="BZ460" s="416">
        <f>SUM(BZ461:BZ461)</f>
        <v>867180</v>
      </c>
      <c r="CA460" s="416"/>
      <c r="CB460" s="416"/>
      <c r="CC460" s="417"/>
      <c r="CD460" s="416"/>
      <c r="CE460" s="416">
        <f>SUM(CE461:CE461)</f>
        <v>184491</v>
      </c>
      <c r="CF460" s="416"/>
      <c r="CG460" s="416"/>
      <c r="CH460" s="417"/>
      <c r="CI460" s="416"/>
      <c r="CJ460" s="416">
        <f>SUM(CJ461:CJ461)</f>
        <v>270992</v>
      </c>
      <c r="CK460" s="416"/>
      <c r="CL460" s="416"/>
      <c r="CM460" s="417"/>
      <c r="CN460" s="416"/>
      <c r="CO460" s="416">
        <f>SUM(CO461:CO461)</f>
        <v>0</v>
      </c>
      <c r="CP460" s="416"/>
      <c r="CQ460" s="416"/>
      <c r="CR460" s="417"/>
      <c r="CS460" s="416"/>
      <c r="CT460" s="416">
        <f>SUM(CT461:CT461)</f>
        <v>85176</v>
      </c>
      <c r="CU460" s="416"/>
      <c r="CV460" s="416"/>
      <c r="CW460" s="417"/>
      <c r="CX460" s="416"/>
      <c r="CY460" s="416">
        <f>SUM(CY461:CY461)</f>
        <v>0</v>
      </c>
      <c r="CZ460" s="416"/>
      <c r="DA460" s="416"/>
      <c r="DB460" s="417"/>
      <c r="DC460" s="416"/>
      <c r="DD460" s="416">
        <f>SUM(DD461:DD461)</f>
        <v>0</v>
      </c>
      <c r="DE460" s="416"/>
      <c r="DF460" s="416"/>
      <c r="DG460" s="417"/>
      <c r="DH460" s="416"/>
      <c r="DI460" s="416">
        <f>SUM(DI461:DI461)</f>
        <v>0</v>
      </c>
      <c r="DJ460" s="416"/>
      <c r="DK460" s="416"/>
      <c r="DL460" s="417"/>
      <c r="DM460" s="416"/>
      <c r="DN460" s="416">
        <f>SUM(DN461:DN461)</f>
        <v>0</v>
      </c>
      <c r="DO460" s="416"/>
      <c r="DP460" s="416"/>
      <c r="DQ460" s="417"/>
      <c r="DR460" s="416"/>
      <c r="DS460" s="416">
        <f>SUM(DS461:DS461)</f>
        <v>0</v>
      </c>
      <c r="DT460" s="416"/>
      <c r="DU460" s="416"/>
      <c r="DV460" s="417"/>
      <c r="DW460" s="416"/>
      <c r="DX460" s="416">
        <f>SUM(DX461:DX461)</f>
        <v>0</v>
      </c>
      <c r="DY460" s="416"/>
      <c r="DZ460" s="416"/>
      <c r="EA460" s="417"/>
      <c r="EB460" s="416"/>
      <c r="EC460" s="416">
        <f>SUM(EC461:EC461)</f>
        <v>271231</v>
      </c>
      <c r="ED460" s="416"/>
      <c r="EE460" s="416"/>
      <c r="EF460" s="417"/>
      <c r="EG460" s="416"/>
      <c r="EH460" s="416">
        <f>SUM(EH461:EH461)</f>
        <v>55290</v>
      </c>
      <c r="EI460" s="416"/>
      <c r="EJ460" s="416"/>
      <c r="EK460" s="417"/>
      <c r="EL460" s="416"/>
      <c r="EM460" s="416">
        <f>SUM(EM461:EM461)</f>
        <v>184491</v>
      </c>
      <c r="EO460" s="435"/>
      <c r="EP460" s="301"/>
      <c r="EQ460" s="290"/>
      <c r="ER460" s="290"/>
    </row>
    <row r="461" spans="4:148" ht="12.75" customHeight="1" x14ac:dyDescent="0.35">
      <c r="D461" s="301" t="s">
        <v>338</v>
      </c>
      <c r="G461" s="421"/>
      <c r="H461" s="425">
        <v>0</v>
      </c>
      <c r="I461" s="423"/>
      <c r="J461" s="416"/>
      <c r="K461" s="417"/>
      <c r="L461" s="424"/>
      <c r="M461" s="425">
        <v>0</v>
      </c>
      <c r="N461" s="423"/>
      <c r="O461" s="416"/>
      <c r="P461" s="417"/>
      <c r="Q461" s="424"/>
      <c r="R461" s="425">
        <v>0</v>
      </c>
      <c r="S461" s="423"/>
      <c r="T461" s="416"/>
      <c r="U461" s="417"/>
      <c r="V461" s="424"/>
      <c r="W461" s="425">
        <v>0</v>
      </c>
      <c r="X461" s="423"/>
      <c r="Y461" s="416"/>
      <c r="Z461" s="417"/>
      <c r="AA461" s="424"/>
      <c r="AB461" s="425">
        <v>0</v>
      </c>
      <c r="AC461" s="423"/>
      <c r="AD461" s="416"/>
      <c r="AE461" s="417"/>
      <c r="AF461" s="424"/>
      <c r="AG461" s="425">
        <v>0</v>
      </c>
      <c r="AH461" s="423"/>
      <c r="AI461" s="416"/>
      <c r="AJ461" s="417"/>
      <c r="AK461" s="424"/>
      <c r="AL461" s="425">
        <v>0</v>
      </c>
      <c r="AM461" s="423"/>
      <c r="AN461" s="416"/>
      <c r="AO461" s="417"/>
      <c r="AP461" s="424"/>
      <c r="AQ461" s="425">
        <v>0</v>
      </c>
      <c r="AR461" s="423"/>
      <c r="AS461" s="416"/>
      <c r="AT461" s="417"/>
      <c r="AU461" s="424"/>
      <c r="AV461" s="425">
        <v>0</v>
      </c>
      <c r="AW461" s="423"/>
      <c r="AX461" s="416"/>
      <c r="AY461" s="417"/>
      <c r="AZ461" s="424"/>
      <c r="BA461" s="425">
        <v>0</v>
      </c>
      <c r="BB461" s="423"/>
      <c r="BC461" s="416"/>
      <c r="BD461" s="417"/>
      <c r="BE461" s="424"/>
      <c r="BF461" s="425">
        <v>0</v>
      </c>
      <c r="BG461" s="423"/>
      <c r="BH461" s="416"/>
      <c r="BI461" s="417"/>
      <c r="BJ461" s="424"/>
      <c r="BK461" s="425">
        <v>0</v>
      </c>
      <c r="BL461" s="423"/>
      <c r="BM461" s="416"/>
      <c r="BN461" s="417"/>
      <c r="BO461" s="424"/>
      <c r="BP461" s="425">
        <v>0</v>
      </c>
      <c r="BQ461" s="423"/>
      <c r="BR461" s="416"/>
      <c r="BS461" s="417"/>
      <c r="BT461" s="424"/>
      <c r="BU461" s="425">
        <f>SUM(M461:BP461)</f>
        <v>0</v>
      </c>
      <c r="BV461" s="423"/>
      <c r="BW461" s="416"/>
      <c r="BX461" s="417"/>
      <c r="BY461" s="424"/>
      <c r="BZ461" s="425">
        <v>867180</v>
      </c>
      <c r="CA461" s="423"/>
      <c r="CB461" s="416"/>
      <c r="CC461" s="417"/>
      <c r="CD461" s="424"/>
      <c r="CE461" s="425">
        <v>184491</v>
      </c>
      <c r="CF461" s="423"/>
      <c r="CG461" s="416"/>
      <c r="CH461" s="417"/>
      <c r="CI461" s="424"/>
      <c r="CJ461" s="425">
        <v>270992</v>
      </c>
      <c r="CK461" s="423"/>
      <c r="CL461" s="416"/>
      <c r="CM461" s="417"/>
      <c r="CN461" s="424"/>
      <c r="CO461" s="425">
        <v>0</v>
      </c>
      <c r="CP461" s="423"/>
      <c r="CQ461" s="416"/>
      <c r="CR461" s="417"/>
      <c r="CS461" s="424"/>
      <c r="CT461" s="425">
        <v>85176</v>
      </c>
      <c r="CU461" s="423"/>
      <c r="CV461" s="416"/>
      <c r="CW461" s="417"/>
      <c r="CX461" s="424"/>
      <c r="CY461" s="425">
        <v>0</v>
      </c>
      <c r="CZ461" s="423"/>
      <c r="DA461" s="416"/>
      <c r="DB461" s="417"/>
      <c r="DC461" s="424"/>
      <c r="DD461" s="425">
        <v>0</v>
      </c>
      <c r="DE461" s="423"/>
      <c r="DF461" s="416"/>
      <c r="DG461" s="417"/>
      <c r="DH461" s="424"/>
      <c r="DI461" s="425">
        <v>0</v>
      </c>
      <c r="DJ461" s="423"/>
      <c r="DK461" s="416"/>
      <c r="DL461" s="417"/>
      <c r="DM461" s="424"/>
      <c r="DN461" s="425">
        <v>0</v>
      </c>
      <c r="DO461" s="423"/>
      <c r="DP461" s="416"/>
      <c r="DQ461" s="417"/>
      <c r="DR461" s="424"/>
      <c r="DS461" s="425">
        <v>0</v>
      </c>
      <c r="DT461" s="423"/>
      <c r="DU461" s="416"/>
      <c r="DV461" s="417"/>
      <c r="DW461" s="424"/>
      <c r="DX461" s="425">
        <v>0</v>
      </c>
      <c r="DY461" s="423"/>
      <c r="DZ461" s="416"/>
      <c r="EA461" s="417"/>
      <c r="EB461" s="424"/>
      <c r="EC461" s="425">
        <v>271231</v>
      </c>
      <c r="ED461" s="423"/>
      <c r="EE461" s="416"/>
      <c r="EF461" s="417"/>
      <c r="EG461" s="424"/>
      <c r="EH461" s="425">
        <v>55290</v>
      </c>
      <c r="EI461" s="423"/>
      <c r="EJ461" s="416"/>
      <c r="EK461" s="417"/>
      <c r="EL461" s="424"/>
      <c r="EM461" s="425">
        <f t="shared" ref="EM461" si="42">SUM(CE461)</f>
        <v>184491</v>
      </c>
      <c r="EN461" s="462"/>
      <c r="EP461" s="301"/>
      <c r="EQ461" s="290"/>
      <c r="ER461" s="290"/>
    </row>
    <row r="462" spans="4:148" ht="12.75" customHeight="1" x14ac:dyDescent="0.35">
      <c r="D462" s="301"/>
      <c r="H462" s="416"/>
      <c r="I462" s="416"/>
      <c r="J462" s="416"/>
      <c r="K462" s="417"/>
      <c r="L462" s="416"/>
      <c r="M462" s="416"/>
      <c r="N462" s="416"/>
      <c r="O462" s="416"/>
      <c r="P462" s="417"/>
      <c r="Q462" s="416"/>
      <c r="R462" s="416"/>
      <c r="S462" s="416"/>
      <c r="T462" s="416"/>
      <c r="U462" s="417"/>
      <c r="V462" s="416"/>
      <c r="W462" s="416"/>
      <c r="X462" s="416"/>
      <c r="Y462" s="416"/>
      <c r="Z462" s="417"/>
      <c r="AA462" s="416"/>
      <c r="AB462" s="416"/>
      <c r="AC462" s="416"/>
      <c r="AD462" s="416"/>
      <c r="AE462" s="417"/>
      <c r="AF462" s="416"/>
      <c r="AG462" s="416"/>
      <c r="AH462" s="416"/>
      <c r="AI462" s="416"/>
      <c r="AJ462" s="417"/>
      <c r="AK462" s="416"/>
      <c r="AL462" s="416"/>
      <c r="AM462" s="416"/>
      <c r="AN462" s="416"/>
      <c r="AO462" s="417"/>
      <c r="AP462" s="416"/>
      <c r="AQ462" s="416"/>
      <c r="AR462" s="416"/>
      <c r="AS462" s="416"/>
      <c r="AT462" s="417"/>
      <c r="AU462" s="416"/>
      <c r="AV462" s="416"/>
      <c r="AW462" s="416"/>
      <c r="AX462" s="416"/>
      <c r="AY462" s="417"/>
      <c r="AZ462" s="416"/>
      <c r="BA462" s="416"/>
      <c r="BB462" s="416"/>
      <c r="BC462" s="416"/>
      <c r="BD462" s="417"/>
      <c r="BE462" s="416"/>
      <c r="BF462" s="416"/>
      <c r="BG462" s="416"/>
      <c r="BH462" s="416"/>
      <c r="BI462" s="417"/>
      <c r="BJ462" s="416"/>
      <c r="BK462" s="416"/>
      <c r="BL462" s="416"/>
      <c r="BM462" s="416"/>
      <c r="BN462" s="417"/>
      <c r="BO462" s="416"/>
      <c r="BP462" s="416"/>
      <c r="BQ462" s="416"/>
      <c r="BR462" s="416"/>
      <c r="BS462" s="417"/>
      <c r="BT462" s="416"/>
      <c r="BU462" s="416"/>
      <c r="BV462" s="416"/>
      <c r="BW462" s="416"/>
      <c r="BX462" s="417"/>
      <c r="BY462" s="416"/>
      <c r="BZ462" s="416"/>
      <c r="CA462" s="416"/>
      <c r="CB462" s="416"/>
      <c r="CC462" s="417"/>
      <c r="CD462" s="416"/>
      <c r="CE462" s="416"/>
      <c r="CF462" s="416"/>
      <c r="CG462" s="416"/>
      <c r="CH462" s="417"/>
      <c r="CI462" s="416"/>
      <c r="CJ462" s="416"/>
      <c r="CK462" s="416"/>
      <c r="CL462" s="416"/>
      <c r="CM462" s="417"/>
      <c r="CN462" s="416"/>
      <c r="CO462" s="416"/>
      <c r="CP462" s="416"/>
      <c r="CQ462" s="416"/>
      <c r="CR462" s="417"/>
      <c r="CS462" s="416"/>
      <c r="CT462" s="416"/>
      <c r="CU462" s="416"/>
      <c r="CV462" s="416"/>
      <c r="CW462" s="417"/>
      <c r="CX462" s="416"/>
      <c r="CY462" s="416"/>
      <c r="CZ462" s="416"/>
      <c r="DA462" s="416"/>
      <c r="DB462" s="417"/>
      <c r="DC462" s="416"/>
      <c r="DD462" s="416"/>
      <c r="DE462" s="416"/>
      <c r="DF462" s="416"/>
      <c r="DG462" s="417"/>
      <c r="DH462" s="416"/>
      <c r="DI462" s="416"/>
      <c r="DJ462" s="416"/>
      <c r="DK462" s="416"/>
      <c r="DL462" s="417"/>
      <c r="DM462" s="416"/>
      <c r="DN462" s="416"/>
      <c r="DO462" s="416"/>
      <c r="DP462" s="416"/>
      <c r="DQ462" s="417"/>
      <c r="DR462" s="416"/>
      <c r="DS462" s="416"/>
      <c r="DT462" s="416"/>
      <c r="DU462" s="416"/>
      <c r="DV462" s="417"/>
      <c r="DW462" s="416"/>
      <c r="DX462" s="416"/>
      <c r="DY462" s="416"/>
      <c r="DZ462" s="416"/>
      <c r="EA462" s="417"/>
      <c r="EB462" s="416"/>
      <c r="EC462" s="416"/>
      <c r="ED462" s="416"/>
      <c r="EE462" s="416"/>
      <c r="EF462" s="417"/>
      <c r="EG462" s="416"/>
      <c r="EH462" s="416"/>
      <c r="EI462" s="416"/>
      <c r="EJ462" s="416"/>
      <c r="EK462" s="417"/>
      <c r="EL462" s="416"/>
      <c r="EM462" s="416"/>
      <c r="EN462" s="416"/>
      <c r="EO462" s="416"/>
      <c r="EP462" s="301"/>
      <c r="ER462" s="290"/>
    </row>
    <row r="463" spans="4:148" ht="12.75" customHeight="1" x14ac:dyDescent="0.35">
      <c r="D463" s="301" t="s">
        <v>357</v>
      </c>
      <c r="H463" s="416">
        <f>SUM(H464:H464)</f>
        <v>0</v>
      </c>
      <c r="I463" s="416"/>
      <c r="J463" s="416"/>
      <c r="K463" s="417"/>
      <c r="L463" s="416"/>
      <c r="M463" s="416">
        <f>SUM(M464:M464)</f>
        <v>0</v>
      </c>
      <c r="N463" s="416"/>
      <c r="O463" s="416"/>
      <c r="P463" s="417"/>
      <c r="Q463" s="416"/>
      <c r="R463" s="416">
        <f>SUM(R464:R464)</f>
        <v>0</v>
      </c>
      <c r="S463" s="416"/>
      <c r="T463" s="416"/>
      <c r="U463" s="417"/>
      <c r="V463" s="416"/>
      <c r="W463" s="416">
        <f>SUM(W464:W464)</f>
        <v>0</v>
      </c>
      <c r="X463" s="416"/>
      <c r="Y463" s="416"/>
      <c r="Z463" s="417"/>
      <c r="AA463" s="416"/>
      <c r="AB463" s="416">
        <f>SUM(AB464:AB464)</f>
        <v>0</v>
      </c>
      <c r="AC463" s="416"/>
      <c r="AD463" s="416"/>
      <c r="AE463" s="417"/>
      <c r="AF463" s="416"/>
      <c r="AG463" s="416">
        <f>SUM(AG464:AG464)</f>
        <v>0</v>
      </c>
      <c r="AH463" s="416"/>
      <c r="AI463" s="416"/>
      <c r="AJ463" s="417"/>
      <c r="AK463" s="416"/>
      <c r="AL463" s="416">
        <f>SUM(AL464:AL464)</f>
        <v>0</v>
      </c>
      <c r="AM463" s="416"/>
      <c r="AN463" s="416"/>
      <c r="AO463" s="417"/>
      <c r="AP463" s="416"/>
      <c r="AQ463" s="416">
        <f>SUM(AQ464:AQ464)</f>
        <v>0</v>
      </c>
      <c r="AR463" s="416"/>
      <c r="AS463" s="416"/>
      <c r="AT463" s="417"/>
      <c r="AU463" s="416"/>
      <c r="AV463" s="416">
        <f>SUM(AV464:AV464)</f>
        <v>0</v>
      </c>
      <c r="AW463" s="416"/>
      <c r="AX463" s="416"/>
      <c r="AY463" s="417"/>
      <c r="AZ463" s="416"/>
      <c r="BA463" s="416">
        <f>SUM(BA464:BA464)</f>
        <v>0</v>
      </c>
      <c r="BB463" s="416"/>
      <c r="BC463" s="416"/>
      <c r="BD463" s="417"/>
      <c r="BE463" s="416"/>
      <c r="BF463" s="416">
        <f>SUM(BF464:BF464)</f>
        <v>0</v>
      </c>
      <c r="BG463" s="416"/>
      <c r="BH463" s="416"/>
      <c r="BI463" s="417"/>
      <c r="BJ463" s="416"/>
      <c r="BK463" s="416">
        <f>SUM(BK464:BK464)</f>
        <v>0</v>
      </c>
      <c r="BL463" s="416"/>
      <c r="BM463" s="416"/>
      <c r="BN463" s="417"/>
      <c r="BO463" s="416"/>
      <c r="BP463" s="416">
        <f>SUM(BP464:BP464)</f>
        <v>0</v>
      </c>
      <c r="BQ463" s="416"/>
      <c r="BR463" s="416"/>
      <c r="BS463" s="417"/>
      <c r="BT463" s="416"/>
      <c r="BU463" s="416">
        <f>SUM(BU464:BU464)</f>
        <v>0</v>
      </c>
      <c r="BV463" s="416"/>
      <c r="BW463" s="416"/>
      <c r="BX463" s="417"/>
      <c r="BY463" s="416"/>
      <c r="BZ463" s="416">
        <f>SUM(BZ464:BZ464)</f>
        <v>5295369</v>
      </c>
      <c r="CA463" s="416"/>
      <c r="CB463" s="416"/>
      <c r="CC463" s="417"/>
      <c r="CD463" s="416"/>
      <c r="CE463" s="416">
        <f>SUM(CE464:CE464)</f>
        <v>0</v>
      </c>
      <c r="CF463" s="416"/>
      <c r="CG463" s="416"/>
      <c r="CH463" s="417"/>
      <c r="CI463" s="416"/>
      <c r="CJ463" s="416">
        <f>SUM(CJ464:CJ464)</f>
        <v>0</v>
      </c>
      <c r="CK463" s="416"/>
      <c r="CL463" s="416"/>
      <c r="CM463" s="417"/>
      <c r="CN463" s="416"/>
      <c r="CO463" s="416">
        <f>SUM(CO464:CO464)</f>
        <v>0</v>
      </c>
      <c r="CP463" s="416"/>
      <c r="CQ463" s="416"/>
      <c r="CR463" s="417"/>
      <c r="CS463" s="416"/>
      <c r="CT463" s="416">
        <f>SUM(CT464:CT464)</f>
        <v>0</v>
      </c>
      <c r="CU463" s="416"/>
      <c r="CV463" s="416"/>
      <c r="CW463" s="417"/>
      <c r="CX463" s="416"/>
      <c r="CY463" s="416">
        <f>SUM(CY464:CY464)</f>
        <v>0</v>
      </c>
      <c r="CZ463" s="416"/>
      <c r="DA463" s="416"/>
      <c r="DB463" s="417"/>
      <c r="DC463" s="416"/>
      <c r="DD463" s="416">
        <f>SUM(DD464:DD464)</f>
        <v>0</v>
      </c>
      <c r="DE463" s="416"/>
      <c r="DF463" s="416"/>
      <c r="DG463" s="417"/>
      <c r="DH463" s="416"/>
      <c r="DI463" s="416">
        <f>SUM(DI464:DI464)</f>
        <v>0</v>
      </c>
      <c r="DJ463" s="416"/>
      <c r="DK463" s="416"/>
      <c r="DL463" s="417"/>
      <c r="DM463" s="416"/>
      <c r="DN463" s="416">
        <f>SUM(DN464:DN464)</f>
        <v>4411719</v>
      </c>
      <c r="DO463" s="416"/>
      <c r="DP463" s="416"/>
      <c r="DQ463" s="417"/>
      <c r="DR463" s="416"/>
      <c r="DS463" s="416">
        <f>SUM(DS464:DS464)</f>
        <v>726325</v>
      </c>
      <c r="DT463" s="416"/>
      <c r="DU463" s="416"/>
      <c r="DV463" s="417"/>
      <c r="DW463" s="416"/>
      <c r="DX463" s="416">
        <f>SUM(DX464:DX464)</f>
        <v>0</v>
      </c>
      <c r="DY463" s="416"/>
      <c r="DZ463" s="416"/>
      <c r="EA463" s="417"/>
      <c r="EB463" s="416"/>
      <c r="EC463" s="416">
        <f>SUM(EC464:EC464)</f>
        <v>0</v>
      </c>
      <c r="ED463" s="416"/>
      <c r="EE463" s="416"/>
      <c r="EF463" s="417"/>
      <c r="EG463" s="416"/>
      <c r="EH463" s="416">
        <f>SUM(EH464:EH464)</f>
        <v>157325</v>
      </c>
      <c r="EI463" s="416"/>
      <c r="EJ463" s="416"/>
      <c r="EK463" s="417"/>
      <c r="EL463" s="416"/>
      <c r="EM463" s="416">
        <f>SUM(EM464:EM464)</f>
        <v>0</v>
      </c>
      <c r="EN463" s="416"/>
      <c r="EO463" s="416"/>
      <c r="EP463" s="301"/>
      <c r="ER463" s="290"/>
    </row>
    <row r="464" spans="4:148" ht="12.75" customHeight="1" x14ac:dyDescent="0.35">
      <c r="D464" s="301" t="s">
        <v>338</v>
      </c>
      <c r="G464" s="421"/>
      <c r="H464" s="425">
        <v>0</v>
      </c>
      <c r="I464" s="423"/>
      <c r="J464" s="416"/>
      <c r="K464" s="417"/>
      <c r="L464" s="424"/>
      <c r="M464" s="425">
        <v>0</v>
      </c>
      <c r="N464" s="423"/>
      <c r="O464" s="416"/>
      <c r="P464" s="417"/>
      <c r="Q464" s="424"/>
      <c r="R464" s="425">
        <v>0</v>
      </c>
      <c r="S464" s="423"/>
      <c r="T464" s="416"/>
      <c r="U464" s="417"/>
      <c r="V464" s="424"/>
      <c r="W464" s="425">
        <v>0</v>
      </c>
      <c r="X464" s="423"/>
      <c r="Y464" s="416"/>
      <c r="Z464" s="417"/>
      <c r="AA464" s="424"/>
      <c r="AB464" s="425">
        <v>0</v>
      </c>
      <c r="AC464" s="423"/>
      <c r="AD464" s="416"/>
      <c r="AE464" s="417"/>
      <c r="AF464" s="424"/>
      <c r="AG464" s="425">
        <v>0</v>
      </c>
      <c r="AH464" s="423"/>
      <c r="AI464" s="416"/>
      <c r="AJ464" s="417"/>
      <c r="AK464" s="424"/>
      <c r="AL464" s="425">
        <v>0</v>
      </c>
      <c r="AM464" s="423"/>
      <c r="AN464" s="416"/>
      <c r="AO464" s="417"/>
      <c r="AP464" s="424"/>
      <c r="AQ464" s="425">
        <v>0</v>
      </c>
      <c r="AR464" s="423"/>
      <c r="AS464" s="416"/>
      <c r="AT464" s="417"/>
      <c r="AU464" s="424"/>
      <c r="AV464" s="425">
        <v>0</v>
      </c>
      <c r="AW464" s="423"/>
      <c r="AX464" s="416"/>
      <c r="AY464" s="417"/>
      <c r="AZ464" s="424"/>
      <c r="BA464" s="425">
        <v>0</v>
      </c>
      <c r="BB464" s="423"/>
      <c r="BC464" s="416"/>
      <c r="BD464" s="417"/>
      <c r="BE464" s="424"/>
      <c r="BF464" s="425">
        <v>0</v>
      </c>
      <c r="BG464" s="423"/>
      <c r="BH464" s="416"/>
      <c r="BI464" s="417"/>
      <c r="BJ464" s="424"/>
      <c r="BK464" s="425">
        <v>0</v>
      </c>
      <c r="BL464" s="423"/>
      <c r="BM464" s="416"/>
      <c r="BN464" s="417"/>
      <c r="BO464" s="424"/>
      <c r="BP464" s="425">
        <v>0</v>
      </c>
      <c r="BQ464" s="423"/>
      <c r="BR464" s="416"/>
      <c r="BS464" s="417"/>
      <c r="BT464" s="424"/>
      <c r="BU464" s="425">
        <f>SUM(M464:BP464)</f>
        <v>0</v>
      </c>
      <c r="BV464" s="423"/>
      <c r="BW464" s="416"/>
      <c r="BX464" s="417"/>
      <c r="BY464" s="424"/>
      <c r="BZ464" s="425">
        <v>5295369</v>
      </c>
      <c r="CA464" s="423"/>
      <c r="CB464" s="416"/>
      <c r="CC464" s="417"/>
      <c r="CD464" s="424"/>
      <c r="CE464" s="425">
        <v>0</v>
      </c>
      <c r="CF464" s="423"/>
      <c r="CG464" s="416"/>
      <c r="CH464" s="417"/>
      <c r="CI464" s="424"/>
      <c r="CJ464" s="425">
        <v>0</v>
      </c>
      <c r="CK464" s="423"/>
      <c r="CL464" s="416"/>
      <c r="CM464" s="417"/>
      <c r="CN464" s="424"/>
      <c r="CO464" s="425">
        <v>0</v>
      </c>
      <c r="CP464" s="423"/>
      <c r="CQ464" s="416"/>
      <c r="CR464" s="417"/>
      <c r="CS464" s="424"/>
      <c r="CT464" s="425">
        <v>0</v>
      </c>
      <c r="CU464" s="423"/>
      <c r="CV464" s="416"/>
      <c r="CW464" s="417"/>
      <c r="CX464" s="424"/>
      <c r="CY464" s="425">
        <v>0</v>
      </c>
      <c r="CZ464" s="423"/>
      <c r="DA464" s="416"/>
      <c r="DB464" s="417"/>
      <c r="DC464" s="424"/>
      <c r="DD464" s="425">
        <v>0</v>
      </c>
      <c r="DE464" s="423"/>
      <c r="DF464" s="416"/>
      <c r="DG464" s="417"/>
      <c r="DH464" s="424"/>
      <c r="DI464" s="425">
        <v>0</v>
      </c>
      <c r="DJ464" s="423"/>
      <c r="DK464" s="416"/>
      <c r="DL464" s="417"/>
      <c r="DM464" s="424"/>
      <c r="DN464" s="425">
        <v>4411719</v>
      </c>
      <c r="DO464" s="423"/>
      <c r="DP464" s="416"/>
      <c r="DQ464" s="417"/>
      <c r="DR464" s="424"/>
      <c r="DS464" s="425">
        <v>726325</v>
      </c>
      <c r="DT464" s="423"/>
      <c r="DU464" s="416"/>
      <c r="DV464" s="417"/>
      <c r="DW464" s="424"/>
      <c r="DX464" s="425">
        <v>0</v>
      </c>
      <c r="DY464" s="423"/>
      <c r="DZ464" s="416"/>
      <c r="EA464" s="417"/>
      <c r="EB464" s="424"/>
      <c r="EC464" s="425">
        <v>0</v>
      </c>
      <c r="ED464" s="423"/>
      <c r="EE464" s="416"/>
      <c r="EF464" s="417"/>
      <c r="EG464" s="424"/>
      <c r="EH464" s="425">
        <v>157325</v>
      </c>
      <c r="EI464" s="423"/>
      <c r="EJ464" s="416"/>
      <c r="EK464" s="417"/>
      <c r="EL464" s="424"/>
      <c r="EM464" s="425">
        <f t="shared" ref="EM464" si="43">SUM(CE464)</f>
        <v>0</v>
      </c>
      <c r="EN464" s="423"/>
      <c r="EO464" s="416"/>
      <c r="EP464" s="301"/>
      <c r="ER464" s="290"/>
    </row>
    <row r="465" spans="4:148" ht="12.75" customHeight="1" x14ac:dyDescent="0.35">
      <c r="D465" s="301"/>
      <c r="H465" s="416"/>
      <c r="I465" s="416"/>
      <c r="J465" s="416"/>
      <c r="K465" s="417"/>
      <c r="L465" s="416"/>
      <c r="M465" s="416"/>
      <c r="N465" s="416"/>
      <c r="O465" s="416"/>
      <c r="P465" s="417"/>
      <c r="Q465" s="416"/>
      <c r="R465" s="416"/>
      <c r="S465" s="416"/>
      <c r="T465" s="416"/>
      <c r="U465" s="417"/>
      <c r="V465" s="416"/>
      <c r="W465" s="416"/>
      <c r="X465" s="416"/>
      <c r="Y465" s="416"/>
      <c r="Z465" s="417"/>
      <c r="AA465" s="416"/>
      <c r="AB465" s="416"/>
      <c r="AC465" s="416"/>
      <c r="AD465" s="416"/>
      <c r="AE465" s="417"/>
      <c r="AF465" s="416"/>
      <c r="AG465" s="416"/>
      <c r="AH465" s="416"/>
      <c r="AI465" s="416"/>
      <c r="AJ465" s="417"/>
      <c r="AK465" s="416"/>
      <c r="AL465" s="416"/>
      <c r="AM465" s="416"/>
      <c r="AN465" s="416"/>
      <c r="AO465" s="417"/>
      <c r="AP465" s="416"/>
      <c r="AQ465" s="416"/>
      <c r="AR465" s="416"/>
      <c r="AS465" s="416"/>
      <c r="AT465" s="417"/>
      <c r="AU465" s="416"/>
      <c r="AV465" s="416"/>
      <c r="AW465" s="416"/>
      <c r="AX465" s="416"/>
      <c r="AY465" s="417"/>
      <c r="AZ465" s="416"/>
      <c r="BA465" s="416"/>
      <c r="BB465" s="416"/>
      <c r="BC465" s="416"/>
      <c r="BD465" s="417"/>
      <c r="BE465" s="416"/>
      <c r="BF465" s="416"/>
      <c r="BG465" s="416"/>
      <c r="BH465" s="416"/>
      <c r="BI465" s="417"/>
      <c r="BJ465" s="416"/>
      <c r="BK465" s="416"/>
      <c r="BL465" s="416"/>
      <c r="BM465" s="416"/>
      <c r="BN465" s="417"/>
      <c r="BO465" s="416"/>
      <c r="BP465" s="416"/>
      <c r="BQ465" s="416"/>
      <c r="BR465" s="416"/>
      <c r="BS465" s="417"/>
      <c r="BT465" s="416"/>
      <c r="BU465" s="416"/>
      <c r="BV465" s="416"/>
      <c r="BW465" s="416"/>
      <c r="BX465" s="417"/>
      <c r="BY465" s="416"/>
      <c r="BZ465" s="416"/>
      <c r="CA465" s="416"/>
      <c r="CB465" s="416"/>
      <c r="CC465" s="417"/>
      <c r="CD465" s="416"/>
      <c r="CE465" s="416"/>
      <c r="CF465" s="416"/>
      <c r="CG465" s="416"/>
      <c r="CH465" s="417"/>
      <c r="CI465" s="416"/>
      <c r="CJ465" s="416"/>
      <c r="CK465" s="416"/>
      <c r="CL465" s="416"/>
      <c r="CM465" s="417"/>
      <c r="CN465" s="416"/>
      <c r="CO465" s="416"/>
      <c r="CP465" s="416"/>
      <c r="CQ465" s="416"/>
      <c r="CR465" s="417"/>
      <c r="CS465" s="416"/>
      <c r="CT465" s="416"/>
      <c r="CU465" s="416"/>
      <c r="CV465" s="416"/>
      <c r="CW465" s="417"/>
      <c r="CX465" s="416"/>
      <c r="CY465" s="416"/>
      <c r="CZ465" s="416"/>
      <c r="DA465" s="416"/>
      <c r="DB465" s="417"/>
      <c r="DC465" s="416"/>
      <c r="DD465" s="416"/>
      <c r="DE465" s="416"/>
      <c r="DF465" s="416"/>
      <c r="DG465" s="417"/>
      <c r="DH465" s="416"/>
      <c r="DI465" s="416"/>
      <c r="DJ465" s="416"/>
      <c r="DK465" s="416"/>
      <c r="DL465" s="417"/>
      <c r="DM465" s="416"/>
      <c r="DN465" s="416"/>
      <c r="DO465" s="416"/>
      <c r="DP465" s="416"/>
      <c r="DQ465" s="417"/>
      <c r="DR465" s="416"/>
      <c r="DS465" s="416"/>
      <c r="DT465" s="416"/>
      <c r="DU465" s="416"/>
      <c r="DV465" s="417"/>
      <c r="DW465" s="416"/>
      <c r="DX465" s="416"/>
      <c r="DY465" s="416"/>
      <c r="DZ465" s="416"/>
      <c r="EA465" s="417"/>
      <c r="EB465" s="416"/>
      <c r="EC465" s="416"/>
      <c r="ED465" s="416"/>
      <c r="EE465" s="416"/>
      <c r="EF465" s="417"/>
      <c r="EG465" s="416"/>
      <c r="EH465" s="416"/>
      <c r="EI465" s="416"/>
      <c r="EJ465" s="416"/>
      <c r="EK465" s="417"/>
      <c r="EL465" s="416"/>
      <c r="EM465" s="416"/>
      <c r="EN465" s="416"/>
      <c r="EO465" s="416"/>
      <c r="EP465" s="301"/>
      <c r="ER465" s="290"/>
    </row>
    <row r="466" spans="4:148" ht="12.75" customHeight="1" x14ac:dyDescent="0.35">
      <c r="D466" s="301" t="s">
        <v>359</v>
      </c>
      <c r="H466" s="416">
        <f>SUM(H467:H467)</f>
        <v>0</v>
      </c>
      <c r="I466" s="416"/>
      <c r="J466" s="416"/>
      <c r="K466" s="417"/>
      <c r="L466" s="416"/>
      <c r="M466" s="416">
        <f>SUM(M467:M467)</f>
        <v>0</v>
      </c>
      <c r="N466" s="416"/>
      <c r="O466" s="416"/>
      <c r="P466" s="417"/>
      <c r="Q466" s="416"/>
      <c r="R466" s="416">
        <f>SUM(R467:R467)</f>
        <v>0</v>
      </c>
      <c r="S466" s="416"/>
      <c r="T466" s="416"/>
      <c r="U466" s="417"/>
      <c r="V466" s="416"/>
      <c r="W466" s="416">
        <f>SUM(W467:W467)</f>
        <v>0</v>
      </c>
      <c r="X466" s="416"/>
      <c r="Y466" s="416"/>
      <c r="Z466" s="417"/>
      <c r="AA466" s="416"/>
      <c r="AB466" s="416">
        <f>SUM(AB467:AB467)</f>
        <v>0</v>
      </c>
      <c r="AC466" s="416"/>
      <c r="AD466" s="416"/>
      <c r="AE466" s="417"/>
      <c r="AF466" s="416"/>
      <c r="AG466" s="416">
        <f>SUM(AG467:AG467)</f>
        <v>0</v>
      </c>
      <c r="AH466" s="416"/>
      <c r="AI466" s="416"/>
      <c r="AJ466" s="417"/>
      <c r="AK466" s="416"/>
      <c r="AL466" s="416">
        <f>SUM(AL467:AL467)</f>
        <v>0</v>
      </c>
      <c r="AM466" s="416"/>
      <c r="AN466" s="416"/>
      <c r="AO466" s="417"/>
      <c r="AP466" s="416"/>
      <c r="AQ466" s="416">
        <f>SUM(AQ467:AQ467)</f>
        <v>0</v>
      </c>
      <c r="AR466" s="416"/>
      <c r="AS466" s="416"/>
      <c r="AT466" s="417"/>
      <c r="AU466" s="416"/>
      <c r="AV466" s="416">
        <f>SUM(AV467:AV467)</f>
        <v>0</v>
      </c>
      <c r="AW466" s="416"/>
      <c r="AX466" s="416"/>
      <c r="AY466" s="417"/>
      <c r="AZ466" s="416"/>
      <c r="BA466" s="416">
        <f>SUM(BA467:BA467)</f>
        <v>0</v>
      </c>
      <c r="BB466" s="416"/>
      <c r="BC466" s="416"/>
      <c r="BD466" s="417"/>
      <c r="BE466" s="416"/>
      <c r="BF466" s="416">
        <f>SUM(BF467:BF467)</f>
        <v>0</v>
      </c>
      <c r="BG466" s="416"/>
      <c r="BH466" s="416"/>
      <c r="BI466" s="417"/>
      <c r="BJ466" s="416"/>
      <c r="BK466" s="416">
        <f>SUM(BK467:BK467)</f>
        <v>0</v>
      </c>
      <c r="BL466" s="416"/>
      <c r="BM466" s="416"/>
      <c r="BN466" s="417"/>
      <c r="BO466" s="416"/>
      <c r="BP466" s="416">
        <f>SUM(BP467:BP467)</f>
        <v>0</v>
      </c>
      <c r="BQ466" s="416"/>
      <c r="BR466" s="416"/>
      <c r="BS466" s="417"/>
      <c r="BT466" s="416"/>
      <c r="BU466" s="416">
        <f>SUM(BU467:BU467)</f>
        <v>0</v>
      </c>
      <c r="BV466" s="416"/>
      <c r="BW466" s="416"/>
      <c r="BX466" s="417"/>
      <c r="BY466" s="416"/>
      <c r="BZ466" s="416">
        <f>SUM(BZ467:BZ467)</f>
        <v>261459</v>
      </c>
      <c r="CA466" s="416"/>
      <c r="CB466" s="416"/>
      <c r="CC466" s="417"/>
      <c r="CD466" s="416"/>
      <c r="CE466" s="416">
        <f>SUM(CE467:CE467)</f>
        <v>261459</v>
      </c>
      <c r="CF466" s="416"/>
      <c r="CG466" s="416"/>
      <c r="CH466" s="417"/>
      <c r="CI466" s="416"/>
      <c r="CJ466" s="416">
        <f>SUM(CJ467:CJ467)</f>
        <v>0</v>
      </c>
      <c r="CK466" s="416"/>
      <c r="CL466" s="416"/>
      <c r="CM466" s="417"/>
      <c r="CN466" s="416"/>
      <c r="CO466" s="416">
        <f>SUM(CO467:CO467)</f>
        <v>0</v>
      </c>
      <c r="CP466" s="416"/>
      <c r="CQ466" s="416"/>
      <c r="CR466" s="417"/>
      <c r="CS466" s="416"/>
      <c r="CT466" s="416">
        <f>SUM(CT467:CT467)</f>
        <v>0</v>
      </c>
      <c r="CU466" s="416"/>
      <c r="CV466" s="416"/>
      <c r="CW466" s="417"/>
      <c r="CX466" s="416"/>
      <c r="CY466" s="416">
        <f>SUM(CY467:CY467)</f>
        <v>0</v>
      </c>
      <c r="CZ466" s="416"/>
      <c r="DA466" s="416"/>
      <c r="DB466" s="417"/>
      <c r="DC466" s="416"/>
      <c r="DD466" s="416">
        <f>SUM(DD467:DD467)</f>
        <v>0</v>
      </c>
      <c r="DE466" s="416"/>
      <c r="DF466" s="416"/>
      <c r="DG466" s="417"/>
      <c r="DH466" s="416"/>
      <c r="DI466" s="416">
        <f>SUM(DI467:DI467)</f>
        <v>0</v>
      </c>
      <c r="DJ466" s="416"/>
      <c r="DK466" s="416"/>
      <c r="DL466" s="417"/>
      <c r="DM466" s="416"/>
      <c r="DN466" s="416">
        <f>SUM(DN467:DN467)</f>
        <v>0</v>
      </c>
      <c r="DO466" s="416"/>
      <c r="DP466" s="416"/>
      <c r="DQ466" s="417"/>
      <c r="DR466" s="416"/>
      <c r="DS466" s="416">
        <f>SUM(DS467:DS467)</f>
        <v>0</v>
      </c>
      <c r="DT466" s="416"/>
      <c r="DU466" s="416"/>
      <c r="DV466" s="417"/>
      <c r="DW466" s="416"/>
      <c r="DX466" s="416">
        <f>SUM(DX467:DX467)</f>
        <v>0</v>
      </c>
      <c r="DY466" s="416"/>
      <c r="DZ466" s="416"/>
      <c r="EA466" s="417"/>
      <c r="EB466" s="416"/>
      <c r="EC466" s="416">
        <f>SUM(EC467:EC467)</f>
        <v>0</v>
      </c>
      <c r="ED466" s="416"/>
      <c r="EE466" s="416"/>
      <c r="EF466" s="417"/>
      <c r="EG466" s="416"/>
      <c r="EH466" s="416">
        <f>SUM(EH467:EH467)</f>
        <v>0</v>
      </c>
      <c r="EI466" s="416"/>
      <c r="EJ466" s="416"/>
      <c r="EK466" s="417"/>
      <c r="EL466" s="416"/>
      <c r="EM466" s="416">
        <f>SUM(EM467:EM467)</f>
        <v>261459</v>
      </c>
      <c r="EN466" s="416"/>
      <c r="EO466" s="416"/>
      <c r="EP466" s="301"/>
      <c r="ER466" s="290"/>
    </row>
    <row r="467" spans="4:148" ht="12.75" customHeight="1" x14ac:dyDescent="0.35">
      <c r="D467" s="301" t="s">
        <v>338</v>
      </c>
      <c r="G467" s="421"/>
      <c r="H467" s="425">
        <v>0</v>
      </c>
      <c r="I467" s="423"/>
      <c r="J467" s="416"/>
      <c r="K467" s="417"/>
      <c r="L467" s="424"/>
      <c r="M467" s="425">
        <v>0</v>
      </c>
      <c r="N467" s="423"/>
      <c r="O467" s="416"/>
      <c r="P467" s="417"/>
      <c r="Q467" s="424"/>
      <c r="R467" s="425">
        <v>0</v>
      </c>
      <c r="S467" s="423"/>
      <c r="T467" s="416"/>
      <c r="U467" s="417"/>
      <c r="V467" s="424"/>
      <c r="W467" s="425">
        <v>0</v>
      </c>
      <c r="X467" s="423"/>
      <c r="Y467" s="416"/>
      <c r="Z467" s="417"/>
      <c r="AA467" s="424"/>
      <c r="AB467" s="425">
        <v>0</v>
      </c>
      <c r="AC467" s="423"/>
      <c r="AD467" s="416"/>
      <c r="AE467" s="417"/>
      <c r="AF467" s="424"/>
      <c r="AG467" s="425">
        <v>0</v>
      </c>
      <c r="AH467" s="423"/>
      <c r="AI467" s="416"/>
      <c r="AJ467" s="417"/>
      <c r="AK467" s="424"/>
      <c r="AL467" s="425">
        <v>0</v>
      </c>
      <c r="AM467" s="423"/>
      <c r="AN467" s="416"/>
      <c r="AO467" s="417"/>
      <c r="AP467" s="424"/>
      <c r="AQ467" s="425">
        <v>0</v>
      </c>
      <c r="AR467" s="423"/>
      <c r="AS467" s="416"/>
      <c r="AT467" s="417"/>
      <c r="AU467" s="424"/>
      <c r="AV467" s="425">
        <v>0</v>
      </c>
      <c r="AW467" s="423"/>
      <c r="AX467" s="416"/>
      <c r="AY467" s="417"/>
      <c r="AZ467" s="424"/>
      <c r="BA467" s="425">
        <v>0</v>
      </c>
      <c r="BB467" s="423"/>
      <c r="BC467" s="416"/>
      <c r="BD467" s="417"/>
      <c r="BE467" s="424"/>
      <c r="BF467" s="425">
        <v>0</v>
      </c>
      <c r="BG467" s="423"/>
      <c r="BH467" s="416"/>
      <c r="BI467" s="417"/>
      <c r="BJ467" s="424"/>
      <c r="BK467" s="425">
        <v>0</v>
      </c>
      <c r="BL467" s="423"/>
      <c r="BM467" s="416"/>
      <c r="BN467" s="417"/>
      <c r="BO467" s="424"/>
      <c r="BP467" s="425">
        <v>0</v>
      </c>
      <c r="BQ467" s="423"/>
      <c r="BR467" s="416"/>
      <c r="BS467" s="417"/>
      <c r="BT467" s="424"/>
      <c r="BU467" s="425">
        <f>SUM(M467:BP467)</f>
        <v>0</v>
      </c>
      <c r="BV467" s="423"/>
      <c r="BW467" s="416"/>
      <c r="BX467" s="417"/>
      <c r="BY467" s="424"/>
      <c r="BZ467" s="425">
        <v>261459</v>
      </c>
      <c r="CA467" s="423"/>
      <c r="CB467" s="416"/>
      <c r="CC467" s="417"/>
      <c r="CD467" s="424"/>
      <c r="CE467" s="425">
        <v>261459</v>
      </c>
      <c r="CF467" s="423"/>
      <c r="CG467" s="416"/>
      <c r="CH467" s="417"/>
      <c r="CI467" s="424"/>
      <c r="CJ467" s="425">
        <v>0</v>
      </c>
      <c r="CK467" s="423"/>
      <c r="CL467" s="416"/>
      <c r="CM467" s="417"/>
      <c r="CN467" s="424"/>
      <c r="CO467" s="425">
        <v>0</v>
      </c>
      <c r="CP467" s="423"/>
      <c r="CQ467" s="416"/>
      <c r="CR467" s="417"/>
      <c r="CS467" s="424"/>
      <c r="CT467" s="425">
        <v>0</v>
      </c>
      <c r="CU467" s="423"/>
      <c r="CV467" s="416"/>
      <c r="CW467" s="417"/>
      <c r="CX467" s="424"/>
      <c r="CY467" s="425">
        <v>0</v>
      </c>
      <c r="CZ467" s="423"/>
      <c r="DA467" s="416"/>
      <c r="DB467" s="417"/>
      <c r="DC467" s="424"/>
      <c r="DD467" s="425">
        <v>0</v>
      </c>
      <c r="DE467" s="423"/>
      <c r="DF467" s="416"/>
      <c r="DG467" s="417"/>
      <c r="DH467" s="424"/>
      <c r="DI467" s="425">
        <v>0</v>
      </c>
      <c r="DJ467" s="423"/>
      <c r="DK467" s="416"/>
      <c r="DL467" s="417"/>
      <c r="DM467" s="424"/>
      <c r="DN467" s="425">
        <v>0</v>
      </c>
      <c r="DO467" s="423"/>
      <c r="DP467" s="416"/>
      <c r="DQ467" s="417"/>
      <c r="DR467" s="424"/>
      <c r="DS467" s="425">
        <v>0</v>
      </c>
      <c r="DT467" s="423"/>
      <c r="DU467" s="416"/>
      <c r="DV467" s="417"/>
      <c r="DW467" s="424"/>
      <c r="DX467" s="425">
        <v>0</v>
      </c>
      <c r="DY467" s="423"/>
      <c r="DZ467" s="416"/>
      <c r="EA467" s="417"/>
      <c r="EB467" s="424"/>
      <c r="EC467" s="425">
        <v>0</v>
      </c>
      <c r="ED467" s="423"/>
      <c r="EE467" s="416"/>
      <c r="EF467" s="417"/>
      <c r="EG467" s="424"/>
      <c r="EH467" s="425">
        <v>0</v>
      </c>
      <c r="EI467" s="423"/>
      <c r="EJ467" s="416"/>
      <c r="EK467" s="417"/>
      <c r="EL467" s="424"/>
      <c r="EM467" s="425">
        <f t="shared" ref="EM467" si="44">SUM(CE467)</f>
        <v>261459</v>
      </c>
      <c r="EN467" s="423"/>
      <c r="EO467" s="416"/>
      <c r="EP467" s="301"/>
      <c r="ER467" s="290"/>
    </row>
    <row r="468" spans="4:148" ht="12.75" customHeight="1" x14ac:dyDescent="0.35">
      <c r="D468" s="301"/>
      <c r="H468" s="416"/>
      <c r="I468" s="416"/>
      <c r="J468" s="416"/>
      <c r="K468" s="417"/>
      <c r="L468" s="416"/>
      <c r="M468" s="416"/>
      <c r="N468" s="416"/>
      <c r="O468" s="416"/>
      <c r="P468" s="417"/>
      <c r="Q468" s="416"/>
      <c r="R468" s="416"/>
      <c r="S468" s="416"/>
      <c r="T468" s="416"/>
      <c r="U468" s="417"/>
      <c r="V468" s="416"/>
      <c r="W468" s="416"/>
      <c r="X468" s="416"/>
      <c r="Y468" s="416"/>
      <c r="Z468" s="417"/>
      <c r="AA468" s="416"/>
      <c r="AB468" s="416"/>
      <c r="AC468" s="416"/>
      <c r="AD468" s="416"/>
      <c r="AE468" s="417"/>
      <c r="AF468" s="416"/>
      <c r="AG468" s="416"/>
      <c r="AH468" s="416"/>
      <c r="AI468" s="416"/>
      <c r="AJ468" s="417"/>
      <c r="AK468" s="416"/>
      <c r="AL468" s="416"/>
      <c r="AM468" s="416"/>
      <c r="AN468" s="416"/>
      <c r="AO468" s="417"/>
      <c r="AP468" s="416"/>
      <c r="AQ468" s="416"/>
      <c r="AR468" s="416"/>
      <c r="AS468" s="416"/>
      <c r="AT468" s="417"/>
      <c r="AU468" s="416"/>
      <c r="AV468" s="416"/>
      <c r="AW468" s="416"/>
      <c r="AX468" s="416"/>
      <c r="AY468" s="417"/>
      <c r="AZ468" s="416"/>
      <c r="BA468" s="416"/>
      <c r="BB468" s="416"/>
      <c r="BC468" s="416"/>
      <c r="BD468" s="417"/>
      <c r="BE468" s="416"/>
      <c r="BF468" s="416"/>
      <c r="BG468" s="416"/>
      <c r="BH468" s="416"/>
      <c r="BI468" s="417"/>
      <c r="BJ468" s="416"/>
      <c r="BK468" s="416"/>
      <c r="BL468" s="416"/>
      <c r="BM468" s="416"/>
      <c r="BN468" s="417"/>
      <c r="BO468" s="416"/>
      <c r="BP468" s="416"/>
      <c r="BQ468" s="416"/>
      <c r="BR468" s="416"/>
      <c r="BS468" s="417"/>
      <c r="BT468" s="416"/>
      <c r="BU468" s="416"/>
      <c r="BV468" s="416"/>
      <c r="BW468" s="416"/>
      <c r="BX468" s="417"/>
      <c r="BY468" s="416"/>
      <c r="BZ468" s="416"/>
      <c r="CA468" s="416"/>
      <c r="CB468" s="416"/>
      <c r="CC468" s="417"/>
      <c r="CD468" s="416"/>
      <c r="CE468" s="416"/>
      <c r="CF468" s="416"/>
      <c r="CG468" s="416"/>
      <c r="CH468" s="417"/>
      <c r="CI468" s="416"/>
      <c r="CJ468" s="416"/>
      <c r="CK468" s="416"/>
      <c r="CL468" s="416"/>
      <c r="CM468" s="417"/>
      <c r="CN468" s="416"/>
      <c r="CO468" s="416"/>
      <c r="CP468" s="416"/>
      <c r="CQ468" s="416"/>
      <c r="CR468" s="417"/>
      <c r="CS468" s="416"/>
      <c r="CT468" s="416"/>
      <c r="CU468" s="416"/>
      <c r="CV468" s="416"/>
      <c r="CW468" s="417"/>
      <c r="CX468" s="416"/>
      <c r="CY468" s="416"/>
      <c r="CZ468" s="416"/>
      <c r="DA468" s="416"/>
      <c r="DB468" s="417"/>
      <c r="DC468" s="416"/>
      <c r="DD468" s="416"/>
      <c r="DE468" s="416"/>
      <c r="DF468" s="416"/>
      <c r="DG468" s="417"/>
      <c r="DH468" s="416"/>
      <c r="DI468" s="416"/>
      <c r="DJ468" s="416"/>
      <c r="DK468" s="416"/>
      <c r="DL468" s="417"/>
      <c r="DM468" s="416"/>
      <c r="DN468" s="416"/>
      <c r="DO468" s="416"/>
      <c r="DP468" s="416"/>
      <c r="DQ468" s="417"/>
      <c r="DR468" s="416"/>
      <c r="DS468" s="416"/>
      <c r="DT468" s="416"/>
      <c r="DU468" s="416"/>
      <c r="DV468" s="417"/>
      <c r="DW468" s="416"/>
      <c r="DX468" s="416"/>
      <c r="DY468" s="416"/>
      <c r="DZ468" s="416"/>
      <c r="EA468" s="417"/>
      <c r="EB468" s="416"/>
      <c r="EC468" s="416"/>
      <c r="ED468" s="416"/>
      <c r="EE468" s="416"/>
      <c r="EF468" s="417"/>
      <c r="EG468" s="416"/>
      <c r="EH468" s="416"/>
      <c r="EI468" s="416"/>
      <c r="EJ468" s="416"/>
      <c r="EK468" s="417"/>
      <c r="EL468" s="416"/>
      <c r="EM468" s="416"/>
      <c r="EN468" s="416"/>
      <c r="EO468" s="416"/>
      <c r="EP468" s="301"/>
      <c r="ER468" s="290"/>
    </row>
    <row r="469" spans="4:148" ht="12.75" customHeight="1" x14ac:dyDescent="0.35">
      <c r="D469" s="301" t="s">
        <v>360</v>
      </c>
      <c r="H469" s="416">
        <f>SUM(H470:H470)</f>
        <v>0</v>
      </c>
      <c r="I469" s="416"/>
      <c r="J469" s="416"/>
      <c r="K469" s="417"/>
      <c r="L469" s="416"/>
      <c r="M469" s="416">
        <f>SUM(M470:M470)</f>
        <v>0</v>
      </c>
      <c r="N469" s="416"/>
      <c r="O469" s="416"/>
      <c r="P469" s="417"/>
      <c r="Q469" s="416"/>
      <c r="R469" s="416">
        <f>SUM(R470:R470)</f>
        <v>0</v>
      </c>
      <c r="S469" s="416"/>
      <c r="T469" s="416"/>
      <c r="U469" s="417"/>
      <c r="V469" s="416"/>
      <c r="W469" s="416">
        <f>SUM(W470:W470)</f>
        <v>0</v>
      </c>
      <c r="X469" s="416"/>
      <c r="Y469" s="416"/>
      <c r="Z469" s="417"/>
      <c r="AA469" s="416"/>
      <c r="AB469" s="416">
        <f>SUM(AB470:AB470)</f>
        <v>0</v>
      </c>
      <c r="AC469" s="416"/>
      <c r="AD469" s="416"/>
      <c r="AE469" s="417"/>
      <c r="AF469" s="416"/>
      <c r="AG469" s="416">
        <f>SUM(AG470:AG470)</f>
        <v>0</v>
      </c>
      <c r="AH469" s="416"/>
      <c r="AI469" s="416"/>
      <c r="AJ469" s="417"/>
      <c r="AK469" s="416"/>
      <c r="AL469" s="416">
        <f>SUM(AL470:AL470)</f>
        <v>0</v>
      </c>
      <c r="AM469" s="416"/>
      <c r="AN469" s="416"/>
      <c r="AO469" s="417"/>
      <c r="AP469" s="416"/>
      <c r="AQ469" s="416">
        <f>SUM(AQ470:AQ470)</f>
        <v>0</v>
      </c>
      <c r="AR469" s="416"/>
      <c r="AS469" s="416"/>
      <c r="AT469" s="417"/>
      <c r="AU469" s="416"/>
      <c r="AV469" s="416">
        <f>SUM(AV470:AV470)</f>
        <v>0</v>
      </c>
      <c r="AW469" s="416"/>
      <c r="AX469" s="416"/>
      <c r="AY469" s="417"/>
      <c r="AZ469" s="416"/>
      <c r="BA469" s="416">
        <f>SUM(BA470:BA470)</f>
        <v>0</v>
      </c>
      <c r="BB469" s="416"/>
      <c r="BC469" s="416"/>
      <c r="BD469" s="417"/>
      <c r="BE469" s="416"/>
      <c r="BF469" s="416">
        <f>SUM(BF470:BF470)</f>
        <v>0</v>
      </c>
      <c r="BG469" s="416"/>
      <c r="BH469" s="416"/>
      <c r="BI469" s="417"/>
      <c r="BJ469" s="416"/>
      <c r="BK469" s="416">
        <f>SUM(BK470:BK470)</f>
        <v>0</v>
      </c>
      <c r="BL469" s="416"/>
      <c r="BM469" s="416"/>
      <c r="BN469" s="417"/>
      <c r="BO469" s="416"/>
      <c r="BP469" s="416">
        <f>SUM(BP470:BP470)</f>
        <v>0</v>
      </c>
      <c r="BQ469" s="416"/>
      <c r="BR469" s="416"/>
      <c r="BS469" s="417"/>
      <c r="BT469" s="416"/>
      <c r="BU469" s="416">
        <f>SUM(BU470:BU470)</f>
        <v>0</v>
      </c>
      <c r="BV469" s="416"/>
      <c r="BW469" s="416"/>
      <c r="BX469" s="417"/>
      <c r="BY469" s="416"/>
      <c r="BZ469" s="416">
        <f>SUM(BZ470:BZ470)</f>
        <v>398252</v>
      </c>
      <c r="CA469" s="416"/>
      <c r="CB469" s="416"/>
      <c r="CC469" s="417"/>
      <c r="CD469" s="416"/>
      <c r="CE469" s="416">
        <f>SUM(CE470:CE470)</f>
        <v>0</v>
      </c>
      <c r="CF469" s="416"/>
      <c r="CG469" s="416"/>
      <c r="CH469" s="417"/>
      <c r="CI469" s="416"/>
      <c r="CJ469" s="416">
        <f>SUM(CJ470:CJ470)</f>
        <v>9095</v>
      </c>
      <c r="CK469" s="416"/>
      <c r="CL469" s="416"/>
      <c r="CM469" s="417"/>
      <c r="CN469" s="416"/>
      <c r="CO469" s="416">
        <f>SUM(CO470:CO470)</f>
        <v>0</v>
      </c>
      <c r="CP469" s="416"/>
      <c r="CQ469" s="416"/>
      <c r="CR469" s="417"/>
      <c r="CS469" s="416"/>
      <c r="CT469" s="416">
        <f>SUM(CT470:CT470)</f>
        <v>0</v>
      </c>
      <c r="CU469" s="416"/>
      <c r="CV469" s="416"/>
      <c r="CW469" s="417"/>
      <c r="CX469" s="416"/>
      <c r="CY469" s="416">
        <f>SUM(CY470:CY470)</f>
        <v>0</v>
      </c>
      <c r="CZ469" s="416"/>
      <c r="DA469" s="416"/>
      <c r="DB469" s="417"/>
      <c r="DC469" s="416"/>
      <c r="DD469" s="416">
        <f>SUM(DD470:DD470)</f>
        <v>0</v>
      </c>
      <c r="DE469" s="416"/>
      <c r="DF469" s="416"/>
      <c r="DG469" s="417"/>
      <c r="DH469" s="416"/>
      <c r="DI469" s="416">
        <f>SUM(DI470:DI470)</f>
        <v>0</v>
      </c>
      <c r="DJ469" s="416"/>
      <c r="DK469" s="416"/>
      <c r="DL469" s="417"/>
      <c r="DM469" s="416"/>
      <c r="DN469" s="416">
        <f>SUM(DN470:DN470)</f>
        <v>389157</v>
      </c>
      <c r="DO469" s="416"/>
      <c r="DP469" s="416"/>
      <c r="DQ469" s="417"/>
      <c r="DR469" s="416"/>
      <c r="DS469" s="416">
        <f>SUM(DS470:DS470)</f>
        <v>0</v>
      </c>
      <c r="DT469" s="416"/>
      <c r="DU469" s="416"/>
      <c r="DV469" s="417"/>
      <c r="DW469" s="416"/>
      <c r="DX469" s="416">
        <f>SUM(DX470:DX470)</f>
        <v>0</v>
      </c>
      <c r="DY469" s="416"/>
      <c r="DZ469" s="416"/>
      <c r="EA469" s="417"/>
      <c r="EB469" s="416"/>
      <c r="EC469" s="416">
        <f>SUM(EC470:EC470)</f>
        <v>0</v>
      </c>
      <c r="ED469" s="416"/>
      <c r="EE469" s="416"/>
      <c r="EF469" s="417"/>
      <c r="EG469" s="416"/>
      <c r="EH469" s="416">
        <f>SUM(EH470:EH470)</f>
        <v>0</v>
      </c>
      <c r="EI469" s="416"/>
      <c r="EJ469" s="416"/>
      <c r="EK469" s="417"/>
      <c r="EL469" s="416"/>
      <c r="EM469" s="416">
        <f>SUM(EM470:EM470)</f>
        <v>0</v>
      </c>
      <c r="EN469" s="416"/>
      <c r="EO469" s="416"/>
      <c r="EP469" s="301"/>
      <c r="ER469" s="290"/>
    </row>
    <row r="470" spans="4:148" ht="12.75" customHeight="1" x14ac:dyDescent="0.35">
      <c r="D470" s="301" t="s">
        <v>338</v>
      </c>
      <c r="G470" s="421"/>
      <c r="H470" s="425">
        <v>0</v>
      </c>
      <c r="I470" s="423"/>
      <c r="J470" s="416"/>
      <c r="K470" s="417"/>
      <c r="L470" s="424"/>
      <c r="M470" s="425">
        <v>0</v>
      </c>
      <c r="N470" s="423"/>
      <c r="O470" s="416"/>
      <c r="P470" s="417"/>
      <c r="Q470" s="424"/>
      <c r="R470" s="425">
        <v>0</v>
      </c>
      <c r="S470" s="423"/>
      <c r="T470" s="416"/>
      <c r="U470" s="417"/>
      <c r="V470" s="424"/>
      <c r="W470" s="425">
        <v>0</v>
      </c>
      <c r="X470" s="423"/>
      <c r="Y470" s="416"/>
      <c r="Z470" s="417"/>
      <c r="AA470" s="424"/>
      <c r="AB470" s="425">
        <v>0</v>
      </c>
      <c r="AC470" s="423"/>
      <c r="AD470" s="416"/>
      <c r="AE470" s="417"/>
      <c r="AF470" s="424"/>
      <c r="AG470" s="425">
        <v>0</v>
      </c>
      <c r="AH470" s="423"/>
      <c r="AI470" s="416"/>
      <c r="AJ470" s="417"/>
      <c r="AK470" s="424"/>
      <c r="AL470" s="425">
        <v>0</v>
      </c>
      <c r="AM470" s="423"/>
      <c r="AN470" s="416"/>
      <c r="AO470" s="417"/>
      <c r="AP470" s="424"/>
      <c r="AQ470" s="425">
        <v>0</v>
      </c>
      <c r="AR470" s="423"/>
      <c r="AS470" s="416"/>
      <c r="AT470" s="417"/>
      <c r="AU470" s="424"/>
      <c r="AV470" s="425">
        <v>0</v>
      </c>
      <c r="AW470" s="423"/>
      <c r="AX470" s="416"/>
      <c r="AY470" s="417"/>
      <c r="AZ470" s="424"/>
      <c r="BA470" s="425">
        <v>0</v>
      </c>
      <c r="BB470" s="423"/>
      <c r="BC470" s="416"/>
      <c r="BD470" s="417"/>
      <c r="BE470" s="424"/>
      <c r="BF470" s="425">
        <v>0</v>
      </c>
      <c r="BG470" s="423"/>
      <c r="BH470" s="416"/>
      <c r="BI470" s="417"/>
      <c r="BJ470" s="424"/>
      <c r="BK470" s="425">
        <v>0</v>
      </c>
      <c r="BL470" s="423"/>
      <c r="BM470" s="416"/>
      <c r="BN470" s="417"/>
      <c r="BO470" s="424"/>
      <c r="BP470" s="425">
        <v>0</v>
      </c>
      <c r="BQ470" s="423"/>
      <c r="BR470" s="416"/>
      <c r="BS470" s="417"/>
      <c r="BT470" s="424"/>
      <c r="BU470" s="425">
        <f>SUM(M470:BP470)</f>
        <v>0</v>
      </c>
      <c r="BV470" s="423"/>
      <c r="BW470" s="416"/>
      <c r="BX470" s="417"/>
      <c r="BY470" s="424"/>
      <c r="BZ470" s="425">
        <v>398252</v>
      </c>
      <c r="CA470" s="423"/>
      <c r="CB470" s="416"/>
      <c r="CC470" s="417"/>
      <c r="CD470" s="424"/>
      <c r="CE470" s="425">
        <v>0</v>
      </c>
      <c r="CF470" s="423"/>
      <c r="CG470" s="416"/>
      <c r="CH470" s="417"/>
      <c r="CI470" s="424"/>
      <c r="CJ470" s="425">
        <v>9095</v>
      </c>
      <c r="CK470" s="423"/>
      <c r="CL470" s="416"/>
      <c r="CM470" s="417"/>
      <c r="CN470" s="424"/>
      <c r="CO470" s="425">
        <v>0</v>
      </c>
      <c r="CP470" s="423"/>
      <c r="CQ470" s="416"/>
      <c r="CR470" s="417"/>
      <c r="CS470" s="424"/>
      <c r="CT470" s="425">
        <v>0</v>
      </c>
      <c r="CU470" s="423"/>
      <c r="CV470" s="416"/>
      <c r="CW470" s="417"/>
      <c r="CX470" s="424"/>
      <c r="CY470" s="425">
        <v>0</v>
      </c>
      <c r="CZ470" s="423"/>
      <c r="DA470" s="416"/>
      <c r="DB470" s="417"/>
      <c r="DC470" s="424"/>
      <c r="DD470" s="425">
        <v>0</v>
      </c>
      <c r="DE470" s="423"/>
      <c r="DF470" s="416"/>
      <c r="DG470" s="417"/>
      <c r="DH470" s="424"/>
      <c r="DI470" s="425">
        <v>0</v>
      </c>
      <c r="DJ470" s="423"/>
      <c r="DK470" s="416"/>
      <c r="DL470" s="417"/>
      <c r="DM470" s="424"/>
      <c r="DN470" s="425">
        <v>389157</v>
      </c>
      <c r="DO470" s="423"/>
      <c r="DP470" s="416"/>
      <c r="DQ470" s="417"/>
      <c r="DR470" s="424"/>
      <c r="DS470" s="425">
        <v>0</v>
      </c>
      <c r="DT470" s="423"/>
      <c r="DU470" s="416"/>
      <c r="DV470" s="417"/>
      <c r="DW470" s="424"/>
      <c r="DX470" s="425">
        <v>0</v>
      </c>
      <c r="DY470" s="423"/>
      <c r="DZ470" s="416"/>
      <c r="EA470" s="417"/>
      <c r="EB470" s="424"/>
      <c r="EC470" s="425">
        <v>0</v>
      </c>
      <c r="ED470" s="423"/>
      <c r="EE470" s="416"/>
      <c r="EF470" s="417"/>
      <c r="EG470" s="424"/>
      <c r="EH470" s="425">
        <v>0</v>
      </c>
      <c r="EI470" s="423"/>
      <c r="EJ470" s="416"/>
      <c r="EK470" s="417"/>
      <c r="EL470" s="424"/>
      <c r="EM470" s="425">
        <f t="shared" ref="EM470" si="45">SUM(CE470)</f>
        <v>0</v>
      </c>
      <c r="EN470" s="423"/>
      <c r="EO470" s="416"/>
      <c r="EP470" s="301"/>
      <c r="ER470" s="290"/>
    </row>
    <row r="471" spans="4:148" ht="12.75" customHeight="1" x14ac:dyDescent="0.35">
      <c r="D471" s="301"/>
      <c r="H471" s="416"/>
      <c r="I471" s="416"/>
      <c r="J471" s="416"/>
      <c r="K471" s="417"/>
      <c r="L471" s="416"/>
      <c r="M471" s="416"/>
      <c r="N471" s="416"/>
      <c r="O471" s="416"/>
      <c r="P471" s="417"/>
      <c r="Q471" s="416"/>
      <c r="R471" s="416"/>
      <c r="S471" s="416"/>
      <c r="T471" s="416"/>
      <c r="U471" s="417"/>
      <c r="V471" s="416"/>
      <c r="W471" s="416"/>
      <c r="X471" s="416"/>
      <c r="Y471" s="416"/>
      <c r="Z471" s="417"/>
      <c r="AA471" s="416"/>
      <c r="AB471" s="416"/>
      <c r="AC471" s="416"/>
      <c r="AD471" s="416"/>
      <c r="AE471" s="417"/>
      <c r="AF471" s="416"/>
      <c r="AG471" s="416"/>
      <c r="AH471" s="416"/>
      <c r="AI471" s="416"/>
      <c r="AJ471" s="417"/>
      <c r="AK471" s="416"/>
      <c r="AL471" s="416"/>
      <c r="AM471" s="416"/>
      <c r="AN471" s="416"/>
      <c r="AO471" s="417"/>
      <c r="AP471" s="416"/>
      <c r="AQ471" s="416"/>
      <c r="AR471" s="416"/>
      <c r="AS471" s="416"/>
      <c r="AT471" s="417"/>
      <c r="AU471" s="416"/>
      <c r="AV471" s="416"/>
      <c r="AW471" s="416"/>
      <c r="AX471" s="416"/>
      <c r="AY471" s="417"/>
      <c r="AZ471" s="416"/>
      <c r="BA471" s="416"/>
      <c r="BB471" s="416"/>
      <c r="BC471" s="416"/>
      <c r="BD471" s="417"/>
      <c r="BE471" s="416"/>
      <c r="BF471" s="416"/>
      <c r="BG471" s="416"/>
      <c r="BH471" s="416"/>
      <c r="BI471" s="417"/>
      <c r="BJ471" s="416"/>
      <c r="BK471" s="416"/>
      <c r="BL471" s="416"/>
      <c r="BM471" s="416"/>
      <c r="BN471" s="417"/>
      <c r="BO471" s="416"/>
      <c r="BP471" s="416"/>
      <c r="BQ471" s="416"/>
      <c r="BR471" s="416"/>
      <c r="BS471" s="417"/>
      <c r="BT471" s="416"/>
      <c r="BU471" s="416"/>
      <c r="BV471" s="416"/>
      <c r="BW471" s="416"/>
      <c r="BX471" s="417"/>
      <c r="BY471" s="416"/>
      <c r="BZ471" s="416"/>
      <c r="CA471" s="416"/>
      <c r="CB471" s="416"/>
      <c r="CC471" s="417"/>
      <c r="CD471" s="416"/>
      <c r="CE471" s="416"/>
      <c r="CF471" s="416"/>
      <c r="CG471" s="416"/>
      <c r="CH471" s="417"/>
      <c r="CI471" s="416"/>
      <c r="CJ471" s="416"/>
      <c r="CK471" s="416"/>
      <c r="CL471" s="416"/>
      <c r="CM471" s="417"/>
      <c r="CN471" s="416"/>
      <c r="CO471" s="416"/>
      <c r="CP471" s="416"/>
      <c r="CQ471" s="416"/>
      <c r="CR471" s="417"/>
      <c r="CS471" s="416"/>
      <c r="CT471" s="416"/>
      <c r="CU471" s="416"/>
      <c r="CV471" s="416"/>
      <c r="CW471" s="417"/>
      <c r="CX471" s="416"/>
      <c r="CY471" s="416"/>
      <c r="CZ471" s="416"/>
      <c r="DA471" s="416"/>
      <c r="DB471" s="417"/>
      <c r="DC471" s="416"/>
      <c r="DD471" s="416"/>
      <c r="DE471" s="416"/>
      <c r="DF471" s="416"/>
      <c r="DG471" s="417"/>
      <c r="DH471" s="416"/>
      <c r="DI471" s="416"/>
      <c r="DJ471" s="416"/>
      <c r="DK471" s="416"/>
      <c r="DL471" s="417"/>
      <c r="DM471" s="416"/>
      <c r="DN471" s="416"/>
      <c r="DO471" s="416"/>
      <c r="DP471" s="416"/>
      <c r="DQ471" s="417"/>
      <c r="DR471" s="416"/>
      <c r="DS471" s="416"/>
      <c r="DT471" s="416"/>
      <c r="DU471" s="416"/>
      <c r="DV471" s="417"/>
      <c r="DW471" s="416"/>
      <c r="DX471" s="416"/>
      <c r="DY471" s="416"/>
      <c r="DZ471" s="416"/>
      <c r="EA471" s="417"/>
      <c r="EB471" s="416"/>
      <c r="EC471" s="416"/>
      <c r="ED471" s="416"/>
      <c r="EE471" s="416"/>
      <c r="EF471" s="417"/>
      <c r="EG471" s="416"/>
      <c r="EH471" s="416"/>
      <c r="EI471" s="416"/>
      <c r="EJ471" s="416"/>
      <c r="EK471" s="417"/>
      <c r="EL471" s="416"/>
      <c r="EM471" s="416"/>
      <c r="EN471" s="416"/>
      <c r="EO471" s="416"/>
      <c r="EP471" s="301"/>
      <c r="ER471" s="290"/>
    </row>
    <row r="472" spans="4:148" x14ac:dyDescent="0.35">
      <c r="D472" s="301" t="s">
        <v>361</v>
      </c>
      <c r="H472" s="416">
        <f>SUM(H473)</f>
        <v>0</v>
      </c>
      <c r="I472" s="416"/>
      <c r="J472" s="416"/>
      <c r="K472" s="417"/>
      <c r="M472" s="416">
        <f>SUM(M473)</f>
        <v>0</v>
      </c>
      <c r="N472" s="416"/>
      <c r="O472" s="416"/>
      <c r="P472" s="417"/>
      <c r="R472" s="416">
        <f>SUM(R473:R473)</f>
        <v>0</v>
      </c>
      <c r="S472" s="416"/>
      <c r="T472" s="416"/>
      <c r="U472" s="417"/>
      <c r="W472" s="416">
        <f>SUM(W473)</f>
        <v>0</v>
      </c>
      <c r="X472" s="416"/>
      <c r="Y472" s="416"/>
      <c r="Z472" s="417"/>
      <c r="AB472" s="416">
        <f>SUM(AB473)</f>
        <v>0</v>
      </c>
      <c r="AC472" s="416"/>
      <c r="AD472" s="416"/>
      <c r="AE472" s="417"/>
      <c r="AG472" s="416">
        <f>SUM(AG473)</f>
        <v>0</v>
      </c>
      <c r="AH472" s="416"/>
      <c r="AI472" s="416"/>
      <c r="AJ472" s="417"/>
      <c r="AL472" s="416">
        <f>SUM(AL473)</f>
        <v>0</v>
      </c>
      <c r="AM472" s="416"/>
      <c r="AN472" s="416"/>
      <c r="AO472" s="417"/>
      <c r="AQ472" s="416">
        <f>SUM(AQ473)</f>
        <v>0</v>
      </c>
      <c r="AR472" s="416"/>
      <c r="AS472" s="416"/>
      <c r="AT472" s="417"/>
      <c r="AV472" s="416">
        <f>SUM(AV473)</f>
        <v>0</v>
      </c>
      <c r="AW472" s="416"/>
      <c r="AX472" s="416"/>
      <c r="AY472" s="417"/>
      <c r="BA472" s="416">
        <f>SUM(BA473)</f>
        <v>0</v>
      </c>
      <c r="BB472" s="416"/>
      <c r="BC472" s="416"/>
      <c r="BD472" s="417"/>
      <c r="BF472" s="416">
        <f>SUM(BF473)</f>
        <v>0</v>
      </c>
      <c r="BG472" s="416"/>
      <c r="BH472" s="416"/>
      <c r="BI472" s="417"/>
      <c r="BK472" s="416">
        <f>SUM(BK473)</f>
        <v>0</v>
      </c>
      <c r="BL472" s="416"/>
      <c r="BM472" s="416"/>
      <c r="BN472" s="417"/>
      <c r="BP472" s="416">
        <f>SUM(BP473)</f>
        <v>0</v>
      </c>
      <c r="BQ472" s="416"/>
      <c r="BR472" s="416"/>
      <c r="BS472" s="417"/>
      <c r="BU472" s="416">
        <f>SUM(BU473:BU473)</f>
        <v>0</v>
      </c>
      <c r="BV472" s="416"/>
      <c r="BW472" s="416"/>
      <c r="BX472" s="417"/>
      <c r="BZ472" s="416">
        <f>SUM(BZ473)</f>
        <v>1276235</v>
      </c>
      <c r="CA472" s="416"/>
      <c r="CB472" s="416"/>
      <c r="CC472" s="417"/>
      <c r="CE472" s="416">
        <f>SUM(CE473:CE473)</f>
        <v>0</v>
      </c>
      <c r="CF472" s="416"/>
      <c r="CG472" s="416"/>
      <c r="CH472" s="417"/>
      <c r="CI472" s="416"/>
      <c r="CJ472" s="416">
        <f>SUM(CJ473:CJ473)</f>
        <v>196553</v>
      </c>
      <c r="CK472" s="416"/>
      <c r="CL472" s="416"/>
      <c r="CM472" s="417"/>
      <c r="CN472" s="416"/>
      <c r="CO472" s="416">
        <f>SUM(CO473:CO473)</f>
        <v>964</v>
      </c>
      <c r="CP472" s="416"/>
      <c r="CQ472" s="416"/>
      <c r="CR472" s="417"/>
      <c r="CS472" s="416"/>
      <c r="CT472" s="416">
        <f>SUM(CT473:CT473)</f>
        <v>80144</v>
      </c>
      <c r="CU472" s="416"/>
      <c r="CV472" s="416"/>
      <c r="CW472" s="417"/>
      <c r="CX472" s="416"/>
      <c r="CY472" s="416">
        <f>SUM(CY473:CY473)</f>
        <v>0</v>
      </c>
      <c r="CZ472" s="416"/>
      <c r="DA472" s="416"/>
      <c r="DB472" s="417"/>
      <c r="DC472" s="416"/>
      <c r="DD472" s="416">
        <f>SUM(DD473:DD473)</f>
        <v>998574</v>
      </c>
      <c r="DE472" s="416"/>
      <c r="DF472" s="416"/>
      <c r="DG472" s="417"/>
      <c r="DH472" s="416"/>
      <c r="DI472" s="416">
        <f>SUM(DI473:DI473)</f>
        <v>0</v>
      </c>
      <c r="DJ472" s="416"/>
      <c r="DK472" s="416"/>
      <c r="DL472" s="417"/>
      <c r="DM472" s="416"/>
      <c r="DN472" s="416">
        <f>SUM(DN473:DN473)</f>
        <v>0</v>
      </c>
      <c r="DO472" s="416"/>
      <c r="DP472" s="416"/>
      <c r="DQ472" s="417"/>
      <c r="DR472" s="416"/>
      <c r="DS472" s="416">
        <f>SUM(DS473:DS473)</f>
        <v>0</v>
      </c>
      <c r="DT472" s="416"/>
      <c r="DU472" s="416"/>
      <c r="DV472" s="417"/>
      <c r="DW472" s="416"/>
      <c r="DX472" s="416">
        <f>SUM(DX473:DX473)</f>
        <v>0</v>
      </c>
      <c r="DY472" s="416"/>
      <c r="DZ472" s="416"/>
      <c r="EA472" s="417"/>
      <c r="EB472" s="416"/>
      <c r="EC472" s="416">
        <f>SUM(EC473:EC473)</f>
        <v>0</v>
      </c>
      <c r="ED472" s="416"/>
      <c r="EE472" s="416"/>
      <c r="EF472" s="417"/>
      <c r="EG472" s="416"/>
      <c r="EH472" s="416">
        <f>SUM(EH473:EH473)</f>
        <v>0</v>
      </c>
      <c r="EI472" s="416"/>
      <c r="EJ472" s="416"/>
      <c r="EK472" s="417"/>
      <c r="EM472" s="416">
        <f>SUM(EM473:EM473)</f>
        <v>0</v>
      </c>
      <c r="EN472" s="416"/>
      <c r="EO472" s="416"/>
      <c r="EP472" s="301"/>
      <c r="ER472" s="290"/>
    </row>
    <row r="473" spans="4:148" x14ac:dyDescent="0.35">
      <c r="D473" s="301" t="s">
        <v>338</v>
      </c>
      <c r="G473" s="421"/>
      <c r="H473" s="425">
        <v>0</v>
      </c>
      <c r="I473" s="423"/>
      <c r="J473" s="416"/>
      <c r="K473" s="417"/>
      <c r="L473" s="421"/>
      <c r="M473" s="425">
        <v>0</v>
      </c>
      <c r="N473" s="423"/>
      <c r="O473" s="416"/>
      <c r="P473" s="417"/>
      <c r="Q473" s="421"/>
      <c r="R473" s="425">
        <v>0</v>
      </c>
      <c r="S473" s="423"/>
      <c r="T473" s="416"/>
      <c r="U473" s="417"/>
      <c r="V473" s="421"/>
      <c r="W473" s="425">
        <v>0</v>
      </c>
      <c r="X473" s="423"/>
      <c r="Y473" s="416"/>
      <c r="Z473" s="417"/>
      <c r="AA473" s="421"/>
      <c r="AB473" s="425">
        <v>0</v>
      </c>
      <c r="AC473" s="423"/>
      <c r="AD473" s="416"/>
      <c r="AE473" s="417"/>
      <c r="AF473" s="421"/>
      <c r="AG473" s="425">
        <v>0</v>
      </c>
      <c r="AH473" s="423"/>
      <c r="AI473" s="416"/>
      <c r="AJ473" s="417"/>
      <c r="AK473" s="421"/>
      <c r="AL473" s="425">
        <v>0</v>
      </c>
      <c r="AM473" s="423"/>
      <c r="AN473" s="416"/>
      <c r="AO473" s="417"/>
      <c r="AP473" s="421"/>
      <c r="AQ473" s="425">
        <v>0</v>
      </c>
      <c r="AR473" s="423"/>
      <c r="AS473" s="416"/>
      <c r="AT473" s="417"/>
      <c r="AU473" s="421"/>
      <c r="AV473" s="425">
        <v>0</v>
      </c>
      <c r="AW473" s="423"/>
      <c r="AX473" s="416"/>
      <c r="AY473" s="417"/>
      <c r="AZ473" s="421"/>
      <c r="BA473" s="425">
        <v>0</v>
      </c>
      <c r="BB473" s="423"/>
      <c r="BC473" s="416"/>
      <c r="BD473" s="417"/>
      <c r="BE473" s="421"/>
      <c r="BF473" s="425">
        <v>0</v>
      </c>
      <c r="BG473" s="423"/>
      <c r="BH473" s="416"/>
      <c r="BI473" s="417"/>
      <c r="BJ473" s="421"/>
      <c r="BK473" s="425">
        <v>0</v>
      </c>
      <c r="BL473" s="423"/>
      <c r="BM473" s="416"/>
      <c r="BN473" s="417"/>
      <c r="BO473" s="421"/>
      <c r="BP473" s="425">
        <v>0</v>
      </c>
      <c r="BQ473" s="423"/>
      <c r="BR473" s="416"/>
      <c r="BS473" s="417"/>
      <c r="BT473" s="421"/>
      <c r="BU473" s="425">
        <f>SUM(M473:BP473)</f>
        <v>0</v>
      </c>
      <c r="BV473" s="423"/>
      <c r="BW473" s="416"/>
      <c r="BX473" s="417"/>
      <c r="BY473" s="421"/>
      <c r="BZ473" s="425">
        <v>1276235</v>
      </c>
      <c r="CA473" s="423"/>
      <c r="CB473" s="416"/>
      <c r="CC473" s="417"/>
      <c r="CD473" s="421"/>
      <c r="CE473" s="425">
        <v>0</v>
      </c>
      <c r="CF473" s="423"/>
      <c r="CG473" s="416"/>
      <c r="CH473" s="417"/>
      <c r="CI473" s="424"/>
      <c r="CJ473" s="425">
        <v>196553</v>
      </c>
      <c r="CK473" s="423"/>
      <c r="CL473" s="416"/>
      <c r="CM473" s="417"/>
      <c r="CN473" s="424"/>
      <c r="CO473" s="425">
        <v>964</v>
      </c>
      <c r="CP473" s="423"/>
      <c r="CQ473" s="416"/>
      <c r="CR473" s="417"/>
      <c r="CS473" s="424"/>
      <c r="CT473" s="425">
        <v>80144</v>
      </c>
      <c r="CU473" s="423"/>
      <c r="CV473" s="416"/>
      <c r="CW473" s="417"/>
      <c r="CX473" s="424"/>
      <c r="CY473" s="425">
        <v>0</v>
      </c>
      <c r="CZ473" s="423"/>
      <c r="DA473" s="416"/>
      <c r="DB473" s="417"/>
      <c r="DC473" s="424"/>
      <c r="DD473" s="425">
        <v>998574</v>
      </c>
      <c r="DE473" s="423"/>
      <c r="DF473" s="416"/>
      <c r="DG473" s="417"/>
      <c r="DH473" s="424"/>
      <c r="DI473" s="425">
        <v>0</v>
      </c>
      <c r="DJ473" s="423"/>
      <c r="DK473" s="416"/>
      <c r="DL473" s="417"/>
      <c r="DM473" s="424"/>
      <c r="DN473" s="425">
        <v>0</v>
      </c>
      <c r="DO473" s="423"/>
      <c r="DP473" s="416"/>
      <c r="DQ473" s="417"/>
      <c r="DR473" s="424"/>
      <c r="DS473" s="425">
        <v>0</v>
      </c>
      <c r="DT473" s="423"/>
      <c r="DU473" s="416"/>
      <c r="DV473" s="417"/>
      <c r="DW473" s="424"/>
      <c r="DX473" s="425">
        <v>0</v>
      </c>
      <c r="DY473" s="423"/>
      <c r="DZ473" s="416"/>
      <c r="EA473" s="417"/>
      <c r="EB473" s="424"/>
      <c r="EC473" s="425">
        <v>0</v>
      </c>
      <c r="ED473" s="423"/>
      <c r="EE473" s="416"/>
      <c r="EF473" s="417"/>
      <c r="EG473" s="424"/>
      <c r="EH473" s="425">
        <v>0</v>
      </c>
      <c r="EI473" s="423"/>
      <c r="EJ473" s="416"/>
      <c r="EK473" s="417"/>
      <c r="EL473" s="421"/>
      <c r="EM473" s="425">
        <f t="shared" ref="EM473" si="46">SUM(CE473)</f>
        <v>0</v>
      </c>
      <c r="EN473" s="423"/>
      <c r="EO473" s="416"/>
      <c r="EP473" s="301"/>
      <c r="ER473" s="290"/>
    </row>
    <row r="474" spans="4:148" x14ac:dyDescent="0.35">
      <c r="D474" s="301"/>
      <c r="H474" s="416"/>
      <c r="I474" s="416"/>
      <c r="J474" s="416"/>
      <c r="K474" s="417"/>
      <c r="L474" s="416"/>
      <c r="M474" s="416"/>
      <c r="N474" s="416"/>
      <c r="O474" s="416"/>
      <c r="P474" s="417"/>
      <c r="Q474" s="416"/>
      <c r="R474" s="416"/>
      <c r="S474" s="416"/>
      <c r="T474" s="416"/>
      <c r="U474" s="417"/>
      <c r="V474" s="416"/>
      <c r="W474" s="416"/>
      <c r="X474" s="416"/>
      <c r="Y474" s="416"/>
      <c r="Z474" s="417"/>
      <c r="AA474" s="416"/>
      <c r="AB474" s="416"/>
      <c r="AC474" s="416"/>
      <c r="AD474" s="416"/>
      <c r="AE474" s="417"/>
      <c r="AF474" s="416"/>
      <c r="AG474" s="416"/>
      <c r="AH474" s="416"/>
      <c r="AI474" s="416"/>
      <c r="AJ474" s="417"/>
      <c r="AK474" s="416"/>
      <c r="AL474" s="416"/>
      <c r="AM474" s="416"/>
      <c r="AN474" s="416"/>
      <c r="AO474" s="417"/>
      <c r="AP474" s="416"/>
      <c r="AQ474" s="416"/>
      <c r="AR474" s="416"/>
      <c r="AS474" s="416"/>
      <c r="AT474" s="417"/>
      <c r="AU474" s="416"/>
      <c r="AV474" s="416"/>
      <c r="AW474" s="416"/>
      <c r="AX474" s="416"/>
      <c r="AY474" s="417"/>
      <c r="AZ474" s="416"/>
      <c r="BA474" s="416"/>
      <c r="BB474" s="416"/>
      <c r="BC474" s="416"/>
      <c r="BD474" s="417"/>
      <c r="BE474" s="416"/>
      <c r="BF474" s="416"/>
      <c r="BG474" s="416"/>
      <c r="BH474" s="416"/>
      <c r="BI474" s="417"/>
      <c r="BJ474" s="416"/>
      <c r="BK474" s="416"/>
      <c r="BL474" s="416"/>
      <c r="BM474" s="416"/>
      <c r="BN474" s="417"/>
      <c r="BO474" s="416"/>
      <c r="BP474" s="416"/>
      <c r="BQ474" s="416"/>
      <c r="BR474" s="416"/>
      <c r="BS474" s="417"/>
      <c r="BT474" s="416"/>
      <c r="BU474" s="416"/>
      <c r="BV474" s="416"/>
      <c r="BW474" s="416"/>
      <c r="BX474" s="417"/>
      <c r="BY474" s="416"/>
      <c r="BZ474" s="416"/>
      <c r="CA474" s="416"/>
      <c r="CB474" s="416"/>
      <c r="CC474" s="417"/>
      <c r="CD474" s="416"/>
      <c r="CE474" s="416"/>
      <c r="CF474" s="416"/>
      <c r="CG474" s="416"/>
      <c r="CH474" s="417"/>
      <c r="CI474" s="416"/>
      <c r="CJ474" s="416"/>
      <c r="CK474" s="416"/>
      <c r="CL474" s="416"/>
      <c r="CM474" s="417"/>
      <c r="CN474" s="416"/>
      <c r="CO474" s="416"/>
      <c r="CP474" s="416"/>
      <c r="CQ474" s="416"/>
      <c r="CR474" s="417"/>
      <c r="CS474" s="416"/>
      <c r="CT474" s="416"/>
      <c r="CU474" s="416"/>
      <c r="CV474" s="416"/>
      <c r="CW474" s="417"/>
      <c r="CX474" s="416"/>
      <c r="CY474" s="416"/>
      <c r="CZ474" s="416"/>
      <c r="DA474" s="416"/>
      <c r="DB474" s="417"/>
      <c r="DC474" s="416"/>
      <c r="DD474" s="416"/>
      <c r="DE474" s="416"/>
      <c r="DF474" s="416"/>
      <c r="DG474" s="417"/>
      <c r="DH474" s="416"/>
      <c r="DI474" s="416"/>
      <c r="DJ474" s="416"/>
      <c r="DK474" s="416"/>
      <c r="DL474" s="417"/>
      <c r="DM474" s="416"/>
      <c r="DN474" s="416"/>
      <c r="DO474" s="416"/>
      <c r="DP474" s="416"/>
      <c r="DQ474" s="417"/>
      <c r="DR474" s="416"/>
      <c r="DS474" s="416"/>
      <c r="DT474" s="416"/>
      <c r="DU474" s="416"/>
      <c r="DV474" s="417"/>
      <c r="DW474" s="416"/>
      <c r="DX474" s="416"/>
      <c r="DY474" s="416"/>
      <c r="DZ474" s="416"/>
      <c r="EA474" s="417"/>
      <c r="EB474" s="416"/>
      <c r="EC474" s="416"/>
      <c r="ED474" s="416"/>
      <c r="EE474" s="416"/>
      <c r="EF474" s="417"/>
      <c r="EG474" s="416"/>
      <c r="EH474" s="416"/>
      <c r="EI474" s="416"/>
      <c r="EJ474" s="416"/>
      <c r="EK474" s="417"/>
      <c r="EL474" s="416"/>
      <c r="EM474" s="416"/>
      <c r="EN474" s="416"/>
      <c r="EO474" s="416"/>
      <c r="EP474" s="301"/>
      <c r="ER474" s="290"/>
    </row>
    <row r="475" spans="4:148" x14ac:dyDescent="0.35">
      <c r="D475" s="301" t="s">
        <v>363</v>
      </c>
      <c r="H475" s="416">
        <f>SUM(H476:H476)</f>
        <v>0</v>
      </c>
      <c r="J475" s="416"/>
      <c r="K475" s="417"/>
      <c r="L475" s="416"/>
      <c r="M475" s="416">
        <f>SUM(M476:M476)</f>
        <v>0</v>
      </c>
      <c r="N475" s="416"/>
      <c r="O475" s="416"/>
      <c r="P475" s="417"/>
      <c r="Q475" s="416"/>
      <c r="R475" s="416">
        <f>SUM(R476:R476)</f>
        <v>0</v>
      </c>
      <c r="S475" s="416"/>
      <c r="T475" s="416"/>
      <c r="U475" s="417"/>
      <c r="V475" s="416"/>
      <c r="W475" s="416">
        <f>SUM(W476:W476)</f>
        <v>0</v>
      </c>
      <c r="X475" s="416"/>
      <c r="Y475" s="416"/>
      <c r="Z475" s="417"/>
      <c r="AA475" s="416"/>
      <c r="AB475" s="416">
        <f>SUM(AB476:AB476)</f>
        <v>0</v>
      </c>
      <c r="AC475" s="416"/>
      <c r="AD475" s="416"/>
      <c r="AE475" s="417"/>
      <c r="AF475" s="416"/>
      <c r="AG475" s="416">
        <f>SUM(AG476:AG476)</f>
        <v>0</v>
      </c>
      <c r="AH475" s="416"/>
      <c r="AI475" s="416"/>
      <c r="AJ475" s="417"/>
      <c r="AK475" s="416"/>
      <c r="AL475" s="416">
        <f>SUM(AL476:AL476)</f>
        <v>0</v>
      </c>
      <c r="AM475" s="416"/>
      <c r="AN475" s="416"/>
      <c r="AO475" s="417"/>
      <c r="AP475" s="416"/>
      <c r="AQ475" s="416">
        <f>SUM(AQ476:AQ476)</f>
        <v>0</v>
      </c>
      <c r="AR475" s="416"/>
      <c r="AS475" s="416"/>
      <c r="AT475" s="417"/>
      <c r="AU475" s="416"/>
      <c r="AV475" s="416">
        <f>SUM(AV476:AV476)</f>
        <v>0</v>
      </c>
      <c r="AW475" s="416"/>
      <c r="AX475" s="416"/>
      <c r="AY475" s="417"/>
      <c r="AZ475" s="416"/>
      <c r="BA475" s="416">
        <f>SUM(BA476:BA476)</f>
        <v>0</v>
      </c>
      <c r="BB475" s="416"/>
      <c r="BC475" s="416"/>
      <c r="BD475" s="417"/>
      <c r="BE475" s="416"/>
      <c r="BF475" s="416">
        <f>SUM(BF476:BF476)</f>
        <v>0</v>
      </c>
      <c r="BG475" s="416"/>
      <c r="BH475" s="416"/>
      <c r="BI475" s="417"/>
      <c r="BJ475" s="416"/>
      <c r="BK475" s="416">
        <f>SUM(BK476:BK476)</f>
        <v>0</v>
      </c>
      <c r="BL475" s="416"/>
      <c r="BM475" s="416"/>
      <c r="BN475" s="417"/>
      <c r="BO475" s="416"/>
      <c r="BP475" s="416">
        <f>SUM(BP476:BP476)</f>
        <v>0</v>
      </c>
      <c r="BQ475" s="416"/>
      <c r="BR475" s="416"/>
      <c r="BS475" s="417"/>
      <c r="BT475" s="416"/>
      <c r="BU475" s="416">
        <f>SUM(BU476:BU476)</f>
        <v>0</v>
      </c>
      <c r="BV475" s="416"/>
      <c r="BW475" s="416"/>
      <c r="BX475" s="417"/>
      <c r="BY475" s="416"/>
      <c r="BZ475" s="416">
        <f>SUM(BZ476:BZ476)</f>
        <v>1738059</v>
      </c>
      <c r="CB475" s="416"/>
      <c r="CC475" s="417"/>
      <c r="CD475" s="416"/>
      <c r="CE475" s="416">
        <f>SUM(CE476:CE476)</f>
        <v>98003</v>
      </c>
      <c r="CF475" s="416"/>
      <c r="CG475" s="416"/>
      <c r="CH475" s="417"/>
      <c r="CI475" s="416"/>
      <c r="CJ475" s="416">
        <f>SUM(CJ476:CJ476)</f>
        <v>41259</v>
      </c>
      <c r="CK475" s="416"/>
      <c r="CL475" s="416"/>
      <c r="CM475" s="417"/>
      <c r="CN475" s="416"/>
      <c r="CO475" s="416">
        <f>SUM(CO476:CO476)</f>
        <v>211421</v>
      </c>
      <c r="CP475" s="416"/>
      <c r="CQ475" s="416"/>
      <c r="CR475" s="417"/>
      <c r="CS475" s="416"/>
      <c r="CT475" s="416">
        <f>SUM(CT476:CT476)</f>
        <v>0</v>
      </c>
      <c r="CU475" s="416"/>
      <c r="CV475" s="416"/>
      <c r="CW475" s="417"/>
      <c r="CX475" s="416"/>
      <c r="CY475" s="416">
        <f>SUM(CY476:CY476)</f>
        <v>0</v>
      </c>
      <c r="CZ475" s="416"/>
      <c r="DA475" s="416"/>
      <c r="DB475" s="417"/>
      <c r="DC475" s="416"/>
      <c r="DD475" s="416">
        <f>SUM(DD476:DD476)</f>
        <v>39614</v>
      </c>
      <c r="DE475" s="416"/>
      <c r="DF475" s="416"/>
      <c r="DG475" s="417"/>
      <c r="DH475" s="416"/>
      <c r="DI475" s="416">
        <f>SUM(DI476:DI476)</f>
        <v>206957</v>
      </c>
      <c r="DJ475" s="416"/>
      <c r="DK475" s="416"/>
      <c r="DL475" s="417"/>
      <c r="DM475" s="416"/>
      <c r="DN475" s="416">
        <f>SUM(DN476:DN476)</f>
        <v>619820</v>
      </c>
      <c r="DO475" s="416"/>
      <c r="DP475" s="416"/>
      <c r="DQ475" s="417"/>
      <c r="DR475" s="416"/>
      <c r="DS475" s="416">
        <f>SUM(DS476:DS476)</f>
        <v>0</v>
      </c>
      <c r="DT475" s="416"/>
      <c r="DU475" s="416"/>
      <c r="DV475" s="417"/>
      <c r="DW475" s="416"/>
      <c r="DX475" s="416">
        <f>SUM(DX476:DX476)</f>
        <v>0</v>
      </c>
      <c r="DY475" s="416"/>
      <c r="DZ475" s="416"/>
      <c r="EA475" s="417"/>
      <c r="EB475" s="416"/>
      <c r="EC475" s="416">
        <f>SUM(EC476:EC476)</f>
        <v>437691</v>
      </c>
      <c r="ED475" s="416"/>
      <c r="EE475" s="416"/>
      <c r="EF475" s="417"/>
      <c r="EG475" s="416"/>
      <c r="EH475" s="416">
        <f>SUM(EH476:EH476)</f>
        <v>83294</v>
      </c>
      <c r="EI475" s="416"/>
      <c r="EJ475" s="416"/>
      <c r="EK475" s="417"/>
      <c r="EL475" s="416"/>
      <c r="EM475" s="416">
        <f>SUM(EM476:EM476)</f>
        <v>98003</v>
      </c>
      <c r="EN475" s="416"/>
      <c r="EO475" s="416"/>
      <c r="EP475" s="301"/>
      <c r="ER475" s="290"/>
    </row>
    <row r="476" spans="4:148" x14ac:dyDescent="0.35">
      <c r="D476" s="301" t="s">
        <v>338</v>
      </c>
      <c r="G476" s="421"/>
      <c r="H476" s="425">
        <v>0</v>
      </c>
      <c r="I476" s="423"/>
      <c r="J476" s="416"/>
      <c r="K476" s="417"/>
      <c r="L476" s="421"/>
      <c r="M476" s="425">
        <v>0</v>
      </c>
      <c r="N476" s="423"/>
      <c r="O476" s="416"/>
      <c r="P476" s="417"/>
      <c r="Q476" s="421"/>
      <c r="R476" s="425">
        <v>0</v>
      </c>
      <c r="S476" s="423"/>
      <c r="T476" s="416"/>
      <c r="U476" s="417"/>
      <c r="V476" s="421"/>
      <c r="W476" s="425">
        <v>0</v>
      </c>
      <c r="X476" s="423"/>
      <c r="Y476" s="416"/>
      <c r="Z476" s="417"/>
      <c r="AA476" s="421"/>
      <c r="AB476" s="425">
        <v>0</v>
      </c>
      <c r="AC476" s="423"/>
      <c r="AD476" s="416"/>
      <c r="AE476" s="417"/>
      <c r="AF476" s="421"/>
      <c r="AG476" s="425">
        <v>0</v>
      </c>
      <c r="AH476" s="423"/>
      <c r="AI476" s="416"/>
      <c r="AJ476" s="417"/>
      <c r="AK476" s="421"/>
      <c r="AL476" s="425">
        <v>0</v>
      </c>
      <c r="AM476" s="423"/>
      <c r="AN476" s="416"/>
      <c r="AO476" s="417"/>
      <c r="AP476" s="421"/>
      <c r="AQ476" s="425">
        <v>0</v>
      </c>
      <c r="AR476" s="423"/>
      <c r="AS476" s="416"/>
      <c r="AT476" s="417"/>
      <c r="AU476" s="421"/>
      <c r="AV476" s="425">
        <v>0</v>
      </c>
      <c r="AW476" s="423"/>
      <c r="AX476" s="416"/>
      <c r="AY476" s="417"/>
      <c r="AZ476" s="421"/>
      <c r="BA476" s="425">
        <v>0</v>
      </c>
      <c r="BB476" s="423"/>
      <c r="BC476" s="416"/>
      <c r="BD476" s="417"/>
      <c r="BE476" s="421"/>
      <c r="BF476" s="425">
        <v>0</v>
      </c>
      <c r="BG476" s="423"/>
      <c r="BH476" s="416"/>
      <c r="BI476" s="417"/>
      <c r="BJ476" s="421"/>
      <c r="BK476" s="425">
        <v>0</v>
      </c>
      <c r="BL476" s="423"/>
      <c r="BM476" s="416"/>
      <c r="BN476" s="417"/>
      <c r="BO476" s="421"/>
      <c r="BP476" s="425">
        <v>0</v>
      </c>
      <c r="BQ476" s="423"/>
      <c r="BR476" s="416"/>
      <c r="BS476" s="417"/>
      <c r="BT476" s="421"/>
      <c r="BU476" s="425">
        <f>SUM(M476:BP476)</f>
        <v>0</v>
      </c>
      <c r="BV476" s="423"/>
      <c r="BW476" s="416"/>
      <c r="BX476" s="417"/>
      <c r="BY476" s="421"/>
      <c r="BZ476" s="425">
        <v>1738059</v>
      </c>
      <c r="CA476" s="423"/>
      <c r="CB476" s="416"/>
      <c r="CC476" s="417"/>
      <c r="CD476" s="421"/>
      <c r="CE476" s="425">
        <v>98003</v>
      </c>
      <c r="CF476" s="423"/>
      <c r="CG476" s="416"/>
      <c r="CH476" s="417"/>
      <c r="CI476" s="424"/>
      <c r="CJ476" s="425">
        <v>41259</v>
      </c>
      <c r="CK476" s="423"/>
      <c r="CL476" s="416"/>
      <c r="CM476" s="417"/>
      <c r="CN476" s="424"/>
      <c r="CO476" s="425">
        <v>211421</v>
      </c>
      <c r="CP476" s="423"/>
      <c r="CQ476" s="416"/>
      <c r="CR476" s="417"/>
      <c r="CS476" s="424"/>
      <c r="CT476" s="425">
        <v>0</v>
      </c>
      <c r="CU476" s="423"/>
      <c r="CV476" s="416"/>
      <c r="CW476" s="417"/>
      <c r="CX476" s="424"/>
      <c r="CY476" s="425">
        <v>0</v>
      </c>
      <c r="CZ476" s="423"/>
      <c r="DA476" s="416"/>
      <c r="DB476" s="417"/>
      <c r="DC476" s="424"/>
      <c r="DD476" s="425">
        <v>39614</v>
      </c>
      <c r="DE476" s="423"/>
      <c r="DF476" s="416"/>
      <c r="DG476" s="417"/>
      <c r="DH476" s="424"/>
      <c r="DI476" s="425">
        <v>206957</v>
      </c>
      <c r="DJ476" s="423"/>
      <c r="DK476" s="416"/>
      <c r="DL476" s="417"/>
      <c r="DM476" s="424"/>
      <c r="DN476" s="425">
        <v>619820</v>
      </c>
      <c r="DO476" s="423"/>
      <c r="DP476" s="416"/>
      <c r="DQ476" s="417"/>
      <c r="DR476" s="424"/>
      <c r="DS476" s="425">
        <v>0</v>
      </c>
      <c r="DT476" s="423"/>
      <c r="DU476" s="416"/>
      <c r="DV476" s="417"/>
      <c r="DW476" s="424"/>
      <c r="DX476" s="425">
        <v>0</v>
      </c>
      <c r="DY476" s="423"/>
      <c r="DZ476" s="416"/>
      <c r="EA476" s="417"/>
      <c r="EB476" s="424"/>
      <c r="EC476" s="425">
        <v>437691</v>
      </c>
      <c r="ED476" s="423"/>
      <c r="EE476" s="416"/>
      <c r="EF476" s="417"/>
      <c r="EG476" s="424"/>
      <c r="EH476" s="425">
        <v>83294</v>
      </c>
      <c r="EI476" s="423"/>
      <c r="EJ476" s="416"/>
      <c r="EK476" s="417"/>
      <c r="EL476" s="421"/>
      <c r="EM476" s="425">
        <f t="shared" ref="EM476" si="47">SUM(CE476)</f>
        <v>98003</v>
      </c>
      <c r="EN476" s="423"/>
      <c r="EO476" s="416"/>
      <c r="EP476" s="301"/>
      <c r="ER476" s="290"/>
    </row>
    <row r="477" spans="4:148" x14ac:dyDescent="0.35">
      <c r="D477" s="301"/>
      <c r="H477" s="416"/>
      <c r="I477" s="416"/>
      <c r="J477" s="416"/>
      <c r="K477" s="417"/>
      <c r="M477" s="416"/>
      <c r="N477" s="416"/>
      <c r="O477" s="416"/>
      <c r="P477" s="417"/>
      <c r="R477" s="416"/>
      <c r="S477" s="416"/>
      <c r="T477" s="416"/>
      <c r="U477" s="417"/>
      <c r="W477" s="416"/>
      <c r="X477" s="416"/>
      <c r="Y477" s="416"/>
      <c r="Z477" s="417"/>
      <c r="AB477" s="416"/>
      <c r="AC477" s="416"/>
      <c r="AD477" s="416"/>
      <c r="AE477" s="417"/>
      <c r="AG477" s="416"/>
      <c r="AH477" s="416"/>
      <c r="AI477" s="416"/>
      <c r="AJ477" s="417"/>
      <c r="AL477" s="416"/>
      <c r="AM477" s="416"/>
      <c r="AN477" s="416"/>
      <c r="AO477" s="417"/>
      <c r="AQ477" s="416"/>
      <c r="AR477" s="416"/>
      <c r="AS477" s="416"/>
      <c r="AT477" s="417"/>
      <c r="AV477" s="416"/>
      <c r="AW477" s="416"/>
      <c r="AX477" s="416"/>
      <c r="AY477" s="417"/>
      <c r="BA477" s="416"/>
      <c r="BB477" s="416"/>
      <c r="BC477" s="416"/>
      <c r="BD477" s="417"/>
      <c r="BF477" s="416"/>
      <c r="BG477" s="416"/>
      <c r="BH477" s="416"/>
      <c r="BI477" s="417"/>
      <c r="BK477" s="416"/>
      <c r="BL477" s="416"/>
      <c r="BM477" s="416"/>
      <c r="BN477" s="417"/>
      <c r="BP477" s="416"/>
      <c r="BQ477" s="416"/>
      <c r="BR477" s="416"/>
      <c r="BS477" s="417"/>
      <c r="BU477" s="416"/>
      <c r="BV477" s="416"/>
      <c r="BW477" s="416"/>
      <c r="BX477" s="417"/>
      <c r="BZ477" s="416"/>
      <c r="CA477" s="416"/>
      <c r="CB477" s="416"/>
      <c r="CC477" s="417"/>
      <c r="CE477" s="416"/>
      <c r="CF477" s="416"/>
      <c r="CG477" s="416"/>
      <c r="CH477" s="417"/>
      <c r="CI477" s="416"/>
      <c r="CJ477" s="416"/>
      <c r="CK477" s="416"/>
      <c r="CL477" s="416"/>
      <c r="CM477" s="417"/>
      <c r="CN477" s="416"/>
      <c r="CO477" s="416"/>
      <c r="CP477" s="416"/>
      <c r="CQ477" s="416"/>
      <c r="CR477" s="417"/>
      <c r="CS477" s="416"/>
      <c r="CT477" s="416"/>
      <c r="CU477" s="416"/>
      <c r="CV477" s="416"/>
      <c r="CW477" s="417"/>
      <c r="CX477" s="416"/>
      <c r="CY477" s="416"/>
      <c r="CZ477" s="416"/>
      <c r="DA477" s="416"/>
      <c r="DB477" s="417"/>
      <c r="DC477" s="416"/>
      <c r="DD477" s="416"/>
      <c r="DE477" s="416"/>
      <c r="DF477" s="416"/>
      <c r="DG477" s="417"/>
      <c r="DH477" s="416"/>
      <c r="DI477" s="416"/>
      <c r="DJ477" s="416"/>
      <c r="DK477" s="416"/>
      <c r="DL477" s="417"/>
      <c r="DM477" s="416"/>
      <c r="DN477" s="416"/>
      <c r="DO477" s="416"/>
      <c r="DP477" s="416"/>
      <c r="DQ477" s="417"/>
      <c r="DR477" s="416"/>
      <c r="DS477" s="416"/>
      <c r="DT477" s="416"/>
      <c r="DU477" s="416"/>
      <c r="DV477" s="417"/>
      <c r="DW477" s="416"/>
      <c r="DX477" s="416"/>
      <c r="DY477" s="416"/>
      <c r="DZ477" s="416"/>
      <c r="EA477" s="417"/>
      <c r="EB477" s="416"/>
      <c r="EC477" s="416"/>
      <c r="ED477" s="416"/>
      <c r="EE477" s="416"/>
      <c r="EF477" s="417"/>
      <c r="EG477" s="416"/>
      <c r="EH477" s="416"/>
      <c r="EI477" s="416"/>
      <c r="EJ477" s="416"/>
      <c r="EK477" s="417"/>
      <c r="EM477" s="416"/>
      <c r="EN477" s="416"/>
      <c r="EO477" s="416"/>
      <c r="EP477" s="301"/>
      <c r="ER477" s="290"/>
    </row>
    <row r="478" spans="4:148" x14ac:dyDescent="0.35">
      <c r="D478" s="301" t="s">
        <v>364</v>
      </c>
      <c r="H478" s="416">
        <f>SUM(H479:H479)</f>
        <v>0</v>
      </c>
      <c r="J478" s="416"/>
      <c r="K478" s="417"/>
      <c r="L478" s="416"/>
      <c r="M478" s="416">
        <f>SUM(M479:M479)</f>
        <v>0</v>
      </c>
      <c r="N478" s="416"/>
      <c r="O478" s="416"/>
      <c r="P478" s="417"/>
      <c r="Q478" s="416"/>
      <c r="R478" s="416">
        <f>SUM(R479:R479)</f>
        <v>0</v>
      </c>
      <c r="S478" s="416"/>
      <c r="T478" s="416"/>
      <c r="U478" s="417"/>
      <c r="V478" s="416"/>
      <c r="W478" s="416">
        <f>SUM(W479:W479)</f>
        <v>0</v>
      </c>
      <c r="X478" s="416"/>
      <c r="Y478" s="416"/>
      <c r="Z478" s="417"/>
      <c r="AA478" s="416"/>
      <c r="AB478" s="416">
        <f>SUM(AB479:AB479)</f>
        <v>0</v>
      </c>
      <c r="AC478" s="416"/>
      <c r="AD478" s="416"/>
      <c r="AE478" s="417"/>
      <c r="AF478" s="416"/>
      <c r="AG478" s="416">
        <f>SUM(AG479:AG479)</f>
        <v>0</v>
      </c>
      <c r="AH478" s="416"/>
      <c r="AI478" s="416"/>
      <c r="AJ478" s="417"/>
      <c r="AK478" s="416"/>
      <c r="AL478" s="416">
        <f>SUM(AL479:AL479)</f>
        <v>0</v>
      </c>
      <c r="AM478" s="416"/>
      <c r="AN478" s="416"/>
      <c r="AO478" s="417"/>
      <c r="AP478" s="416"/>
      <c r="AQ478" s="416">
        <f>SUM(AQ479:AQ479)</f>
        <v>0</v>
      </c>
      <c r="AR478" s="416"/>
      <c r="AS478" s="416"/>
      <c r="AT478" s="417"/>
      <c r="AU478" s="416"/>
      <c r="AV478" s="416">
        <f>SUM(AV479:AV479)</f>
        <v>0</v>
      </c>
      <c r="AW478" s="416"/>
      <c r="AX478" s="416"/>
      <c r="AY478" s="417"/>
      <c r="AZ478" s="416"/>
      <c r="BA478" s="416">
        <f>SUM(BA479:BA479)</f>
        <v>0</v>
      </c>
      <c r="BB478" s="416"/>
      <c r="BC478" s="416"/>
      <c r="BD478" s="417"/>
      <c r="BE478" s="416"/>
      <c r="BF478" s="416">
        <f>SUM(BF479:BF479)</f>
        <v>0</v>
      </c>
      <c r="BG478" s="416"/>
      <c r="BH478" s="416"/>
      <c r="BI478" s="417"/>
      <c r="BJ478" s="416"/>
      <c r="BK478" s="416">
        <f>SUM(BK479:BK479)</f>
        <v>0</v>
      </c>
      <c r="BL478" s="416"/>
      <c r="BM478" s="416"/>
      <c r="BN478" s="417"/>
      <c r="BO478" s="416"/>
      <c r="BP478" s="416">
        <f>SUM(BP479:BP479)</f>
        <v>0</v>
      </c>
      <c r="BQ478" s="416"/>
      <c r="BR478" s="416"/>
      <c r="BS478" s="417"/>
      <c r="BU478" s="416">
        <f>SUM(BU479:BU479)</f>
        <v>0</v>
      </c>
      <c r="BV478" s="416"/>
      <c r="BW478" s="416"/>
      <c r="BX478" s="417"/>
      <c r="BZ478" s="416">
        <f>SUM(BZ479:BZ479)</f>
        <v>20297</v>
      </c>
      <c r="CB478" s="416"/>
      <c r="CC478" s="417"/>
      <c r="CD478" s="416"/>
      <c r="CE478" s="416">
        <f>SUM(CE479:CE479)</f>
        <v>0</v>
      </c>
      <c r="CF478" s="416"/>
      <c r="CG478" s="416"/>
      <c r="CH478" s="417"/>
      <c r="CI478" s="416"/>
      <c r="CJ478" s="416">
        <f>SUM(CJ479:CJ479)</f>
        <v>0</v>
      </c>
      <c r="CK478" s="416"/>
      <c r="CL478" s="416"/>
      <c r="CM478" s="417"/>
      <c r="CN478" s="416"/>
      <c r="CO478" s="416">
        <f>SUM(CO479:CO479)</f>
        <v>0</v>
      </c>
      <c r="CP478" s="416"/>
      <c r="CQ478" s="416"/>
      <c r="CR478" s="417"/>
      <c r="CS478" s="416"/>
      <c r="CT478" s="416">
        <f>SUM(CT479:CT479)</f>
        <v>0</v>
      </c>
      <c r="CU478" s="416"/>
      <c r="CV478" s="416"/>
      <c r="CW478" s="417"/>
      <c r="CX478" s="416"/>
      <c r="CY478" s="416">
        <f>SUM(CY479:CY479)</f>
        <v>0</v>
      </c>
      <c r="CZ478" s="416"/>
      <c r="DA478" s="416"/>
      <c r="DB478" s="417"/>
      <c r="DC478" s="416"/>
      <c r="DD478" s="416">
        <f>SUM(DD479:DD479)</f>
        <v>0</v>
      </c>
      <c r="DE478" s="416"/>
      <c r="DF478" s="416"/>
      <c r="DG478" s="417"/>
      <c r="DH478" s="416"/>
      <c r="DI478" s="416">
        <f>SUM(DI479:DI479)</f>
        <v>0</v>
      </c>
      <c r="DJ478" s="416"/>
      <c r="DK478" s="416"/>
      <c r="DL478" s="417"/>
      <c r="DM478" s="416"/>
      <c r="DN478" s="416">
        <f>SUM(DN479:DN479)</f>
        <v>0</v>
      </c>
      <c r="DO478" s="416"/>
      <c r="DP478" s="416"/>
      <c r="DQ478" s="417"/>
      <c r="DR478" s="416"/>
      <c r="DS478" s="416">
        <f>SUM(DS479:DS479)</f>
        <v>0</v>
      </c>
      <c r="DT478" s="416"/>
      <c r="DU478" s="416"/>
      <c r="DV478" s="417"/>
      <c r="DW478" s="416"/>
      <c r="DX478" s="416">
        <f>SUM(DX479:DX479)</f>
        <v>20297</v>
      </c>
      <c r="DY478" s="416"/>
      <c r="DZ478" s="416"/>
      <c r="EA478" s="417"/>
      <c r="EB478" s="416"/>
      <c r="EC478" s="416">
        <f>SUM(EC479:EC479)</f>
        <v>0</v>
      </c>
      <c r="ED478" s="416"/>
      <c r="EE478" s="416"/>
      <c r="EF478" s="417"/>
      <c r="EG478" s="416"/>
      <c r="EH478" s="416">
        <f>SUM(EH479:EH479)</f>
        <v>0</v>
      </c>
      <c r="EI478" s="416"/>
      <c r="EJ478" s="416"/>
      <c r="EK478" s="417"/>
      <c r="EM478" s="416">
        <f>SUM(EM479:EM479)</f>
        <v>0</v>
      </c>
      <c r="EN478" s="416"/>
      <c r="EO478" s="416"/>
      <c r="EP478" s="301"/>
      <c r="ER478" s="290"/>
    </row>
    <row r="479" spans="4:148" x14ac:dyDescent="0.35">
      <c r="D479" s="301" t="s">
        <v>338</v>
      </c>
      <c r="G479" s="421"/>
      <c r="H479" s="425">
        <v>0</v>
      </c>
      <c r="I479" s="423"/>
      <c r="J479" s="416"/>
      <c r="K479" s="417"/>
      <c r="L479" s="421"/>
      <c r="M479" s="425">
        <v>0</v>
      </c>
      <c r="N479" s="423"/>
      <c r="O479" s="416"/>
      <c r="P479" s="417"/>
      <c r="Q479" s="421"/>
      <c r="R479" s="425">
        <v>0</v>
      </c>
      <c r="S479" s="423"/>
      <c r="T479" s="416"/>
      <c r="U479" s="417"/>
      <c r="V479" s="421"/>
      <c r="W479" s="425">
        <v>0</v>
      </c>
      <c r="X479" s="423"/>
      <c r="Y479" s="416"/>
      <c r="Z479" s="417"/>
      <c r="AA479" s="421"/>
      <c r="AB479" s="425">
        <v>0</v>
      </c>
      <c r="AC479" s="423"/>
      <c r="AD479" s="416"/>
      <c r="AE479" s="417"/>
      <c r="AF479" s="421"/>
      <c r="AG479" s="425">
        <v>0</v>
      </c>
      <c r="AH479" s="423"/>
      <c r="AI479" s="416"/>
      <c r="AJ479" s="417"/>
      <c r="AK479" s="421"/>
      <c r="AL479" s="425">
        <v>0</v>
      </c>
      <c r="AM479" s="423"/>
      <c r="AN479" s="416"/>
      <c r="AO479" s="417"/>
      <c r="AP479" s="421"/>
      <c r="AQ479" s="425">
        <v>0</v>
      </c>
      <c r="AR479" s="423"/>
      <c r="AS479" s="416"/>
      <c r="AT479" s="417"/>
      <c r="AU479" s="421"/>
      <c r="AV479" s="425">
        <v>0</v>
      </c>
      <c r="AW479" s="423"/>
      <c r="AX479" s="416"/>
      <c r="AY479" s="417"/>
      <c r="AZ479" s="421"/>
      <c r="BA479" s="425">
        <v>0</v>
      </c>
      <c r="BB479" s="423"/>
      <c r="BC479" s="416"/>
      <c r="BD479" s="417"/>
      <c r="BE479" s="421"/>
      <c r="BF479" s="425">
        <v>0</v>
      </c>
      <c r="BG479" s="423"/>
      <c r="BH479" s="416"/>
      <c r="BI479" s="417"/>
      <c r="BJ479" s="421"/>
      <c r="BK479" s="425">
        <v>0</v>
      </c>
      <c r="BL479" s="423"/>
      <c r="BM479" s="416"/>
      <c r="BN479" s="417"/>
      <c r="BO479" s="421"/>
      <c r="BP479" s="425">
        <v>0</v>
      </c>
      <c r="BQ479" s="423"/>
      <c r="BR479" s="416"/>
      <c r="BS479" s="417"/>
      <c r="BT479" s="421"/>
      <c r="BU479" s="425">
        <f>SUM(M479:BP479)</f>
        <v>0</v>
      </c>
      <c r="BV479" s="423"/>
      <c r="BW479" s="416"/>
      <c r="BX479" s="417"/>
      <c r="BY479" s="421"/>
      <c r="BZ479" s="425">
        <v>20297</v>
      </c>
      <c r="CA479" s="423"/>
      <c r="CB479" s="416"/>
      <c r="CC479" s="417"/>
      <c r="CD479" s="421"/>
      <c r="CE479" s="425">
        <v>0</v>
      </c>
      <c r="CF479" s="423"/>
      <c r="CG479" s="416"/>
      <c r="CH479" s="417"/>
      <c r="CI479" s="424"/>
      <c r="CJ479" s="425">
        <v>0</v>
      </c>
      <c r="CK479" s="423"/>
      <c r="CL479" s="416"/>
      <c r="CM479" s="417"/>
      <c r="CN479" s="424"/>
      <c r="CO479" s="425">
        <v>0</v>
      </c>
      <c r="CP479" s="423"/>
      <c r="CQ479" s="416"/>
      <c r="CR479" s="417"/>
      <c r="CS479" s="424"/>
      <c r="CT479" s="425">
        <v>0</v>
      </c>
      <c r="CU479" s="423"/>
      <c r="CV479" s="416"/>
      <c r="CW479" s="417"/>
      <c r="CX479" s="424"/>
      <c r="CY479" s="425">
        <v>0</v>
      </c>
      <c r="CZ479" s="423"/>
      <c r="DA479" s="416"/>
      <c r="DB479" s="417"/>
      <c r="DC479" s="424"/>
      <c r="DD479" s="425">
        <v>0</v>
      </c>
      <c r="DE479" s="423"/>
      <c r="DF479" s="416"/>
      <c r="DG479" s="417"/>
      <c r="DH479" s="424"/>
      <c r="DI479" s="425">
        <v>0</v>
      </c>
      <c r="DJ479" s="423"/>
      <c r="DK479" s="416"/>
      <c r="DL479" s="417"/>
      <c r="DM479" s="424"/>
      <c r="DN479" s="425">
        <v>0</v>
      </c>
      <c r="DO479" s="423"/>
      <c r="DP479" s="416"/>
      <c r="DQ479" s="417"/>
      <c r="DR479" s="424"/>
      <c r="DS479" s="425">
        <v>0</v>
      </c>
      <c r="DT479" s="423"/>
      <c r="DU479" s="416"/>
      <c r="DV479" s="417"/>
      <c r="DW479" s="424"/>
      <c r="DX479" s="425">
        <v>20297</v>
      </c>
      <c r="DY479" s="423"/>
      <c r="DZ479" s="416"/>
      <c r="EA479" s="417"/>
      <c r="EB479" s="424"/>
      <c r="EC479" s="425">
        <v>0</v>
      </c>
      <c r="ED479" s="423"/>
      <c r="EE479" s="416"/>
      <c r="EF479" s="417"/>
      <c r="EG479" s="424"/>
      <c r="EH479" s="425">
        <v>0</v>
      </c>
      <c r="EI479" s="423"/>
      <c r="EJ479" s="416"/>
      <c r="EK479" s="417"/>
      <c r="EL479" s="421"/>
      <c r="EM479" s="425">
        <f t="shared" ref="EM479" si="48">SUM(CE479)</f>
        <v>0</v>
      </c>
      <c r="EN479" s="423"/>
      <c r="EO479" s="416"/>
      <c r="EP479" s="301"/>
      <c r="ER479" s="290"/>
    </row>
    <row r="480" spans="4:148" x14ac:dyDescent="0.35">
      <c r="D480" s="301"/>
      <c r="H480" s="416"/>
      <c r="I480" s="416"/>
      <c r="J480" s="416"/>
      <c r="K480" s="417"/>
      <c r="M480" s="416"/>
      <c r="N480" s="416"/>
      <c r="O480" s="416"/>
      <c r="P480" s="417"/>
      <c r="R480" s="416"/>
      <c r="S480" s="416"/>
      <c r="T480" s="416"/>
      <c r="U480" s="417"/>
      <c r="W480" s="416"/>
      <c r="X480" s="416"/>
      <c r="Y480" s="416"/>
      <c r="Z480" s="417"/>
      <c r="AB480" s="416"/>
      <c r="AC480" s="416"/>
      <c r="AD480" s="416"/>
      <c r="AE480" s="417"/>
      <c r="AG480" s="416"/>
      <c r="AH480" s="416"/>
      <c r="AI480" s="416"/>
      <c r="AJ480" s="417"/>
      <c r="AL480" s="416"/>
      <c r="AM480" s="416"/>
      <c r="AN480" s="416"/>
      <c r="AO480" s="417"/>
      <c r="AQ480" s="416"/>
      <c r="AR480" s="416"/>
      <c r="AS480" s="416"/>
      <c r="AT480" s="417"/>
      <c r="AV480" s="416"/>
      <c r="AW480" s="416"/>
      <c r="AX480" s="416"/>
      <c r="AY480" s="417"/>
      <c r="BA480" s="416"/>
      <c r="BB480" s="416"/>
      <c r="BC480" s="416"/>
      <c r="BD480" s="417"/>
      <c r="BF480" s="416"/>
      <c r="BG480" s="416"/>
      <c r="BH480" s="416"/>
      <c r="BI480" s="417"/>
      <c r="BK480" s="416"/>
      <c r="BL480" s="416"/>
      <c r="BM480" s="416"/>
      <c r="BN480" s="417"/>
      <c r="BP480" s="416"/>
      <c r="BQ480" s="416"/>
      <c r="BR480" s="416"/>
      <c r="BS480" s="417"/>
      <c r="BU480" s="416"/>
      <c r="BV480" s="416"/>
      <c r="BW480" s="416"/>
      <c r="BX480" s="417"/>
      <c r="BZ480" s="416"/>
      <c r="CA480" s="416"/>
      <c r="CB480" s="416"/>
      <c r="CC480" s="417"/>
      <c r="CE480" s="416"/>
      <c r="CF480" s="416"/>
      <c r="CG480" s="416"/>
      <c r="CH480" s="417"/>
      <c r="CI480" s="416"/>
      <c r="CJ480" s="416"/>
      <c r="CK480" s="416"/>
      <c r="CL480" s="416"/>
      <c r="CM480" s="417"/>
      <c r="CN480" s="416"/>
      <c r="CO480" s="416"/>
      <c r="CP480" s="416"/>
      <c r="CQ480" s="416"/>
      <c r="CR480" s="417"/>
      <c r="CS480" s="416"/>
      <c r="CT480" s="416"/>
      <c r="CU480" s="416"/>
      <c r="CV480" s="416"/>
      <c r="CW480" s="417"/>
      <c r="CX480" s="416"/>
      <c r="CY480" s="416"/>
      <c r="CZ480" s="416"/>
      <c r="DA480" s="416"/>
      <c r="DB480" s="417"/>
      <c r="DC480" s="416"/>
      <c r="DD480" s="416"/>
      <c r="DE480" s="416"/>
      <c r="DF480" s="416"/>
      <c r="DG480" s="417"/>
      <c r="DH480" s="416"/>
      <c r="DI480" s="416"/>
      <c r="DJ480" s="416"/>
      <c r="DK480" s="416"/>
      <c r="DL480" s="417"/>
      <c r="DM480" s="416"/>
      <c r="DN480" s="416"/>
      <c r="DO480" s="416"/>
      <c r="DP480" s="416"/>
      <c r="DQ480" s="417"/>
      <c r="DR480" s="416"/>
      <c r="DS480" s="416"/>
      <c r="DT480" s="416"/>
      <c r="DU480" s="416"/>
      <c r="DV480" s="417"/>
      <c r="DW480" s="416"/>
      <c r="DX480" s="416"/>
      <c r="DY480" s="416"/>
      <c r="DZ480" s="416"/>
      <c r="EA480" s="417"/>
      <c r="EB480" s="416"/>
      <c r="EC480" s="416"/>
      <c r="ED480" s="416"/>
      <c r="EE480" s="416"/>
      <c r="EF480" s="417"/>
      <c r="EG480" s="416"/>
      <c r="EH480" s="416"/>
      <c r="EI480" s="416"/>
      <c r="EJ480" s="416"/>
      <c r="EK480" s="417"/>
      <c r="EM480" s="416"/>
      <c r="EN480" s="416"/>
      <c r="EO480" s="416"/>
      <c r="EP480" s="301"/>
      <c r="ER480" s="290"/>
    </row>
    <row r="481" spans="4:148" ht="12.75" customHeight="1" x14ac:dyDescent="0.35">
      <c r="D481" s="301" t="s">
        <v>365</v>
      </c>
      <c r="H481" s="416">
        <f>SUM(H482:H482)</f>
        <v>0</v>
      </c>
      <c r="J481" s="416"/>
      <c r="K481" s="417"/>
      <c r="L481" s="416"/>
      <c r="M481" s="416">
        <f>SUM(M482:M482)</f>
        <v>0</v>
      </c>
      <c r="N481" s="416"/>
      <c r="O481" s="416"/>
      <c r="P481" s="417"/>
      <c r="Q481" s="416"/>
      <c r="R481" s="416">
        <f>SUM(R482:R482)</f>
        <v>0</v>
      </c>
      <c r="S481" s="416"/>
      <c r="T481" s="416"/>
      <c r="U481" s="417"/>
      <c r="V481" s="416"/>
      <c r="W481" s="416">
        <f>SUM(W482:W482)</f>
        <v>0</v>
      </c>
      <c r="X481" s="416"/>
      <c r="Y481" s="416"/>
      <c r="Z481" s="417"/>
      <c r="AA481" s="416"/>
      <c r="AB481" s="416">
        <f>SUM(AB482:AB482)</f>
        <v>0</v>
      </c>
      <c r="AC481" s="416"/>
      <c r="AD481" s="416"/>
      <c r="AE481" s="417"/>
      <c r="AF481" s="416"/>
      <c r="AG481" s="416">
        <f>SUM(AG482:AG482)</f>
        <v>0</v>
      </c>
      <c r="AH481" s="416"/>
      <c r="AI481" s="416"/>
      <c r="AJ481" s="417"/>
      <c r="AK481" s="416"/>
      <c r="AL481" s="416">
        <f>SUM(AL482:AL482)</f>
        <v>0</v>
      </c>
      <c r="AM481" s="416"/>
      <c r="AN481" s="416"/>
      <c r="AO481" s="417"/>
      <c r="AP481" s="416"/>
      <c r="AQ481" s="416">
        <f>SUM(AQ482:AQ482)</f>
        <v>0</v>
      </c>
      <c r="AR481" s="416"/>
      <c r="AS481" s="416"/>
      <c r="AT481" s="417"/>
      <c r="AU481" s="416"/>
      <c r="AV481" s="416">
        <f>SUM(AV482:AV482)</f>
        <v>0</v>
      </c>
      <c r="AW481" s="416"/>
      <c r="AX481" s="416"/>
      <c r="AY481" s="417"/>
      <c r="AZ481" s="416"/>
      <c r="BA481" s="416">
        <f>SUM(BA482:BA482)</f>
        <v>0</v>
      </c>
      <c r="BB481" s="416"/>
      <c r="BC481" s="416"/>
      <c r="BD481" s="417"/>
      <c r="BE481" s="416"/>
      <c r="BF481" s="416">
        <f>SUM(BF482:BF482)</f>
        <v>0</v>
      </c>
      <c r="BG481" s="416"/>
      <c r="BH481" s="416"/>
      <c r="BI481" s="417"/>
      <c r="BJ481" s="416"/>
      <c r="BK481" s="416">
        <f>SUM(BK482:BK482)</f>
        <v>0</v>
      </c>
      <c r="BL481" s="416"/>
      <c r="BM481" s="416"/>
      <c r="BN481" s="417"/>
      <c r="BO481" s="416"/>
      <c r="BP481" s="416">
        <f>SUM(BP482:BP482)</f>
        <v>0</v>
      </c>
      <c r="BQ481" s="416"/>
      <c r="BR481" s="416"/>
      <c r="BS481" s="417"/>
      <c r="BU481" s="416">
        <f>SUM(BU482:BU482)</f>
        <v>0</v>
      </c>
      <c r="BV481" s="416"/>
      <c r="BW481" s="416"/>
      <c r="BX481" s="417"/>
      <c r="BZ481" s="416">
        <f>SUM(BZ482:BZ482)</f>
        <v>1440385</v>
      </c>
      <c r="CB481" s="416"/>
      <c r="CC481" s="417"/>
      <c r="CD481" s="416"/>
      <c r="CE481" s="416">
        <f>SUM(CE482:CE482)</f>
        <v>243596</v>
      </c>
      <c r="CF481" s="416"/>
      <c r="CG481" s="416"/>
      <c r="CH481" s="417"/>
      <c r="CI481" s="416"/>
      <c r="CJ481" s="416">
        <f>SUM(CJ482:CJ482)</f>
        <v>0</v>
      </c>
      <c r="CK481" s="416"/>
      <c r="CL481" s="416"/>
      <c r="CM481" s="417"/>
      <c r="CN481" s="416"/>
      <c r="CO481" s="416">
        <f>SUM(CO482:CO482)</f>
        <v>799388</v>
      </c>
      <c r="CP481" s="416"/>
      <c r="CQ481" s="416"/>
      <c r="CR481" s="417"/>
      <c r="CS481" s="416"/>
      <c r="CT481" s="416">
        <f>SUM(CT482:CT482)</f>
        <v>131115</v>
      </c>
      <c r="CU481" s="416"/>
      <c r="CV481" s="416"/>
      <c r="CW481" s="417"/>
      <c r="CX481" s="416"/>
      <c r="CY481" s="416">
        <f>SUM(CY482:CY482)</f>
        <v>266286</v>
      </c>
      <c r="CZ481" s="416"/>
      <c r="DA481" s="416"/>
      <c r="DB481" s="417"/>
      <c r="DC481" s="416"/>
      <c r="DD481" s="416">
        <f>SUM(DD482:DD482)</f>
        <v>0</v>
      </c>
      <c r="DE481" s="416"/>
      <c r="DF481" s="416"/>
      <c r="DG481" s="417"/>
      <c r="DH481" s="416"/>
      <c r="DI481" s="416">
        <f>SUM(DI482:DI482)</f>
        <v>0</v>
      </c>
      <c r="DJ481" s="416"/>
      <c r="DK481" s="416"/>
      <c r="DL481" s="417"/>
      <c r="DM481" s="416"/>
      <c r="DN481" s="416">
        <f>SUM(DN482:DN482)</f>
        <v>0</v>
      </c>
      <c r="DO481" s="416"/>
      <c r="DP481" s="416"/>
      <c r="DQ481" s="417"/>
      <c r="DR481" s="416"/>
      <c r="DS481" s="416">
        <f>SUM(DS482:DS482)</f>
        <v>0</v>
      </c>
      <c r="DT481" s="416"/>
      <c r="DU481" s="416"/>
      <c r="DV481" s="417"/>
      <c r="DW481" s="416"/>
      <c r="DX481" s="416">
        <f>SUM(DX482:DX482)</f>
        <v>0</v>
      </c>
      <c r="DY481" s="416"/>
      <c r="DZ481" s="416"/>
      <c r="EA481" s="417"/>
      <c r="EB481" s="416"/>
      <c r="EC481" s="416">
        <f>SUM(EC482:EC482)</f>
        <v>0</v>
      </c>
      <c r="ED481" s="416"/>
      <c r="EE481" s="416"/>
      <c r="EF481" s="417"/>
      <c r="EG481" s="416"/>
      <c r="EH481" s="416">
        <f>SUM(EH482:EH482)</f>
        <v>0</v>
      </c>
      <c r="EI481" s="416"/>
      <c r="EJ481" s="416"/>
      <c r="EK481" s="417"/>
      <c r="EM481" s="416">
        <f>SUM(EM482:EM482)</f>
        <v>243596</v>
      </c>
      <c r="EN481" s="416"/>
      <c r="EO481" s="416"/>
      <c r="EP481" s="301"/>
      <c r="ER481" s="290"/>
    </row>
    <row r="482" spans="4:148" ht="12.75" customHeight="1" x14ac:dyDescent="0.35">
      <c r="D482" s="301" t="s">
        <v>338</v>
      </c>
      <c r="G482" s="421"/>
      <c r="H482" s="425">
        <v>0</v>
      </c>
      <c r="I482" s="423"/>
      <c r="J482" s="416"/>
      <c r="K482" s="417"/>
      <c r="L482" s="421"/>
      <c r="M482" s="425">
        <v>0</v>
      </c>
      <c r="N482" s="423"/>
      <c r="O482" s="416"/>
      <c r="P482" s="417"/>
      <c r="Q482" s="421"/>
      <c r="R482" s="425">
        <v>0</v>
      </c>
      <c r="S482" s="423"/>
      <c r="T482" s="416"/>
      <c r="U482" s="417"/>
      <c r="V482" s="421"/>
      <c r="W482" s="425">
        <v>0</v>
      </c>
      <c r="X482" s="423"/>
      <c r="Y482" s="416"/>
      <c r="Z482" s="417"/>
      <c r="AA482" s="421"/>
      <c r="AB482" s="425">
        <v>0</v>
      </c>
      <c r="AC482" s="423"/>
      <c r="AD482" s="416"/>
      <c r="AE482" s="417"/>
      <c r="AF482" s="421"/>
      <c r="AG482" s="425">
        <v>0</v>
      </c>
      <c r="AH482" s="423"/>
      <c r="AI482" s="416"/>
      <c r="AJ482" s="417"/>
      <c r="AK482" s="421"/>
      <c r="AL482" s="425">
        <v>0</v>
      </c>
      <c r="AM482" s="423"/>
      <c r="AN482" s="416"/>
      <c r="AO482" s="417"/>
      <c r="AP482" s="421"/>
      <c r="AQ482" s="425">
        <v>0</v>
      </c>
      <c r="AR482" s="423"/>
      <c r="AS482" s="416"/>
      <c r="AT482" s="417"/>
      <c r="AU482" s="421"/>
      <c r="AV482" s="425">
        <v>0</v>
      </c>
      <c r="AW482" s="423"/>
      <c r="AX482" s="416"/>
      <c r="AY482" s="417"/>
      <c r="AZ482" s="421"/>
      <c r="BA482" s="425">
        <v>0</v>
      </c>
      <c r="BB482" s="423"/>
      <c r="BC482" s="416"/>
      <c r="BD482" s="417"/>
      <c r="BE482" s="421"/>
      <c r="BF482" s="425">
        <v>0</v>
      </c>
      <c r="BG482" s="423"/>
      <c r="BH482" s="416"/>
      <c r="BI482" s="417"/>
      <c r="BJ482" s="421"/>
      <c r="BK482" s="425">
        <v>0</v>
      </c>
      <c r="BL482" s="423"/>
      <c r="BM482" s="416"/>
      <c r="BN482" s="417"/>
      <c r="BO482" s="421"/>
      <c r="BP482" s="425">
        <v>0</v>
      </c>
      <c r="BQ482" s="423"/>
      <c r="BR482" s="416"/>
      <c r="BS482" s="417"/>
      <c r="BT482" s="421"/>
      <c r="BU482" s="425">
        <f>SUM(M482:BP482)</f>
        <v>0</v>
      </c>
      <c r="BV482" s="423"/>
      <c r="BW482" s="416"/>
      <c r="BX482" s="417"/>
      <c r="BY482" s="421"/>
      <c r="BZ482" s="425">
        <v>1440385</v>
      </c>
      <c r="CA482" s="423"/>
      <c r="CB482" s="416"/>
      <c r="CC482" s="417"/>
      <c r="CD482" s="421"/>
      <c r="CE482" s="425">
        <v>243596</v>
      </c>
      <c r="CF482" s="423"/>
      <c r="CG482" s="416"/>
      <c r="CH482" s="417"/>
      <c r="CI482" s="424"/>
      <c r="CJ482" s="425">
        <v>0</v>
      </c>
      <c r="CK482" s="423"/>
      <c r="CL482" s="416"/>
      <c r="CM482" s="417"/>
      <c r="CN482" s="424"/>
      <c r="CO482" s="425">
        <v>799388</v>
      </c>
      <c r="CP482" s="423"/>
      <c r="CQ482" s="416"/>
      <c r="CR482" s="417"/>
      <c r="CS482" s="424"/>
      <c r="CT482" s="425">
        <v>131115</v>
      </c>
      <c r="CU482" s="423"/>
      <c r="CV482" s="416"/>
      <c r="CW482" s="417"/>
      <c r="CX482" s="424"/>
      <c r="CY482" s="425">
        <v>266286</v>
      </c>
      <c r="CZ482" s="423"/>
      <c r="DA482" s="416"/>
      <c r="DB482" s="417"/>
      <c r="DC482" s="424"/>
      <c r="DD482" s="425">
        <v>0</v>
      </c>
      <c r="DE482" s="423"/>
      <c r="DF482" s="416"/>
      <c r="DG482" s="417"/>
      <c r="DH482" s="424"/>
      <c r="DI482" s="425">
        <v>0</v>
      </c>
      <c r="DJ482" s="423"/>
      <c r="DK482" s="416"/>
      <c r="DL482" s="417"/>
      <c r="DM482" s="424"/>
      <c r="DN482" s="425">
        <v>0</v>
      </c>
      <c r="DO482" s="423"/>
      <c r="DP482" s="416"/>
      <c r="DQ482" s="417"/>
      <c r="DR482" s="424"/>
      <c r="DS482" s="425">
        <v>0</v>
      </c>
      <c r="DT482" s="423"/>
      <c r="DU482" s="416"/>
      <c r="DV482" s="417"/>
      <c r="DW482" s="424"/>
      <c r="DX482" s="425">
        <v>0</v>
      </c>
      <c r="DY482" s="423"/>
      <c r="DZ482" s="416"/>
      <c r="EA482" s="417"/>
      <c r="EB482" s="424"/>
      <c r="EC482" s="425">
        <v>0</v>
      </c>
      <c r="ED482" s="423"/>
      <c r="EE482" s="416"/>
      <c r="EF482" s="417"/>
      <c r="EG482" s="424"/>
      <c r="EH482" s="425">
        <v>0</v>
      </c>
      <c r="EI482" s="423"/>
      <c r="EJ482" s="416"/>
      <c r="EK482" s="417"/>
      <c r="EL482" s="421"/>
      <c r="EM482" s="425">
        <f t="shared" ref="EM482" si="49">SUM(CE482)</f>
        <v>243596</v>
      </c>
      <c r="EN482" s="423"/>
      <c r="EO482" s="416"/>
      <c r="EP482" s="301"/>
      <c r="ER482" s="290"/>
    </row>
    <row r="483" spans="4:148" ht="12.75" customHeight="1" x14ac:dyDescent="0.35">
      <c r="D483" s="301"/>
      <c r="H483" s="416"/>
      <c r="I483" s="416"/>
      <c r="J483" s="416"/>
      <c r="K483" s="417"/>
      <c r="M483" s="416"/>
      <c r="N483" s="416"/>
      <c r="O483" s="416"/>
      <c r="P483" s="417"/>
      <c r="R483" s="416"/>
      <c r="S483" s="416"/>
      <c r="T483" s="416"/>
      <c r="U483" s="417"/>
      <c r="W483" s="416"/>
      <c r="X483" s="416"/>
      <c r="Y483" s="416"/>
      <c r="Z483" s="417"/>
      <c r="AB483" s="416"/>
      <c r="AC483" s="416"/>
      <c r="AD483" s="416"/>
      <c r="AE483" s="417"/>
      <c r="AG483" s="416"/>
      <c r="AH483" s="416"/>
      <c r="AI483" s="416"/>
      <c r="AJ483" s="417"/>
      <c r="AL483" s="416"/>
      <c r="AM483" s="416"/>
      <c r="AN483" s="416"/>
      <c r="AO483" s="417"/>
      <c r="AQ483" s="416"/>
      <c r="AR483" s="416"/>
      <c r="AS483" s="416"/>
      <c r="AT483" s="417"/>
      <c r="AV483" s="416"/>
      <c r="AW483" s="416"/>
      <c r="AX483" s="416"/>
      <c r="AY483" s="417"/>
      <c r="BA483" s="416"/>
      <c r="BB483" s="416"/>
      <c r="BC483" s="416"/>
      <c r="BD483" s="417"/>
      <c r="BF483" s="416"/>
      <c r="BG483" s="416"/>
      <c r="BH483" s="416"/>
      <c r="BI483" s="417"/>
      <c r="BK483" s="416"/>
      <c r="BL483" s="416"/>
      <c r="BM483" s="416"/>
      <c r="BN483" s="417"/>
      <c r="BP483" s="416"/>
      <c r="BQ483" s="416"/>
      <c r="BR483" s="416"/>
      <c r="BS483" s="417"/>
      <c r="BU483" s="416"/>
      <c r="BV483" s="416"/>
      <c r="BW483" s="416"/>
      <c r="BX483" s="417"/>
      <c r="BZ483" s="416"/>
      <c r="CA483" s="416"/>
      <c r="CB483" s="416"/>
      <c r="CC483" s="417"/>
      <c r="CE483" s="416"/>
      <c r="CF483" s="416"/>
      <c r="CG483" s="416"/>
      <c r="CH483" s="417"/>
      <c r="CI483" s="416"/>
      <c r="CJ483" s="416"/>
      <c r="CK483" s="416"/>
      <c r="CL483" s="416"/>
      <c r="CM483" s="417"/>
      <c r="CN483" s="416"/>
      <c r="CO483" s="416"/>
      <c r="CP483" s="416"/>
      <c r="CQ483" s="416"/>
      <c r="CR483" s="417"/>
      <c r="CS483" s="416"/>
      <c r="CT483" s="416"/>
      <c r="CU483" s="416"/>
      <c r="CV483" s="416"/>
      <c r="CW483" s="417"/>
      <c r="CX483" s="416"/>
      <c r="CY483" s="416"/>
      <c r="CZ483" s="416"/>
      <c r="DA483" s="416"/>
      <c r="DB483" s="417"/>
      <c r="DC483" s="416"/>
      <c r="DD483" s="416"/>
      <c r="DE483" s="416"/>
      <c r="DF483" s="416"/>
      <c r="DG483" s="417"/>
      <c r="DH483" s="416"/>
      <c r="DI483" s="416"/>
      <c r="DJ483" s="416"/>
      <c r="DK483" s="416"/>
      <c r="DL483" s="417"/>
      <c r="DM483" s="416"/>
      <c r="DN483" s="416"/>
      <c r="DO483" s="416"/>
      <c r="DP483" s="416"/>
      <c r="DQ483" s="417"/>
      <c r="DR483" s="416"/>
      <c r="DS483" s="416"/>
      <c r="DT483" s="416"/>
      <c r="DU483" s="416"/>
      <c r="DV483" s="417"/>
      <c r="DW483" s="416"/>
      <c r="DX483" s="416"/>
      <c r="DY483" s="416"/>
      <c r="DZ483" s="416"/>
      <c r="EA483" s="417"/>
      <c r="EB483" s="416"/>
      <c r="EC483" s="416"/>
      <c r="ED483" s="416"/>
      <c r="EE483" s="416"/>
      <c r="EF483" s="417"/>
      <c r="EG483" s="416"/>
      <c r="EH483" s="416"/>
      <c r="EI483" s="416"/>
      <c r="EJ483" s="416"/>
      <c r="EK483" s="417"/>
      <c r="EM483" s="416"/>
      <c r="EN483" s="416"/>
      <c r="EO483" s="416"/>
      <c r="EP483" s="301"/>
      <c r="ER483" s="290"/>
    </row>
    <row r="484" spans="4:148" ht="12.75" customHeight="1" x14ac:dyDescent="0.35">
      <c r="D484" s="301" t="s">
        <v>366</v>
      </c>
      <c r="H484" s="416">
        <f>SUM(H485:H485)</f>
        <v>0</v>
      </c>
      <c r="I484" s="416"/>
      <c r="J484" s="416"/>
      <c r="K484" s="417"/>
      <c r="L484" s="416"/>
      <c r="M484" s="416">
        <f>SUM(M485:M485)</f>
        <v>0</v>
      </c>
      <c r="N484" s="416"/>
      <c r="O484" s="416"/>
      <c r="P484" s="417"/>
      <c r="Q484" s="416"/>
      <c r="R484" s="416">
        <f>SUM(R485:R485)</f>
        <v>0</v>
      </c>
      <c r="S484" s="416"/>
      <c r="T484" s="416"/>
      <c r="U484" s="417"/>
      <c r="V484" s="416"/>
      <c r="W484" s="416">
        <f>SUM(W485:W485)</f>
        <v>0</v>
      </c>
      <c r="X484" s="416"/>
      <c r="Y484" s="416"/>
      <c r="Z484" s="417"/>
      <c r="AA484" s="416"/>
      <c r="AB484" s="416">
        <f>SUM(AB485:AB485)</f>
        <v>0</v>
      </c>
      <c r="AC484" s="416"/>
      <c r="AD484" s="416"/>
      <c r="AE484" s="417"/>
      <c r="AF484" s="416"/>
      <c r="AG484" s="416">
        <f>SUM(AG485:AG485)</f>
        <v>0</v>
      </c>
      <c r="AH484" s="416"/>
      <c r="AI484" s="416"/>
      <c r="AJ484" s="417"/>
      <c r="AK484" s="416"/>
      <c r="AL484" s="416">
        <f>SUM(AL485:AL485)</f>
        <v>0</v>
      </c>
      <c r="AM484" s="416"/>
      <c r="AN484" s="416"/>
      <c r="AO484" s="417"/>
      <c r="AP484" s="416"/>
      <c r="AQ484" s="416">
        <f>SUM(AQ485:AQ485)</f>
        <v>0</v>
      </c>
      <c r="AR484" s="416"/>
      <c r="AS484" s="416"/>
      <c r="AT484" s="417"/>
      <c r="AU484" s="416"/>
      <c r="AV484" s="416">
        <f>SUM(AV485:AV485)</f>
        <v>0</v>
      </c>
      <c r="AW484" s="416"/>
      <c r="AX484" s="416"/>
      <c r="AY484" s="417"/>
      <c r="AZ484" s="416"/>
      <c r="BA484" s="416">
        <f>SUM(BA485:BA485)</f>
        <v>0</v>
      </c>
      <c r="BB484" s="416"/>
      <c r="BC484" s="416"/>
      <c r="BD484" s="417"/>
      <c r="BE484" s="416"/>
      <c r="BF484" s="416">
        <f>SUM(BF485:BF485)</f>
        <v>0</v>
      </c>
      <c r="BG484" s="416"/>
      <c r="BH484" s="416"/>
      <c r="BI484" s="417"/>
      <c r="BJ484" s="416"/>
      <c r="BK484" s="416">
        <f>SUM(BK485:BK485)</f>
        <v>0</v>
      </c>
      <c r="BL484" s="416"/>
      <c r="BM484" s="416"/>
      <c r="BN484" s="417"/>
      <c r="BO484" s="416"/>
      <c r="BP484" s="416">
        <f>SUM(BP485:BP485)</f>
        <v>0</v>
      </c>
      <c r="BQ484" s="416"/>
      <c r="BR484" s="416"/>
      <c r="BS484" s="417"/>
      <c r="BT484" s="416"/>
      <c r="BU484" s="416">
        <f>SUM(BU485:BU485)</f>
        <v>0</v>
      </c>
      <c r="BV484" s="416"/>
      <c r="BW484" s="416"/>
      <c r="BX484" s="417"/>
      <c r="BY484" s="416"/>
      <c r="BZ484" s="416">
        <f>SUM(BZ485:BZ485)</f>
        <v>452400</v>
      </c>
      <c r="CA484" s="416"/>
      <c r="CB484" s="416"/>
      <c r="CC484" s="417"/>
      <c r="CD484" s="416"/>
      <c r="CE484" s="416">
        <f>SUM(CE485:CE485)</f>
        <v>198563</v>
      </c>
      <c r="CF484" s="416"/>
      <c r="CG484" s="416"/>
      <c r="CH484" s="417"/>
      <c r="CI484" s="416"/>
      <c r="CJ484" s="416">
        <f>SUM(CJ485:CJ485)</f>
        <v>0</v>
      </c>
      <c r="CK484" s="416"/>
      <c r="CL484" s="416"/>
      <c r="CM484" s="417"/>
      <c r="CN484" s="416"/>
      <c r="CO484" s="416">
        <f>SUM(CO485:CO485)</f>
        <v>0</v>
      </c>
      <c r="CP484" s="416"/>
      <c r="CQ484" s="416"/>
      <c r="CR484" s="417"/>
      <c r="CS484" s="416"/>
      <c r="CT484" s="416">
        <f>SUM(CT485:CT485)</f>
        <v>0</v>
      </c>
      <c r="CU484" s="416"/>
      <c r="CV484" s="416"/>
      <c r="CW484" s="417"/>
      <c r="CX484" s="416"/>
      <c r="CY484" s="416">
        <f>SUM(CY485:CY485)</f>
        <v>41336</v>
      </c>
      <c r="CZ484" s="416"/>
      <c r="DA484" s="416"/>
      <c r="DB484" s="417"/>
      <c r="DC484" s="416"/>
      <c r="DD484" s="416">
        <f>SUM(DD485:DD485)</f>
        <v>0</v>
      </c>
      <c r="DE484" s="416"/>
      <c r="DF484" s="416"/>
      <c r="DG484" s="417"/>
      <c r="DH484" s="416"/>
      <c r="DI484" s="416">
        <f>SUM(DI485:DI485)</f>
        <v>0</v>
      </c>
      <c r="DJ484" s="416"/>
      <c r="DK484" s="416"/>
      <c r="DL484" s="417"/>
      <c r="DM484" s="416"/>
      <c r="DN484" s="416">
        <f>SUM(DN485:DN485)</f>
        <v>0</v>
      </c>
      <c r="DO484" s="416"/>
      <c r="DP484" s="416"/>
      <c r="DQ484" s="417"/>
      <c r="DR484" s="416"/>
      <c r="DS484" s="416">
        <f>SUM(DS485:DS485)</f>
        <v>0</v>
      </c>
      <c r="DT484" s="416"/>
      <c r="DU484" s="416"/>
      <c r="DV484" s="417"/>
      <c r="DW484" s="416"/>
      <c r="DX484" s="416">
        <f>SUM(DX485:DX485)</f>
        <v>0</v>
      </c>
      <c r="DY484" s="416"/>
      <c r="DZ484" s="416"/>
      <c r="EA484" s="417"/>
      <c r="EB484" s="416"/>
      <c r="EC484" s="416">
        <f>SUM(EC485:EC485)</f>
        <v>170072</v>
      </c>
      <c r="ED484" s="416"/>
      <c r="EE484" s="416"/>
      <c r="EF484" s="417"/>
      <c r="EG484" s="416"/>
      <c r="EH484" s="416">
        <f>SUM(EH485:EH485)</f>
        <v>42429</v>
      </c>
      <c r="EI484" s="416"/>
      <c r="EJ484" s="416"/>
      <c r="EK484" s="417"/>
      <c r="EL484" s="416"/>
      <c r="EM484" s="416">
        <f>SUM(EM485:EM485)</f>
        <v>198563</v>
      </c>
      <c r="EO484" s="435"/>
      <c r="EP484" s="301"/>
      <c r="EQ484" s="290"/>
      <c r="ER484" s="290"/>
    </row>
    <row r="485" spans="4:148" ht="12.75" customHeight="1" x14ac:dyDescent="0.35">
      <c r="D485" s="301" t="s">
        <v>338</v>
      </c>
      <c r="G485" s="421"/>
      <c r="H485" s="425">
        <v>0</v>
      </c>
      <c r="I485" s="423"/>
      <c r="J485" s="416"/>
      <c r="K485" s="417"/>
      <c r="L485" s="424"/>
      <c r="M485" s="425">
        <v>0</v>
      </c>
      <c r="N485" s="423"/>
      <c r="O485" s="416"/>
      <c r="P485" s="417"/>
      <c r="Q485" s="424"/>
      <c r="R485" s="425">
        <v>0</v>
      </c>
      <c r="S485" s="423"/>
      <c r="T485" s="416"/>
      <c r="U485" s="417"/>
      <c r="V485" s="424"/>
      <c r="W485" s="425">
        <v>0</v>
      </c>
      <c r="X485" s="423"/>
      <c r="Y485" s="416"/>
      <c r="Z485" s="417"/>
      <c r="AA485" s="424"/>
      <c r="AB485" s="425">
        <v>0</v>
      </c>
      <c r="AC485" s="423"/>
      <c r="AD485" s="416"/>
      <c r="AE485" s="417"/>
      <c r="AF485" s="424"/>
      <c r="AG485" s="425">
        <v>0</v>
      </c>
      <c r="AH485" s="423"/>
      <c r="AI485" s="416"/>
      <c r="AJ485" s="417"/>
      <c r="AK485" s="424"/>
      <c r="AL485" s="425">
        <v>0</v>
      </c>
      <c r="AM485" s="423"/>
      <c r="AN485" s="416"/>
      <c r="AO485" s="417"/>
      <c r="AP485" s="424"/>
      <c r="AQ485" s="425">
        <v>0</v>
      </c>
      <c r="AR485" s="423"/>
      <c r="AS485" s="416"/>
      <c r="AT485" s="417"/>
      <c r="AU485" s="424"/>
      <c r="AV485" s="425">
        <v>0</v>
      </c>
      <c r="AW485" s="423"/>
      <c r="AX485" s="416"/>
      <c r="AY485" s="417"/>
      <c r="AZ485" s="424"/>
      <c r="BA485" s="425">
        <v>0</v>
      </c>
      <c r="BB485" s="423"/>
      <c r="BC485" s="416"/>
      <c r="BD485" s="417"/>
      <c r="BE485" s="424"/>
      <c r="BF485" s="425">
        <v>0</v>
      </c>
      <c r="BG485" s="423"/>
      <c r="BH485" s="416"/>
      <c r="BI485" s="417"/>
      <c r="BJ485" s="424"/>
      <c r="BK485" s="425">
        <v>0</v>
      </c>
      <c r="BL485" s="423"/>
      <c r="BM485" s="416"/>
      <c r="BN485" s="417"/>
      <c r="BO485" s="424"/>
      <c r="BP485" s="425">
        <v>0</v>
      </c>
      <c r="BQ485" s="423"/>
      <c r="BR485" s="416"/>
      <c r="BS485" s="417"/>
      <c r="BT485" s="424"/>
      <c r="BU485" s="425">
        <f>SUM(M485:BP485)</f>
        <v>0</v>
      </c>
      <c r="BV485" s="423"/>
      <c r="BW485" s="416"/>
      <c r="BX485" s="417"/>
      <c r="BY485" s="424"/>
      <c r="BZ485" s="425">
        <v>452400</v>
      </c>
      <c r="CA485" s="423"/>
      <c r="CB485" s="416"/>
      <c r="CC485" s="417"/>
      <c r="CD485" s="424"/>
      <c r="CE485" s="425">
        <v>198563</v>
      </c>
      <c r="CF485" s="423"/>
      <c r="CG485" s="416"/>
      <c r="CH485" s="417"/>
      <c r="CI485" s="424"/>
      <c r="CJ485" s="425">
        <v>0</v>
      </c>
      <c r="CK485" s="423"/>
      <c r="CL485" s="416"/>
      <c r="CM485" s="417"/>
      <c r="CN485" s="424"/>
      <c r="CO485" s="425">
        <v>0</v>
      </c>
      <c r="CP485" s="423"/>
      <c r="CQ485" s="416"/>
      <c r="CR485" s="417"/>
      <c r="CS485" s="424"/>
      <c r="CT485" s="425">
        <v>0</v>
      </c>
      <c r="CU485" s="423"/>
      <c r="CV485" s="416"/>
      <c r="CW485" s="417"/>
      <c r="CX485" s="424"/>
      <c r="CY485" s="425">
        <v>41336</v>
      </c>
      <c r="CZ485" s="423"/>
      <c r="DA485" s="416"/>
      <c r="DB485" s="417"/>
      <c r="DC485" s="424"/>
      <c r="DD485" s="425">
        <v>0</v>
      </c>
      <c r="DE485" s="423"/>
      <c r="DF485" s="416"/>
      <c r="DG485" s="417"/>
      <c r="DH485" s="424"/>
      <c r="DI485" s="425">
        <v>0</v>
      </c>
      <c r="DJ485" s="423"/>
      <c r="DK485" s="416"/>
      <c r="DL485" s="417"/>
      <c r="DM485" s="424"/>
      <c r="DN485" s="425">
        <v>0</v>
      </c>
      <c r="DO485" s="423"/>
      <c r="DP485" s="416"/>
      <c r="DQ485" s="417"/>
      <c r="DR485" s="424"/>
      <c r="DS485" s="425">
        <v>0</v>
      </c>
      <c r="DT485" s="423"/>
      <c r="DU485" s="416"/>
      <c r="DV485" s="417"/>
      <c r="DW485" s="424"/>
      <c r="DX485" s="425">
        <v>0</v>
      </c>
      <c r="DY485" s="423"/>
      <c r="DZ485" s="416"/>
      <c r="EA485" s="417"/>
      <c r="EB485" s="424"/>
      <c r="EC485" s="425">
        <v>170072</v>
      </c>
      <c r="ED485" s="423"/>
      <c r="EE485" s="416"/>
      <c r="EF485" s="417"/>
      <c r="EG485" s="424"/>
      <c r="EH485" s="425">
        <v>42429</v>
      </c>
      <c r="EI485" s="423"/>
      <c r="EJ485" s="416"/>
      <c r="EK485" s="417"/>
      <c r="EL485" s="424"/>
      <c r="EM485" s="425">
        <f t="shared" ref="EM485" si="50">SUM(CE485)</f>
        <v>198563</v>
      </c>
      <c r="EN485" s="462"/>
      <c r="EP485" s="301"/>
      <c r="EQ485" s="290"/>
      <c r="ER485" s="290"/>
    </row>
    <row r="486" spans="4:148" ht="12.75" customHeight="1" x14ac:dyDescent="0.35">
      <c r="D486" s="301"/>
      <c r="H486" s="416"/>
      <c r="I486" s="416"/>
      <c r="J486" s="416"/>
      <c r="K486" s="417"/>
      <c r="L486" s="416"/>
      <c r="M486" s="416"/>
      <c r="N486" s="416"/>
      <c r="O486" s="416"/>
      <c r="P486" s="417"/>
      <c r="Q486" s="416"/>
      <c r="R486" s="416"/>
      <c r="S486" s="416"/>
      <c r="T486" s="416"/>
      <c r="U486" s="417"/>
      <c r="V486" s="416"/>
      <c r="W486" s="416"/>
      <c r="X486" s="416"/>
      <c r="Y486" s="416"/>
      <c r="Z486" s="417"/>
      <c r="AA486" s="416"/>
      <c r="AB486" s="416"/>
      <c r="AC486" s="416"/>
      <c r="AD486" s="416"/>
      <c r="AE486" s="417"/>
      <c r="AF486" s="416"/>
      <c r="AG486" s="416"/>
      <c r="AH486" s="416"/>
      <c r="AI486" s="416"/>
      <c r="AJ486" s="417"/>
      <c r="AK486" s="416"/>
      <c r="AL486" s="416"/>
      <c r="AM486" s="416"/>
      <c r="AN486" s="416"/>
      <c r="AO486" s="417"/>
      <c r="AP486" s="416"/>
      <c r="AQ486" s="416"/>
      <c r="AR486" s="416"/>
      <c r="AS486" s="416"/>
      <c r="AT486" s="417"/>
      <c r="AU486" s="416"/>
      <c r="AV486" s="416"/>
      <c r="AW486" s="416"/>
      <c r="AX486" s="416"/>
      <c r="AY486" s="417"/>
      <c r="AZ486" s="416"/>
      <c r="BA486" s="416"/>
      <c r="BB486" s="416"/>
      <c r="BC486" s="416"/>
      <c r="BD486" s="417"/>
      <c r="BE486" s="416"/>
      <c r="BF486" s="416"/>
      <c r="BG486" s="416"/>
      <c r="BH486" s="416"/>
      <c r="BI486" s="417"/>
      <c r="BJ486" s="416"/>
      <c r="BK486" s="416"/>
      <c r="BL486" s="416"/>
      <c r="BM486" s="416"/>
      <c r="BN486" s="417"/>
      <c r="BO486" s="416"/>
      <c r="BP486" s="416"/>
      <c r="BQ486" s="416"/>
      <c r="BR486" s="416"/>
      <c r="BS486" s="417"/>
      <c r="BT486" s="416"/>
      <c r="BU486" s="416"/>
      <c r="BV486" s="416"/>
      <c r="BW486" s="416"/>
      <c r="BX486" s="417"/>
      <c r="BY486" s="416"/>
      <c r="BZ486" s="416"/>
      <c r="CA486" s="416"/>
      <c r="CB486" s="416"/>
      <c r="CC486" s="417"/>
      <c r="CD486" s="416"/>
      <c r="CE486" s="416"/>
      <c r="CF486" s="416"/>
      <c r="CG486" s="416"/>
      <c r="CH486" s="417"/>
      <c r="CI486" s="416"/>
      <c r="CJ486" s="416"/>
      <c r="CK486" s="416"/>
      <c r="CL486" s="416"/>
      <c r="CM486" s="417"/>
      <c r="CN486" s="416"/>
      <c r="CO486" s="416"/>
      <c r="CP486" s="416"/>
      <c r="CQ486" s="416"/>
      <c r="CR486" s="417"/>
      <c r="CS486" s="416"/>
      <c r="CT486" s="416"/>
      <c r="CU486" s="416"/>
      <c r="CV486" s="416"/>
      <c r="CW486" s="417"/>
      <c r="CX486" s="416"/>
      <c r="CY486" s="416"/>
      <c r="CZ486" s="416"/>
      <c r="DA486" s="416"/>
      <c r="DB486" s="417"/>
      <c r="DC486" s="416"/>
      <c r="DD486" s="416"/>
      <c r="DE486" s="416"/>
      <c r="DF486" s="416"/>
      <c r="DG486" s="417"/>
      <c r="DH486" s="416"/>
      <c r="DI486" s="416"/>
      <c r="DJ486" s="416"/>
      <c r="DK486" s="416"/>
      <c r="DL486" s="417"/>
      <c r="DM486" s="416"/>
      <c r="DN486" s="416"/>
      <c r="DO486" s="416"/>
      <c r="DP486" s="416"/>
      <c r="DQ486" s="417"/>
      <c r="DR486" s="416"/>
      <c r="DS486" s="416"/>
      <c r="DT486" s="416"/>
      <c r="DU486" s="416"/>
      <c r="DV486" s="417"/>
      <c r="DW486" s="416"/>
      <c r="DX486" s="416"/>
      <c r="DY486" s="416"/>
      <c r="DZ486" s="416"/>
      <c r="EA486" s="417"/>
      <c r="EB486" s="416"/>
      <c r="EC486" s="416"/>
      <c r="ED486" s="416"/>
      <c r="EE486" s="416"/>
      <c r="EF486" s="417"/>
      <c r="EG486" s="416"/>
      <c r="EH486" s="416"/>
      <c r="EI486" s="416"/>
      <c r="EJ486" s="416"/>
      <c r="EK486" s="417"/>
      <c r="EL486" s="416"/>
      <c r="EM486" s="416"/>
      <c r="EP486" s="301"/>
      <c r="EQ486" s="290"/>
      <c r="ER486" s="290"/>
    </row>
    <row r="487" spans="4:148" ht="12.75" hidden="1" customHeight="1" x14ac:dyDescent="0.35">
      <c r="D487" s="301" t="s">
        <v>367</v>
      </c>
      <c r="H487" s="416">
        <f>SUM(H488:H488)</f>
        <v>0</v>
      </c>
      <c r="I487" s="416"/>
      <c r="J487" s="416"/>
      <c r="K487" s="417"/>
      <c r="L487" s="416"/>
      <c r="M487" s="416">
        <f>SUM(M488:M488)</f>
        <v>0</v>
      </c>
      <c r="N487" s="416"/>
      <c r="O487" s="416"/>
      <c r="P487" s="417"/>
      <c r="Q487" s="416"/>
      <c r="R487" s="416">
        <f>SUM(R488:R488)</f>
        <v>0</v>
      </c>
      <c r="S487" s="416"/>
      <c r="T487" s="416"/>
      <c r="U487" s="417"/>
      <c r="V487" s="416"/>
      <c r="W487" s="416">
        <f>SUM(W488:W488)</f>
        <v>0</v>
      </c>
      <c r="X487" s="416"/>
      <c r="Y487" s="416"/>
      <c r="Z487" s="417"/>
      <c r="AA487" s="416"/>
      <c r="AB487" s="416">
        <f>SUM(AB488:AB488)</f>
        <v>0</v>
      </c>
      <c r="AC487" s="416"/>
      <c r="AD487" s="416"/>
      <c r="AE487" s="417"/>
      <c r="AF487" s="416"/>
      <c r="AG487" s="416">
        <f>SUM(AG488:AG488)</f>
        <v>0</v>
      </c>
      <c r="AH487" s="416"/>
      <c r="AI487" s="416"/>
      <c r="AJ487" s="417"/>
      <c r="AK487" s="416"/>
      <c r="AL487" s="416">
        <f>SUM(AL488:AL488)</f>
        <v>0</v>
      </c>
      <c r="AM487" s="416"/>
      <c r="AN487" s="416"/>
      <c r="AO487" s="417"/>
      <c r="AP487" s="416"/>
      <c r="AQ487" s="416">
        <f>SUM(AQ488:AQ488)</f>
        <v>0</v>
      </c>
      <c r="AR487" s="416"/>
      <c r="AS487" s="416"/>
      <c r="AT487" s="417"/>
      <c r="AU487" s="416"/>
      <c r="AV487" s="416">
        <f>SUM(AV488:AV488)</f>
        <v>0</v>
      </c>
      <c r="AW487" s="416"/>
      <c r="AX487" s="416"/>
      <c r="AY487" s="417"/>
      <c r="AZ487" s="416"/>
      <c r="BA487" s="416">
        <f>SUM(BA488:BA488)</f>
        <v>0</v>
      </c>
      <c r="BB487" s="416"/>
      <c r="BC487" s="416"/>
      <c r="BD487" s="417"/>
      <c r="BE487" s="416"/>
      <c r="BF487" s="416">
        <f>SUM(BF488:BF488)</f>
        <v>0</v>
      </c>
      <c r="BG487" s="416"/>
      <c r="BH487" s="416"/>
      <c r="BI487" s="417"/>
      <c r="BJ487" s="416"/>
      <c r="BK487" s="416">
        <f>SUM(BK488:BK488)</f>
        <v>0</v>
      </c>
      <c r="BL487" s="416"/>
      <c r="BM487" s="416"/>
      <c r="BN487" s="417"/>
      <c r="BO487" s="416"/>
      <c r="BP487" s="416">
        <f>SUM(BP488:BP488)</f>
        <v>0</v>
      </c>
      <c r="BQ487" s="416"/>
      <c r="BR487" s="416"/>
      <c r="BS487" s="417"/>
      <c r="BT487" s="416"/>
      <c r="BU487" s="416">
        <f>SUM(BU488:BU488)</f>
        <v>0</v>
      </c>
      <c r="BV487" s="416"/>
      <c r="BW487" s="416"/>
      <c r="BX487" s="417"/>
      <c r="BY487" s="416"/>
      <c r="BZ487" s="416">
        <f>SUM(BZ488:BZ488)</f>
        <v>0</v>
      </c>
      <c r="CA487" s="416"/>
      <c r="CB487" s="416"/>
      <c r="CC487" s="417"/>
      <c r="CD487" s="416"/>
      <c r="CE487" s="416">
        <f>SUM(CE488:CE488)</f>
        <v>0</v>
      </c>
      <c r="CF487" s="416"/>
      <c r="CG487" s="416"/>
      <c r="CH487" s="417"/>
      <c r="CI487" s="416"/>
      <c r="CJ487" s="416">
        <f>SUM(CJ488:CJ488)</f>
        <v>0</v>
      </c>
      <c r="CK487" s="416"/>
      <c r="CL487" s="416"/>
      <c r="CM487" s="417"/>
      <c r="CN487" s="416"/>
      <c r="CO487" s="416">
        <f>SUM(CO488:CO488)</f>
        <v>0</v>
      </c>
      <c r="CP487" s="416"/>
      <c r="CQ487" s="416"/>
      <c r="CR487" s="417"/>
      <c r="CS487" s="416"/>
      <c r="CT487" s="416">
        <f>SUM(CT488:CT488)</f>
        <v>0</v>
      </c>
      <c r="CU487" s="416"/>
      <c r="CV487" s="416"/>
      <c r="CW487" s="417"/>
      <c r="CX487" s="416"/>
      <c r="CY487" s="416">
        <f>SUM(CY488:CY488)</f>
        <v>0</v>
      </c>
      <c r="CZ487" s="416"/>
      <c r="DA487" s="416"/>
      <c r="DB487" s="417"/>
      <c r="DC487" s="416"/>
      <c r="DD487" s="416">
        <f>SUM(DD488:DD488)</f>
        <v>0</v>
      </c>
      <c r="DE487" s="416"/>
      <c r="DF487" s="416"/>
      <c r="DG487" s="417"/>
      <c r="DH487" s="416"/>
      <c r="DI487" s="416">
        <f>SUM(DI488:DI488)</f>
        <v>0</v>
      </c>
      <c r="DJ487" s="416"/>
      <c r="DK487" s="416"/>
      <c r="DL487" s="417"/>
      <c r="DM487" s="416"/>
      <c r="DN487" s="416">
        <f>SUM(DN488:DN488)</f>
        <v>0</v>
      </c>
      <c r="DO487" s="416"/>
      <c r="DP487" s="416"/>
      <c r="DQ487" s="417"/>
      <c r="DR487" s="416"/>
      <c r="DS487" s="416">
        <f>SUM(DS488:DS488)</f>
        <v>0</v>
      </c>
      <c r="DT487" s="416"/>
      <c r="DU487" s="416"/>
      <c r="DV487" s="417"/>
      <c r="DW487" s="416"/>
      <c r="DX487" s="416">
        <f>SUM(DX488:DX488)</f>
        <v>0</v>
      </c>
      <c r="DY487" s="416"/>
      <c r="DZ487" s="416"/>
      <c r="EA487" s="417"/>
      <c r="EB487" s="416"/>
      <c r="EC487" s="416">
        <f>SUM(EC488:EC488)</f>
        <v>0</v>
      </c>
      <c r="ED487" s="416"/>
      <c r="EE487" s="416"/>
      <c r="EF487" s="417"/>
      <c r="EG487" s="416"/>
      <c r="EH487" s="416">
        <f>SUM(EH488:EH488)</f>
        <v>0</v>
      </c>
      <c r="EI487" s="416"/>
      <c r="EJ487" s="416"/>
      <c r="EK487" s="417"/>
      <c r="EL487" s="416"/>
      <c r="EM487" s="416">
        <f>SUM(EM488:EM488)</f>
        <v>0</v>
      </c>
      <c r="EN487" s="416"/>
      <c r="EO487" s="416"/>
      <c r="EP487" s="301"/>
      <c r="ER487" s="290"/>
    </row>
    <row r="488" spans="4:148" ht="12.75" hidden="1" customHeight="1" x14ac:dyDescent="0.35">
      <c r="D488" s="301" t="s">
        <v>338</v>
      </c>
      <c r="G488" s="421"/>
      <c r="H488" s="425">
        <v>0</v>
      </c>
      <c r="I488" s="423"/>
      <c r="J488" s="416"/>
      <c r="K488" s="417"/>
      <c r="L488" s="424"/>
      <c r="M488" s="425">
        <v>0</v>
      </c>
      <c r="N488" s="423"/>
      <c r="O488" s="416"/>
      <c r="P488" s="417"/>
      <c r="Q488" s="424"/>
      <c r="R488" s="425">
        <v>0</v>
      </c>
      <c r="S488" s="423"/>
      <c r="T488" s="416"/>
      <c r="U488" s="417"/>
      <c r="V488" s="424"/>
      <c r="W488" s="425">
        <v>0</v>
      </c>
      <c r="X488" s="423"/>
      <c r="Y488" s="416"/>
      <c r="Z488" s="417"/>
      <c r="AA488" s="424"/>
      <c r="AB488" s="425">
        <v>0</v>
      </c>
      <c r="AC488" s="423"/>
      <c r="AD488" s="416"/>
      <c r="AE488" s="417"/>
      <c r="AF488" s="424"/>
      <c r="AG488" s="425">
        <v>0</v>
      </c>
      <c r="AH488" s="423"/>
      <c r="AI488" s="416"/>
      <c r="AJ488" s="417"/>
      <c r="AK488" s="424"/>
      <c r="AL488" s="425">
        <v>0</v>
      </c>
      <c r="AM488" s="423"/>
      <c r="AN488" s="416"/>
      <c r="AO488" s="417"/>
      <c r="AP488" s="424"/>
      <c r="AQ488" s="425">
        <v>0</v>
      </c>
      <c r="AR488" s="423"/>
      <c r="AS488" s="416"/>
      <c r="AT488" s="417"/>
      <c r="AU488" s="424"/>
      <c r="AV488" s="425">
        <v>0</v>
      </c>
      <c r="AW488" s="423"/>
      <c r="AX488" s="416"/>
      <c r="AY488" s="417"/>
      <c r="AZ488" s="424"/>
      <c r="BA488" s="425">
        <v>0</v>
      </c>
      <c r="BB488" s="423"/>
      <c r="BC488" s="416"/>
      <c r="BD488" s="417"/>
      <c r="BE488" s="424"/>
      <c r="BF488" s="425">
        <v>0</v>
      </c>
      <c r="BG488" s="423"/>
      <c r="BH488" s="416"/>
      <c r="BI488" s="417"/>
      <c r="BJ488" s="424"/>
      <c r="BK488" s="425">
        <v>0</v>
      </c>
      <c r="BL488" s="423"/>
      <c r="BM488" s="416"/>
      <c r="BN488" s="417"/>
      <c r="BO488" s="424"/>
      <c r="BP488" s="425">
        <v>0</v>
      </c>
      <c r="BQ488" s="423"/>
      <c r="BR488" s="416"/>
      <c r="BS488" s="417"/>
      <c r="BT488" s="424"/>
      <c r="BU488" s="425">
        <f>SUM(M488:BP488)</f>
        <v>0</v>
      </c>
      <c r="BV488" s="423"/>
      <c r="BW488" s="416"/>
      <c r="BX488" s="417"/>
      <c r="BY488" s="424"/>
      <c r="BZ488" s="425">
        <v>0</v>
      </c>
      <c r="CA488" s="423"/>
      <c r="CB488" s="416"/>
      <c r="CC488" s="417"/>
      <c r="CD488" s="424"/>
      <c r="CE488" s="425">
        <v>0</v>
      </c>
      <c r="CF488" s="423"/>
      <c r="CG488" s="416"/>
      <c r="CH488" s="417"/>
      <c r="CI488" s="424"/>
      <c r="CJ488" s="425">
        <v>0</v>
      </c>
      <c r="CK488" s="423"/>
      <c r="CL488" s="416"/>
      <c r="CM488" s="417"/>
      <c r="CN488" s="424"/>
      <c r="CO488" s="425">
        <v>0</v>
      </c>
      <c r="CP488" s="423"/>
      <c r="CQ488" s="416"/>
      <c r="CR488" s="417"/>
      <c r="CS488" s="424"/>
      <c r="CT488" s="425">
        <v>0</v>
      </c>
      <c r="CU488" s="423"/>
      <c r="CV488" s="416"/>
      <c r="CW488" s="417"/>
      <c r="CX488" s="424"/>
      <c r="CY488" s="425">
        <v>0</v>
      </c>
      <c r="CZ488" s="423"/>
      <c r="DA488" s="416"/>
      <c r="DB488" s="417"/>
      <c r="DC488" s="424"/>
      <c r="DD488" s="425">
        <v>0</v>
      </c>
      <c r="DE488" s="423"/>
      <c r="DF488" s="416"/>
      <c r="DG488" s="417"/>
      <c r="DH488" s="424"/>
      <c r="DI488" s="425">
        <v>0</v>
      </c>
      <c r="DJ488" s="423"/>
      <c r="DK488" s="416"/>
      <c r="DL488" s="417"/>
      <c r="DM488" s="424"/>
      <c r="DN488" s="425">
        <v>0</v>
      </c>
      <c r="DO488" s="423"/>
      <c r="DP488" s="416"/>
      <c r="DQ488" s="417"/>
      <c r="DR488" s="424"/>
      <c r="DS488" s="425">
        <v>0</v>
      </c>
      <c r="DT488" s="423"/>
      <c r="DU488" s="416"/>
      <c r="DV488" s="417"/>
      <c r="DW488" s="424"/>
      <c r="DX488" s="425">
        <v>0</v>
      </c>
      <c r="DY488" s="423"/>
      <c r="DZ488" s="416"/>
      <c r="EA488" s="417"/>
      <c r="EB488" s="424"/>
      <c r="EC488" s="425">
        <v>0</v>
      </c>
      <c r="ED488" s="423"/>
      <c r="EE488" s="416"/>
      <c r="EF488" s="417"/>
      <c r="EG488" s="424"/>
      <c r="EH488" s="425">
        <v>0</v>
      </c>
      <c r="EI488" s="423"/>
      <c r="EJ488" s="416"/>
      <c r="EK488" s="417"/>
      <c r="EL488" s="424"/>
      <c r="EM488" s="425">
        <f>SUM(CE488:DI488)</f>
        <v>0</v>
      </c>
      <c r="EN488" s="423"/>
      <c r="EO488" s="416"/>
      <c r="EP488" s="301"/>
      <c r="ER488" s="290"/>
    </row>
    <row r="489" spans="4:148" ht="12.75" hidden="1" customHeight="1" x14ac:dyDescent="0.35">
      <c r="D489" s="301"/>
      <c r="H489" s="416"/>
      <c r="I489" s="416"/>
      <c r="J489" s="416"/>
      <c r="K489" s="417"/>
      <c r="M489" s="416"/>
      <c r="N489" s="416"/>
      <c r="O489" s="416"/>
      <c r="P489" s="417"/>
      <c r="R489" s="416"/>
      <c r="S489" s="416"/>
      <c r="T489" s="416"/>
      <c r="U489" s="417"/>
      <c r="W489" s="416"/>
      <c r="X489" s="416"/>
      <c r="Y489" s="416"/>
      <c r="Z489" s="417"/>
      <c r="AB489" s="416"/>
      <c r="AC489" s="416"/>
      <c r="AD489" s="416"/>
      <c r="AE489" s="417"/>
      <c r="AG489" s="416"/>
      <c r="AH489" s="416"/>
      <c r="AI489" s="416"/>
      <c r="AJ489" s="417"/>
      <c r="AL489" s="416"/>
      <c r="AM489" s="416"/>
      <c r="AN489" s="416"/>
      <c r="AO489" s="417"/>
      <c r="AQ489" s="416"/>
      <c r="AR489" s="416"/>
      <c r="AS489" s="416"/>
      <c r="AT489" s="417"/>
      <c r="AV489" s="416"/>
      <c r="AW489" s="416"/>
      <c r="AX489" s="416"/>
      <c r="AY489" s="417"/>
      <c r="BA489" s="416"/>
      <c r="BB489" s="416"/>
      <c r="BC489" s="416"/>
      <c r="BD489" s="417"/>
      <c r="BF489" s="416"/>
      <c r="BG489" s="416"/>
      <c r="BH489" s="416"/>
      <c r="BI489" s="417"/>
      <c r="BK489" s="416"/>
      <c r="BL489" s="416"/>
      <c r="BM489" s="416"/>
      <c r="BN489" s="417"/>
      <c r="BP489" s="416"/>
      <c r="BQ489" s="416"/>
      <c r="BR489" s="416"/>
      <c r="BS489" s="417"/>
      <c r="BU489" s="416"/>
      <c r="BV489" s="416"/>
      <c r="BW489" s="416"/>
      <c r="BX489" s="417"/>
      <c r="BZ489" s="416"/>
      <c r="CA489" s="416"/>
      <c r="CB489" s="416"/>
      <c r="CC489" s="417"/>
      <c r="CE489" s="416"/>
      <c r="CF489" s="416"/>
      <c r="CG489" s="416"/>
      <c r="CH489" s="417"/>
      <c r="CI489" s="416"/>
      <c r="CJ489" s="416"/>
      <c r="CK489" s="416"/>
      <c r="CL489" s="416"/>
      <c r="CM489" s="417"/>
      <c r="CN489" s="416"/>
      <c r="CO489" s="416"/>
      <c r="CP489" s="416"/>
      <c r="CQ489" s="416"/>
      <c r="CR489" s="417"/>
      <c r="CS489" s="416"/>
      <c r="CT489" s="416"/>
      <c r="CU489" s="416"/>
      <c r="CV489" s="416"/>
      <c r="CW489" s="417"/>
      <c r="CX489" s="416"/>
      <c r="CY489" s="416"/>
      <c r="CZ489" s="416"/>
      <c r="DA489" s="416"/>
      <c r="DB489" s="417"/>
      <c r="DC489" s="416"/>
      <c r="DD489" s="416"/>
      <c r="DE489" s="416"/>
      <c r="DF489" s="416"/>
      <c r="DG489" s="417"/>
      <c r="DH489" s="416"/>
      <c r="DI489" s="416"/>
      <c r="DJ489" s="416"/>
      <c r="DK489" s="416"/>
      <c r="DL489" s="417"/>
      <c r="DM489" s="416"/>
      <c r="DN489" s="416"/>
      <c r="DO489" s="416"/>
      <c r="DP489" s="416"/>
      <c r="DQ489" s="417"/>
      <c r="DR489" s="416"/>
      <c r="DS489" s="416"/>
      <c r="DT489" s="416"/>
      <c r="DU489" s="416"/>
      <c r="DV489" s="417"/>
      <c r="DW489" s="416"/>
      <c r="DX489" s="416"/>
      <c r="DY489" s="416"/>
      <c r="DZ489" s="416"/>
      <c r="EA489" s="417"/>
      <c r="EB489" s="416"/>
      <c r="EC489" s="416"/>
      <c r="ED489" s="416"/>
      <c r="EE489" s="416"/>
      <c r="EF489" s="417"/>
      <c r="EG489" s="416"/>
      <c r="EH489" s="416"/>
      <c r="EI489" s="416"/>
      <c r="EJ489" s="416"/>
      <c r="EK489" s="417"/>
      <c r="EM489" s="416"/>
      <c r="EN489" s="416"/>
      <c r="EO489" s="416"/>
      <c r="EP489" s="301"/>
      <c r="ER489" s="290"/>
    </row>
    <row r="490" spans="4:148" x14ac:dyDescent="0.35">
      <c r="D490" s="301" t="s">
        <v>368</v>
      </c>
      <c r="H490" s="416">
        <f>SUM(H491:H491)</f>
        <v>0</v>
      </c>
      <c r="J490" s="416"/>
      <c r="K490" s="417"/>
      <c r="L490" s="416"/>
      <c r="M490" s="416">
        <f>SUM(M491:M491)</f>
        <v>0</v>
      </c>
      <c r="N490" s="416"/>
      <c r="O490" s="416"/>
      <c r="P490" s="417"/>
      <c r="Q490" s="416"/>
      <c r="R490" s="416">
        <f>SUM(R491:R491)</f>
        <v>0</v>
      </c>
      <c r="S490" s="416"/>
      <c r="T490" s="416"/>
      <c r="U490" s="417"/>
      <c r="V490" s="416"/>
      <c r="W490" s="416">
        <f>SUM(W491:W491)</f>
        <v>0</v>
      </c>
      <c r="X490" s="416"/>
      <c r="Y490" s="416"/>
      <c r="Z490" s="417"/>
      <c r="AA490" s="416"/>
      <c r="AB490" s="416">
        <f>SUM(AB491:AB491)</f>
        <v>0</v>
      </c>
      <c r="AC490" s="416"/>
      <c r="AD490" s="416"/>
      <c r="AE490" s="417"/>
      <c r="AF490" s="416"/>
      <c r="AG490" s="416">
        <f>SUM(AG491:AG491)</f>
        <v>0</v>
      </c>
      <c r="AH490" s="416"/>
      <c r="AI490" s="416"/>
      <c r="AJ490" s="417"/>
      <c r="AK490" s="416"/>
      <c r="AL490" s="416">
        <f>SUM(AL491:AL491)</f>
        <v>0</v>
      </c>
      <c r="AM490" s="416"/>
      <c r="AN490" s="416"/>
      <c r="AO490" s="417"/>
      <c r="AP490" s="416"/>
      <c r="AQ490" s="416">
        <f>SUM(AQ491:AQ491)</f>
        <v>0</v>
      </c>
      <c r="AR490" s="416"/>
      <c r="AS490" s="416"/>
      <c r="AT490" s="417"/>
      <c r="AU490" s="416"/>
      <c r="AV490" s="416">
        <f>SUM(AV491:AV491)</f>
        <v>0</v>
      </c>
      <c r="AW490" s="416"/>
      <c r="AX490" s="416"/>
      <c r="AY490" s="417"/>
      <c r="AZ490" s="416"/>
      <c r="BA490" s="416">
        <f>SUM(BA491:BA491)</f>
        <v>0</v>
      </c>
      <c r="BB490" s="416"/>
      <c r="BC490" s="416"/>
      <c r="BD490" s="417"/>
      <c r="BE490" s="416"/>
      <c r="BF490" s="416">
        <f>SUM(BF491:BF491)</f>
        <v>0</v>
      </c>
      <c r="BG490" s="416"/>
      <c r="BH490" s="416"/>
      <c r="BI490" s="417"/>
      <c r="BJ490" s="416"/>
      <c r="BK490" s="416">
        <f>SUM(BK491:BK491)</f>
        <v>0</v>
      </c>
      <c r="BL490" s="416"/>
      <c r="BM490" s="416"/>
      <c r="BN490" s="417"/>
      <c r="BO490" s="416"/>
      <c r="BP490" s="416">
        <f>SUM(BP491:BP491)</f>
        <v>0</v>
      </c>
      <c r="BQ490" s="416"/>
      <c r="BR490" s="416"/>
      <c r="BS490" s="417"/>
      <c r="BU490" s="416">
        <f>SUM(BU491:BU491)</f>
        <v>0</v>
      </c>
      <c r="BV490" s="416"/>
      <c r="BW490" s="416"/>
      <c r="BX490" s="417"/>
      <c r="BZ490" s="416">
        <f>SUM(BZ491:BZ491)</f>
        <v>293987</v>
      </c>
      <c r="CB490" s="416"/>
      <c r="CC490" s="417"/>
      <c r="CD490" s="416"/>
      <c r="CE490" s="416">
        <f>SUM(CE491:CE491)</f>
        <v>0</v>
      </c>
      <c r="CF490" s="416"/>
      <c r="CG490" s="416"/>
      <c r="CH490" s="417"/>
      <c r="CI490" s="416"/>
      <c r="CJ490" s="416">
        <f>SUM(CJ491:CJ491)</f>
        <v>0</v>
      </c>
      <c r="CK490" s="416"/>
      <c r="CL490" s="416"/>
      <c r="CM490" s="417"/>
      <c r="CN490" s="416"/>
      <c r="CO490" s="416">
        <f>SUM(CO491:CO491)</f>
        <v>0</v>
      </c>
      <c r="CP490" s="416"/>
      <c r="CQ490" s="416"/>
      <c r="CR490" s="417"/>
      <c r="CS490" s="416"/>
      <c r="CT490" s="416">
        <f>SUM(CT491:CT491)</f>
        <v>0</v>
      </c>
      <c r="CU490" s="416"/>
      <c r="CV490" s="416"/>
      <c r="CW490" s="417"/>
      <c r="CX490" s="416"/>
      <c r="CY490" s="416">
        <f>SUM(CY491:CY491)</f>
        <v>283862</v>
      </c>
      <c r="CZ490" s="416"/>
      <c r="DA490" s="416"/>
      <c r="DB490" s="417"/>
      <c r="DC490" s="416"/>
      <c r="DD490" s="416">
        <f>SUM(DD491:DD491)</f>
        <v>0</v>
      </c>
      <c r="DE490" s="416"/>
      <c r="DF490" s="416"/>
      <c r="DG490" s="417"/>
      <c r="DH490" s="416"/>
      <c r="DI490" s="416">
        <f>SUM(DI491:DI491)</f>
        <v>0</v>
      </c>
      <c r="DJ490" s="416"/>
      <c r="DK490" s="416"/>
      <c r="DL490" s="417"/>
      <c r="DM490" s="416"/>
      <c r="DN490" s="416">
        <f>SUM(DN491:DN491)</f>
        <v>0</v>
      </c>
      <c r="DO490" s="416"/>
      <c r="DP490" s="416"/>
      <c r="DQ490" s="417"/>
      <c r="DR490" s="416"/>
      <c r="DS490" s="416">
        <f>SUM(DS491:DS491)</f>
        <v>0</v>
      </c>
      <c r="DT490" s="416"/>
      <c r="DU490" s="416"/>
      <c r="DV490" s="417"/>
      <c r="DW490" s="416"/>
      <c r="DX490" s="416">
        <f>SUM(DX491:DX491)</f>
        <v>10125</v>
      </c>
      <c r="DY490" s="416"/>
      <c r="DZ490" s="416"/>
      <c r="EA490" s="417"/>
      <c r="EB490" s="416"/>
      <c r="EC490" s="416">
        <f>SUM(EC491:EC491)</f>
        <v>0</v>
      </c>
      <c r="ED490" s="416"/>
      <c r="EE490" s="416"/>
      <c r="EF490" s="417"/>
      <c r="EG490" s="416"/>
      <c r="EH490" s="416">
        <f>SUM(EH491:EH491)</f>
        <v>0</v>
      </c>
      <c r="EI490" s="416"/>
      <c r="EJ490" s="416"/>
      <c r="EK490" s="417"/>
      <c r="EM490" s="416">
        <f>SUM(EM491:EM491)</f>
        <v>0</v>
      </c>
      <c r="EN490" s="416"/>
      <c r="EO490" s="416"/>
      <c r="EP490" s="301"/>
      <c r="ER490" s="290"/>
    </row>
    <row r="491" spans="4:148" x14ac:dyDescent="0.35">
      <c r="D491" s="301" t="s">
        <v>338</v>
      </c>
      <c r="G491" s="421"/>
      <c r="H491" s="425">
        <v>0</v>
      </c>
      <c r="I491" s="423"/>
      <c r="J491" s="416"/>
      <c r="K491" s="417"/>
      <c r="L491" s="421"/>
      <c r="M491" s="425">
        <v>0</v>
      </c>
      <c r="N491" s="423"/>
      <c r="O491" s="416"/>
      <c r="P491" s="417"/>
      <c r="Q491" s="421"/>
      <c r="R491" s="425">
        <v>0</v>
      </c>
      <c r="S491" s="423"/>
      <c r="T491" s="416"/>
      <c r="U491" s="417"/>
      <c r="V491" s="421"/>
      <c r="W491" s="425">
        <v>0</v>
      </c>
      <c r="X491" s="423"/>
      <c r="Y491" s="416"/>
      <c r="Z491" s="417"/>
      <c r="AA491" s="421"/>
      <c r="AB491" s="425">
        <v>0</v>
      </c>
      <c r="AC491" s="423"/>
      <c r="AD491" s="416"/>
      <c r="AE491" s="417"/>
      <c r="AF491" s="421"/>
      <c r="AG491" s="425">
        <v>0</v>
      </c>
      <c r="AH491" s="423"/>
      <c r="AI491" s="416"/>
      <c r="AJ491" s="417"/>
      <c r="AK491" s="421"/>
      <c r="AL491" s="425">
        <v>0</v>
      </c>
      <c r="AM491" s="423"/>
      <c r="AN491" s="416"/>
      <c r="AO491" s="417"/>
      <c r="AP491" s="421"/>
      <c r="AQ491" s="425">
        <v>0</v>
      </c>
      <c r="AR491" s="423"/>
      <c r="AS491" s="416"/>
      <c r="AT491" s="417"/>
      <c r="AU491" s="421"/>
      <c r="AV491" s="425">
        <v>0</v>
      </c>
      <c r="AW491" s="423"/>
      <c r="AX491" s="416"/>
      <c r="AY491" s="417"/>
      <c r="AZ491" s="421"/>
      <c r="BA491" s="425">
        <v>0</v>
      </c>
      <c r="BB491" s="423"/>
      <c r="BC491" s="416"/>
      <c r="BD491" s="417"/>
      <c r="BE491" s="421"/>
      <c r="BF491" s="425">
        <v>0</v>
      </c>
      <c r="BG491" s="423"/>
      <c r="BH491" s="416"/>
      <c r="BI491" s="417"/>
      <c r="BJ491" s="421"/>
      <c r="BK491" s="425">
        <v>0</v>
      </c>
      <c r="BL491" s="423"/>
      <c r="BM491" s="416"/>
      <c r="BN491" s="417"/>
      <c r="BO491" s="421"/>
      <c r="BP491" s="425">
        <v>0</v>
      </c>
      <c r="BQ491" s="423"/>
      <c r="BR491" s="416"/>
      <c r="BS491" s="417"/>
      <c r="BT491" s="421"/>
      <c r="BU491" s="425">
        <f>SUM(M491:BP491)</f>
        <v>0</v>
      </c>
      <c r="BV491" s="423"/>
      <c r="BW491" s="416"/>
      <c r="BX491" s="417"/>
      <c r="BY491" s="421"/>
      <c r="BZ491" s="425">
        <v>293987</v>
      </c>
      <c r="CA491" s="423"/>
      <c r="CB491" s="416"/>
      <c r="CC491" s="417"/>
      <c r="CD491" s="421"/>
      <c r="CE491" s="425">
        <v>0</v>
      </c>
      <c r="CF491" s="423"/>
      <c r="CG491" s="416"/>
      <c r="CH491" s="417"/>
      <c r="CI491" s="424"/>
      <c r="CJ491" s="425">
        <v>0</v>
      </c>
      <c r="CK491" s="423"/>
      <c r="CL491" s="416"/>
      <c r="CM491" s="417"/>
      <c r="CN491" s="424"/>
      <c r="CO491" s="425">
        <v>0</v>
      </c>
      <c r="CP491" s="423"/>
      <c r="CQ491" s="416"/>
      <c r="CR491" s="417"/>
      <c r="CS491" s="424"/>
      <c r="CT491" s="425">
        <v>0</v>
      </c>
      <c r="CU491" s="423"/>
      <c r="CV491" s="416"/>
      <c r="CW491" s="417"/>
      <c r="CX491" s="424"/>
      <c r="CY491" s="425">
        <v>283862</v>
      </c>
      <c r="CZ491" s="423"/>
      <c r="DA491" s="416"/>
      <c r="DB491" s="417"/>
      <c r="DC491" s="424"/>
      <c r="DD491" s="425">
        <v>0</v>
      </c>
      <c r="DE491" s="423"/>
      <c r="DF491" s="416"/>
      <c r="DG491" s="417"/>
      <c r="DH491" s="424"/>
      <c r="DI491" s="425">
        <v>0</v>
      </c>
      <c r="DJ491" s="423"/>
      <c r="DK491" s="416"/>
      <c r="DL491" s="417"/>
      <c r="DM491" s="424"/>
      <c r="DN491" s="425">
        <v>0</v>
      </c>
      <c r="DO491" s="423"/>
      <c r="DP491" s="416"/>
      <c r="DQ491" s="417"/>
      <c r="DR491" s="424"/>
      <c r="DS491" s="425">
        <v>0</v>
      </c>
      <c r="DT491" s="423"/>
      <c r="DU491" s="416"/>
      <c r="DV491" s="417"/>
      <c r="DW491" s="424"/>
      <c r="DX491" s="425">
        <v>10125</v>
      </c>
      <c r="DY491" s="423"/>
      <c r="DZ491" s="416"/>
      <c r="EA491" s="417"/>
      <c r="EB491" s="424"/>
      <c r="EC491" s="425">
        <v>0</v>
      </c>
      <c r="ED491" s="423"/>
      <c r="EE491" s="416"/>
      <c r="EF491" s="417"/>
      <c r="EG491" s="424"/>
      <c r="EH491" s="425">
        <v>0</v>
      </c>
      <c r="EI491" s="423"/>
      <c r="EJ491" s="416"/>
      <c r="EK491" s="417"/>
      <c r="EL491" s="421"/>
      <c r="EM491" s="425">
        <f t="shared" ref="EM491" si="51">SUM(CE491)</f>
        <v>0</v>
      </c>
      <c r="EN491" s="423"/>
      <c r="EO491" s="416"/>
      <c r="EP491" s="301"/>
      <c r="ER491" s="290"/>
    </row>
    <row r="492" spans="4:148" x14ac:dyDescent="0.35">
      <c r="D492" s="301"/>
      <c r="H492" s="416"/>
      <c r="I492" s="416"/>
      <c r="J492" s="416"/>
      <c r="K492" s="417"/>
      <c r="M492" s="416"/>
      <c r="N492" s="416"/>
      <c r="O492" s="416"/>
      <c r="P492" s="417"/>
      <c r="R492" s="416"/>
      <c r="S492" s="416"/>
      <c r="T492" s="416"/>
      <c r="U492" s="417"/>
      <c r="W492" s="416"/>
      <c r="X492" s="416"/>
      <c r="Y492" s="416"/>
      <c r="Z492" s="417"/>
      <c r="AB492" s="416"/>
      <c r="AC492" s="416"/>
      <c r="AD492" s="416"/>
      <c r="AE492" s="417"/>
      <c r="AG492" s="416"/>
      <c r="AH492" s="416"/>
      <c r="AI492" s="416"/>
      <c r="AJ492" s="417"/>
      <c r="AL492" s="416"/>
      <c r="AM492" s="416"/>
      <c r="AN492" s="416"/>
      <c r="AO492" s="417"/>
      <c r="AQ492" s="416"/>
      <c r="AR492" s="416"/>
      <c r="AS492" s="416"/>
      <c r="AT492" s="417"/>
      <c r="AV492" s="416"/>
      <c r="AW492" s="416"/>
      <c r="AX492" s="416"/>
      <c r="AY492" s="417"/>
      <c r="BA492" s="416"/>
      <c r="BB492" s="416"/>
      <c r="BC492" s="416"/>
      <c r="BD492" s="417"/>
      <c r="BF492" s="416"/>
      <c r="BG492" s="416"/>
      <c r="BH492" s="416"/>
      <c r="BI492" s="417"/>
      <c r="BK492" s="416"/>
      <c r="BL492" s="416"/>
      <c r="BM492" s="416"/>
      <c r="BN492" s="417"/>
      <c r="BP492" s="416"/>
      <c r="BQ492" s="416"/>
      <c r="BR492" s="416"/>
      <c r="BS492" s="417"/>
      <c r="BU492" s="416"/>
      <c r="BV492" s="416"/>
      <c r="BW492" s="416"/>
      <c r="BX492" s="417"/>
      <c r="BZ492" s="416"/>
      <c r="CA492" s="416"/>
      <c r="CB492" s="416"/>
      <c r="CC492" s="417"/>
      <c r="CE492" s="416"/>
      <c r="CF492" s="416"/>
      <c r="CG492" s="416"/>
      <c r="CH492" s="417"/>
      <c r="CI492" s="416"/>
      <c r="CJ492" s="416"/>
      <c r="CK492" s="416"/>
      <c r="CL492" s="416"/>
      <c r="CM492" s="417"/>
      <c r="CN492" s="416"/>
      <c r="CO492" s="416"/>
      <c r="CP492" s="416"/>
      <c r="CQ492" s="416"/>
      <c r="CR492" s="417"/>
      <c r="CS492" s="416"/>
      <c r="CT492" s="416"/>
      <c r="CU492" s="416"/>
      <c r="CV492" s="416"/>
      <c r="CW492" s="417"/>
      <c r="CX492" s="416"/>
      <c r="CY492" s="416"/>
      <c r="CZ492" s="416"/>
      <c r="DA492" s="416"/>
      <c r="DB492" s="417"/>
      <c r="DC492" s="416"/>
      <c r="DD492" s="416"/>
      <c r="DE492" s="416"/>
      <c r="DF492" s="416"/>
      <c r="DG492" s="417"/>
      <c r="DH492" s="416"/>
      <c r="DI492" s="416"/>
      <c r="DJ492" s="416"/>
      <c r="DK492" s="416"/>
      <c r="DL492" s="417"/>
      <c r="DM492" s="416"/>
      <c r="DN492" s="416"/>
      <c r="DO492" s="416"/>
      <c r="DP492" s="416"/>
      <c r="DQ492" s="417"/>
      <c r="DR492" s="416"/>
      <c r="DS492" s="416"/>
      <c r="DT492" s="416"/>
      <c r="DU492" s="416"/>
      <c r="DV492" s="417"/>
      <c r="DW492" s="416"/>
      <c r="DX492" s="416"/>
      <c r="DY492" s="416"/>
      <c r="DZ492" s="416"/>
      <c r="EA492" s="417"/>
      <c r="EB492" s="416"/>
      <c r="EC492" s="416"/>
      <c r="ED492" s="416"/>
      <c r="EE492" s="416"/>
      <c r="EF492" s="417"/>
      <c r="EG492" s="416"/>
      <c r="EH492" s="416"/>
      <c r="EI492" s="416"/>
      <c r="EJ492" s="416"/>
      <c r="EK492" s="417"/>
      <c r="EM492" s="416"/>
      <c r="EN492" s="416"/>
      <c r="EO492" s="416"/>
      <c r="EP492" s="301"/>
      <c r="ER492" s="290"/>
    </row>
    <row r="493" spans="4:148" x14ac:dyDescent="0.35">
      <c r="D493" s="301" t="s">
        <v>369</v>
      </c>
      <c r="H493" s="416">
        <f>SUM(H494)</f>
        <v>0</v>
      </c>
      <c r="I493" s="416"/>
      <c r="J493" s="416"/>
      <c r="K493" s="417"/>
      <c r="M493" s="416">
        <f>SUM(M494)</f>
        <v>0</v>
      </c>
      <c r="N493" s="416"/>
      <c r="O493" s="416"/>
      <c r="P493" s="417"/>
      <c r="R493" s="416">
        <f>SUM(R494)</f>
        <v>0</v>
      </c>
      <c r="S493" s="416"/>
      <c r="T493" s="416"/>
      <c r="U493" s="417"/>
      <c r="W493" s="416">
        <f>SUM(W494)</f>
        <v>0</v>
      </c>
      <c r="X493" s="416"/>
      <c r="Y493" s="416"/>
      <c r="Z493" s="417"/>
      <c r="AB493" s="416">
        <f>SUM(AB494)</f>
        <v>0</v>
      </c>
      <c r="AC493" s="416"/>
      <c r="AD493" s="416"/>
      <c r="AE493" s="417"/>
      <c r="AG493" s="416">
        <f>SUM(AG494)</f>
        <v>0</v>
      </c>
      <c r="AH493" s="416"/>
      <c r="AI493" s="416"/>
      <c r="AJ493" s="417"/>
      <c r="AL493" s="416">
        <f>SUM(AL494)</f>
        <v>0</v>
      </c>
      <c r="AM493" s="416"/>
      <c r="AN493" s="416"/>
      <c r="AO493" s="417"/>
      <c r="AQ493" s="416">
        <f>SUM(AQ494)</f>
        <v>0</v>
      </c>
      <c r="AR493" s="416"/>
      <c r="AS493" s="416"/>
      <c r="AT493" s="417"/>
      <c r="AV493" s="416">
        <f>SUM(AV494)</f>
        <v>0</v>
      </c>
      <c r="AW493" s="416"/>
      <c r="AX493" s="416"/>
      <c r="AY493" s="417"/>
      <c r="BA493" s="416">
        <f>SUM(BA494)</f>
        <v>0</v>
      </c>
      <c r="BB493" s="416"/>
      <c r="BC493" s="416"/>
      <c r="BD493" s="417"/>
      <c r="BF493" s="416">
        <f>SUM(BF494)</f>
        <v>0</v>
      </c>
      <c r="BG493" s="416"/>
      <c r="BH493" s="416"/>
      <c r="BI493" s="417"/>
      <c r="BK493" s="416">
        <f>SUM(BK494)</f>
        <v>0</v>
      </c>
      <c r="BL493" s="416"/>
      <c r="BM493" s="416"/>
      <c r="BN493" s="417"/>
      <c r="BP493" s="416">
        <f>SUM(BP494)</f>
        <v>0</v>
      </c>
      <c r="BQ493" s="416"/>
      <c r="BR493" s="416"/>
      <c r="BS493" s="417"/>
      <c r="BU493" s="416">
        <f>SUM(BU494:BU494)</f>
        <v>0</v>
      </c>
      <c r="BV493" s="416"/>
      <c r="BW493" s="416"/>
      <c r="BX493" s="417"/>
      <c r="BZ493" s="416">
        <f>SUM(BZ494)</f>
        <v>149253</v>
      </c>
      <c r="CA493" s="416"/>
      <c r="CB493" s="416"/>
      <c r="CC493" s="417"/>
      <c r="CE493" s="416">
        <f>SUM(CE494:CE494)</f>
        <v>44886</v>
      </c>
      <c r="CF493" s="416"/>
      <c r="CG493" s="416"/>
      <c r="CH493" s="417"/>
      <c r="CI493" s="416"/>
      <c r="CJ493" s="416">
        <f>SUM(CJ494:CJ494)</f>
        <v>0</v>
      </c>
      <c r="CK493" s="416"/>
      <c r="CL493" s="416"/>
      <c r="CM493" s="417"/>
      <c r="CN493" s="416"/>
      <c r="CO493" s="416">
        <f>SUM(CO494:CO494)</f>
        <v>0</v>
      </c>
      <c r="CP493" s="416"/>
      <c r="CQ493" s="416"/>
      <c r="CR493" s="417"/>
      <c r="CS493" s="416"/>
      <c r="CT493" s="416">
        <f>SUM(CT494:CT494)</f>
        <v>0</v>
      </c>
      <c r="CU493" s="416"/>
      <c r="CV493" s="416"/>
      <c r="CW493" s="417"/>
      <c r="CX493" s="416"/>
      <c r="CY493" s="416">
        <f>SUM(CY494:CY494)</f>
        <v>0</v>
      </c>
      <c r="CZ493" s="416"/>
      <c r="DA493" s="416"/>
      <c r="DB493" s="417"/>
      <c r="DC493" s="416"/>
      <c r="DD493" s="416">
        <f>SUM(DD494:DD494)</f>
        <v>0</v>
      </c>
      <c r="DE493" s="416"/>
      <c r="DF493" s="416"/>
      <c r="DG493" s="417"/>
      <c r="DH493" s="416"/>
      <c r="DI493" s="416">
        <f>SUM(DI494:DI494)</f>
        <v>0</v>
      </c>
      <c r="DJ493" s="416"/>
      <c r="DK493" s="416"/>
      <c r="DL493" s="417"/>
      <c r="DM493" s="416"/>
      <c r="DN493" s="416">
        <f>SUM(DN494:DN494)</f>
        <v>0</v>
      </c>
      <c r="DO493" s="416"/>
      <c r="DP493" s="416"/>
      <c r="DQ493" s="417"/>
      <c r="DR493" s="416"/>
      <c r="DS493" s="416">
        <f>SUM(DS494:DS494)</f>
        <v>0</v>
      </c>
      <c r="DT493" s="416"/>
      <c r="DU493" s="416"/>
      <c r="DV493" s="417"/>
      <c r="DW493" s="416"/>
      <c r="DX493" s="416">
        <f>SUM(DX494:DX494)</f>
        <v>104367</v>
      </c>
      <c r="DY493" s="416"/>
      <c r="DZ493" s="416"/>
      <c r="EA493" s="417"/>
      <c r="EB493" s="416"/>
      <c r="EC493" s="416">
        <f>SUM(EC494:EC494)</f>
        <v>0</v>
      </c>
      <c r="ED493" s="416"/>
      <c r="EE493" s="416"/>
      <c r="EF493" s="417"/>
      <c r="EG493" s="416"/>
      <c r="EH493" s="416">
        <f>SUM(EH494:EH494)</f>
        <v>0</v>
      </c>
      <c r="EI493" s="416"/>
      <c r="EJ493" s="416"/>
      <c r="EK493" s="417"/>
      <c r="EM493" s="416">
        <f>SUM(EM494:EM494)</f>
        <v>44886</v>
      </c>
      <c r="EN493" s="416"/>
      <c r="EO493" s="416"/>
      <c r="EP493" s="301"/>
      <c r="ER493" s="290"/>
    </row>
    <row r="494" spans="4:148" x14ac:dyDescent="0.35">
      <c r="D494" s="301" t="s">
        <v>338</v>
      </c>
      <c r="G494" s="421"/>
      <c r="H494" s="425">
        <v>0</v>
      </c>
      <c r="I494" s="423"/>
      <c r="J494" s="416"/>
      <c r="K494" s="417"/>
      <c r="L494" s="421"/>
      <c r="M494" s="425">
        <v>0</v>
      </c>
      <c r="N494" s="423"/>
      <c r="O494" s="416"/>
      <c r="P494" s="417"/>
      <c r="Q494" s="421"/>
      <c r="R494" s="425">
        <v>0</v>
      </c>
      <c r="S494" s="423"/>
      <c r="T494" s="416"/>
      <c r="U494" s="417"/>
      <c r="V494" s="421"/>
      <c r="W494" s="425">
        <v>0</v>
      </c>
      <c r="X494" s="423"/>
      <c r="Y494" s="416"/>
      <c r="Z494" s="417"/>
      <c r="AA494" s="421"/>
      <c r="AB494" s="425">
        <v>0</v>
      </c>
      <c r="AC494" s="423"/>
      <c r="AD494" s="416"/>
      <c r="AE494" s="417"/>
      <c r="AF494" s="421"/>
      <c r="AG494" s="425">
        <v>0</v>
      </c>
      <c r="AH494" s="423"/>
      <c r="AI494" s="416"/>
      <c r="AJ494" s="417"/>
      <c r="AK494" s="421"/>
      <c r="AL494" s="425">
        <v>0</v>
      </c>
      <c r="AM494" s="423"/>
      <c r="AN494" s="416"/>
      <c r="AO494" s="417"/>
      <c r="AP494" s="421"/>
      <c r="AQ494" s="425">
        <v>0</v>
      </c>
      <c r="AR494" s="423"/>
      <c r="AS494" s="416"/>
      <c r="AT494" s="417"/>
      <c r="AU494" s="421"/>
      <c r="AV494" s="425">
        <v>0</v>
      </c>
      <c r="AW494" s="423"/>
      <c r="AX494" s="416"/>
      <c r="AY494" s="417"/>
      <c r="AZ494" s="421"/>
      <c r="BA494" s="425">
        <v>0</v>
      </c>
      <c r="BB494" s="423"/>
      <c r="BC494" s="416"/>
      <c r="BD494" s="417"/>
      <c r="BE494" s="421"/>
      <c r="BF494" s="425">
        <v>0</v>
      </c>
      <c r="BG494" s="423"/>
      <c r="BH494" s="416"/>
      <c r="BI494" s="417"/>
      <c r="BJ494" s="421"/>
      <c r="BK494" s="425">
        <v>0</v>
      </c>
      <c r="BL494" s="423"/>
      <c r="BM494" s="416"/>
      <c r="BN494" s="417"/>
      <c r="BO494" s="421"/>
      <c r="BP494" s="425">
        <v>0</v>
      </c>
      <c r="BQ494" s="423"/>
      <c r="BR494" s="416"/>
      <c r="BS494" s="417"/>
      <c r="BT494" s="421"/>
      <c r="BU494" s="425">
        <f>SUM(M494:BP494)</f>
        <v>0</v>
      </c>
      <c r="BV494" s="423"/>
      <c r="BW494" s="416"/>
      <c r="BX494" s="417"/>
      <c r="BY494" s="421"/>
      <c r="BZ494" s="425">
        <v>149253</v>
      </c>
      <c r="CA494" s="423"/>
      <c r="CB494" s="416"/>
      <c r="CC494" s="417"/>
      <c r="CD494" s="421"/>
      <c r="CE494" s="425">
        <v>44886</v>
      </c>
      <c r="CF494" s="423"/>
      <c r="CG494" s="416"/>
      <c r="CH494" s="417"/>
      <c r="CI494" s="421"/>
      <c r="CJ494" s="425">
        <v>0</v>
      </c>
      <c r="CK494" s="423"/>
      <c r="CL494" s="416"/>
      <c r="CM494" s="417"/>
      <c r="CN494" s="421"/>
      <c r="CO494" s="425">
        <v>0</v>
      </c>
      <c r="CP494" s="423"/>
      <c r="CQ494" s="416"/>
      <c r="CR494" s="417"/>
      <c r="CS494" s="421"/>
      <c r="CT494" s="425">
        <v>0</v>
      </c>
      <c r="CU494" s="423"/>
      <c r="CV494" s="416"/>
      <c r="CW494" s="417"/>
      <c r="CX494" s="421"/>
      <c r="CY494" s="425">
        <v>0</v>
      </c>
      <c r="CZ494" s="423"/>
      <c r="DA494" s="416"/>
      <c r="DB494" s="417"/>
      <c r="DC494" s="421"/>
      <c r="DD494" s="425">
        <v>0</v>
      </c>
      <c r="DE494" s="423"/>
      <c r="DF494" s="420"/>
      <c r="DG494" s="427"/>
      <c r="DH494" s="421"/>
      <c r="DI494" s="425">
        <v>0</v>
      </c>
      <c r="DJ494" s="423"/>
      <c r="DK494" s="416"/>
      <c r="DL494" s="417"/>
      <c r="DM494" s="421"/>
      <c r="DN494" s="425">
        <v>0</v>
      </c>
      <c r="DO494" s="423"/>
      <c r="DP494" s="416"/>
      <c r="DQ494" s="417"/>
      <c r="DR494" s="421"/>
      <c r="DS494" s="425">
        <v>0</v>
      </c>
      <c r="DT494" s="423"/>
      <c r="DU494" s="416"/>
      <c r="DV494" s="417"/>
      <c r="DW494" s="421"/>
      <c r="DX494" s="425">
        <v>104367</v>
      </c>
      <c r="DY494" s="423"/>
      <c r="DZ494" s="416"/>
      <c r="EA494" s="417"/>
      <c r="EB494" s="421"/>
      <c r="EC494" s="425">
        <v>0</v>
      </c>
      <c r="ED494" s="423"/>
      <c r="EE494" s="416"/>
      <c r="EF494" s="417"/>
      <c r="EG494" s="421"/>
      <c r="EH494" s="425">
        <v>0</v>
      </c>
      <c r="EI494" s="423"/>
      <c r="EJ494" s="416"/>
      <c r="EK494" s="417"/>
      <c r="EL494" s="421"/>
      <c r="EM494" s="425">
        <f t="shared" ref="EM494" si="52">SUM(CE494)</f>
        <v>44886</v>
      </c>
      <c r="EN494" s="423"/>
      <c r="EO494" s="416"/>
      <c r="EP494" s="301"/>
      <c r="ER494" s="290"/>
    </row>
    <row r="495" spans="4:148" x14ac:dyDescent="0.35">
      <c r="D495" s="301"/>
      <c r="H495" s="416"/>
      <c r="I495" s="416"/>
      <c r="J495" s="416"/>
      <c r="K495" s="417"/>
      <c r="M495" s="416"/>
      <c r="N495" s="416"/>
      <c r="O495" s="416"/>
      <c r="P495" s="417"/>
      <c r="R495" s="416"/>
      <c r="S495" s="416"/>
      <c r="T495" s="416"/>
      <c r="U495" s="417"/>
      <c r="W495" s="416"/>
      <c r="X495" s="416"/>
      <c r="Y495" s="416"/>
      <c r="Z495" s="417"/>
      <c r="AB495" s="416"/>
      <c r="AC495" s="416"/>
      <c r="AD495" s="416"/>
      <c r="AE495" s="417"/>
      <c r="AG495" s="416"/>
      <c r="AH495" s="416"/>
      <c r="AI495" s="416"/>
      <c r="AJ495" s="417"/>
      <c r="AL495" s="416"/>
      <c r="AM495" s="416"/>
      <c r="AN495" s="416"/>
      <c r="AO495" s="417"/>
      <c r="AQ495" s="416"/>
      <c r="AR495" s="416"/>
      <c r="AS495" s="416"/>
      <c r="AT495" s="417"/>
      <c r="AV495" s="416"/>
      <c r="AW495" s="416"/>
      <c r="AX495" s="416"/>
      <c r="AY495" s="417"/>
      <c r="BA495" s="416"/>
      <c r="BB495" s="416"/>
      <c r="BC495" s="416"/>
      <c r="BD495" s="417"/>
      <c r="BF495" s="416"/>
      <c r="BG495" s="416"/>
      <c r="BH495" s="416"/>
      <c r="BI495" s="417"/>
      <c r="BK495" s="416"/>
      <c r="BL495" s="416"/>
      <c r="BM495" s="416"/>
      <c r="BN495" s="417"/>
      <c r="BP495" s="416"/>
      <c r="BQ495" s="416"/>
      <c r="BR495" s="416"/>
      <c r="BS495" s="417"/>
      <c r="BU495" s="416"/>
      <c r="BV495" s="416"/>
      <c r="BW495" s="416"/>
      <c r="BX495" s="417"/>
      <c r="BZ495" s="416"/>
      <c r="CA495" s="416"/>
      <c r="CB495" s="416"/>
      <c r="CC495" s="417"/>
      <c r="CE495" s="416"/>
      <c r="CF495" s="416"/>
      <c r="CG495" s="416"/>
      <c r="CH495" s="417"/>
      <c r="CJ495" s="416"/>
      <c r="CK495" s="416"/>
      <c r="CL495" s="416"/>
      <c r="CM495" s="417"/>
      <c r="CO495" s="416"/>
      <c r="CP495" s="416"/>
      <c r="CQ495" s="416"/>
      <c r="CR495" s="417"/>
      <c r="CT495" s="416"/>
      <c r="CU495" s="416"/>
      <c r="CV495" s="416"/>
      <c r="CW495" s="417"/>
      <c r="CY495" s="416"/>
      <c r="CZ495" s="416"/>
      <c r="DA495" s="416"/>
      <c r="DB495" s="417"/>
      <c r="DD495" s="416"/>
      <c r="DE495" s="416"/>
      <c r="DF495" s="416"/>
      <c r="DG495" s="417"/>
      <c r="DI495" s="416"/>
      <c r="DJ495" s="416"/>
      <c r="DK495" s="416"/>
      <c r="DL495" s="417"/>
      <c r="DN495" s="416"/>
      <c r="DO495" s="416"/>
      <c r="DP495" s="416"/>
      <c r="DQ495" s="417"/>
      <c r="DS495" s="416"/>
      <c r="DT495" s="416"/>
      <c r="DU495" s="416"/>
      <c r="DV495" s="417"/>
      <c r="DX495" s="416"/>
      <c r="DY495" s="416"/>
      <c r="DZ495" s="416"/>
      <c r="EA495" s="417"/>
      <c r="EC495" s="416"/>
      <c r="ED495" s="416"/>
      <c r="EE495" s="416"/>
      <c r="EF495" s="417"/>
      <c r="EH495" s="416"/>
      <c r="EI495" s="416"/>
      <c r="EJ495" s="416"/>
      <c r="EK495" s="417"/>
      <c r="EM495" s="416"/>
      <c r="EN495" s="416"/>
      <c r="EO495" s="416"/>
      <c r="EP495" s="301"/>
      <c r="ER495" s="290"/>
    </row>
    <row r="496" spans="4:148" ht="12.75" hidden="1" customHeight="1" x14ac:dyDescent="0.35">
      <c r="D496" s="301" t="s">
        <v>370</v>
      </c>
      <c r="H496" s="416">
        <f>SUM(H497:H497)</f>
        <v>0</v>
      </c>
      <c r="I496" s="416"/>
      <c r="J496" s="416"/>
      <c r="K496" s="417"/>
      <c r="L496" s="416"/>
      <c r="M496" s="416">
        <f>SUM(M497:M497)</f>
        <v>0</v>
      </c>
      <c r="N496" s="416"/>
      <c r="O496" s="416"/>
      <c r="P496" s="417"/>
      <c r="Q496" s="416"/>
      <c r="R496" s="416">
        <f>SUM(R497:R497)</f>
        <v>0</v>
      </c>
      <c r="S496" s="416"/>
      <c r="T496" s="416"/>
      <c r="U496" s="417"/>
      <c r="V496" s="416"/>
      <c r="W496" s="416">
        <f>SUM(W497:W497)</f>
        <v>0</v>
      </c>
      <c r="X496" s="416"/>
      <c r="Y496" s="416"/>
      <c r="Z496" s="417"/>
      <c r="AA496" s="416"/>
      <c r="AB496" s="416">
        <f>SUM(AB497:AB497)</f>
        <v>0</v>
      </c>
      <c r="AC496" s="416"/>
      <c r="AD496" s="416"/>
      <c r="AE496" s="417"/>
      <c r="AF496" s="416"/>
      <c r="AG496" s="416">
        <f>SUM(AG497:AG497)</f>
        <v>0</v>
      </c>
      <c r="AH496" s="416"/>
      <c r="AI496" s="416"/>
      <c r="AJ496" s="417"/>
      <c r="AK496" s="416"/>
      <c r="AL496" s="416">
        <f>SUM(AL497:AL497)</f>
        <v>0</v>
      </c>
      <c r="AM496" s="416"/>
      <c r="AN496" s="416"/>
      <c r="AO496" s="417"/>
      <c r="AP496" s="416"/>
      <c r="AQ496" s="416">
        <f>SUM(AQ497:AQ497)</f>
        <v>0</v>
      </c>
      <c r="AR496" s="416"/>
      <c r="AS496" s="416"/>
      <c r="AT496" s="417"/>
      <c r="AU496" s="416"/>
      <c r="AV496" s="416">
        <f>SUM(AV497:AV497)</f>
        <v>0</v>
      </c>
      <c r="AW496" s="416"/>
      <c r="AX496" s="416"/>
      <c r="AY496" s="417"/>
      <c r="AZ496" s="416"/>
      <c r="BA496" s="416">
        <f>SUM(BA497:BA497)</f>
        <v>0</v>
      </c>
      <c r="BB496" s="416"/>
      <c r="BC496" s="416"/>
      <c r="BD496" s="417"/>
      <c r="BE496" s="416"/>
      <c r="BF496" s="416">
        <f>SUM(BF497:BF497)</f>
        <v>0</v>
      </c>
      <c r="BG496" s="416"/>
      <c r="BH496" s="416"/>
      <c r="BI496" s="417"/>
      <c r="BJ496" s="416"/>
      <c r="BK496" s="416">
        <f>SUM(BK497:BK497)</f>
        <v>0</v>
      </c>
      <c r="BL496" s="416"/>
      <c r="BM496" s="416"/>
      <c r="BN496" s="417"/>
      <c r="BO496" s="416"/>
      <c r="BP496" s="416">
        <f>SUM(BP497:BP497)</f>
        <v>0</v>
      </c>
      <c r="BQ496" s="416"/>
      <c r="BR496" s="416"/>
      <c r="BS496" s="417"/>
      <c r="BT496" s="416"/>
      <c r="BU496" s="416">
        <f>SUM(BU497:BU497)</f>
        <v>0</v>
      </c>
      <c r="BV496" s="416"/>
      <c r="BW496" s="416"/>
      <c r="BX496" s="417"/>
      <c r="BY496" s="416"/>
      <c r="BZ496" s="416">
        <f>SUM(BZ497:BZ497)</f>
        <v>0</v>
      </c>
      <c r="CA496" s="416"/>
      <c r="CB496" s="416"/>
      <c r="CC496" s="417"/>
      <c r="CD496" s="416"/>
      <c r="CE496" s="416">
        <f>SUM(CE497:CE497)</f>
        <v>0</v>
      </c>
      <c r="CF496" s="416"/>
      <c r="CG496" s="416"/>
      <c r="CH496" s="417"/>
      <c r="CI496" s="416"/>
      <c r="CJ496" s="416">
        <f>SUM(CJ497:CJ497)</f>
        <v>0</v>
      </c>
      <c r="CK496" s="416"/>
      <c r="CL496" s="416"/>
      <c r="CM496" s="417"/>
      <c r="CN496" s="416"/>
      <c r="CO496" s="416">
        <f>SUM(CO497:CO497)</f>
        <v>0</v>
      </c>
      <c r="CP496" s="416"/>
      <c r="CQ496" s="416"/>
      <c r="CR496" s="417"/>
      <c r="CS496" s="416"/>
      <c r="CT496" s="416">
        <f>SUM(CT497:CT497)</f>
        <v>0</v>
      </c>
      <c r="CU496" s="416"/>
      <c r="CV496" s="416"/>
      <c r="CW496" s="417"/>
      <c r="CX496" s="416"/>
      <c r="CY496" s="416">
        <f>SUM(CY497:CY497)</f>
        <v>0</v>
      </c>
      <c r="CZ496" s="416"/>
      <c r="DA496" s="416"/>
      <c r="DB496" s="417"/>
      <c r="DC496" s="416"/>
      <c r="DD496" s="416">
        <f>SUM(DD497:DD497)</f>
        <v>0</v>
      </c>
      <c r="DE496" s="416"/>
      <c r="DF496" s="416"/>
      <c r="DG496" s="417"/>
      <c r="DH496" s="416"/>
      <c r="DI496" s="416">
        <f>SUM(DI497:DI497)</f>
        <v>0</v>
      </c>
      <c r="DJ496" s="416"/>
      <c r="DK496" s="416"/>
      <c r="DL496" s="417"/>
      <c r="DM496" s="416"/>
      <c r="DN496" s="416">
        <f>SUM(DN497:DN497)</f>
        <v>0</v>
      </c>
      <c r="DO496" s="416"/>
      <c r="DP496" s="416"/>
      <c r="DQ496" s="417"/>
      <c r="DR496" s="416"/>
      <c r="DS496" s="416">
        <f>SUM(DS497:DS497)</f>
        <v>0</v>
      </c>
      <c r="DT496" s="416"/>
      <c r="DU496" s="416"/>
      <c r="DV496" s="417"/>
      <c r="DW496" s="416"/>
      <c r="DX496" s="416">
        <f>SUM(DX497:DX497)</f>
        <v>0</v>
      </c>
      <c r="DY496" s="416"/>
      <c r="DZ496" s="416"/>
      <c r="EA496" s="417"/>
      <c r="EB496" s="416"/>
      <c r="EC496" s="416">
        <f>SUM(EC497:EC497)</f>
        <v>0</v>
      </c>
      <c r="ED496" s="416"/>
      <c r="EE496" s="416"/>
      <c r="EF496" s="417"/>
      <c r="EG496" s="416"/>
      <c r="EH496" s="416">
        <f>SUM(EH497:EH497)</f>
        <v>0</v>
      </c>
      <c r="EI496" s="416"/>
      <c r="EJ496" s="416"/>
      <c r="EK496" s="417"/>
      <c r="EL496" s="416"/>
      <c r="EM496" s="416">
        <f>SUM(EM497:EM497)</f>
        <v>0</v>
      </c>
      <c r="EN496" s="416"/>
      <c r="EO496" s="416"/>
      <c r="EP496" s="301"/>
      <c r="ER496" s="290"/>
    </row>
    <row r="497" spans="4:148" ht="12.75" hidden="1" customHeight="1" x14ac:dyDescent="0.35">
      <c r="D497" s="301" t="s">
        <v>338</v>
      </c>
      <c r="G497" s="421"/>
      <c r="H497" s="425">
        <v>0</v>
      </c>
      <c r="I497" s="423"/>
      <c r="J497" s="416"/>
      <c r="K497" s="417"/>
      <c r="L497" s="424"/>
      <c r="M497" s="425">
        <v>0</v>
      </c>
      <c r="N497" s="423"/>
      <c r="O497" s="416"/>
      <c r="P497" s="417"/>
      <c r="Q497" s="424"/>
      <c r="R497" s="425">
        <v>0</v>
      </c>
      <c r="S497" s="423"/>
      <c r="T497" s="416"/>
      <c r="U497" s="417"/>
      <c r="V497" s="424"/>
      <c r="W497" s="425">
        <v>0</v>
      </c>
      <c r="X497" s="423"/>
      <c r="Y497" s="416"/>
      <c r="Z497" s="417"/>
      <c r="AA497" s="424"/>
      <c r="AB497" s="425">
        <v>0</v>
      </c>
      <c r="AC497" s="423"/>
      <c r="AD497" s="416"/>
      <c r="AE497" s="417"/>
      <c r="AF497" s="424"/>
      <c r="AG497" s="425">
        <v>0</v>
      </c>
      <c r="AH497" s="423"/>
      <c r="AI497" s="416"/>
      <c r="AJ497" s="417"/>
      <c r="AK497" s="424"/>
      <c r="AL497" s="425">
        <v>0</v>
      </c>
      <c r="AM497" s="423"/>
      <c r="AN497" s="416"/>
      <c r="AO497" s="417"/>
      <c r="AP497" s="424"/>
      <c r="AQ497" s="425">
        <v>0</v>
      </c>
      <c r="AR497" s="423"/>
      <c r="AS497" s="416"/>
      <c r="AT497" s="417"/>
      <c r="AU497" s="424"/>
      <c r="AV497" s="425">
        <v>0</v>
      </c>
      <c r="AW497" s="423"/>
      <c r="AX497" s="416"/>
      <c r="AY497" s="417"/>
      <c r="AZ497" s="424"/>
      <c r="BA497" s="425">
        <v>0</v>
      </c>
      <c r="BB497" s="423"/>
      <c r="BC497" s="416"/>
      <c r="BD497" s="417"/>
      <c r="BE497" s="424"/>
      <c r="BF497" s="425">
        <v>0</v>
      </c>
      <c r="BG497" s="423"/>
      <c r="BH497" s="416"/>
      <c r="BI497" s="417"/>
      <c r="BJ497" s="424"/>
      <c r="BK497" s="425">
        <v>0</v>
      </c>
      <c r="BL497" s="423"/>
      <c r="BM497" s="416"/>
      <c r="BN497" s="417"/>
      <c r="BO497" s="424"/>
      <c r="BP497" s="425">
        <v>0</v>
      </c>
      <c r="BQ497" s="423"/>
      <c r="BR497" s="416"/>
      <c r="BS497" s="417"/>
      <c r="BT497" s="424"/>
      <c r="BU497" s="425">
        <f>SUM(M497:BP497)</f>
        <v>0</v>
      </c>
      <c r="BV497" s="423"/>
      <c r="BW497" s="416"/>
      <c r="BX497" s="417"/>
      <c r="BY497" s="424"/>
      <c r="BZ497" s="425">
        <v>0</v>
      </c>
      <c r="CA497" s="423"/>
      <c r="CB497" s="416"/>
      <c r="CC497" s="417"/>
      <c r="CD497" s="424"/>
      <c r="CE497" s="425">
        <v>0</v>
      </c>
      <c r="CF497" s="423"/>
      <c r="CG497" s="416"/>
      <c r="CH497" s="417"/>
      <c r="CI497" s="424"/>
      <c r="CJ497" s="425">
        <v>0</v>
      </c>
      <c r="CK497" s="423"/>
      <c r="CL497" s="416"/>
      <c r="CM497" s="417"/>
      <c r="CN497" s="424"/>
      <c r="CO497" s="425">
        <v>0</v>
      </c>
      <c r="CP497" s="423"/>
      <c r="CQ497" s="416"/>
      <c r="CR497" s="417"/>
      <c r="CS497" s="424"/>
      <c r="CT497" s="425">
        <v>0</v>
      </c>
      <c r="CU497" s="423"/>
      <c r="CV497" s="416"/>
      <c r="CW497" s="417"/>
      <c r="CX497" s="424"/>
      <c r="CY497" s="425">
        <v>0</v>
      </c>
      <c r="CZ497" s="423"/>
      <c r="DA497" s="416"/>
      <c r="DB497" s="417"/>
      <c r="DC497" s="424"/>
      <c r="DD497" s="425">
        <v>0</v>
      </c>
      <c r="DE497" s="423"/>
      <c r="DF497" s="416"/>
      <c r="DG497" s="417"/>
      <c r="DH497" s="424"/>
      <c r="DI497" s="425">
        <v>0</v>
      </c>
      <c r="DJ497" s="423"/>
      <c r="DK497" s="416"/>
      <c r="DL497" s="417"/>
      <c r="DM497" s="424"/>
      <c r="DN497" s="425">
        <v>0</v>
      </c>
      <c r="DO497" s="423"/>
      <c r="DP497" s="416"/>
      <c r="DQ497" s="417"/>
      <c r="DR497" s="424"/>
      <c r="DS497" s="425">
        <v>0</v>
      </c>
      <c r="DT497" s="423"/>
      <c r="DU497" s="416"/>
      <c r="DV497" s="417"/>
      <c r="DW497" s="424"/>
      <c r="DX497" s="425">
        <v>0</v>
      </c>
      <c r="DY497" s="423"/>
      <c r="DZ497" s="416"/>
      <c r="EA497" s="417"/>
      <c r="EB497" s="424"/>
      <c r="EC497" s="425">
        <v>0</v>
      </c>
      <c r="ED497" s="423"/>
      <c r="EE497" s="416"/>
      <c r="EF497" s="417"/>
      <c r="EG497" s="424"/>
      <c r="EH497" s="425">
        <v>0</v>
      </c>
      <c r="EI497" s="423"/>
      <c r="EJ497" s="416"/>
      <c r="EK497" s="417"/>
      <c r="EL497" s="424"/>
      <c r="EM497" s="425">
        <f>SUM(CE497:DI497)</f>
        <v>0</v>
      </c>
      <c r="EN497" s="423"/>
      <c r="EO497" s="416"/>
      <c r="EP497" s="301"/>
      <c r="ER497" s="290"/>
    </row>
    <row r="498" spans="4:148" hidden="1" x14ac:dyDescent="0.35">
      <c r="D498" s="301"/>
      <c r="H498" s="416"/>
      <c r="I498" s="416"/>
      <c r="J498" s="416"/>
      <c r="K498" s="417"/>
      <c r="L498" s="416"/>
      <c r="M498" s="416"/>
      <c r="N498" s="416"/>
      <c r="O498" s="416"/>
      <c r="P498" s="417"/>
      <c r="Q498" s="416"/>
      <c r="R498" s="416"/>
      <c r="S498" s="416"/>
      <c r="T498" s="416"/>
      <c r="U498" s="417"/>
      <c r="V498" s="416"/>
      <c r="W498" s="416"/>
      <c r="X498" s="416"/>
      <c r="Y498" s="416"/>
      <c r="Z498" s="417"/>
      <c r="AA498" s="416"/>
      <c r="AB498" s="416"/>
      <c r="AC498" s="416"/>
      <c r="AD498" s="416"/>
      <c r="AE498" s="417"/>
      <c r="AF498" s="416"/>
      <c r="AG498" s="416"/>
      <c r="AH498" s="416"/>
      <c r="AI498" s="416"/>
      <c r="AJ498" s="417"/>
      <c r="AK498" s="416"/>
      <c r="AL498" s="416"/>
      <c r="AM498" s="416"/>
      <c r="AN498" s="416"/>
      <c r="AO498" s="417"/>
      <c r="AP498" s="416"/>
      <c r="AQ498" s="416"/>
      <c r="AR498" s="416"/>
      <c r="AS498" s="416"/>
      <c r="AT498" s="417"/>
      <c r="AU498" s="416"/>
      <c r="AV498" s="416"/>
      <c r="AW498" s="416"/>
      <c r="AX498" s="416"/>
      <c r="AY498" s="417"/>
      <c r="AZ498" s="416"/>
      <c r="BA498" s="416"/>
      <c r="BB498" s="416"/>
      <c r="BC498" s="416"/>
      <c r="BD498" s="417"/>
      <c r="BE498" s="416"/>
      <c r="BF498" s="416"/>
      <c r="BG498" s="416"/>
      <c r="BH498" s="416"/>
      <c r="BI498" s="417"/>
      <c r="BJ498" s="416"/>
      <c r="BK498" s="416"/>
      <c r="BL498" s="416"/>
      <c r="BM498" s="416"/>
      <c r="BN498" s="417"/>
      <c r="BO498" s="416"/>
      <c r="BP498" s="416"/>
      <c r="BQ498" s="416"/>
      <c r="BR498" s="416"/>
      <c r="BS498" s="417"/>
      <c r="BT498" s="416"/>
      <c r="BU498" s="416"/>
      <c r="BV498" s="416"/>
      <c r="BW498" s="416"/>
      <c r="BX498" s="417"/>
      <c r="BY498" s="416"/>
      <c r="BZ498" s="416"/>
      <c r="CA498" s="416"/>
      <c r="CB498" s="416"/>
      <c r="CC498" s="417"/>
      <c r="CD498" s="416"/>
      <c r="CE498" s="416"/>
      <c r="CF498" s="416"/>
      <c r="CG498" s="416"/>
      <c r="CH498" s="417"/>
      <c r="CJ498" s="416"/>
      <c r="CK498" s="416"/>
      <c r="CL498" s="416"/>
      <c r="CM498" s="417"/>
      <c r="CO498" s="416"/>
      <c r="CP498" s="416"/>
      <c r="CQ498" s="416"/>
      <c r="CR498" s="417"/>
      <c r="CT498" s="416"/>
      <c r="CU498" s="416"/>
      <c r="CV498" s="416"/>
      <c r="CW498" s="417"/>
      <c r="CY498" s="416"/>
      <c r="CZ498" s="416"/>
      <c r="DA498" s="416"/>
      <c r="DB498" s="417"/>
      <c r="DD498" s="416"/>
      <c r="DE498" s="416"/>
      <c r="DF498" s="416"/>
      <c r="DG498" s="417"/>
      <c r="DI498" s="416"/>
      <c r="DJ498" s="416"/>
      <c r="DK498" s="416"/>
      <c r="DL498" s="417"/>
      <c r="DN498" s="416"/>
      <c r="DO498" s="416"/>
      <c r="DP498" s="416"/>
      <c r="DQ498" s="417"/>
      <c r="DS498" s="416"/>
      <c r="DT498" s="416"/>
      <c r="DU498" s="416"/>
      <c r="DV498" s="417"/>
      <c r="DX498" s="416"/>
      <c r="DY498" s="416"/>
      <c r="DZ498" s="416"/>
      <c r="EA498" s="417"/>
      <c r="EC498" s="416"/>
      <c r="ED498" s="416"/>
      <c r="EE498" s="416"/>
      <c r="EF498" s="417"/>
      <c r="EH498" s="416"/>
      <c r="EI498" s="416"/>
      <c r="EJ498" s="416"/>
      <c r="EK498" s="417"/>
      <c r="EL498" s="416"/>
      <c r="EM498" s="416"/>
      <c r="EN498" s="416"/>
      <c r="EO498" s="416"/>
      <c r="EP498" s="301"/>
      <c r="ER498" s="290"/>
    </row>
    <row r="499" spans="4:148" x14ac:dyDescent="0.35">
      <c r="D499" s="301" t="s">
        <v>371</v>
      </c>
      <c r="H499" s="416">
        <f>SUM(H500:H500)</f>
        <v>0</v>
      </c>
      <c r="J499" s="416"/>
      <c r="K499" s="417"/>
      <c r="L499" s="416"/>
      <c r="M499" s="416">
        <f>SUM(M500:M500)</f>
        <v>0</v>
      </c>
      <c r="N499" s="416"/>
      <c r="O499" s="416"/>
      <c r="P499" s="417"/>
      <c r="Q499" s="416"/>
      <c r="R499" s="416">
        <f>SUM(R500:R500)</f>
        <v>0</v>
      </c>
      <c r="S499" s="416"/>
      <c r="T499" s="416"/>
      <c r="U499" s="417"/>
      <c r="V499" s="416"/>
      <c r="W499" s="416">
        <f>SUM(W500:W500)</f>
        <v>0</v>
      </c>
      <c r="X499" s="416"/>
      <c r="Y499" s="416"/>
      <c r="Z499" s="417"/>
      <c r="AA499" s="416"/>
      <c r="AB499" s="416">
        <f>SUM(AB500:AB500)</f>
        <v>0</v>
      </c>
      <c r="AC499" s="416"/>
      <c r="AD499" s="416"/>
      <c r="AE499" s="417"/>
      <c r="AF499" s="416"/>
      <c r="AG499" s="416">
        <f>SUM(AG500:AG500)</f>
        <v>0</v>
      </c>
      <c r="AH499" s="416"/>
      <c r="AI499" s="416"/>
      <c r="AJ499" s="417"/>
      <c r="AK499" s="416"/>
      <c r="AL499" s="416">
        <f>SUM(AL500:AL500)</f>
        <v>0</v>
      </c>
      <c r="AM499" s="416"/>
      <c r="AN499" s="416"/>
      <c r="AO499" s="417"/>
      <c r="AP499" s="416"/>
      <c r="AQ499" s="416">
        <f>SUM(AQ500:AQ500)</f>
        <v>0</v>
      </c>
      <c r="AR499" s="416"/>
      <c r="AS499" s="416"/>
      <c r="AT499" s="417"/>
      <c r="AU499" s="416"/>
      <c r="AV499" s="416">
        <f>SUM(AV500:AV500)</f>
        <v>0</v>
      </c>
      <c r="AW499" s="416"/>
      <c r="AX499" s="416"/>
      <c r="AY499" s="417"/>
      <c r="AZ499" s="416"/>
      <c r="BA499" s="416">
        <f>SUM(BA500:BA500)</f>
        <v>0</v>
      </c>
      <c r="BB499" s="416"/>
      <c r="BC499" s="416"/>
      <c r="BD499" s="417"/>
      <c r="BE499" s="416"/>
      <c r="BF499" s="416">
        <f>SUM(BF500:BF500)</f>
        <v>0</v>
      </c>
      <c r="BG499" s="416"/>
      <c r="BH499" s="416"/>
      <c r="BI499" s="417"/>
      <c r="BJ499" s="416"/>
      <c r="BK499" s="416">
        <f>SUM(BK500:BK500)</f>
        <v>0</v>
      </c>
      <c r="BL499" s="416"/>
      <c r="BM499" s="416"/>
      <c r="BN499" s="417"/>
      <c r="BO499" s="416"/>
      <c r="BP499" s="416">
        <f>SUM(BP500:BP500)</f>
        <v>0</v>
      </c>
      <c r="BQ499" s="416"/>
      <c r="BR499" s="416"/>
      <c r="BS499" s="417"/>
      <c r="BT499" s="416"/>
      <c r="BU499" s="416">
        <f>SUM(BU500:BU500)</f>
        <v>0</v>
      </c>
      <c r="BV499" s="416"/>
      <c r="BW499" s="416"/>
      <c r="BX499" s="417"/>
      <c r="BY499" s="416"/>
      <c r="BZ499" s="416">
        <f>SUM(BZ500:BZ500)</f>
        <v>575698</v>
      </c>
      <c r="CB499" s="416"/>
      <c r="CC499" s="417"/>
      <c r="CD499" s="416"/>
      <c r="CE499" s="416">
        <f>SUM(CE500:CE500)</f>
        <v>566481</v>
      </c>
      <c r="CF499" s="416"/>
      <c r="CG499" s="416"/>
      <c r="CH499" s="417"/>
      <c r="CI499" s="416"/>
      <c r="CJ499" s="416">
        <f>SUM(CJ500:CJ500)</f>
        <v>0</v>
      </c>
      <c r="CK499" s="416"/>
      <c r="CL499" s="416"/>
      <c r="CM499" s="417"/>
      <c r="CN499" s="416"/>
      <c r="CO499" s="416">
        <f>SUM(CO500:CO500)</f>
        <v>9217</v>
      </c>
      <c r="CP499" s="416"/>
      <c r="CQ499" s="416"/>
      <c r="CR499" s="417"/>
      <c r="CS499" s="416"/>
      <c r="CT499" s="416">
        <f>SUM(CT500:CT500)</f>
        <v>0</v>
      </c>
      <c r="CU499" s="416"/>
      <c r="CV499" s="416"/>
      <c r="CW499" s="417"/>
      <c r="CX499" s="416"/>
      <c r="CY499" s="416">
        <f>SUM(CY500:CY500)</f>
        <v>0</v>
      </c>
      <c r="CZ499" s="416"/>
      <c r="DA499" s="416"/>
      <c r="DB499" s="417"/>
      <c r="DC499" s="416"/>
      <c r="DD499" s="416">
        <f>SUM(DD500:DD500)</f>
        <v>0</v>
      </c>
      <c r="DE499" s="416"/>
      <c r="DF499" s="416"/>
      <c r="DG499" s="417"/>
      <c r="DH499" s="416"/>
      <c r="DI499" s="416">
        <f>SUM(DI500:DI500)</f>
        <v>0</v>
      </c>
      <c r="DJ499" s="416"/>
      <c r="DK499" s="416"/>
      <c r="DL499" s="417"/>
      <c r="DM499" s="416"/>
      <c r="DN499" s="416">
        <f>SUM(DN500:DN500)</f>
        <v>0</v>
      </c>
      <c r="DO499" s="416"/>
      <c r="DP499" s="416"/>
      <c r="DQ499" s="417"/>
      <c r="DR499" s="416"/>
      <c r="DS499" s="416">
        <f>SUM(DS500:DS500)</f>
        <v>0</v>
      </c>
      <c r="DT499" s="416"/>
      <c r="DU499" s="416"/>
      <c r="DV499" s="417"/>
      <c r="DW499" s="416"/>
      <c r="DX499" s="416">
        <f>SUM(DX500:DX500)</f>
        <v>0</v>
      </c>
      <c r="DY499" s="416"/>
      <c r="DZ499" s="416"/>
      <c r="EA499" s="417"/>
      <c r="EB499" s="416"/>
      <c r="EC499" s="416">
        <f>SUM(EC500:EC500)</f>
        <v>0</v>
      </c>
      <c r="ED499" s="416"/>
      <c r="EE499" s="416"/>
      <c r="EF499" s="417"/>
      <c r="EG499" s="416"/>
      <c r="EH499" s="416">
        <f>SUM(EH500:EH500)</f>
        <v>0</v>
      </c>
      <c r="EI499" s="416"/>
      <c r="EJ499" s="416"/>
      <c r="EK499" s="417"/>
      <c r="EL499" s="416"/>
      <c r="EM499" s="416">
        <f>SUM(EM500:EM500)</f>
        <v>566481</v>
      </c>
      <c r="EN499" s="416"/>
      <c r="EO499" s="416"/>
      <c r="EP499" s="301"/>
      <c r="ER499" s="290"/>
    </row>
    <row r="500" spans="4:148" x14ac:dyDescent="0.35">
      <c r="D500" s="301" t="s">
        <v>338</v>
      </c>
      <c r="G500" s="421"/>
      <c r="H500" s="425">
        <v>0</v>
      </c>
      <c r="I500" s="423"/>
      <c r="J500" s="416"/>
      <c r="K500" s="417"/>
      <c r="L500" s="421"/>
      <c r="M500" s="425">
        <v>0</v>
      </c>
      <c r="N500" s="423"/>
      <c r="O500" s="416"/>
      <c r="P500" s="417"/>
      <c r="Q500" s="421"/>
      <c r="R500" s="425">
        <v>0</v>
      </c>
      <c r="S500" s="423"/>
      <c r="T500" s="416"/>
      <c r="U500" s="417"/>
      <c r="V500" s="421"/>
      <c r="W500" s="425">
        <v>0</v>
      </c>
      <c r="X500" s="423"/>
      <c r="Y500" s="416"/>
      <c r="Z500" s="417"/>
      <c r="AA500" s="421"/>
      <c r="AB500" s="425">
        <v>0</v>
      </c>
      <c r="AC500" s="423"/>
      <c r="AD500" s="416"/>
      <c r="AE500" s="417"/>
      <c r="AF500" s="421"/>
      <c r="AG500" s="425">
        <v>0</v>
      </c>
      <c r="AH500" s="423"/>
      <c r="AI500" s="416"/>
      <c r="AJ500" s="417"/>
      <c r="AK500" s="421"/>
      <c r="AL500" s="425">
        <v>0</v>
      </c>
      <c r="AM500" s="423"/>
      <c r="AN500" s="416"/>
      <c r="AO500" s="417"/>
      <c r="AP500" s="421"/>
      <c r="AQ500" s="425">
        <v>0</v>
      </c>
      <c r="AR500" s="423"/>
      <c r="AS500" s="416"/>
      <c r="AT500" s="417"/>
      <c r="AU500" s="421"/>
      <c r="AV500" s="425">
        <v>0</v>
      </c>
      <c r="AW500" s="423"/>
      <c r="AX500" s="416"/>
      <c r="AY500" s="417"/>
      <c r="AZ500" s="421"/>
      <c r="BA500" s="425">
        <v>0</v>
      </c>
      <c r="BB500" s="423"/>
      <c r="BC500" s="416"/>
      <c r="BD500" s="417"/>
      <c r="BE500" s="421"/>
      <c r="BF500" s="425">
        <v>0</v>
      </c>
      <c r="BG500" s="423"/>
      <c r="BH500" s="416"/>
      <c r="BI500" s="417"/>
      <c r="BJ500" s="421"/>
      <c r="BK500" s="425">
        <v>0</v>
      </c>
      <c r="BL500" s="423"/>
      <c r="BM500" s="416"/>
      <c r="BN500" s="417"/>
      <c r="BO500" s="421"/>
      <c r="BP500" s="425">
        <v>0</v>
      </c>
      <c r="BQ500" s="423"/>
      <c r="BR500" s="416"/>
      <c r="BS500" s="417"/>
      <c r="BT500" s="421"/>
      <c r="BU500" s="425">
        <f>SUM(M500:BP500)</f>
        <v>0</v>
      </c>
      <c r="BV500" s="423"/>
      <c r="BW500" s="416"/>
      <c r="BX500" s="417"/>
      <c r="BY500" s="421"/>
      <c r="BZ500" s="425">
        <v>575698</v>
      </c>
      <c r="CA500" s="423"/>
      <c r="CB500" s="416"/>
      <c r="CC500" s="417"/>
      <c r="CD500" s="421"/>
      <c r="CE500" s="425">
        <v>566481</v>
      </c>
      <c r="CF500" s="423"/>
      <c r="CG500" s="416"/>
      <c r="CH500" s="417"/>
      <c r="CI500" s="424"/>
      <c r="CJ500" s="425">
        <v>0</v>
      </c>
      <c r="CK500" s="423"/>
      <c r="CL500" s="416"/>
      <c r="CM500" s="417"/>
      <c r="CN500" s="424"/>
      <c r="CO500" s="425">
        <v>9217</v>
      </c>
      <c r="CP500" s="423"/>
      <c r="CQ500" s="416"/>
      <c r="CR500" s="417"/>
      <c r="CS500" s="424"/>
      <c r="CT500" s="425">
        <v>0</v>
      </c>
      <c r="CU500" s="423"/>
      <c r="CV500" s="416"/>
      <c r="CW500" s="417"/>
      <c r="CX500" s="424"/>
      <c r="CY500" s="425">
        <v>0</v>
      </c>
      <c r="CZ500" s="423"/>
      <c r="DA500" s="416"/>
      <c r="DB500" s="417"/>
      <c r="DC500" s="424"/>
      <c r="DD500" s="425">
        <v>0</v>
      </c>
      <c r="DE500" s="423"/>
      <c r="DF500" s="416"/>
      <c r="DG500" s="417"/>
      <c r="DH500" s="424"/>
      <c r="DI500" s="425">
        <v>0</v>
      </c>
      <c r="DJ500" s="423"/>
      <c r="DK500" s="416"/>
      <c r="DL500" s="417"/>
      <c r="DM500" s="424"/>
      <c r="DN500" s="425">
        <v>0</v>
      </c>
      <c r="DO500" s="423"/>
      <c r="DP500" s="416"/>
      <c r="DQ500" s="417"/>
      <c r="DR500" s="424"/>
      <c r="DS500" s="425">
        <v>0</v>
      </c>
      <c r="DT500" s="423"/>
      <c r="DU500" s="416"/>
      <c r="DV500" s="417"/>
      <c r="DW500" s="424"/>
      <c r="DX500" s="425">
        <v>0</v>
      </c>
      <c r="DY500" s="423"/>
      <c r="DZ500" s="416"/>
      <c r="EA500" s="417"/>
      <c r="EB500" s="424"/>
      <c r="EC500" s="425">
        <v>0</v>
      </c>
      <c r="ED500" s="423"/>
      <c r="EE500" s="416"/>
      <c r="EF500" s="417"/>
      <c r="EG500" s="424"/>
      <c r="EH500" s="425">
        <v>0</v>
      </c>
      <c r="EI500" s="423"/>
      <c r="EJ500" s="416"/>
      <c r="EK500" s="417"/>
      <c r="EL500" s="421"/>
      <c r="EM500" s="425">
        <f t="shared" ref="EM500" si="53">SUM(CE500)</f>
        <v>566481</v>
      </c>
      <c r="EN500" s="423"/>
      <c r="EO500" s="416"/>
      <c r="EP500" s="301"/>
      <c r="ER500" s="290"/>
    </row>
    <row r="501" spans="4:148" x14ac:dyDescent="0.35">
      <c r="D501" s="301"/>
      <c r="H501" s="416"/>
      <c r="I501" s="416"/>
      <c r="J501" s="416"/>
      <c r="K501" s="417"/>
      <c r="M501" s="416"/>
      <c r="N501" s="416"/>
      <c r="O501" s="416"/>
      <c r="P501" s="417"/>
      <c r="R501" s="416"/>
      <c r="S501" s="416"/>
      <c r="T501" s="416"/>
      <c r="U501" s="417"/>
      <c r="W501" s="416"/>
      <c r="X501" s="416"/>
      <c r="Y501" s="416"/>
      <c r="Z501" s="417"/>
      <c r="AB501" s="416"/>
      <c r="AC501" s="416"/>
      <c r="AD501" s="416"/>
      <c r="AE501" s="417"/>
      <c r="AG501" s="416"/>
      <c r="AH501" s="416"/>
      <c r="AI501" s="416"/>
      <c r="AJ501" s="417"/>
      <c r="AL501" s="416"/>
      <c r="AM501" s="416"/>
      <c r="AN501" s="416"/>
      <c r="AO501" s="417"/>
      <c r="AQ501" s="416"/>
      <c r="AR501" s="416"/>
      <c r="AS501" s="416"/>
      <c r="AT501" s="417"/>
      <c r="AV501" s="416"/>
      <c r="AW501" s="416"/>
      <c r="AX501" s="416"/>
      <c r="AY501" s="417"/>
      <c r="BA501" s="416"/>
      <c r="BB501" s="416"/>
      <c r="BC501" s="416"/>
      <c r="BD501" s="417"/>
      <c r="BF501" s="416"/>
      <c r="BG501" s="416"/>
      <c r="BH501" s="416"/>
      <c r="BI501" s="417"/>
      <c r="BK501" s="416"/>
      <c r="BL501" s="416"/>
      <c r="BM501" s="416"/>
      <c r="BN501" s="417"/>
      <c r="BP501" s="416"/>
      <c r="BQ501" s="416"/>
      <c r="BR501" s="416"/>
      <c r="BS501" s="417"/>
      <c r="BU501" s="416"/>
      <c r="BV501" s="416"/>
      <c r="BW501" s="416"/>
      <c r="BX501" s="417"/>
      <c r="BZ501" s="416"/>
      <c r="CA501" s="416"/>
      <c r="CB501" s="416"/>
      <c r="CC501" s="417"/>
      <c r="CE501" s="416"/>
      <c r="CF501" s="416"/>
      <c r="CG501" s="416"/>
      <c r="CH501" s="417"/>
      <c r="CJ501" s="416"/>
      <c r="CK501" s="416"/>
      <c r="CL501" s="416"/>
      <c r="CM501" s="417"/>
      <c r="CO501" s="416"/>
      <c r="CP501" s="416"/>
      <c r="CQ501" s="416"/>
      <c r="CR501" s="417"/>
      <c r="CT501" s="416"/>
      <c r="CU501" s="416"/>
      <c r="CV501" s="416"/>
      <c r="CW501" s="417"/>
      <c r="CY501" s="416"/>
      <c r="CZ501" s="416"/>
      <c r="DA501" s="416"/>
      <c r="DB501" s="417"/>
      <c r="DD501" s="416"/>
      <c r="DE501" s="416"/>
      <c r="DF501" s="416"/>
      <c r="DG501" s="417"/>
      <c r="DI501" s="416"/>
      <c r="DJ501" s="416"/>
      <c r="DK501" s="416"/>
      <c r="DL501" s="417"/>
      <c r="DN501" s="416"/>
      <c r="DO501" s="416"/>
      <c r="DP501" s="416"/>
      <c r="DQ501" s="417"/>
      <c r="DS501" s="416"/>
      <c r="DT501" s="416"/>
      <c r="DU501" s="416"/>
      <c r="DV501" s="417"/>
      <c r="DX501" s="416"/>
      <c r="DY501" s="416"/>
      <c r="DZ501" s="416"/>
      <c r="EA501" s="417"/>
      <c r="EC501" s="416"/>
      <c r="ED501" s="416"/>
      <c r="EE501" s="416"/>
      <c r="EF501" s="417"/>
      <c r="EH501" s="416"/>
      <c r="EI501" s="416"/>
      <c r="EJ501" s="416"/>
      <c r="EK501" s="417"/>
      <c r="EM501" s="416"/>
      <c r="EN501" s="416"/>
      <c r="EO501" s="416"/>
      <c r="EP501" s="301"/>
      <c r="ER501" s="290"/>
    </row>
    <row r="502" spans="4:148" x14ac:dyDescent="0.35">
      <c r="D502" s="301" t="s">
        <v>372</v>
      </c>
      <c r="H502" s="416">
        <f>SUM(H503:H503)</f>
        <v>0</v>
      </c>
      <c r="J502" s="416"/>
      <c r="K502" s="417"/>
      <c r="L502" s="416"/>
      <c r="M502" s="416">
        <f>SUM(M503:M503)</f>
        <v>0</v>
      </c>
      <c r="N502" s="416"/>
      <c r="O502" s="416"/>
      <c r="P502" s="417"/>
      <c r="Q502" s="416"/>
      <c r="R502" s="416">
        <f>SUM(R503:R503)</f>
        <v>0</v>
      </c>
      <c r="S502" s="416"/>
      <c r="T502" s="416"/>
      <c r="U502" s="417"/>
      <c r="V502" s="416"/>
      <c r="W502" s="416">
        <f>SUM(W503:W503)</f>
        <v>0</v>
      </c>
      <c r="X502" s="416"/>
      <c r="Y502" s="416"/>
      <c r="Z502" s="417"/>
      <c r="AA502" s="416"/>
      <c r="AB502" s="416">
        <f>SUM(AB503:AB503)</f>
        <v>0</v>
      </c>
      <c r="AC502" s="416"/>
      <c r="AD502" s="416"/>
      <c r="AE502" s="417"/>
      <c r="AF502" s="416"/>
      <c r="AG502" s="416">
        <f>SUM(AG503:AG503)</f>
        <v>0</v>
      </c>
      <c r="AH502" s="416"/>
      <c r="AI502" s="416"/>
      <c r="AJ502" s="417"/>
      <c r="AK502" s="416"/>
      <c r="AL502" s="416">
        <f>SUM(AL503:AL503)</f>
        <v>0</v>
      </c>
      <c r="AM502" s="416"/>
      <c r="AN502" s="416"/>
      <c r="AO502" s="417"/>
      <c r="AP502" s="416"/>
      <c r="AQ502" s="416">
        <f>SUM(AQ503:AQ503)</f>
        <v>0</v>
      </c>
      <c r="AR502" s="416"/>
      <c r="AS502" s="416"/>
      <c r="AT502" s="417"/>
      <c r="AU502" s="416"/>
      <c r="AV502" s="416">
        <f>SUM(AV503:AV503)</f>
        <v>0</v>
      </c>
      <c r="AW502" s="416"/>
      <c r="AX502" s="416"/>
      <c r="AY502" s="417"/>
      <c r="AZ502" s="416"/>
      <c r="BA502" s="416">
        <f>SUM(BA503:BA503)</f>
        <v>0</v>
      </c>
      <c r="BB502" s="416"/>
      <c r="BC502" s="416"/>
      <c r="BD502" s="417"/>
      <c r="BE502" s="416"/>
      <c r="BF502" s="416">
        <f>SUM(BF503:BF503)</f>
        <v>0</v>
      </c>
      <c r="BG502" s="416"/>
      <c r="BH502" s="416"/>
      <c r="BI502" s="417"/>
      <c r="BJ502" s="416"/>
      <c r="BK502" s="416">
        <f>SUM(BK503:BK503)</f>
        <v>0</v>
      </c>
      <c r="BL502" s="416"/>
      <c r="BM502" s="416"/>
      <c r="BN502" s="417"/>
      <c r="BO502" s="416"/>
      <c r="BP502" s="416">
        <f>SUM(BP503:BP503)</f>
        <v>0</v>
      </c>
      <c r="BQ502" s="416"/>
      <c r="BR502" s="416"/>
      <c r="BS502" s="417"/>
      <c r="BU502" s="416">
        <f>SUM(BU503:BU503)</f>
        <v>0</v>
      </c>
      <c r="BV502" s="416"/>
      <c r="BW502" s="416"/>
      <c r="BX502" s="417"/>
      <c r="BZ502" s="416">
        <f>SUM(BZ503:BZ503)</f>
        <v>860915</v>
      </c>
      <c r="CB502" s="416"/>
      <c r="CC502" s="417"/>
      <c r="CD502" s="416"/>
      <c r="CE502" s="416">
        <f>SUM(CE503:CE503)</f>
        <v>0</v>
      </c>
      <c r="CF502" s="416"/>
      <c r="CG502" s="416"/>
      <c r="CH502" s="417"/>
      <c r="CI502" s="416"/>
      <c r="CJ502" s="416">
        <f>SUM(CJ503:CJ503)</f>
        <v>860915</v>
      </c>
      <c r="CK502" s="416"/>
      <c r="CL502" s="416"/>
      <c r="CM502" s="417"/>
      <c r="CN502" s="416"/>
      <c r="CO502" s="416">
        <f>SUM(CO503:CO503)</f>
        <v>0</v>
      </c>
      <c r="CP502" s="416"/>
      <c r="CQ502" s="416"/>
      <c r="CR502" s="417"/>
      <c r="CS502" s="416"/>
      <c r="CT502" s="416">
        <f>SUM(CT503:CT503)</f>
        <v>0</v>
      </c>
      <c r="CU502" s="416"/>
      <c r="CV502" s="416"/>
      <c r="CW502" s="417"/>
      <c r="CX502" s="416"/>
      <c r="CY502" s="416">
        <f>SUM(CY503:CY503)</f>
        <v>0</v>
      </c>
      <c r="CZ502" s="416"/>
      <c r="DA502" s="416"/>
      <c r="DB502" s="417"/>
      <c r="DC502" s="416"/>
      <c r="DD502" s="416">
        <f>SUM(DD503:DD503)</f>
        <v>0</v>
      </c>
      <c r="DE502" s="416"/>
      <c r="DF502" s="416"/>
      <c r="DG502" s="417"/>
      <c r="DH502" s="416"/>
      <c r="DI502" s="416">
        <f>SUM(DI503:DI503)</f>
        <v>0</v>
      </c>
      <c r="DJ502" s="416"/>
      <c r="DK502" s="416"/>
      <c r="DL502" s="417"/>
      <c r="DM502" s="416"/>
      <c r="DN502" s="416">
        <f>SUM(DN503:DN503)</f>
        <v>0</v>
      </c>
      <c r="DO502" s="416"/>
      <c r="DP502" s="416"/>
      <c r="DQ502" s="417"/>
      <c r="DR502" s="416"/>
      <c r="DS502" s="416">
        <f>SUM(DS503:DS503)</f>
        <v>0</v>
      </c>
      <c r="DT502" s="416"/>
      <c r="DU502" s="416"/>
      <c r="DV502" s="417"/>
      <c r="DW502" s="416"/>
      <c r="DX502" s="416">
        <f>SUM(DX503:DX503)</f>
        <v>0</v>
      </c>
      <c r="DY502" s="416"/>
      <c r="DZ502" s="416"/>
      <c r="EA502" s="417"/>
      <c r="EB502" s="416"/>
      <c r="EC502" s="416">
        <f>SUM(EC503:EC503)</f>
        <v>0</v>
      </c>
      <c r="ED502" s="416"/>
      <c r="EE502" s="416"/>
      <c r="EF502" s="417"/>
      <c r="EG502" s="416"/>
      <c r="EH502" s="416">
        <f>SUM(EH503:EH503)</f>
        <v>0</v>
      </c>
      <c r="EI502" s="416"/>
      <c r="EJ502" s="416"/>
      <c r="EK502" s="417"/>
      <c r="EM502" s="416">
        <f>SUM(EM503:EM503)</f>
        <v>0</v>
      </c>
      <c r="EN502" s="416"/>
      <c r="EO502" s="416"/>
      <c r="EP502" s="301"/>
      <c r="ER502" s="290"/>
    </row>
    <row r="503" spans="4:148" x14ac:dyDescent="0.35">
      <c r="D503" s="301" t="s">
        <v>338</v>
      </c>
      <c r="G503" s="421"/>
      <c r="H503" s="425">
        <v>0</v>
      </c>
      <c r="I503" s="423"/>
      <c r="J503" s="416"/>
      <c r="K503" s="417"/>
      <c r="L503" s="421"/>
      <c r="M503" s="425">
        <v>0</v>
      </c>
      <c r="N503" s="423"/>
      <c r="O503" s="416"/>
      <c r="P503" s="417"/>
      <c r="Q503" s="421"/>
      <c r="R503" s="425">
        <v>0</v>
      </c>
      <c r="S503" s="423"/>
      <c r="T503" s="416"/>
      <c r="U503" s="417"/>
      <c r="V503" s="421"/>
      <c r="W503" s="425">
        <v>0</v>
      </c>
      <c r="X503" s="423"/>
      <c r="Y503" s="416"/>
      <c r="Z503" s="417"/>
      <c r="AA503" s="421"/>
      <c r="AB503" s="425">
        <v>0</v>
      </c>
      <c r="AC503" s="423"/>
      <c r="AD503" s="416"/>
      <c r="AE503" s="417"/>
      <c r="AF503" s="421"/>
      <c r="AG503" s="425">
        <v>0</v>
      </c>
      <c r="AH503" s="423"/>
      <c r="AI503" s="416"/>
      <c r="AJ503" s="417"/>
      <c r="AK503" s="421"/>
      <c r="AL503" s="425">
        <v>0</v>
      </c>
      <c r="AM503" s="423"/>
      <c r="AN503" s="416"/>
      <c r="AO503" s="417"/>
      <c r="AP503" s="421"/>
      <c r="AQ503" s="425">
        <v>0</v>
      </c>
      <c r="AR503" s="423"/>
      <c r="AS503" s="416"/>
      <c r="AT503" s="417"/>
      <c r="AU503" s="421"/>
      <c r="AV503" s="425">
        <v>0</v>
      </c>
      <c r="AW503" s="423"/>
      <c r="AX503" s="416"/>
      <c r="AY503" s="417"/>
      <c r="AZ503" s="421"/>
      <c r="BA503" s="425">
        <v>0</v>
      </c>
      <c r="BB503" s="423"/>
      <c r="BC503" s="416"/>
      <c r="BD503" s="417"/>
      <c r="BE503" s="421"/>
      <c r="BF503" s="425">
        <v>0</v>
      </c>
      <c r="BG503" s="423"/>
      <c r="BH503" s="416"/>
      <c r="BI503" s="417"/>
      <c r="BJ503" s="421"/>
      <c r="BK503" s="425">
        <v>0</v>
      </c>
      <c r="BL503" s="423"/>
      <c r="BM503" s="416"/>
      <c r="BN503" s="417"/>
      <c r="BO503" s="421"/>
      <c r="BP503" s="425">
        <v>0</v>
      </c>
      <c r="BQ503" s="423"/>
      <c r="BR503" s="416"/>
      <c r="BS503" s="417"/>
      <c r="BT503" s="421"/>
      <c r="BU503" s="425">
        <f>SUM(M503:BP503)</f>
        <v>0</v>
      </c>
      <c r="BV503" s="423"/>
      <c r="BW503" s="416"/>
      <c r="BX503" s="417"/>
      <c r="BY503" s="421"/>
      <c r="BZ503" s="425">
        <v>860915</v>
      </c>
      <c r="CA503" s="423"/>
      <c r="CB503" s="416"/>
      <c r="CC503" s="417"/>
      <c r="CD503" s="421"/>
      <c r="CE503" s="425">
        <v>0</v>
      </c>
      <c r="CF503" s="423"/>
      <c r="CG503" s="416"/>
      <c r="CH503" s="417"/>
      <c r="CI503" s="424"/>
      <c r="CJ503" s="425">
        <v>860915</v>
      </c>
      <c r="CK503" s="423"/>
      <c r="CL503" s="416"/>
      <c r="CM503" s="417"/>
      <c r="CN503" s="424"/>
      <c r="CO503" s="425">
        <v>0</v>
      </c>
      <c r="CP503" s="423"/>
      <c r="CQ503" s="416"/>
      <c r="CR503" s="417"/>
      <c r="CS503" s="424"/>
      <c r="CT503" s="425">
        <v>0</v>
      </c>
      <c r="CU503" s="423"/>
      <c r="CV503" s="416"/>
      <c r="CW503" s="417"/>
      <c r="CX503" s="424"/>
      <c r="CY503" s="425">
        <v>0</v>
      </c>
      <c r="CZ503" s="423"/>
      <c r="DA503" s="416"/>
      <c r="DB503" s="417"/>
      <c r="DC503" s="424"/>
      <c r="DD503" s="425">
        <v>0</v>
      </c>
      <c r="DE503" s="423"/>
      <c r="DF503" s="416"/>
      <c r="DG503" s="417"/>
      <c r="DH503" s="424"/>
      <c r="DI503" s="425">
        <v>0</v>
      </c>
      <c r="DJ503" s="423"/>
      <c r="DK503" s="416"/>
      <c r="DL503" s="417"/>
      <c r="DM503" s="424"/>
      <c r="DN503" s="425">
        <v>0</v>
      </c>
      <c r="DO503" s="423"/>
      <c r="DP503" s="416"/>
      <c r="DQ503" s="417"/>
      <c r="DR503" s="424"/>
      <c r="DS503" s="425">
        <v>0</v>
      </c>
      <c r="DT503" s="423"/>
      <c r="DU503" s="416"/>
      <c r="DV503" s="417"/>
      <c r="DW503" s="424"/>
      <c r="DX503" s="425">
        <v>0</v>
      </c>
      <c r="DY503" s="423"/>
      <c r="DZ503" s="416"/>
      <c r="EA503" s="417"/>
      <c r="EB503" s="424"/>
      <c r="EC503" s="425">
        <v>0</v>
      </c>
      <c r="ED503" s="423"/>
      <c r="EE503" s="416"/>
      <c r="EF503" s="417"/>
      <c r="EG503" s="424"/>
      <c r="EH503" s="425">
        <v>0</v>
      </c>
      <c r="EI503" s="423"/>
      <c r="EJ503" s="416"/>
      <c r="EK503" s="417"/>
      <c r="EL503" s="421"/>
      <c r="EM503" s="425">
        <f t="shared" ref="EM503" si="54">SUM(CE503)</f>
        <v>0</v>
      </c>
      <c r="EN503" s="423"/>
      <c r="EO503" s="416"/>
      <c r="EP503" s="301"/>
      <c r="ER503" s="290"/>
    </row>
    <row r="504" spans="4:148" x14ac:dyDescent="0.35">
      <c r="D504" s="301"/>
      <c r="H504" s="416"/>
      <c r="I504" s="416"/>
      <c r="J504" s="416"/>
      <c r="K504" s="417"/>
      <c r="M504" s="416"/>
      <c r="N504" s="416"/>
      <c r="O504" s="416"/>
      <c r="P504" s="417"/>
      <c r="R504" s="416"/>
      <c r="S504" s="416"/>
      <c r="T504" s="416"/>
      <c r="U504" s="417"/>
      <c r="W504" s="416"/>
      <c r="X504" s="416"/>
      <c r="Y504" s="416"/>
      <c r="Z504" s="417"/>
      <c r="AB504" s="416"/>
      <c r="AC504" s="416"/>
      <c r="AD504" s="416"/>
      <c r="AE504" s="417"/>
      <c r="AG504" s="416"/>
      <c r="AH504" s="416"/>
      <c r="AI504" s="416"/>
      <c r="AJ504" s="417"/>
      <c r="AL504" s="416"/>
      <c r="AM504" s="416"/>
      <c r="AN504" s="416"/>
      <c r="AO504" s="417"/>
      <c r="AQ504" s="416"/>
      <c r="AR504" s="416"/>
      <c r="AS504" s="416"/>
      <c r="AT504" s="417"/>
      <c r="AV504" s="416"/>
      <c r="AW504" s="416"/>
      <c r="AX504" s="416"/>
      <c r="AY504" s="417"/>
      <c r="BA504" s="416"/>
      <c r="BB504" s="416"/>
      <c r="BC504" s="416"/>
      <c r="BD504" s="417"/>
      <c r="BF504" s="416"/>
      <c r="BG504" s="416"/>
      <c r="BH504" s="416"/>
      <c r="BI504" s="417"/>
      <c r="BK504" s="416"/>
      <c r="BL504" s="416"/>
      <c r="BM504" s="416"/>
      <c r="BN504" s="417"/>
      <c r="BP504" s="416"/>
      <c r="BQ504" s="416"/>
      <c r="BR504" s="416"/>
      <c r="BS504" s="417"/>
      <c r="BU504" s="416"/>
      <c r="BV504" s="416"/>
      <c r="BW504" s="416"/>
      <c r="BX504" s="417"/>
      <c r="BZ504" s="416"/>
      <c r="CA504" s="416"/>
      <c r="CB504" s="416"/>
      <c r="CC504" s="417"/>
      <c r="CE504" s="416"/>
      <c r="CF504" s="416"/>
      <c r="CG504" s="416"/>
      <c r="CH504" s="417"/>
      <c r="CJ504" s="416"/>
      <c r="CK504" s="416"/>
      <c r="CL504" s="416"/>
      <c r="CM504" s="417"/>
      <c r="CO504" s="416"/>
      <c r="CP504" s="416"/>
      <c r="CQ504" s="416"/>
      <c r="CR504" s="417"/>
      <c r="CT504" s="416"/>
      <c r="CU504" s="416"/>
      <c r="CV504" s="416"/>
      <c r="CW504" s="417"/>
      <c r="CY504" s="416"/>
      <c r="CZ504" s="416"/>
      <c r="DA504" s="416"/>
      <c r="DB504" s="417"/>
      <c r="DD504" s="416"/>
      <c r="DE504" s="416"/>
      <c r="DF504" s="416"/>
      <c r="DG504" s="417"/>
      <c r="DI504" s="416"/>
      <c r="DJ504" s="416"/>
      <c r="DK504" s="416"/>
      <c r="DL504" s="417"/>
      <c r="DN504" s="416"/>
      <c r="DO504" s="416"/>
      <c r="DP504" s="416"/>
      <c r="DQ504" s="417"/>
      <c r="DS504" s="416"/>
      <c r="DT504" s="416"/>
      <c r="DU504" s="416"/>
      <c r="DV504" s="417"/>
      <c r="DX504" s="416"/>
      <c r="DY504" s="416"/>
      <c r="DZ504" s="416"/>
      <c r="EA504" s="417"/>
      <c r="EC504" s="416"/>
      <c r="ED504" s="416"/>
      <c r="EE504" s="416"/>
      <c r="EF504" s="417"/>
      <c r="EH504" s="416"/>
      <c r="EI504" s="416"/>
      <c r="EJ504" s="416"/>
      <c r="EK504" s="417"/>
      <c r="EM504" s="416"/>
      <c r="EN504" s="416"/>
      <c r="EO504" s="416"/>
      <c r="EP504" s="301"/>
      <c r="ER504" s="290"/>
    </row>
    <row r="505" spans="4:148" x14ac:dyDescent="0.35">
      <c r="D505" s="301" t="s">
        <v>373</v>
      </c>
      <c r="H505" s="416">
        <f>SUM(H506:H506)</f>
        <v>0</v>
      </c>
      <c r="J505" s="416"/>
      <c r="K505" s="417"/>
      <c r="L505" s="416"/>
      <c r="M505" s="416">
        <f>SUM(M506:M506)</f>
        <v>0</v>
      </c>
      <c r="N505" s="416"/>
      <c r="O505" s="416"/>
      <c r="P505" s="417"/>
      <c r="Q505" s="416"/>
      <c r="R505" s="416">
        <f>SUM(R506:R506)</f>
        <v>0</v>
      </c>
      <c r="S505" s="416"/>
      <c r="T505" s="416"/>
      <c r="U505" s="417"/>
      <c r="V505" s="416"/>
      <c r="W505" s="416">
        <f>SUM(W506:W506)</f>
        <v>0</v>
      </c>
      <c r="X505" s="416"/>
      <c r="Y505" s="416"/>
      <c r="Z505" s="417"/>
      <c r="AA505" s="416"/>
      <c r="AB505" s="416">
        <f>SUM(AB506:AB506)</f>
        <v>0</v>
      </c>
      <c r="AC505" s="416"/>
      <c r="AD505" s="416"/>
      <c r="AE505" s="417"/>
      <c r="AF505" s="416"/>
      <c r="AG505" s="416">
        <f>SUM(AG506:AG506)</f>
        <v>0</v>
      </c>
      <c r="AH505" s="416"/>
      <c r="AI505" s="416"/>
      <c r="AJ505" s="417"/>
      <c r="AK505" s="416"/>
      <c r="AL505" s="416">
        <f>SUM(AL506:AL506)</f>
        <v>0</v>
      </c>
      <c r="AM505" s="416"/>
      <c r="AN505" s="416"/>
      <c r="AO505" s="417"/>
      <c r="AP505" s="416"/>
      <c r="AQ505" s="416">
        <f>SUM(AQ506:AQ506)</f>
        <v>0</v>
      </c>
      <c r="AR505" s="416"/>
      <c r="AS505" s="416"/>
      <c r="AT505" s="417"/>
      <c r="AU505" s="416"/>
      <c r="AV505" s="416">
        <f>SUM(AV506:AV506)</f>
        <v>0</v>
      </c>
      <c r="AW505" s="416"/>
      <c r="AX505" s="416"/>
      <c r="AY505" s="417"/>
      <c r="AZ505" s="416"/>
      <c r="BA505" s="416">
        <f>SUM(BA506:BA506)</f>
        <v>0</v>
      </c>
      <c r="BB505" s="416"/>
      <c r="BC505" s="416"/>
      <c r="BD505" s="417"/>
      <c r="BE505" s="416"/>
      <c r="BF505" s="416">
        <f>SUM(BF506:BF506)</f>
        <v>0</v>
      </c>
      <c r="BG505" s="416"/>
      <c r="BH505" s="416"/>
      <c r="BI505" s="417"/>
      <c r="BJ505" s="416"/>
      <c r="BK505" s="416">
        <f>SUM(BK506:BK506)</f>
        <v>0</v>
      </c>
      <c r="BL505" s="416"/>
      <c r="BM505" s="416"/>
      <c r="BN505" s="417"/>
      <c r="BO505" s="416"/>
      <c r="BP505" s="416">
        <f>SUM(BP506:BP506)</f>
        <v>0</v>
      </c>
      <c r="BQ505" s="416"/>
      <c r="BR505" s="416"/>
      <c r="BS505" s="417"/>
      <c r="BU505" s="416">
        <f>SUM(BU506:BU506)</f>
        <v>0</v>
      </c>
      <c r="BV505" s="416"/>
      <c r="BW505" s="416"/>
      <c r="BX505" s="417"/>
      <c r="BZ505" s="416">
        <f>SUM(BZ506:BZ506)</f>
        <v>694560</v>
      </c>
      <c r="CB505" s="416"/>
      <c r="CC505" s="417"/>
      <c r="CD505" s="416"/>
      <c r="CE505" s="416">
        <f>SUM(CE506:CE506)</f>
        <v>0</v>
      </c>
      <c r="CF505" s="416"/>
      <c r="CG505" s="416"/>
      <c r="CH505" s="417"/>
      <c r="CI505" s="416"/>
      <c r="CJ505" s="416">
        <f>SUM(CJ506:CJ506)</f>
        <v>0</v>
      </c>
      <c r="CK505" s="416"/>
      <c r="CL505" s="416"/>
      <c r="CM505" s="417"/>
      <c r="CN505" s="416"/>
      <c r="CO505" s="416">
        <f>SUM(CO506:CO506)</f>
        <v>0</v>
      </c>
      <c r="CP505" s="416"/>
      <c r="CQ505" s="416"/>
      <c r="CR505" s="417"/>
      <c r="CS505" s="416"/>
      <c r="CT505" s="416">
        <f>SUM(CT506:CT506)</f>
        <v>0</v>
      </c>
      <c r="CU505" s="416"/>
      <c r="CV505" s="416"/>
      <c r="CW505" s="417"/>
      <c r="CX505" s="416"/>
      <c r="CY505" s="416">
        <f>SUM(CY506:CY506)</f>
        <v>0</v>
      </c>
      <c r="CZ505" s="416"/>
      <c r="DA505" s="416"/>
      <c r="DB505" s="417"/>
      <c r="DC505" s="416"/>
      <c r="DD505" s="416">
        <f>SUM(DD506:DD506)</f>
        <v>565067</v>
      </c>
      <c r="DE505" s="416"/>
      <c r="DF505" s="416"/>
      <c r="DG505" s="417"/>
      <c r="DH505" s="416"/>
      <c r="DI505" s="416">
        <f>SUM(DI506:DI506)</f>
        <v>0</v>
      </c>
      <c r="DJ505" s="416"/>
      <c r="DK505" s="416"/>
      <c r="DL505" s="417"/>
      <c r="DM505" s="416"/>
      <c r="DN505" s="416">
        <f>SUM(DN506:DN506)</f>
        <v>0</v>
      </c>
      <c r="DO505" s="416"/>
      <c r="DP505" s="416"/>
      <c r="DQ505" s="417"/>
      <c r="DR505" s="416"/>
      <c r="DS505" s="416">
        <f>SUM(DS506:DS506)</f>
        <v>0</v>
      </c>
      <c r="DT505" s="416"/>
      <c r="DU505" s="416"/>
      <c r="DV505" s="417"/>
      <c r="DW505" s="416"/>
      <c r="DX505" s="416">
        <f>SUM(DX506:DX506)</f>
        <v>129493</v>
      </c>
      <c r="DY505" s="416"/>
      <c r="DZ505" s="416"/>
      <c r="EA505" s="417"/>
      <c r="EB505" s="416"/>
      <c r="EC505" s="416">
        <f>SUM(EC506:EC506)</f>
        <v>0</v>
      </c>
      <c r="ED505" s="416"/>
      <c r="EE505" s="416"/>
      <c r="EF505" s="417"/>
      <c r="EG505" s="416"/>
      <c r="EH505" s="416">
        <f>SUM(EH506:EH506)</f>
        <v>0</v>
      </c>
      <c r="EI505" s="416"/>
      <c r="EJ505" s="416"/>
      <c r="EK505" s="417"/>
      <c r="EM505" s="416">
        <f>SUM(EM506:EM506)</f>
        <v>0</v>
      </c>
      <c r="EN505" s="416"/>
      <c r="EO505" s="416"/>
      <c r="EP505" s="301"/>
      <c r="ER505" s="290"/>
    </row>
    <row r="506" spans="4:148" x14ac:dyDescent="0.35">
      <c r="D506" s="301" t="s">
        <v>338</v>
      </c>
      <c r="G506" s="421"/>
      <c r="H506" s="425">
        <v>0</v>
      </c>
      <c r="I506" s="423"/>
      <c r="J506" s="416"/>
      <c r="K506" s="417"/>
      <c r="L506" s="421"/>
      <c r="M506" s="425">
        <v>0</v>
      </c>
      <c r="N506" s="423"/>
      <c r="O506" s="416"/>
      <c r="P506" s="417"/>
      <c r="Q506" s="421"/>
      <c r="R506" s="425">
        <v>0</v>
      </c>
      <c r="S506" s="423"/>
      <c r="T506" s="416"/>
      <c r="U506" s="417"/>
      <c r="V506" s="421"/>
      <c r="W506" s="425">
        <v>0</v>
      </c>
      <c r="X506" s="423"/>
      <c r="Y506" s="416"/>
      <c r="Z506" s="417"/>
      <c r="AA506" s="421"/>
      <c r="AB506" s="425">
        <v>0</v>
      </c>
      <c r="AC506" s="423"/>
      <c r="AD506" s="416"/>
      <c r="AE506" s="417"/>
      <c r="AF506" s="421"/>
      <c r="AG506" s="425">
        <v>0</v>
      </c>
      <c r="AH506" s="423"/>
      <c r="AI506" s="416"/>
      <c r="AJ506" s="417"/>
      <c r="AK506" s="421"/>
      <c r="AL506" s="425">
        <v>0</v>
      </c>
      <c r="AM506" s="423"/>
      <c r="AN506" s="416"/>
      <c r="AO506" s="417"/>
      <c r="AP506" s="421"/>
      <c r="AQ506" s="425">
        <v>0</v>
      </c>
      <c r="AR506" s="423"/>
      <c r="AS506" s="416"/>
      <c r="AT506" s="417"/>
      <c r="AU506" s="421"/>
      <c r="AV506" s="425">
        <v>0</v>
      </c>
      <c r="AW506" s="423"/>
      <c r="AX506" s="416"/>
      <c r="AY506" s="417"/>
      <c r="AZ506" s="421"/>
      <c r="BA506" s="425">
        <v>0</v>
      </c>
      <c r="BB506" s="423"/>
      <c r="BC506" s="416"/>
      <c r="BD506" s="417"/>
      <c r="BE506" s="421"/>
      <c r="BF506" s="425">
        <v>0</v>
      </c>
      <c r="BG506" s="423"/>
      <c r="BH506" s="416"/>
      <c r="BI506" s="417"/>
      <c r="BJ506" s="421"/>
      <c r="BK506" s="425">
        <v>0</v>
      </c>
      <c r="BL506" s="423"/>
      <c r="BM506" s="416"/>
      <c r="BN506" s="417"/>
      <c r="BO506" s="421"/>
      <c r="BP506" s="425">
        <v>0</v>
      </c>
      <c r="BQ506" s="423"/>
      <c r="BR506" s="416"/>
      <c r="BS506" s="417"/>
      <c r="BT506" s="421"/>
      <c r="BU506" s="425">
        <f>SUM(M506:BP506)</f>
        <v>0</v>
      </c>
      <c r="BV506" s="423"/>
      <c r="BW506" s="416"/>
      <c r="BX506" s="417"/>
      <c r="BY506" s="421"/>
      <c r="BZ506" s="425">
        <v>694560</v>
      </c>
      <c r="CA506" s="423"/>
      <c r="CB506" s="416"/>
      <c r="CC506" s="417"/>
      <c r="CD506" s="421"/>
      <c r="CE506" s="425">
        <v>0</v>
      </c>
      <c r="CF506" s="423"/>
      <c r="CG506" s="416"/>
      <c r="CH506" s="417"/>
      <c r="CI506" s="421"/>
      <c r="CJ506" s="425">
        <v>0</v>
      </c>
      <c r="CK506" s="423"/>
      <c r="CL506" s="416"/>
      <c r="CM506" s="417"/>
      <c r="CN506" s="421"/>
      <c r="CO506" s="425">
        <v>0</v>
      </c>
      <c r="CP506" s="423"/>
      <c r="CQ506" s="416"/>
      <c r="CR506" s="417"/>
      <c r="CS506" s="421"/>
      <c r="CT506" s="425">
        <v>0</v>
      </c>
      <c r="CU506" s="423"/>
      <c r="CV506" s="416"/>
      <c r="CW506" s="417"/>
      <c r="CX506" s="421"/>
      <c r="CY506" s="425">
        <v>0</v>
      </c>
      <c r="CZ506" s="423"/>
      <c r="DA506" s="416"/>
      <c r="DB506" s="417"/>
      <c r="DC506" s="421"/>
      <c r="DD506" s="425">
        <v>565067</v>
      </c>
      <c r="DE506" s="423"/>
      <c r="DF506" s="416"/>
      <c r="DG506" s="417"/>
      <c r="DH506" s="421"/>
      <c r="DI506" s="425">
        <v>0</v>
      </c>
      <c r="DJ506" s="423"/>
      <c r="DK506" s="416"/>
      <c r="DL506" s="417"/>
      <c r="DM506" s="421"/>
      <c r="DN506" s="425">
        <v>0</v>
      </c>
      <c r="DO506" s="423"/>
      <c r="DP506" s="416"/>
      <c r="DQ506" s="417"/>
      <c r="DR506" s="421"/>
      <c r="DS506" s="425">
        <v>0</v>
      </c>
      <c r="DT506" s="423"/>
      <c r="DU506" s="416"/>
      <c r="DV506" s="417"/>
      <c r="DW506" s="421"/>
      <c r="DX506" s="425">
        <v>129493</v>
      </c>
      <c r="DY506" s="423"/>
      <c r="DZ506" s="416"/>
      <c r="EA506" s="417"/>
      <c r="EB506" s="421"/>
      <c r="EC506" s="425">
        <v>0</v>
      </c>
      <c r="ED506" s="423"/>
      <c r="EE506" s="416"/>
      <c r="EF506" s="417"/>
      <c r="EG506" s="421"/>
      <c r="EH506" s="425">
        <v>0</v>
      </c>
      <c r="EI506" s="423"/>
      <c r="EJ506" s="416"/>
      <c r="EK506" s="417"/>
      <c r="EL506" s="421"/>
      <c r="EM506" s="425">
        <f t="shared" ref="EM506" si="55">SUM(CE506)</f>
        <v>0</v>
      </c>
      <c r="EN506" s="423"/>
      <c r="EO506" s="416"/>
      <c r="EP506" s="301"/>
      <c r="ER506" s="290"/>
    </row>
    <row r="507" spans="4:148" x14ac:dyDescent="0.35">
      <c r="D507" s="301"/>
      <c r="H507" s="416"/>
      <c r="I507" s="416"/>
      <c r="J507" s="416"/>
      <c r="K507" s="417"/>
      <c r="M507" s="416"/>
      <c r="N507" s="416"/>
      <c r="O507" s="416"/>
      <c r="P507" s="417"/>
      <c r="R507" s="416"/>
      <c r="S507" s="416"/>
      <c r="T507" s="416"/>
      <c r="U507" s="417"/>
      <c r="W507" s="416"/>
      <c r="X507" s="416"/>
      <c r="Y507" s="416"/>
      <c r="Z507" s="417"/>
      <c r="AB507" s="416"/>
      <c r="AC507" s="416"/>
      <c r="AD507" s="416"/>
      <c r="AE507" s="417"/>
      <c r="AG507" s="416"/>
      <c r="AH507" s="416"/>
      <c r="AI507" s="416"/>
      <c r="AJ507" s="417"/>
      <c r="AL507" s="416"/>
      <c r="AM507" s="416"/>
      <c r="AN507" s="416"/>
      <c r="AO507" s="417"/>
      <c r="AQ507" s="416"/>
      <c r="AR507" s="416"/>
      <c r="AS507" s="416"/>
      <c r="AT507" s="417"/>
      <c r="AV507" s="416"/>
      <c r="AW507" s="416"/>
      <c r="AX507" s="416"/>
      <c r="AY507" s="417"/>
      <c r="BA507" s="416"/>
      <c r="BB507" s="416"/>
      <c r="BC507" s="416"/>
      <c r="BD507" s="417"/>
      <c r="BF507" s="416"/>
      <c r="BG507" s="416"/>
      <c r="BH507" s="416"/>
      <c r="BI507" s="417"/>
      <c r="BK507" s="416"/>
      <c r="BL507" s="416"/>
      <c r="BM507" s="416"/>
      <c r="BN507" s="417"/>
      <c r="BP507" s="416"/>
      <c r="BQ507" s="416"/>
      <c r="BR507" s="416"/>
      <c r="BS507" s="417"/>
      <c r="BU507" s="416"/>
      <c r="BV507" s="416"/>
      <c r="BW507" s="416"/>
      <c r="BX507" s="417"/>
      <c r="BZ507" s="416"/>
      <c r="CA507" s="416"/>
      <c r="CB507" s="416"/>
      <c r="CC507" s="417"/>
      <c r="CE507" s="416"/>
      <c r="CF507" s="416"/>
      <c r="CG507" s="416"/>
      <c r="CH507" s="417"/>
      <c r="CJ507" s="416"/>
      <c r="CK507" s="416"/>
      <c r="CL507" s="416"/>
      <c r="CM507" s="417"/>
      <c r="CO507" s="416"/>
      <c r="CP507" s="416"/>
      <c r="CQ507" s="416"/>
      <c r="CR507" s="417"/>
      <c r="CT507" s="416"/>
      <c r="CU507" s="416"/>
      <c r="CV507" s="416"/>
      <c r="CW507" s="417"/>
      <c r="CY507" s="416"/>
      <c r="CZ507" s="416"/>
      <c r="DA507" s="416"/>
      <c r="DB507" s="417"/>
      <c r="DD507" s="416"/>
      <c r="DE507" s="416"/>
      <c r="DF507" s="416"/>
      <c r="DG507" s="417"/>
      <c r="DI507" s="416"/>
      <c r="DJ507" s="416"/>
      <c r="DK507" s="416"/>
      <c r="DL507" s="417"/>
      <c r="DN507" s="416"/>
      <c r="DO507" s="416"/>
      <c r="DP507" s="416"/>
      <c r="DQ507" s="417"/>
      <c r="DS507" s="416"/>
      <c r="DT507" s="416"/>
      <c r="DU507" s="416"/>
      <c r="DV507" s="417"/>
      <c r="DX507" s="416"/>
      <c r="DY507" s="416"/>
      <c r="DZ507" s="416"/>
      <c r="EA507" s="417"/>
      <c r="EC507" s="416"/>
      <c r="ED507" s="416"/>
      <c r="EE507" s="416"/>
      <c r="EF507" s="417"/>
      <c r="EH507" s="416"/>
      <c r="EI507" s="416"/>
      <c r="EJ507" s="416"/>
      <c r="EK507" s="417"/>
      <c r="EM507" s="416"/>
      <c r="EN507" s="416"/>
      <c r="EO507" s="416"/>
      <c r="EP507" s="301"/>
      <c r="ER507" s="290"/>
    </row>
    <row r="508" spans="4:148" x14ac:dyDescent="0.35">
      <c r="D508" s="301" t="s">
        <v>362</v>
      </c>
      <c r="H508" s="416">
        <f>SUM(H509:H509)</f>
        <v>0</v>
      </c>
      <c r="J508" s="416"/>
      <c r="K508" s="417"/>
      <c r="L508" s="416"/>
      <c r="M508" s="416">
        <f>SUM(M509:M509)</f>
        <v>0</v>
      </c>
      <c r="N508" s="416"/>
      <c r="O508" s="416"/>
      <c r="P508" s="417"/>
      <c r="Q508" s="416"/>
      <c r="R508" s="416">
        <f>SUM(R509:R509)</f>
        <v>0</v>
      </c>
      <c r="S508" s="416"/>
      <c r="T508" s="416"/>
      <c r="U508" s="417"/>
      <c r="V508" s="416"/>
      <c r="W508" s="416">
        <f>SUM(W509:W509)</f>
        <v>0</v>
      </c>
      <c r="X508" s="416"/>
      <c r="Y508" s="416"/>
      <c r="Z508" s="417"/>
      <c r="AA508" s="416"/>
      <c r="AB508" s="416">
        <f>SUM(AB509:AB509)</f>
        <v>0</v>
      </c>
      <c r="AC508" s="416"/>
      <c r="AD508" s="416"/>
      <c r="AE508" s="417"/>
      <c r="AF508" s="416"/>
      <c r="AG508" s="416">
        <f>SUM(AG509:AG509)</f>
        <v>0</v>
      </c>
      <c r="AH508" s="416"/>
      <c r="AI508" s="416"/>
      <c r="AJ508" s="417"/>
      <c r="AK508" s="416"/>
      <c r="AL508" s="416">
        <f>SUM(AL509:AL509)</f>
        <v>0</v>
      </c>
      <c r="AM508" s="416"/>
      <c r="AN508" s="416"/>
      <c r="AO508" s="417"/>
      <c r="AP508" s="416"/>
      <c r="AQ508" s="416">
        <f>SUM(AQ509:AQ509)</f>
        <v>0</v>
      </c>
      <c r="AR508" s="416"/>
      <c r="AS508" s="416"/>
      <c r="AT508" s="417"/>
      <c r="AU508" s="416"/>
      <c r="AV508" s="416">
        <f>SUM(AV509:AV509)</f>
        <v>0</v>
      </c>
      <c r="AW508" s="416"/>
      <c r="AX508" s="416"/>
      <c r="AY508" s="417"/>
      <c r="AZ508" s="416"/>
      <c r="BA508" s="416">
        <f>SUM(BA509:BA509)</f>
        <v>0</v>
      </c>
      <c r="BB508" s="416"/>
      <c r="BC508" s="416"/>
      <c r="BD508" s="417"/>
      <c r="BE508" s="416"/>
      <c r="BF508" s="416">
        <f>SUM(BF509:BF509)</f>
        <v>0</v>
      </c>
      <c r="BG508" s="416"/>
      <c r="BH508" s="416"/>
      <c r="BI508" s="417"/>
      <c r="BJ508" s="416"/>
      <c r="BK508" s="416">
        <f>SUM(BK509:BK509)</f>
        <v>0</v>
      </c>
      <c r="BL508" s="416"/>
      <c r="BM508" s="416"/>
      <c r="BN508" s="417"/>
      <c r="BO508" s="416"/>
      <c r="BP508" s="416">
        <f>SUM(BP509:BP509)</f>
        <v>0</v>
      </c>
      <c r="BQ508" s="416"/>
      <c r="BR508" s="416"/>
      <c r="BS508" s="417"/>
      <c r="BU508" s="416">
        <f>SUM(BU509:BU509)</f>
        <v>0</v>
      </c>
      <c r="BV508" s="416"/>
      <c r="BW508" s="416"/>
      <c r="BX508" s="417"/>
      <c r="BZ508" s="416">
        <f>SUM(BZ509:BZ509)</f>
        <v>1103476</v>
      </c>
      <c r="CB508" s="416"/>
      <c r="CC508" s="417"/>
      <c r="CD508" s="416"/>
      <c r="CE508" s="416">
        <f>SUM(CE509:CE509)</f>
        <v>0</v>
      </c>
      <c r="CF508" s="416"/>
      <c r="CG508" s="416"/>
      <c r="CH508" s="417"/>
      <c r="CI508" s="416"/>
      <c r="CJ508" s="416">
        <f>SUM(CJ509:CJ509)</f>
        <v>0</v>
      </c>
      <c r="CK508" s="416"/>
      <c r="CL508" s="416"/>
      <c r="CM508" s="417"/>
      <c r="CN508" s="416"/>
      <c r="CO508" s="416">
        <f>SUM(CO509:CO509)</f>
        <v>170099</v>
      </c>
      <c r="CP508" s="416"/>
      <c r="CQ508" s="416"/>
      <c r="CR508" s="417"/>
      <c r="CS508" s="416"/>
      <c r="CT508" s="416">
        <f>SUM(CT509:CT509)</f>
        <v>534167</v>
      </c>
      <c r="CU508" s="416"/>
      <c r="CV508" s="416"/>
      <c r="CW508" s="417"/>
      <c r="CX508" s="416"/>
      <c r="CY508" s="416">
        <f>SUM(CY509:CY509)</f>
        <v>0</v>
      </c>
      <c r="CZ508" s="416"/>
      <c r="DA508" s="416"/>
      <c r="DB508" s="417"/>
      <c r="DC508" s="416"/>
      <c r="DD508" s="416">
        <f>SUM(DD509:DD509)</f>
        <v>0</v>
      </c>
      <c r="DE508" s="416"/>
      <c r="DF508" s="416"/>
      <c r="DG508" s="417"/>
      <c r="DH508" s="416"/>
      <c r="DI508" s="416">
        <f>SUM(DI509:DI509)</f>
        <v>0</v>
      </c>
      <c r="DJ508" s="416"/>
      <c r="DK508" s="416"/>
      <c r="DL508" s="417"/>
      <c r="DM508" s="416"/>
      <c r="DN508" s="416">
        <f>SUM(DN509:DN509)</f>
        <v>0</v>
      </c>
      <c r="DO508" s="416"/>
      <c r="DP508" s="416"/>
      <c r="DQ508" s="417"/>
      <c r="DR508" s="416"/>
      <c r="DS508" s="416">
        <f>SUM(DS509:DS509)</f>
        <v>55940</v>
      </c>
      <c r="DT508" s="416"/>
      <c r="DU508" s="416"/>
      <c r="DV508" s="417"/>
      <c r="DW508" s="416"/>
      <c r="DX508" s="416">
        <f>SUM(DX509:DX509)</f>
        <v>51262</v>
      </c>
      <c r="DY508" s="416"/>
      <c r="DZ508" s="416"/>
      <c r="EA508" s="417"/>
      <c r="EB508" s="416"/>
      <c r="EC508" s="416">
        <f>SUM(EC509:EC509)</f>
        <v>292008</v>
      </c>
      <c r="ED508" s="416"/>
      <c r="EE508" s="416"/>
      <c r="EF508" s="417"/>
      <c r="EG508" s="416"/>
      <c r="EH508" s="416">
        <f>SUM(EH509:EH509)</f>
        <v>0</v>
      </c>
      <c r="EI508" s="416"/>
      <c r="EJ508" s="416"/>
      <c r="EK508" s="417"/>
      <c r="EM508" s="416">
        <f>SUM(EM509:EM509)</f>
        <v>0</v>
      </c>
      <c r="EN508" s="416"/>
      <c r="EO508" s="416"/>
      <c r="EP508" s="301"/>
      <c r="ER508" s="290"/>
    </row>
    <row r="509" spans="4:148" x14ac:dyDescent="0.35">
      <c r="D509" s="301" t="s">
        <v>338</v>
      </c>
      <c r="G509" s="421"/>
      <c r="H509" s="425">
        <v>0</v>
      </c>
      <c r="I509" s="423"/>
      <c r="J509" s="416"/>
      <c r="K509" s="417"/>
      <c r="L509" s="421"/>
      <c r="M509" s="425">
        <v>0</v>
      </c>
      <c r="N509" s="423"/>
      <c r="O509" s="416"/>
      <c r="P509" s="417"/>
      <c r="Q509" s="421"/>
      <c r="R509" s="425">
        <v>0</v>
      </c>
      <c r="S509" s="423"/>
      <c r="T509" s="416"/>
      <c r="U509" s="417"/>
      <c r="V509" s="421"/>
      <c r="W509" s="425">
        <v>0</v>
      </c>
      <c r="X509" s="423"/>
      <c r="Y509" s="416"/>
      <c r="Z509" s="417"/>
      <c r="AA509" s="421"/>
      <c r="AB509" s="425">
        <v>0</v>
      </c>
      <c r="AC509" s="423"/>
      <c r="AD509" s="416"/>
      <c r="AE509" s="417"/>
      <c r="AF509" s="421"/>
      <c r="AG509" s="425">
        <v>0</v>
      </c>
      <c r="AH509" s="423"/>
      <c r="AI509" s="416"/>
      <c r="AJ509" s="417"/>
      <c r="AK509" s="421"/>
      <c r="AL509" s="425">
        <v>0</v>
      </c>
      <c r="AM509" s="423"/>
      <c r="AN509" s="416"/>
      <c r="AO509" s="417"/>
      <c r="AP509" s="421"/>
      <c r="AQ509" s="425">
        <v>0</v>
      </c>
      <c r="AR509" s="423"/>
      <c r="AS509" s="416"/>
      <c r="AT509" s="417"/>
      <c r="AU509" s="421"/>
      <c r="AV509" s="425">
        <v>0</v>
      </c>
      <c r="AW509" s="423"/>
      <c r="AX509" s="416"/>
      <c r="AY509" s="417"/>
      <c r="AZ509" s="421"/>
      <c r="BA509" s="425">
        <v>0</v>
      </c>
      <c r="BB509" s="423"/>
      <c r="BC509" s="416"/>
      <c r="BD509" s="417"/>
      <c r="BE509" s="421"/>
      <c r="BF509" s="425">
        <v>0</v>
      </c>
      <c r="BG509" s="423"/>
      <c r="BH509" s="416"/>
      <c r="BI509" s="417"/>
      <c r="BJ509" s="421"/>
      <c r="BK509" s="425">
        <v>0</v>
      </c>
      <c r="BL509" s="423"/>
      <c r="BM509" s="416"/>
      <c r="BN509" s="417"/>
      <c r="BO509" s="421"/>
      <c r="BP509" s="425">
        <v>0</v>
      </c>
      <c r="BQ509" s="423"/>
      <c r="BR509" s="416"/>
      <c r="BS509" s="417"/>
      <c r="BT509" s="421"/>
      <c r="BU509" s="425">
        <f>SUM(M509:BP509)</f>
        <v>0</v>
      </c>
      <c r="BV509" s="423"/>
      <c r="BW509" s="416"/>
      <c r="BX509" s="417"/>
      <c r="BY509" s="421"/>
      <c r="BZ509" s="425">
        <v>1103476</v>
      </c>
      <c r="CA509" s="423"/>
      <c r="CB509" s="416"/>
      <c r="CC509" s="417"/>
      <c r="CD509" s="421"/>
      <c r="CE509" s="425">
        <v>0</v>
      </c>
      <c r="CF509" s="423"/>
      <c r="CG509" s="416"/>
      <c r="CH509" s="417"/>
      <c r="CI509" s="421"/>
      <c r="CJ509" s="425">
        <v>0</v>
      </c>
      <c r="CK509" s="423"/>
      <c r="CL509" s="416"/>
      <c r="CM509" s="417"/>
      <c r="CN509" s="421"/>
      <c r="CO509" s="425">
        <v>170099</v>
      </c>
      <c r="CP509" s="423"/>
      <c r="CQ509" s="416"/>
      <c r="CR509" s="417"/>
      <c r="CS509" s="421"/>
      <c r="CT509" s="425">
        <v>534167</v>
      </c>
      <c r="CU509" s="423"/>
      <c r="CV509" s="416"/>
      <c r="CW509" s="417"/>
      <c r="CX509" s="421"/>
      <c r="CY509" s="425">
        <v>0</v>
      </c>
      <c r="CZ509" s="423"/>
      <c r="DA509" s="416"/>
      <c r="DB509" s="417"/>
      <c r="DC509" s="421"/>
      <c r="DD509" s="425">
        <v>0</v>
      </c>
      <c r="DE509" s="423"/>
      <c r="DF509" s="416"/>
      <c r="DG509" s="417"/>
      <c r="DH509" s="421"/>
      <c r="DI509" s="425">
        <v>0</v>
      </c>
      <c r="DJ509" s="423"/>
      <c r="DK509" s="416"/>
      <c r="DL509" s="417"/>
      <c r="DM509" s="421"/>
      <c r="DN509" s="425">
        <v>0</v>
      </c>
      <c r="DO509" s="423"/>
      <c r="DP509" s="416"/>
      <c r="DQ509" s="417"/>
      <c r="DR509" s="421"/>
      <c r="DS509" s="425">
        <v>55940</v>
      </c>
      <c r="DT509" s="423"/>
      <c r="DU509" s="416"/>
      <c r="DV509" s="417"/>
      <c r="DW509" s="421"/>
      <c r="DX509" s="425">
        <v>51262</v>
      </c>
      <c r="DY509" s="423"/>
      <c r="DZ509" s="416"/>
      <c r="EA509" s="417"/>
      <c r="EB509" s="421"/>
      <c r="EC509" s="425">
        <v>292008</v>
      </c>
      <c r="ED509" s="423"/>
      <c r="EE509" s="416"/>
      <c r="EF509" s="417"/>
      <c r="EG509" s="421"/>
      <c r="EH509" s="425">
        <v>0</v>
      </c>
      <c r="EI509" s="423"/>
      <c r="EJ509" s="416"/>
      <c r="EK509" s="417"/>
      <c r="EL509" s="421"/>
      <c r="EM509" s="425">
        <f t="shared" ref="EM509" si="56">SUM(CE509)</f>
        <v>0</v>
      </c>
      <c r="EN509" s="423"/>
      <c r="EO509" s="416"/>
      <c r="EP509" s="301"/>
      <c r="ER509" s="290"/>
    </row>
    <row r="510" spans="4:148" x14ac:dyDescent="0.35">
      <c r="D510" s="301"/>
      <c r="H510" s="416"/>
      <c r="I510" s="416"/>
      <c r="J510" s="416"/>
      <c r="K510" s="417"/>
      <c r="M510" s="416"/>
      <c r="N510" s="416"/>
      <c r="O510" s="416"/>
      <c r="P510" s="417"/>
      <c r="R510" s="416"/>
      <c r="S510" s="416"/>
      <c r="T510" s="416"/>
      <c r="U510" s="417"/>
      <c r="W510" s="416"/>
      <c r="X510" s="416"/>
      <c r="Y510" s="416"/>
      <c r="Z510" s="417"/>
      <c r="AB510" s="416"/>
      <c r="AC510" s="416"/>
      <c r="AD510" s="416"/>
      <c r="AE510" s="417"/>
      <c r="AG510" s="416"/>
      <c r="AH510" s="416"/>
      <c r="AI510" s="416"/>
      <c r="AJ510" s="417"/>
      <c r="AL510" s="416"/>
      <c r="AM510" s="416"/>
      <c r="AN510" s="416"/>
      <c r="AO510" s="417"/>
      <c r="AQ510" s="416"/>
      <c r="AR510" s="416"/>
      <c r="AS510" s="416"/>
      <c r="AT510" s="417"/>
      <c r="AV510" s="416"/>
      <c r="AW510" s="416"/>
      <c r="AX510" s="416"/>
      <c r="AY510" s="417"/>
      <c r="BA510" s="416"/>
      <c r="BB510" s="416"/>
      <c r="BC510" s="416"/>
      <c r="BD510" s="417"/>
      <c r="BF510" s="416"/>
      <c r="BG510" s="416"/>
      <c r="BH510" s="416"/>
      <c r="BI510" s="417"/>
      <c r="BK510" s="416"/>
      <c r="BL510" s="416"/>
      <c r="BM510" s="416"/>
      <c r="BN510" s="417"/>
      <c r="BP510" s="416"/>
      <c r="BQ510" s="416"/>
      <c r="BR510" s="416"/>
      <c r="BS510" s="417"/>
      <c r="BU510" s="416"/>
      <c r="BV510" s="416"/>
      <c r="BW510" s="416"/>
      <c r="BX510" s="417"/>
      <c r="BZ510" s="416"/>
      <c r="CA510" s="416"/>
      <c r="CB510" s="416"/>
      <c r="CC510" s="417"/>
      <c r="CE510" s="416"/>
      <c r="CF510" s="416"/>
      <c r="CG510" s="416"/>
      <c r="CH510" s="417"/>
      <c r="CJ510" s="416"/>
      <c r="CK510" s="416"/>
      <c r="CL510" s="416"/>
      <c r="CM510" s="417"/>
      <c r="CO510" s="416"/>
      <c r="CP510" s="416"/>
      <c r="CQ510" s="416"/>
      <c r="CR510" s="417"/>
      <c r="CT510" s="416"/>
      <c r="CU510" s="416"/>
      <c r="CV510" s="416"/>
      <c r="CW510" s="417"/>
      <c r="CY510" s="416"/>
      <c r="CZ510" s="416"/>
      <c r="DA510" s="416"/>
      <c r="DB510" s="417"/>
      <c r="DD510" s="416"/>
      <c r="DE510" s="416"/>
      <c r="DF510" s="416"/>
      <c r="DG510" s="417"/>
      <c r="DI510" s="416"/>
      <c r="DJ510" s="416"/>
      <c r="DK510" s="416"/>
      <c r="DL510" s="417"/>
      <c r="DN510" s="416"/>
      <c r="DO510" s="416"/>
      <c r="DP510" s="416"/>
      <c r="DQ510" s="417"/>
      <c r="DS510" s="416"/>
      <c r="DT510" s="416"/>
      <c r="DU510" s="416"/>
      <c r="DV510" s="417"/>
      <c r="DX510" s="416"/>
      <c r="DY510" s="416"/>
      <c r="DZ510" s="416"/>
      <c r="EA510" s="417"/>
      <c r="EC510" s="416"/>
      <c r="ED510" s="416"/>
      <c r="EE510" s="416"/>
      <c r="EF510" s="417"/>
      <c r="EH510" s="416"/>
      <c r="EI510" s="416"/>
      <c r="EJ510" s="416"/>
      <c r="EK510" s="417"/>
      <c r="EM510" s="416"/>
      <c r="EN510" s="416"/>
      <c r="EO510" s="416"/>
      <c r="EP510" s="301"/>
      <c r="ER510" s="290"/>
    </row>
    <row r="511" spans="4:148" x14ac:dyDescent="0.35">
      <c r="D511" s="301" t="s">
        <v>366</v>
      </c>
      <c r="H511" s="416">
        <f>SUM(H512:H512)</f>
        <v>0</v>
      </c>
      <c r="J511" s="416"/>
      <c r="K511" s="417"/>
      <c r="L511" s="416"/>
      <c r="M511" s="416">
        <f>SUM(M512:M512)</f>
        <v>0</v>
      </c>
      <c r="N511" s="416"/>
      <c r="O511" s="416"/>
      <c r="P511" s="417"/>
      <c r="Q511" s="416"/>
      <c r="R511" s="416">
        <f>SUM(R512:R512)</f>
        <v>0</v>
      </c>
      <c r="S511" s="416"/>
      <c r="T511" s="416"/>
      <c r="U511" s="417"/>
      <c r="V511" s="416"/>
      <c r="W511" s="416">
        <f>SUM(W512:W512)</f>
        <v>0</v>
      </c>
      <c r="X511" s="416"/>
      <c r="Y511" s="416"/>
      <c r="Z511" s="417"/>
      <c r="AA511" s="416"/>
      <c r="AB511" s="416">
        <f>SUM(AB512:AB512)</f>
        <v>0</v>
      </c>
      <c r="AC511" s="416"/>
      <c r="AD511" s="416"/>
      <c r="AE511" s="417"/>
      <c r="AF511" s="416"/>
      <c r="AG511" s="416">
        <f>SUM(AG512:AG512)</f>
        <v>0</v>
      </c>
      <c r="AH511" s="416"/>
      <c r="AI511" s="416"/>
      <c r="AJ511" s="417"/>
      <c r="AK511" s="416"/>
      <c r="AL511" s="416">
        <f>SUM(AL512:AL512)</f>
        <v>0</v>
      </c>
      <c r="AM511" s="416"/>
      <c r="AN511" s="416"/>
      <c r="AO511" s="417"/>
      <c r="AP511" s="416"/>
      <c r="AQ511" s="416">
        <f>SUM(AQ512:AQ512)</f>
        <v>0</v>
      </c>
      <c r="AR511" s="416"/>
      <c r="AS511" s="416"/>
      <c r="AT511" s="417"/>
      <c r="AU511" s="416"/>
      <c r="AV511" s="416">
        <f>SUM(AV512:AV512)</f>
        <v>0</v>
      </c>
      <c r="AW511" s="416"/>
      <c r="AX511" s="416"/>
      <c r="AY511" s="417"/>
      <c r="AZ511" s="416"/>
      <c r="BA511" s="416">
        <f>SUM(BA512:BA512)</f>
        <v>0</v>
      </c>
      <c r="BB511" s="416"/>
      <c r="BC511" s="416"/>
      <c r="BD511" s="417"/>
      <c r="BE511" s="416"/>
      <c r="BF511" s="416">
        <f>SUM(BF512:BF512)</f>
        <v>0</v>
      </c>
      <c r="BG511" s="416"/>
      <c r="BH511" s="416"/>
      <c r="BI511" s="417"/>
      <c r="BJ511" s="416"/>
      <c r="BK511" s="416">
        <f>SUM(BK512:BK512)</f>
        <v>0</v>
      </c>
      <c r="BL511" s="416"/>
      <c r="BM511" s="416"/>
      <c r="BN511" s="417"/>
      <c r="BO511" s="416"/>
      <c r="BP511" s="416">
        <f>SUM(BP512:BP512)</f>
        <v>0</v>
      </c>
      <c r="BQ511" s="416"/>
      <c r="BR511" s="416"/>
      <c r="BS511" s="417"/>
      <c r="BU511" s="416">
        <f>SUM(BU512:BU512)</f>
        <v>0</v>
      </c>
      <c r="BV511" s="416"/>
      <c r="BW511" s="416"/>
      <c r="BX511" s="417"/>
      <c r="BZ511" s="416">
        <f>SUM(BZ512:BZ512)</f>
        <v>0</v>
      </c>
      <c r="CB511" s="416"/>
      <c r="CC511" s="417"/>
      <c r="CD511" s="416"/>
      <c r="CE511" s="416">
        <f>SUM(CE512:CE512)</f>
        <v>0</v>
      </c>
      <c r="CF511" s="416"/>
      <c r="CG511" s="416"/>
      <c r="CH511" s="417"/>
      <c r="CI511" s="416"/>
      <c r="CJ511" s="416">
        <f>SUM(CJ512:CJ512)</f>
        <v>0</v>
      </c>
      <c r="CK511" s="416"/>
      <c r="CL511" s="416"/>
      <c r="CM511" s="417"/>
      <c r="CN511" s="416"/>
      <c r="CO511" s="416">
        <f>SUM(CO512:CO512)</f>
        <v>0</v>
      </c>
      <c r="CP511" s="416"/>
      <c r="CQ511" s="416"/>
      <c r="CR511" s="417"/>
      <c r="CS511" s="416"/>
      <c r="CT511" s="416">
        <f>SUM(CT512:CT512)</f>
        <v>0</v>
      </c>
      <c r="CU511" s="416"/>
      <c r="CV511" s="416"/>
      <c r="CW511" s="417"/>
      <c r="CX511" s="416"/>
      <c r="CY511" s="416">
        <f>SUM(CY512:CY512)</f>
        <v>0</v>
      </c>
      <c r="CZ511" s="416"/>
      <c r="DA511" s="416"/>
      <c r="DB511" s="417"/>
      <c r="DC511" s="416"/>
      <c r="DD511" s="416">
        <f>SUM(DD512:DD512)</f>
        <v>0</v>
      </c>
      <c r="DE511" s="416"/>
      <c r="DF511" s="416"/>
      <c r="DG511" s="417"/>
      <c r="DH511" s="416"/>
      <c r="DI511" s="416">
        <f>SUM(DI512:DI512)</f>
        <v>0</v>
      </c>
      <c r="DJ511" s="416"/>
      <c r="DK511" s="416"/>
      <c r="DL511" s="417"/>
      <c r="DM511" s="416"/>
      <c r="DN511" s="416">
        <f>SUM(DN512:DN512)</f>
        <v>0</v>
      </c>
      <c r="DO511" s="416"/>
      <c r="DP511" s="416"/>
      <c r="DQ511" s="417"/>
      <c r="DR511" s="416"/>
      <c r="DS511" s="416">
        <f>SUM(DS512:DS512)</f>
        <v>0</v>
      </c>
      <c r="DT511" s="416"/>
      <c r="DU511" s="416"/>
      <c r="DV511" s="417"/>
      <c r="DW511" s="416"/>
      <c r="DX511" s="416">
        <f>SUM(DX512:DX512)</f>
        <v>0</v>
      </c>
      <c r="DY511" s="416"/>
      <c r="DZ511" s="416"/>
      <c r="EA511" s="417"/>
      <c r="EB511" s="416"/>
      <c r="EC511" s="416">
        <f>SUM(EC512:EC512)</f>
        <v>0</v>
      </c>
      <c r="ED511" s="416"/>
      <c r="EE511" s="416"/>
      <c r="EF511" s="417"/>
      <c r="EG511" s="416"/>
      <c r="EH511" s="416">
        <f>SUM(EH512:EH512)</f>
        <v>0</v>
      </c>
      <c r="EI511" s="416"/>
      <c r="EJ511" s="416"/>
      <c r="EK511" s="417"/>
      <c r="EM511" s="416">
        <f>SUM(EM512:EM512)</f>
        <v>0</v>
      </c>
      <c r="EN511" s="416"/>
      <c r="EO511" s="416"/>
      <c r="EP511" s="301"/>
      <c r="ER511" s="290"/>
    </row>
    <row r="512" spans="4:148" x14ac:dyDescent="0.35">
      <c r="D512" s="301" t="s">
        <v>338</v>
      </c>
      <c r="G512" s="421"/>
      <c r="H512" s="425">
        <v>0</v>
      </c>
      <c r="I512" s="423"/>
      <c r="J512" s="416"/>
      <c r="K512" s="417"/>
      <c r="L512" s="421"/>
      <c r="M512" s="425">
        <v>0</v>
      </c>
      <c r="N512" s="423"/>
      <c r="O512" s="416"/>
      <c r="P512" s="417"/>
      <c r="Q512" s="421"/>
      <c r="R512" s="425">
        <v>0</v>
      </c>
      <c r="S512" s="423"/>
      <c r="T512" s="416"/>
      <c r="U512" s="417"/>
      <c r="V512" s="421"/>
      <c r="W512" s="425">
        <v>0</v>
      </c>
      <c r="X512" s="423"/>
      <c r="Y512" s="416"/>
      <c r="Z512" s="417"/>
      <c r="AA512" s="421"/>
      <c r="AB512" s="425">
        <v>0</v>
      </c>
      <c r="AC512" s="423"/>
      <c r="AD512" s="416"/>
      <c r="AE512" s="417"/>
      <c r="AF512" s="421"/>
      <c r="AG512" s="425">
        <v>0</v>
      </c>
      <c r="AH512" s="423"/>
      <c r="AI512" s="416"/>
      <c r="AJ512" s="417"/>
      <c r="AK512" s="421"/>
      <c r="AL512" s="425">
        <v>0</v>
      </c>
      <c r="AM512" s="423"/>
      <c r="AN512" s="416"/>
      <c r="AO512" s="417"/>
      <c r="AP512" s="421"/>
      <c r="AQ512" s="425">
        <v>0</v>
      </c>
      <c r="AR512" s="423"/>
      <c r="AS512" s="416"/>
      <c r="AT512" s="417"/>
      <c r="AU512" s="421"/>
      <c r="AV512" s="425">
        <v>0</v>
      </c>
      <c r="AW512" s="423"/>
      <c r="AX512" s="416"/>
      <c r="AY512" s="417"/>
      <c r="AZ512" s="421"/>
      <c r="BA512" s="425">
        <v>0</v>
      </c>
      <c r="BB512" s="423"/>
      <c r="BC512" s="416"/>
      <c r="BD512" s="417"/>
      <c r="BE512" s="421"/>
      <c r="BF512" s="425">
        <v>0</v>
      </c>
      <c r="BG512" s="423"/>
      <c r="BH512" s="416"/>
      <c r="BI512" s="417"/>
      <c r="BJ512" s="421"/>
      <c r="BK512" s="425">
        <v>0</v>
      </c>
      <c r="BL512" s="423"/>
      <c r="BM512" s="416"/>
      <c r="BN512" s="417"/>
      <c r="BO512" s="421"/>
      <c r="BP512" s="425">
        <v>0</v>
      </c>
      <c r="BQ512" s="423"/>
      <c r="BR512" s="416"/>
      <c r="BS512" s="417"/>
      <c r="BT512" s="421"/>
      <c r="BU512" s="425">
        <f>SUM(M512:BP512)</f>
        <v>0</v>
      </c>
      <c r="BV512" s="423"/>
      <c r="BW512" s="416"/>
      <c r="BX512" s="417"/>
      <c r="BY512" s="421"/>
      <c r="BZ512" s="425">
        <v>0</v>
      </c>
      <c r="CA512" s="423"/>
      <c r="CB512" s="416"/>
      <c r="CC512" s="417"/>
      <c r="CD512" s="421"/>
      <c r="CE512" s="425">
        <v>0</v>
      </c>
      <c r="CF512" s="423"/>
      <c r="CG512" s="416"/>
      <c r="CH512" s="417"/>
      <c r="CI512" s="421"/>
      <c r="CJ512" s="425">
        <v>0</v>
      </c>
      <c r="CK512" s="423"/>
      <c r="CL512" s="416"/>
      <c r="CM512" s="417"/>
      <c r="CN512" s="421"/>
      <c r="CO512" s="425">
        <v>0</v>
      </c>
      <c r="CP512" s="423"/>
      <c r="CQ512" s="416"/>
      <c r="CR512" s="417"/>
      <c r="CS512" s="421"/>
      <c r="CT512" s="425">
        <v>0</v>
      </c>
      <c r="CU512" s="423"/>
      <c r="CV512" s="416"/>
      <c r="CW512" s="417"/>
      <c r="CX512" s="421"/>
      <c r="CY512" s="425">
        <v>0</v>
      </c>
      <c r="CZ512" s="423"/>
      <c r="DA512" s="416"/>
      <c r="DB512" s="417"/>
      <c r="DC512" s="421"/>
      <c r="DD512" s="425">
        <v>0</v>
      </c>
      <c r="DE512" s="423"/>
      <c r="DF512" s="416"/>
      <c r="DG512" s="417"/>
      <c r="DH512" s="421"/>
      <c r="DI512" s="425">
        <v>0</v>
      </c>
      <c r="DJ512" s="423"/>
      <c r="DK512" s="416"/>
      <c r="DL512" s="417"/>
      <c r="DM512" s="421"/>
      <c r="DN512" s="425">
        <v>0</v>
      </c>
      <c r="DO512" s="423"/>
      <c r="DP512" s="416"/>
      <c r="DQ512" s="417"/>
      <c r="DR512" s="421"/>
      <c r="DS512" s="425">
        <v>0</v>
      </c>
      <c r="DT512" s="423"/>
      <c r="DU512" s="416"/>
      <c r="DV512" s="417"/>
      <c r="DW512" s="421"/>
      <c r="DX512" s="425">
        <v>0</v>
      </c>
      <c r="DY512" s="423"/>
      <c r="DZ512" s="416"/>
      <c r="EA512" s="417"/>
      <c r="EB512" s="421"/>
      <c r="EC512" s="425">
        <v>0</v>
      </c>
      <c r="ED512" s="423"/>
      <c r="EE512" s="416"/>
      <c r="EF512" s="417"/>
      <c r="EG512" s="421"/>
      <c r="EH512" s="425">
        <v>0</v>
      </c>
      <c r="EI512" s="423"/>
      <c r="EJ512" s="416"/>
      <c r="EK512" s="417"/>
      <c r="EL512" s="421"/>
      <c r="EM512" s="425">
        <f t="shared" ref="EM512" si="57">SUM(CE512)</f>
        <v>0</v>
      </c>
      <c r="EN512" s="423"/>
      <c r="EO512" s="416"/>
      <c r="EP512" s="301"/>
      <c r="ER512" s="290"/>
    </row>
    <row r="513" spans="4:148" x14ac:dyDescent="0.35">
      <c r="D513" s="301"/>
      <c r="H513" s="416"/>
      <c r="I513" s="416"/>
      <c r="J513" s="416"/>
      <c r="K513" s="417"/>
      <c r="M513" s="416"/>
      <c r="N513" s="416"/>
      <c r="O513" s="416"/>
      <c r="P513" s="417"/>
      <c r="R513" s="416"/>
      <c r="S513" s="416"/>
      <c r="T513" s="416"/>
      <c r="U513" s="417"/>
      <c r="W513" s="416"/>
      <c r="X513" s="416"/>
      <c r="Y513" s="416"/>
      <c r="Z513" s="417"/>
      <c r="AB513" s="416"/>
      <c r="AC513" s="416"/>
      <c r="AD513" s="416"/>
      <c r="AE513" s="417"/>
      <c r="AG513" s="416"/>
      <c r="AH513" s="416"/>
      <c r="AI513" s="416"/>
      <c r="AJ513" s="417"/>
      <c r="AL513" s="416"/>
      <c r="AM513" s="416"/>
      <c r="AN513" s="416"/>
      <c r="AO513" s="417"/>
      <c r="AQ513" s="416"/>
      <c r="AR513" s="416"/>
      <c r="AS513" s="416"/>
      <c r="AT513" s="417"/>
      <c r="AV513" s="416"/>
      <c r="AW513" s="416"/>
      <c r="AX513" s="416"/>
      <c r="AY513" s="417"/>
      <c r="BA513" s="416"/>
      <c r="BB513" s="416"/>
      <c r="BC513" s="416"/>
      <c r="BD513" s="417"/>
      <c r="BF513" s="416"/>
      <c r="BG513" s="416"/>
      <c r="BH513" s="416"/>
      <c r="BI513" s="417"/>
      <c r="BK513" s="416"/>
      <c r="BL513" s="416"/>
      <c r="BM513" s="416"/>
      <c r="BN513" s="417"/>
      <c r="BP513" s="416"/>
      <c r="BQ513" s="416"/>
      <c r="BR513" s="416"/>
      <c r="BS513" s="417"/>
      <c r="BU513" s="416"/>
      <c r="BV513" s="416"/>
      <c r="BW513" s="416"/>
      <c r="BX513" s="417"/>
      <c r="BZ513" s="416"/>
      <c r="CA513" s="416"/>
      <c r="CB513" s="416"/>
      <c r="CC513" s="417"/>
      <c r="CE513" s="416"/>
      <c r="CF513" s="416"/>
      <c r="CG513" s="416"/>
      <c r="CH513" s="417"/>
      <c r="CJ513" s="416"/>
      <c r="CK513" s="416"/>
      <c r="CL513" s="416"/>
      <c r="CM513" s="417"/>
      <c r="CO513" s="416"/>
      <c r="CP513" s="416"/>
      <c r="CQ513" s="416"/>
      <c r="CR513" s="417"/>
      <c r="CT513" s="416"/>
      <c r="CU513" s="416"/>
      <c r="CV513" s="416"/>
      <c r="CW513" s="417"/>
      <c r="CY513" s="416"/>
      <c r="CZ513" s="416"/>
      <c r="DA513" s="416"/>
      <c r="DB513" s="417"/>
      <c r="DD513" s="416"/>
      <c r="DE513" s="416"/>
      <c r="DF513" s="416"/>
      <c r="DG513" s="417"/>
      <c r="DI513" s="416"/>
      <c r="DJ513" s="416"/>
      <c r="DK513" s="416"/>
      <c r="DL513" s="417"/>
      <c r="DN513" s="416"/>
      <c r="DO513" s="416"/>
      <c r="DP513" s="416"/>
      <c r="DQ513" s="417"/>
      <c r="DS513" s="416"/>
      <c r="DT513" s="416"/>
      <c r="DU513" s="416"/>
      <c r="DV513" s="417"/>
      <c r="DX513" s="416"/>
      <c r="DY513" s="416"/>
      <c r="DZ513" s="416"/>
      <c r="EA513" s="417"/>
      <c r="EC513" s="416"/>
      <c r="ED513" s="416"/>
      <c r="EE513" s="416"/>
      <c r="EF513" s="417"/>
      <c r="EH513" s="416"/>
      <c r="EI513" s="416"/>
      <c r="EJ513" s="416"/>
      <c r="EK513" s="417"/>
      <c r="EM513" s="416"/>
      <c r="EN513" s="416"/>
      <c r="EO513" s="416"/>
      <c r="EP513" s="301"/>
      <c r="ER513" s="290"/>
    </row>
    <row r="514" spans="4:148" x14ac:dyDescent="0.35">
      <c r="D514" s="301" t="s">
        <v>367</v>
      </c>
      <c r="H514" s="416">
        <f>SUM(H515:H515)</f>
        <v>0</v>
      </c>
      <c r="J514" s="416"/>
      <c r="K514" s="417"/>
      <c r="L514" s="416"/>
      <c r="M514" s="416">
        <f>SUM(M515:M515)</f>
        <v>0</v>
      </c>
      <c r="N514" s="416"/>
      <c r="O514" s="416"/>
      <c r="P514" s="417"/>
      <c r="Q514" s="416"/>
      <c r="R514" s="416">
        <f>SUM(R515:R515)</f>
        <v>0</v>
      </c>
      <c r="S514" s="416"/>
      <c r="T514" s="416"/>
      <c r="U514" s="417"/>
      <c r="V514" s="416"/>
      <c r="W514" s="416">
        <f>SUM(W515:W515)</f>
        <v>0</v>
      </c>
      <c r="X514" s="416"/>
      <c r="Y514" s="416"/>
      <c r="Z514" s="417"/>
      <c r="AA514" s="416"/>
      <c r="AB514" s="416">
        <f>SUM(AB515:AB515)</f>
        <v>0</v>
      </c>
      <c r="AC514" s="416"/>
      <c r="AD514" s="416"/>
      <c r="AE514" s="417"/>
      <c r="AF514" s="416"/>
      <c r="AG514" s="416">
        <f>SUM(AG515:AG515)</f>
        <v>0</v>
      </c>
      <c r="AH514" s="416"/>
      <c r="AI514" s="416"/>
      <c r="AJ514" s="417"/>
      <c r="AK514" s="416"/>
      <c r="AL514" s="416">
        <f>SUM(AL515:AL515)</f>
        <v>0</v>
      </c>
      <c r="AM514" s="416"/>
      <c r="AN514" s="416"/>
      <c r="AO514" s="417"/>
      <c r="AP514" s="416"/>
      <c r="AQ514" s="416">
        <f>SUM(AQ515:AQ515)</f>
        <v>0</v>
      </c>
      <c r="AR514" s="416"/>
      <c r="AS514" s="416"/>
      <c r="AT514" s="417"/>
      <c r="AU514" s="416"/>
      <c r="AV514" s="416">
        <f>SUM(AV515:AV515)</f>
        <v>0</v>
      </c>
      <c r="AW514" s="416"/>
      <c r="AX514" s="416"/>
      <c r="AY514" s="417"/>
      <c r="AZ514" s="416"/>
      <c r="BA514" s="416">
        <f>SUM(BA515:BA515)</f>
        <v>0</v>
      </c>
      <c r="BB514" s="416"/>
      <c r="BC514" s="416"/>
      <c r="BD514" s="417"/>
      <c r="BE514" s="416"/>
      <c r="BF514" s="416">
        <f>SUM(BF515:BF515)</f>
        <v>0</v>
      </c>
      <c r="BG514" s="416"/>
      <c r="BH514" s="416"/>
      <c r="BI514" s="417"/>
      <c r="BJ514" s="416"/>
      <c r="BK514" s="416">
        <f>SUM(BK515:BK515)</f>
        <v>0</v>
      </c>
      <c r="BL514" s="416"/>
      <c r="BM514" s="416"/>
      <c r="BN514" s="417"/>
      <c r="BO514" s="416"/>
      <c r="BP514" s="416">
        <f>SUM(BP515:BP515)</f>
        <v>0</v>
      </c>
      <c r="BQ514" s="416"/>
      <c r="BR514" s="416"/>
      <c r="BS514" s="417"/>
      <c r="BU514" s="416">
        <f>SUM(BU515:BU515)</f>
        <v>0</v>
      </c>
      <c r="BV514" s="416"/>
      <c r="BW514" s="416"/>
      <c r="BX514" s="417"/>
      <c r="BZ514" s="416">
        <f>SUM(BZ515:BZ515)</f>
        <v>874648</v>
      </c>
      <c r="CB514" s="416"/>
      <c r="CC514" s="417"/>
      <c r="CD514" s="416"/>
      <c r="CE514" s="416">
        <f>SUM(CE515:CE515)</f>
        <v>0</v>
      </c>
      <c r="CF514" s="416"/>
      <c r="CG514" s="416"/>
      <c r="CH514" s="417"/>
      <c r="CI514" s="416"/>
      <c r="CJ514" s="416">
        <f>SUM(CJ515:CJ515)</f>
        <v>0</v>
      </c>
      <c r="CK514" s="416"/>
      <c r="CL514" s="416"/>
      <c r="CM514" s="417"/>
      <c r="CN514" s="416"/>
      <c r="CO514" s="416">
        <f>SUM(CO515:CO515)</f>
        <v>0</v>
      </c>
      <c r="CP514" s="416"/>
      <c r="CQ514" s="416"/>
      <c r="CR514" s="417"/>
      <c r="CS514" s="416"/>
      <c r="CT514" s="416">
        <f>SUM(CT515:CT515)</f>
        <v>0</v>
      </c>
      <c r="CU514" s="416"/>
      <c r="CV514" s="416"/>
      <c r="CW514" s="417"/>
      <c r="CX514" s="416"/>
      <c r="CY514" s="416">
        <f>SUM(CY515:CY515)</f>
        <v>0</v>
      </c>
      <c r="CZ514" s="416"/>
      <c r="DA514" s="416"/>
      <c r="DB514" s="417"/>
      <c r="DC514" s="416"/>
      <c r="DD514" s="416">
        <f>SUM(DD515:DD515)</f>
        <v>0</v>
      </c>
      <c r="DE514" s="416"/>
      <c r="DF514" s="416"/>
      <c r="DG514" s="417"/>
      <c r="DH514" s="416"/>
      <c r="DI514" s="416">
        <f>SUM(DI515:DI515)</f>
        <v>0</v>
      </c>
      <c r="DJ514" s="416"/>
      <c r="DK514" s="416"/>
      <c r="DL514" s="417"/>
      <c r="DM514" s="416"/>
      <c r="DN514" s="416">
        <f>SUM(DN515:DN515)</f>
        <v>0</v>
      </c>
      <c r="DO514" s="416"/>
      <c r="DP514" s="416"/>
      <c r="DQ514" s="417"/>
      <c r="DR514" s="416"/>
      <c r="DS514" s="416">
        <f>SUM(DS515:DS515)</f>
        <v>0</v>
      </c>
      <c r="DT514" s="416"/>
      <c r="DU514" s="416"/>
      <c r="DV514" s="417"/>
      <c r="DW514" s="416"/>
      <c r="DX514" s="416">
        <f>SUM(DX515:DX515)</f>
        <v>0</v>
      </c>
      <c r="DY514" s="416"/>
      <c r="DZ514" s="416"/>
      <c r="EA514" s="417"/>
      <c r="EB514" s="416"/>
      <c r="EC514" s="416">
        <f>SUM(EC515:EC515)</f>
        <v>56618</v>
      </c>
      <c r="ED514" s="416"/>
      <c r="EE514" s="416"/>
      <c r="EF514" s="417"/>
      <c r="EG514" s="416"/>
      <c r="EH514" s="416">
        <f>SUM(EH515:EH515)</f>
        <v>818030</v>
      </c>
      <c r="EI514" s="416"/>
      <c r="EJ514" s="416"/>
      <c r="EK514" s="417"/>
      <c r="EM514" s="416">
        <f>SUM(EM515:EM515)</f>
        <v>0</v>
      </c>
      <c r="EN514" s="416"/>
      <c r="EO514" s="416"/>
      <c r="EP514" s="301"/>
      <c r="ER514" s="290"/>
    </row>
    <row r="515" spans="4:148" x14ac:dyDescent="0.35">
      <c r="D515" s="301" t="s">
        <v>338</v>
      </c>
      <c r="G515" s="421"/>
      <c r="H515" s="425">
        <v>0</v>
      </c>
      <c r="I515" s="423"/>
      <c r="J515" s="416"/>
      <c r="K515" s="417"/>
      <c r="L515" s="421"/>
      <c r="M515" s="425">
        <v>0</v>
      </c>
      <c r="N515" s="423"/>
      <c r="O515" s="416"/>
      <c r="P515" s="417"/>
      <c r="Q515" s="421"/>
      <c r="R515" s="425">
        <v>0</v>
      </c>
      <c r="S515" s="423"/>
      <c r="T515" s="416"/>
      <c r="U515" s="417"/>
      <c r="V515" s="421"/>
      <c r="W515" s="425">
        <v>0</v>
      </c>
      <c r="X515" s="423"/>
      <c r="Y515" s="416"/>
      <c r="Z515" s="417"/>
      <c r="AA515" s="421"/>
      <c r="AB515" s="425">
        <v>0</v>
      </c>
      <c r="AC515" s="423"/>
      <c r="AD515" s="416"/>
      <c r="AE515" s="417"/>
      <c r="AF515" s="421"/>
      <c r="AG515" s="425">
        <v>0</v>
      </c>
      <c r="AH515" s="423"/>
      <c r="AI515" s="416"/>
      <c r="AJ515" s="417"/>
      <c r="AK515" s="421"/>
      <c r="AL515" s="425">
        <v>0</v>
      </c>
      <c r="AM515" s="423"/>
      <c r="AN515" s="416"/>
      <c r="AO515" s="417"/>
      <c r="AP515" s="421"/>
      <c r="AQ515" s="425">
        <v>0</v>
      </c>
      <c r="AR515" s="423"/>
      <c r="AS515" s="416"/>
      <c r="AT515" s="417"/>
      <c r="AU515" s="421"/>
      <c r="AV515" s="425">
        <v>0</v>
      </c>
      <c r="AW515" s="423"/>
      <c r="AX515" s="416"/>
      <c r="AY515" s="417"/>
      <c r="AZ515" s="421"/>
      <c r="BA515" s="425">
        <v>0</v>
      </c>
      <c r="BB515" s="423"/>
      <c r="BC515" s="416"/>
      <c r="BD515" s="417"/>
      <c r="BE515" s="421"/>
      <c r="BF515" s="425">
        <v>0</v>
      </c>
      <c r="BG515" s="423"/>
      <c r="BH515" s="416"/>
      <c r="BI515" s="417"/>
      <c r="BJ515" s="421"/>
      <c r="BK515" s="425">
        <v>0</v>
      </c>
      <c r="BL515" s="423"/>
      <c r="BM515" s="416"/>
      <c r="BN515" s="417"/>
      <c r="BO515" s="421"/>
      <c r="BP515" s="425">
        <v>0</v>
      </c>
      <c r="BQ515" s="423"/>
      <c r="BR515" s="416"/>
      <c r="BS515" s="417"/>
      <c r="BT515" s="421"/>
      <c r="BU515" s="425">
        <f>SUM(M515:BP515)</f>
        <v>0</v>
      </c>
      <c r="BV515" s="423"/>
      <c r="BW515" s="416"/>
      <c r="BX515" s="417"/>
      <c r="BY515" s="421"/>
      <c r="BZ515" s="425">
        <v>874648</v>
      </c>
      <c r="CA515" s="423"/>
      <c r="CB515" s="416"/>
      <c r="CC515" s="417"/>
      <c r="CD515" s="421"/>
      <c r="CE515" s="425">
        <v>0</v>
      </c>
      <c r="CF515" s="423"/>
      <c r="CG515" s="416"/>
      <c r="CH515" s="417"/>
      <c r="CI515" s="421"/>
      <c r="CJ515" s="425">
        <v>0</v>
      </c>
      <c r="CK515" s="423"/>
      <c r="CL515" s="416"/>
      <c r="CM515" s="417"/>
      <c r="CN515" s="421"/>
      <c r="CO515" s="425">
        <v>0</v>
      </c>
      <c r="CP515" s="423"/>
      <c r="CQ515" s="416"/>
      <c r="CR515" s="417"/>
      <c r="CS515" s="421"/>
      <c r="CT515" s="425">
        <v>0</v>
      </c>
      <c r="CU515" s="423"/>
      <c r="CV515" s="416"/>
      <c r="CW515" s="417"/>
      <c r="CX515" s="421"/>
      <c r="CY515" s="425">
        <v>0</v>
      </c>
      <c r="CZ515" s="423"/>
      <c r="DA515" s="416"/>
      <c r="DB515" s="417"/>
      <c r="DC515" s="421"/>
      <c r="DD515" s="425">
        <v>0</v>
      </c>
      <c r="DE515" s="423"/>
      <c r="DF515" s="416"/>
      <c r="DG515" s="417"/>
      <c r="DH515" s="421"/>
      <c r="DI515" s="425">
        <v>0</v>
      </c>
      <c r="DJ515" s="423"/>
      <c r="DK515" s="416"/>
      <c r="DL515" s="417"/>
      <c r="DM515" s="421"/>
      <c r="DN515" s="425">
        <v>0</v>
      </c>
      <c r="DO515" s="423"/>
      <c r="DP515" s="416"/>
      <c r="DQ515" s="417"/>
      <c r="DR515" s="421"/>
      <c r="DS515" s="425">
        <v>0</v>
      </c>
      <c r="DT515" s="423"/>
      <c r="DU515" s="416"/>
      <c r="DV515" s="417"/>
      <c r="DW515" s="421"/>
      <c r="DX515" s="425">
        <v>0</v>
      </c>
      <c r="DY515" s="423"/>
      <c r="DZ515" s="416"/>
      <c r="EA515" s="417"/>
      <c r="EB515" s="421"/>
      <c r="EC515" s="425">
        <v>56618</v>
      </c>
      <c r="ED515" s="423"/>
      <c r="EE515" s="416"/>
      <c r="EF515" s="417"/>
      <c r="EG515" s="421"/>
      <c r="EH515" s="425">
        <v>818030</v>
      </c>
      <c r="EI515" s="423"/>
      <c r="EJ515" s="416"/>
      <c r="EK515" s="417"/>
      <c r="EL515" s="421"/>
      <c r="EM515" s="425">
        <f t="shared" ref="EM515" si="58">SUM(CE515)</f>
        <v>0</v>
      </c>
      <c r="EN515" s="423"/>
      <c r="EO515" s="416"/>
      <c r="EP515" s="301"/>
      <c r="ER515" s="290"/>
    </row>
    <row r="516" spans="4:148" hidden="1" x14ac:dyDescent="0.35">
      <c r="D516" s="301"/>
      <c r="H516" s="416"/>
      <c r="I516" s="416"/>
      <c r="J516" s="416"/>
      <c r="K516" s="417"/>
      <c r="M516" s="416"/>
      <c r="N516" s="416"/>
      <c r="O516" s="416"/>
      <c r="P516" s="417"/>
      <c r="R516" s="416"/>
      <c r="S516" s="416"/>
      <c r="T516" s="416"/>
      <c r="U516" s="417"/>
      <c r="W516" s="416"/>
      <c r="X516" s="416"/>
      <c r="Y516" s="416"/>
      <c r="Z516" s="417"/>
      <c r="AB516" s="416"/>
      <c r="AC516" s="416"/>
      <c r="AD516" s="416"/>
      <c r="AE516" s="417"/>
      <c r="AG516" s="416"/>
      <c r="AH516" s="416"/>
      <c r="AI516" s="416"/>
      <c r="AJ516" s="417"/>
      <c r="AL516" s="416"/>
      <c r="AM516" s="416"/>
      <c r="AN516" s="416"/>
      <c r="AO516" s="417"/>
      <c r="AQ516" s="416"/>
      <c r="AR516" s="416"/>
      <c r="AS516" s="416"/>
      <c r="AT516" s="417"/>
      <c r="AV516" s="416"/>
      <c r="AW516" s="416"/>
      <c r="AX516" s="416"/>
      <c r="AY516" s="417"/>
      <c r="BA516" s="416"/>
      <c r="BB516" s="416"/>
      <c r="BC516" s="416"/>
      <c r="BD516" s="417"/>
      <c r="BF516" s="416"/>
      <c r="BG516" s="416"/>
      <c r="BH516" s="416"/>
      <c r="BI516" s="417"/>
      <c r="BK516" s="416"/>
      <c r="BL516" s="416"/>
      <c r="BM516" s="416"/>
      <c r="BN516" s="417"/>
      <c r="BP516" s="416"/>
      <c r="BQ516" s="416"/>
      <c r="BR516" s="416"/>
      <c r="BS516" s="417"/>
      <c r="BU516" s="416"/>
      <c r="BV516" s="416"/>
      <c r="BW516" s="416"/>
      <c r="BX516" s="417"/>
      <c r="BZ516" s="416"/>
      <c r="CA516" s="416"/>
      <c r="CB516" s="416"/>
      <c r="CC516" s="417"/>
      <c r="CE516" s="416"/>
      <c r="CF516" s="416"/>
      <c r="CG516" s="416"/>
      <c r="CH516" s="417"/>
      <c r="CJ516" s="416"/>
      <c r="CK516" s="416"/>
      <c r="CL516" s="416"/>
      <c r="CM516" s="417"/>
      <c r="CO516" s="416"/>
      <c r="CP516" s="416"/>
      <c r="CQ516" s="416"/>
      <c r="CR516" s="417"/>
      <c r="CT516" s="416"/>
      <c r="CU516" s="416"/>
      <c r="CV516" s="416"/>
      <c r="CW516" s="417"/>
      <c r="CY516" s="416"/>
      <c r="CZ516" s="416"/>
      <c r="DA516" s="416"/>
      <c r="DB516" s="417"/>
      <c r="DD516" s="416"/>
      <c r="DE516" s="416"/>
      <c r="DF516" s="416"/>
      <c r="DG516" s="417"/>
      <c r="DI516" s="416"/>
      <c r="DJ516" s="416"/>
      <c r="DK516" s="416"/>
      <c r="DL516" s="417"/>
      <c r="DN516" s="416"/>
      <c r="DO516" s="416"/>
      <c r="DP516" s="416"/>
      <c r="DQ516" s="417"/>
      <c r="DS516" s="416"/>
      <c r="DT516" s="416"/>
      <c r="DU516" s="416"/>
      <c r="DV516" s="417"/>
      <c r="DX516" s="416"/>
      <c r="DY516" s="416"/>
      <c r="DZ516" s="416"/>
      <c r="EA516" s="417"/>
      <c r="EC516" s="416"/>
      <c r="ED516" s="416"/>
      <c r="EE516" s="416"/>
      <c r="EF516" s="417"/>
      <c r="EH516" s="416"/>
      <c r="EI516" s="416"/>
      <c r="EJ516" s="416"/>
      <c r="EK516" s="417"/>
      <c r="EM516" s="416"/>
      <c r="EN516" s="416"/>
      <c r="EO516" s="416"/>
      <c r="EP516" s="301"/>
      <c r="ER516" s="290"/>
    </row>
    <row r="517" spans="4:148" hidden="1" x14ac:dyDescent="0.35">
      <c r="D517" s="301" t="s">
        <v>401</v>
      </c>
      <c r="H517" s="416">
        <f>SUM(H518:H518)</f>
        <v>0</v>
      </c>
      <c r="J517" s="416"/>
      <c r="K517" s="417"/>
      <c r="L517" s="416"/>
      <c r="M517" s="416">
        <f>SUM(M518:M518)</f>
        <v>0</v>
      </c>
      <c r="N517" s="416"/>
      <c r="O517" s="416"/>
      <c r="P517" s="417"/>
      <c r="Q517" s="416"/>
      <c r="R517" s="416">
        <f>SUM(R518:R518)</f>
        <v>0</v>
      </c>
      <c r="S517" s="416"/>
      <c r="T517" s="416"/>
      <c r="U517" s="417"/>
      <c r="V517" s="416"/>
      <c r="W517" s="416">
        <f>SUM(W518:W518)</f>
        <v>0</v>
      </c>
      <c r="X517" s="416"/>
      <c r="Y517" s="416"/>
      <c r="Z517" s="417"/>
      <c r="AA517" s="416"/>
      <c r="AB517" s="416">
        <f>SUM(AB518:AB518)</f>
        <v>0</v>
      </c>
      <c r="AC517" s="416"/>
      <c r="AD517" s="416"/>
      <c r="AE517" s="417"/>
      <c r="AF517" s="416"/>
      <c r="AG517" s="416">
        <f>SUM(AG518:AG518)</f>
        <v>0</v>
      </c>
      <c r="AH517" s="416"/>
      <c r="AI517" s="416"/>
      <c r="AJ517" s="417"/>
      <c r="AK517" s="416"/>
      <c r="AL517" s="416">
        <f>SUM(AL518:AL518)</f>
        <v>0</v>
      </c>
      <c r="AM517" s="416"/>
      <c r="AN517" s="416"/>
      <c r="AO517" s="417"/>
      <c r="AP517" s="416"/>
      <c r="AQ517" s="416">
        <f>SUM(AQ518:AQ518)</f>
        <v>0</v>
      </c>
      <c r="AR517" s="416"/>
      <c r="AS517" s="416"/>
      <c r="AT517" s="417"/>
      <c r="AU517" s="416"/>
      <c r="AV517" s="416">
        <f>SUM(AV518:AV518)</f>
        <v>0</v>
      </c>
      <c r="AW517" s="416"/>
      <c r="AX517" s="416"/>
      <c r="AY517" s="417"/>
      <c r="AZ517" s="416"/>
      <c r="BA517" s="416">
        <f>SUM(BA518:BA518)</f>
        <v>0</v>
      </c>
      <c r="BB517" s="416"/>
      <c r="BC517" s="416"/>
      <c r="BD517" s="417"/>
      <c r="BE517" s="416"/>
      <c r="BF517" s="416">
        <f>SUM(BF518:BF518)</f>
        <v>0</v>
      </c>
      <c r="BG517" s="416"/>
      <c r="BH517" s="416"/>
      <c r="BI517" s="417"/>
      <c r="BJ517" s="416"/>
      <c r="BK517" s="416">
        <f>SUM(BK518:BK518)</f>
        <v>0</v>
      </c>
      <c r="BL517" s="416"/>
      <c r="BM517" s="416"/>
      <c r="BN517" s="417"/>
      <c r="BO517" s="416"/>
      <c r="BP517" s="416">
        <f>SUM(BP518:BP518)</f>
        <v>0</v>
      </c>
      <c r="BQ517" s="416"/>
      <c r="BR517" s="416"/>
      <c r="BS517" s="417"/>
      <c r="BU517" s="416">
        <f>SUM(BU518:BU518)</f>
        <v>0</v>
      </c>
      <c r="BV517" s="416"/>
      <c r="BW517" s="416"/>
      <c r="BX517" s="417"/>
      <c r="BZ517" s="416">
        <f>SUM(BZ518:BZ518)</f>
        <v>0</v>
      </c>
      <c r="CB517" s="416"/>
      <c r="CC517" s="417"/>
      <c r="CD517" s="416"/>
      <c r="CE517" s="416">
        <f>SUM(CE518:CE518)</f>
        <v>0</v>
      </c>
      <c r="CF517" s="416"/>
      <c r="CG517" s="416"/>
      <c r="CH517" s="417"/>
      <c r="CI517" s="416"/>
      <c r="CJ517" s="416">
        <f>SUM(CJ518:CJ518)</f>
        <v>0</v>
      </c>
      <c r="CK517" s="416"/>
      <c r="CL517" s="416"/>
      <c r="CM517" s="417"/>
      <c r="CN517" s="416"/>
      <c r="CO517" s="416">
        <f>SUM(CO518:CO518)</f>
        <v>0</v>
      </c>
      <c r="CP517" s="416"/>
      <c r="CQ517" s="416"/>
      <c r="CR517" s="417"/>
      <c r="CS517" s="416"/>
      <c r="CT517" s="416">
        <f>SUM(CT518:CT518)</f>
        <v>0</v>
      </c>
      <c r="CU517" s="416"/>
      <c r="CV517" s="416"/>
      <c r="CW517" s="417"/>
      <c r="CX517" s="416"/>
      <c r="CY517" s="416">
        <f>SUM(CY518:CY518)</f>
        <v>0</v>
      </c>
      <c r="CZ517" s="416"/>
      <c r="DA517" s="416"/>
      <c r="DB517" s="417"/>
      <c r="DC517" s="416"/>
      <c r="DD517" s="416">
        <f>SUM(DD518:DD518)</f>
        <v>0</v>
      </c>
      <c r="DE517" s="416"/>
      <c r="DF517" s="416"/>
      <c r="DG517" s="417"/>
      <c r="DH517" s="416"/>
      <c r="DI517" s="416">
        <f>SUM(DI518:DI518)</f>
        <v>0</v>
      </c>
      <c r="DJ517" s="416"/>
      <c r="DK517" s="416"/>
      <c r="DL517" s="417"/>
      <c r="DM517" s="416"/>
      <c r="DN517" s="416">
        <f>SUM(DN518:DN518)</f>
        <v>0</v>
      </c>
      <c r="DO517" s="416"/>
      <c r="DP517" s="416"/>
      <c r="DQ517" s="417"/>
      <c r="DR517" s="416"/>
      <c r="DS517" s="416">
        <f>SUM(DS518:DS518)</f>
        <v>0</v>
      </c>
      <c r="DT517" s="416"/>
      <c r="DU517" s="416"/>
      <c r="DV517" s="417"/>
      <c r="DW517" s="416"/>
      <c r="DX517" s="416">
        <f>SUM(DX518:DX518)</f>
        <v>0</v>
      </c>
      <c r="DY517" s="416"/>
      <c r="DZ517" s="416"/>
      <c r="EA517" s="417"/>
      <c r="EB517" s="416"/>
      <c r="EC517" s="416">
        <f>SUM(EC518:EC518)</f>
        <v>0</v>
      </c>
      <c r="ED517" s="416"/>
      <c r="EE517" s="416"/>
      <c r="EF517" s="417"/>
      <c r="EG517" s="416"/>
      <c r="EH517" s="416">
        <f>SUM(EH518:EH518)</f>
        <v>0</v>
      </c>
      <c r="EI517" s="416"/>
      <c r="EJ517" s="416"/>
      <c r="EK517" s="417"/>
      <c r="EM517" s="416">
        <f>SUM(EM518:EM518)</f>
        <v>0</v>
      </c>
      <c r="EN517" s="416"/>
      <c r="EO517" s="416"/>
      <c r="EP517" s="301"/>
      <c r="ER517" s="290"/>
    </row>
    <row r="518" spans="4:148" hidden="1" x14ac:dyDescent="0.35">
      <c r="D518" s="301" t="s">
        <v>338</v>
      </c>
      <c r="G518" s="421"/>
      <c r="H518" s="425">
        <v>0</v>
      </c>
      <c r="I518" s="423"/>
      <c r="J518" s="416"/>
      <c r="K518" s="417"/>
      <c r="L518" s="421"/>
      <c r="M518" s="425">
        <v>0</v>
      </c>
      <c r="N518" s="423"/>
      <c r="O518" s="416"/>
      <c r="P518" s="417"/>
      <c r="Q518" s="421"/>
      <c r="R518" s="425">
        <v>0</v>
      </c>
      <c r="S518" s="423"/>
      <c r="T518" s="416"/>
      <c r="U518" s="417"/>
      <c r="V518" s="421"/>
      <c r="W518" s="425">
        <v>0</v>
      </c>
      <c r="X518" s="423"/>
      <c r="Y518" s="416"/>
      <c r="Z518" s="417"/>
      <c r="AA518" s="421"/>
      <c r="AB518" s="425">
        <v>0</v>
      </c>
      <c r="AC518" s="423"/>
      <c r="AD518" s="416"/>
      <c r="AE518" s="417"/>
      <c r="AF518" s="421"/>
      <c r="AG518" s="425">
        <v>0</v>
      </c>
      <c r="AH518" s="423"/>
      <c r="AI518" s="416"/>
      <c r="AJ518" s="417"/>
      <c r="AK518" s="421"/>
      <c r="AL518" s="425">
        <v>0</v>
      </c>
      <c r="AM518" s="423"/>
      <c r="AN518" s="416"/>
      <c r="AO518" s="417"/>
      <c r="AP518" s="421"/>
      <c r="AQ518" s="425">
        <v>0</v>
      </c>
      <c r="AR518" s="423"/>
      <c r="AS518" s="416"/>
      <c r="AT518" s="417"/>
      <c r="AU518" s="421"/>
      <c r="AV518" s="425">
        <v>0</v>
      </c>
      <c r="AW518" s="423"/>
      <c r="AX518" s="416"/>
      <c r="AY518" s="417"/>
      <c r="AZ518" s="421"/>
      <c r="BA518" s="425">
        <v>0</v>
      </c>
      <c r="BB518" s="423"/>
      <c r="BC518" s="416"/>
      <c r="BD518" s="417"/>
      <c r="BE518" s="421"/>
      <c r="BF518" s="425">
        <v>0</v>
      </c>
      <c r="BG518" s="423"/>
      <c r="BH518" s="416"/>
      <c r="BI518" s="417"/>
      <c r="BJ518" s="421"/>
      <c r="BK518" s="425">
        <v>0</v>
      </c>
      <c r="BL518" s="423"/>
      <c r="BM518" s="416"/>
      <c r="BN518" s="417"/>
      <c r="BO518" s="421"/>
      <c r="BP518" s="425">
        <v>0</v>
      </c>
      <c r="BQ518" s="423"/>
      <c r="BR518" s="416"/>
      <c r="BS518" s="417"/>
      <c r="BT518" s="421"/>
      <c r="BU518" s="425">
        <f>SUM(M518:BP518)</f>
        <v>0</v>
      </c>
      <c r="BV518" s="423"/>
      <c r="BW518" s="416"/>
      <c r="BX518" s="417"/>
      <c r="BY518" s="421"/>
      <c r="BZ518" s="425">
        <v>0</v>
      </c>
      <c r="CA518" s="423"/>
      <c r="CB518" s="416"/>
      <c r="CC518" s="417"/>
      <c r="CD518" s="421"/>
      <c r="CE518" s="425">
        <v>0</v>
      </c>
      <c r="CF518" s="423"/>
      <c r="CG518" s="416"/>
      <c r="CH518" s="417"/>
      <c r="CI518" s="421"/>
      <c r="CJ518" s="425">
        <v>0</v>
      </c>
      <c r="CK518" s="423"/>
      <c r="CL518" s="416"/>
      <c r="CM518" s="417"/>
      <c r="CN518" s="421"/>
      <c r="CO518" s="425">
        <v>0</v>
      </c>
      <c r="CP518" s="423"/>
      <c r="CQ518" s="416"/>
      <c r="CR518" s="417"/>
      <c r="CS518" s="421"/>
      <c r="CT518" s="425">
        <v>0</v>
      </c>
      <c r="CU518" s="423"/>
      <c r="CV518" s="416"/>
      <c r="CW518" s="417"/>
      <c r="CX518" s="421"/>
      <c r="CY518" s="425">
        <v>0</v>
      </c>
      <c r="CZ518" s="423"/>
      <c r="DA518" s="416"/>
      <c r="DB518" s="417"/>
      <c r="DC518" s="421"/>
      <c r="DD518" s="425">
        <v>0</v>
      </c>
      <c r="DE518" s="423"/>
      <c r="DF518" s="416"/>
      <c r="DG518" s="417"/>
      <c r="DH518" s="421"/>
      <c r="DI518" s="425">
        <v>0</v>
      </c>
      <c r="DJ518" s="423"/>
      <c r="DK518" s="416"/>
      <c r="DL518" s="417"/>
      <c r="DM518" s="421"/>
      <c r="DN518" s="425">
        <v>0</v>
      </c>
      <c r="DO518" s="423"/>
      <c r="DP518" s="416"/>
      <c r="DQ518" s="417"/>
      <c r="DR518" s="421"/>
      <c r="DS518" s="425">
        <v>0</v>
      </c>
      <c r="DT518" s="423"/>
      <c r="DU518" s="416"/>
      <c r="DV518" s="417"/>
      <c r="DW518" s="421"/>
      <c r="DX518" s="425">
        <v>0</v>
      </c>
      <c r="DY518" s="423"/>
      <c r="DZ518" s="416"/>
      <c r="EA518" s="417"/>
      <c r="EB518" s="421"/>
      <c r="EC518" s="425">
        <v>0</v>
      </c>
      <c r="ED518" s="423"/>
      <c r="EE518" s="416"/>
      <c r="EF518" s="417"/>
      <c r="EG518" s="421"/>
      <c r="EH518" s="425">
        <v>0</v>
      </c>
      <c r="EI518" s="423"/>
      <c r="EJ518" s="416"/>
      <c r="EK518" s="417"/>
      <c r="EL518" s="421"/>
      <c r="EM518" s="425">
        <f>SUM(CE518:EH518)</f>
        <v>0</v>
      </c>
      <c r="EN518" s="423"/>
      <c r="EO518" s="416"/>
      <c r="EP518" s="301"/>
      <c r="ER518" s="290"/>
    </row>
    <row r="519" spans="4:148" x14ac:dyDescent="0.35">
      <c r="D519" s="436"/>
      <c r="E519" s="437"/>
      <c r="F519" s="438"/>
      <c r="G519" s="292"/>
      <c r="H519" s="439"/>
      <c r="I519" s="439"/>
      <c r="J519" s="439"/>
      <c r="K519" s="440"/>
      <c r="L519" s="439"/>
      <c r="M519" s="439"/>
      <c r="N519" s="439"/>
      <c r="O519" s="439"/>
      <c r="P519" s="440"/>
      <c r="Q519" s="439"/>
      <c r="R519" s="439"/>
      <c r="S519" s="439"/>
      <c r="T519" s="439"/>
      <c r="U519" s="440"/>
      <c r="V519" s="439"/>
      <c r="W519" s="439"/>
      <c r="X519" s="439"/>
      <c r="Y519" s="439"/>
      <c r="Z519" s="440"/>
      <c r="AA519" s="439"/>
      <c r="AB519" s="439"/>
      <c r="AC519" s="439"/>
      <c r="AD519" s="439"/>
      <c r="AE519" s="440"/>
      <c r="AF519" s="439"/>
      <c r="AG519" s="439"/>
      <c r="AH519" s="439"/>
      <c r="AI519" s="439"/>
      <c r="AJ519" s="440"/>
      <c r="AK519" s="439"/>
      <c r="AL519" s="439"/>
      <c r="AM519" s="439"/>
      <c r="AN519" s="439"/>
      <c r="AO519" s="440"/>
      <c r="AP519" s="439"/>
      <c r="AQ519" s="439"/>
      <c r="AR519" s="439"/>
      <c r="AS519" s="439"/>
      <c r="AT519" s="440"/>
      <c r="AU519" s="439"/>
      <c r="AV519" s="439"/>
      <c r="AW519" s="439"/>
      <c r="AX519" s="439"/>
      <c r="AY519" s="440"/>
      <c r="AZ519" s="439"/>
      <c r="BA519" s="439"/>
      <c r="BB519" s="439"/>
      <c r="BC519" s="439"/>
      <c r="BD519" s="440"/>
      <c r="BE519" s="439"/>
      <c r="BF519" s="439"/>
      <c r="BG519" s="439"/>
      <c r="BH519" s="439"/>
      <c r="BI519" s="440"/>
      <c r="BJ519" s="439"/>
      <c r="BK519" s="439"/>
      <c r="BL519" s="439"/>
      <c r="BM519" s="439"/>
      <c r="BN519" s="440"/>
      <c r="BO519" s="439"/>
      <c r="BP519" s="439"/>
      <c r="BQ519" s="439"/>
      <c r="BR519" s="439"/>
      <c r="BS519" s="440"/>
      <c r="BT519" s="439"/>
      <c r="BU519" s="439"/>
      <c r="BV519" s="439"/>
      <c r="BW519" s="439"/>
      <c r="BX519" s="440"/>
      <c r="BY519" s="439"/>
      <c r="BZ519" s="439"/>
      <c r="CA519" s="439"/>
      <c r="CB519" s="439"/>
      <c r="CC519" s="440"/>
      <c r="CD519" s="439"/>
      <c r="CE519" s="439"/>
      <c r="CF519" s="439"/>
      <c r="CG519" s="439"/>
      <c r="CH519" s="440"/>
      <c r="CI519" s="439"/>
      <c r="CJ519" s="439"/>
      <c r="CK519" s="439"/>
      <c r="CL519" s="439"/>
      <c r="CM519" s="440"/>
      <c r="CN519" s="439"/>
      <c r="CO519" s="439"/>
      <c r="CP519" s="439"/>
      <c r="CQ519" s="439"/>
      <c r="CR519" s="440"/>
      <c r="CS519" s="439"/>
      <c r="CT519" s="439"/>
      <c r="CU519" s="439"/>
      <c r="CV519" s="439"/>
      <c r="CW519" s="440"/>
      <c r="CX519" s="439"/>
      <c r="CY519" s="439"/>
      <c r="CZ519" s="439"/>
      <c r="DA519" s="439"/>
      <c r="DB519" s="440"/>
      <c r="DC519" s="439"/>
      <c r="DD519" s="439"/>
      <c r="DE519" s="439"/>
      <c r="DF519" s="439"/>
      <c r="DG519" s="440"/>
      <c r="DH519" s="439"/>
      <c r="DI519" s="439"/>
      <c r="DJ519" s="439"/>
      <c r="DK519" s="439"/>
      <c r="DL519" s="440"/>
      <c r="DM519" s="439"/>
      <c r="DN519" s="439"/>
      <c r="DO519" s="439"/>
      <c r="DP519" s="439"/>
      <c r="DQ519" s="440"/>
      <c r="DR519" s="439"/>
      <c r="DS519" s="439"/>
      <c r="DT519" s="439"/>
      <c r="DU519" s="439"/>
      <c r="DV519" s="440"/>
      <c r="DW519" s="439"/>
      <c r="DX519" s="439"/>
      <c r="DY519" s="439"/>
      <c r="DZ519" s="439"/>
      <c r="EA519" s="440"/>
      <c r="EB519" s="439"/>
      <c r="EC519" s="439"/>
      <c r="ED519" s="439"/>
      <c r="EE519" s="439"/>
      <c r="EF519" s="440"/>
      <c r="EG519" s="439"/>
      <c r="EH519" s="439"/>
      <c r="EI519" s="439"/>
      <c r="EJ519" s="439"/>
      <c r="EK519" s="440"/>
      <c r="EL519" s="439"/>
      <c r="EM519" s="439"/>
      <c r="EN519" s="439"/>
      <c r="EO519" s="441"/>
      <c r="EP519" s="301"/>
      <c r="ER519" s="290"/>
    </row>
    <row r="520" spans="4:148" x14ac:dyDescent="0.35">
      <c r="D520" s="350" t="s">
        <v>407</v>
      </c>
      <c r="F520" s="289"/>
    </row>
    <row r="521" spans="4:148" hidden="1" x14ac:dyDescent="0.35">
      <c r="D521" s="350" t="s">
        <v>408</v>
      </c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  <c r="AH521" s="350"/>
      <c r="AI521" s="350"/>
      <c r="AJ521" s="350"/>
      <c r="AK521" s="350"/>
      <c r="AL521" s="350"/>
      <c r="AM521" s="350"/>
      <c r="AN521" s="350"/>
      <c r="AO521" s="350"/>
      <c r="AP521" s="350"/>
      <c r="AQ521" s="350"/>
      <c r="AR521" s="350"/>
      <c r="AS521" s="350"/>
      <c r="AT521" s="350"/>
      <c r="AU521" s="350"/>
      <c r="AV521" s="350"/>
      <c r="AW521" s="350"/>
      <c r="AX521" s="350"/>
      <c r="AY521" s="350"/>
      <c r="AZ521" s="350"/>
      <c r="BA521" s="350"/>
      <c r="BB521" s="350"/>
      <c r="BC521" s="350"/>
      <c r="BD521" s="350"/>
      <c r="BE521" s="350"/>
      <c r="BF521" s="350"/>
      <c r="BG521" s="350"/>
      <c r="BH521" s="350"/>
      <c r="BI521" s="350"/>
      <c r="BJ521" s="350"/>
      <c r="BK521" s="350"/>
      <c r="BL521" s="350"/>
      <c r="BM521" s="350"/>
      <c r="BN521" s="350"/>
      <c r="BO521" s="350"/>
      <c r="BP521" s="350"/>
      <c r="BQ521" s="350"/>
      <c r="BR521" s="350"/>
      <c r="BS521" s="350"/>
      <c r="BT521" s="350"/>
      <c r="BU521" s="350"/>
      <c r="BV521" s="350"/>
      <c r="BW521" s="350"/>
      <c r="BX521" s="350"/>
      <c r="BY521" s="350"/>
      <c r="BZ521" s="350"/>
      <c r="EM521" s="416"/>
    </row>
    <row r="522" spans="4:148" x14ac:dyDescent="0.35">
      <c r="D522" s="731" t="s">
        <v>409</v>
      </c>
      <c r="E522" s="731"/>
      <c r="F522" s="731"/>
      <c r="G522" s="731"/>
      <c r="H522" s="731"/>
      <c r="I522" s="731"/>
      <c r="J522" s="731"/>
      <c r="K522" s="731"/>
      <c r="L522" s="731"/>
      <c r="M522" s="731"/>
      <c r="N522" s="731"/>
      <c r="O522" s="731"/>
      <c r="P522" s="731"/>
      <c r="Q522" s="731"/>
      <c r="R522" s="731"/>
      <c r="S522" s="731"/>
      <c r="T522" s="731"/>
      <c r="U522" s="731"/>
      <c r="V522" s="731"/>
      <c r="W522" s="731"/>
      <c r="X522" s="731"/>
      <c r="Y522" s="731"/>
      <c r="Z522" s="731"/>
      <c r="AA522" s="731"/>
      <c r="AB522" s="731"/>
      <c r="AC522" s="731"/>
      <c r="AD522" s="731"/>
      <c r="AE522" s="731"/>
      <c r="AF522" s="731"/>
      <c r="AG522" s="731"/>
      <c r="AH522" s="731"/>
      <c r="AI522" s="731"/>
      <c r="AJ522" s="731"/>
      <c r="AK522" s="731"/>
      <c r="AL522" s="731"/>
      <c r="AM522" s="731"/>
      <c r="AN522" s="731"/>
      <c r="AO522" s="731"/>
      <c r="AP522" s="731"/>
      <c r="AQ522" s="731"/>
      <c r="AR522" s="731"/>
      <c r="AS522" s="731"/>
      <c r="AT522" s="731"/>
      <c r="AU522" s="731"/>
      <c r="AV522" s="731"/>
      <c r="AW522" s="731"/>
      <c r="AX522" s="731"/>
      <c r="AY522" s="731"/>
      <c r="AZ522" s="731"/>
      <c r="BA522" s="731"/>
      <c r="BB522" s="731"/>
      <c r="BC522" s="731"/>
      <c r="BD522" s="731"/>
      <c r="BE522" s="731"/>
      <c r="BF522" s="731"/>
      <c r="BG522" s="731"/>
      <c r="BH522" s="731"/>
      <c r="BI522" s="731"/>
      <c r="BJ522" s="731"/>
      <c r="BK522" s="731"/>
      <c r="BL522" s="731"/>
      <c r="BM522" s="731"/>
      <c r="BN522" s="731"/>
      <c r="BO522" s="731"/>
      <c r="BP522" s="731"/>
      <c r="BQ522" s="731"/>
      <c r="BR522" s="731"/>
      <c r="BS522" s="731"/>
      <c r="BT522" s="731"/>
      <c r="BU522" s="731"/>
      <c r="BV522" s="731"/>
      <c r="BW522" s="731"/>
      <c r="BX522" s="731"/>
      <c r="BY522" s="731"/>
      <c r="BZ522" s="731"/>
    </row>
    <row r="523" spans="4:148" x14ac:dyDescent="0.35">
      <c r="D523" s="350" t="s">
        <v>410</v>
      </c>
      <c r="F523" s="289"/>
    </row>
    <row r="524" spans="4:148" hidden="1" x14ac:dyDescent="0.35">
      <c r="D524" s="350" t="s">
        <v>328</v>
      </c>
      <c r="F524" s="289"/>
    </row>
    <row r="525" spans="4:148" hidden="1" x14ac:dyDescent="0.35">
      <c r="F525" s="289"/>
    </row>
    <row r="526" spans="4:148" hidden="1" x14ac:dyDescent="0.35">
      <c r="F526" s="289"/>
      <c r="H526" s="289">
        <f t="shared" ref="H526:BS529" si="59">H12-BZ12</f>
        <v>-278147614</v>
      </c>
      <c r="I526" s="289">
        <f t="shared" si="59"/>
        <v>0</v>
      </c>
      <c r="J526" s="289">
        <f t="shared" si="59"/>
        <v>0</v>
      </c>
      <c r="K526" s="289">
        <f t="shared" si="59"/>
        <v>0</v>
      </c>
      <c r="L526" s="289">
        <f t="shared" si="59"/>
        <v>0</v>
      </c>
      <c r="M526" s="289">
        <f t="shared" si="59"/>
        <v>-12780701</v>
      </c>
      <c r="N526" s="289">
        <f t="shared" si="59"/>
        <v>0</v>
      </c>
      <c r="O526" s="289">
        <f t="shared" si="59"/>
        <v>0</v>
      </c>
      <c r="P526" s="289">
        <f t="shared" si="59"/>
        <v>0</v>
      </c>
      <c r="Q526" s="289">
        <f t="shared" si="59"/>
        <v>0</v>
      </c>
      <c r="R526" s="289">
        <f t="shared" si="59"/>
        <v>-34830296</v>
      </c>
      <c r="S526" s="289">
        <f t="shared" si="59"/>
        <v>0</v>
      </c>
      <c r="T526" s="289">
        <f t="shared" si="59"/>
        <v>0</v>
      </c>
      <c r="U526" s="289">
        <f t="shared" si="59"/>
        <v>0</v>
      </c>
      <c r="V526" s="289">
        <f t="shared" si="59"/>
        <v>0</v>
      </c>
      <c r="W526" s="289">
        <f t="shared" si="59"/>
        <v>-34735785</v>
      </c>
      <c r="X526" s="289">
        <f t="shared" si="59"/>
        <v>0</v>
      </c>
      <c r="Y526" s="289">
        <f t="shared" si="59"/>
        <v>0</v>
      </c>
      <c r="Z526" s="289">
        <f t="shared" si="59"/>
        <v>0</v>
      </c>
      <c r="AA526" s="289">
        <f t="shared" si="59"/>
        <v>0</v>
      </c>
      <c r="AB526" s="289">
        <f t="shared" si="59"/>
        <v>-38432647</v>
      </c>
      <c r="AC526" s="289">
        <f t="shared" si="59"/>
        <v>0</v>
      </c>
      <c r="AD526" s="289">
        <f t="shared" si="59"/>
        <v>0</v>
      </c>
      <c r="AE526" s="289">
        <f t="shared" si="59"/>
        <v>0</v>
      </c>
      <c r="AF526" s="289">
        <f t="shared" si="59"/>
        <v>0</v>
      </c>
      <c r="AG526" s="289">
        <f t="shared" si="59"/>
        <v>-44030549</v>
      </c>
      <c r="AH526" s="289">
        <f t="shared" si="59"/>
        <v>0</v>
      </c>
      <c r="AI526" s="289">
        <f t="shared" si="59"/>
        <v>0</v>
      </c>
      <c r="AJ526" s="289">
        <f t="shared" si="59"/>
        <v>0</v>
      </c>
      <c r="AK526" s="289">
        <f t="shared" si="59"/>
        <v>0</v>
      </c>
      <c r="AL526" s="289">
        <f t="shared" si="59"/>
        <v>-42063914</v>
      </c>
      <c r="AM526" s="289">
        <f t="shared" si="59"/>
        <v>0</v>
      </c>
      <c r="AN526" s="289">
        <f t="shared" si="59"/>
        <v>0</v>
      </c>
      <c r="AO526" s="289">
        <f t="shared" si="59"/>
        <v>0</v>
      </c>
      <c r="AP526" s="289">
        <f t="shared" si="59"/>
        <v>0</v>
      </c>
      <c r="AQ526" s="289">
        <f t="shared" si="59"/>
        <v>-50096593</v>
      </c>
      <c r="AR526" s="289">
        <f t="shared" si="59"/>
        <v>0</v>
      </c>
      <c r="AS526" s="289">
        <f t="shared" si="59"/>
        <v>0</v>
      </c>
      <c r="AT526" s="289">
        <f t="shared" si="59"/>
        <v>0</v>
      </c>
      <c r="AU526" s="289">
        <f t="shared" si="59"/>
        <v>0</v>
      </c>
      <c r="AV526" s="289">
        <f t="shared" si="59"/>
        <v>-44745828</v>
      </c>
      <c r="AW526" s="289">
        <f t="shared" si="59"/>
        <v>0</v>
      </c>
      <c r="AX526" s="289">
        <f t="shared" si="59"/>
        <v>0</v>
      </c>
      <c r="AY526" s="289">
        <f t="shared" si="59"/>
        <v>0</v>
      </c>
      <c r="AZ526" s="289">
        <f t="shared" si="59"/>
        <v>0</v>
      </c>
      <c r="BA526" s="289">
        <f t="shared" si="59"/>
        <v>-43266606</v>
      </c>
      <c r="BB526" s="289">
        <f t="shared" si="59"/>
        <v>0</v>
      </c>
      <c r="BC526" s="289">
        <f t="shared" si="59"/>
        <v>0</v>
      </c>
      <c r="BD526" s="289">
        <f t="shared" si="59"/>
        <v>0</v>
      </c>
      <c r="BE526" s="289">
        <f t="shared" si="59"/>
        <v>0</v>
      </c>
      <c r="BF526" s="289">
        <f t="shared" si="59"/>
        <v>-24856012</v>
      </c>
      <c r="BG526" s="289">
        <f t="shared" si="59"/>
        <v>0</v>
      </c>
      <c r="BH526" s="289">
        <f t="shared" si="59"/>
        <v>0</v>
      </c>
      <c r="BI526" s="289">
        <f t="shared" si="59"/>
        <v>0</v>
      </c>
      <c r="BJ526" s="289">
        <f t="shared" si="59"/>
        <v>0</v>
      </c>
      <c r="BK526" s="289">
        <f t="shared" si="59"/>
        <v>-30199803</v>
      </c>
      <c r="BL526" s="289">
        <f t="shared" si="59"/>
        <v>0</v>
      </c>
      <c r="BM526" s="289">
        <f t="shared" si="59"/>
        <v>0</v>
      </c>
      <c r="BN526" s="289">
        <f t="shared" si="59"/>
        <v>0</v>
      </c>
      <c r="BO526" s="289">
        <f t="shared" si="59"/>
        <v>0</v>
      </c>
      <c r="BP526" s="289">
        <f t="shared" si="59"/>
        <v>-33045864</v>
      </c>
      <c r="BQ526" s="289">
        <f t="shared" si="59"/>
        <v>0</v>
      </c>
      <c r="BR526" s="289">
        <f t="shared" si="59"/>
        <v>0</v>
      </c>
      <c r="BS526" s="289">
        <f t="shared" si="59"/>
        <v>0</v>
      </c>
      <c r="BT526" s="289">
        <f t="shared" ref="BP526:BY529" si="60">BT12-EL12</f>
        <v>0</v>
      </c>
      <c r="BU526" s="289">
        <f t="shared" si="60"/>
        <v>-12780701</v>
      </c>
      <c r="BV526" s="289">
        <f t="shared" si="60"/>
        <v>0</v>
      </c>
      <c r="BW526" s="289">
        <f t="shared" si="60"/>
        <v>0</v>
      </c>
      <c r="BX526" s="289">
        <f t="shared" si="60"/>
        <v>0</v>
      </c>
      <c r="BY526" s="289">
        <f t="shared" si="60"/>
        <v>0</v>
      </c>
      <c r="CA526" s="289">
        <f>CA12-ER12</f>
        <v>0</v>
      </c>
      <c r="CB526" s="289" t="e">
        <f>CB12-#REF!</f>
        <v>#REF!</v>
      </c>
    </row>
    <row r="527" spans="4:148" hidden="1" x14ac:dyDescent="0.35">
      <c r="F527" s="289"/>
      <c r="H527" s="289">
        <f t="shared" si="59"/>
        <v>-181369992</v>
      </c>
      <c r="I527" s="289">
        <f t="shared" si="59"/>
        <v>0</v>
      </c>
      <c r="J527" s="289">
        <f t="shared" si="59"/>
        <v>0</v>
      </c>
      <c r="K527" s="289">
        <f t="shared" si="59"/>
        <v>0</v>
      </c>
      <c r="L527" s="289">
        <f t="shared" si="59"/>
        <v>0</v>
      </c>
      <c r="M527" s="289">
        <f t="shared" si="59"/>
        <v>-18834634</v>
      </c>
      <c r="N527" s="289">
        <f t="shared" si="59"/>
        <v>0</v>
      </c>
      <c r="O527" s="289">
        <f t="shared" si="59"/>
        <v>0</v>
      </c>
      <c r="P527" s="289">
        <f t="shared" si="59"/>
        <v>0</v>
      </c>
      <c r="Q527" s="289">
        <f t="shared" si="59"/>
        <v>0</v>
      </c>
      <c r="R527" s="289">
        <f t="shared" si="59"/>
        <v>-29877807</v>
      </c>
      <c r="S527" s="289">
        <f t="shared" si="59"/>
        <v>0</v>
      </c>
      <c r="T527" s="289">
        <f t="shared" si="59"/>
        <v>0</v>
      </c>
      <c r="U527" s="289">
        <f t="shared" si="59"/>
        <v>0</v>
      </c>
      <c r="V527" s="289">
        <f t="shared" si="59"/>
        <v>0</v>
      </c>
      <c r="W527" s="289">
        <f t="shared" si="59"/>
        <v>-25286242</v>
      </c>
      <c r="X527" s="289">
        <f t="shared" si="59"/>
        <v>0</v>
      </c>
      <c r="Y527" s="289">
        <f t="shared" si="59"/>
        <v>0</v>
      </c>
      <c r="Z527" s="289">
        <f t="shared" si="59"/>
        <v>0</v>
      </c>
      <c r="AA527" s="289">
        <f t="shared" si="59"/>
        <v>0</v>
      </c>
      <c r="AB527" s="289">
        <f t="shared" si="59"/>
        <v>-30336834</v>
      </c>
      <c r="AC527" s="289">
        <f t="shared" si="59"/>
        <v>0</v>
      </c>
      <c r="AD527" s="289">
        <f t="shared" si="59"/>
        <v>0</v>
      </c>
      <c r="AE527" s="289">
        <f t="shared" si="59"/>
        <v>0</v>
      </c>
      <c r="AF527" s="289">
        <f t="shared" si="59"/>
        <v>0</v>
      </c>
      <c r="AG527" s="289">
        <f t="shared" si="59"/>
        <v>-35673044</v>
      </c>
      <c r="AH527" s="289">
        <f t="shared" si="59"/>
        <v>0</v>
      </c>
      <c r="AI527" s="289">
        <f t="shared" si="59"/>
        <v>0</v>
      </c>
      <c r="AJ527" s="289">
        <f t="shared" si="59"/>
        <v>0</v>
      </c>
      <c r="AK527" s="289">
        <f t="shared" si="59"/>
        <v>0</v>
      </c>
      <c r="AL527" s="289">
        <f t="shared" si="59"/>
        <v>-33193459</v>
      </c>
      <c r="AM527" s="289">
        <f t="shared" si="59"/>
        <v>0</v>
      </c>
      <c r="AN527" s="289">
        <f t="shared" si="59"/>
        <v>0</v>
      </c>
      <c r="AO527" s="289">
        <f t="shared" si="59"/>
        <v>0</v>
      </c>
      <c r="AP527" s="289">
        <f t="shared" si="59"/>
        <v>0</v>
      </c>
      <c r="AQ527" s="289">
        <f t="shared" si="59"/>
        <v>-41553105</v>
      </c>
      <c r="AR527" s="289">
        <f t="shared" si="59"/>
        <v>0</v>
      </c>
      <c r="AS527" s="289">
        <f t="shared" si="59"/>
        <v>0</v>
      </c>
      <c r="AT527" s="289">
        <f t="shared" si="59"/>
        <v>0</v>
      </c>
      <c r="AU527" s="289">
        <f t="shared" si="59"/>
        <v>0</v>
      </c>
      <c r="AV527" s="289">
        <f t="shared" si="59"/>
        <v>-32584181</v>
      </c>
      <c r="AW527" s="289">
        <f t="shared" si="59"/>
        <v>0</v>
      </c>
      <c r="AX527" s="289">
        <f t="shared" si="59"/>
        <v>0</v>
      </c>
      <c r="AY527" s="289">
        <f t="shared" si="59"/>
        <v>0</v>
      </c>
      <c r="AZ527" s="289">
        <f t="shared" si="59"/>
        <v>0</v>
      </c>
      <c r="BA527" s="289">
        <f t="shared" si="59"/>
        <v>-37521918</v>
      </c>
      <c r="BB527" s="289">
        <f t="shared" si="59"/>
        <v>0</v>
      </c>
      <c r="BC527" s="289">
        <f t="shared" si="59"/>
        <v>0</v>
      </c>
      <c r="BD527" s="289">
        <f t="shared" si="59"/>
        <v>0</v>
      </c>
      <c r="BE527" s="289">
        <f t="shared" si="59"/>
        <v>0</v>
      </c>
      <c r="BF527" s="289">
        <f t="shared" si="59"/>
        <v>-15968292</v>
      </c>
      <c r="BG527" s="289">
        <f t="shared" si="59"/>
        <v>0</v>
      </c>
      <c r="BH527" s="289">
        <f t="shared" si="59"/>
        <v>0</v>
      </c>
      <c r="BI527" s="289">
        <f t="shared" si="59"/>
        <v>0</v>
      </c>
      <c r="BJ527" s="289">
        <f t="shared" si="59"/>
        <v>0</v>
      </c>
      <c r="BK527" s="289">
        <f t="shared" si="59"/>
        <v>-25809282</v>
      </c>
      <c r="BL527" s="289">
        <f t="shared" si="59"/>
        <v>0</v>
      </c>
      <c r="BM527" s="289">
        <f t="shared" si="59"/>
        <v>0</v>
      </c>
      <c r="BN527" s="289">
        <f t="shared" si="59"/>
        <v>0</v>
      </c>
      <c r="BO527" s="289">
        <f t="shared" si="59"/>
        <v>0</v>
      </c>
      <c r="BP527" s="289">
        <f t="shared" si="60"/>
        <v>-21709062</v>
      </c>
      <c r="BQ527" s="289">
        <f t="shared" si="60"/>
        <v>0</v>
      </c>
      <c r="BR527" s="289">
        <f t="shared" si="60"/>
        <v>0</v>
      </c>
      <c r="BS527" s="289">
        <f t="shared" si="60"/>
        <v>0</v>
      </c>
      <c r="BT527" s="289">
        <f t="shared" si="60"/>
        <v>0</v>
      </c>
      <c r="BU527" s="289">
        <f t="shared" si="60"/>
        <v>-18834634</v>
      </c>
      <c r="BV527" s="289">
        <f t="shared" si="60"/>
        <v>0</v>
      </c>
      <c r="BW527" s="289">
        <f t="shared" si="60"/>
        <v>0</v>
      </c>
      <c r="BX527" s="289">
        <f t="shared" si="60"/>
        <v>0</v>
      </c>
      <c r="BY527" s="289">
        <f t="shared" si="60"/>
        <v>0</v>
      </c>
      <c r="CA527" s="289">
        <f>CA13-ER13</f>
        <v>0</v>
      </c>
      <c r="CB527" s="289" t="e">
        <f>CB13-#REF!</f>
        <v>#REF!</v>
      </c>
    </row>
    <row r="528" spans="4:148" hidden="1" x14ac:dyDescent="0.35">
      <c r="F528" s="289"/>
      <c r="H528" s="289">
        <f t="shared" si="59"/>
        <v>-73896404</v>
      </c>
      <c r="I528" s="289">
        <f t="shared" si="59"/>
        <v>0</v>
      </c>
      <c r="J528" s="289">
        <f t="shared" si="59"/>
        <v>0</v>
      </c>
      <c r="K528" s="289">
        <f t="shared" si="59"/>
        <v>0</v>
      </c>
      <c r="L528" s="289">
        <f t="shared" si="59"/>
        <v>0</v>
      </c>
      <c r="M528" s="289">
        <f t="shared" si="59"/>
        <v>5931016</v>
      </c>
      <c r="N528" s="289">
        <f t="shared" si="59"/>
        <v>0</v>
      </c>
      <c r="O528" s="289">
        <f t="shared" si="59"/>
        <v>0</v>
      </c>
      <c r="P528" s="289">
        <f t="shared" si="59"/>
        <v>0</v>
      </c>
      <c r="Q528" s="289">
        <f t="shared" si="59"/>
        <v>0</v>
      </c>
      <c r="R528" s="289">
        <f t="shared" si="59"/>
        <v>-3377608</v>
      </c>
      <c r="S528" s="289">
        <f t="shared" si="59"/>
        <v>0</v>
      </c>
      <c r="T528" s="289">
        <f t="shared" si="59"/>
        <v>0</v>
      </c>
      <c r="U528" s="289">
        <f t="shared" si="59"/>
        <v>0</v>
      </c>
      <c r="V528" s="289">
        <f t="shared" si="59"/>
        <v>0</v>
      </c>
      <c r="W528" s="289">
        <f t="shared" si="59"/>
        <v>-6988514</v>
      </c>
      <c r="X528" s="289">
        <f t="shared" si="59"/>
        <v>0</v>
      </c>
      <c r="Y528" s="289">
        <f t="shared" si="59"/>
        <v>0</v>
      </c>
      <c r="Z528" s="289">
        <f t="shared" si="59"/>
        <v>0</v>
      </c>
      <c r="AA528" s="289">
        <f t="shared" si="59"/>
        <v>0</v>
      </c>
      <c r="AB528" s="289">
        <f t="shared" si="59"/>
        <v>-6817942</v>
      </c>
      <c r="AC528" s="289">
        <f t="shared" si="59"/>
        <v>0</v>
      </c>
      <c r="AD528" s="289">
        <f t="shared" si="59"/>
        <v>0</v>
      </c>
      <c r="AE528" s="289">
        <f t="shared" si="59"/>
        <v>0</v>
      </c>
      <c r="AF528" s="289">
        <f t="shared" si="59"/>
        <v>0</v>
      </c>
      <c r="AG528" s="289">
        <f t="shared" si="59"/>
        <v>-7494078</v>
      </c>
      <c r="AH528" s="289">
        <f t="shared" si="59"/>
        <v>0</v>
      </c>
      <c r="AI528" s="289">
        <f t="shared" si="59"/>
        <v>0</v>
      </c>
      <c r="AJ528" s="289">
        <f t="shared" si="59"/>
        <v>0</v>
      </c>
      <c r="AK528" s="289">
        <f t="shared" si="59"/>
        <v>0</v>
      </c>
      <c r="AL528" s="289">
        <f t="shared" si="59"/>
        <v>-6900588</v>
      </c>
      <c r="AM528" s="289">
        <f t="shared" si="59"/>
        <v>0</v>
      </c>
      <c r="AN528" s="289">
        <f t="shared" si="59"/>
        <v>0</v>
      </c>
      <c r="AO528" s="289">
        <f t="shared" si="59"/>
        <v>0</v>
      </c>
      <c r="AP528" s="289">
        <f t="shared" si="59"/>
        <v>0</v>
      </c>
      <c r="AQ528" s="289">
        <f t="shared" si="59"/>
        <v>-8336531</v>
      </c>
      <c r="AR528" s="289">
        <f t="shared" si="59"/>
        <v>0</v>
      </c>
      <c r="AS528" s="289">
        <f t="shared" si="59"/>
        <v>0</v>
      </c>
      <c r="AT528" s="289">
        <f t="shared" si="59"/>
        <v>0</v>
      </c>
      <c r="AU528" s="289">
        <f t="shared" si="59"/>
        <v>0</v>
      </c>
      <c r="AV528" s="289">
        <f t="shared" si="59"/>
        <v>-6740951</v>
      </c>
      <c r="AW528" s="289">
        <f t="shared" si="59"/>
        <v>0</v>
      </c>
      <c r="AX528" s="289">
        <f t="shared" si="59"/>
        <v>0</v>
      </c>
      <c r="AY528" s="289">
        <f t="shared" si="59"/>
        <v>0</v>
      </c>
      <c r="AZ528" s="289">
        <f t="shared" si="59"/>
        <v>0</v>
      </c>
      <c r="BA528" s="289">
        <f t="shared" si="59"/>
        <v>-4962423</v>
      </c>
      <c r="BB528" s="289">
        <f t="shared" si="59"/>
        <v>0</v>
      </c>
      <c r="BC528" s="289">
        <f t="shared" si="59"/>
        <v>0</v>
      </c>
      <c r="BD528" s="289">
        <f t="shared" si="59"/>
        <v>0</v>
      </c>
      <c r="BE528" s="289">
        <f t="shared" si="59"/>
        <v>0</v>
      </c>
      <c r="BF528" s="289">
        <f>BF14-DX14</f>
        <v>-6945648</v>
      </c>
      <c r="BG528" s="289">
        <f>BG14-DY14</f>
        <v>0</v>
      </c>
      <c r="BH528" s="289" t="e">
        <f>#REF!-DZ14</f>
        <v>#REF!</v>
      </c>
      <c r="BI528" s="289">
        <f t="shared" si="59"/>
        <v>0</v>
      </c>
      <c r="BJ528" s="289">
        <f t="shared" si="59"/>
        <v>0</v>
      </c>
      <c r="BK528" s="289">
        <f t="shared" si="59"/>
        <v>-2990750</v>
      </c>
      <c r="BL528" s="289">
        <f t="shared" si="59"/>
        <v>0</v>
      </c>
      <c r="BM528" s="289">
        <f t="shared" si="59"/>
        <v>0</v>
      </c>
      <c r="BN528" s="289">
        <f t="shared" si="59"/>
        <v>0</v>
      </c>
      <c r="BO528" s="289">
        <f t="shared" si="59"/>
        <v>0</v>
      </c>
      <c r="BP528" s="289">
        <f t="shared" si="59"/>
        <v>-8291391</v>
      </c>
      <c r="BQ528" s="289">
        <f t="shared" si="59"/>
        <v>0</v>
      </c>
      <c r="BR528" s="289">
        <f t="shared" si="59"/>
        <v>0</v>
      </c>
      <c r="BS528" s="289">
        <f t="shared" si="60"/>
        <v>0</v>
      </c>
      <c r="BT528" s="289">
        <f t="shared" si="60"/>
        <v>0</v>
      </c>
      <c r="BU528" s="289">
        <f t="shared" si="60"/>
        <v>5931016</v>
      </c>
      <c r="BV528" s="289">
        <f t="shared" si="60"/>
        <v>0</v>
      </c>
      <c r="BW528" s="289">
        <f t="shared" si="60"/>
        <v>0</v>
      </c>
      <c r="BX528" s="289">
        <f t="shared" si="60"/>
        <v>0</v>
      </c>
      <c r="BY528" s="289">
        <f t="shared" si="60"/>
        <v>0</v>
      </c>
      <c r="CA528" s="289">
        <f>CA14-ER14</f>
        <v>0</v>
      </c>
      <c r="CB528" s="289" t="e">
        <f>CB14-#REF!</f>
        <v>#REF!</v>
      </c>
    </row>
    <row r="529" spans="8:80" hidden="1" x14ac:dyDescent="0.35">
      <c r="H529" s="289">
        <f t="shared" si="59"/>
        <v>-22881218</v>
      </c>
      <c r="I529" s="289">
        <f t="shared" si="59"/>
        <v>0</v>
      </c>
      <c r="J529" s="289">
        <f t="shared" si="59"/>
        <v>0</v>
      </c>
      <c r="K529" s="289">
        <f t="shared" si="59"/>
        <v>0</v>
      </c>
      <c r="L529" s="289">
        <f t="shared" si="59"/>
        <v>0</v>
      </c>
      <c r="M529" s="289">
        <f t="shared" si="59"/>
        <v>122917</v>
      </c>
      <c r="N529" s="289">
        <f t="shared" si="59"/>
        <v>0</v>
      </c>
      <c r="O529" s="289">
        <f t="shared" si="59"/>
        <v>0</v>
      </c>
      <c r="P529" s="289">
        <f t="shared" si="59"/>
        <v>0</v>
      </c>
      <c r="Q529" s="289">
        <f t="shared" si="59"/>
        <v>0</v>
      </c>
      <c r="R529" s="289">
        <f t="shared" si="59"/>
        <v>-1574881</v>
      </c>
      <c r="S529" s="289">
        <f t="shared" si="59"/>
        <v>0</v>
      </c>
      <c r="T529" s="289">
        <f t="shared" si="59"/>
        <v>0</v>
      </c>
      <c r="U529" s="289">
        <f t="shared" si="59"/>
        <v>0</v>
      </c>
      <c r="V529" s="289">
        <f t="shared" si="59"/>
        <v>0</v>
      </c>
      <c r="W529" s="289">
        <f t="shared" si="59"/>
        <v>-2461029</v>
      </c>
      <c r="X529" s="289">
        <f t="shared" si="59"/>
        <v>0</v>
      </c>
      <c r="Y529" s="289">
        <f t="shared" si="59"/>
        <v>0</v>
      </c>
      <c r="Z529" s="289">
        <f t="shared" si="59"/>
        <v>0</v>
      </c>
      <c r="AA529" s="289">
        <f t="shared" si="59"/>
        <v>0</v>
      </c>
      <c r="AB529" s="289">
        <f t="shared" si="59"/>
        <v>-1277871</v>
      </c>
      <c r="AC529" s="289">
        <f t="shared" si="59"/>
        <v>0</v>
      </c>
      <c r="AD529" s="289">
        <f t="shared" si="59"/>
        <v>0</v>
      </c>
      <c r="AE529" s="289">
        <f t="shared" si="59"/>
        <v>0</v>
      </c>
      <c r="AF529" s="289">
        <f t="shared" si="59"/>
        <v>0</v>
      </c>
      <c r="AG529" s="289">
        <f t="shared" si="59"/>
        <v>-863427</v>
      </c>
      <c r="AH529" s="289">
        <f t="shared" si="59"/>
        <v>0</v>
      </c>
      <c r="AI529" s="289">
        <f t="shared" si="59"/>
        <v>0</v>
      </c>
      <c r="AJ529" s="289">
        <f t="shared" si="59"/>
        <v>0</v>
      </c>
      <c r="AK529" s="289">
        <f t="shared" si="59"/>
        <v>0</v>
      </c>
      <c r="AL529" s="289">
        <f t="shared" si="59"/>
        <v>-1969867</v>
      </c>
      <c r="AM529" s="289">
        <f t="shared" si="59"/>
        <v>0</v>
      </c>
      <c r="AN529" s="289">
        <f t="shared" si="59"/>
        <v>0</v>
      </c>
      <c r="AO529" s="289">
        <f t="shared" si="59"/>
        <v>0</v>
      </c>
      <c r="AP529" s="289">
        <f t="shared" si="59"/>
        <v>0</v>
      </c>
      <c r="AQ529" s="289">
        <f t="shared" si="59"/>
        <v>-206957</v>
      </c>
      <c r="AR529" s="289">
        <f t="shared" si="59"/>
        <v>0</v>
      </c>
      <c r="AS529" s="289">
        <f t="shared" si="59"/>
        <v>0</v>
      </c>
      <c r="AT529" s="289">
        <f t="shared" si="59"/>
        <v>0</v>
      </c>
      <c r="AU529" s="289">
        <f t="shared" si="59"/>
        <v>0</v>
      </c>
      <c r="AV529" s="289">
        <f t="shared" si="59"/>
        <v>-5420696</v>
      </c>
      <c r="AW529" s="289">
        <f t="shared" si="59"/>
        <v>0</v>
      </c>
      <c r="AX529" s="289">
        <f t="shared" si="59"/>
        <v>0</v>
      </c>
      <c r="AY529" s="289">
        <f t="shared" si="59"/>
        <v>0</v>
      </c>
      <c r="AZ529" s="289">
        <f t="shared" si="59"/>
        <v>0</v>
      </c>
      <c r="BA529" s="289">
        <f t="shared" si="59"/>
        <v>-782265</v>
      </c>
      <c r="BB529" s="289">
        <f t="shared" si="59"/>
        <v>0</v>
      </c>
      <c r="BC529" s="289">
        <f t="shared" si="59"/>
        <v>0</v>
      </c>
      <c r="BD529" s="289">
        <f t="shared" si="59"/>
        <v>0</v>
      </c>
      <c r="BE529" s="289">
        <f t="shared" si="59"/>
        <v>0</v>
      </c>
      <c r="BF529" s="289">
        <f>BF15-DX15</f>
        <v>-1942072</v>
      </c>
      <c r="BG529" s="289">
        <f>BG15-DY15</f>
        <v>0</v>
      </c>
      <c r="BH529" s="289">
        <f>BH15-DZ15</f>
        <v>0</v>
      </c>
      <c r="BI529" s="289">
        <f t="shared" si="59"/>
        <v>0</v>
      </c>
      <c r="BJ529" s="289">
        <f t="shared" si="59"/>
        <v>0</v>
      </c>
      <c r="BK529" s="289">
        <f t="shared" si="59"/>
        <v>-1399771</v>
      </c>
      <c r="BL529" s="289">
        <f t="shared" si="59"/>
        <v>0</v>
      </c>
      <c r="BM529" s="289">
        <f t="shared" si="59"/>
        <v>0</v>
      </c>
      <c r="BN529" s="289">
        <f t="shared" si="59"/>
        <v>0</v>
      </c>
      <c r="BO529" s="289">
        <f t="shared" si="59"/>
        <v>0</v>
      </c>
      <c r="BP529" s="289">
        <f t="shared" si="59"/>
        <v>-3045411</v>
      </c>
      <c r="BQ529" s="289">
        <f t="shared" si="59"/>
        <v>0</v>
      </c>
      <c r="BR529" s="289">
        <f t="shared" si="59"/>
        <v>0</v>
      </c>
      <c r="BS529" s="289">
        <f t="shared" si="60"/>
        <v>0</v>
      </c>
      <c r="BT529" s="289">
        <f t="shared" si="60"/>
        <v>0</v>
      </c>
      <c r="BU529" s="289">
        <f t="shared" si="60"/>
        <v>122917</v>
      </c>
      <c r="BV529" s="289">
        <f t="shared" si="60"/>
        <v>0</v>
      </c>
      <c r="BW529" s="289">
        <f t="shared" si="60"/>
        <v>0</v>
      </c>
      <c r="BX529" s="289">
        <f t="shared" si="60"/>
        <v>0</v>
      </c>
      <c r="BY529" s="289">
        <f t="shared" si="60"/>
        <v>0</v>
      </c>
      <c r="CA529" s="289">
        <f>CA15-ER15</f>
        <v>0</v>
      </c>
      <c r="CB529" s="289" t="e">
        <f>CB15-#REF!</f>
        <v>#REF!</v>
      </c>
    </row>
    <row r="530" spans="8:80" hidden="1" x14ac:dyDescent="0.35">
      <c r="H530" s="289" t="e">
        <f>#REF!-#REF!</f>
        <v>#REF!</v>
      </c>
      <c r="I530" s="289" t="e">
        <f>#REF!-#REF!</f>
        <v>#REF!</v>
      </c>
      <c r="J530" s="289" t="e">
        <f>#REF!-#REF!</f>
        <v>#REF!</v>
      </c>
      <c r="K530" s="289" t="e">
        <f>#REF!-#REF!</f>
        <v>#REF!</v>
      </c>
      <c r="L530" s="289" t="e">
        <f>#REF!-#REF!</f>
        <v>#REF!</v>
      </c>
      <c r="M530" s="289" t="e">
        <f>#REF!-#REF!</f>
        <v>#REF!</v>
      </c>
      <c r="N530" s="289" t="e">
        <f>#REF!-#REF!</f>
        <v>#REF!</v>
      </c>
      <c r="O530" s="289" t="e">
        <f>#REF!-#REF!</f>
        <v>#REF!</v>
      </c>
      <c r="P530" s="289" t="e">
        <f>#REF!-#REF!</f>
        <v>#REF!</v>
      </c>
      <c r="Q530" s="289" t="e">
        <f>#REF!-#REF!</f>
        <v>#REF!</v>
      </c>
      <c r="R530" s="289" t="e">
        <f>#REF!-#REF!</f>
        <v>#REF!</v>
      </c>
      <c r="S530" s="289" t="e">
        <f>#REF!-#REF!</f>
        <v>#REF!</v>
      </c>
      <c r="T530" s="289" t="e">
        <f>#REF!-#REF!</f>
        <v>#REF!</v>
      </c>
      <c r="U530" s="289" t="e">
        <f>#REF!-#REF!</f>
        <v>#REF!</v>
      </c>
      <c r="V530" s="289" t="e">
        <f>#REF!-#REF!</f>
        <v>#REF!</v>
      </c>
      <c r="W530" s="289" t="e">
        <f>#REF!-#REF!</f>
        <v>#REF!</v>
      </c>
      <c r="X530" s="289" t="e">
        <f>#REF!-#REF!</f>
        <v>#REF!</v>
      </c>
      <c r="Y530" s="289" t="e">
        <f>#REF!-#REF!</f>
        <v>#REF!</v>
      </c>
      <c r="Z530" s="289" t="e">
        <f>#REF!-#REF!</f>
        <v>#REF!</v>
      </c>
      <c r="AA530" s="289" t="e">
        <f>#REF!-#REF!</f>
        <v>#REF!</v>
      </c>
      <c r="AB530" s="289" t="e">
        <f>#REF!-#REF!</f>
        <v>#REF!</v>
      </c>
      <c r="AC530" s="289" t="e">
        <f>#REF!-#REF!</f>
        <v>#REF!</v>
      </c>
      <c r="AD530" s="289" t="e">
        <f>#REF!-#REF!</f>
        <v>#REF!</v>
      </c>
      <c r="AE530" s="289" t="e">
        <f>#REF!-#REF!</f>
        <v>#REF!</v>
      </c>
      <c r="AF530" s="289" t="e">
        <f>#REF!-#REF!</f>
        <v>#REF!</v>
      </c>
      <c r="AG530" s="289" t="e">
        <f>#REF!-#REF!</f>
        <v>#REF!</v>
      </c>
      <c r="AH530" s="289" t="e">
        <f>#REF!-#REF!</f>
        <v>#REF!</v>
      </c>
      <c r="AI530" s="289" t="e">
        <f>#REF!-#REF!</f>
        <v>#REF!</v>
      </c>
      <c r="AJ530" s="289" t="e">
        <f>#REF!-#REF!</f>
        <v>#REF!</v>
      </c>
      <c r="AK530" s="289" t="e">
        <f>#REF!-#REF!</f>
        <v>#REF!</v>
      </c>
      <c r="AL530" s="289" t="e">
        <f>#REF!-#REF!</f>
        <v>#REF!</v>
      </c>
      <c r="AM530" s="289" t="e">
        <f>#REF!-#REF!</f>
        <v>#REF!</v>
      </c>
      <c r="AN530" s="289" t="e">
        <f>#REF!-#REF!</f>
        <v>#REF!</v>
      </c>
      <c r="AO530" s="289" t="e">
        <f>#REF!-#REF!</f>
        <v>#REF!</v>
      </c>
      <c r="AP530" s="289" t="e">
        <f>#REF!-#REF!</f>
        <v>#REF!</v>
      </c>
      <c r="AQ530" s="289" t="e">
        <f>#REF!-#REF!</f>
        <v>#REF!</v>
      </c>
      <c r="AR530" s="289" t="e">
        <f>#REF!-#REF!</f>
        <v>#REF!</v>
      </c>
      <c r="AS530" s="289" t="e">
        <f>#REF!-#REF!</f>
        <v>#REF!</v>
      </c>
      <c r="AT530" s="289" t="e">
        <f>#REF!-#REF!</f>
        <v>#REF!</v>
      </c>
      <c r="AU530" s="289" t="e">
        <f>#REF!-#REF!</f>
        <v>#REF!</v>
      </c>
      <c r="AV530" s="289" t="e">
        <f>#REF!-#REF!</f>
        <v>#REF!</v>
      </c>
      <c r="AW530" s="289" t="e">
        <f>#REF!-#REF!</f>
        <v>#REF!</v>
      </c>
      <c r="AX530" s="289" t="e">
        <f>#REF!-#REF!</f>
        <v>#REF!</v>
      </c>
      <c r="AY530" s="289" t="e">
        <f>#REF!-#REF!</f>
        <v>#REF!</v>
      </c>
      <c r="AZ530" s="289" t="e">
        <f>#REF!-#REF!</f>
        <v>#REF!</v>
      </c>
      <c r="BA530" s="289" t="e">
        <f>#REF!-#REF!</f>
        <v>#REF!</v>
      </c>
      <c r="BB530" s="289" t="e">
        <f>#REF!-#REF!</f>
        <v>#REF!</v>
      </c>
      <c r="BC530" s="289" t="e">
        <f>#REF!-#REF!</f>
        <v>#REF!</v>
      </c>
      <c r="BD530" s="289" t="e">
        <f>#REF!-#REF!</f>
        <v>#REF!</v>
      </c>
      <c r="BE530" s="289" t="e">
        <f>#REF!-#REF!</f>
        <v>#REF!</v>
      </c>
      <c r="BF530" s="289" t="e">
        <f>#REF!-#REF!</f>
        <v>#REF!</v>
      </c>
      <c r="BG530" s="289" t="e">
        <f>#REF!-#REF!</f>
        <v>#REF!</v>
      </c>
      <c r="BH530" s="289" t="e">
        <f>#REF!-#REF!</f>
        <v>#REF!</v>
      </c>
      <c r="BI530" s="289" t="e">
        <f>#REF!-#REF!</f>
        <v>#REF!</v>
      </c>
      <c r="BJ530" s="289" t="e">
        <f>#REF!-#REF!</f>
        <v>#REF!</v>
      </c>
      <c r="BK530" s="289" t="e">
        <f>#REF!-#REF!</f>
        <v>#REF!</v>
      </c>
      <c r="BL530" s="289" t="e">
        <f>#REF!-#REF!</f>
        <v>#REF!</v>
      </c>
      <c r="BM530" s="289" t="e">
        <f>#REF!-#REF!</f>
        <v>#REF!</v>
      </c>
      <c r="BN530" s="289" t="e">
        <f>#REF!-#REF!</f>
        <v>#REF!</v>
      </c>
      <c r="BO530" s="289" t="e">
        <f>#REF!-#REF!</f>
        <v>#REF!</v>
      </c>
      <c r="BP530" s="289" t="e">
        <f>#REF!-#REF!</f>
        <v>#REF!</v>
      </c>
      <c r="BQ530" s="289" t="e">
        <f>#REF!-#REF!</f>
        <v>#REF!</v>
      </c>
      <c r="BR530" s="289" t="e">
        <f>#REF!-#REF!</f>
        <v>#REF!</v>
      </c>
      <c r="BS530" s="289" t="e">
        <f>#REF!-#REF!</f>
        <v>#REF!</v>
      </c>
      <c r="BT530" s="289" t="e">
        <f>#REF!-#REF!</f>
        <v>#REF!</v>
      </c>
      <c r="BU530" s="289" t="e">
        <f>#REF!-#REF!</f>
        <v>#REF!</v>
      </c>
      <c r="BV530" s="289" t="e">
        <f>#REF!-#REF!</f>
        <v>#REF!</v>
      </c>
      <c r="BW530" s="289" t="e">
        <f>#REF!-#REF!</f>
        <v>#REF!</v>
      </c>
      <c r="BX530" s="289" t="e">
        <f>#REF!-#REF!</f>
        <v>#REF!</v>
      </c>
      <c r="BY530" s="289" t="e">
        <f>#REF!-#REF!</f>
        <v>#REF!</v>
      </c>
      <c r="CA530" s="289" t="e">
        <f>#REF!-#REF!</f>
        <v>#REF!</v>
      </c>
      <c r="CB530" s="289" t="e">
        <f>#REF!-#REF!</f>
        <v>#REF!</v>
      </c>
    </row>
    <row r="531" spans="8:80" hidden="1" x14ac:dyDescent="0.35">
      <c r="H531" s="289">
        <f t="shared" ref="H531:BS534" si="61">H16-BZ16</f>
        <v>0</v>
      </c>
      <c r="I531" s="289">
        <f t="shared" si="61"/>
        <v>0</v>
      </c>
      <c r="J531" s="289">
        <f t="shared" si="61"/>
        <v>0</v>
      </c>
      <c r="K531" s="289">
        <f t="shared" si="61"/>
        <v>0</v>
      </c>
      <c r="L531" s="289">
        <f t="shared" si="61"/>
        <v>0</v>
      </c>
      <c r="M531" s="289">
        <f t="shared" si="61"/>
        <v>0</v>
      </c>
      <c r="N531" s="289">
        <f t="shared" si="61"/>
        <v>0</v>
      </c>
      <c r="O531" s="289">
        <f t="shared" si="61"/>
        <v>0</v>
      </c>
      <c r="P531" s="289">
        <f t="shared" si="61"/>
        <v>0</v>
      </c>
      <c r="Q531" s="289">
        <f t="shared" si="61"/>
        <v>0</v>
      </c>
      <c r="R531" s="289">
        <f t="shared" si="61"/>
        <v>0</v>
      </c>
      <c r="S531" s="289">
        <f t="shared" si="61"/>
        <v>0</v>
      </c>
      <c r="T531" s="289">
        <f t="shared" si="61"/>
        <v>0</v>
      </c>
      <c r="U531" s="289">
        <f t="shared" si="61"/>
        <v>0</v>
      </c>
      <c r="V531" s="289">
        <f t="shared" si="61"/>
        <v>0</v>
      </c>
      <c r="W531" s="289">
        <f t="shared" si="61"/>
        <v>0</v>
      </c>
      <c r="X531" s="289">
        <f t="shared" si="61"/>
        <v>0</v>
      </c>
      <c r="Y531" s="289">
        <f t="shared" si="61"/>
        <v>0</v>
      </c>
      <c r="Z531" s="289">
        <f t="shared" si="61"/>
        <v>0</v>
      </c>
      <c r="AA531" s="289">
        <f t="shared" si="61"/>
        <v>0</v>
      </c>
      <c r="AB531" s="289">
        <f t="shared" si="61"/>
        <v>0</v>
      </c>
      <c r="AC531" s="289">
        <f t="shared" si="61"/>
        <v>0</v>
      </c>
      <c r="AD531" s="289">
        <f t="shared" si="61"/>
        <v>0</v>
      </c>
      <c r="AE531" s="289">
        <f t="shared" si="61"/>
        <v>0</v>
      </c>
      <c r="AF531" s="289">
        <f t="shared" si="61"/>
        <v>0</v>
      </c>
      <c r="AG531" s="289">
        <f t="shared" si="61"/>
        <v>0</v>
      </c>
      <c r="AH531" s="289">
        <f t="shared" si="61"/>
        <v>0</v>
      </c>
      <c r="AI531" s="289">
        <f t="shared" si="61"/>
        <v>0</v>
      </c>
      <c r="AJ531" s="289">
        <f t="shared" si="61"/>
        <v>0</v>
      </c>
      <c r="AK531" s="289">
        <f t="shared" si="61"/>
        <v>0</v>
      </c>
      <c r="AL531" s="289">
        <f t="shared" si="61"/>
        <v>0</v>
      </c>
      <c r="AM531" s="289">
        <f t="shared" si="61"/>
        <v>0</v>
      </c>
      <c r="AN531" s="289">
        <f t="shared" si="61"/>
        <v>0</v>
      </c>
      <c r="AO531" s="289">
        <f t="shared" si="61"/>
        <v>0</v>
      </c>
      <c r="AP531" s="289">
        <f t="shared" si="61"/>
        <v>0</v>
      </c>
      <c r="AQ531" s="289">
        <f t="shared" si="61"/>
        <v>0</v>
      </c>
      <c r="AR531" s="289">
        <f t="shared" si="61"/>
        <v>0</v>
      </c>
      <c r="AS531" s="289">
        <f t="shared" si="61"/>
        <v>0</v>
      </c>
      <c r="AT531" s="289">
        <f t="shared" si="61"/>
        <v>0</v>
      </c>
      <c r="AU531" s="289">
        <f t="shared" si="61"/>
        <v>0</v>
      </c>
      <c r="AV531" s="289">
        <f t="shared" si="61"/>
        <v>0</v>
      </c>
      <c r="AW531" s="289">
        <f t="shared" si="61"/>
        <v>0</v>
      </c>
      <c r="AX531" s="289">
        <f t="shared" si="61"/>
        <v>0</v>
      </c>
      <c r="AY531" s="289">
        <f t="shared" si="61"/>
        <v>0</v>
      </c>
      <c r="AZ531" s="289">
        <f t="shared" si="61"/>
        <v>0</v>
      </c>
      <c r="BA531" s="289">
        <f t="shared" si="61"/>
        <v>0</v>
      </c>
      <c r="BB531" s="289">
        <f t="shared" si="61"/>
        <v>0</v>
      </c>
      <c r="BC531" s="289">
        <f t="shared" si="61"/>
        <v>0</v>
      </c>
      <c r="BD531" s="289">
        <f t="shared" si="61"/>
        <v>0</v>
      </c>
      <c r="BE531" s="289">
        <f t="shared" si="61"/>
        <v>0</v>
      </c>
      <c r="BF531" s="289">
        <f t="shared" si="61"/>
        <v>0</v>
      </c>
      <c r="BG531" s="289">
        <f t="shared" si="61"/>
        <v>0</v>
      </c>
      <c r="BH531" s="289">
        <f t="shared" si="61"/>
        <v>0</v>
      </c>
      <c r="BI531" s="289">
        <f t="shared" si="61"/>
        <v>0</v>
      </c>
      <c r="BJ531" s="289">
        <f t="shared" si="61"/>
        <v>0</v>
      </c>
      <c r="BK531" s="289">
        <f t="shared" si="61"/>
        <v>0</v>
      </c>
      <c r="BL531" s="289">
        <f t="shared" si="61"/>
        <v>0</v>
      </c>
      <c r="BM531" s="289">
        <f t="shared" si="61"/>
        <v>0</v>
      </c>
      <c r="BN531" s="289">
        <f t="shared" si="61"/>
        <v>0</v>
      </c>
      <c r="BO531" s="289">
        <f t="shared" si="61"/>
        <v>0</v>
      </c>
      <c r="BP531" s="289">
        <f t="shared" si="61"/>
        <v>0</v>
      </c>
      <c r="BQ531" s="289">
        <f t="shared" si="61"/>
        <v>0</v>
      </c>
      <c r="BR531" s="289">
        <f t="shared" si="61"/>
        <v>0</v>
      </c>
      <c r="BS531" s="289">
        <f t="shared" si="61"/>
        <v>0</v>
      </c>
      <c r="BT531" s="289">
        <f t="shared" ref="BT531:BY539" si="62">BT16-EL16</f>
        <v>0</v>
      </c>
      <c r="BU531" s="289">
        <f t="shared" si="62"/>
        <v>0</v>
      </c>
      <c r="BV531" s="289">
        <f t="shared" si="62"/>
        <v>0</v>
      </c>
      <c r="BW531" s="289">
        <f t="shared" si="62"/>
        <v>0</v>
      </c>
      <c r="BX531" s="289">
        <f t="shared" si="62"/>
        <v>0</v>
      </c>
      <c r="BY531" s="289">
        <f t="shared" si="62"/>
        <v>0</v>
      </c>
      <c r="CA531" s="289">
        <f t="shared" ref="CA531:CA539" si="63">CA16-ER16</f>
        <v>0</v>
      </c>
      <c r="CB531" s="289" t="e">
        <f>CB16-#REF!</f>
        <v>#REF!</v>
      </c>
    </row>
    <row r="532" spans="8:80" hidden="1" x14ac:dyDescent="0.35">
      <c r="H532" s="289">
        <f t="shared" si="61"/>
        <v>-184869992</v>
      </c>
      <c r="I532" s="289">
        <f t="shared" si="61"/>
        <v>0</v>
      </c>
      <c r="J532" s="289">
        <f t="shared" si="61"/>
        <v>0</v>
      </c>
      <c r="K532" s="289">
        <f t="shared" si="61"/>
        <v>0</v>
      </c>
      <c r="L532" s="289">
        <f t="shared" si="61"/>
        <v>0</v>
      </c>
      <c r="M532" s="289">
        <f t="shared" si="61"/>
        <v>-18834634</v>
      </c>
      <c r="N532" s="289">
        <f t="shared" si="61"/>
        <v>0</v>
      </c>
      <c r="O532" s="289">
        <f t="shared" si="61"/>
        <v>0</v>
      </c>
      <c r="P532" s="289">
        <f t="shared" si="61"/>
        <v>0</v>
      </c>
      <c r="Q532" s="289">
        <f t="shared" si="61"/>
        <v>0</v>
      </c>
      <c r="R532" s="289">
        <f t="shared" si="61"/>
        <v>-29877807</v>
      </c>
      <c r="S532" s="289">
        <f t="shared" si="61"/>
        <v>0</v>
      </c>
      <c r="T532" s="289">
        <f t="shared" si="61"/>
        <v>0</v>
      </c>
      <c r="U532" s="289">
        <f t="shared" si="61"/>
        <v>0</v>
      </c>
      <c r="V532" s="289">
        <f t="shared" si="61"/>
        <v>0</v>
      </c>
      <c r="W532" s="289">
        <f t="shared" si="61"/>
        <v>-25286242</v>
      </c>
      <c r="X532" s="289">
        <f t="shared" si="61"/>
        <v>0</v>
      </c>
      <c r="Y532" s="289">
        <f t="shared" si="61"/>
        <v>0</v>
      </c>
      <c r="Z532" s="289">
        <f t="shared" si="61"/>
        <v>0</v>
      </c>
      <c r="AA532" s="289">
        <f t="shared" si="61"/>
        <v>0</v>
      </c>
      <c r="AB532" s="289">
        <f t="shared" si="61"/>
        <v>-30336834</v>
      </c>
      <c r="AC532" s="289">
        <f t="shared" si="61"/>
        <v>0</v>
      </c>
      <c r="AD532" s="289">
        <f t="shared" si="61"/>
        <v>0</v>
      </c>
      <c r="AE532" s="289">
        <f t="shared" si="61"/>
        <v>0</v>
      </c>
      <c r="AF532" s="289">
        <f t="shared" si="61"/>
        <v>0</v>
      </c>
      <c r="AG532" s="289">
        <f t="shared" si="61"/>
        <v>-35673044</v>
      </c>
      <c r="AH532" s="289">
        <f t="shared" si="61"/>
        <v>0</v>
      </c>
      <c r="AI532" s="289">
        <f t="shared" si="61"/>
        <v>0</v>
      </c>
      <c r="AJ532" s="289">
        <f t="shared" si="61"/>
        <v>0</v>
      </c>
      <c r="AK532" s="289">
        <f t="shared" si="61"/>
        <v>0</v>
      </c>
      <c r="AL532" s="289">
        <f t="shared" si="61"/>
        <v>-33193459</v>
      </c>
      <c r="AM532" s="289">
        <f t="shared" si="61"/>
        <v>0</v>
      </c>
      <c r="AN532" s="289">
        <f t="shared" si="61"/>
        <v>0</v>
      </c>
      <c r="AO532" s="289">
        <f t="shared" si="61"/>
        <v>0</v>
      </c>
      <c r="AP532" s="289">
        <f t="shared" si="61"/>
        <v>0</v>
      </c>
      <c r="AQ532" s="289">
        <f t="shared" si="61"/>
        <v>-41553105</v>
      </c>
      <c r="AR532" s="289">
        <f t="shared" si="61"/>
        <v>0</v>
      </c>
      <c r="AS532" s="289">
        <f t="shared" si="61"/>
        <v>0</v>
      </c>
      <c r="AT532" s="289">
        <f t="shared" si="61"/>
        <v>0</v>
      </c>
      <c r="AU532" s="289">
        <f t="shared" si="61"/>
        <v>0</v>
      </c>
      <c r="AV532" s="289">
        <f t="shared" si="61"/>
        <v>-32584181</v>
      </c>
      <c r="AW532" s="289">
        <f t="shared" si="61"/>
        <v>0</v>
      </c>
      <c r="AX532" s="289">
        <f t="shared" si="61"/>
        <v>0</v>
      </c>
      <c r="AY532" s="289">
        <f t="shared" si="61"/>
        <v>0</v>
      </c>
      <c r="AZ532" s="289">
        <f t="shared" si="61"/>
        <v>0</v>
      </c>
      <c r="BA532" s="289">
        <f t="shared" si="61"/>
        <v>-37521918</v>
      </c>
      <c r="BB532" s="289">
        <f t="shared" si="61"/>
        <v>0</v>
      </c>
      <c r="BC532" s="289">
        <f t="shared" si="61"/>
        <v>0</v>
      </c>
      <c r="BD532" s="289">
        <f t="shared" si="61"/>
        <v>0</v>
      </c>
      <c r="BE532" s="289">
        <f t="shared" si="61"/>
        <v>0</v>
      </c>
      <c r="BF532" s="289">
        <f t="shared" si="61"/>
        <v>-15968292</v>
      </c>
      <c r="BG532" s="289">
        <f t="shared" si="61"/>
        <v>0</v>
      </c>
      <c r="BH532" s="289">
        <f t="shared" si="61"/>
        <v>0</v>
      </c>
      <c r="BI532" s="289">
        <f t="shared" si="61"/>
        <v>0</v>
      </c>
      <c r="BJ532" s="289">
        <f t="shared" si="61"/>
        <v>0</v>
      </c>
      <c r="BK532" s="289">
        <f t="shared" si="61"/>
        <v>-25809282</v>
      </c>
      <c r="BL532" s="289">
        <f t="shared" si="61"/>
        <v>0</v>
      </c>
      <c r="BM532" s="289">
        <f t="shared" si="61"/>
        <v>0</v>
      </c>
      <c r="BN532" s="289">
        <f t="shared" si="61"/>
        <v>0</v>
      </c>
      <c r="BO532" s="289">
        <f t="shared" si="61"/>
        <v>0</v>
      </c>
      <c r="BP532" s="289">
        <f t="shared" si="61"/>
        <v>-21709062</v>
      </c>
      <c r="BQ532" s="289">
        <f t="shared" si="61"/>
        <v>0</v>
      </c>
      <c r="BR532" s="289">
        <f t="shared" si="61"/>
        <v>0</v>
      </c>
      <c r="BS532" s="289">
        <f t="shared" si="61"/>
        <v>0</v>
      </c>
      <c r="BT532" s="289">
        <f t="shared" si="62"/>
        <v>0</v>
      </c>
      <c r="BU532" s="289">
        <f t="shared" si="62"/>
        <v>-18834634</v>
      </c>
      <c r="BV532" s="289">
        <f t="shared" si="62"/>
        <v>0</v>
      </c>
      <c r="BW532" s="289">
        <f t="shared" si="62"/>
        <v>0</v>
      </c>
      <c r="BX532" s="289">
        <f t="shared" si="62"/>
        <v>0</v>
      </c>
      <c r="BY532" s="289">
        <f t="shared" si="62"/>
        <v>0</v>
      </c>
      <c r="CA532" s="289">
        <f t="shared" si="63"/>
        <v>0</v>
      </c>
      <c r="CB532" s="289" t="e">
        <f>CB17-#REF!</f>
        <v>#REF!</v>
      </c>
    </row>
    <row r="533" spans="8:80" hidden="1" x14ac:dyDescent="0.35">
      <c r="H533" s="289">
        <f t="shared" si="61"/>
        <v>-139921469</v>
      </c>
      <c r="I533" s="289">
        <f t="shared" si="61"/>
        <v>0</v>
      </c>
      <c r="J533" s="289">
        <f t="shared" si="61"/>
        <v>0</v>
      </c>
      <c r="K533" s="289">
        <f t="shared" si="61"/>
        <v>0</v>
      </c>
      <c r="L533" s="289">
        <f t="shared" si="61"/>
        <v>0</v>
      </c>
      <c r="M533" s="289">
        <f t="shared" si="61"/>
        <v>-16102254</v>
      </c>
      <c r="N533" s="289">
        <f t="shared" si="61"/>
        <v>0</v>
      </c>
      <c r="O533" s="289">
        <f t="shared" si="61"/>
        <v>0</v>
      </c>
      <c r="P533" s="289">
        <f t="shared" si="61"/>
        <v>0</v>
      </c>
      <c r="Q533" s="289">
        <f t="shared" si="61"/>
        <v>0</v>
      </c>
      <c r="R533" s="289">
        <f t="shared" si="61"/>
        <v>-23861543</v>
      </c>
      <c r="S533" s="289">
        <f t="shared" si="61"/>
        <v>0</v>
      </c>
      <c r="T533" s="289">
        <f t="shared" si="61"/>
        <v>0</v>
      </c>
      <c r="U533" s="289">
        <f t="shared" si="61"/>
        <v>0</v>
      </c>
      <c r="V533" s="289">
        <f t="shared" si="61"/>
        <v>0</v>
      </c>
      <c r="W533" s="289">
        <f t="shared" si="61"/>
        <v>-19639474</v>
      </c>
      <c r="X533" s="289">
        <f t="shared" si="61"/>
        <v>0</v>
      </c>
      <c r="Y533" s="289">
        <f t="shared" si="61"/>
        <v>0</v>
      </c>
      <c r="Z533" s="289">
        <f t="shared" si="61"/>
        <v>0</v>
      </c>
      <c r="AA533" s="289">
        <f t="shared" si="61"/>
        <v>0</v>
      </c>
      <c r="AB533" s="289">
        <f t="shared" si="61"/>
        <v>-24577054</v>
      </c>
      <c r="AC533" s="289">
        <f t="shared" si="61"/>
        <v>0</v>
      </c>
      <c r="AD533" s="289">
        <f t="shared" si="61"/>
        <v>0</v>
      </c>
      <c r="AE533" s="289">
        <f t="shared" si="61"/>
        <v>0</v>
      </c>
      <c r="AF533" s="289">
        <f t="shared" si="61"/>
        <v>0</v>
      </c>
      <c r="AG533" s="289">
        <f t="shared" si="61"/>
        <v>-28904843</v>
      </c>
      <c r="AH533" s="289">
        <f t="shared" si="61"/>
        <v>0</v>
      </c>
      <c r="AI533" s="289">
        <f t="shared" si="61"/>
        <v>0</v>
      </c>
      <c r="AJ533" s="289">
        <f t="shared" si="61"/>
        <v>0</v>
      </c>
      <c r="AK533" s="289">
        <f t="shared" si="61"/>
        <v>0</v>
      </c>
      <c r="AL533" s="289">
        <f t="shared" si="61"/>
        <v>-27276848</v>
      </c>
      <c r="AM533" s="289">
        <f t="shared" si="61"/>
        <v>0</v>
      </c>
      <c r="AN533" s="289">
        <f t="shared" si="61"/>
        <v>0</v>
      </c>
      <c r="AO533" s="289">
        <f t="shared" si="61"/>
        <v>0</v>
      </c>
      <c r="AP533" s="289">
        <f t="shared" si="61"/>
        <v>0</v>
      </c>
      <c r="AQ533" s="289">
        <f t="shared" si="61"/>
        <v>-37663584</v>
      </c>
      <c r="AR533" s="289">
        <f t="shared" si="61"/>
        <v>0</v>
      </c>
      <c r="AS533" s="289">
        <f t="shared" si="61"/>
        <v>0</v>
      </c>
      <c r="AT533" s="289">
        <f t="shared" si="61"/>
        <v>0</v>
      </c>
      <c r="AU533" s="289">
        <f t="shared" si="61"/>
        <v>0</v>
      </c>
      <c r="AV533" s="289">
        <f t="shared" si="61"/>
        <v>-28602095</v>
      </c>
      <c r="AW533" s="289">
        <f t="shared" si="61"/>
        <v>0</v>
      </c>
      <c r="AX533" s="289">
        <f t="shared" si="61"/>
        <v>0</v>
      </c>
      <c r="AY533" s="289">
        <f t="shared" si="61"/>
        <v>0</v>
      </c>
      <c r="AZ533" s="289">
        <f t="shared" si="61"/>
        <v>0</v>
      </c>
      <c r="BA533" s="289">
        <f t="shared" si="61"/>
        <v>-34114741</v>
      </c>
      <c r="BB533" s="289">
        <f t="shared" si="61"/>
        <v>0</v>
      </c>
      <c r="BC533" s="289">
        <f t="shared" si="61"/>
        <v>0</v>
      </c>
      <c r="BD533" s="289">
        <f t="shared" si="61"/>
        <v>0</v>
      </c>
      <c r="BE533" s="289">
        <f t="shared" si="61"/>
        <v>0</v>
      </c>
      <c r="BF533" s="289">
        <f t="shared" si="61"/>
        <v>-14492447</v>
      </c>
      <c r="BG533" s="289">
        <f t="shared" si="61"/>
        <v>0</v>
      </c>
      <c r="BH533" s="289">
        <f t="shared" si="61"/>
        <v>0</v>
      </c>
      <c r="BI533" s="289">
        <f t="shared" si="61"/>
        <v>0</v>
      </c>
      <c r="BJ533" s="289">
        <f t="shared" si="61"/>
        <v>0</v>
      </c>
      <c r="BK533" s="289">
        <f t="shared" si="61"/>
        <v>-26534510</v>
      </c>
      <c r="BL533" s="289">
        <f t="shared" si="61"/>
        <v>0</v>
      </c>
      <c r="BM533" s="289">
        <f t="shared" si="61"/>
        <v>0</v>
      </c>
      <c r="BN533" s="289">
        <f t="shared" si="61"/>
        <v>0</v>
      </c>
      <c r="BO533" s="289">
        <f t="shared" si="61"/>
        <v>0</v>
      </c>
      <c r="BP533" s="289">
        <f t="shared" si="61"/>
        <v>-21578750</v>
      </c>
      <c r="BQ533" s="289">
        <f t="shared" si="61"/>
        <v>0</v>
      </c>
      <c r="BR533" s="289">
        <f t="shared" si="61"/>
        <v>0</v>
      </c>
      <c r="BS533" s="289">
        <f t="shared" si="61"/>
        <v>0</v>
      </c>
      <c r="BT533" s="289">
        <f t="shared" si="62"/>
        <v>0</v>
      </c>
      <c r="BU533" s="289">
        <f t="shared" si="62"/>
        <v>-16102254</v>
      </c>
      <c r="BV533" s="289">
        <f t="shared" si="62"/>
        <v>0</v>
      </c>
      <c r="BW533" s="289">
        <f t="shared" si="62"/>
        <v>0</v>
      </c>
      <c r="BX533" s="289">
        <f t="shared" si="62"/>
        <v>0</v>
      </c>
      <c r="BY533" s="289">
        <f t="shared" si="62"/>
        <v>0</v>
      </c>
      <c r="CA533" s="289">
        <f t="shared" si="63"/>
        <v>0</v>
      </c>
      <c r="CB533" s="289" t="e">
        <f>CB18-#REF!</f>
        <v>#REF!</v>
      </c>
    </row>
    <row r="534" spans="8:80" hidden="1" x14ac:dyDescent="0.35">
      <c r="H534" s="289">
        <f t="shared" si="61"/>
        <v>-30695181</v>
      </c>
      <c r="I534" s="289">
        <f t="shared" si="61"/>
        <v>0</v>
      </c>
      <c r="J534" s="289">
        <f t="shared" si="61"/>
        <v>0</v>
      </c>
      <c r="K534" s="289">
        <f t="shared" si="61"/>
        <v>0</v>
      </c>
      <c r="L534" s="289">
        <f t="shared" si="61"/>
        <v>0</v>
      </c>
      <c r="M534" s="289">
        <f t="shared" si="61"/>
        <v>-2446205</v>
      </c>
      <c r="N534" s="289">
        <f t="shared" si="61"/>
        <v>0</v>
      </c>
      <c r="O534" s="289">
        <f t="shared" si="61"/>
        <v>0</v>
      </c>
      <c r="P534" s="289">
        <f t="shared" si="61"/>
        <v>0</v>
      </c>
      <c r="Q534" s="289">
        <f t="shared" si="61"/>
        <v>0</v>
      </c>
      <c r="R534" s="289">
        <f t="shared" si="61"/>
        <v>-4200413</v>
      </c>
      <c r="S534" s="289">
        <f t="shared" si="61"/>
        <v>0</v>
      </c>
      <c r="T534" s="289">
        <f t="shared" si="61"/>
        <v>0</v>
      </c>
      <c r="U534" s="289">
        <f t="shared" si="61"/>
        <v>0</v>
      </c>
      <c r="V534" s="289">
        <f t="shared" si="61"/>
        <v>0</v>
      </c>
      <c r="W534" s="289">
        <f t="shared" si="61"/>
        <v>-3611342</v>
      </c>
      <c r="X534" s="289">
        <f t="shared" si="61"/>
        <v>0</v>
      </c>
      <c r="Y534" s="289">
        <f t="shared" si="61"/>
        <v>0</v>
      </c>
      <c r="Z534" s="289">
        <f t="shared" si="61"/>
        <v>0</v>
      </c>
      <c r="AA534" s="289">
        <f t="shared" si="61"/>
        <v>0</v>
      </c>
      <c r="AB534" s="289">
        <f t="shared" si="61"/>
        <v>-3495865</v>
      </c>
      <c r="AC534" s="289">
        <f t="shared" si="61"/>
        <v>0</v>
      </c>
      <c r="AD534" s="289">
        <f t="shared" si="61"/>
        <v>0</v>
      </c>
      <c r="AE534" s="289">
        <f t="shared" si="61"/>
        <v>0</v>
      </c>
      <c r="AF534" s="289">
        <f t="shared" si="61"/>
        <v>0</v>
      </c>
      <c r="AG534" s="289">
        <f t="shared" si="61"/>
        <v>-4292968</v>
      </c>
      <c r="AH534" s="289">
        <f t="shared" si="61"/>
        <v>0</v>
      </c>
      <c r="AI534" s="289">
        <f t="shared" si="61"/>
        <v>0</v>
      </c>
      <c r="AJ534" s="289">
        <f t="shared" si="61"/>
        <v>0</v>
      </c>
      <c r="AK534" s="289">
        <f t="shared" si="61"/>
        <v>0</v>
      </c>
      <c r="AL534" s="289">
        <f t="shared" si="61"/>
        <v>-3774622</v>
      </c>
      <c r="AM534" s="289">
        <f t="shared" si="61"/>
        <v>0</v>
      </c>
      <c r="AN534" s="289">
        <f t="shared" si="61"/>
        <v>0</v>
      </c>
      <c r="AO534" s="289">
        <f t="shared" si="61"/>
        <v>0</v>
      </c>
      <c r="AP534" s="289">
        <f t="shared" si="61"/>
        <v>0</v>
      </c>
      <c r="AQ534" s="289">
        <f t="shared" si="61"/>
        <v>-2131317</v>
      </c>
      <c r="AR534" s="289">
        <f t="shared" si="61"/>
        <v>0</v>
      </c>
      <c r="AS534" s="289">
        <f t="shared" si="61"/>
        <v>0</v>
      </c>
      <c r="AT534" s="289">
        <f t="shared" si="61"/>
        <v>0</v>
      </c>
      <c r="AU534" s="289">
        <f t="shared" si="61"/>
        <v>0</v>
      </c>
      <c r="AV534" s="289">
        <f t="shared" si="61"/>
        <v>-2227579</v>
      </c>
      <c r="AW534" s="289">
        <f t="shared" si="61"/>
        <v>0</v>
      </c>
      <c r="AX534" s="289">
        <f t="shared" si="61"/>
        <v>0</v>
      </c>
      <c r="AY534" s="289">
        <f t="shared" si="61"/>
        <v>0</v>
      </c>
      <c r="AZ534" s="289">
        <f t="shared" si="61"/>
        <v>0</v>
      </c>
      <c r="BA534" s="289">
        <f t="shared" si="61"/>
        <v>-1625837</v>
      </c>
      <c r="BB534" s="289">
        <f t="shared" si="61"/>
        <v>0</v>
      </c>
      <c r="BC534" s="289">
        <f t="shared" si="61"/>
        <v>0</v>
      </c>
      <c r="BD534" s="289">
        <f t="shared" si="61"/>
        <v>0</v>
      </c>
      <c r="BE534" s="289">
        <f t="shared" si="61"/>
        <v>0</v>
      </c>
      <c r="BF534" s="289">
        <f t="shared" si="61"/>
        <v>-797375</v>
      </c>
      <c r="BG534" s="289">
        <f t="shared" si="61"/>
        <v>0</v>
      </c>
      <c r="BH534" s="289">
        <f t="shared" si="61"/>
        <v>0</v>
      </c>
      <c r="BI534" s="289">
        <f t="shared" si="61"/>
        <v>0</v>
      </c>
      <c r="BJ534" s="289">
        <f t="shared" si="61"/>
        <v>0</v>
      </c>
      <c r="BK534" s="289">
        <f t="shared" si="61"/>
        <v>-749005</v>
      </c>
      <c r="BL534" s="289">
        <f t="shared" si="61"/>
        <v>0</v>
      </c>
      <c r="BM534" s="289">
        <f t="shared" si="61"/>
        <v>0</v>
      </c>
      <c r="BN534" s="289">
        <f t="shared" si="61"/>
        <v>0</v>
      </c>
      <c r="BO534" s="289">
        <f t="shared" si="61"/>
        <v>0</v>
      </c>
      <c r="BP534" s="289">
        <f t="shared" si="61"/>
        <v>-704908</v>
      </c>
      <c r="BQ534" s="289">
        <f t="shared" si="61"/>
        <v>0</v>
      </c>
      <c r="BR534" s="289">
        <f t="shared" si="61"/>
        <v>0</v>
      </c>
      <c r="BS534" s="289">
        <f t="shared" ref="BS534:BS539" si="64">BS19-EK19</f>
        <v>0</v>
      </c>
      <c r="BT534" s="289">
        <f t="shared" si="62"/>
        <v>0</v>
      </c>
      <c r="BU534" s="289">
        <f t="shared" si="62"/>
        <v>-2446205</v>
      </c>
      <c r="BV534" s="289">
        <f t="shared" si="62"/>
        <v>0</v>
      </c>
      <c r="BW534" s="289">
        <f t="shared" si="62"/>
        <v>0</v>
      </c>
      <c r="BX534" s="289">
        <f t="shared" si="62"/>
        <v>0</v>
      </c>
      <c r="BY534" s="289">
        <f t="shared" si="62"/>
        <v>0</v>
      </c>
      <c r="CA534" s="289">
        <f t="shared" si="63"/>
        <v>0</v>
      </c>
      <c r="CB534" s="289" t="e">
        <f>CB19-#REF!</f>
        <v>#REF!</v>
      </c>
    </row>
    <row r="535" spans="8:80" hidden="1" x14ac:dyDescent="0.35">
      <c r="H535" s="289">
        <f t="shared" ref="H535:BR539" si="65">H20-BZ20</f>
        <v>9586358</v>
      </c>
      <c r="I535" s="289">
        <f t="shared" si="65"/>
        <v>0</v>
      </c>
      <c r="J535" s="289">
        <f t="shared" si="65"/>
        <v>0</v>
      </c>
      <c r="K535" s="289">
        <f t="shared" si="65"/>
        <v>0</v>
      </c>
      <c r="L535" s="289">
        <f t="shared" si="65"/>
        <v>0</v>
      </c>
      <c r="M535" s="289">
        <f t="shared" si="65"/>
        <v>-1219488</v>
      </c>
      <c r="N535" s="289">
        <f t="shared" si="65"/>
        <v>0</v>
      </c>
      <c r="O535" s="289">
        <f t="shared" si="65"/>
        <v>0</v>
      </c>
      <c r="P535" s="289">
        <f t="shared" si="65"/>
        <v>0</v>
      </c>
      <c r="Q535" s="289">
        <f t="shared" si="65"/>
        <v>0</v>
      </c>
      <c r="R535" s="289">
        <f t="shared" si="65"/>
        <v>7687</v>
      </c>
      <c r="S535" s="289">
        <f t="shared" si="65"/>
        <v>0</v>
      </c>
      <c r="T535" s="289">
        <f t="shared" si="65"/>
        <v>0</v>
      </c>
      <c r="U535" s="289">
        <f t="shared" si="65"/>
        <v>0</v>
      </c>
      <c r="V535" s="289">
        <f t="shared" si="65"/>
        <v>0</v>
      </c>
      <c r="W535" s="289">
        <f t="shared" si="65"/>
        <v>111686</v>
      </c>
      <c r="X535" s="289">
        <f t="shared" si="65"/>
        <v>0</v>
      </c>
      <c r="Y535" s="289">
        <f t="shared" si="65"/>
        <v>0</v>
      </c>
      <c r="Z535" s="289">
        <f t="shared" si="65"/>
        <v>0</v>
      </c>
      <c r="AA535" s="289">
        <f t="shared" si="65"/>
        <v>0</v>
      </c>
      <c r="AB535" s="289">
        <f t="shared" si="65"/>
        <v>230743</v>
      </c>
      <c r="AC535" s="289">
        <f t="shared" si="65"/>
        <v>0</v>
      </c>
      <c r="AD535" s="289">
        <f t="shared" si="65"/>
        <v>0</v>
      </c>
      <c r="AE535" s="289">
        <f t="shared" si="65"/>
        <v>0</v>
      </c>
      <c r="AF535" s="289">
        <f t="shared" si="65"/>
        <v>0</v>
      </c>
      <c r="AG535" s="289">
        <f t="shared" si="65"/>
        <v>1037</v>
      </c>
      <c r="AH535" s="289">
        <f t="shared" si="65"/>
        <v>0</v>
      </c>
      <c r="AI535" s="289">
        <f t="shared" si="65"/>
        <v>0</v>
      </c>
      <c r="AJ535" s="289">
        <f t="shared" si="65"/>
        <v>0</v>
      </c>
      <c r="AK535" s="289">
        <f t="shared" si="65"/>
        <v>0</v>
      </c>
      <c r="AL535" s="289">
        <f t="shared" si="65"/>
        <v>62374</v>
      </c>
      <c r="AM535" s="289">
        <f t="shared" si="65"/>
        <v>0</v>
      </c>
      <c r="AN535" s="289">
        <f t="shared" si="65"/>
        <v>0</v>
      </c>
      <c r="AO535" s="289">
        <f t="shared" si="65"/>
        <v>0</v>
      </c>
      <c r="AP535" s="289">
        <f t="shared" si="65"/>
        <v>0</v>
      </c>
      <c r="AQ535" s="289">
        <f t="shared" si="65"/>
        <v>685984</v>
      </c>
      <c r="AR535" s="289">
        <f t="shared" si="65"/>
        <v>0</v>
      </c>
      <c r="AS535" s="289">
        <f t="shared" si="65"/>
        <v>0</v>
      </c>
      <c r="AT535" s="289">
        <f t="shared" si="65"/>
        <v>0</v>
      </c>
      <c r="AU535" s="289">
        <f t="shared" si="65"/>
        <v>0</v>
      </c>
      <c r="AV535" s="289">
        <f t="shared" si="65"/>
        <v>543631</v>
      </c>
      <c r="AW535" s="289">
        <f t="shared" si="65"/>
        <v>0</v>
      </c>
      <c r="AX535" s="289">
        <f t="shared" si="65"/>
        <v>0</v>
      </c>
      <c r="AY535" s="289">
        <f t="shared" si="65"/>
        <v>0</v>
      </c>
      <c r="AZ535" s="289">
        <f t="shared" si="65"/>
        <v>0</v>
      </c>
      <c r="BA535" s="289">
        <f t="shared" si="65"/>
        <v>529888</v>
      </c>
      <c r="BB535" s="289">
        <f t="shared" si="65"/>
        <v>0</v>
      </c>
      <c r="BC535" s="289">
        <f t="shared" si="65"/>
        <v>0</v>
      </c>
      <c r="BD535" s="289">
        <f t="shared" si="65"/>
        <v>0</v>
      </c>
      <c r="BE535" s="289">
        <f t="shared" si="65"/>
        <v>0</v>
      </c>
      <c r="BF535" s="289">
        <f t="shared" si="65"/>
        <v>714999</v>
      </c>
      <c r="BG535" s="289">
        <f t="shared" si="65"/>
        <v>0</v>
      </c>
      <c r="BH535" s="289">
        <f t="shared" si="65"/>
        <v>0</v>
      </c>
      <c r="BI535" s="289">
        <f t="shared" si="65"/>
        <v>0</v>
      </c>
      <c r="BJ535" s="289">
        <f t="shared" si="65"/>
        <v>0</v>
      </c>
      <c r="BK535" s="289">
        <f t="shared" si="65"/>
        <v>3455955</v>
      </c>
      <c r="BL535" s="289">
        <f t="shared" si="65"/>
        <v>0</v>
      </c>
      <c r="BM535" s="289">
        <f t="shared" si="65"/>
        <v>0</v>
      </c>
      <c r="BN535" s="289">
        <f t="shared" si="65"/>
        <v>0</v>
      </c>
      <c r="BO535" s="289">
        <f t="shared" si="65"/>
        <v>0</v>
      </c>
      <c r="BP535" s="289">
        <f t="shared" si="65"/>
        <v>2081704</v>
      </c>
      <c r="BQ535" s="289">
        <f t="shared" si="65"/>
        <v>0</v>
      </c>
      <c r="BR535" s="289">
        <f t="shared" si="65"/>
        <v>0</v>
      </c>
      <c r="BS535" s="289">
        <f t="shared" si="64"/>
        <v>0</v>
      </c>
      <c r="BT535" s="289">
        <f t="shared" si="62"/>
        <v>0</v>
      </c>
      <c r="BU535" s="289">
        <f t="shared" si="62"/>
        <v>-1219488</v>
      </c>
      <c r="BV535" s="289">
        <f t="shared" si="62"/>
        <v>0</v>
      </c>
      <c r="BW535" s="289">
        <f t="shared" si="62"/>
        <v>0</v>
      </c>
      <c r="BX535" s="289">
        <f t="shared" si="62"/>
        <v>0</v>
      </c>
      <c r="BY535" s="289">
        <f t="shared" si="62"/>
        <v>0</v>
      </c>
      <c r="CA535" s="289">
        <f t="shared" si="63"/>
        <v>0</v>
      </c>
      <c r="CB535" s="289" t="e">
        <f>CB20-#REF!</f>
        <v>#REF!</v>
      </c>
    </row>
    <row r="536" spans="8:80" hidden="1" x14ac:dyDescent="0.35">
      <c r="H536" s="289">
        <f t="shared" si="65"/>
        <v>-23839700</v>
      </c>
      <c r="I536" s="289">
        <f t="shared" si="65"/>
        <v>0</v>
      </c>
      <c r="J536" s="289">
        <f t="shared" si="65"/>
        <v>0</v>
      </c>
      <c r="K536" s="289">
        <f t="shared" si="65"/>
        <v>0</v>
      </c>
      <c r="L536" s="289">
        <f t="shared" si="65"/>
        <v>0</v>
      </c>
      <c r="M536" s="289">
        <f t="shared" si="65"/>
        <v>933313</v>
      </c>
      <c r="N536" s="289">
        <f t="shared" si="65"/>
        <v>0</v>
      </c>
      <c r="O536" s="289">
        <f t="shared" si="65"/>
        <v>0</v>
      </c>
      <c r="P536" s="289">
        <f t="shared" si="65"/>
        <v>0</v>
      </c>
      <c r="Q536" s="289">
        <f t="shared" si="65"/>
        <v>0</v>
      </c>
      <c r="R536" s="289">
        <f t="shared" si="65"/>
        <v>-1823538</v>
      </c>
      <c r="S536" s="289">
        <f t="shared" si="65"/>
        <v>0</v>
      </c>
      <c r="T536" s="289">
        <f t="shared" si="65"/>
        <v>0</v>
      </c>
      <c r="U536" s="289">
        <f t="shared" si="65"/>
        <v>0</v>
      </c>
      <c r="V536" s="289">
        <f t="shared" si="65"/>
        <v>0</v>
      </c>
      <c r="W536" s="289">
        <f t="shared" si="65"/>
        <v>-2147112</v>
      </c>
      <c r="X536" s="289">
        <f t="shared" si="65"/>
        <v>0</v>
      </c>
      <c r="Y536" s="289">
        <f t="shared" si="65"/>
        <v>0</v>
      </c>
      <c r="Z536" s="289">
        <f t="shared" si="65"/>
        <v>0</v>
      </c>
      <c r="AA536" s="289">
        <f t="shared" si="65"/>
        <v>0</v>
      </c>
      <c r="AB536" s="289">
        <f t="shared" si="65"/>
        <v>-2494658</v>
      </c>
      <c r="AC536" s="289">
        <f t="shared" si="65"/>
        <v>0</v>
      </c>
      <c r="AD536" s="289">
        <f t="shared" si="65"/>
        <v>0</v>
      </c>
      <c r="AE536" s="289">
        <f t="shared" si="65"/>
        <v>0</v>
      </c>
      <c r="AF536" s="289">
        <f t="shared" si="65"/>
        <v>0</v>
      </c>
      <c r="AG536" s="289">
        <f t="shared" si="65"/>
        <v>-2476270</v>
      </c>
      <c r="AH536" s="289">
        <f t="shared" si="65"/>
        <v>0</v>
      </c>
      <c r="AI536" s="289">
        <f t="shared" si="65"/>
        <v>0</v>
      </c>
      <c r="AJ536" s="289">
        <f t="shared" si="65"/>
        <v>0</v>
      </c>
      <c r="AK536" s="289">
        <f t="shared" si="65"/>
        <v>0</v>
      </c>
      <c r="AL536" s="289">
        <f t="shared" si="65"/>
        <v>-2204363</v>
      </c>
      <c r="AM536" s="289">
        <f t="shared" si="65"/>
        <v>0</v>
      </c>
      <c r="AN536" s="289">
        <f t="shared" si="65"/>
        <v>0</v>
      </c>
      <c r="AO536" s="289">
        <f t="shared" si="65"/>
        <v>0</v>
      </c>
      <c r="AP536" s="289">
        <f t="shared" si="65"/>
        <v>0</v>
      </c>
      <c r="AQ536" s="289">
        <f t="shared" si="65"/>
        <v>-2444188</v>
      </c>
      <c r="AR536" s="289">
        <f t="shared" si="65"/>
        <v>0</v>
      </c>
      <c r="AS536" s="289">
        <f t="shared" si="65"/>
        <v>0</v>
      </c>
      <c r="AT536" s="289">
        <f t="shared" si="65"/>
        <v>0</v>
      </c>
      <c r="AU536" s="289">
        <f t="shared" si="65"/>
        <v>0</v>
      </c>
      <c r="AV536" s="289">
        <f t="shared" si="65"/>
        <v>-2298138</v>
      </c>
      <c r="AW536" s="289">
        <f t="shared" si="65"/>
        <v>0</v>
      </c>
      <c r="AX536" s="289">
        <f t="shared" si="65"/>
        <v>0</v>
      </c>
      <c r="AY536" s="289">
        <f t="shared" si="65"/>
        <v>0</v>
      </c>
      <c r="AZ536" s="289">
        <f t="shared" si="65"/>
        <v>0</v>
      </c>
      <c r="BA536" s="289">
        <f t="shared" si="65"/>
        <v>-2311228</v>
      </c>
      <c r="BB536" s="289">
        <f t="shared" si="65"/>
        <v>0</v>
      </c>
      <c r="BC536" s="289">
        <f t="shared" si="65"/>
        <v>0</v>
      </c>
      <c r="BD536" s="289">
        <f t="shared" si="65"/>
        <v>0</v>
      </c>
      <c r="BE536" s="289">
        <f t="shared" si="65"/>
        <v>0</v>
      </c>
      <c r="BF536" s="289">
        <f t="shared" si="65"/>
        <v>-1393469</v>
      </c>
      <c r="BG536" s="289">
        <f t="shared" si="65"/>
        <v>0</v>
      </c>
      <c r="BH536" s="289">
        <f t="shared" si="65"/>
        <v>0</v>
      </c>
      <c r="BI536" s="289">
        <f t="shared" si="65"/>
        <v>0</v>
      </c>
      <c r="BJ536" s="289">
        <f t="shared" si="65"/>
        <v>0</v>
      </c>
      <c r="BK536" s="289">
        <f t="shared" si="65"/>
        <v>-1981722</v>
      </c>
      <c r="BL536" s="289">
        <f t="shared" si="65"/>
        <v>0</v>
      </c>
      <c r="BM536" s="289">
        <f t="shared" si="65"/>
        <v>0</v>
      </c>
      <c r="BN536" s="289">
        <f t="shared" si="65"/>
        <v>0</v>
      </c>
      <c r="BO536" s="289">
        <f t="shared" si="65"/>
        <v>0</v>
      </c>
      <c r="BP536" s="289">
        <f t="shared" si="65"/>
        <v>-1507108</v>
      </c>
      <c r="BQ536" s="289">
        <f t="shared" si="65"/>
        <v>0</v>
      </c>
      <c r="BR536" s="289">
        <f t="shared" si="65"/>
        <v>0</v>
      </c>
      <c r="BS536" s="289">
        <f t="shared" si="64"/>
        <v>0</v>
      </c>
      <c r="BT536" s="289">
        <f t="shared" si="62"/>
        <v>0</v>
      </c>
      <c r="BU536" s="289">
        <f t="shared" si="62"/>
        <v>933313</v>
      </c>
      <c r="BV536" s="289">
        <f t="shared" si="62"/>
        <v>0</v>
      </c>
      <c r="BW536" s="289">
        <f t="shared" si="62"/>
        <v>0</v>
      </c>
      <c r="BX536" s="289">
        <f t="shared" si="62"/>
        <v>0</v>
      </c>
      <c r="BY536" s="289">
        <f t="shared" si="62"/>
        <v>0</v>
      </c>
      <c r="CA536" s="289">
        <f t="shared" si="63"/>
        <v>0</v>
      </c>
      <c r="CB536" s="289" t="e">
        <f>CB21-#REF!</f>
        <v>#REF!</v>
      </c>
    </row>
    <row r="537" spans="8:80" hidden="1" x14ac:dyDescent="0.35">
      <c r="H537" s="289">
        <f t="shared" si="65"/>
        <v>0</v>
      </c>
      <c r="I537" s="289">
        <f t="shared" si="65"/>
        <v>0</v>
      </c>
      <c r="J537" s="289">
        <f t="shared" si="65"/>
        <v>0</v>
      </c>
      <c r="K537" s="289">
        <f t="shared" si="65"/>
        <v>0</v>
      </c>
      <c r="L537" s="289">
        <f t="shared" si="65"/>
        <v>0</v>
      </c>
      <c r="M537" s="289">
        <f t="shared" si="65"/>
        <v>0</v>
      </c>
      <c r="N537" s="289">
        <f t="shared" si="65"/>
        <v>0</v>
      </c>
      <c r="O537" s="289">
        <f t="shared" si="65"/>
        <v>0</v>
      </c>
      <c r="P537" s="289">
        <f t="shared" si="65"/>
        <v>0</v>
      </c>
      <c r="Q537" s="289">
        <f t="shared" si="65"/>
        <v>0</v>
      </c>
      <c r="R537" s="289">
        <f t="shared" si="65"/>
        <v>0</v>
      </c>
      <c r="S537" s="289">
        <f t="shared" si="65"/>
        <v>0</v>
      </c>
      <c r="T537" s="289">
        <f t="shared" si="65"/>
        <v>0</v>
      </c>
      <c r="U537" s="289">
        <f t="shared" si="65"/>
        <v>0</v>
      </c>
      <c r="V537" s="289">
        <f t="shared" si="65"/>
        <v>0</v>
      </c>
      <c r="W537" s="289">
        <f t="shared" si="65"/>
        <v>0</v>
      </c>
      <c r="X537" s="289">
        <f t="shared" si="65"/>
        <v>0</v>
      </c>
      <c r="Y537" s="289">
        <f t="shared" si="65"/>
        <v>0</v>
      </c>
      <c r="Z537" s="289">
        <f t="shared" si="65"/>
        <v>0</v>
      </c>
      <c r="AA537" s="289">
        <f t="shared" si="65"/>
        <v>0</v>
      </c>
      <c r="AB537" s="289">
        <f t="shared" si="65"/>
        <v>0</v>
      </c>
      <c r="AC537" s="289">
        <f t="shared" si="65"/>
        <v>0</v>
      </c>
      <c r="AD537" s="289">
        <f t="shared" si="65"/>
        <v>0</v>
      </c>
      <c r="AE537" s="289">
        <f t="shared" si="65"/>
        <v>0</v>
      </c>
      <c r="AF537" s="289">
        <f t="shared" si="65"/>
        <v>0</v>
      </c>
      <c r="AG537" s="289">
        <f t="shared" si="65"/>
        <v>0</v>
      </c>
      <c r="AH537" s="289">
        <f t="shared" si="65"/>
        <v>0</v>
      </c>
      <c r="AI537" s="289">
        <f t="shared" si="65"/>
        <v>0</v>
      </c>
      <c r="AJ537" s="289">
        <f t="shared" si="65"/>
        <v>0</v>
      </c>
      <c r="AK537" s="289">
        <f t="shared" si="65"/>
        <v>0</v>
      </c>
      <c r="AL537" s="289">
        <f t="shared" si="65"/>
        <v>0</v>
      </c>
      <c r="AM537" s="289">
        <f t="shared" si="65"/>
        <v>0</v>
      </c>
      <c r="AN537" s="289">
        <f t="shared" si="65"/>
        <v>0</v>
      </c>
      <c r="AO537" s="289">
        <f t="shared" si="65"/>
        <v>0</v>
      </c>
      <c r="AP537" s="289">
        <f t="shared" si="65"/>
        <v>0</v>
      </c>
      <c r="AQ537" s="289">
        <f t="shared" si="65"/>
        <v>0</v>
      </c>
      <c r="AR537" s="289">
        <f t="shared" si="65"/>
        <v>0</v>
      </c>
      <c r="AS537" s="289">
        <f t="shared" si="65"/>
        <v>0</v>
      </c>
      <c r="AT537" s="289">
        <f t="shared" si="65"/>
        <v>0</v>
      </c>
      <c r="AU537" s="289">
        <f t="shared" si="65"/>
        <v>0</v>
      </c>
      <c r="AV537" s="289">
        <f t="shared" si="65"/>
        <v>0</v>
      </c>
      <c r="AW537" s="289">
        <f t="shared" si="65"/>
        <v>0</v>
      </c>
      <c r="AX537" s="289">
        <f t="shared" si="65"/>
        <v>0</v>
      </c>
      <c r="AY537" s="289">
        <f t="shared" si="65"/>
        <v>0</v>
      </c>
      <c r="AZ537" s="289">
        <f t="shared" si="65"/>
        <v>0</v>
      </c>
      <c r="BA537" s="289">
        <f t="shared" si="65"/>
        <v>0</v>
      </c>
      <c r="BB537" s="289">
        <f t="shared" si="65"/>
        <v>0</v>
      </c>
      <c r="BC537" s="289">
        <f t="shared" si="65"/>
        <v>0</v>
      </c>
      <c r="BD537" s="289">
        <f t="shared" si="65"/>
        <v>0</v>
      </c>
      <c r="BE537" s="289">
        <f t="shared" si="65"/>
        <v>0</v>
      </c>
      <c r="BF537" s="289">
        <f t="shared" si="65"/>
        <v>0</v>
      </c>
      <c r="BG537" s="289">
        <f t="shared" si="65"/>
        <v>0</v>
      </c>
      <c r="BH537" s="289">
        <f t="shared" si="65"/>
        <v>0</v>
      </c>
      <c r="BI537" s="289">
        <f t="shared" si="65"/>
        <v>0</v>
      </c>
      <c r="BJ537" s="289">
        <f t="shared" si="65"/>
        <v>0</v>
      </c>
      <c r="BK537" s="289">
        <f t="shared" si="65"/>
        <v>0</v>
      </c>
      <c r="BL537" s="289">
        <f t="shared" si="65"/>
        <v>0</v>
      </c>
      <c r="BM537" s="289">
        <f t="shared" si="65"/>
        <v>0</v>
      </c>
      <c r="BN537" s="289">
        <f t="shared" si="65"/>
        <v>0</v>
      </c>
      <c r="BO537" s="289">
        <f t="shared" si="65"/>
        <v>0</v>
      </c>
      <c r="BP537" s="289">
        <f t="shared" si="65"/>
        <v>0</v>
      </c>
      <c r="BQ537" s="289">
        <f t="shared" si="65"/>
        <v>0</v>
      </c>
      <c r="BR537" s="289">
        <f t="shared" si="65"/>
        <v>0</v>
      </c>
      <c r="BS537" s="289">
        <f t="shared" si="64"/>
        <v>0</v>
      </c>
      <c r="BT537" s="289">
        <f t="shared" si="62"/>
        <v>0</v>
      </c>
      <c r="BU537" s="289">
        <f t="shared" si="62"/>
        <v>0</v>
      </c>
      <c r="BV537" s="289">
        <f t="shared" si="62"/>
        <v>0</v>
      </c>
      <c r="BW537" s="289">
        <f t="shared" si="62"/>
        <v>0</v>
      </c>
      <c r="BX537" s="289">
        <f t="shared" si="62"/>
        <v>0</v>
      </c>
      <c r="BY537" s="289">
        <f t="shared" si="62"/>
        <v>0</v>
      </c>
      <c r="CA537" s="289">
        <f t="shared" si="63"/>
        <v>0</v>
      </c>
      <c r="CB537" s="289" t="e">
        <f>CB22-#REF!</f>
        <v>#REF!</v>
      </c>
    </row>
    <row r="538" spans="8:80" hidden="1" x14ac:dyDescent="0.35">
      <c r="H538" s="289">
        <f t="shared" si="65"/>
        <v>-2296445</v>
      </c>
      <c r="I538" s="289">
        <f t="shared" si="65"/>
        <v>0</v>
      </c>
      <c r="J538" s="289">
        <f t="shared" si="65"/>
        <v>0</v>
      </c>
      <c r="K538" s="289">
        <f t="shared" si="65"/>
        <v>0</v>
      </c>
      <c r="L538" s="289">
        <f t="shared" si="65"/>
        <v>0</v>
      </c>
      <c r="M538" s="289">
        <f t="shared" si="65"/>
        <v>-379947</v>
      </c>
      <c r="N538" s="289">
        <f t="shared" si="65"/>
        <v>0</v>
      </c>
      <c r="O538" s="289">
        <f t="shared" si="65"/>
        <v>0</v>
      </c>
      <c r="P538" s="289">
        <f t="shared" si="65"/>
        <v>0</v>
      </c>
      <c r="Q538" s="289">
        <f t="shared" si="65"/>
        <v>0</v>
      </c>
      <c r="R538" s="289">
        <f t="shared" si="65"/>
        <v>-905395</v>
      </c>
      <c r="S538" s="289">
        <f t="shared" si="65"/>
        <v>0</v>
      </c>
      <c r="T538" s="289">
        <f t="shared" si="65"/>
        <v>0</v>
      </c>
      <c r="U538" s="289">
        <f t="shared" si="65"/>
        <v>0</v>
      </c>
      <c r="V538" s="289">
        <f t="shared" si="65"/>
        <v>0</v>
      </c>
      <c r="W538" s="289">
        <f t="shared" si="65"/>
        <v>-569130</v>
      </c>
      <c r="X538" s="289">
        <f t="shared" si="65"/>
        <v>0</v>
      </c>
      <c r="Y538" s="289">
        <f t="shared" si="65"/>
        <v>0</v>
      </c>
      <c r="Z538" s="289">
        <f t="shared" si="65"/>
        <v>0</v>
      </c>
      <c r="AA538" s="289">
        <f t="shared" si="65"/>
        <v>0</v>
      </c>
      <c r="AB538" s="289">
        <f t="shared" si="65"/>
        <v>-574176</v>
      </c>
      <c r="AC538" s="289">
        <f t="shared" si="65"/>
        <v>0</v>
      </c>
      <c r="AD538" s="289">
        <f t="shared" si="65"/>
        <v>0</v>
      </c>
      <c r="AE538" s="289">
        <f t="shared" si="65"/>
        <v>0</v>
      </c>
      <c r="AF538" s="289">
        <f t="shared" si="65"/>
        <v>0</v>
      </c>
      <c r="AG538" s="289">
        <f t="shared" si="65"/>
        <v>-458847</v>
      </c>
      <c r="AH538" s="289">
        <f t="shared" si="65"/>
        <v>0</v>
      </c>
      <c r="AI538" s="289">
        <f t="shared" si="65"/>
        <v>0</v>
      </c>
      <c r="AJ538" s="289">
        <f t="shared" si="65"/>
        <v>0</v>
      </c>
      <c r="AK538" s="289">
        <f t="shared" si="65"/>
        <v>0</v>
      </c>
      <c r="AL538" s="289">
        <f t="shared" si="65"/>
        <v>-390961</v>
      </c>
      <c r="AM538" s="289">
        <f t="shared" si="65"/>
        <v>0</v>
      </c>
      <c r="AN538" s="289">
        <f t="shared" si="65"/>
        <v>0</v>
      </c>
      <c r="AO538" s="289">
        <f t="shared" si="65"/>
        <v>0</v>
      </c>
      <c r="AP538" s="289">
        <f t="shared" si="65"/>
        <v>0</v>
      </c>
      <c r="AQ538" s="289">
        <f t="shared" si="65"/>
        <v>-388055</v>
      </c>
      <c r="AR538" s="289">
        <f t="shared" si="65"/>
        <v>0</v>
      </c>
      <c r="AS538" s="289">
        <f t="shared" si="65"/>
        <v>0</v>
      </c>
      <c r="AT538" s="289">
        <f t="shared" si="65"/>
        <v>0</v>
      </c>
      <c r="AU538" s="289">
        <f t="shared" si="65"/>
        <v>0</v>
      </c>
      <c r="AV538" s="289">
        <f t="shared" si="65"/>
        <v>-408043</v>
      </c>
      <c r="AW538" s="289">
        <f t="shared" si="65"/>
        <v>0</v>
      </c>
      <c r="AX538" s="289">
        <f t="shared" si="65"/>
        <v>0</v>
      </c>
      <c r="AY538" s="289">
        <f t="shared" si="65"/>
        <v>0</v>
      </c>
      <c r="AZ538" s="289">
        <f t="shared" si="65"/>
        <v>0</v>
      </c>
      <c r="BA538" s="289">
        <f t="shared" si="65"/>
        <v>-250267</v>
      </c>
      <c r="BB538" s="289">
        <f t="shared" si="65"/>
        <v>0</v>
      </c>
      <c r="BC538" s="289">
        <f t="shared" si="65"/>
        <v>0</v>
      </c>
      <c r="BD538" s="289">
        <f t="shared" si="65"/>
        <v>0</v>
      </c>
      <c r="BE538" s="289">
        <f t="shared" si="65"/>
        <v>0</v>
      </c>
      <c r="BF538" s="289">
        <f t="shared" si="65"/>
        <v>-329779</v>
      </c>
      <c r="BG538" s="289">
        <f t="shared" si="65"/>
        <v>0</v>
      </c>
      <c r="BH538" s="289">
        <f t="shared" si="65"/>
        <v>0</v>
      </c>
      <c r="BI538" s="289">
        <f t="shared" si="65"/>
        <v>0</v>
      </c>
      <c r="BJ538" s="289">
        <f t="shared" si="65"/>
        <v>0</v>
      </c>
      <c r="BK538" s="289">
        <f t="shared" si="65"/>
        <v>-312561</v>
      </c>
      <c r="BL538" s="289">
        <f t="shared" si="65"/>
        <v>0</v>
      </c>
      <c r="BM538" s="289">
        <f t="shared" si="65"/>
        <v>0</v>
      </c>
      <c r="BN538" s="289">
        <f t="shared" si="65"/>
        <v>0</v>
      </c>
      <c r="BO538" s="289">
        <f t="shared" si="65"/>
        <v>0</v>
      </c>
      <c r="BP538" s="289">
        <f t="shared" si="65"/>
        <v>-299200</v>
      </c>
      <c r="BQ538" s="289">
        <f t="shared" si="65"/>
        <v>0</v>
      </c>
      <c r="BR538" s="289">
        <f t="shared" si="65"/>
        <v>0</v>
      </c>
      <c r="BS538" s="289">
        <f t="shared" si="64"/>
        <v>0</v>
      </c>
      <c r="BT538" s="289">
        <f t="shared" si="62"/>
        <v>0</v>
      </c>
      <c r="BU538" s="289">
        <f t="shared" si="62"/>
        <v>-379947</v>
      </c>
      <c r="BV538" s="289">
        <f t="shared" si="62"/>
        <v>0</v>
      </c>
      <c r="BW538" s="289">
        <f t="shared" si="62"/>
        <v>0</v>
      </c>
      <c r="BX538" s="289">
        <f t="shared" si="62"/>
        <v>0</v>
      </c>
      <c r="BY538" s="289">
        <f t="shared" si="62"/>
        <v>0</v>
      </c>
      <c r="CA538" s="289">
        <f t="shared" si="63"/>
        <v>0</v>
      </c>
      <c r="CB538" s="289" t="e">
        <f>CB23-#REF!</f>
        <v>#REF!</v>
      </c>
    </row>
    <row r="539" spans="8:80" hidden="1" x14ac:dyDescent="0.35">
      <c r="H539" s="289">
        <f t="shared" si="65"/>
        <v>-2296445</v>
      </c>
      <c r="I539" s="289">
        <f t="shared" si="65"/>
        <v>0</v>
      </c>
      <c r="J539" s="289">
        <f t="shared" si="65"/>
        <v>0</v>
      </c>
      <c r="K539" s="289">
        <f t="shared" ref="K539:BR539" si="66">K24-CC24</f>
        <v>0</v>
      </c>
      <c r="L539" s="289">
        <f t="shared" si="66"/>
        <v>0</v>
      </c>
      <c r="M539" s="289">
        <f t="shared" si="66"/>
        <v>-379947</v>
      </c>
      <c r="N539" s="289">
        <f t="shared" si="66"/>
        <v>0</v>
      </c>
      <c r="O539" s="289">
        <f t="shared" si="66"/>
        <v>0</v>
      </c>
      <c r="P539" s="289">
        <f t="shared" si="66"/>
        <v>0</v>
      </c>
      <c r="Q539" s="289">
        <f t="shared" si="66"/>
        <v>0</v>
      </c>
      <c r="R539" s="289">
        <f t="shared" si="66"/>
        <v>-905395</v>
      </c>
      <c r="S539" s="289">
        <f t="shared" si="66"/>
        <v>0</v>
      </c>
      <c r="T539" s="289">
        <f t="shared" si="66"/>
        <v>0</v>
      </c>
      <c r="U539" s="289">
        <f t="shared" si="66"/>
        <v>0</v>
      </c>
      <c r="V539" s="289">
        <f t="shared" si="66"/>
        <v>0</v>
      </c>
      <c r="W539" s="289">
        <f t="shared" si="66"/>
        <v>-569130</v>
      </c>
      <c r="X539" s="289">
        <f t="shared" si="66"/>
        <v>0</v>
      </c>
      <c r="Y539" s="289">
        <f t="shared" si="66"/>
        <v>0</v>
      </c>
      <c r="Z539" s="289">
        <f t="shared" si="66"/>
        <v>0</v>
      </c>
      <c r="AA539" s="289">
        <f t="shared" si="66"/>
        <v>0</v>
      </c>
      <c r="AB539" s="289">
        <f t="shared" si="66"/>
        <v>-574176</v>
      </c>
      <c r="AC539" s="289">
        <f t="shared" si="66"/>
        <v>0</v>
      </c>
      <c r="AD539" s="289">
        <f t="shared" si="66"/>
        <v>0</v>
      </c>
      <c r="AE539" s="289">
        <f t="shared" si="66"/>
        <v>0</v>
      </c>
      <c r="AF539" s="289">
        <f t="shared" si="66"/>
        <v>0</v>
      </c>
      <c r="AG539" s="289">
        <f t="shared" si="66"/>
        <v>-458847</v>
      </c>
      <c r="AH539" s="289">
        <f t="shared" si="66"/>
        <v>0</v>
      </c>
      <c r="AI539" s="289">
        <f t="shared" si="66"/>
        <v>0</v>
      </c>
      <c r="AJ539" s="289">
        <f t="shared" si="66"/>
        <v>0</v>
      </c>
      <c r="AK539" s="289">
        <f t="shared" si="66"/>
        <v>0</v>
      </c>
      <c r="AL539" s="289">
        <f t="shared" si="66"/>
        <v>-390961</v>
      </c>
      <c r="AM539" s="289">
        <f t="shared" si="66"/>
        <v>0</v>
      </c>
      <c r="AN539" s="289">
        <f t="shared" si="66"/>
        <v>0</v>
      </c>
      <c r="AO539" s="289">
        <f t="shared" si="66"/>
        <v>0</v>
      </c>
      <c r="AP539" s="289">
        <f t="shared" si="66"/>
        <v>0</v>
      </c>
      <c r="AQ539" s="289">
        <f t="shared" si="66"/>
        <v>-388055</v>
      </c>
      <c r="AR539" s="289">
        <f t="shared" si="66"/>
        <v>0</v>
      </c>
      <c r="AS539" s="289">
        <f t="shared" si="66"/>
        <v>0</v>
      </c>
      <c r="AT539" s="289">
        <f t="shared" si="66"/>
        <v>0</v>
      </c>
      <c r="AU539" s="289">
        <f t="shared" si="66"/>
        <v>0</v>
      </c>
      <c r="AV539" s="289">
        <f t="shared" si="66"/>
        <v>-408043</v>
      </c>
      <c r="AW539" s="289">
        <f t="shared" si="66"/>
        <v>0</v>
      </c>
      <c r="AX539" s="289">
        <f t="shared" si="66"/>
        <v>0</v>
      </c>
      <c r="AY539" s="289">
        <f t="shared" si="66"/>
        <v>0</v>
      </c>
      <c r="AZ539" s="289">
        <f t="shared" si="66"/>
        <v>0</v>
      </c>
      <c r="BA539" s="289">
        <f t="shared" si="66"/>
        <v>-250267</v>
      </c>
      <c r="BB539" s="289">
        <f t="shared" si="66"/>
        <v>0</v>
      </c>
      <c r="BC539" s="289">
        <f t="shared" si="66"/>
        <v>0</v>
      </c>
      <c r="BD539" s="289">
        <f t="shared" si="66"/>
        <v>0</v>
      </c>
      <c r="BE539" s="289">
        <f t="shared" si="66"/>
        <v>0</v>
      </c>
      <c r="BF539" s="289">
        <f t="shared" si="66"/>
        <v>-329779</v>
      </c>
      <c r="BG539" s="289">
        <f t="shared" si="66"/>
        <v>0</v>
      </c>
      <c r="BH539" s="289">
        <f t="shared" si="66"/>
        <v>0</v>
      </c>
      <c r="BI539" s="289">
        <f t="shared" si="66"/>
        <v>0</v>
      </c>
      <c r="BJ539" s="289">
        <f t="shared" si="66"/>
        <v>0</v>
      </c>
      <c r="BK539" s="289">
        <f t="shared" si="66"/>
        <v>-312561</v>
      </c>
      <c r="BL539" s="289">
        <f t="shared" si="66"/>
        <v>0</v>
      </c>
      <c r="BM539" s="289">
        <f t="shared" si="66"/>
        <v>0</v>
      </c>
      <c r="BN539" s="289">
        <f t="shared" si="66"/>
        <v>0</v>
      </c>
      <c r="BO539" s="289">
        <f t="shared" si="66"/>
        <v>0</v>
      </c>
      <c r="BP539" s="289">
        <f t="shared" si="66"/>
        <v>-299200</v>
      </c>
      <c r="BQ539" s="289">
        <f t="shared" si="66"/>
        <v>0</v>
      </c>
      <c r="BR539" s="289">
        <f t="shared" si="66"/>
        <v>0</v>
      </c>
      <c r="BS539" s="289">
        <f t="shared" si="64"/>
        <v>0</v>
      </c>
      <c r="BT539" s="289">
        <f t="shared" si="62"/>
        <v>0</v>
      </c>
      <c r="BU539" s="289">
        <f t="shared" si="62"/>
        <v>-379947</v>
      </c>
      <c r="BV539" s="289">
        <f t="shared" si="62"/>
        <v>0</v>
      </c>
      <c r="BW539" s="289">
        <f t="shared" si="62"/>
        <v>0</v>
      </c>
      <c r="BX539" s="289">
        <f t="shared" si="62"/>
        <v>0</v>
      </c>
      <c r="BY539" s="289">
        <f t="shared" si="62"/>
        <v>0</v>
      </c>
      <c r="CA539" s="289">
        <f t="shared" si="63"/>
        <v>0</v>
      </c>
      <c r="CB539" s="289" t="e">
        <f>CB24-#REF!</f>
        <v>#REF!</v>
      </c>
    </row>
    <row r="540" spans="8:80" hidden="1" x14ac:dyDescent="0.35">
      <c r="H540" s="289">
        <f t="shared" ref="H540:BS543" si="67">H26-BZ26</f>
        <v>0</v>
      </c>
      <c r="I540" s="289">
        <f t="shared" si="67"/>
        <v>0</v>
      </c>
      <c r="J540" s="289">
        <f t="shared" si="67"/>
        <v>0</v>
      </c>
      <c r="K540" s="289">
        <f t="shared" si="67"/>
        <v>0</v>
      </c>
      <c r="L540" s="289">
        <f t="shared" si="67"/>
        <v>0</v>
      </c>
      <c r="M540" s="289">
        <f t="shared" si="67"/>
        <v>0</v>
      </c>
      <c r="N540" s="289">
        <f t="shared" si="67"/>
        <v>0</v>
      </c>
      <c r="O540" s="289">
        <f t="shared" si="67"/>
        <v>0</v>
      </c>
      <c r="P540" s="289">
        <f t="shared" si="67"/>
        <v>0</v>
      </c>
      <c r="Q540" s="289">
        <f t="shared" si="67"/>
        <v>0</v>
      </c>
      <c r="R540" s="289">
        <f t="shared" si="67"/>
        <v>0</v>
      </c>
      <c r="S540" s="289">
        <f t="shared" si="67"/>
        <v>0</v>
      </c>
      <c r="T540" s="289">
        <f t="shared" si="67"/>
        <v>0</v>
      </c>
      <c r="U540" s="289">
        <f t="shared" si="67"/>
        <v>0</v>
      </c>
      <c r="V540" s="289">
        <f t="shared" si="67"/>
        <v>0</v>
      </c>
      <c r="W540" s="289">
        <f t="shared" si="67"/>
        <v>0</v>
      </c>
      <c r="X540" s="289">
        <f t="shared" si="67"/>
        <v>0</v>
      </c>
      <c r="Y540" s="289">
        <f t="shared" si="67"/>
        <v>0</v>
      </c>
      <c r="Z540" s="289">
        <f t="shared" si="67"/>
        <v>0</v>
      </c>
      <c r="AA540" s="289">
        <f t="shared" si="67"/>
        <v>0</v>
      </c>
      <c r="AB540" s="289">
        <f t="shared" si="67"/>
        <v>0</v>
      </c>
      <c r="AC540" s="289">
        <f t="shared" si="67"/>
        <v>0</v>
      </c>
      <c r="AD540" s="289">
        <f t="shared" si="67"/>
        <v>0</v>
      </c>
      <c r="AE540" s="289">
        <f t="shared" si="67"/>
        <v>0</v>
      </c>
      <c r="AF540" s="289">
        <f t="shared" si="67"/>
        <v>0</v>
      </c>
      <c r="AG540" s="289">
        <f t="shared" si="67"/>
        <v>0</v>
      </c>
      <c r="AH540" s="289">
        <f t="shared" si="67"/>
        <v>0</v>
      </c>
      <c r="AI540" s="289">
        <f t="shared" si="67"/>
        <v>0</v>
      </c>
      <c r="AJ540" s="289">
        <f t="shared" si="67"/>
        <v>0</v>
      </c>
      <c r="AK540" s="289">
        <f t="shared" si="67"/>
        <v>0</v>
      </c>
      <c r="AL540" s="289">
        <f t="shared" si="67"/>
        <v>0</v>
      </c>
      <c r="AM540" s="289">
        <f t="shared" si="67"/>
        <v>0</v>
      </c>
      <c r="AN540" s="289">
        <f t="shared" si="67"/>
        <v>0</v>
      </c>
      <c r="AO540" s="289">
        <f t="shared" si="67"/>
        <v>0</v>
      </c>
      <c r="AP540" s="289">
        <f t="shared" si="67"/>
        <v>0</v>
      </c>
      <c r="AQ540" s="289">
        <f t="shared" si="67"/>
        <v>0</v>
      </c>
      <c r="AR540" s="289">
        <f t="shared" si="67"/>
        <v>0</v>
      </c>
      <c r="AS540" s="289">
        <f t="shared" si="67"/>
        <v>0</v>
      </c>
      <c r="AT540" s="289">
        <f t="shared" si="67"/>
        <v>0</v>
      </c>
      <c r="AU540" s="289">
        <f t="shared" si="67"/>
        <v>0</v>
      </c>
      <c r="AV540" s="289">
        <f t="shared" si="67"/>
        <v>0</v>
      </c>
      <c r="AW540" s="289">
        <f t="shared" si="67"/>
        <v>0</v>
      </c>
      <c r="AX540" s="289">
        <f t="shared" si="67"/>
        <v>0</v>
      </c>
      <c r="AY540" s="289">
        <f t="shared" si="67"/>
        <v>0</v>
      </c>
      <c r="AZ540" s="289">
        <f t="shared" si="67"/>
        <v>0</v>
      </c>
      <c r="BA540" s="289">
        <f t="shared" si="67"/>
        <v>0</v>
      </c>
      <c r="BB540" s="289">
        <f t="shared" si="67"/>
        <v>0</v>
      </c>
      <c r="BC540" s="289">
        <f t="shared" si="67"/>
        <v>0</v>
      </c>
      <c r="BD540" s="289">
        <f t="shared" si="67"/>
        <v>0</v>
      </c>
      <c r="BE540" s="289">
        <f t="shared" si="67"/>
        <v>0</v>
      </c>
      <c r="BF540" s="289">
        <f t="shared" si="67"/>
        <v>0</v>
      </c>
      <c r="BG540" s="289">
        <f t="shared" si="67"/>
        <v>0</v>
      </c>
      <c r="BH540" s="289">
        <f t="shared" si="67"/>
        <v>0</v>
      </c>
      <c r="BI540" s="289">
        <f t="shared" si="67"/>
        <v>0</v>
      </c>
      <c r="BJ540" s="289">
        <f t="shared" si="67"/>
        <v>0</v>
      </c>
      <c r="BK540" s="289">
        <f t="shared" si="67"/>
        <v>0</v>
      </c>
      <c r="BL540" s="289">
        <f t="shared" si="67"/>
        <v>0</v>
      </c>
      <c r="BM540" s="289">
        <f t="shared" si="67"/>
        <v>0</v>
      </c>
      <c r="BN540" s="289">
        <f t="shared" si="67"/>
        <v>0</v>
      </c>
      <c r="BO540" s="289">
        <f t="shared" si="67"/>
        <v>0</v>
      </c>
      <c r="BP540" s="289">
        <f t="shared" si="67"/>
        <v>0</v>
      </c>
      <c r="BQ540" s="289">
        <f t="shared" si="67"/>
        <v>0</v>
      </c>
      <c r="BR540" s="289">
        <f t="shared" si="67"/>
        <v>0</v>
      </c>
      <c r="BS540" s="289">
        <f t="shared" si="67"/>
        <v>0</v>
      </c>
      <c r="BT540" s="289">
        <f t="shared" ref="BT540:BY555" si="68">BT26-EL26</f>
        <v>0</v>
      </c>
      <c r="BU540" s="289">
        <f t="shared" si="68"/>
        <v>0</v>
      </c>
      <c r="BV540" s="289">
        <f t="shared" si="68"/>
        <v>0</v>
      </c>
      <c r="BW540" s="289">
        <f t="shared" si="68"/>
        <v>0</v>
      </c>
      <c r="BX540" s="289">
        <f t="shared" si="68"/>
        <v>0</v>
      </c>
      <c r="BY540" s="289">
        <f t="shared" si="68"/>
        <v>0</v>
      </c>
      <c r="CA540" s="289">
        <f t="shared" ref="CA540:CA563" si="69">CA26-ER26</f>
        <v>0</v>
      </c>
      <c r="CB540" s="289" t="e">
        <f>CB26-#REF!</f>
        <v>#REF!</v>
      </c>
    </row>
    <row r="541" spans="8:80" hidden="1" x14ac:dyDescent="0.35">
      <c r="H541" s="289">
        <f t="shared" si="67"/>
        <v>0</v>
      </c>
      <c r="I541" s="289">
        <f t="shared" si="67"/>
        <v>0</v>
      </c>
      <c r="J541" s="289">
        <f t="shared" si="67"/>
        <v>0</v>
      </c>
      <c r="K541" s="289">
        <f t="shared" si="67"/>
        <v>0</v>
      </c>
      <c r="L541" s="289">
        <f t="shared" si="67"/>
        <v>0</v>
      </c>
      <c r="M541" s="289">
        <f t="shared" si="67"/>
        <v>0</v>
      </c>
      <c r="N541" s="289">
        <f t="shared" si="67"/>
        <v>0</v>
      </c>
      <c r="O541" s="289">
        <f t="shared" si="67"/>
        <v>0</v>
      </c>
      <c r="P541" s="289">
        <f t="shared" si="67"/>
        <v>0</v>
      </c>
      <c r="Q541" s="289">
        <f t="shared" si="67"/>
        <v>0</v>
      </c>
      <c r="R541" s="289">
        <f t="shared" si="67"/>
        <v>0</v>
      </c>
      <c r="S541" s="289">
        <f t="shared" si="67"/>
        <v>0</v>
      </c>
      <c r="T541" s="289">
        <f t="shared" si="67"/>
        <v>0</v>
      </c>
      <c r="U541" s="289">
        <f t="shared" si="67"/>
        <v>0</v>
      </c>
      <c r="V541" s="289">
        <f t="shared" si="67"/>
        <v>0</v>
      </c>
      <c r="W541" s="289">
        <f t="shared" si="67"/>
        <v>0</v>
      </c>
      <c r="X541" s="289">
        <f t="shared" si="67"/>
        <v>0</v>
      </c>
      <c r="Y541" s="289">
        <f t="shared" si="67"/>
        <v>0</v>
      </c>
      <c r="Z541" s="289">
        <f t="shared" si="67"/>
        <v>0</v>
      </c>
      <c r="AA541" s="289">
        <f t="shared" si="67"/>
        <v>0</v>
      </c>
      <c r="AB541" s="289">
        <f t="shared" si="67"/>
        <v>0</v>
      </c>
      <c r="AC541" s="289">
        <f t="shared" si="67"/>
        <v>0</v>
      </c>
      <c r="AD541" s="289">
        <f t="shared" si="67"/>
        <v>0</v>
      </c>
      <c r="AE541" s="289">
        <f t="shared" si="67"/>
        <v>0</v>
      </c>
      <c r="AF541" s="289">
        <f t="shared" si="67"/>
        <v>0</v>
      </c>
      <c r="AG541" s="289">
        <f t="shared" si="67"/>
        <v>0</v>
      </c>
      <c r="AH541" s="289">
        <f t="shared" si="67"/>
        <v>0</v>
      </c>
      <c r="AI541" s="289">
        <f t="shared" si="67"/>
        <v>0</v>
      </c>
      <c r="AJ541" s="289">
        <f t="shared" si="67"/>
        <v>0</v>
      </c>
      <c r="AK541" s="289">
        <f t="shared" si="67"/>
        <v>0</v>
      </c>
      <c r="AL541" s="289">
        <f t="shared" si="67"/>
        <v>0</v>
      </c>
      <c r="AM541" s="289">
        <f t="shared" si="67"/>
        <v>0</v>
      </c>
      <c r="AN541" s="289">
        <f t="shared" si="67"/>
        <v>0</v>
      </c>
      <c r="AO541" s="289">
        <f t="shared" si="67"/>
        <v>0</v>
      </c>
      <c r="AP541" s="289">
        <f t="shared" si="67"/>
        <v>0</v>
      </c>
      <c r="AQ541" s="289">
        <f t="shared" si="67"/>
        <v>0</v>
      </c>
      <c r="AR541" s="289">
        <f t="shared" si="67"/>
        <v>0</v>
      </c>
      <c r="AS541" s="289">
        <f t="shared" si="67"/>
        <v>0</v>
      </c>
      <c r="AT541" s="289">
        <f t="shared" si="67"/>
        <v>0</v>
      </c>
      <c r="AU541" s="289">
        <f t="shared" si="67"/>
        <v>0</v>
      </c>
      <c r="AV541" s="289">
        <f t="shared" si="67"/>
        <v>0</v>
      </c>
      <c r="AW541" s="289">
        <f t="shared" si="67"/>
        <v>0</v>
      </c>
      <c r="AX541" s="289">
        <f t="shared" si="67"/>
        <v>0</v>
      </c>
      <c r="AY541" s="289">
        <f t="shared" si="67"/>
        <v>0</v>
      </c>
      <c r="AZ541" s="289">
        <f t="shared" si="67"/>
        <v>0</v>
      </c>
      <c r="BA541" s="289">
        <f t="shared" si="67"/>
        <v>0</v>
      </c>
      <c r="BB541" s="289">
        <f t="shared" si="67"/>
        <v>0</v>
      </c>
      <c r="BC541" s="289">
        <f t="shared" si="67"/>
        <v>0</v>
      </c>
      <c r="BD541" s="289">
        <f t="shared" si="67"/>
        <v>0</v>
      </c>
      <c r="BE541" s="289">
        <f t="shared" si="67"/>
        <v>0</v>
      </c>
      <c r="BF541" s="289">
        <f t="shared" si="67"/>
        <v>0</v>
      </c>
      <c r="BG541" s="289">
        <f t="shared" si="67"/>
        <v>0</v>
      </c>
      <c r="BH541" s="289">
        <f t="shared" si="67"/>
        <v>0</v>
      </c>
      <c r="BI541" s="289">
        <f t="shared" si="67"/>
        <v>0</v>
      </c>
      <c r="BJ541" s="289">
        <f t="shared" si="67"/>
        <v>0</v>
      </c>
      <c r="BK541" s="289">
        <f t="shared" si="67"/>
        <v>0</v>
      </c>
      <c r="BL541" s="289">
        <f t="shared" si="67"/>
        <v>0</v>
      </c>
      <c r="BM541" s="289">
        <f t="shared" si="67"/>
        <v>0</v>
      </c>
      <c r="BN541" s="289">
        <f t="shared" si="67"/>
        <v>0</v>
      </c>
      <c r="BO541" s="289">
        <f t="shared" si="67"/>
        <v>0</v>
      </c>
      <c r="BP541" s="289">
        <f t="shared" si="67"/>
        <v>0</v>
      </c>
      <c r="BQ541" s="289">
        <f t="shared" si="67"/>
        <v>0</v>
      </c>
      <c r="BR541" s="289">
        <f t="shared" si="67"/>
        <v>0</v>
      </c>
      <c r="BS541" s="289">
        <f t="shared" si="67"/>
        <v>0</v>
      </c>
      <c r="BT541" s="289">
        <f t="shared" si="68"/>
        <v>0</v>
      </c>
      <c r="BU541" s="289">
        <f t="shared" si="68"/>
        <v>0</v>
      </c>
      <c r="BV541" s="289">
        <f t="shared" si="68"/>
        <v>0</v>
      </c>
      <c r="BW541" s="289">
        <f t="shared" si="68"/>
        <v>0</v>
      </c>
      <c r="BX541" s="289">
        <f t="shared" si="68"/>
        <v>0</v>
      </c>
      <c r="BY541" s="289">
        <f t="shared" si="68"/>
        <v>0</v>
      </c>
      <c r="CA541" s="289">
        <f t="shared" si="69"/>
        <v>0</v>
      </c>
      <c r="CB541" s="289" t="e">
        <f>CB27-#REF!</f>
        <v>#REF!</v>
      </c>
    </row>
    <row r="542" spans="8:80" hidden="1" x14ac:dyDescent="0.35">
      <c r="H542" s="289">
        <f t="shared" si="67"/>
        <v>0</v>
      </c>
      <c r="I542" s="289">
        <f t="shared" si="67"/>
        <v>0</v>
      </c>
      <c r="J542" s="289">
        <f t="shared" si="67"/>
        <v>0</v>
      </c>
      <c r="K542" s="289">
        <f t="shared" si="67"/>
        <v>0</v>
      </c>
      <c r="L542" s="289">
        <f t="shared" si="67"/>
        <v>0</v>
      </c>
      <c r="M542" s="289">
        <f t="shared" si="67"/>
        <v>0</v>
      </c>
      <c r="N542" s="289">
        <f t="shared" si="67"/>
        <v>0</v>
      </c>
      <c r="O542" s="289">
        <f t="shared" si="67"/>
        <v>0</v>
      </c>
      <c r="P542" s="289">
        <f t="shared" si="67"/>
        <v>0</v>
      </c>
      <c r="Q542" s="289">
        <f t="shared" si="67"/>
        <v>0</v>
      </c>
      <c r="R542" s="289">
        <f t="shared" si="67"/>
        <v>0</v>
      </c>
      <c r="S542" s="289">
        <f t="shared" si="67"/>
        <v>0</v>
      </c>
      <c r="T542" s="289">
        <f t="shared" si="67"/>
        <v>0</v>
      </c>
      <c r="U542" s="289">
        <f t="shared" si="67"/>
        <v>0</v>
      </c>
      <c r="V542" s="289">
        <f t="shared" si="67"/>
        <v>0</v>
      </c>
      <c r="W542" s="289">
        <f t="shared" si="67"/>
        <v>0</v>
      </c>
      <c r="X542" s="289">
        <f t="shared" si="67"/>
        <v>0</v>
      </c>
      <c r="Y542" s="289">
        <f t="shared" si="67"/>
        <v>0</v>
      </c>
      <c r="Z542" s="289">
        <f t="shared" si="67"/>
        <v>0</v>
      </c>
      <c r="AA542" s="289">
        <f t="shared" si="67"/>
        <v>0</v>
      </c>
      <c r="AB542" s="289">
        <f t="shared" si="67"/>
        <v>0</v>
      </c>
      <c r="AC542" s="289">
        <f t="shared" si="67"/>
        <v>0</v>
      </c>
      <c r="AD542" s="289">
        <f t="shared" si="67"/>
        <v>0</v>
      </c>
      <c r="AE542" s="289">
        <f t="shared" si="67"/>
        <v>0</v>
      </c>
      <c r="AF542" s="289">
        <f t="shared" si="67"/>
        <v>0</v>
      </c>
      <c r="AG542" s="289">
        <f t="shared" si="67"/>
        <v>0</v>
      </c>
      <c r="AH542" s="289">
        <f t="shared" si="67"/>
        <v>0</v>
      </c>
      <c r="AI542" s="289">
        <f t="shared" si="67"/>
        <v>0</v>
      </c>
      <c r="AJ542" s="289">
        <f t="shared" si="67"/>
        <v>0</v>
      </c>
      <c r="AK542" s="289">
        <f t="shared" si="67"/>
        <v>0</v>
      </c>
      <c r="AL542" s="289">
        <f t="shared" si="67"/>
        <v>0</v>
      </c>
      <c r="AM542" s="289">
        <f t="shared" si="67"/>
        <v>0</v>
      </c>
      <c r="AN542" s="289">
        <f t="shared" si="67"/>
        <v>0</v>
      </c>
      <c r="AO542" s="289">
        <f t="shared" si="67"/>
        <v>0</v>
      </c>
      <c r="AP542" s="289">
        <f t="shared" si="67"/>
        <v>0</v>
      </c>
      <c r="AQ542" s="289">
        <f t="shared" si="67"/>
        <v>0</v>
      </c>
      <c r="AR542" s="289">
        <f t="shared" si="67"/>
        <v>0</v>
      </c>
      <c r="AS542" s="289">
        <f t="shared" si="67"/>
        <v>0</v>
      </c>
      <c r="AT542" s="289">
        <f t="shared" si="67"/>
        <v>0</v>
      </c>
      <c r="AU542" s="289">
        <f t="shared" si="67"/>
        <v>0</v>
      </c>
      <c r="AV542" s="289">
        <f t="shared" si="67"/>
        <v>0</v>
      </c>
      <c r="AW542" s="289">
        <f t="shared" si="67"/>
        <v>0</v>
      </c>
      <c r="AX542" s="289">
        <f t="shared" si="67"/>
        <v>0</v>
      </c>
      <c r="AY542" s="289">
        <f t="shared" si="67"/>
        <v>0</v>
      </c>
      <c r="AZ542" s="289">
        <f t="shared" si="67"/>
        <v>0</v>
      </c>
      <c r="BA542" s="289">
        <f t="shared" si="67"/>
        <v>0</v>
      </c>
      <c r="BB542" s="289">
        <f t="shared" si="67"/>
        <v>0</v>
      </c>
      <c r="BC542" s="289">
        <f t="shared" si="67"/>
        <v>0</v>
      </c>
      <c r="BD542" s="289">
        <f t="shared" si="67"/>
        <v>0</v>
      </c>
      <c r="BE542" s="289">
        <f t="shared" si="67"/>
        <v>0</v>
      </c>
      <c r="BF542" s="289">
        <f t="shared" si="67"/>
        <v>0</v>
      </c>
      <c r="BG542" s="289">
        <f t="shared" si="67"/>
        <v>0</v>
      </c>
      <c r="BH542" s="289">
        <f t="shared" si="67"/>
        <v>0</v>
      </c>
      <c r="BI542" s="289">
        <f t="shared" si="67"/>
        <v>0</v>
      </c>
      <c r="BJ542" s="289">
        <f t="shared" si="67"/>
        <v>0</v>
      </c>
      <c r="BK542" s="289">
        <f t="shared" si="67"/>
        <v>0</v>
      </c>
      <c r="BL542" s="289">
        <f t="shared" si="67"/>
        <v>0</v>
      </c>
      <c r="BM542" s="289">
        <f t="shared" si="67"/>
        <v>0</v>
      </c>
      <c r="BN542" s="289">
        <f t="shared" si="67"/>
        <v>0</v>
      </c>
      <c r="BO542" s="289">
        <f t="shared" si="67"/>
        <v>0</v>
      </c>
      <c r="BP542" s="289">
        <f t="shared" si="67"/>
        <v>0</v>
      </c>
      <c r="BQ542" s="289">
        <f t="shared" si="67"/>
        <v>0</v>
      </c>
      <c r="BR542" s="289">
        <f t="shared" si="67"/>
        <v>0</v>
      </c>
      <c r="BS542" s="289">
        <f t="shared" si="67"/>
        <v>0</v>
      </c>
      <c r="BT542" s="289">
        <f t="shared" si="68"/>
        <v>0</v>
      </c>
      <c r="BU542" s="289">
        <f t="shared" si="68"/>
        <v>0</v>
      </c>
      <c r="BV542" s="289">
        <f t="shared" si="68"/>
        <v>0</v>
      </c>
      <c r="BW542" s="289">
        <f t="shared" si="68"/>
        <v>0</v>
      </c>
      <c r="BX542" s="289">
        <f t="shared" si="68"/>
        <v>0</v>
      </c>
      <c r="BY542" s="289">
        <f t="shared" si="68"/>
        <v>0</v>
      </c>
      <c r="CA542" s="289">
        <f t="shared" si="69"/>
        <v>0</v>
      </c>
      <c r="CB542" s="289" t="e">
        <f>CB28-#REF!</f>
        <v>#REF!</v>
      </c>
    </row>
    <row r="543" spans="8:80" hidden="1" x14ac:dyDescent="0.35">
      <c r="H543" s="289">
        <f t="shared" si="67"/>
        <v>0</v>
      </c>
      <c r="I543" s="289">
        <f t="shared" si="67"/>
        <v>0</v>
      </c>
      <c r="J543" s="289">
        <f t="shared" si="67"/>
        <v>0</v>
      </c>
      <c r="K543" s="289">
        <f t="shared" si="67"/>
        <v>0</v>
      </c>
      <c r="L543" s="289">
        <f t="shared" si="67"/>
        <v>0</v>
      </c>
      <c r="M543" s="289">
        <f t="shared" si="67"/>
        <v>0</v>
      </c>
      <c r="N543" s="289">
        <f t="shared" si="67"/>
        <v>0</v>
      </c>
      <c r="O543" s="289">
        <f t="shared" si="67"/>
        <v>0</v>
      </c>
      <c r="P543" s="289">
        <f t="shared" si="67"/>
        <v>0</v>
      </c>
      <c r="Q543" s="289">
        <f t="shared" si="67"/>
        <v>0</v>
      </c>
      <c r="R543" s="289">
        <f t="shared" si="67"/>
        <v>0</v>
      </c>
      <c r="S543" s="289">
        <f t="shared" si="67"/>
        <v>0</v>
      </c>
      <c r="T543" s="289">
        <f t="shared" si="67"/>
        <v>0</v>
      </c>
      <c r="U543" s="289">
        <f t="shared" si="67"/>
        <v>0</v>
      </c>
      <c r="V543" s="289">
        <f t="shared" si="67"/>
        <v>0</v>
      </c>
      <c r="W543" s="289">
        <f t="shared" si="67"/>
        <v>0</v>
      </c>
      <c r="X543" s="289">
        <f t="shared" si="67"/>
        <v>0</v>
      </c>
      <c r="Y543" s="289">
        <f t="shared" si="67"/>
        <v>0</v>
      </c>
      <c r="Z543" s="289">
        <f t="shared" si="67"/>
        <v>0</v>
      </c>
      <c r="AA543" s="289">
        <f t="shared" si="67"/>
        <v>0</v>
      </c>
      <c r="AB543" s="289">
        <f t="shared" si="67"/>
        <v>0</v>
      </c>
      <c r="AC543" s="289">
        <f t="shared" si="67"/>
        <v>0</v>
      </c>
      <c r="AD543" s="289">
        <f t="shared" si="67"/>
        <v>0</v>
      </c>
      <c r="AE543" s="289">
        <f t="shared" si="67"/>
        <v>0</v>
      </c>
      <c r="AF543" s="289">
        <f t="shared" si="67"/>
        <v>0</v>
      </c>
      <c r="AG543" s="289">
        <f t="shared" si="67"/>
        <v>0</v>
      </c>
      <c r="AH543" s="289">
        <f t="shared" si="67"/>
        <v>0</v>
      </c>
      <c r="AI543" s="289">
        <f t="shared" si="67"/>
        <v>0</v>
      </c>
      <c r="AJ543" s="289">
        <f t="shared" si="67"/>
        <v>0</v>
      </c>
      <c r="AK543" s="289">
        <f t="shared" si="67"/>
        <v>0</v>
      </c>
      <c r="AL543" s="289">
        <f t="shared" si="67"/>
        <v>0</v>
      </c>
      <c r="AM543" s="289">
        <f t="shared" si="67"/>
        <v>0</v>
      </c>
      <c r="AN543" s="289">
        <f t="shared" si="67"/>
        <v>0</v>
      </c>
      <c r="AO543" s="289">
        <f t="shared" si="67"/>
        <v>0</v>
      </c>
      <c r="AP543" s="289">
        <f t="shared" si="67"/>
        <v>0</v>
      </c>
      <c r="AQ543" s="289">
        <f t="shared" si="67"/>
        <v>0</v>
      </c>
      <c r="AR543" s="289">
        <f t="shared" si="67"/>
        <v>0</v>
      </c>
      <c r="AS543" s="289">
        <f t="shared" si="67"/>
        <v>0</v>
      </c>
      <c r="AT543" s="289">
        <f t="shared" si="67"/>
        <v>0</v>
      </c>
      <c r="AU543" s="289">
        <f t="shared" si="67"/>
        <v>0</v>
      </c>
      <c r="AV543" s="289">
        <f t="shared" si="67"/>
        <v>0</v>
      </c>
      <c r="AW543" s="289">
        <f t="shared" si="67"/>
        <v>0</v>
      </c>
      <c r="AX543" s="289">
        <f t="shared" si="67"/>
        <v>0</v>
      </c>
      <c r="AY543" s="289">
        <f t="shared" si="67"/>
        <v>0</v>
      </c>
      <c r="AZ543" s="289">
        <f t="shared" si="67"/>
        <v>0</v>
      </c>
      <c r="BA543" s="289">
        <f t="shared" si="67"/>
        <v>0</v>
      </c>
      <c r="BB543" s="289">
        <f t="shared" si="67"/>
        <v>0</v>
      </c>
      <c r="BC543" s="289">
        <f t="shared" si="67"/>
        <v>0</v>
      </c>
      <c r="BD543" s="289">
        <f t="shared" si="67"/>
        <v>0</v>
      </c>
      <c r="BE543" s="289">
        <f t="shared" si="67"/>
        <v>0</v>
      </c>
      <c r="BF543" s="289">
        <f t="shared" si="67"/>
        <v>0</v>
      </c>
      <c r="BG543" s="289">
        <f t="shared" si="67"/>
        <v>0</v>
      </c>
      <c r="BH543" s="289">
        <f t="shared" si="67"/>
        <v>0</v>
      </c>
      <c r="BI543" s="289">
        <f t="shared" si="67"/>
        <v>0</v>
      </c>
      <c r="BJ543" s="289">
        <f t="shared" si="67"/>
        <v>0</v>
      </c>
      <c r="BK543" s="289">
        <f t="shared" si="67"/>
        <v>0</v>
      </c>
      <c r="BL543" s="289">
        <f t="shared" si="67"/>
        <v>0</v>
      </c>
      <c r="BM543" s="289">
        <f t="shared" si="67"/>
        <v>0</v>
      </c>
      <c r="BN543" s="289">
        <f t="shared" si="67"/>
        <v>0</v>
      </c>
      <c r="BO543" s="289">
        <f t="shared" si="67"/>
        <v>0</v>
      </c>
      <c r="BP543" s="289">
        <f t="shared" si="67"/>
        <v>0</v>
      </c>
      <c r="BQ543" s="289">
        <f t="shared" si="67"/>
        <v>0</v>
      </c>
      <c r="BR543" s="289">
        <f t="shared" si="67"/>
        <v>0</v>
      </c>
      <c r="BS543" s="289">
        <f t="shared" ref="BS543:BY558" si="70">BS29-EK29</f>
        <v>0</v>
      </c>
      <c r="BT543" s="289">
        <f t="shared" si="68"/>
        <v>0</v>
      </c>
      <c r="BU543" s="289">
        <f t="shared" si="68"/>
        <v>0</v>
      </c>
      <c r="BV543" s="289">
        <f t="shared" si="68"/>
        <v>0</v>
      </c>
      <c r="BW543" s="289">
        <f t="shared" si="68"/>
        <v>0</v>
      </c>
      <c r="BX543" s="289">
        <f t="shared" si="68"/>
        <v>0</v>
      </c>
      <c r="BY543" s="289">
        <f t="shared" si="68"/>
        <v>0</v>
      </c>
      <c r="CA543" s="289">
        <f t="shared" si="69"/>
        <v>0</v>
      </c>
      <c r="CB543" s="289" t="e">
        <f>CB29-#REF!</f>
        <v>#REF!</v>
      </c>
    </row>
    <row r="544" spans="8:80" hidden="1" x14ac:dyDescent="0.35">
      <c r="H544" s="289">
        <f t="shared" ref="H544:BR548" si="71">H30-BZ30</f>
        <v>0</v>
      </c>
      <c r="I544" s="289">
        <f t="shared" si="71"/>
        <v>0</v>
      </c>
      <c r="J544" s="289">
        <f t="shared" si="71"/>
        <v>0</v>
      </c>
      <c r="K544" s="289">
        <f t="shared" si="71"/>
        <v>0</v>
      </c>
      <c r="L544" s="289">
        <f t="shared" si="71"/>
        <v>0</v>
      </c>
      <c r="M544" s="289">
        <f t="shared" si="71"/>
        <v>0</v>
      </c>
      <c r="N544" s="289">
        <f t="shared" si="71"/>
        <v>0</v>
      </c>
      <c r="O544" s="289">
        <f t="shared" si="71"/>
        <v>0</v>
      </c>
      <c r="P544" s="289">
        <f t="shared" si="71"/>
        <v>0</v>
      </c>
      <c r="Q544" s="289">
        <f t="shared" si="71"/>
        <v>0</v>
      </c>
      <c r="R544" s="289">
        <f t="shared" si="71"/>
        <v>0</v>
      </c>
      <c r="S544" s="289">
        <f t="shared" si="71"/>
        <v>0</v>
      </c>
      <c r="T544" s="289">
        <f t="shared" si="71"/>
        <v>0</v>
      </c>
      <c r="U544" s="289">
        <f t="shared" si="71"/>
        <v>0</v>
      </c>
      <c r="V544" s="289">
        <f t="shared" si="71"/>
        <v>0</v>
      </c>
      <c r="W544" s="289">
        <f t="shared" si="71"/>
        <v>0</v>
      </c>
      <c r="X544" s="289">
        <f t="shared" si="71"/>
        <v>0</v>
      </c>
      <c r="Y544" s="289">
        <f t="shared" si="71"/>
        <v>0</v>
      </c>
      <c r="Z544" s="289">
        <f t="shared" si="71"/>
        <v>0</v>
      </c>
      <c r="AA544" s="289">
        <f t="shared" si="71"/>
        <v>0</v>
      </c>
      <c r="AB544" s="289">
        <f t="shared" si="71"/>
        <v>0</v>
      </c>
      <c r="AC544" s="289">
        <f t="shared" si="71"/>
        <v>0</v>
      </c>
      <c r="AD544" s="289">
        <f t="shared" si="71"/>
        <v>0</v>
      </c>
      <c r="AE544" s="289">
        <f t="shared" si="71"/>
        <v>0</v>
      </c>
      <c r="AF544" s="289">
        <f t="shared" si="71"/>
        <v>0</v>
      </c>
      <c r="AG544" s="289">
        <f t="shared" si="71"/>
        <v>0</v>
      </c>
      <c r="AH544" s="289">
        <f t="shared" si="71"/>
        <v>0</v>
      </c>
      <c r="AI544" s="289">
        <f t="shared" si="71"/>
        <v>0</v>
      </c>
      <c r="AJ544" s="289">
        <f t="shared" si="71"/>
        <v>0</v>
      </c>
      <c r="AK544" s="289">
        <f t="shared" si="71"/>
        <v>0</v>
      </c>
      <c r="AL544" s="289">
        <f t="shared" si="71"/>
        <v>0</v>
      </c>
      <c r="AM544" s="289">
        <f t="shared" si="71"/>
        <v>0</v>
      </c>
      <c r="AN544" s="289">
        <f t="shared" si="71"/>
        <v>0</v>
      </c>
      <c r="AO544" s="289">
        <f t="shared" si="71"/>
        <v>0</v>
      </c>
      <c r="AP544" s="289">
        <f t="shared" si="71"/>
        <v>0</v>
      </c>
      <c r="AQ544" s="289">
        <f t="shared" si="71"/>
        <v>0</v>
      </c>
      <c r="AR544" s="289">
        <f t="shared" si="71"/>
        <v>0</v>
      </c>
      <c r="AS544" s="289">
        <f t="shared" si="71"/>
        <v>0</v>
      </c>
      <c r="AT544" s="289">
        <f t="shared" si="71"/>
        <v>0</v>
      </c>
      <c r="AU544" s="289">
        <f t="shared" si="71"/>
        <v>0</v>
      </c>
      <c r="AV544" s="289">
        <f t="shared" si="71"/>
        <v>0</v>
      </c>
      <c r="AW544" s="289">
        <f t="shared" si="71"/>
        <v>0</v>
      </c>
      <c r="AX544" s="289">
        <f t="shared" si="71"/>
        <v>0</v>
      </c>
      <c r="AY544" s="289">
        <f t="shared" si="71"/>
        <v>0</v>
      </c>
      <c r="AZ544" s="289">
        <f t="shared" si="71"/>
        <v>0</v>
      </c>
      <c r="BA544" s="289">
        <f t="shared" si="71"/>
        <v>0</v>
      </c>
      <c r="BB544" s="289">
        <f t="shared" si="71"/>
        <v>0</v>
      </c>
      <c r="BC544" s="289">
        <f t="shared" si="71"/>
        <v>0</v>
      </c>
      <c r="BD544" s="289">
        <f t="shared" si="71"/>
        <v>0</v>
      </c>
      <c r="BE544" s="289">
        <f t="shared" si="71"/>
        <v>0</v>
      </c>
      <c r="BF544" s="289">
        <f t="shared" si="71"/>
        <v>0</v>
      </c>
      <c r="BG544" s="289">
        <f t="shared" si="71"/>
        <v>0</v>
      </c>
      <c r="BH544" s="289">
        <f t="shared" si="71"/>
        <v>0</v>
      </c>
      <c r="BI544" s="289">
        <f t="shared" si="71"/>
        <v>0</v>
      </c>
      <c r="BJ544" s="289">
        <f t="shared" si="71"/>
        <v>0</v>
      </c>
      <c r="BK544" s="289">
        <f t="shared" si="71"/>
        <v>0</v>
      </c>
      <c r="BL544" s="289">
        <f t="shared" si="71"/>
        <v>0</v>
      </c>
      <c r="BM544" s="289">
        <f t="shared" si="71"/>
        <v>0</v>
      </c>
      <c r="BN544" s="289">
        <f t="shared" si="71"/>
        <v>0</v>
      </c>
      <c r="BO544" s="289">
        <f t="shared" si="71"/>
        <v>0</v>
      </c>
      <c r="BP544" s="289">
        <f t="shared" si="71"/>
        <v>0</v>
      </c>
      <c r="BQ544" s="289">
        <f t="shared" si="71"/>
        <v>0</v>
      </c>
      <c r="BR544" s="289">
        <f t="shared" si="71"/>
        <v>0</v>
      </c>
      <c r="BS544" s="289">
        <f t="shared" si="70"/>
        <v>0</v>
      </c>
      <c r="BT544" s="289">
        <f t="shared" si="68"/>
        <v>0</v>
      </c>
      <c r="BU544" s="289">
        <f t="shared" si="68"/>
        <v>0</v>
      </c>
      <c r="BV544" s="289">
        <f t="shared" si="68"/>
        <v>0</v>
      </c>
      <c r="BW544" s="289">
        <f t="shared" si="68"/>
        <v>0</v>
      </c>
      <c r="BX544" s="289">
        <f t="shared" si="68"/>
        <v>0</v>
      </c>
      <c r="BY544" s="289">
        <f t="shared" si="68"/>
        <v>0</v>
      </c>
      <c r="CA544" s="289">
        <f t="shared" si="69"/>
        <v>0</v>
      </c>
      <c r="CB544" s="289" t="e">
        <f>CB30-#REF!</f>
        <v>#REF!</v>
      </c>
    </row>
    <row r="545" spans="8:80" hidden="1" x14ac:dyDescent="0.35">
      <c r="H545" s="289">
        <f t="shared" si="71"/>
        <v>0</v>
      </c>
      <c r="I545" s="289">
        <f t="shared" si="71"/>
        <v>0</v>
      </c>
      <c r="J545" s="289">
        <f t="shared" si="71"/>
        <v>0</v>
      </c>
      <c r="K545" s="289">
        <f t="shared" si="71"/>
        <v>0</v>
      </c>
      <c r="L545" s="289">
        <f t="shared" si="71"/>
        <v>0</v>
      </c>
      <c r="M545" s="289">
        <f t="shared" si="71"/>
        <v>0</v>
      </c>
      <c r="N545" s="289">
        <f t="shared" si="71"/>
        <v>0</v>
      </c>
      <c r="O545" s="289">
        <f t="shared" si="71"/>
        <v>0</v>
      </c>
      <c r="P545" s="289">
        <f t="shared" si="71"/>
        <v>0</v>
      </c>
      <c r="Q545" s="289">
        <f t="shared" si="71"/>
        <v>0</v>
      </c>
      <c r="R545" s="289">
        <f t="shared" si="71"/>
        <v>0</v>
      </c>
      <c r="S545" s="289">
        <f t="shared" si="71"/>
        <v>0</v>
      </c>
      <c r="T545" s="289">
        <f t="shared" si="71"/>
        <v>0</v>
      </c>
      <c r="U545" s="289">
        <f t="shared" si="71"/>
        <v>0</v>
      </c>
      <c r="V545" s="289">
        <f t="shared" si="71"/>
        <v>0</v>
      </c>
      <c r="W545" s="289">
        <f t="shared" si="71"/>
        <v>0</v>
      </c>
      <c r="X545" s="289">
        <f t="shared" si="71"/>
        <v>0</v>
      </c>
      <c r="Y545" s="289">
        <f t="shared" si="71"/>
        <v>0</v>
      </c>
      <c r="Z545" s="289">
        <f t="shared" si="71"/>
        <v>0</v>
      </c>
      <c r="AA545" s="289">
        <f t="shared" si="71"/>
        <v>0</v>
      </c>
      <c r="AB545" s="289">
        <f t="shared" si="71"/>
        <v>0</v>
      </c>
      <c r="AC545" s="289">
        <f t="shared" si="71"/>
        <v>0</v>
      </c>
      <c r="AD545" s="289">
        <f t="shared" si="71"/>
        <v>0</v>
      </c>
      <c r="AE545" s="289">
        <f t="shared" si="71"/>
        <v>0</v>
      </c>
      <c r="AF545" s="289">
        <f t="shared" si="71"/>
        <v>0</v>
      </c>
      <c r="AG545" s="289">
        <f t="shared" si="71"/>
        <v>0</v>
      </c>
      <c r="AH545" s="289">
        <f t="shared" si="71"/>
        <v>0</v>
      </c>
      <c r="AI545" s="289">
        <f t="shared" si="71"/>
        <v>0</v>
      </c>
      <c r="AJ545" s="289">
        <f t="shared" si="71"/>
        <v>0</v>
      </c>
      <c r="AK545" s="289">
        <f t="shared" si="71"/>
        <v>0</v>
      </c>
      <c r="AL545" s="289">
        <f t="shared" si="71"/>
        <v>0</v>
      </c>
      <c r="AM545" s="289">
        <f t="shared" si="71"/>
        <v>0</v>
      </c>
      <c r="AN545" s="289">
        <f t="shared" si="71"/>
        <v>0</v>
      </c>
      <c r="AO545" s="289">
        <f t="shared" si="71"/>
        <v>0</v>
      </c>
      <c r="AP545" s="289">
        <f t="shared" si="71"/>
        <v>0</v>
      </c>
      <c r="AQ545" s="289">
        <f t="shared" si="71"/>
        <v>0</v>
      </c>
      <c r="AR545" s="289">
        <f t="shared" si="71"/>
        <v>0</v>
      </c>
      <c r="AS545" s="289">
        <f t="shared" si="71"/>
        <v>0</v>
      </c>
      <c r="AT545" s="289">
        <f t="shared" si="71"/>
        <v>0</v>
      </c>
      <c r="AU545" s="289">
        <f t="shared" si="71"/>
        <v>0</v>
      </c>
      <c r="AV545" s="289">
        <f t="shared" si="71"/>
        <v>0</v>
      </c>
      <c r="AW545" s="289">
        <f t="shared" si="71"/>
        <v>0</v>
      </c>
      <c r="AX545" s="289">
        <f t="shared" si="71"/>
        <v>0</v>
      </c>
      <c r="AY545" s="289">
        <f t="shared" si="71"/>
        <v>0</v>
      </c>
      <c r="AZ545" s="289">
        <f t="shared" si="71"/>
        <v>0</v>
      </c>
      <c r="BA545" s="289">
        <f t="shared" si="71"/>
        <v>0</v>
      </c>
      <c r="BB545" s="289">
        <f t="shared" si="71"/>
        <v>0</v>
      </c>
      <c r="BC545" s="289">
        <f t="shared" si="71"/>
        <v>0</v>
      </c>
      <c r="BD545" s="289">
        <f t="shared" si="71"/>
        <v>0</v>
      </c>
      <c r="BE545" s="289">
        <f t="shared" si="71"/>
        <v>0</v>
      </c>
      <c r="BF545" s="289">
        <f t="shared" si="71"/>
        <v>0</v>
      </c>
      <c r="BG545" s="289">
        <f t="shared" si="71"/>
        <v>0</v>
      </c>
      <c r="BH545" s="289">
        <f t="shared" si="71"/>
        <v>0</v>
      </c>
      <c r="BI545" s="289">
        <f t="shared" si="71"/>
        <v>0</v>
      </c>
      <c r="BJ545" s="289">
        <f t="shared" si="71"/>
        <v>0</v>
      </c>
      <c r="BK545" s="289">
        <f t="shared" si="71"/>
        <v>0</v>
      </c>
      <c r="BL545" s="289">
        <f t="shared" si="71"/>
        <v>0</v>
      </c>
      <c r="BM545" s="289">
        <f t="shared" si="71"/>
        <v>0</v>
      </c>
      <c r="BN545" s="289">
        <f t="shared" si="71"/>
        <v>0</v>
      </c>
      <c r="BO545" s="289">
        <f t="shared" si="71"/>
        <v>0</v>
      </c>
      <c r="BP545" s="289">
        <f t="shared" si="71"/>
        <v>0</v>
      </c>
      <c r="BQ545" s="289">
        <f t="shared" si="71"/>
        <v>0</v>
      </c>
      <c r="BR545" s="289">
        <f t="shared" si="71"/>
        <v>0</v>
      </c>
      <c r="BS545" s="289">
        <f t="shared" si="70"/>
        <v>0</v>
      </c>
      <c r="BT545" s="289">
        <f t="shared" si="68"/>
        <v>0</v>
      </c>
      <c r="BU545" s="289">
        <f t="shared" si="68"/>
        <v>0</v>
      </c>
      <c r="BV545" s="289">
        <f t="shared" si="68"/>
        <v>0</v>
      </c>
      <c r="BW545" s="289">
        <f t="shared" si="68"/>
        <v>0</v>
      </c>
      <c r="BX545" s="289">
        <f t="shared" si="68"/>
        <v>0</v>
      </c>
      <c r="BY545" s="289">
        <f t="shared" si="68"/>
        <v>0</v>
      </c>
      <c r="CA545" s="289">
        <f t="shared" si="69"/>
        <v>0</v>
      </c>
      <c r="CB545" s="289" t="e">
        <f>CB31-#REF!</f>
        <v>#REF!</v>
      </c>
    </row>
    <row r="546" spans="8:80" hidden="1" x14ac:dyDescent="0.35">
      <c r="H546" s="289">
        <f t="shared" si="71"/>
        <v>0</v>
      </c>
      <c r="I546" s="289">
        <f t="shared" si="71"/>
        <v>0</v>
      </c>
      <c r="J546" s="289">
        <f t="shared" si="71"/>
        <v>0</v>
      </c>
      <c r="K546" s="289">
        <f t="shared" si="71"/>
        <v>0</v>
      </c>
      <c r="L546" s="289">
        <f t="shared" si="71"/>
        <v>0</v>
      </c>
      <c r="M546" s="289">
        <f t="shared" si="71"/>
        <v>0</v>
      </c>
      <c r="N546" s="289">
        <f t="shared" si="71"/>
        <v>0</v>
      </c>
      <c r="O546" s="289">
        <f t="shared" si="71"/>
        <v>0</v>
      </c>
      <c r="P546" s="289">
        <f t="shared" si="71"/>
        <v>0</v>
      </c>
      <c r="Q546" s="289">
        <f t="shared" si="71"/>
        <v>0</v>
      </c>
      <c r="R546" s="289">
        <f t="shared" si="71"/>
        <v>0</v>
      </c>
      <c r="S546" s="289">
        <f t="shared" si="71"/>
        <v>0</v>
      </c>
      <c r="T546" s="289">
        <f t="shared" si="71"/>
        <v>0</v>
      </c>
      <c r="U546" s="289">
        <f t="shared" si="71"/>
        <v>0</v>
      </c>
      <c r="V546" s="289">
        <f t="shared" si="71"/>
        <v>0</v>
      </c>
      <c r="W546" s="289">
        <f t="shared" si="71"/>
        <v>0</v>
      </c>
      <c r="X546" s="289">
        <f t="shared" si="71"/>
        <v>0</v>
      </c>
      <c r="Y546" s="289">
        <f t="shared" si="71"/>
        <v>0</v>
      </c>
      <c r="Z546" s="289">
        <f t="shared" si="71"/>
        <v>0</v>
      </c>
      <c r="AA546" s="289">
        <f t="shared" si="71"/>
        <v>0</v>
      </c>
      <c r="AB546" s="289">
        <f t="shared" si="71"/>
        <v>0</v>
      </c>
      <c r="AC546" s="289">
        <f t="shared" si="71"/>
        <v>0</v>
      </c>
      <c r="AD546" s="289">
        <f t="shared" si="71"/>
        <v>0</v>
      </c>
      <c r="AE546" s="289">
        <f t="shared" si="71"/>
        <v>0</v>
      </c>
      <c r="AF546" s="289">
        <f t="shared" si="71"/>
        <v>0</v>
      </c>
      <c r="AG546" s="289">
        <f t="shared" si="71"/>
        <v>0</v>
      </c>
      <c r="AH546" s="289">
        <f t="shared" si="71"/>
        <v>0</v>
      </c>
      <c r="AI546" s="289">
        <f t="shared" si="71"/>
        <v>0</v>
      </c>
      <c r="AJ546" s="289">
        <f t="shared" si="71"/>
        <v>0</v>
      </c>
      <c r="AK546" s="289">
        <f t="shared" si="71"/>
        <v>0</v>
      </c>
      <c r="AL546" s="289">
        <f t="shared" si="71"/>
        <v>0</v>
      </c>
      <c r="AM546" s="289">
        <f t="shared" si="71"/>
        <v>0</v>
      </c>
      <c r="AN546" s="289">
        <f t="shared" si="71"/>
        <v>0</v>
      </c>
      <c r="AO546" s="289">
        <f t="shared" si="71"/>
        <v>0</v>
      </c>
      <c r="AP546" s="289">
        <f t="shared" si="71"/>
        <v>0</v>
      </c>
      <c r="AQ546" s="289">
        <f t="shared" si="71"/>
        <v>0</v>
      </c>
      <c r="AR546" s="289">
        <f t="shared" si="71"/>
        <v>0</v>
      </c>
      <c r="AS546" s="289">
        <f t="shared" si="71"/>
        <v>0</v>
      </c>
      <c r="AT546" s="289">
        <f t="shared" si="71"/>
        <v>0</v>
      </c>
      <c r="AU546" s="289">
        <f t="shared" si="71"/>
        <v>0</v>
      </c>
      <c r="AV546" s="289">
        <f t="shared" si="71"/>
        <v>0</v>
      </c>
      <c r="AW546" s="289">
        <f t="shared" si="71"/>
        <v>0</v>
      </c>
      <c r="AX546" s="289">
        <f t="shared" si="71"/>
        <v>0</v>
      </c>
      <c r="AY546" s="289">
        <f t="shared" si="71"/>
        <v>0</v>
      </c>
      <c r="AZ546" s="289">
        <f t="shared" si="71"/>
        <v>0</v>
      </c>
      <c r="BA546" s="289">
        <f t="shared" si="71"/>
        <v>0</v>
      </c>
      <c r="BB546" s="289">
        <f t="shared" si="71"/>
        <v>0</v>
      </c>
      <c r="BC546" s="289">
        <f t="shared" si="71"/>
        <v>0</v>
      </c>
      <c r="BD546" s="289">
        <f t="shared" si="71"/>
        <v>0</v>
      </c>
      <c r="BE546" s="289">
        <f t="shared" si="71"/>
        <v>0</v>
      </c>
      <c r="BF546" s="289">
        <f t="shared" si="71"/>
        <v>0</v>
      </c>
      <c r="BG546" s="289">
        <f t="shared" si="71"/>
        <v>0</v>
      </c>
      <c r="BH546" s="289">
        <f t="shared" si="71"/>
        <v>0</v>
      </c>
      <c r="BI546" s="289">
        <f t="shared" si="71"/>
        <v>0</v>
      </c>
      <c r="BJ546" s="289">
        <f t="shared" si="71"/>
        <v>0</v>
      </c>
      <c r="BK546" s="289">
        <f t="shared" si="71"/>
        <v>0</v>
      </c>
      <c r="BL546" s="289">
        <f t="shared" si="71"/>
        <v>0</v>
      </c>
      <c r="BM546" s="289">
        <f t="shared" si="71"/>
        <v>0</v>
      </c>
      <c r="BN546" s="289">
        <f t="shared" si="71"/>
        <v>0</v>
      </c>
      <c r="BO546" s="289">
        <f t="shared" si="71"/>
        <v>0</v>
      </c>
      <c r="BP546" s="289">
        <f t="shared" si="71"/>
        <v>0</v>
      </c>
      <c r="BQ546" s="289">
        <f t="shared" si="71"/>
        <v>0</v>
      </c>
      <c r="BR546" s="289">
        <f t="shared" si="71"/>
        <v>0</v>
      </c>
      <c r="BS546" s="289">
        <f t="shared" si="70"/>
        <v>0</v>
      </c>
      <c r="BT546" s="289">
        <f t="shared" si="68"/>
        <v>0</v>
      </c>
      <c r="BU546" s="289">
        <f t="shared" si="68"/>
        <v>0</v>
      </c>
      <c r="BV546" s="289">
        <f t="shared" si="68"/>
        <v>0</v>
      </c>
      <c r="BW546" s="289">
        <f t="shared" si="68"/>
        <v>0</v>
      </c>
      <c r="BX546" s="289">
        <f t="shared" si="68"/>
        <v>0</v>
      </c>
      <c r="BY546" s="289">
        <f t="shared" si="68"/>
        <v>0</v>
      </c>
      <c r="CA546" s="289">
        <f t="shared" si="69"/>
        <v>0</v>
      </c>
      <c r="CB546" s="289" t="e">
        <f>CB32-#REF!</f>
        <v>#REF!</v>
      </c>
    </row>
    <row r="547" spans="8:80" hidden="1" x14ac:dyDescent="0.35">
      <c r="H547" s="289">
        <f t="shared" si="71"/>
        <v>0</v>
      </c>
      <c r="I547" s="289">
        <f t="shared" si="71"/>
        <v>0</v>
      </c>
      <c r="J547" s="289">
        <f t="shared" si="71"/>
        <v>0</v>
      </c>
      <c r="K547" s="289">
        <f t="shared" si="71"/>
        <v>0</v>
      </c>
      <c r="L547" s="289">
        <f t="shared" si="71"/>
        <v>0</v>
      </c>
      <c r="M547" s="289">
        <f t="shared" si="71"/>
        <v>0</v>
      </c>
      <c r="N547" s="289">
        <f t="shared" si="71"/>
        <v>0</v>
      </c>
      <c r="O547" s="289">
        <f t="shared" si="71"/>
        <v>0</v>
      </c>
      <c r="P547" s="289">
        <f t="shared" si="71"/>
        <v>0</v>
      </c>
      <c r="Q547" s="289">
        <f t="shared" si="71"/>
        <v>0</v>
      </c>
      <c r="R547" s="289">
        <f t="shared" si="71"/>
        <v>0</v>
      </c>
      <c r="S547" s="289">
        <f t="shared" si="71"/>
        <v>0</v>
      </c>
      <c r="T547" s="289">
        <f t="shared" si="71"/>
        <v>0</v>
      </c>
      <c r="U547" s="289">
        <f t="shared" si="71"/>
        <v>0</v>
      </c>
      <c r="V547" s="289">
        <f t="shared" si="71"/>
        <v>0</v>
      </c>
      <c r="W547" s="289">
        <f t="shared" si="71"/>
        <v>0</v>
      </c>
      <c r="X547" s="289">
        <f t="shared" si="71"/>
        <v>0</v>
      </c>
      <c r="Y547" s="289">
        <f t="shared" si="71"/>
        <v>0</v>
      </c>
      <c r="Z547" s="289">
        <f t="shared" si="71"/>
        <v>0</v>
      </c>
      <c r="AA547" s="289">
        <f t="shared" si="71"/>
        <v>0</v>
      </c>
      <c r="AB547" s="289">
        <f t="shared" si="71"/>
        <v>0</v>
      </c>
      <c r="AC547" s="289">
        <f t="shared" si="71"/>
        <v>0</v>
      </c>
      <c r="AD547" s="289">
        <f t="shared" si="71"/>
        <v>0</v>
      </c>
      <c r="AE547" s="289">
        <f t="shared" si="71"/>
        <v>0</v>
      </c>
      <c r="AF547" s="289">
        <f t="shared" si="71"/>
        <v>0</v>
      </c>
      <c r="AG547" s="289">
        <f t="shared" si="71"/>
        <v>0</v>
      </c>
      <c r="AH547" s="289">
        <f t="shared" si="71"/>
        <v>0</v>
      </c>
      <c r="AI547" s="289">
        <f t="shared" si="71"/>
        <v>0</v>
      </c>
      <c r="AJ547" s="289">
        <f t="shared" si="71"/>
        <v>0</v>
      </c>
      <c r="AK547" s="289">
        <f t="shared" si="71"/>
        <v>0</v>
      </c>
      <c r="AL547" s="289">
        <f t="shared" si="71"/>
        <v>0</v>
      </c>
      <c r="AM547" s="289">
        <f t="shared" si="71"/>
        <v>0</v>
      </c>
      <c r="AN547" s="289">
        <f t="shared" si="71"/>
        <v>0</v>
      </c>
      <c r="AO547" s="289">
        <f t="shared" si="71"/>
        <v>0</v>
      </c>
      <c r="AP547" s="289">
        <f t="shared" si="71"/>
        <v>0</v>
      </c>
      <c r="AQ547" s="289">
        <f t="shared" si="71"/>
        <v>0</v>
      </c>
      <c r="AR547" s="289">
        <f t="shared" si="71"/>
        <v>0</v>
      </c>
      <c r="AS547" s="289">
        <f t="shared" si="71"/>
        <v>0</v>
      </c>
      <c r="AT547" s="289">
        <f t="shared" si="71"/>
        <v>0</v>
      </c>
      <c r="AU547" s="289">
        <f t="shared" si="71"/>
        <v>0</v>
      </c>
      <c r="AV547" s="289">
        <f t="shared" si="71"/>
        <v>0</v>
      </c>
      <c r="AW547" s="289">
        <f t="shared" si="71"/>
        <v>0</v>
      </c>
      <c r="AX547" s="289">
        <f t="shared" si="71"/>
        <v>0</v>
      </c>
      <c r="AY547" s="289">
        <f t="shared" si="71"/>
        <v>0</v>
      </c>
      <c r="AZ547" s="289">
        <f t="shared" si="71"/>
        <v>0</v>
      </c>
      <c r="BA547" s="289">
        <f t="shared" si="71"/>
        <v>0</v>
      </c>
      <c r="BB547" s="289">
        <f t="shared" si="71"/>
        <v>0</v>
      </c>
      <c r="BC547" s="289">
        <f t="shared" si="71"/>
        <v>0</v>
      </c>
      <c r="BD547" s="289">
        <f t="shared" si="71"/>
        <v>0</v>
      </c>
      <c r="BE547" s="289">
        <f t="shared" si="71"/>
        <v>0</v>
      </c>
      <c r="BF547" s="289">
        <f t="shared" si="71"/>
        <v>0</v>
      </c>
      <c r="BG547" s="289">
        <f t="shared" si="71"/>
        <v>0</v>
      </c>
      <c r="BH547" s="289">
        <f t="shared" si="71"/>
        <v>0</v>
      </c>
      <c r="BI547" s="289">
        <f t="shared" si="71"/>
        <v>0</v>
      </c>
      <c r="BJ547" s="289">
        <f t="shared" si="71"/>
        <v>0</v>
      </c>
      <c r="BK547" s="289">
        <f t="shared" si="71"/>
        <v>0</v>
      </c>
      <c r="BL547" s="289">
        <f t="shared" si="71"/>
        <v>0</v>
      </c>
      <c r="BM547" s="289">
        <f t="shared" si="71"/>
        <v>0</v>
      </c>
      <c r="BN547" s="289">
        <f t="shared" si="71"/>
        <v>0</v>
      </c>
      <c r="BO547" s="289">
        <f t="shared" si="71"/>
        <v>0</v>
      </c>
      <c r="BP547" s="289">
        <f t="shared" si="71"/>
        <v>0</v>
      </c>
      <c r="BQ547" s="289">
        <f t="shared" si="71"/>
        <v>0</v>
      </c>
      <c r="BR547" s="289">
        <f t="shared" si="71"/>
        <v>0</v>
      </c>
      <c r="BS547" s="289">
        <f t="shared" si="70"/>
        <v>0</v>
      </c>
      <c r="BT547" s="289">
        <f t="shared" si="68"/>
        <v>0</v>
      </c>
      <c r="BU547" s="289">
        <f t="shared" si="68"/>
        <v>0</v>
      </c>
      <c r="BV547" s="289">
        <f t="shared" si="68"/>
        <v>0</v>
      </c>
      <c r="BW547" s="289">
        <f t="shared" si="68"/>
        <v>0</v>
      </c>
      <c r="BX547" s="289">
        <f t="shared" si="68"/>
        <v>0</v>
      </c>
      <c r="BY547" s="289">
        <f t="shared" si="68"/>
        <v>0</v>
      </c>
      <c r="CA547" s="289">
        <f t="shared" si="69"/>
        <v>0</v>
      </c>
      <c r="CB547" s="289" t="e">
        <f>CB33-#REF!</f>
        <v>#REF!</v>
      </c>
    </row>
    <row r="548" spans="8:80" hidden="1" x14ac:dyDescent="0.35">
      <c r="H548" s="289">
        <f t="shared" si="71"/>
        <v>0</v>
      </c>
      <c r="I548" s="289">
        <f t="shared" si="71"/>
        <v>0</v>
      </c>
      <c r="J548" s="289">
        <f t="shared" si="71"/>
        <v>0</v>
      </c>
      <c r="K548" s="289">
        <f t="shared" ref="K548:BR552" si="72">K34-CC34</f>
        <v>0</v>
      </c>
      <c r="L548" s="289">
        <f t="shared" si="72"/>
        <v>0</v>
      </c>
      <c r="M548" s="289">
        <f t="shared" si="72"/>
        <v>0</v>
      </c>
      <c r="N548" s="289">
        <f t="shared" si="72"/>
        <v>0</v>
      </c>
      <c r="O548" s="289">
        <f t="shared" si="72"/>
        <v>0</v>
      </c>
      <c r="P548" s="289">
        <f t="shared" si="72"/>
        <v>0</v>
      </c>
      <c r="Q548" s="289">
        <f t="shared" si="72"/>
        <v>0</v>
      </c>
      <c r="R548" s="289">
        <f t="shared" si="72"/>
        <v>0</v>
      </c>
      <c r="S548" s="289">
        <f t="shared" si="72"/>
        <v>0</v>
      </c>
      <c r="T548" s="289">
        <f t="shared" si="72"/>
        <v>0</v>
      </c>
      <c r="U548" s="289">
        <f t="shared" si="72"/>
        <v>0</v>
      </c>
      <c r="V548" s="289">
        <f t="shared" si="72"/>
        <v>0</v>
      </c>
      <c r="W548" s="289">
        <f t="shared" si="72"/>
        <v>0</v>
      </c>
      <c r="X548" s="289">
        <f t="shared" si="72"/>
        <v>0</v>
      </c>
      <c r="Y548" s="289">
        <f t="shared" si="72"/>
        <v>0</v>
      </c>
      <c r="Z548" s="289">
        <f t="shared" si="72"/>
        <v>0</v>
      </c>
      <c r="AA548" s="289">
        <f t="shared" si="72"/>
        <v>0</v>
      </c>
      <c r="AB548" s="289">
        <f t="shared" si="72"/>
        <v>0</v>
      </c>
      <c r="AC548" s="289">
        <f t="shared" si="72"/>
        <v>0</v>
      </c>
      <c r="AD548" s="289">
        <f t="shared" si="72"/>
        <v>0</v>
      </c>
      <c r="AE548" s="289">
        <f t="shared" si="72"/>
        <v>0</v>
      </c>
      <c r="AF548" s="289">
        <f t="shared" si="72"/>
        <v>0</v>
      </c>
      <c r="AG548" s="289">
        <f t="shared" si="72"/>
        <v>0</v>
      </c>
      <c r="AH548" s="289">
        <f t="shared" si="72"/>
        <v>0</v>
      </c>
      <c r="AI548" s="289">
        <f t="shared" si="72"/>
        <v>0</v>
      </c>
      <c r="AJ548" s="289">
        <f t="shared" si="72"/>
        <v>0</v>
      </c>
      <c r="AK548" s="289">
        <f t="shared" si="72"/>
        <v>0</v>
      </c>
      <c r="AL548" s="289">
        <f t="shared" si="72"/>
        <v>0</v>
      </c>
      <c r="AM548" s="289">
        <f t="shared" si="72"/>
        <v>0</v>
      </c>
      <c r="AN548" s="289">
        <f t="shared" si="72"/>
        <v>0</v>
      </c>
      <c r="AO548" s="289">
        <f t="shared" si="72"/>
        <v>0</v>
      </c>
      <c r="AP548" s="289">
        <f t="shared" si="72"/>
        <v>0</v>
      </c>
      <c r="AQ548" s="289">
        <f t="shared" si="72"/>
        <v>0</v>
      </c>
      <c r="AR548" s="289">
        <f t="shared" si="72"/>
        <v>0</v>
      </c>
      <c r="AS548" s="289">
        <f t="shared" si="72"/>
        <v>0</v>
      </c>
      <c r="AT548" s="289">
        <f t="shared" si="72"/>
        <v>0</v>
      </c>
      <c r="AU548" s="289">
        <f t="shared" si="72"/>
        <v>0</v>
      </c>
      <c r="AV548" s="289">
        <f t="shared" si="72"/>
        <v>0</v>
      </c>
      <c r="AW548" s="289">
        <f t="shared" si="72"/>
        <v>0</v>
      </c>
      <c r="AX548" s="289">
        <f t="shared" si="72"/>
        <v>0</v>
      </c>
      <c r="AY548" s="289">
        <f t="shared" si="72"/>
        <v>0</v>
      </c>
      <c r="AZ548" s="289">
        <f t="shared" si="72"/>
        <v>0</v>
      </c>
      <c r="BA548" s="289">
        <f t="shared" si="72"/>
        <v>0</v>
      </c>
      <c r="BB548" s="289">
        <f t="shared" si="72"/>
        <v>0</v>
      </c>
      <c r="BC548" s="289">
        <f t="shared" si="72"/>
        <v>0</v>
      </c>
      <c r="BD548" s="289">
        <f t="shared" si="72"/>
        <v>0</v>
      </c>
      <c r="BE548" s="289">
        <f t="shared" si="72"/>
        <v>0</v>
      </c>
      <c r="BF548" s="289">
        <f t="shared" si="72"/>
        <v>0</v>
      </c>
      <c r="BG548" s="289">
        <f t="shared" si="72"/>
        <v>0</v>
      </c>
      <c r="BH548" s="289">
        <f t="shared" si="72"/>
        <v>0</v>
      </c>
      <c r="BI548" s="289">
        <f t="shared" si="72"/>
        <v>0</v>
      </c>
      <c r="BJ548" s="289">
        <f t="shared" si="72"/>
        <v>0</v>
      </c>
      <c r="BK548" s="289">
        <f t="shared" si="72"/>
        <v>0</v>
      </c>
      <c r="BL548" s="289">
        <f t="shared" si="72"/>
        <v>0</v>
      </c>
      <c r="BM548" s="289">
        <f t="shared" si="72"/>
        <v>0</v>
      </c>
      <c r="BN548" s="289">
        <f t="shared" si="72"/>
        <v>0</v>
      </c>
      <c r="BO548" s="289">
        <f t="shared" si="72"/>
        <v>0</v>
      </c>
      <c r="BP548" s="289">
        <f t="shared" si="72"/>
        <v>0</v>
      </c>
      <c r="BQ548" s="289">
        <f t="shared" si="72"/>
        <v>0</v>
      </c>
      <c r="BR548" s="289">
        <f t="shared" si="72"/>
        <v>0</v>
      </c>
      <c r="BS548" s="289">
        <f t="shared" si="70"/>
        <v>0</v>
      </c>
      <c r="BT548" s="289">
        <f t="shared" si="68"/>
        <v>0</v>
      </c>
      <c r="BU548" s="289">
        <f t="shared" si="68"/>
        <v>0</v>
      </c>
      <c r="BV548" s="289">
        <f t="shared" si="68"/>
        <v>0</v>
      </c>
      <c r="BW548" s="289">
        <f t="shared" si="68"/>
        <v>0</v>
      </c>
      <c r="BX548" s="289">
        <f t="shared" si="68"/>
        <v>0</v>
      </c>
      <c r="BY548" s="289">
        <f t="shared" si="68"/>
        <v>0</v>
      </c>
      <c r="CA548" s="289">
        <f t="shared" si="69"/>
        <v>0</v>
      </c>
      <c r="CB548" s="289" t="e">
        <f>CB34-#REF!</f>
        <v>#REF!</v>
      </c>
    </row>
    <row r="549" spans="8:80" hidden="1" x14ac:dyDescent="0.35">
      <c r="H549" s="289">
        <f t="shared" ref="H549:W563" si="73">H35-BZ35</f>
        <v>0</v>
      </c>
      <c r="I549" s="289">
        <f t="shared" si="73"/>
        <v>0</v>
      </c>
      <c r="J549" s="289">
        <f t="shared" si="73"/>
        <v>0</v>
      </c>
      <c r="K549" s="289">
        <f t="shared" si="72"/>
        <v>0</v>
      </c>
      <c r="L549" s="289">
        <f t="shared" si="72"/>
        <v>0</v>
      </c>
      <c r="M549" s="289">
        <f t="shared" si="72"/>
        <v>0</v>
      </c>
      <c r="N549" s="289">
        <f t="shared" si="72"/>
        <v>0</v>
      </c>
      <c r="O549" s="289">
        <f t="shared" si="72"/>
        <v>0</v>
      </c>
      <c r="P549" s="289">
        <f t="shared" si="72"/>
        <v>0</v>
      </c>
      <c r="Q549" s="289">
        <f t="shared" si="72"/>
        <v>0</v>
      </c>
      <c r="R549" s="289">
        <f t="shared" si="72"/>
        <v>0</v>
      </c>
      <c r="S549" s="289">
        <f t="shared" si="72"/>
        <v>0</v>
      </c>
      <c r="T549" s="289">
        <f t="shared" si="72"/>
        <v>0</v>
      </c>
      <c r="U549" s="289">
        <f t="shared" si="72"/>
        <v>0</v>
      </c>
      <c r="V549" s="289">
        <f t="shared" si="72"/>
        <v>0</v>
      </c>
      <c r="W549" s="289">
        <f t="shared" si="72"/>
        <v>0</v>
      </c>
      <c r="X549" s="289">
        <f t="shared" si="72"/>
        <v>0</v>
      </c>
      <c r="Y549" s="289">
        <f t="shared" si="72"/>
        <v>0</v>
      </c>
      <c r="Z549" s="289">
        <f t="shared" si="72"/>
        <v>0</v>
      </c>
      <c r="AA549" s="289">
        <f t="shared" si="72"/>
        <v>0</v>
      </c>
      <c r="AB549" s="289">
        <f t="shared" si="72"/>
        <v>0</v>
      </c>
      <c r="AC549" s="289">
        <f t="shared" si="72"/>
        <v>0</v>
      </c>
      <c r="AD549" s="289">
        <f t="shared" si="72"/>
        <v>0</v>
      </c>
      <c r="AE549" s="289">
        <f t="shared" si="72"/>
        <v>0</v>
      </c>
      <c r="AF549" s="289">
        <f t="shared" si="72"/>
        <v>0</v>
      </c>
      <c r="AG549" s="289">
        <f t="shared" si="72"/>
        <v>0</v>
      </c>
      <c r="AH549" s="289">
        <f t="shared" si="72"/>
        <v>0</v>
      </c>
      <c r="AI549" s="289">
        <f t="shared" si="72"/>
        <v>0</v>
      </c>
      <c r="AJ549" s="289">
        <f t="shared" si="72"/>
        <v>0</v>
      </c>
      <c r="AK549" s="289">
        <f t="shared" si="72"/>
        <v>0</v>
      </c>
      <c r="AL549" s="289">
        <f t="shared" si="72"/>
        <v>0</v>
      </c>
      <c r="AM549" s="289">
        <f t="shared" si="72"/>
        <v>0</v>
      </c>
      <c r="AN549" s="289">
        <f t="shared" si="72"/>
        <v>0</v>
      </c>
      <c r="AO549" s="289">
        <f t="shared" si="72"/>
        <v>0</v>
      </c>
      <c r="AP549" s="289">
        <f t="shared" si="72"/>
        <v>0</v>
      </c>
      <c r="AQ549" s="289">
        <f t="shared" si="72"/>
        <v>0</v>
      </c>
      <c r="AR549" s="289">
        <f t="shared" si="72"/>
        <v>0</v>
      </c>
      <c r="AS549" s="289">
        <f t="shared" si="72"/>
        <v>0</v>
      </c>
      <c r="AT549" s="289">
        <f t="shared" si="72"/>
        <v>0</v>
      </c>
      <c r="AU549" s="289">
        <f t="shared" si="72"/>
        <v>0</v>
      </c>
      <c r="AV549" s="289">
        <f t="shared" si="72"/>
        <v>0</v>
      </c>
      <c r="AW549" s="289">
        <f t="shared" si="72"/>
        <v>0</v>
      </c>
      <c r="AX549" s="289">
        <f t="shared" si="72"/>
        <v>0</v>
      </c>
      <c r="AY549" s="289">
        <f t="shared" si="72"/>
        <v>0</v>
      </c>
      <c r="AZ549" s="289">
        <f t="shared" si="72"/>
        <v>0</v>
      </c>
      <c r="BA549" s="289">
        <f t="shared" si="72"/>
        <v>0</v>
      </c>
      <c r="BB549" s="289">
        <f t="shared" si="72"/>
        <v>0</v>
      </c>
      <c r="BC549" s="289">
        <f t="shared" si="72"/>
        <v>0</v>
      </c>
      <c r="BD549" s="289">
        <f t="shared" si="72"/>
        <v>0</v>
      </c>
      <c r="BE549" s="289">
        <f t="shared" si="72"/>
        <v>0</v>
      </c>
      <c r="BF549" s="289">
        <f t="shared" si="72"/>
        <v>0</v>
      </c>
      <c r="BG549" s="289">
        <f t="shared" si="72"/>
        <v>0</v>
      </c>
      <c r="BH549" s="289">
        <f t="shared" si="72"/>
        <v>0</v>
      </c>
      <c r="BI549" s="289">
        <f t="shared" si="72"/>
        <v>0</v>
      </c>
      <c r="BJ549" s="289">
        <f t="shared" si="72"/>
        <v>0</v>
      </c>
      <c r="BK549" s="289">
        <f t="shared" si="72"/>
        <v>0</v>
      </c>
      <c r="BL549" s="289">
        <f t="shared" si="72"/>
        <v>0</v>
      </c>
      <c r="BM549" s="289">
        <f t="shared" si="72"/>
        <v>0</v>
      </c>
      <c r="BN549" s="289">
        <f t="shared" si="72"/>
        <v>0</v>
      </c>
      <c r="BO549" s="289">
        <f t="shared" si="72"/>
        <v>0</v>
      </c>
      <c r="BP549" s="289">
        <f t="shared" si="72"/>
        <v>0</v>
      </c>
      <c r="BQ549" s="289">
        <f t="shared" si="72"/>
        <v>0</v>
      </c>
      <c r="BR549" s="289">
        <f t="shared" si="72"/>
        <v>0</v>
      </c>
      <c r="BS549" s="289">
        <f t="shared" si="70"/>
        <v>0</v>
      </c>
      <c r="BT549" s="289">
        <f t="shared" si="68"/>
        <v>0</v>
      </c>
      <c r="BU549" s="289">
        <f t="shared" si="68"/>
        <v>0</v>
      </c>
      <c r="BV549" s="289">
        <f t="shared" si="68"/>
        <v>0</v>
      </c>
      <c r="BW549" s="289">
        <f t="shared" si="68"/>
        <v>0</v>
      </c>
      <c r="BX549" s="289">
        <f t="shared" si="68"/>
        <v>0</v>
      </c>
      <c r="BY549" s="289">
        <f t="shared" si="68"/>
        <v>0</v>
      </c>
      <c r="CA549" s="289">
        <f t="shared" si="69"/>
        <v>0</v>
      </c>
      <c r="CB549" s="289" t="e">
        <f>CB35-#REF!</f>
        <v>#REF!</v>
      </c>
    </row>
    <row r="550" spans="8:80" hidden="1" x14ac:dyDescent="0.35">
      <c r="H550" s="289">
        <f t="shared" si="73"/>
        <v>0</v>
      </c>
      <c r="I550" s="289">
        <f t="shared" si="73"/>
        <v>0</v>
      </c>
      <c r="J550" s="289">
        <f t="shared" si="73"/>
        <v>0</v>
      </c>
      <c r="K550" s="289">
        <f t="shared" si="72"/>
        <v>0</v>
      </c>
      <c r="L550" s="289">
        <f t="shared" si="72"/>
        <v>0</v>
      </c>
      <c r="M550" s="289">
        <f t="shared" si="72"/>
        <v>0</v>
      </c>
      <c r="N550" s="289">
        <f t="shared" si="72"/>
        <v>0</v>
      </c>
      <c r="O550" s="289">
        <f t="shared" si="72"/>
        <v>0</v>
      </c>
      <c r="P550" s="289">
        <f t="shared" si="72"/>
        <v>0</v>
      </c>
      <c r="Q550" s="289">
        <f t="shared" si="72"/>
        <v>0</v>
      </c>
      <c r="R550" s="289">
        <f t="shared" si="72"/>
        <v>0</v>
      </c>
      <c r="S550" s="289">
        <f t="shared" si="72"/>
        <v>0</v>
      </c>
      <c r="T550" s="289">
        <f t="shared" si="72"/>
        <v>0</v>
      </c>
      <c r="U550" s="289">
        <f t="shared" si="72"/>
        <v>0</v>
      </c>
      <c r="V550" s="289">
        <f t="shared" si="72"/>
        <v>0</v>
      </c>
      <c r="W550" s="289">
        <f t="shared" si="72"/>
        <v>0</v>
      </c>
      <c r="X550" s="289">
        <f t="shared" si="72"/>
        <v>0</v>
      </c>
      <c r="Y550" s="289">
        <f t="shared" si="72"/>
        <v>0</v>
      </c>
      <c r="Z550" s="289">
        <f t="shared" si="72"/>
        <v>0</v>
      </c>
      <c r="AA550" s="289">
        <f t="shared" si="72"/>
        <v>0</v>
      </c>
      <c r="AB550" s="289">
        <f t="shared" si="72"/>
        <v>0</v>
      </c>
      <c r="AC550" s="289">
        <f t="shared" si="72"/>
        <v>0</v>
      </c>
      <c r="AD550" s="289">
        <f t="shared" si="72"/>
        <v>0</v>
      </c>
      <c r="AE550" s="289">
        <f t="shared" si="72"/>
        <v>0</v>
      </c>
      <c r="AF550" s="289">
        <f t="shared" si="72"/>
        <v>0</v>
      </c>
      <c r="AG550" s="289">
        <f t="shared" si="72"/>
        <v>0</v>
      </c>
      <c r="AH550" s="289">
        <f t="shared" si="72"/>
        <v>0</v>
      </c>
      <c r="AI550" s="289">
        <f t="shared" si="72"/>
        <v>0</v>
      </c>
      <c r="AJ550" s="289">
        <f t="shared" si="72"/>
        <v>0</v>
      </c>
      <c r="AK550" s="289">
        <f t="shared" si="72"/>
        <v>0</v>
      </c>
      <c r="AL550" s="289">
        <f t="shared" si="72"/>
        <v>0</v>
      </c>
      <c r="AM550" s="289">
        <f t="shared" si="72"/>
        <v>0</v>
      </c>
      <c r="AN550" s="289">
        <f t="shared" si="72"/>
        <v>0</v>
      </c>
      <c r="AO550" s="289">
        <f t="shared" si="72"/>
        <v>0</v>
      </c>
      <c r="AP550" s="289">
        <f t="shared" si="72"/>
        <v>0</v>
      </c>
      <c r="AQ550" s="289">
        <f t="shared" si="72"/>
        <v>0</v>
      </c>
      <c r="AR550" s="289">
        <f t="shared" si="72"/>
        <v>0</v>
      </c>
      <c r="AS550" s="289">
        <f t="shared" si="72"/>
        <v>0</v>
      </c>
      <c r="AT550" s="289">
        <f t="shared" si="72"/>
        <v>0</v>
      </c>
      <c r="AU550" s="289">
        <f t="shared" si="72"/>
        <v>0</v>
      </c>
      <c r="AV550" s="289">
        <f t="shared" si="72"/>
        <v>0</v>
      </c>
      <c r="AW550" s="289">
        <f t="shared" si="72"/>
        <v>0</v>
      </c>
      <c r="AX550" s="289">
        <f t="shared" si="72"/>
        <v>0</v>
      </c>
      <c r="AY550" s="289">
        <f t="shared" si="72"/>
        <v>0</v>
      </c>
      <c r="AZ550" s="289">
        <f t="shared" si="72"/>
        <v>0</v>
      </c>
      <c r="BA550" s="289">
        <f t="shared" si="72"/>
        <v>0</v>
      </c>
      <c r="BB550" s="289">
        <f t="shared" si="72"/>
        <v>0</v>
      </c>
      <c r="BC550" s="289">
        <f t="shared" si="72"/>
        <v>0</v>
      </c>
      <c r="BD550" s="289">
        <f t="shared" si="72"/>
        <v>0</v>
      </c>
      <c r="BE550" s="289">
        <f t="shared" si="72"/>
        <v>0</v>
      </c>
      <c r="BF550" s="289">
        <f t="shared" si="72"/>
        <v>0</v>
      </c>
      <c r="BG550" s="289">
        <f t="shared" si="72"/>
        <v>0</v>
      </c>
      <c r="BH550" s="289">
        <f t="shared" si="72"/>
        <v>0</v>
      </c>
      <c r="BI550" s="289">
        <f t="shared" si="72"/>
        <v>0</v>
      </c>
      <c r="BJ550" s="289">
        <f t="shared" si="72"/>
        <v>0</v>
      </c>
      <c r="BK550" s="289">
        <f t="shared" si="72"/>
        <v>0</v>
      </c>
      <c r="BL550" s="289">
        <f t="shared" si="72"/>
        <v>0</v>
      </c>
      <c r="BM550" s="289">
        <f t="shared" si="72"/>
        <v>0</v>
      </c>
      <c r="BN550" s="289">
        <f t="shared" si="72"/>
        <v>0</v>
      </c>
      <c r="BO550" s="289">
        <f t="shared" si="72"/>
        <v>0</v>
      </c>
      <c r="BP550" s="289">
        <f t="shared" si="72"/>
        <v>0</v>
      </c>
      <c r="BQ550" s="289">
        <f t="shared" si="72"/>
        <v>0</v>
      </c>
      <c r="BR550" s="289">
        <f t="shared" si="72"/>
        <v>0</v>
      </c>
      <c r="BS550" s="289">
        <f t="shared" si="70"/>
        <v>0</v>
      </c>
      <c r="BT550" s="289">
        <f t="shared" si="68"/>
        <v>0</v>
      </c>
      <c r="BU550" s="289">
        <f t="shared" si="68"/>
        <v>0</v>
      </c>
      <c r="BV550" s="289">
        <f t="shared" si="68"/>
        <v>0</v>
      </c>
      <c r="BW550" s="289">
        <f t="shared" si="68"/>
        <v>0</v>
      </c>
      <c r="BX550" s="289">
        <f t="shared" si="68"/>
        <v>0</v>
      </c>
      <c r="BY550" s="289">
        <f t="shared" si="68"/>
        <v>0</v>
      </c>
      <c r="CA550" s="289">
        <f t="shared" si="69"/>
        <v>0</v>
      </c>
      <c r="CB550" s="289" t="e">
        <f>CB36-#REF!</f>
        <v>#REF!</v>
      </c>
    </row>
    <row r="551" spans="8:80" hidden="1" x14ac:dyDescent="0.35">
      <c r="H551" s="289">
        <f t="shared" si="73"/>
        <v>0</v>
      </c>
      <c r="I551" s="289">
        <f t="shared" si="73"/>
        <v>0</v>
      </c>
      <c r="J551" s="289">
        <f t="shared" si="73"/>
        <v>0</v>
      </c>
      <c r="K551" s="289">
        <f t="shared" si="72"/>
        <v>0</v>
      </c>
      <c r="L551" s="289">
        <f t="shared" si="72"/>
        <v>0</v>
      </c>
      <c r="M551" s="289">
        <f t="shared" si="72"/>
        <v>0</v>
      </c>
      <c r="N551" s="289">
        <f t="shared" si="72"/>
        <v>0</v>
      </c>
      <c r="O551" s="289">
        <f t="shared" si="72"/>
        <v>0</v>
      </c>
      <c r="P551" s="289">
        <f t="shared" si="72"/>
        <v>0</v>
      </c>
      <c r="Q551" s="289">
        <f t="shared" si="72"/>
        <v>0</v>
      </c>
      <c r="R551" s="289">
        <f t="shared" si="72"/>
        <v>0</v>
      </c>
      <c r="S551" s="289">
        <f t="shared" si="72"/>
        <v>0</v>
      </c>
      <c r="T551" s="289">
        <f t="shared" si="72"/>
        <v>0</v>
      </c>
      <c r="U551" s="289">
        <f t="shared" si="72"/>
        <v>0</v>
      </c>
      <c r="V551" s="289">
        <f t="shared" si="72"/>
        <v>0</v>
      </c>
      <c r="W551" s="289">
        <f t="shared" si="72"/>
        <v>0</v>
      </c>
      <c r="X551" s="289">
        <f t="shared" si="72"/>
        <v>0</v>
      </c>
      <c r="Y551" s="289">
        <f t="shared" si="72"/>
        <v>0</v>
      </c>
      <c r="Z551" s="289">
        <f t="shared" si="72"/>
        <v>0</v>
      </c>
      <c r="AA551" s="289">
        <f t="shared" si="72"/>
        <v>0</v>
      </c>
      <c r="AB551" s="289">
        <f t="shared" si="72"/>
        <v>0</v>
      </c>
      <c r="AC551" s="289">
        <f t="shared" si="72"/>
        <v>0</v>
      </c>
      <c r="AD551" s="289">
        <f t="shared" si="72"/>
        <v>0</v>
      </c>
      <c r="AE551" s="289">
        <f t="shared" si="72"/>
        <v>0</v>
      </c>
      <c r="AF551" s="289">
        <f t="shared" si="72"/>
        <v>0</v>
      </c>
      <c r="AG551" s="289">
        <f t="shared" si="72"/>
        <v>0</v>
      </c>
      <c r="AH551" s="289">
        <f t="shared" si="72"/>
        <v>0</v>
      </c>
      <c r="AI551" s="289">
        <f t="shared" si="72"/>
        <v>0</v>
      </c>
      <c r="AJ551" s="289">
        <f t="shared" si="72"/>
        <v>0</v>
      </c>
      <c r="AK551" s="289">
        <f t="shared" si="72"/>
        <v>0</v>
      </c>
      <c r="AL551" s="289">
        <f t="shared" si="72"/>
        <v>0</v>
      </c>
      <c r="AM551" s="289">
        <f t="shared" si="72"/>
        <v>0</v>
      </c>
      <c r="AN551" s="289">
        <f t="shared" si="72"/>
        <v>0</v>
      </c>
      <c r="AO551" s="289">
        <f t="shared" si="72"/>
        <v>0</v>
      </c>
      <c r="AP551" s="289">
        <f t="shared" si="72"/>
        <v>0</v>
      </c>
      <c r="AQ551" s="289">
        <f t="shared" si="72"/>
        <v>0</v>
      </c>
      <c r="AR551" s="289">
        <f t="shared" si="72"/>
        <v>0</v>
      </c>
      <c r="AS551" s="289">
        <f t="shared" si="72"/>
        <v>0</v>
      </c>
      <c r="AT551" s="289">
        <f t="shared" si="72"/>
        <v>0</v>
      </c>
      <c r="AU551" s="289">
        <f t="shared" si="72"/>
        <v>0</v>
      </c>
      <c r="AV551" s="289">
        <f t="shared" si="72"/>
        <v>0</v>
      </c>
      <c r="AW551" s="289">
        <f t="shared" si="72"/>
        <v>0</v>
      </c>
      <c r="AX551" s="289">
        <f t="shared" si="72"/>
        <v>0</v>
      </c>
      <c r="AY551" s="289">
        <f t="shared" si="72"/>
        <v>0</v>
      </c>
      <c r="AZ551" s="289">
        <f t="shared" si="72"/>
        <v>0</v>
      </c>
      <c r="BA551" s="289">
        <f t="shared" si="72"/>
        <v>0</v>
      </c>
      <c r="BB551" s="289">
        <f t="shared" si="72"/>
        <v>0</v>
      </c>
      <c r="BC551" s="289">
        <f t="shared" si="72"/>
        <v>0</v>
      </c>
      <c r="BD551" s="289">
        <f t="shared" si="72"/>
        <v>0</v>
      </c>
      <c r="BE551" s="289">
        <f t="shared" si="72"/>
        <v>0</v>
      </c>
      <c r="BF551" s="289">
        <f t="shared" si="72"/>
        <v>0</v>
      </c>
      <c r="BG551" s="289">
        <f t="shared" si="72"/>
        <v>0</v>
      </c>
      <c r="BH551" s="289">
        <f t="shared" si="72"/>
        <v>0</v>
      </c>
      <c r="BI551" s="289">
        <f t="shared" si="72"/>
        <v>0</v>
      </c>
      <c r="BJ551" s="289">
        <f t="shared" si="72"/>
        <v>0</v>
      </c>
      <c r="BK551" s="289">
        <f t="shared" si="72"/>
        <v>0</v>
      </c>
      <c r="BL551" s="289">
        <f t="shared" si="72"/>
        <v>0</v>
      </c>
      <c r="BM551" s="289">
        <f t="shared" si="72"/>
        <v>0</v>
      </c>
      <c r="BN551" s="289">
        <f t="shared" si="72"/>
        <v>0</v>
      </c>
      <c r="BO551" s="289">
        <f t="shared" si="72"/>
        <v>0</v>
      </c>
      <c r="BP551" s="289">
        <f t="shared" si="72"/>
        <v>0</v>
      </c>
      <c r="BQ551" s="289">
        <f t="shared" si="72"/>
        <v>0</v>
      </c>
      <c r="BR551" s="289">
        <f t="shared" si="72"/>
        <v>0</v>
      </c>
      <c r="BS551" s="289">
        <f t="shared" si="70"/>
        <v>0</v>
      </c>
      <c r="BT551" s="289">
        <f t="shared" si="68"/>
        <v>0</v>
      </c>
      <c r="BU551" s="289">
        <f t="shared" si="68"/>
        <v>0</v>
      </c>
      <c r="BV551" s="289">
        <f t="shared" si="68"/>
        <v>0</v>
      </c>
      <c r="BW551" s="289">
        <f t="shared" si="68"/>
        <v>0</v>
      </c>
      <c r="BX551" s="289">
        <f t="shared" si="68"/>
        <v>0</v>
      </c>
      <c r="BY551" s="289">
        <f t="shared" si="68"/>
        <v>0</v>
      </c>
      <c r="CA551" s="289">
        <f t="shared" si="69"/>
        <v>0</v>
      </c>
      <c r="CB551" s="289" t="e">
        <f>CB37-#REF!</f>
        <v>#REF!</v>
      </c>
    </row>
    <row r="552" spans="8:80" hidden="1" x14ac:dyDescent="0.35">
      <c r="H552" s="289">
        <f t="shared" si="73"/>
        <v>0</v>
      </c>
      <c r="I552" s="289">
        <f t="shared" si="73"/>
        <v>0</v>
      </c>
      <c r="J552" s="289">
        <f t="shared" si="73"/>
        <v>0</v>
      </c>
      <c r="K552" s="289">
        <f t="shared" si="72"/>
        <v>0</v>
      </c>
      <c r="L552" s="289">
        <f t="shared" si="72"/>
        <v>0</v>
      </c>
      <c r="M552" s="289">
        <f t="shared" si="72"/>
        <v>0</v>
      </c>
      <c r="N552" s="289">
        <f t="shared" si="72"/>
        <v>0</v>
      </c>
      <c r="O552" s="289">
        <f t="shared" si="72"/>
        <v>0</v>
      </c>
      <c r="P552" s="289">
        <f t="shared" si="72"/>
        <v>0</v>
      </c>
      <c r="Q552" s="289">
        <f t="shared" si="72"/>
        <v>0</v>
      </c>
      <c r="R552" s="289">
        <f t="shared" si="72"/>
        <v>0</v>
      </c>
      <c r="S552" s="289">
        <f t="shared" si="72"/>
        <v>0</v>
      </c>
      <c r="T552" s="289">
        <f t="shared" si="72"/>
        <v>0</v>
      </c>
      <c r="U552" s="289">
        <f t="shared" si="72"/>
        <v>0</v>
      </c>
      <c r="V552" s="289">
        <f t="shared" si="72"/>
        <v>0</v>
      </c>
      <c r="W552" s="289">
        <f t="shared" si="72"/>
        <v>0</v>
      </c>
      <c r="X552" s="289">
        <f t="shared" si="72"/>
        <v>0</v>
      </c>
      <c r="Y552" s="289">
        <f t="shared" si="72"/>
        <v>0</v>
      </c>
      <c r="Z552" s="289">
        <f t="shared" ref="Z552:BR557" si="74">Z38-CR38</f>
        <v>0</v>
      </c>
      <c r="AA552" s="289">
        <f t="shared" si="74"/>
        <v>0</v>
      </c>
      <c r="AB552" s="289">
        <f t="shared" si="74"/>
        <v>0</v>
      </c>
      <c r="AC552" s="289">
        <f t="shared" si="74"/>
        <v>0</v>
      </c>
      <c r="AD552" s="289">
        <f t="shared" si="74"/>
        <v>0</v>
      </c>
      <c r="AE552" s="289">
        <f t="shared" si="74"/>
        <v>0</v>
      </c>
      <c r="AF552" s="289">
        <f t="shared" si="74"/>
        <v>0</v>
      </c>
      <c r="AG552" s="289">
        <f t="shared" si="74"/>
        <v>0</v>
      </c>
      <c r="AH552" s="289">
        <f t="shared" si="74"/>
        <v>0</v>
      </c>
      <c r="AI552" s="289">
        <f t="shared" si="74"/>
        <v>0</v>
      </c>
      <c r="AJ552" s="289">
        <f t="shared" si="74"/>
        <v>0</v>
      </c>
      <c r="AK552" s="289">
        <f t="shared" si="74"/>
        <v>0</v>
      </c>
      <c r="AL552" s="289">
        <f t="shared" si="74"/>
        <v>0</v>
      </c>
      <c r="AM552" s="289">
        <f t="shared" si="74"/>
        <v>0</v>
      </c>
      <c r="AN552" s="289">
        <f t="shared" si="74"/>
        <v>0</v>
      </c>
      <c r="AO552" s="289">
        <f t="shared" si="74"/>
        <v>0</v>
      </c>
      <c r="AP552" s="289">
        <f t="shared" si="74"/>
        <v>0</v>
      </c>
      <c r="AQ552" s="289">
        <f t="shared" si="74"/>
        <v>0</v>
      </c>
      <c r="AR552" s="289">
        <f t="shared" si="74"/>
        <v>0</v>
      </c>
      <c r="AS552" s="289">
        <f t="shared" si="74"/>
        <v>0</v>
      </c>
      <c r="AT552" s="289">
        <f t="shared" si="74"/>
        <v>0</v>
      </c>
      <c r="AU552" s="289">
        <f t="shared" si="74"/>
        <v>0</v>
      </c>
      <c r="AV552" s="289">
        <f t="shared" si="74"/>
        <v>0</v>
      </c>
      <c r="AW552" s="289">
        <f t="shared" si="74"/>
        <v>0</v>
      </c>
      <c r="AX552" s="289">
        <f t="shared" si="74"/>
        <v>0</v>
      </c>
      <c r="AY552" s="289">
        <f t="shared" si="74"/>
        <v>0</v>
      </c>
      <c r="AZ552" s="289">
        <f t="shared" si="74"/>
        <v>0</v>
      </c>
      <c r="BA552" s="289">
        <f t="shared" si="74"/>
        <v>0</v>
      </c>
      <c r="BB552" s="289">
        <f t="shared" si="74"/>
        <v>0</v>
      </c>
      <c r="BC552" s="289">
        <f t="shared" si="74"/>
        <v>0</v>
      </c>
      <c r="BD552" s="289">
        <f t="shared" si="74"/>
        <v>0</v>
      </c>
      <c r="BE552" s="289">
        <f t="shared" si="74"/>
        <v>0</v>
      </c>
      <c r="BF552" s="289">
        <f t="shared" si="74"/>
        <v>0</v>
      </c>
      <c r="BG552" s="289">
        <f t="shared" si="74"/>
        <v>0</v>
      </c>
      <c r="BH552" s="289">
        <f t="shared" si="74"/>
        <v>0</v>
      </c>
      <c r="BI552" s="289">
        <f t="shared" si="74"/>
        <v>0</v>
      </c>
      <c r="BJ552" s="289">
        <f t="shared" si="74"/>
        <v>0</v>
      </c>
      <c r="BK552" s="289">
        <f t="shared" si="74"/>
        <v>0</v>
      </c>
      <c r="BL552" s="289">
        <f t="shared" si="74"/>
        <v>0</v>
      </c>
      <c r="BM552" s="289">
        <f t="shared" si="74"/>
        <v>0</v>
      </c>
      <c r="BN552" s="289">
        <f t="shared" si="74"/>
        <v>0</v>
      </c>
      <c r="BO552" s="289">
        <f t="shared" si="74"/>
        <v>0</v>
      </c>
      <c r="BP552" s="289">
        <f t="shared" si="74"/>
        <v>0</v>
      </c>
      <c r="BQ552" s="289">
        <f t="shared" si="74"/>
        <v>0</v>
      </c>
      <c r="BR552" s="289">
        <f t="shared" si="74"/>
        <v>0</v>
      </c>
      <c r="BS552" s="289">
        <f t="shared" si="70"/>
        <v>0</v>
      </c>
      <c r="BT552" s="289">
        <f t="shared" si="68"/>
        <v>0</v>
      </c>
      <c r="BU552" s="289">
        <f t="shared" si="68"/>
        <v>0</v>
      </c>
      <c r="BV552" s="289">
        <f t="shared" si="68"/>
        <v>0</v>
      </c>
      <c r="BW552" s="289">
        <f t="shared" si="68"/>
        <v>0</v>
      </c>
      <c r="BX552" s="289">
        <f t="shared" si="68"/>
        <v>0</v>
      </c>
      <c r="BY552" s="289">
        <f t="shared" si="68"/>
        <v>0</v>
      </c>
      <c r="CA552" s="289">
        <f t="shared" si="69"/>
        <v>0</v>
      </c>
      <c r="CB552" s="289" t="e">
        <f>CB38-#REF!</f>
        <v>#REF!</v>
      </c>
    </row>
    <row r="553" spans="8:80" hidden="1" x14ac:dyDescent="0.35">
      <c r="H553" s="289">
        <f t="shared" si="73"/>
        <v>0</v>
      </c>
      <c r="I553" s="289">
        <f t="shared" si="73"/>
        <v>0</v>
      </c>
      <c r="J553" s="289">
        <f t="shared" si="73"/>
        <v>0</v>
      </c>
      <c r="K553" s="289">
        <f t="shared" si="73"/>
        <v>0</v>
      </c>
      <c r="L553" s="289">
        <f t="shared" si="73"/>
        <v>0</v>
      </c>
      <c r="M553" s="289">
        <f t="shared" si="73"/>
        <v>0</v>
      </c>
      <c r="N553" s="289">
        <f t="shared" si="73"/>
        <v>0</v>
      </c>
      <c r="O553" s="289">
        <f t="shared" si="73"/>
        <v>0</v>
      </c>
      <c r="P553" s="289">
        <f t="shared" si="73"/>
        <v>0</v>
      </c>
      <c r="Q553" s="289">
        <f t="shared" si="73"/>
        <v>0</v>
      </c>
      <c r="R553" s="289">
        <f t="shared" si="73"/>
        <v>0</v>
      </c>
      <c r="S553" s="289">
        <f t="shared" si="73"/>
        <v>0</v>
      </c>
      <c r="T553" s="289">
        <f t="shared" si="73"/>
        <v>0</v>
      </c>
      <c r="U553" s="289">
        <f t="shared" si="73"/>
        <v>0</v>
      </c>
      <c r="V553" s="289">
        <f t="shared" si="73"/>
        <v>0</v>
      </c>
      <c r="W553" s="289">
        <f t="shared" si="73"/>
        <v>0</v>
      </c>
      <c r="X553" s="289">
        <f t="shared" ref="X553:AM563" si="75">X39-CP39</f>
        <v>0</v>
      </c>
      <c r="Y553" s="289">
        <f t="shared" si="75"/>
        <v>0</v>
      </c>
      <c r="Z553" s="289">
        <f t="shared" si="74"/>
        <v>0</v>
      </c>
      <c r="AA553" s="289">
        <f t="shared" si="74"/>
        <v>0</v>
      </c>
      <c r="AB553" s="289">
        <f t="shared" si="74"/>
        <v>0</v>
      </c>
      <c r="AC553" s="289">
        <f t="shared" si="74"/>
        <v>0</v>
      </c>
      <c r="AD553" s="289">
        <f t="shared" si="74"/>
        <v>0</v>
      </c>
      <c r="AE553" s="289">
        <f t="shared" si="74"/>
        <v>0</v>
      </c>
      <c r="AF553" s="289">
        <f t="shared" si="74"/>
        <v>0</v>
      </c>
      <c r="AG553" s="289">
        <f t="shared" si="74"/>
        <v>0</v>
      </c>
      <c r="AH553" s="289">
        <f t="shared" si="74"/>
        <v>0</v>
      </c>
      <c r="AI553" s="289">
        <f t="shared" si="74"/>
        <v>0</v>
      </c>
      <c r="AJ553" s="289">
        <f t="shared" si="74"/>
        <v>0</v>
      </c>
      <c r="AK553" s="289">
        <f t="shared" si="74"/>
        <v>0</v>
      </c>
      <c r="AL553" s="289">
        <f t="shared" si="74"/>
        <v>0</v>
      </c>
      <c r="AM553" s="289">
        <f t="shared" si="74"/>
        <v>0</v>
      </c>
      <c r="AN553" s="289">
        <f t="shared" si="74"/>
        <v>0</v>
      </c>
      <c r="AO553" s="289">
        <f t="shared" si="74"/>
        <v>0</v>
      </c>
      <c r="AP553" s="289">
        <f t="shared" si="74"/>
        <v>0</v>
      </c>
      <c r="AQ553" s="289">
        <f t="shared" si="74"/>
        <v>0</v>
      </c>
      <c r="AR553" s="289">
        <f t="shared" si="74"/>
        <v>0</v>
      </c>
      <c r="AS553" s="289">
        <f t="shared" si="74"/>
        <v>0</v>
      </c>
      <c r="AT553" s="289">
        <f t="shared" si="74"/>
        <v>0</v>
      </c>
      <c r="AU553" s="289">
        <f t="shared" si="74"/>
        <v>0</v>
      </c>
      <c r="AV553" s="289">
        <f t="shared" si="74"/>
        <v>0</v>
      </c>
      <c r="AW553" s="289">
        <f t="shared" si="74"/>
        <v>0</v>
      </c>
      <c r="AX553" s="289">
        <f t="shared" si="74"/>
        <v>0</v>
      </c>
      <c r="AY553" s="289">
        <f t="shared" si="74"/>
        <v>0</v>
      </c>
      <c r="AZ553" s="289">
        <f t="shared" si="74"/>
        <v>0</v>
      </c>
      <c r="BA553" s="289">
        <f t="shared" si="74"/>
        <v>0</v>
      </c>
      <c r="BB553" s="289">
        <f t="shared" si="74"/>
        <v>0</v>
      </c>
      <c r="BC553" s="289">
        <f t="shared" si="74"/>
        <v>0</v>
      </c>
      <c r="BD553" s="289">
        <f t="shared" si="74"/>
        <v>0</v>
      </c>
      <c r="BE553" s="289">
        <f t="shared" si="74"/>
        <v>0</v>
      </c>
      <c r="BF553" s="289">
        <f t="shared" si="74"/>
        <v>0</v>
      </c>
      <c r="BG553" s="289">
        <f t="shared" si="74"/>
        <v>0</v>
      </c>
      <c r="BH553" s="289">
        <f t="shared" si="74"/>
        <v>0</v>
      </c>
      <c r="BI553" s="289">
        <f t="shared" si="74"/>
        <v>0</v>
      </c>
      <c r="BJ553" s="289">
        <f t="shared" si="74"/>
        <v>0</v>
      </c>
      <c r="BK553" s="289">
        <f t="shared" si="74"/>
        <v>0</v>
      </c>
      <c r="BL553" s="289">
        <f t="shared" si="74"/>
        <v>0</v>
      </c>
      <c r="BM553" s="289">
        <f t="shared" si="74"/>
        <v>0</v>
      </c>
      <c r="BN553" s="289">
        <f t="shared" si="74"/>
        <v>0</v>
      </c>
      <c r="BO553" s="289">
        <f t="shared" si="74"/>
        <v>0</v>
      </c>
      <c r="BP553" s="289">
        <f t="shared" si="74"/>
        <v>0</v>
      </c>
      <c r="BQ553" s="289">
        <f t="shared" si="74"/>
        <v>0</v>
      </c>
      <c r="BR553" s="289">
        <f t="shared" si="74"/>
        <v>0</v>
      </c>
      <c r="BS553" s="289">
        <f t="shared" si="70"/>
        <v>0</v>
      </c>
      <c r="BT553" s="289">
        <f t="shared" si="68"/>
        <v>0</v>
      </c>
      <c r="BU553" s="289">
        <f t="shared" si="68"/>
        <v>0</v>
      </c>
      <c r="BV553" s="289">
        <f t="shared" si="68"/>
        <v>0</v>
      </c>
      <c r="BW553" s="289">
        <f t="shared" si="68"/>
        <v>0</v>
      </c>
      <c r="BX553" s="289">
        <f t="shared" si="68"/>
        <v>0</v>
      </c>
      <c r="BY553" s="289">
        <f t="shared" si="68"/>
        <v>0</v>
      </c>
      <c r="CA553" s="289">
        <f t="shared" si="69"/>
        <v>0</v>
      </c>
      <c r="CB553" s="289" t="e">
        <f>CB39-#REF!</f>
        <v>#REF!</v>
      </c>
    </row>
    <row r="554" spans="8:80" hidden="1" x14ac:dyDescent="0.35">
      <c r="H554" s="289">
        <f t="shared" si="73"/>
        <v>0</v>
      </c>
      <c r="I554" s="289">
        <f t="shared" si="73"/>
        <v>0</v>
      </c>
      <c r="J554" s="289">
        <f t="shared" si="73"/>
        <v>0</v>
      </c>
      <c r="K554" s="289">
        <f t="shared" si="73"/>
        <v>0</v>
      </c>
      <c r="L554" s="289">
        <f t="shared" si="73"/>
        <v>0</v>
      </c>
      <c r="M554" s="289">
        <f t="shared" si="73"/>
        <v>0</v>
      </c>
      <c r="N554" s="289">
        <f t="shared" si="73"/>
        <v>0</v>
      </c>
      <c r="O554" s="289">
        <f t="shared" si="73"/>
        <v>0</v>
      </c>
      <c r="P554" s="289">
        <f t="shared" si="73"/>
        <v>0</v>
      </c>
      <c r="Q554" s="289">
        <f t="shared" si="73"/>
        <v>0</v>
      </c>
      <c r="R554" s="289">
        <f t="shared" si="73"/>
        <v>0</v>
      </c>
      <c r="S554" s="289">
        <f t="shared" si="73"/>
        <v>0</v>
      </c>
      <c r="T554" s="289">
        <f t="shared" si="73"/>
        <v>0</v>
      </c>
      <c r="U554" s="289">
        <f t="shared" si="73"/>
        <v>0</v>
      </c>
      <c r="V554" s="289">
        <f t="shared" si="73"/>
        <v>0</v>
      </c>
      <c r="W554" s="289">
        <f t="shared" si="73"/>
        <v>0</v>
      </c>
      <c r="X554" s="289">
        <f t="shared" si="75"/>
        <v>0</v>
      </c>
      <c r="Y554" s="289">
        <f t="shared" si="75"/>
        <v>0</v>
      </c>
      <c r="Z554" s="289">
        <f t="shared" si="74"/>
        <v>0</v>
      </c>
      <c r="AA554" s="289">
        <f t="shared" si="74"/>
        <v>0</v>
      </c>
      <c r="AB554" s="289">
        <f t="shared" si="74"/>
        <v>0</v>
      </c>
      <c r="AC554" s="289">
        <f t="shared" si="74"/>
        <v>0</v>
      </c>
      <c r="AD554" s="289">
        <f t="shared" si="74"/>
        <v>0</v>
      </c>
      <c r="AE554" s="289">
        <f t="shared" si="74"/>
        <v>0</v>
      </c>
      <c r="AF554" s="289">
        <f t="shared" si="74"/>
        <v>0</v>
      </c>
      <c r="AG554" s="289">
        <f t="shared" si="74"/>
        <v>0</v>
      </c>
      <c r="AH554" s="289">
        <f t="shared" si="74"/>
        <v>0</v>
      </c>
      <c r="AI554" s="289">
        <f t="shared" si="74"/>
        <v>0</v>
      </c>
      <c r="AJ554" s="289">
        <f t="shared" si="74"/>
        <v>0</v>
      </c>
      <c r="AK554" s="289">
        <f t="shared" si="74"/>
        <v>0</v>
      </c>
      <c r="AL554" s="289">
        <f t="shared" si="74"/>
        <v>0</v>
      </c>
      <c r="AM554" s="289">
        <f t="shared" si="74"/>
        <v>0</v>
      </c>
      <c r="AN554" s="289">
        <f t="shared" si="74"/>
        <v>0</v>
      </c>
      <c r="AO554" s="289">
        <f t="shared" si="74"/>
        <v>0</v>
      </c>
      <c r="AP554" s="289">
        <f t="shared" si="74"/>
        <v>0</v>
      </c>
      <c r="AQ554" s="289">
        <f t="shared" si="74"/>
        <v>0</v>
      </c>
      <c r="AR554" s="289">
        <f t="shared" si="74"/>
        <v>0</v>
      </c>
      <c r="AS554" s="289">
        <f t="shared" si="74"/>
        <v>0</v>
      </c>
      <c r="AT554" s="289">
        <f t="shared" si="74"/>
        <v>0</v>
      </c>
      <c r="AU554" s="289">
        <f t="shared" si="74"/>
        <v>0</v>
      </c>
      <c r="AV554" s="289">
        <f t="shared" si="74"/>
        <v>0</v>
      </c>
      <c r="AW554" s="289">
        <f t="shared" si="74"/>
        <v>0</v>
      </c>
      <c r="AX554" s="289">
        <f t="shared" si="74"/>
        <v>0</v>
      </c>
      <c r="AY554" s="289">
        <f t="shared" si="74"/>
        <v>0</v>
      </c>
      <c r="AZ554" s="289">
        <f t="shared" si="74"/>
        <v>0</v>
      </c>
      <c r="BA554" s="289">
        <f t="shared" si="74"/>
        <v>0</v>
      </c>
      <c r="BB554" s="289">
        <f t="shared" si="74"/>
        <v>0</v>
      </c>
      <c r="BC554" s="289">
        <f t="shared" si="74"/>
        <v>0</v>
      </c>
      <c r="BD554" s="289">
        <f t="shared" si="74"/>
        <v>0</v>
      </c>
      <c r="BE554" s="289">
        <f t="shared" si="74"/>
        <v>0</v>
      </c>
      <c r="BF554" s="289">
        <f t="shared" si="74"/>
        <v>0</v>
      </c>
      <c r="BG554" s="289">
        <f t="shared" si="74"/>
        <v>0</v>
      </c>
      <c r="BH554" s="289">
        <f t="shared" si="74"/>
        <v>0</v>
      </c>
      <c r="BI554" s="289">
        <f t="shared" si="74"/>
        <v>0</v>
      </c>
      <c r="BJ554" s="289">
        <f t="shared" si="74"/>
        <v>0</v>
      </c>
      <c r="BK554" s="289">
        <f t="shared" si="74"/>
        <v>0</v>
      </c>
      <c r="BL554" s="289">
        <f t="shared" si="74"/>
        <v>0</v>
      </c>
      <c r="BM554" s="289">
        <f t="shared" si="74"/>
        <v>0</v>
      </c>
      <c r="BN554" s="289">
        <f t="shared" si="74"/>
        <v>0</v>
      </c>
      <c r="BO554" s="289">
        <f t="shared" si="74"/>
        <v>0</v>
      </c>
      <c r="BP554" s="289">
        <f t="shared" si="74"/>
        <v>0</v>
      </c>
      <c r="BQ554" s="289">
        <f t="shared" si="74"/>
        <v>0</v>
      </c>
      <c r="BR554" s="289">
        <f t="shared" si="74"/>
        <v>0</v>
      </c>
      <c r="BS554" s="289">
        <f t="shared" si="70"/>
        <v>0</v>
      </c>
      <c r="BT554" s="289">
        <f t="shared" si="68"/>
        <v>0</v>
      </c>
      <c r="BU554" s="289">
        <f t="shared" si="68"/>
        <v>0</v>
      </c>
      <c r="BV554" s="289">
        <f t="shared" si="68"/>
        <v>0</v>
      </c>
      <c r="BW554" s="289">
        <f t="shared" si="68"/>
        <v>0</v>
      </c>
      <c r="BX554" s="289">
        <f t="shared" si="68"/>
        <v>0</v>
      </c>
      <c r="BY554" s="289">
        <f t="shared" si="68"/>
        <v>0</v>
      </c>
      <c r="CA554" s="289">
        <f t="shared" si="69"/>
        <v>0</v>
      </c>
      <c r="CB554" s="289" t="e">
        <f>CB40-#REF!</f>
        <v>#REF!</v>
      </c>
    </row>
    <row r="555" spans="8:80" hidden="1" x14ac:dyDescent="0.35">
      <c r="H555" s="289">
        <f t="shared" si="73"/>
        <v>0</v>
      </c>
      <c r="I555" s="289">
        <f t="shared" si="73"/>
        <v>0</v>
      </c>
      <c r="J555" s="289">
        <f t="shared" si="73"/>
        <v>0</v>
      </c>
      <c r="K555" s="289">
        <f t="shared" si="73"/>
        <v>0</v>
      </c>
      <c r="L555" s="289">
        <f t="shared" si="73"/>
        <v>0</v>
      </c>
      <c r="M555" s="289">
        <f t="shared" si="73"/>
        <v>0</v>
      </c>
      <c r="N555" s="289">
        <f t="shared" si="73"/>
        <v>0</v>
      </c>
      <c r="O555" s="289">
        <f t="shared" si="73"/>
        <v>0</v>
      </c>
      <c r="P555" s="289">
        <f t="shared" si="73"/>
        <v>0</v>
      </c>
      <c r="Q555" s="289">
        <f t="shared" si="73"/>
        <v>0</v>
      </c>
      <c r="R555" s="289">
        <f t="shared" si="73"/>
        <v>0</v>
      </c>
      <c r="S555" s="289">
        <f t="shared" si="73"/>
        <v>0</v>
      </c>
      <c r="T555" s="289">
        <f t="shared" si="73"/>
        <v>0</v>
      </c>
      <c r="U555" s="289">
        <f t="shared" si="73"/>
        <v>0</v>
      </c>
      <c r="V555" s="289">
        <f t="shared" si="73"/>
        <v>0</v>
      </c>
      <c r="W555" s="289">
        <f t="shared" si="73"/>
        <v>0</v>
      </c>
      <c r="X555" s="289">
        <f t="shared" si="75"/>
        <v>0</v>
      </c>
      <c r="Y555" s="289">
        <f t="shared" si="75"/>
        <v>0</v>
      </c>
      <c r="Z555" s="289">
        <f t="shared" si="74"/>
        <v>0</v>
      </c>
      <c r="AA555" s="289">
        <f t="shared" si="74"/>
        <v>0</v>
      </c>
      <c r="AB555" s="289">
        <f t="shared" si="74"/>
        <v>0</v>
      </c>
      <c r="AC555" s="289">
        <f t="shared" si="74"/>
        <v>0</v>
      </c>
      <c r="AD555" s="289">
        <f t="shared" si="74"/>
        <v>0</v>
      </c>
      <c r="AE555" s="289">
        <f t="shared" si="74"/>
        <v>0</v>
      </c>
      <c r="AF555" s="289">
        <f t="shared" si="74"/>
        <v>0</v>
      </c>
      <c r="AG555" s="289">
        <f t="shared" si="74"/>
        <v>0</v>
      </c>
      <c r="AH555" s="289">
        <f t="shared" si="74"/>
        <v>0</v>
      </c>
      <c r="AI555" s="289">
        <f t="shared" si="74"/>
        <v>0</v>
      </c>
      <c r="AJ555" s="289">
        <f t="shared" si="74"/>
        <v>0</v>
      </c>
      <c r="AK555" s="289">
        <f t="shared" si="74"/>
        <v>0</v>
      </c>
      <c r="AL555" s="289">
        <f t="shared" si="74"/>
        <v>0</v>
      </c>
      <c r="AM555" s="289">
        <f t="shared" si="74"/>
        <v>0</v>
      </c>
      <c r="AN555" s="289">
        <f t="shared" si="74"/>
        <v>0</v>
      </c>
      <c r="AO555" s="289">
        <f t="shared" si="74"/>
        <v>0</v>
      </c>
      <c r="AP555" s="289">
        <f t="shared" si="74"/>
        <v>0</v>
      </c>
      <c r="AQ555" s="289">
        <f t="shared" si="74"/>
        <v>0</v>
      </c>
      <c r="AR555" s="289">
        <f t="shared" si="74"/>
        <v>0</v>
      </c>
      <c r="AS555" s="289">
        <f t="shared" si="74"/>
        <v>0</v>
      </c>
      <c r="AT555" s="289">
        <f t="shared" si="74"/>
        <v>0</v>
      </c>
      <c r="AU555" s="289">
        <f t="shared" si="74"/>
        <v>0</v>
      </c>
      <c r="AV555" s="289">
        <f t="shared" si="74"/>
        <v>0</v>
      </c>
      <c r="AW555" s="289">
        <f t="shared" si="74"/>
        <v>0</v>
      </c>
      <c r="AX555" s="289">
        <f t="shared" si="74"/>
        <v>0</v>
      </c>
      <c r="AY555" s="289">
        <f t="shared" si="74"/>
        <v>0</v>
      </c>
      <c r="AZ555" s="289">
        <f t="shared" si="74"/>
        <v>0</v>
      </c>
      <c r="BA555" s="289">
        <f t="shared" si="74"/>
        <v>0</v>
      </c>
      <c r="BB555" s="289">
        <f t="shared" si="74"/>
        <v>0</v>
      </c>
      <c r="BC555" s="289">
        <f t="shared" si="74"/>
        <v>0</v>
      </c>
      <c r="BD555" s="289">
        <f t="shared" si="74"/>
        <v>0</v>
      </c>
      <c r="BE555" s="289">
        <f t="shared" si="74"/>
        <v>0</v>
      </c>
      <c r="BF555" s="289">
        <f t="shared" si="74"/>
        <v>0</v>
      </c>
      <c r="BG555" s="289">
        <f t="shared" si="74"/>
        <v>0</v>
      </c>
      <c r="BH555" s="289">
        <f t="shared" si="74"/>
        <v>0</v>
      </c>
      <c r="BI555" s="289">
        <f t="shared" si="74"/>
        <v>0</v>
      </c>
      <c r="BJ555" s="289">
        <f t="shared" si="74"/>
        <v>0</v>
      </c>
      <c r="BK555" s="289">
        <f t="shared" si="74"/>
        <v>0</v>
      </c>
      <c r="BL555" s="289">
        <f t="shared" si="74"/>
        <v>0</v>
      </c>
      <c r="BM555" s="289">
        <f t="shared" si="74"/>
        <v>0</v>
      </c>
      <c r="BN555" s="289">
        <f t="shared" si="74"/>
        <v>0</v>
      </c>
      <c r="BO555" s="289">
        <f t="shared" si="74"/>
        <v>0</v>
      </c>
      <c r="BP555" s="289">
        <f t="shared" si="74"/>
        <v>0</v>
      </c>
      <c r="BQ555" s="289">
        <f t="shared" si="74"/>
        <v>0</v>
      </c>
      <c r="BR555" s="289">
        <f t="shared" si="74"/>
        <v>0</v>
      </c>
      <c r="BS555" s="289">
        <f t="shared" si="70"/>
        <v>0</v>
      </c>
      <c r="BT555" s="289">
        <f t="shared" si="68"/>
        <v>0</v>
      </c>
      <c r="BU555" s="289">
        <f t="shared" si="68"/>
        <v>0</v>
      </c>
      <c r="BV555" s="289">
        <f t="shared" si="68"/>
        <v>0</v>
      </c>
      <c r="BW555" s="289">
        <f t="shared" si="68"/>
        <v>0</v>
      </c>
      <c r="BX555" s="289">
        <f t="shared" si="68"/>
        <v>0</v>
      </c>
      <c r="BY555" s="289">
        <f t="shared" si="68"/>
        <v>0</v>
      </c>
      <c r="CA555" s="289">
        <f t="shared" si="69"/>
        <v>0</v>
      </c>
      <c r="CB555" s="289" t="e">
        <f>CB41-#REF!</f>
        <v>#REF!</v>
      </c>
    </row>
    <row r="556" spans="8:80" hidden="1" x14ac:dyDescent="0.35">
      <c r="H556" s="289">
        <f t="shared" si="73"/>
        <v>0</v>
      </c>
      <c r="I556" s="289">
        <f t="shared" si="73"/>
        <v>0</v>
      </c>
      <c r="J556" s="289">
        <f t="shared" si="73"/>
        <v>0</v>
      </c>
      <c r="K556" s="289">
        <f t="shared" si="73"/>
        <v>0</v>
      </c>
      <c r="L556" s="289">
        <f t="shared" si="73"/>
        <v>0</v>
      </c>
      <c r="M556" s="289">
        <f t="shared" si="73"/>
        <v>0</v>
      </c>
      <c r="N556" s="289">
        <f t="shared" si="73"/>
        <v>0</v>
      </c>
      <c r="O556" s="289">
        <f t="shared" si="73"/>
        <v>0</v>
      </c>
      <c r="P556" s="289">
        <f t="shared" si="73"/>
        <v>0</v>
      </c>
      <c r="Q556" s="289">
        <f t="shared" si="73"/>
        <v>0</v>
      </c>
      <c r="R556" s="289">
        <f t="shared" si="73"/>
        <v>0</v>
      </c>
      <c r="S556" s="289">
        <f t="shared" si="73"/>
        <v>0</v>
      </c>
      <c r="T556" s="289">
        <f t="shared" si="73"/>
        <v>0</v>
      </c>
      <c r="U556" s="289">
        <f t="shared" si="73"/>
        <v>0</v>
      </c>
      <c r="V556" s="289">
        <f t="shared" si="73"/>
        <v>0</v>
      </c>
      <c r="W556" s="289">
        <f t="shared" si="73"/>
        <v>0</v>
      </c>
      <c r="X556" s="289">
        <f t="shared" si="75"/>
        <v>0</v>
      </c>
      <c r="Y556" s="289">
        <f t="shared" si="75"/>
        <v>0</v>
      </c>
      <c r="Z556" s="289">
        <f t="shared" si="74"/>
        <v>0</v>
      </c>
      <c r="AA556" s="289">
        <f t="shared" si="74"/>
        <v>0</v>
      </c>
      <c r="AB556" s="289">
        <f t="shared" si="74"/>
        <v>0</v>
      </c>
      <c r="AC556" s="289">
        <f t="shared" si="74"/>
        <v>0</v>
      </c>
      <c r="AD556" s="289">
        <f t="shared" si="74"/>
        <v>0</v>
      </c>
      <c r="AE556" s="289">
        <f t="shared" si="74"/>
        <v>0</v>
      </c>
      <c r="AF556" s="289">
        <f t="shared" si="74"/>
        <v>0</v>
      </c>
      <c r="AG556" s="289">
        <f t="shared" si="74"/>
        <v>0</v>
      </c>
      <c r="AH556" s="289">
        <f t="shared" si="74"/>
        <v>0</v>
      </c>
      <c r="AI556" s="289">
        <f t="shared" si="74"/>
        <v>0</v>
      </c>
      <c r="AJ556" s="289">
        <f t="shared" si="74"/>
        <v>0</v>
      </c>
      <c r="AK556" s="289">
        <f t="shared" si="74"/>
        <v>0</v>
      </c>
      <c r="AL556" s="289">
        <f t="shared" si="74"/>
        <v>0</v>
      </c>
      <c r="AM556" s="289">
        <f t="shared" si="74"/>
        <v>0</v>
      </c>
      <c r="AN556" s="289">
        <f t="shared" si="74"/>
        <v>0</v>
      </c>
      <c r="AO556" s="289">
        <f t="shared" si="74"/>
        <v>0</v>
      </c>
      <c r="AP556" s="289">
        <f t="shared" si="74"/>
        <v>0</v>
      </c>
      <c r="AQ556" s="289">
        <f t="shared" si="74"/>
        <v>0</v>
      </c>
      <c r="AR556" s="289">
        <f t="shared" si="74"/>
        <v>0</v>
      </c>
      <c r="AS556" s="289">
        <f t="shared" si="74"/>
        <v>0</v>
      </c>
      <c r="AT556" s="289">
        <f t="shared" si="74"/>
        <v>0</v>
      </c>
      <c r="AU556" s="289">
        <f t="shared" si="74"/>
        <v>0</v>
      </c>
      <c r="AV556" s="289">
        <f t="shared" si="74"/>
        <v>0</v>
      </c>
      <c r="AW556" s="289">
        <f t="shared" si="74"/>
        <v>0</v>
      </c>
      <c r="AX556" s="289">
        <f t="shared" si="74"/>
        <v>0</v>
      </c>
      <c r="AY556" s="289">
        <f t="shared" si="74"/>
        <v>0</v>
      </c>
      <c r="AZ556" s="289">
        <f t="shared" si="74"/>
        <v>0</v>
      </c>
      <c r="BA556" s="289">
        <f t="shared" si="74"/>
        <v>0</v>
      </c>
      <c r="BB556" s="289">
        <f t="shared" si="74"/>
        <v>0</v>
      </c>
      <c r="BC556" s="289">
        <f t="shared" si="74"/>
        <v>0</v>
      </c>
      <c r="BD556" s="289">
        <f t="shared" si="74"/>
        <v>0</v>
      </c>
      <c r="BE556" s="289">
        <f t="shared" si="74"/>
        <v>0</v>
      </c>
      <c r="BF556" s="289">
        <f t="shared" si="74"/>
        <v>0</v>
      </c>
      <c r="BG556" s="289">
        <f t="shared" si="74"/>
        <v>0</v>
      </c>
      <c r="BH556" s="289">
        <f t="shared" si="74"/>
        <v>0</v>
      </c>
      <c r="BI556" s="289">
        <f t="shared" si="74"/>
        <v>0</v>
      </c>
      <c r="BJ556" s="289">
        <f t="shared" si="74"/>
        <v>0</v>
      </c>
      <c r="BK556" s="289">
        <f t="shared" si="74"/>
        <v>0</v>
      </c>
      <c r="BL556" s="289">
        <f t="shared" si="74"/>
        <v>0</v>
      </c>
      <c r="BM556" s="289">
        <f t="shared" si="74"/>
        <v>0</v>
      </c>
      <c r="BN556" s="289">
        <f t="shared" si="74"/>
        <v>0</v>
      </c>
      <c r="BO556" s="289">
        <f t="shared" si="74"/>
        <v>0</v>
      </c>
      <c r="BP556" s="289">
        <f t="shared" si="74"/>
        <v>0</v>
      </c>
      <c r="BQ556" s="289">
        <f t="shared" si="74"/>
        <v>0</v>
      </c>
      <c r="BR556" s="289">
        <f t="shared" si="74"/>
        <v>0</v>
      </c>
      <c r="BS556" s="289">
        <f t="shared" si="70"/>
        <v>0</v>
      </c>
      <c r="BT556" s="289">
        <f t="shared" si="70"/>
        <v>0</v>
      </c>
      <c r="BU556" s="289">
        <f t="shared" si="70"/>
        <v>0</v>
      </c>
      <c r="BV556" s="289">
        <f t="shared" si="70"/>
        <v>0</v>
      </c>
      <c r="BW556" s="289">
        <f t="shared" si="70"/>
        <v>0</v>
      </c>
      <c r="BX556" s="289">
        <f t="shared" si="70"/>
        <v>0</v>
      </c>
      <c r="BY556" s="289">
        <f t="shared" si="70"/>
        <v>0</v>
      </c>
      <c r="CA556" s="289">
        <f t="shared" si="69"/>
        <v>0</v>
      </c>
      <c r="CB556" s="289" t="e">
        <f>CB42-#REF!</f>
        <v>#REF!</v>
      </c>
    </row>
    <row r="557" spans="8:80" hidden="1" x14ac:dyDescent="0.35">
      <c r="H557" s="289">
        <f t="shared" si="73"/>
        <v>0</v>
      </c>
      <c r="I557" s="289">
        <f t="shared" si="73"/>
        <v>0</v>
      </c>
      <c r="J557" s="289">
        <f t="shared" si="73"/>
        <v>0</v>
      </c>
      <c r="K557" s="289">
        <f t="shared" si="73"/>
        <v>0</v>
      </c>
      <c r="L557" s="289">
        <f t="shared" si="73"/>
        <v>0</v>
      </c>
      <c r="M557" s="289">
        <f t="shared" si="73"/>
        <v>0</v>
      </c>
      <c r="N557" s="289">
        <f t="shared" si="73"/>
        <v>0</v>
      </c>
      <c r="O557" s="289">
        <f t="shared" si="73"/>
        <v>0</v>
      </c>
      <c r="P557" s="289">
        <f t="shared" si="73"/>
        <v>0</v>
      </c>
      <c r="Q557" s="289">
        <f t="shared" si="73"/>
        <v>0</v>
      </c>
      <c r="R557" s="289">
        <f t="shared" si="73"/>
        <v>0</v>
      </c>
      <c r="S557" s="289">
        <f t="shared" si="73"/>
        <v>0</v>
      </c>
      <c r="T557" s="289">
        <f t="shared" si="73"/>
        <v>0</v>
      </c>
      <c r="U557" s="289">
        <f t="shared" si="73"/>
        <v>0</v>
      </c>
      <c r="V557" s="289">
        <f t="shared" si="73"/>
        <v>0</v>
      </c>
      <c r="W557" s="289">
        <f t="shared" si="73"/>
        <v>0</v>
      </c>
      <c r="X557" s="289">
        <f t="shared" si="75"/>
        <v>0</v>
      </c>
      <c r="Y557" s="289">
        <f t="shared" si="75"/>
        <v>0</v>
      </c>
      <c r="Z557" s="289">
        <f t="shared" si="74"/>
        <v>0</v>
      </c>
      <c r="AA557" s="289">
        <f t="shared" si="74"/>
        <v>0</v>
      </c>
      <c r="AB557" s="289">
        <f t="shared" si="74"/>
        <v>0</v>
      </c>
      <c r="AC557" s="289">
        <f t="shared" si="74"/>
        <v>0</v>
      </c>
      <c r="AD557" s="289">
        <f t="shared" si="74"/>
        <v>0</v>
      </c>
      <c r="AE557" s="289">
        <f t="shared" si="74"/>
        <v>0</v>
      </c>
      <c r="AF557" s="289">
        <f t="shared" si="74"/>
        <v>0</v>
      </c>
      <c r="AG557" s="289">
        <f t="shared" si="74"/>
        <v>0</v>
      </c>
      <c r="AH557" s="289">
        <f t="shared" si="74"/>
        <v>0</v>
      </c>
      <c r="AI557" s="289">
        <f t="shared" si="74"/>
        <v>0</v>
      </c>
      <c r="AJ557" s="289">
        <f t="shared" si="74"/>
        <v>0</v>
      </c>
      <c r="AK557" s="289">
        <f t="shared" si="74"/>
        <v>0</v>
      </c>
      <c r="AL557" s="289">
        <f t="shared" si="74"/>
        <v>0</v>
      </c>
      <c r="AM557" s="289">
        <f t="shared" si="74"/>
        <v>0</v>
      </c>
      <c r="AN557" s="289">
        <f t="shared" si="74"/>
        <v>0</v>
      </c>
      <c r="AO557" s="289">
        <f t="shared" si="74"/>
        <v>0</v>
      </c>
      <c r="AP557" s="289">
        <f t="shared" si="74"/>
        <v>0</v>
      </c>
      <c r="AQ557" s="289">
        <f t="shared" si="74"/>
        <v>0</v>
      </c>
      <c r="AR557" s="289">
        <f t="shared" si="74"/>
        <v>0</v>
      </c>
      <c r="AS557" s="289">
        <f t="shared" si="74"/>
        <v>0</v>
      </c>
      <c r="AT557" s="289">
        <f t="shared" si="74"/>
        <v>0</v>
      </c>
      <c r="AU557" s="289">
        <f t="shared" si="74"/>
        <v>0</v>
      </c>
      <c r="AV557" s="289">
        <f t="shared" si="74"/>
        <v>0</v>
      </c>
      <c r="AW557" s="289">
        <f t="shared" si="74"/>
        <v>0</v>
      </c>
      <c r="AX557" s="289">
        <f t="shared" si="74"/>
        <v>0</v>
      </c>
      <c r="AY557" s="289">
        <f t="shared" si="74"/>
        <v>0</v>
      </c>
      <c r="AZ557" s="289">
        <f t="shared" si="74"/>
        <v>0</v>
      </c>
      <c r="BA557" s="289">
        <f t="shared" si="74"/>
        <v>0</v>
      </c>
      <c r="BB557" s="289">
        <f t="shared" si="74"/>
        <v>0</v>
      </c>
      <c r="BC557" s="289">
        <f t="shared" si="74"/>
        <v>0</v>
      </c>
      <c r="BD557" s="289">
        <f t="shared" ref="BD557:BS563" si="76">BD43-DV43</f>
        <v>0</v>
      </c>
      <c r="BE557" s="289">
        <f t="shared" si="76"/>
        <v>0</v>
      </c>
      <c r="BF557" s="289">
        <f t="shared" si="76"/>
        <v>0</v>
      </c>
      <c r="BG557" s="289">
        <f t="shared" si="76"/>
        <v>0</v>
      </c>
      <c r="BH557" s="289">
        <f t="shared" si="76"/>
        <v>0</v>
      </c>
      <c r="BI557" s="289">
        <f t="shared" si="76"/>
        <v>0</v>
      </c>
      <c r="BJ557" s="289">
        <f t="shared" si="76"/>
        <v>0</v>
      </c>
      <c r="BK557" s="289">
        <f t="shared" si="76"/>
        <v>0</v>
      </c>
      <c r="BL557" s="289">
        <f t="shared" si="76"/>
        <v>0</v>
      </c>
      <c r="BM557" s="289">
        <f t="shared" si="76"/>
        <v>0</v>
      </c>
      <c r="BN557" s="289">
        <f t="shared" si="76"/>
        <v>0</v>
      </c>
      <c r="BO557" s="289">
        <f t="shared" si="76"/>
        <v>0</v>
      </c>
      <c r="BP557" s="289">
        <f t="shared" si="76"/>
        <v>0</v>
      </c>
      <c r="BQ557" s="289">
        <f t="shared" si="76"/>
        <v>0</v>
      </c>
      <c r="BR557" s="289">
        <f t="shared" si="76"/>
        <v>0</v>
      </c>
      <c r="BS557" s="289">
        <f t="shared" si="70"/>
        <v>0</v>
      </c>
      <c r="BT557" s="289">
        <f t="shared" si="70"/>
        <v>0</v>
      </c>
      <c r="BU557" s="289">
        <f t="shared" si="70"/>
        <v>0</v>
      </c>
      <c r="BV557" s="289">
        <f t="shared" si="70"/>
        <v>0</v>
      </c>
      <c r="BW557" s="289">
        <f t="shared" si="70"/>
        <v>0</v>
      </c>
      <c r="BX557" s="289">
        <f t="shared" si="70"/>
        <v>0</v>
      </c>
      <c r="BY557" s="289">
        <f t="shared" si="70"/>
        <v>0</v>
      </c>
      <c r="CA557" s="289">
        <f t="shared" si="69"/>
        <v>0</v>
      </c>
      <c r="CB557" s="289" t="e">
        <f>CB43-#REF!</f>
        <v>#REF!</v>
      </c>
    </row>
    <row r="558" spans="8:80" hidden="1" x14ac:dyDescent="0.35">
      <c r="H558" s="289">
        <f t="shared" si="73"/>
        <v>0</v>
      </c>
      <c r="I558" s="289">
        <f t="shared" si="73"/>
        <v>0</v>
      </c>
      <c r="J558" s="289">
        <f t="shared" si="73"/>
        <v>0</v>
      </c>
      <c r="K558" s="289">
        <f t="shared" si="73"/>
        <v>0</v>
      </c>
      <c r="L558" s="289">
        <f t="shared" si="73"/>
        <v>0</v>
      </c>
      <c r="M558" s="289">
        <f t="shared" si="73"/>
        <v>0</v>
      </c>
      <c r="N558" s="289">
        <f t="shared" si="73"/>
        <v>0</v>
      </c>
      <c r="O558" s="289">
        <f t="shared" si="73"/>
        <v>0</v>
      </c>
      <c r="P558" s="289">
        <f t="shared" si="73"/>
        <v>0</v>
      </c>
      <c r="Q558" s="289">
        <f t="shared" si="73"/>
        <v>0</v>
      </c>
      <c r="R558" s="289">
        <f t="shared" si="73"/>
        <v>0</v>
      </c>
      <c r="S558" s="289">
        <f t="shared" si="73"/>
        <v>0</v>
      </c>
      <c r="T558" s="289">
        <f t="shared" si="73"/>
        <v>0</v>
      </c>
      <c r="U558" s="289">
        <f t="shared" si="73"/>
        <v>0</v>
      </c>
      <c r="V558" s="289">
        <f t="shared" si="73"/>
        <v>0</v>
      </c>
      <c r="W558" s="289">
        <f t="shared" si="73"/>
        <v>0</v>
      </c>
      <c r="X558" s="289">
        <f t="shared" si="75"/>
        <v>0</v>
      </c>
      <c r="Y558" s="289">
        <f t="shared" si="75"/>
        <v>0</v>
      </c>
      <c r="Z558" s="289">
        <f t="shared" si="75"/>
        <v>0</v>
      </c>
      <c r="AA558" s="289">
        <f t="shared" si="75"/>
        <v>0</v>
      </c>
      <c r="AB558" s="289">
        <f t="shared" si="75"/>
        <v>0</v>
      </c>
      <c r="AC558" s="289">
        <f t="shared" si="75"/>
        <v>0</v>
      </c>
      <c r="AD558" s="289">
        <f t="shared" si="75"/>
        <v>0</v>
      </c>
      <c r="AE558" s="289">
        <f t="shared" si="75"/>
        <v>0</v>
      </c>
      <c r="AF558" s="289">
        <f t="shared" si="75"/>
        <v>0</v>
      </c>
      <c r="AG558" s="289">
        <f t="shared" si="75"/>
        <v>0</v>
      </c>
      <c r="AH558" s="289">
        <f t="shared" si="75"/>
        <v>0</v>
      </c>
      <c r="AI558" s="289">
        <f t="shared" si="75"/>
        <v>0</v>
      </c>
      <c r="AJ558" s="289">
        <f t="shared" si="75"/>
        <v>0</v>
      </c>
      <c r="AK558" s="289">
        <f t="shared" si="75"/>
        <v>0</v>
      </c>
      <c r="AL558" s="289">
        <f t="shared" si="75"/>
        <v>0</v>
      </c>
      <c r="AM558" s="289">
        <f t="shared" si="75"/>
        <v>0</v>
      </c>
      <c r="AN558" s="289">
        <f t="shared" ref="AN558:BC563" si="77">AN44-DF44</f>
        <v>0</v>
      </c>
      <c r="AO558" s="289">
        <f t="shared" si="77"/>
        <v>0</v>
      </c>
      <c r="AP558" s="289">
        <f t="shared" si="77"/>
        <v>0</v>
      </c>
      <c r="AQ558" s="289">
        <f t="shared" si="77"/>
        <v>0</v>
      </c>
      <c r="AR558" s="289">
        <f t="shared" si="77"/>
        <v>0</v>
      </c>
      <c r="AS558" s="289">
        <f t="shared" si="77"/>
        <v>0</v>
      </c>
      <c r="AT558" s="289">
        <f t="shared" si="77"/>
        <v>0</v>
      </c>
      <c r="AU558" s="289">
        <f t="shared" si="77"/>
        <v>0</v>
      </c>
      <c r="AV558" s="289">
        <f t="shared" si="77"/>
        <v>0</v>
      </c>
      <c r="AW558" s="289">
        <f t="shared" si="77"/>
        <v>0</v>
      </c>
      <c r="AX558" s="289">
        <f t="shared" si="77"/>
        <v>0</v>
      </c>
      <c r="AY558" s="289">
        <f t="shared" si="77"/>
        <v>0</v>
      </c>
      <c r="AZ558" s="289">
        <f t="shared" si="77"/>
        <v>0</v>
      </c>
      <c r="BA558" s="289">
        <f t="shared" si="77"/>
        <v>0</v>
      </c>
      <c r="BB558" s="289">
        <f t="shared" si="77"/>
        <v>0</v>
      </c>
      <c r="BC558" s="289">
        <f t="shared" si="77"/>
        <v>0</v>
      </c>
      <c r="BD558" s="289">
        <f t="shared" si="76"/>
        <v>0</v>
      </c>
      <c r="BE558" s="289">
        <f t="shared" si="76"/>
        <v>0</v>
      </c>
      <c r="BF558" s="289">
        <f t="shared" si="76"/>
        <v>0</v>
      </c>
      <c r="BG558" s="289">
        <f t="shared" si="76"/>
        <v>0</v>
      </c>
      <c r="BH558" s="289">
        <f t="shared" si="76"/>
        <v>0</v>
      </c>
      <c r="BI558" s="289">
        <f t="shared" si="76"/>
        <v>0</v>
      </c>
      <c r="BJ558" s="289">
        <f t="shared" si="76"/>
        <v>0</v>
      </c>
      <c r="BK558" s="289">
        <f t="shared" si="76"/>
        <v>0</v>
      </c>
      <c r="BL558" s="289">
        <f t="shared" si="76"/>
        <v>0</v>
      </c>
      <c r="BM558" s="289">
        <f t="shared" si="76"/>
        <v>0</v>
      </c>
      <c r="BN558" s="289">
        <f t="shared" si="76"/>
        <v>0</v>
      </c>
      <c r="BO558" s="289">
        <f t="shared" si="76"/>
        <v>0</v>
      </c>
      <c r="BP558" s="289">
        <f t="shared" si="76"/>
        <v>0</v>
      </c>
      <c r="BQ558" s="289">
        <f t="shared" si="76"/>
        <v>0</v>
      </c>
      <c r="BR558" s="289">
        <f t="shared" si="76"/>
        <v>0</v>
      </c>
      <c r="BS558" s="289">
        <f t="shared" si="70"/>
        <v>0</v>
      </c>
      <c r="BT558" s="289">
        <f t="shared" si="70"/>
        <v>0</v>
      </c>
      <c r="BU558" s="289">
        <f t="shared" si="70"/>
        <v>0</v>
      </c>
      <c r="BV558" s="289">
        <f t="shared" si="70"/>
        <v>0</v>
      </c>
      <c r="BW558" s="289">
        <f t="shared" si="70"/>
        <v>0</v>
      </c>
      <c r="BX558" s="289">
        <f t="shared" si="70"/>
        <v>0</v>
      </c>
      <c r="BY558" s="289">
        <f t="shared" si="70"/>
        <v>0</v>
      </c>
      <c r="CA558" s="289">
        <f t="shared" si="69"/>
        <v>0</v>
      </c>
      <c r="CB558" s="289" t="e">
        <f>CB44-#REF!</f>
        <v>#REF!</v>
      </c>
    </row>
    <row r="559" spans="8:80" hidden="1" x14ac:dyDescent="0.35">
      <c r="H559" s="289">
        <f t="shared" si="73"/>
        <v>0</v>
      </c>
      <c r="I559" s="289">
        <f t="shared" si="73"/>
        <v>0</v>
      </c>
      <c r="J559" s="289">
        <f t="shared" si="73"/>
        <v>0</v>
      </c>
      <c r="K559" s="289">
        <f t="shared" si="73"/>
        <v>0</v>
      </c>
      <c r="L559" s="289">
        <f t="shared" si="73"/>
        <v>0</v>
      </c>
      <c r="M559" s="289">
        <f t="shared" si="73"/>
        <v>0</v>
      </c>
      <c r="N559" s="289">
        <f t="shared" si="73"/>
        <v>0</v>
      </c>
      <c r="O559" s="289">
        <f t="shared" si="73"/>
        <v>0</v>
      </c>
      <c r="P559" s="289">
        <f t="shared" si="73"/>
        <v>0</v>
      </c>
      <c r="Q559" s="289">
        <f t="shared" si="73"/>
        <v>0</v>
      </c>
      <c r="R559" s="289">
        <f t="shared" si="73"/>
        <v>0</v>
      </c>
      <c r="S559" s="289">
        <f t="shared" si="73"/>
        <v>0</v>
      </c>
      <c r="T559" s="289">
        <f t="shared" si="73"/>
        <v>0</v>
      </c>
      <c r="U559" s="289">
        <f t="shared" si="73"/>
        <v>0</v>
      </c>
      <c r="V559" s="289">
        <f t="shared" si="73"/>
        <v>0</v>
      </c>
      <c r="W559" s="289">
        <f t="shared" si="73"/>
        <v>0</v>
      </c>
      <c r="X559" s="289">
        <f t="shared" si="75"/>
        <v>0</v>
      </c>
      <c r="Y559" s="289">
        <f t="shared" si="75"/>
        <v>0</v>
      </c>
      <c r="Z559" s="289">
        <f t="shared" si="75"/>
        <v>0</v>
      </c>
      <c r="AA559" s="289">
        <f t="shared" si="75"/>
        <v>0</v>
      </c>
      <c r="AB559" s="289">
        <f t="shared" si="75"/>
        <v>0</v>
      </c>
      <c r="AC559" s="289">
        <f t="shared" si="75"/>
        <v>0</v>
      </c>
      <c r="AD559" s="289">
        <f t="shared" si="75"/>
        <v>0</v>
      </c>
      <c r="AE559" s="289">
        <f t="shared" si="75"/>
        <v>0</v>
      </c>
      <c r="AF559" s="289">
        <f t="shared" si="75"/>
        <v>0</v>
      </c>
      <c r="AG559" s="289">
        <f t="shared" si="75"/>
        <v>0</v>
      </c>
      <c r="AH559" s="289">
        <f t="shared" si="75"/>
        <v>0</v>
      </c>
      <c r="AI559" s="289">
        <f t="shared" si="75"/>
        <v>0</v>
      </c>
      <c r="AJ559" s="289">
        <f t="shared" si="75"/>
        <v>0</v>
      </c>
      <c r="AK559" s="289">
        <f t="shared" si="75"/>
        <v>0</v>
      </c>
      <c r="AL559" s="289">
        <f t="shared" si="75"/>
        <v>0</v>
      </c>
      <c r="AM559" s="289">
        <f t="shared" si="75"/>
        <v>0</v>
      </c>
      <c r="AN559" s="289">
        <f t="shared" si="77"/>
        <v>0</v>
      </c>
      <c r="AO559" s="289">
        <f t="shared" si="77"/>
        <v>0</v>
      </c>
      <c r="AP559" s="289">
        <f t="shared" si="77"/>
        <v>0</v>
      </c>
      <c r="AQ559" s="289">
        <f t="shared" si="77"/>
        <v>0</v>
      </c>
      <c r="AR559" s="289">
        <f t="shared" si="77"/>
        <v>0</v>
      </c>
      <c r="AS559" s="289">
        <f t="shared" si="77"/>
        <v>0</v>
      </c>
      <c r="AT559" s="289">
        <f t="shared" si="77"/>
        <v>0</v>
      </c>
      <c r="AU559" s="289">
        <f t="shared" si="77"/>
        <v>0</v>
      </c>
      <c r="AV559" s="289">
        <f t="shared" si="77"/>
        <v>0</v>
      </c>
      <c r="AW559" s="289">
        <f t="shared" si="77"/>
        <v>0</v>
      </c>
      <c r="AX559" s="289">
        <f t="shared" si="77"/>
        <v>0</v>
      </c>
      <c r="AY559" s="289">
        <f t="shared" si="77"/>
        <v>0</v>
      </c>
      <c r="AZ559" s="289">
        <f t="shared" si="77"/>
        <v>0</v>
      </c>
      <c r="BA559" s="289">
        <f t="shared" si="77"/>
        <v>0</v>
      </c>
      <c r="BB559" s="289">
        <f t="shared" si="77"/>
        <v>0</v>
      </c>
      <c r="BC559" s="289">
        <f t="shared" si="77"/>
        <v>0</v>
      </c>
      <c r="BD559" s="289">
        <f t="shared" si="76"/>
        <v>0</v>
      </c>
      <c r="BE559" s="289">
        <f t="shared" si="76"/>
        <v>0</v>
      </c>
      <c r="BF559" s="289">
        <f t="shared" si="76"/>
        <v>0</v>
      </c>
      <c r="BG559" s="289">
        <f t="shared" si="76"/>
        <v>0</v>
      </c>
      <c r="BH559" s="289">
        <f t="shared" si="76"/>
        <v>0</v>
      </c>
      <c r="BI559" s="289">
        <f t="shared" si="76"/>
        <v>0</v>
      </c>
      <c r="BJ559" s="289">
        <f t="shared" si="76"/>
        <v>0</v>
      </c>
      <c r="BK559" s="289">
        <f t="shared" si="76"/>
        <v>0</v>
      </c>
      <c r="BL559" s="289">
        <f t="shared" si="76"/>
        <v>0</v>
      </c>
      <c r="BM559" s="289">
        <f t="shared" si="76"/>
        <v>0</v>
      </c>
      <c r="BN559" s="289">
        <f t="shared" si="76"/>
        <v>0</v>
      </c>
      <c r="BO559" s="289">
        <f t="shared" si="76"/>
        <v>0</v>
      </c>
      <c r="BP559" s="289">
        <f t="shared" si="76"/>
        <v>0</v>
      </c>
      <c r="BQ559" s="289">
        <f t="shared" si="76"/>
        <v>0</v>
      </c>
      <c r="BR559" s="289">
        <f t="shared" si="76"/>
        <v>0</v>
      </c>
      <c r="BS559" s="289">
        <f t="shared" si="76"/>
        <v>0</v>
      </c>
      <c r="BT559" s="289">
        <f t="shared" ref="BT559:BY563" si="78">BT45-EL45</f>
        <v>0</v>
      </c>
      <c r="BU559" s="289">
        <f t="shared" si="78"/>
        <v>0</v>
      </c>
      <c r="BV559" s="289">
        <f t="shared" si="78"/>
        <v>0</v>
      </c>
      <c r="BW559" s="289">
        <f t="shared" si="78"/>
        <v>0</v>
      </c>
      <c r="BX559" s="289">
        <f t="shared" si="78"/>
        <v>0</v>
      </c>
      <c r="BY559" s="289">
        <f t="shared" si="78"/>
        <v>0</v>
      </c>
      <c r="CA559" s="289">
        <f t="shared" si="69"/>
        <v>0</v>
      </c>
      <c r="CB559" s="289" t="e">
        <f>CB45-#REF!</f>
        <v>#REF!</v>
      </c>
    </row>
    <row r="560" spans="8:80" hidden="1" x14ac:dyDescent="0.35">
      <c r="H560" s="289">
        <f t="shared" si="73"/>
        <v>0</v>
      </c>
      <c r="I560" s="289">
        <f t="shared" si="73"/>
        <v>0</v>
      </c>
      <c r="J560" s="289">
        <f t="shared" si="73"/>
        <v>0</v>
      </c>
      <c r="K560" s="289">
        <f t="shared" si="73"/>
        <v>0</v>
      </c>
      <c r="L560" s="289">
        <f t="shared" si="73"/>
        <v>0</v>
      </c>
      <c r="M560" s="289">
        <f t="shared" si="73"/>
        <v>0</v>
      </c>
      <c r="N560" s="289">
        <f t="shared" si="73"/>
        <v>0</v>
      </c>
      <c r="O560" s="289">
        <f t="shared" si="73"/>
        <v>0</v>
      </c>
      <c r="P560" s="289">
        <f t="shared" si="73"/>
        <v>0</v>
      </c>
      <c r="Q560" s="289">
        <f t="shared" si="73"/>
        <v>0</v>
      </c>
      <c r="R560" s="289">
        <f t="shared" si="73"/>
        <v>0</v>
      </c>
      <c r="S560" s="289">
        <f t="shared" si="73"/>
        <v>0</v>
      </c>
      <c r="T560" s="289">
        <f t="shared" si="73"/>
        <v>0</v>
      </c>
      <c r="U560" s="289">
        <f t="shared" si="73"/>
        <v>0</v>
      </c>
      <c r="V560" s="289">
        <f t="shared" si="73"/>
        <v>0</v>
      </c>
      <c r="W560" s="289">
        <f t="shared" si="73"/>
        <v>0</v>
      </c>
      <c r="X560" s="289">
        <f t="shared" si="75"/>
        <v>0</v>
      </c>
      <c r="Y560" s="289">
        <f t="shared" si="75"/>
        <v>0</v>
      </c>
      <c r="Z560" s="289">
        <f t="shared" si="75"/>
        <v>0</v>
      </c>
      <c r="AA560" s="289">
        <f t="shared" si="75"/>
        <v>0</v>
      </c>
      <c r="AB560" s="289">
        <f t="shared" si="75"/>
        <v>0</v>
      </c>
      <c r="AC560" s="289">
        <f t="shared" si="75"/>
        <v>0</v>
      </c>
      <c r="AD560" s="289">
        <f t="shared" si="75"/>
        <v>0</v>
      </c>
      <c r="AE560" s="289">
        <f t="shared" si="75"/>
        <v>0</v>
      </c>
      <c r="AF560" s="289">
        <f t="shared" si="75"/>
        <v>0</v>
      </c>
      <c r="AG560" s="289">
        <f t="shared" si="75"/>
        <v>0</v>
      </c>
      <c r="AH560" s="289">
        <f t="shared" si="75"/>
        <v>0</v>
      </c>
      <c r="AI560" s="289">
        <f t="shared" si="75"/>
        <v>0</v>
      </c>
      <c r="AJ560" s="289">
        <f t="shared" si="75"/>
        <v>0</v>
      </c>
      <c r="AK560" s="289">
        <f t="shared" si="75"/>
        <v>0</v>
      </c>
      <c r="AL560" s="289">
        <f t="shared" si="75"/>
        <v>0</v>
      </c>
      <c r="AM560" s="289">
        <f t="shared" si="75"/>
        <v>0</v>
      </c>
      <c r="AN560" s="289">
        <f t="shared" si="77"/>
        <v>0</v>
      </c>
      <c r="AO560" s="289">
        <f t="shared" si="77"/>
        <v>0</v>
      </c>
      <c r="AP560" s="289">
        <f t="shared" si="77"/>
        <v>0</v>
      </c>
      <c r="AQ560" s="289">
        <f t="shared" si="77"/>
        <v>0</v>
      </c>
      <c r="AR560" s="289">
        <f t="shared" si="77"/>
        <v>0</v>
      </c>
      <c r="AS560" s="289">
        <f t="shared" si="77"/>
        <v>0</v>
      </c>
      <c r="AT560" s="289">
        <f t="shared" si="77"/>
        <v>0</v>
      </c>
      <c r="AU560" s="289">
        <f t="shared" si="77"/>
        <v>0</v>
      </c>
      <c r="AV560" s="289">
        <f t="shared" si="77"/>
        <v>0</v>
      </c>
      <c r="AW560" s="289">
        <f t="shared" si="77"/>
        <v>0</v>
      </c>
      <c r="AX560" s="289">
        <f t="shared" si="77"/>
        <v>0</v>
      </c>
      <c r="AY560" s="289">
        <f t="shared" si="77"/>
        <v>0</v>
      </c>
      <c r="AZ560" s="289">
        <f t="shared" si="77"/>
        <v>0</v>
      </c>
      <c r="BA560" s="289">
        <f t="shared" si="77"/>
        <v>0</v>
      </c>
      <c r="BB560" s="289">
        <f t="shared" si="77"/>
        <v>0</v>
      </c>
      <c r="BC560" s="289">
        <f t="shared" si="77"/>
        <v>0</v>
      </c>
      <c r="BD560" s="289">
        <f t="shared" si="76"/>
        <v>0</v>
      </c>
      <c r="BE560" s="289">
        <f t="shared" si="76"/>
        <v>0</v>
      </c>
      <c r="BF560" s="289">
        <f t="shared" si="76"/>
        <v>0</v>
      </c>
      <c r="BG560" s="289">
        <f t="shared" si="76"/>
        <v>0</v>
      </c>
      <c r="BH560" s="289">
        <f t="shared" si="76"/>
        <v>0</v>
      </c>
      <c r="BI560" s="289">
        <f t="shared" si="76"/>
        <v>0</v>
      </c>
      <c r="BJ560" s="289">
        <f t="shared" si="76"/>
        <v>0</v>
      </c>
      <c r="BK560" s="289">
        <f t="shared" si="76"/>
        <v>0</v>
      </c>
      <c r="BL560" s="289">
        <f t="shared" si="76"/>
        <v>0</v>
      </c>
      <c r="BM560" s="289">
        <f t="shared" si="76"/>
        <v>0</v>
      </c>
      <c r="BN560" s="289">
        <f t="shared" si="76"/>
        <v>0</v>
      </c>
      <c r="BO560" s="289">
        <f t="shared" si="76"/>
        <v>0</v>
      </c>
      <c r="BP560" s="289">
        <f t="shared" si="76"/>
        <v>0</v>
      </c>
      <c r="BQ560" s="289">
        <f t="shared" si="76"/>
        <v>0</v>
      </c>
      <c r="BR560" s="289">
        <f t="shared" si="76"/>
        <v>0</v>
      </c>
      <c r="BS560" s="289">
        <f t="shared" si="76"/>
        <v>0</v>
      </c>
      <c r="BT560" s="289">
        <f t="shared" si="78"/>
        <v>0</v>
      </c>
      <c r="BU560" s="289">
        <f t="shared" si="78"/>
        <v>0</v>
      </c>
      <c r="BV560" s="289">
        <f t="shared" si="78"/>
        <v>0</v>
      </c>
      <c r="BW560" s="289">
        <f t="shared" si="78"/>
        <v>0</v>
      </c>
      <c r="BX560" s="289">
        <f t="shared" si="78"/>
        <v>0</v>
      </c>
      <c r="BY560" s="289">
        <f t="shared" si="78"/>
        <v>0</v>
      </c>
      <c r="CA560" s="289">
        <f t="shared" si="69"/>
        <v>0</v>
      </c>
      <c r="CB560" s="289" t="e">
        <f>CB46-#REF!</f>
        <v>#REF!</v>
      </c>
    </row>
    <row r="561" spans="8:80" hidden="1" x14ac:dyDescent="0.35">
      <c r="H561" s="289">
        <f t="shared" si="73"/>
        <v>0</v>
      </c>
      <c r="I561" s="289">
        <f t="shared" si="73"/>
        <v>0</v>
      </c>
      <c r="J561" s="289">
        <f t="shared" si="73"/>
        <v>0</v>
      </c>
      <c r="K561" s="289">
        <f t="shared" si="73"/>
        <v>0</v>
      </c>
      <c r="L561" s="289">
        <f t="shared" si="73"/>
        <v>0</v>
      </c>
      <c r="M561" s="289">
        <f t="shared" si="73"/>
        <v>0</v>
      </c>
      <c r="N561" s="289">
        <f t="shared" si="73"/>
        <v>0</v>
      </c>
      <c r="O561" s="289">
        <f t="shared" si="73"/>
        <v>0</v>
      </c>
      <c r="P561" s="289">
        <f t="shared" si="73"/>
        <v>0</v>
      </c>
      <c r="Q561" s="289">
        <f t="shared" si="73"/>
        <v>0</v>
      </c>
      <c r="R561" s="289">
        <f t="shared" si="73"/>
        <v>0</v>
      </c>
      <c r="S561" s="289">
        <f t="shared" si="73"/>
        <v>0</v>
      </c>
      <c r="T561" s="289">
        <f t="shared" si="73"/>
        <v>0</v>
      </c>
      <c r="U561" s="289">
        <f t="shared" si="73"/>
        <v>0</v>
      </c>
      <c r="V561" s="289">
        <f t="shared" si="73"/>
        <v>0</v>
      </c>
      <c r="W561" s="289">
        <f t="shared" si="73"/>
        <v>0</v>
      </c>
      <c r="X561" s="289">
        <f t="shared" si="75"/>
        <v>0</v>
      </c>
      <c r="Y561" s="289">
        <f t="shared" si="75"/>
        <v>0</v>
      </c>
      <c r="Z561" s="289">
        <f t="shared" si="75"/>
        <v>0</v>
      </c>
      <c r="AA561" s="289">
        <f t="shared" si="75"/>
        <v>0</v>
      </c>
      <c r="AB561" s="289">
        <f t="shared" si="75"/>
        <v>0</v>
      </c>
      <c r="AC561" s="289">
        <f t="shared" si="75"/>
        <v>0</v>
      </c>
      <c r="AD561" s="289">
        <f t="shared" si="75"/>
        <v>0</v>
      </c>
      <c r="AE561" s="289">
        <f t="shared" si="75"/>
        <v>0</v>
      </c>
      <c r="AF561" s="289">
        <f t="shared" si="75"/>
        <v>0</v>
      </c>
      <c r="AG561" s="289">
        <f t="shared" si="75"/>
        <v>0</v>
      </c>
      <c r="AH561" s="289">
        <f t="shared" si="75"/>
        <v>0</v>
      </c>
      <c r="AI561" s="289">
        <f t="shared" si="75"/>
        <v>0</v>
      </c>
      <c r="AJ561" s="289">
        <f t="shared" si="75"/>
        <v>0</v>
      </c>
      <c r="AK561" s="289">
        <f t="shared" si="75"/>
        <v>0</v>
      </c>
      <c r="AL561" s="289">
        <f t="shared" si="75"/>
        <v>0</v>
      </c>
      <c r="AM561" s="289">
        <f t="shared" si="75"/>
        <v>0</v>
      </c>
      <c r="AN561" s="289">
        <f t="shared" si="77"/>
        <v>0</v>
      </c>
      <c r="AO561" s="289">
        <f t="shared" si="77"/>
        <v>0</v>
      </c>
      <c r="AP561" s="289">
        <f t="shared" si="77"/>
        <v>0</v>
      </c>
      <c r="AQ561" s="289">
        <f t="shared" si="77"/>
        <v>0</v>
      </c>
      <c r="AR561" s="289">
        <f t="shared" si="77"/>
        <v>0</v>
      </c>
      <c r="AS561" s="289">
        <f t="shared" si="77"/>
        <v>0</v>
      </c>
      <c r="AT561" s="289">
        <f t="shared" si="77"/>
        <v>0</v>
      </c>
      <c r="AU561" s="289">
        <f t="shared" si="77"/>
        <v>0</v>
      </c>
      <c r="AV561" s="289">
        <f t="shared" si="77"/>
        <v>0</v>
      </c>
      <c r="AW561" s="289">
        <f t="shared" si="77"/>
        <v>0</v>
      </c>
      <c r="AX561" s="289">
        <f t="shared" si="77"/>
        <v>0</v>
      </c>
      <c r="AY561" s="289">
        <f t="shared" si="77"/>
        <v>0</v>
      </c>
      <c r="AZ561" s="289">
        <f t="shared" si="77"/>
        <v>0</v>
      </c>
      <c r="BA561" s="289">
        <f t="shared" si="77"/>
        <v>0</v>
      </c>
      <c r="BB561" s="289">
        <f t="shared" si="77"/>
        <v>0</v>
      </c>
      <c r="BC561" s="289">
        <f t="shared" si="77"/>
        <v>0</v>
      </c>
      <c r="BD561" s="289">
        <f t="shared" si="76"/>
        <v>0</v>
      </c>
      <c r="BE561" s="289">
        <f t="shared" si="76"/>
        <v>0</v>
      </c>
      <c r="BF561" s="289">
        <f t="shared" si="76"/>
        <v>0</v>
      </c>
      <c r="BG561" s="289">
        <f t="shared" si="76"/>
        <v>0</v>
      </c>
      <c r="BH561" s="289">
        <f t="shared" si="76"/>
        <v>0</v>
      </c>
      <c r="BI561" s="289">
        <f t="shared" si="76"/>
        <v>0</v>
      </c>
      <c r="BJ561" s="289">
        <f t="shared" si="76"/>
        <v>0</v>
      </c>
      <c r="BK561" s="289">
        <f t="shared" si="76"/>
        <v>0</v>
      </c>
      <c r="BL561" s="289">
        <f t="shared" si="76"/>
        <v>0</v>
      </c>
      <c r="BM561" s="289">
        <f t="shared" si="76"/>
        <v>0</v>
      </c>
      <c r="BN561" s="289">
        <f t="shared" si="76"/>
        <v>0</v>
      </c>
      <c r="BO561" s="289">
        <f t="shared" si="76"/>
        <v>0</v>
      </c>
      <c r="BP561" s="289">
        <f t="shared" si="76"/>
        <v>0</v>
      </c>
      <c r="BQ561" s="289">
        <f t="shared" si="76"/>
        <v>0</v>
      </c>
      <c r="BR561" s="289">
        <f t="shared" si="76"/>
        <v>0</v>
      </c>
      <c r="BS561" s="289">
        <f t="shared" si="76"/>
        <v>0</v>
      </c>
      <c r="BT561" s="289">
        <f t="shared" si="78"/>
        <v>0</v>
      </c>
      <c r="BU561" s="289">
        <f t="shared" si="78"/>
        <v>0</v>
      </c>
      <c r="BV561" s="289">
        <f t="shared" si="78"/>
        <v>0</v>
      </c>
      <c r="BW561" s="289">
        <f t="shared" si="78"/>
        <v>0</v>
      </c>
      <c r="BX561" s="289">
        <f t="shared" si="78"/>
        <v>0</v>
      </c>
      <c r="BY561" s="289">
        <f t="shared" si="78"/>
        <v>0</v>
      </c>
      <c r="CA561" s="289">
        <f t="shared" si="69"/>
        <v>0</v>
      </c>
      <c r="CB561" s="289" t="e">
        <f>CB47-#REF!</f>
        <v>#REF!</v>
      </c>
    </row>
    <row r="562" spans="8:80" hidden="1" x14ac:dyDescent="0.35">
      <c r="H562" s="289">
        <f t="shared" si="73"/>
        <v>0</v>
      </c>
      <c r="I562" s="289">
        <f t="shared" si="73"/>
        <v>0</v>
      </c>
      <c r="J562" s="289">
        <f t="shared" si="73"/>
        <v>0</v>
      </c>
      <c r="K562" s="289">
        <f t="shared" si="73"/>
        <v>0</v>
      </c>
      <c r="L562" s="289">
        <f t="shared" si="73"/>
        <v>0</v>
      </c>
      <c r="M562" s="289">
        <f t="shared" si="73"/>
        <v>0</v>
      </c>
      <c r="N562" s="289">
        <f t="shared" si="73"/>
        <v>0</v>
      </c>
      <c r="O562" s="289">
        <f t="shared" si="73"/>
        <v>0</v>
      </c>
      <c r="P562" s="289">
        <f t="shared" si="73"/>
        <v>0</v>
      </c>
      <c r="Q562" s="289">
        <f t="shared" si="73"/>
        <v>0</v>
      </c>
      <c r="R562" s="289">
        <f t="shared" si="73"/>
        <v>0</v>
      </c>
      <c r="S562" s="289">
        <f t="shared" si="73"/>
        <v>0</v>
      </c>
      <c r="T562" s="289">
        <f t="shared" si="73"/>
        <v>0</v>
      </c>
      <c r="U562" s="289">
        <f t="shared" si="73"/>
        <v>0</v>
      </c>
      <c r="V562" s="289">
        <f t="shared" si="73"/>
        <v>0</v>
      </c>
      <c r="W562" s="289">
        <f t="shared" si="73"/>
        <v>0</v>
      </c>
      <c r="X562" s="289">
        <f t="shared" si="75"/>
        <v>0</v>
      </c>
      <c r="Y562" s="289">
        <f t="shared" si="75"/>
        <v>0</v>
      </c>
      <c r="Z562" s="289">
        <f t="shared" si="75"/>
        <v>0</v>
      </c>
      <c r="AA562" s="289">
        <f t="shared" si="75"/>
        <v>0</v>
      </c>
      <c r="AB562" s="289">
        <f t="shared" si="75"/>
        <v>0</v>
      </c>
      <c r="AC562" s="289">
        <f t="shared" si="75"/>
        <v>0</v>
      </c>
      <c r="AD562" s="289">
        <f t="shared" si="75"/>
        <v>0</v>
      </c>
      <c r="AE562" s="289">
        <f t="shared" si="75"/>
        <v>0</v>
      </c>
      <c r="AF562" s="289">
        <f t="shared" si="75"/>
        <v>0</v>
      </c>
      <c r="AG562" s="289">
        <f t="shared" si="75"/>
        <v>0</v>
      </c>
      <c r="AH562" s="289">
        <f t="shared" si="75"/>
        <v>0</v>
      </c>
      <c r="AI562" s="289">
        <f t="shared" si="75"/>
        <v>0</v>
      </c>
      <c r="AJ562" s="289">
        <f t="shared" si="75"/>
        <v>0</v>
      </c>
      <c r="AK562" s="289">
        <f t="shared" si="75"/>
        <v>0</v>
      </c>
      <c r="AL562" s="289">
        <f t="shared" si="75"/>
        <v>0</v>
      </c>
      <c r="AM562" s="289">
        <f t="shared" si="75"/>
        <v>0</v>
      </c>
      <c r="AN562" s="289">
        <f t="shared" si="77"/>
        <v>0</v>
      </c>
      <c r="AO562" s="289">
        <f t="shared" si="77"/>
        <v>0</v>
      </c>
      <c r="AP562" s="289">
        <f t="shared" si="77"/>
        <v>0</v>
      </c>
      <c r="AQ562" s="289">
        <f t="shared" si="77"/>
        <v>0</v>
      </c>
      <c r="AR562" s="289">
        <f t="shared" si="77"/>
        <v>0</v>
      </c>
      <c r="AS562" s="289">
        <f t="shared" si="77"/>
        <v>0</v>
      </c>
      <c r="AT562" s="289">
        <f t="shared" si="77"/>
        <v>0</v>
      </c>
      <c r="AU562" s="289">
        <f t="shared" si="77"/>
        <v>0</v>
      </c>
      <c r="AV562" s="289">
        <f t="shared" si="77"/>
        <v>0</v>
      </c>
      <c r="AW562" s="289">
        <f t="shared" si="77"/>
        <v>0</v>
      </c>
      <c r="AX562" s="289">
        <f t="shared" si="77"/>
        <v>0</v>
      </c>
      <c r="AY562" s="289">
        <f t="shared" si="77"/>
        <v>0</v>
      </c>
      <c r="AZ562" s="289">
        <f t="shared" si="77"/>
        <v>0</v>
      </c>
      <c r="BA562" s="289">
        <f t="shared" si="77"/>
        <v>0</v>
      </c>
      <c r="BB562" s="289">
        <f t="shared" si="77"/>
        <v>0</v>
      </c>
      <c r="BC562" s="289">
        <f t="shared" si="77"/>
        <v>0</v>
      </c>
      <c r="BD562" s="289">
        <f t="shared" si="76"/>
        <v>0</v>
      </c>
      <c r="BE562" s="289">
        <f t="shared" si="76"/>
        <v>0</v>
      </c>
      <c r="BF562" s="289">
        <f t="shared" si="76"/>
        <v>0</v>
      </c>
      <c r="BG562" s="289">
        <f t="shared" si="76"/>
        <v>0</v>
      </c>
      <c r="BH562" s="289">
        <f t="shared" si="76"/>
        <v>0</v>
      </c>
      <c r="BI562" s="289">
        <f t="shared" si="76"/>
        <v>0</v>
      </c>
      <c r="BJ562" s="289">
        <f t="shared" si="76"/>
        <v>0</v>
      </c>
      <c r="BK562" s="289">
        <f t="shared" si="76"/>
        <v>0</v>
      </c>
      <c r="BL562" s="289">
        <f t="shared" si="76"/>
        <v>0</v>
      </c>
      <c r="BM562" s="289">
        <f t="shared" si="76"/>
        <v>0</v>
      </c>
      <c r="BN562" s="289">
        <f t="shared" si="76"/>
        <v>0</v>
      </c>
      <c r="BO562" s="289">
        <f t="shared" si="76"/>
        <v>0</v>
      </c>
      <c r="BP562" s="289">
        <f t="shared" si="76"/>
        <v>0</v>
      </c>
      <c r="BQ562" s="289">
        <f t="shared" si="76"/>
        <v>0</v>
      </c>
      <c r="BR562" s="289">
        <f t="shared" si="76"/>
        <v>0</v>
      </c>
      <c r="BS562" s="289">
        <f t="shared" si="76"/>
        <v>0</v>
      </c>
      <c r="BT562" s="289">
        <f t="shared" si="78"/>
        <v>0</v>
      </c>
      <c r="BU562" s="289">
        <f t="shared" si="78"/>
        <v>0</v>
      </c>
      <c r="BV562" s="289">
        <f t="shared" si="78"/>
        <v>0</v>
      </c>
      <c r="BW562" s="289">
        <f t="shared" si="78"/>
        <v>0</v>
      </c>
      <c r="BX562" s="289">
        <f t="shared" si="78"/>
        <v>0</v>
      </c>
      <c r="BY562" s="289">
        <f t="shared" si="78"/>
        <v>0</v>
      </c>
      <c r="CA562" s="289">
        <f t="shared" si="69"/>
        <v>0</v>
      </c>
      <c r="CB562" s="289" t="e">
        <f>CB48-#REF!</f>
        <v>#REF!</v>
      </c>
    </row>
    <row r="563" spans="8:80" hidden="1" x14ac:dyDescent="0.35">
      <c r="H563" s="289">
        <f t="shared" si="73"/>
        <v>0</v>
      </c>
      <c r="I563" s="289">
        <f t="shared" si="73"/>
        <v>0</v>
      </c>
      <c r="J563" s="289">
        <f t="shared" si="73"/>
        <v>0</v>
      </c>
      <c r="K563" s="289">
        <f t="shared" si="73"/>
        <v>0</v>
      </c>
      <c r="L563" s="289">
        <f t="shared" si="73"/>
        <v>0</v>
      </c>
      <c r="M563" s="289">
        <f t="shared" si="73"/>
        <v>0</v>
      </c>
      <c r="N563" s="289">
        <f t="shared" si="73"/>
        <v>0</v>
      </c>
      <c r="O563" s="289">
        <f t="shared" si="73"/>
        <v>0</v>
      </c>
      <c r="P563" s="289">
        <f t="shared" si="73"/>
        <v>0</v>
      </c>
      <c r="Q563" s="289">
        <f t="shared" si="73"/>
        <v>0</v>
      </c>
      <c r="R563" s="289">
        <f t="shared" si="73"/>
        <v>0</v>
      </c>
      <c r="S563" s="289">
        <f t="shared" si="73"/>
        <v>0</v>
      </c>
      <c r="T563" s="289">
        <f t="shared" si="73"/>
        <v>0</v>
      </c>
      <c r="U563" s="289">
        <f t="shared" si="73"/>
        <v>0</v>
      </c>
      <c r="V563" s="289">
        <f t="shared" si="73"/>
        <v>0</v>
      </c>
      <c r="W563" s="289">
        <f t="shared" si="73"/>
        <v>0</v>
      </c>
      <c r="X563" s="289">
        <f t="shared" si="75"/>
        <v>0</v>
      </c>
      <c r="Y563" s="289">
        <f t="shared" si="75"/>
        <v>0</v>
      </c>
      <c r="Z563" s="289">
        <f t="shared" si="75"/>
        <v>0</v>
      </c>
      <c r="AA563" s="289">
        <f t="shared" si="75"/>
        <v>0</v>
      </c>
      <c r="AB563" s="289">
        <f t="shared" si="75"/>
        <v>0</v>
      </c>
      <c r="AC563" s="289">
        <f t="shared" si="75"/>
        <v>0</v>
      </c>
      <c r="AD563" s="289">
        <f t="shared" si="75"/>
        <v>0</v>
      </c>
      <c r="AE563" s="289">
        <f t="shared" si="75"/>
        <v>0</v>
      </c>
      <c r="AF563" s="289">
        <f t="shared" si="75"/>
        <v>0</v>
      </c>
      <c r="AG563" s="289">
        <f t="shared" si="75"/>
        <v>0</v>
      </c>
      <c r="AH563" s="289">
        <f t="shared" si="75"/>
        <v>0</v>
      </c>
      <c r="AI563" s="289">
        <f t="shared" si="75"/>
        <v>0</v>
      </c>
      <c r="AJ563" s="289">
        <f t="shared" si="75"/>
        <v>0</v>
      </c>
      <c r="AK563" s="289">
        <f t="shared" si="75"/>
        <v>0</v>
      </c>
      <c r="AL563" s="289">
        <f t="shared" si="75"/>
        <v>0</v>
      </c>
      <c r="AM563" s="289">
        <f t="shared" si="75"/>
        <v>0</v>
      </c>
      <c r="AN563" s="289">
        <f t="shared" si="77"/>
        <v>0</v>
      </c>
      <c r="AO563" s="289">
        <f t="shared" si="77"/>
        <v>0</v>
      </c>
      <c r="AP563" s="289">
        <f t="shared" si="77"/>
        <v>0</v>
      </c>
      <c r="AQ563" s="289">
        <f t="shared" si="77"/>
        <v>0</v>
      </c>
      <c r="AR563" s="289">
        <f t="shared" si="77"/>
        <v>0</v>
      </c>
      <c r="AS563" s="289">
        <f t="shared" si="77"/>
        <v>0</v>
      </c>
      <c r="AT563" s="289">
        <f t="shared" si="77"/>
        <v>0</v>
      </c>
      <c r="AU563" s="289">
        <f t="shared" si="77"/>
        <v>0</v>
      </c>
      <c r="AV563" s="289">
        <f t="shared" si="77"/>
        <v>0</v>
      </c>
      <c r="AW563" s="289">
        <f t="shared" si="77"/>
        <v>0</v>
      </c>
      <c r="AX563" s="289">
        <f t="shared" si="77"/>
        <v>0</v>
      </c>
      <c r="AY563" s="289">
        <f t="shared" si="77"/>
        <v>0</v>
      </c>
      <c r="AZ563" s="289">
        <f t="shared" si="77"/>
        <v>0</v>
      </c>
      <c r="BA563" s="289">
        <f t="shared" si="77"/>
        <v>0</v>
      </c>
      <c r="BB563" s="289">
        <f t="shared" si="77"/>
        <v>0</v>
      </c>
      <c r="BC563" s="289">
        <f t="shared" si="77"/>
        <v>0</v>
      </c>
      <c r="BD563" s="289">
        <f t="shared" si="76"/>
        <v>0</v>
      </c>
      <c r="BE563" s="289">
        <f t="shared" si="76"/>
        <v>0</v>
      </c>
      <c r="BF563" s="289">
        <f t="shared" si="76"/>
        <v>0</v>
      </c>
      <c r="BG563" s="289">
        <f t="shared" si="76"/>
        <v>0</v>
      </c>
      <c r="BH563" s="289">
        <f t="shared" si="76"/>
        <v>0</v>
      </c>
      <c r="BI563" s="289">
        <f t="shared" si="76"/>
        <v>0</v>
      </c>
      <c r="BJ563" s="289">
        <f t="shared" si="76"/>
        <v>0</v>
      </c>
      <c r="BK563" s="289">
        <f t="shared" si="76"/>
        <v>0</v>
      </c>
      <c r="BL563" s="289">
        <f t="shared" si="76"/>
        <v>0</v>
      </c>
      <c r="BM563" s="289">
        <f t="shared" si="76"/>
        <v>0</v>
      </c>
      <c r="BN563" s="289">
        <f t="shared" si="76"/>
        <v>0</v>
      </c>
      <c r="BO563" s="289">
        <f t="shared" si="76"/>
        <v>0</v>
      </c>
      <c r="BP563" s="289">
        <f t="shared" si="76"/>
        <v>0</v>
      </c>
      <c r="BQ563" s="289">
        <f t="shared" si="76"/>
        <v>0</v>
      </c>
      <c r="BR563" s="289">
        <f t="shared" si="76"/>
        <v>0</v>
      </c>
      <c r="BS563" s="289">
        <f t="shared" si="76"/>
        <v>0</v>
      </c>
      <c r="BT563" s="289">
        <f t="shared" si="78"/>
        <v>0</v>
      </c>
      <c r="BU563" s="289">
        <f t="shared" si="78"/>
        <v>0</v>
      </c>
      <c r="BV563" s="289">
        <f t="shared" si="78"/>
        <v>0</v>
      </c>
      <c r="BW563" s="289">
        <f t="shared" si="78"/>
        <v>0</v>
      </c>
      <c r="BX563" s="289">
        <f t="shared" si="78"/>
        <v>0</v>
      </c>
      <c r="BY563" s="289">
        <f t="shared" si="78"/>
        <v>0</v>
      </c>
      <c r="CA563" s="289">
        <f t="shared" si="69"/>
        <v>0</v>
      </c>
      <c r="CB563" s="289" t="e">
        <f>CB49-#REF!</f>
        <v>#REF!</v>
      </c>
    </row>
    <row r="564" spans="8:80" hidden="1" x14ac:dyDescent="0.35">
      <c r="H564" s="289">
        <f t="shared" ref="H564:BS567" si="79">H56-BZ56</f>
        <v>0</v>
      </c>
      <c r="I564" s="289">
        <f t="shared" si="79"/>
        <v>0</v>
      </c>
      <c r="J564" s="289">
        <f t="shared" si="79"/>
        <v>0</v>
      </c>
      <c r="K564" s="289">
        <f t="shared" si="79"/>
        <v>0</v>
      </c>
      <c r="L564" s="289">
        <f t="shared" si="79"/>
        <v>0</v>
      </c>
      <c r="M564" s="289">
        <f t="shared" si="79"/>
        <v>0</v>
      </c>
      <c r="N564" s="289">
        <f t="shared" si="79"/>
        <v>0</v>
      </c>
      <c r="O564" s="289">
        <f t="shared" si="79"/>
        <v>0</v>
      </c>
      <c r="P564" s="289">
        <f t="shared" si="79"/>
        <v>0</v>
      </c>
      <c r="Q564" s="289">
        <f t="shared" si="79"/>
        <v>0</v>
      </c>
      <c r="R564" s="289">
        <f t="shared" si="79"/>
        <v>0</v>
      </c>
      <c r="S564" s="289">
        <f t="shared" si="79"/>
        <v>0</v>
      </c>
      <c r="T564" s="289">
        <f t="shared" si="79"/>
        <v>0</v>
      </c>
      <c r="U564" s="289">
        <f t="shared" si="79"/>
        <v>0</v>
      </c>
      <c r="V564" s="289">
        <f t="shared" si="79"/>
        <v>0</v>
      </c>
      <c r="W564" s="289">
        <f t="shared" si="79"/>
        <v>0</v>
      </c>
      <c r="X564" s="289">
        <f t="shared" si="79"/>
        <v>0</v>
      </c>
      <c r="Y564" s="289">
        <f t="shared" si="79"/>
        <v>0</v>
      </c>
      <c r="Z564" s="289">
        <f t="shared" si="79"/>
        <v>0</v>
      </c>
      <c r="AA564" s="289">
        <f t="shared" si="79"/>
        <v>0</v>
      </c>
      <c r="AB564" s="289">
        <f t="shared" si="79"/>
        <v>0</v>
      </c>
      <c r="AC564" s="289">
        <f t="shared" si="79"/>
        <v>0</v>
      </c>
      <c r="AD564" s="289">
        <f t="shared" si="79"/>
        <v>0</v>
      </c>
      <c r="AE564" s="289">
        <f t="shared" si="79"/>
        <v>0</v>
      </c>
      <c r="AF564" s="289">
        <f t="shared" si="79"/>
        <v>0</v>
      </c>
      <c r="AG564" s="289">
        <f t="shared" si="79"/>
        <v>0</v>
      </c>
      <c r="AH564" s="289">
        <f t="shared" si="79"/>
        <v>0</v>
      </c>
      <c r="AI564" s="289">
        <f t="shared" si="79"/>
        <v>0</v>
      </c>
      <c r="AJ564" s="289">
        <f t="shared" si="79"/>
        <v>0</v>
      </c>
      <c r="AK564" s="289">
        <f t="shared" si="79"/>
        <v>0</v>
      </c>
      <c r="AL564" s="289">
        <f t="shared" si="79"/>
        <v>0</v>
      </c>
      <c r="AM564" s="289">
        <f t="shared" si="79"/>
        <v>0</v>
      </c>
      <c r="AN564" s="289">
        <f t="shared" si="79"/>
        <v>0</v>
      </c>
      <c r="AO564" s="289">
        <f t="shared" si="79"/>
        <v>0</v>
      </c>
      <c r="AP564" s="289">
        <f t="shared" si="79"/>
        <v>0</v>
      </c>
      <c r="AQ564" s="289">
        <f t="shared" si="79"/>
        <v>0</v>
      </c>
      <c r="AR564" s="289">
        <f t="shared" si="79"/>
        <v>0</v>
      </c>
      <c r="AS564" s="289">
        <f t="shared" si="79"/>
        <v>0</v>
      </c>
      <c r="AT564" s="289">
        <f t="shared" si="79"/>
        <v>0</v>
      </c>
      <c r="AU564" s="289">
        <f t="shared" si="79"/>
        <v>0</v>
      </c>
      <c r="AV564" s="289">
        <f t="shared" si="79"/>
        <v>0</v>
      </c>
      <c r="AW564" s="289">
        <f t="shared" si="79"/>
        <v>0</v>
      </c>
      <c r="AX564" s="289">
        <f t="shared" si="79"/>
        <v>0</v>
      </c>
      <c r="AY564" s="289">
        <f t="shared" si="79"/>
        <v>0</v>
      </c>
      <c r="AZ564" s="289">
        <f t="shared" si="79"/>
        <v>0</v>
      </c>
      <c r="BA564" s="289">
        <f t="shared" si="79"/>
        <v>0</v>
      </c>
      <c r="BB564" s="289">
        <f t="shared" si="79"/>
        <v>0</v>
      </c>
      <c r="BC564" s="289">
        <f t="shared" si="79"/>
        <v>0</v>
      </c>
      <c r="BD564" s="289">
        <f t="shared" si="79"/>
        <v>0</v>
      </c>
      <c r="BE564" s="289">
        <f t="shared" si="79"/>
        <v>0</v>
      </c>
      <c r="BF564" s="289">
        <f t="shared" si="79"/>
        <v>0</v>
      </c>
      <c r="BG564" s="289">
        <f t="shared" si="79"/>
        <v>0</v>
      </c>
      <c r="BH564" s="289">
        <f t="shared" si="79"/>
        <v>0</v>
      </c>
      <c r="BI564" s="289">
        <f t="shared" si="79"/>
        <v>0</v>
      </c>
      <c r="BJ564" s="289">
        <f t="shared" si="79"/>
        <v>0</v>
      </c>
      <c r="BK564" s="289">
        <f t="shared" si="79"/>
        <v>0</v>
      </c>
      <c r="BL564" s="289">
        <f t="shared" si="79"/>
        <v>0</v>
      </c>
      <c r="BM564" s="289">
        <f t="shared" si="79"/>
        <v>0</v>
      </c>
      <c r="BN564" s="289">
        <f t="shared" si="79"/>
        <v>0</v>
      </c>
      <c r="BO564" s="289">
        <f t="shared" si="79"/>
        <v>0</v>
      </c>
      <c r="BP564" s="289">
        <f t="shared" si="79"/>
        <v>0</v>
      </c>
      <c r="BQ564" s="289">
        <f t="shared" si="79"/>
        <v>0</v>
      </c>
      <c r="BR564" s="289">
        <f t="shared" si="79"/>
        <v>0</v>
      </c>
      <c r="BS564" s="289">
        <f t="shared" si="79"/>
        <v>0</v>
      </c>
      <c r="BT564" s="289">
        <f t="shared" ref="BT564:BY573" si="80">BT56-EL56</f>
        <v>0</v>
      </c>
      <c r="BU564" s="289">
        <f t="shared" si="80"/>
        <v>0</v>
      </c>
      <c r="BV564" s="289">
        <f t="shared" si="80"/>
        <v>0</v>
      </c>
      <c r="BW564" s="289">
        <f t="shared" si="80"/>
        <v>0</v>
      </c>
      <c r="BX564" s="289">
        <f t="shared" si="80"/>
        <v>0</v>
      </c>
      <c r="BY564" s="289">
        <f t="shared" si="80"/>
        <v>0</v>
      </c>
      <c r="CA564" s="289">
        <f t="shared" ref="CA564:CA573" si="81">CA56-ER56</f>
        <v>0</v>
      </c>
      <c r="CB564" s="289" t="e">
        <f>CB56-#REF!</f>
        <v>#REF!</v>
      </c>
    </row>
    <row r="565" spans="8:80" hidden="1" x14ac:dyDescent="0.35">
      <c r="H565" s="289">
        <f t="shared" si="79"/>
        <v>-16527917</v>
      </c>
      <c r="I565" s="289">
        <f t="shared" si="79"/>
        <v>0</v>
      </c>
      <c r="J565" s="289">
        <f t="shared" si="79"/>
        <v>0</v>
      </c>
      <c r="K565" s="289">
        <f t="shared" si="79"/>
        <v>0</v>
      </c>
      <c r="L565" s="289">
        <f t="shared" si="79"/>
        <v>0</v>
      </c>
      <c r="M565" s="289">
        <f t="shared" si="79"/>
        <v>1278927</v>
      </c>
      <c r="N565" s="289">
        <f t="shared" si="79"/>
        <v>0</v>
      </c>
      <c r="O565" s="289">
        <f t="shared" si="79"/>
        <v>0</v>
      </c>
      <c r="P565" s="289">
        <f t="shared" si="79"/>
        <v>0</v>
      </c>
      <c r="Q565" s="289">
        <f t="shared" si="79"/>
        <v>0</v>
      </c>
      <c r="R565" s="289">
        <f t="shared" si="79"/>
        <v>-2040225</v>
      </c>
      <c r="S565" s="289">
        <f t="shared" si="79"/>
        <v>0</v>
      </c>
      <c r="T565" s="289">
        <f t="shared" si="79"/>
        <v>0</v>
      </c>
      <c r="U565" s="289">
        <f t="shared" si="79"/>
        <v>0</v>
      </c>
      <c r="V565" s="289">
        <f t="shared" si="79"/>
        <v>0</v>
      </c>
      <c r="W565" s="289">
        <f t="shared" si="79"/>
        <v>-1710485</v>
      </c>
      <c r="X565" s="289">
        <f t="shared" si="79"/>
        <v>0</v>
      </c>
      <c r="Y565" s="289">
        <f t="shared" si="79"/>
        <v>0</v>
      </c>
      <c r="Z565" s="289">
        <f t="shared" si="79"/>
        <v>0</v>
      </c>
      <c r="AA565" s="289">
        <f t="shared" si="79"/>
        <v>0</v>
      </c>
      <c r="AB565" s="289">
        <f t="shared" si="79"/>
        <v>-1258288</v>
      </c>
      <c r="AC565" s="289">
        <f t="shared" si="79"/>
        <v>0</v>
      </c>
      <c r="AD565" s="289">
        <f t="shared" si="79"/>
        <v>0</v>
      </c>
      <c r="AE565" s="289">
        <f t="shared" si="79"/>
        <v>0</v>
      </c>
      <c r="AF565" s="289">
        <f t="shared" si="79"/>
        <v>0</v>
      </c>
      <c r="AG565" s="289">
        <f t="shared" si="79"/>
        <v>-2431487</v>
      </c>
      <c r="AH565" s="289">
        <f t="shared" si="79"/>
        <v>0</v>
      </c>
      <c r="AI565" s="289">
        <f t="shared" si="79"/>
        <v>0</v>
      </c>
      <c r="AJ565" s="289">
        <f t="shared" si="79"/>
        <v>0</v>
      </c>
      <c r="AK565" s="289">
        <f t="shared" si="79"/>
        <v>0</v>
      </c>
      <c r="AL565" s="289">
        <f t="shared" si="79"/>
        <v>-1237932</v>
      </c>
      <c r="AM565" s="289">
        <f t="shared" si="79"/>
        <v>0</v>
      </c>
      <c r="AN565" s="289">
        <f t="shared" si="79"/>
        <v>0</v>
      </c>
      <c r="AO565" s="289">
        <f t="shared" si="79"/>
        <v>0</v>
      </c>
      <c r="AP565" s="289">
        <f t="shared" si="79"/>
        <v>0</v>
      </c>
      <c r="AQ565" s="289">
        <f t="shared" si="79"/>
        <v>-2441381</v>
      </c>
      <c r="AR565" s="289">
        <f t="shared" si="79"/>
        <v>0</v>
      </c>
      <c r="AS565" s="289">
        <f t="shared" si="79"/>
        <v>0</v>
      </c>
      <c r="AT565" s="289">
        <f t="shared" si="79"/>
        <v>0</v>
      </c>
      <c r="AU565" s="289">
        <f t="shared" si="79"/>
        <v>0</v>
      </c>
      <c r="AV565" s="289">
        <f t="shared" si="79"/>
        <v>-1536937</v>
      </c>
      <c r="AW565" s="289">
        <f t="shared" si="79"/>
        <v>0</v>
      </c>
      <c r="AX565" s="289">
        <f t="shared" si="79"/>
        <v>0</v>
      </c>
      <c r="AY565" s="289">
        <f t="shared" si="79"/>
        <v>0</v>
      </c>
      <c r="AZ565" s="289">
        <f t="shared" si="79"/>
        <v>0</v>
      </c>
      <c r="BA565" s="289">
        <f t="shared" si="79"/>
        <v>-220742</v>
      </c>
      <c r="BB565" s="289">
        <f t="shared" si="79"/>
        <v>0</v>
      </c>
      <c r="BC565" s="289">
        <f t="shared" si="79"/>
        <v>0</v>
      </c>
      <c r="BD565" s="289">
        <f t="shared" si="79"/>
        <v>0</v>
      </c>
      <c r="BE565" s="289">
        <f t="shared" si="79"/>
        <v>0</v>
      </c>
      <c r="BF565" s="289">
        <f t="shared" si="79"/>
        <v>-122879</v>
      </c>
      <c r="BG565" s="289">
        <f t="shared" si="79"/>
        <v>0</v>
      </c>
      <c r="BH565" s="289">
        <f t="shared" si="79"/>
        <v>0</v>
      </c>
      <c r="BI565" s="289">
        <f t="shared" si="79"/>
        <v>0</v>
      </c>
      <c r="BJ565" s="289">
        <f t="shared" si="79"/>
        <v>0</v>
      </c>
      <c r="BK565" s="289">
        <f t="shared" si="79"/>
        <v>-851836</v>
      </c>
      <c r="BL565" s="289">
        <f t="shared" si="79"/>
        <v>0</v>
      </c>
      <c r="BM565" s="289">
        <f t="shared" si="79"/>
        <v>0</v>
      </c>
      <c r="BN565" s="289">
        <f t="shared" si="79"/>
        <v>0</v>
      </c>
      <c r="BO565" s="289">
        <f t="shared" si="79"/>
        <v>0</v>
      </c>
      <c r="BP565" s="289">
        <f t="shared" si="79"/>
        <v>-1573874</v>
      </c>
      <c r="BQ565" s="289">
        <f t="shared" si="79"/>
        <v>0</v>
      </c>
      <c r="BR565" s="289">
        <f t="shared" si="79"/>
        <v>0</v>
      </c>
      <c r="BS565" s="289">
        <f t="shared" si="79"/>
        <v>0</v>
      </c>
      <c r="BT565" s="289">
        <f t="shared" si="80"/>
        <v>0</v>
      </c>
      <c r="BU565" s="289">
        <f t="shared" si="80"/>
        <v>1278927</v>
      </c>
      <c r="BV565" s="289">
        <f t="shared" si="80"/>
        <v>0</v>
      </c>
      <c r="BW565" s="289">
        <f t="shared" si="80"/>
        <v>0</v>
      </c>
      <c r="BX565" s="289">
        <f t="shared" si="80"/>
        <v>0</v>
      </c>
      <c r="BY565" s="289">
        <f t="shared" si="80"/>
        <v>0</v>
      </c>
      <c r="CA565" s="289">
        <f t="shared" si="81"/>
        <v>0</v>
      </c>
      <c r="CB565" s="289" t="e">
        <f>CB57-#REF!</f>
        <v>#REF!</v>
      </c>
    </row>
    <row r="566" spans="8:80" hidden="1" x14ac:dyDescent="0.35">
      <c r="H566" s="289">
        <f t="shared" si="79"/>
        <v>-7189584</v>
      </c>
      <c r="I566" s="289">
        <f t="shared" si="79"/>
        <v>0</v>
      </c>
      <c r="J566" s="289">
        <f t="shared" si="79"/>
        <v>0</v>
      </c>
      <c r="K566" s="289">
        <f t="shared" si="79"/>
        <v>0</v>
      </c>
      <c r="L566" s="289">
        <f t="shared" si="79"/>
        <v>0</v>
      </c>
      <c r="M566" s="289">
        <f t="shared" si="79"/>
        <v>647440</v>
      </c>
      <c r="N566" s="289">
        <f t="shared" si="79"/>
        <v>0</v>
      </c>
      <c r="O566" s="289">
        <f t="shared" si="79"/>
        <v>0</v>
      </c>
      <c r="P566" s="289">
        <f t="shared" si="79"/>
        <v>0</v>
      </c>
      <c r="Q566" s="289">
        <f t="shared" si="79"/>
        <v>0</v>
      </c>
      <c r="R566" s="289">
        <f t="shared" si="79"/>
        <v>-861144</v>
      </c>
      <c r="S566" s="289">
        <f t="shared" si="79"/>
        <v>0</v>
      </c>
      <c r="T566" s="289">
        <f t="shared" si="79"/>
        <v>0</v>
      </c>
      <c r="U566" s="289">
        <f t="shared" si="79"/>
        <v>0</v>
      </c>
      <c r="V566" s="289">
        <f t="shared" si="79"/>
        <v>0</v>
      </c>
      <c r="W566" s="289">
        <f t="shared" si="79"/>
        <v>-716869</v>
      </c>
      <c r="X566" s="289">
        <f t="shared" si="79"/>
        <v>0</v>
      </c>
      <c r="Y566" s="289">
        <f t="shared" si="79"/>
        <v>0</v>
      </c>
      <c r="Z566" s="289">
        <f t="shared" si="79"/>
        <v>0</v>
      </c>
      <c r="AA566" s="289">
        <f t="shared" si="79"/>
        <v>0</v>
      </c>
      <c r="AB566" s="289">
        <f t="shared" si="79"/>
        <v>-523520</v>
      </c>
      <c r="AC566" s="289">
        <f t="shared" si="79"/>
        <v>0</v>
      </c>
      <c r="AD566" s="289">
        <f t="shared" si="79"/>
        <v>0</v>
      </c>
      <c r="AE566" s="289">
        <f t="shared" si="79"/>
        <v>0</v>
      </c>
      <c r="AF566" s="289">
        <f t="shared" si="79"/>
        <v>0</v>
      </c>
      <c r="AG566" s="289">
        <f t="shared" si="79"/>
        <v>-1033063</v>
      </c>
      <c r="AH566" s="289">
        <f t="shared" si="79"/>
        <v>0</v>
      </c>
      <c r="AI566" s="289">
        <f t="shared" si="79"/>
        <v>0</v>
      </c>
      <c r="AJ566" s="289">
        <f t="shared" si="79"/>
        <v>0</v>
      </c>
      <c r="AK566" s="289">
        <f t="shared" si="79"/>
        <v>0</v>
      </c>
      <c r="AL566" s="289">
        <f t="shared" si="79"/>
        <v>-530986</v>
      </c>
      <c r="AM566" s="289">
        <f t="shared" si="79"/>
        <v>0</v>
      </c>
      <c r="AN566" s="289">
        <f t="shared" si="79"/>
        <v>0</v>
      </c>
      <c r="AO566" s="289">
        <f t="shared" si="79"/>
        <v>0</v>
      </c>
      <c r="AP566" s="289">
        <f t="shared" si="79"/>
        <v>0</v>
      </c>
      <c r="AQ566" s="289">
        <f t="shared" si="79"/>
        <v>-1067644</v>
      </c>
      <c r="AR566" s="289">
        <f t="shared" si="79"/>
        <v>0</v>
      </c>
      <c r="AS566" s="289">
        <f t="shared" si="79"/>
        <v>0</v>
      </c>
      <c r="AT566" s="289">
        <f t="shared" si="79"/>
        <v>0</v>
      </c>
      <c r="AU566" s="289">
        <f t="shared" si="79"/>
        <v>0</v>
      </c>
      <c r="AV566" s="289">
        <f t="shared" si="79"/>
        <v>-677015</v>
      </c>
      <c r="AW566" s="289">
        <f t="shared" si="79"/>
        <v>0</v>
      </c>
      <c r="AX566" s="289">
        <f t="shared" si="79"/>
        <v>0</v>
      </c>
      <c r="AY566" s="289">
        <f t="shared" si="79"/>
        <v>0</v>
      </c>
      <c r="AZ566" s="289">
        <f t="shared" si="79"/>
        <v>0</v>
      </c>
      <c r="BA566" s="289">
        <f t="shared" si="79"/>
        <v>-103570</v>
      </c>
      <c r="BB566" s="289">
        <f t="shared" si="79"/>
        <v>0</v>
      </c>
      <c r="BC566" s="289">
        <f t="shared" si="79"/>
        <v>0</v>
      </c>
      <c r="BD566" s="289">
        <f t="shared" si="79"/>
        <v>0</v>
      </c>
      <c r="BE566" s="289">
        <f t="shared" si="79"/>
        <v>0</v>
      </c>
      <c r="BF566" s="289">
        <f t="shared" si="79"/>
        <v>-57338</v>
      </c>
      <c r="BG566" s="289">
        <f t="shared" si="79"/>
        <v>0</v>
      </c>
      <c r="BH566" s="289">
        <f t="shared" si="79"/>
        <v>0</v>
      </c>
      <c r="BI566" s="289">
        <f t="shared" si="79"/>
        <v>0</v>
      </c>
      <c r="BJ566" s="289">
        <f t="shared" si="79"/>
        <v>0</v>
      </c>
      <c r="BK566" s="289">
        <f t="shared" si="79"/>
        <v>-410873</v>
      </c>
      <c r="BL566" s="289">
        <f t="shared" si="79"/>
        <v>0</v>
      </c>
      <c r="BM566" s="289">
        <f t="shared" si="79"/>
        <v>0</v>
      </c>
      <c r="BN566" s="289">
        <f t="shared" si="79"/>
        <v>0</v>
      </c>
      <c r="BO566" s="289">
        <f t="shared" si="79"/>
        <v>0</v>
      </c>
      <c r="BP566" s="289">
        <f t="shared" si="79"/>
        <v>-737021</v>
      </c>
      <c r="BQ566" s="289">
        <f t="shared" si="79"/>
        <v>0</v>
      </c>
      <c r="BR566" s="289">
        <f t="shared" si="79"/>
        <v>0</v>
      </c>
      <c r="BS566" s="289">
        <f t="shared" si="79"/>
        <v>0</v>
      </c>
      <c r="BT566" s="289">
        <f t="shared" si="80"/>
        <v>0</v>
      </c>
      <c r="BU566" s="289">
        <f t="shared" si="80"/>
        <v>647440</v>
      </c>
      <c r="BV566" s="289">
        <f t="shared" si="80"/>
        <v>0</v>
      </c>
      <c r="BW566" s="289">
        <f t="shared" si="80"/>
        <v>0</v>
      </c>
      <c r="BX566" s="289">
        <f t="shared" si="80"/>
        <v>0</v>
      </c>
      <c r="BY566" s="289">
        <f t="shared" si="80"/>
        <v>0</v>
      </c>
      <c r="CA566" s="289">
        <f t="shared" si="81"/>
        <v>0</v>
      </c>
      <c r="CB566" s="289" t="e">
        <f>CB58-#REF!</f>
        <v>#REF!</v>
      </c>
    </row>
    <row r="567" spans="8:80" hidden="1" x14ac:dyDescent="0.35">
      <c r="H567" s="289">
        <f t="shared" si="79"/>
        <v>-3030416</v>
      </c>
      <c r="I567" s="289">
        <f t="shared" si="79"/>
        <v>0</v>
      </c>
      <c r="J567" s="289">
        <f t="shared" si="79"/>
        <v>0</v>
      </c>
      <c r="K567" s="289">
        <f t="shared" si="79"/>
        <v>0</v>
      </c>
      <c r="L567" s="289">
        <f t="shared" si="79"/>
        <v>0</v>
      </c>
      <c r="M567" s="289">
        <f t="shared" si="79"/>
        <v>107560</v>
      </c>
      <c r="N567" s="289">
        <f t="shared" si="79"/>
        <v>0</v>
      </c>
      <c r="O567" s="289">
        <f t="shared" si="79"/>
        <v>0</v>
      </c>
      <c r="P567" s="289">
        <f t="shared" si="79"/>
        <v>0</v>
      </c>
      <c r="Q567" s="289">
        <f t="shared" si="79"/>
        <v>0</v>
      </c>
      <c r="R567" s="289">
        <f t="shared" si="79"/>
        <v>-418856</v>
      </c>
      <c r="S567" s="289">
        <f t="shared" si="79"/>
        <v>0</v>
      </c>
      <c r="T567" s="289">
        <f t="shared" si="79"/>
        <v>0</v>
      </c>
      <c r="U567" s="289">
        <f t="shared" si="79"/>
        <v>0</v>
      </c>
      <c r="V567" s="289">
        <f t="shared" si="79"/>
        <v>0</v>
      </c>
      <c r="W567" s="289">
        <f t="shared" si="79"/>
        <v>-348131</v>
      </c>
      <c r="X567" s="289">
        <f t="shared" si="79"/>
        <v>0</v>
      </c>
      <c r="Y567" s="289">
        <f t="shared" si="79"/>
        <v>0</v>
      </c>
      <c r="Z567" s="289">
        <f t="shared" si="79"/>
        <v>0</v>
      </c>
      <c r="AA567" s="289">
        <f t="shared" si="79"/>
        <v>0</v>
      </c>
      <c r="AB567" s="289">
        <f t="shared" si="79"/>
        <v>-256480</v>
      </c>
      <c r="AC567" s="289">
        <f t="shared" si="79"/>
        <v>0</v>
      </c>
      <c r="AD567" s="289">
        <f t="shared" si="79"/>
        <v>0</v>
      </c>
      <c r="AE567" s="289">
        <f t="shared" si="79"/>
        <v>0</v>
      </c>
      <c r="AF567" s="289">
        <f t="shared" si="79"/>
        <v>0</v>
      </c>
      <c r="AG567" s="289">
        <f t="shared" si="79"/>
        <v>-471937</v>
      </c>
      <c r="AH567" s="289">
        <f t="shared" si="79"/>
        <v>0</v>
      </c>
      <c r="AI567" s="289">
        <f t="shared" si="79"/>
        <v>0</v>
      </c>
      <c r="AJ567" s="289">
        <f t="shared" si="79"/>
        <v>0</v>
      </c>
      <c r="AK567" s="289">
        <f t="shared" si="79"/>
        <v>0</v>
      </c>
      <c r="AL567" s="289">
        <f t="shared" si="79"/>
        <v>-234014</v>
      </c>
      <c r="AM567" s="289">
        <f t="shared" si="79"/>
        <v>0</v>
      </c>
      <c r="AN567" s="289">
        <f t="shared" si="79"/>
        <v>0</v>
      </c>
      <c r="AO567" s="289">
        <f t="shared" si="79"/>
        <v>0</v>
      </c>
      <c r="AP567" s="289">
        <f t="shared" si="79"/>
        <v>0</v>
      </c>
      <c r="AQ567" s="289">
        <f t="shared" si="79"/>
        <v>-432356</v>
      </c>
      <c r="AR567" s="289">
        <f t="shared" si="79"/>
        <v>0</v>
      </c>
      <c r="AS567" s="289">
        <f t="shared" si="79"/>
        <v>0</v>
      </c>
      <c r="AT567" s="289">
        <f t="shared" si="79"/>
        <v>0</v>
      </c>
      <c r="AU567" s="289">
        <f t="shared" si="79"/>
        <v>0</v>
      </c>
      <c r="AV567" s="289">
        <f t="shared" si="79"/>
        <v>-262985</v>
      </c>
      <c r="AW567" s="289">
        <f t="shared" si="79"/>
        <v>0</v>
      </c>
      <c r="AX567" s="289">
        <f t="shared" si="79"/>
        <v>0</v>
      </c>
      <c r="AY567" s="289">
        <f t="shared" si="79"/>
        <v>0</v>
      </c>
      <c r="AZ567" s="289">
        <f t="shared" si="79"/>
        <v>0</v>
      </c>
      <c r="BA567" s="289">
        <f t="shared" si="79"/>
        <v>-31430</v>
      </c>
      <c r="BB567" s="289">
        <f t="shared" si="79"/>
        <v>0</v>
      </c>
      <c r="BC567" s="289">
        <f t="shared" si="79"/>
        <v>0</v>
      </c>
      <c r="BD567" s="289">
        <f t="shared" si="79"/>
        <v>0</v>
      </c>
      <c r="BE567" s="289">
        <f t="shared" si="79"/>
        <v>0</v>
      </c>
      <c r="BF567" s="289">
        <f t="shared" si="79"/>
        <v>-17662</v>
      </c>
      <c r="BG567" s="289">
        <f t="shared" si="79"/>
        <v>0</v>
      </c>
      <c r="BH567" s="289">
        <f t="shared" si="79"/>
        <v>0</v>
      </c>
      <c r="BI567" s="289">
        <f t="shared" si="79"/>
        <v>0</v>
      </c>
      <c r="BJ567" s="289">
        <f t="shared" si="79"/>
        <v>0</v>
      </c>
      <c r="BK567" s="289">
        <f t="shared" si="79"/>
        <v>-109127</v>
      </c>
      <c r="BL567" s="289">
        <f t="shared" si="79"/>
        <v>0</v>
      </c>
      <c r="BM567" s="289">
        <f t="shared" si="79"/>
        <v>0</v>
      </c>
      <c r="BN567" s="289">
        <f t="shared" si="79"/>
        <v>0</v>
      </c>
      <c r="BO567" s="289">
        <f t="shared" si="79"/>
        <v>0</v>
      </c>
      <c r="BP567" s="289">
        <f t="shared" si="79"/>
        <v>-222979</v>
      </c>
      <c r="BQ567" s="289">
        <f t="shared" si="79"/>
        <v>0</v>
      </c>
      <c r="BR567" s="289">
        <f t="shared" si="79"/>
        <v>0</v>
      </c>
      <c r="BS567" s="289">
        <f t="shared" ref="BS567:BS573" si="82">BS59-EK59</f>
        <v>0</v>
      </c>
      <c r="BT567" s="289">
        <f t="shared" si="80"/>
        <v>0</v>
      </c>
      <c r="BU567" s="289">
        <f t="shared" si="80"/>
        <v>107560</v>
      </c>
      <c r="BV567" s="289">
        <f t="shared" si="80"/>
        <v>0</v>
      </c>
      <c r="BW567" s="289">
        <f t="shared" si="80"/>
        <v>0</v>
      </c>
      <c r="BX567" s="289">
        <f t="shared" si="80"/>
        <v>0</v>
      </c>
      <c r="BY567" s="289">
        <f t="shared" si="80"/>
        <v>0</v>
      </c>
      <c r="CA567" s="289">
        <f t="shared" si="81"/>
        <v>0</v>
      </c>
      <c r="CB567" s="289" t="e">
        <f>CB59-#REF!</f>
        <v>#REF!</v>
      </c>
    </row>
    <row r="568" spans="8:80" hidden="1" x14ac:dyDescent="0.35">
      <c r="H568" s="289">
        <f t="shared" ref="H568:BR572" si="83">H60-BZ60</f>
        <v>0</v>
      </c>
      <c r="I568" s="289">
        <f t="shared" si="83"/>
        <v>0</v>
      </c>
      <c r="J568" s="289">
        <f t="shared" si="83"/>
        <v>0</v>
      </c>
      <c r="K568" s="289">
        <f t="shared" si="83"/>
        <v>0</v>
      </c>
      <c r="L568" s="289">
        <f t="shared" si="83"/>
        <v>0</v>
      </c>
      <c r="M568" s="289">
        <f t="shared" si="83"/>
        <v>0</v>
      </c>
      <c r="N568" s="289">
        <f t="shared" si="83"/>
        <v>0</v>
      </c>
      <c r="O568" s="289">
        <f t="shared" si="83"/>
        <v>0</v>
      </c>
      <c r="P568" s="289">
        <f t="shared" si="83"/>
        <v>0</v>
      </c>
      <c r="Q568" s="289">
        <f t="shared" si="83"/>
        <v>0</v>
      </c>
      <c r="R568" s="289">
        <f t="shared" si="83"/>
        <v>0</v>
      </c>
      <c r="S568" s="289">
        <f t="shared" si="83"/>
        <v>0</v>
      </c>
      <c r="T568" s="289">
        <f t="shared" si="83"/>
        <v>0</v>
      </c>
      <c r="U568" s="289">
        <f t="shared" si="83"/>
        <v>0</v>
      </c>
      <c r="V568" s="289">
        <f t="shared" si="83"/>
        <v>0</v>
      </c>
      <c r="W568" s="289">
        <f t="shared" si="83"/>
        <v>0</v>
      </c>
      <c r="X568" s="289">
        <f t="shared" si="83"/>
        <v>0</v>
      </c>
      <c r="Y568" s="289">
        <f t="shared" si="83"/>
        <v>0</v>
      </c>
      <c r="Z568" s="289">
        <f t="shared" si="83"/>
        <v>0</v>
      </c>
      <c r="AA568" s="289">
        <f t="shared" si="83"/>
        <v>0</v>
      </c>
      <c r="AB568" s="289">
        <f t="shared" si="83"/>
        <v>0</v>
      </c>
      <c r="AC568" s="289">
        <f t="shared" si="83"/>
        <v>0</v>
      </c>
      <c r="AD568" s="289">
        <f t="shared" si="83"/>
        <v>0</v>
      </c>
      <c r="AE568" s="289">
        <f t="shared" si="83"/>
        <v>0</v>
      </c>
      <c r="AF568" s="289">
        <f t="shared" si="83"/>
        <v>0</v>
      </c>
      <c r="AG568" s="289">
        <f t="shared" si="83"/>
        <v>0</v>
      </c>
      <c r="AH568" s="289">
        <f t="shared" si="83"/>
        <v>0</v>
      </c>
      <c r="AI568" s="289">
        <f t="shared" si="83"/>
        <v>0</v>
      </c>
      <c r="AJ568" s="289">
        <f t="shared" si="83"/>
        <v>0</v>
      </c>
      <c r="AK568" s="289">
        <f t="shared" si="83"/>
        <v>0</v>
      </c>
      <c r="AL568" s="289">
        <f t="shared" si="83"/>
        <v>0</v>
      </c>
      <c r="AM568" s="289">
        <f t="shared" si="83"/>
        <v>0</v>
      </c>
      <c r="AN568" s="289">
        <f t="shared" si="83"/>
        <v>0</v>
      </c>
      <c r="AO568" s="289">
        <f t="shared" si="83"/>
        <v>0</v>
      </c>
      <c r="AP568" s="289">
        <f t="shared" si="83"/>
        <v>0</v>
      </c>
      <c r="AQ568" s="289">
        <f t="shared" si="83"/>
        <v>0</v>
      </c>
      <c r="AR568" s="289">
        <f t="shared" si="83"/>
        <v>0</v>
      </c>
      <c r="AS568" s="289">
        <f t="shared" si="83"/>
        <v>0</v>
      </c>
      <c r="AT568" s="289">
        <f t="shared" si="83"/>
        <v>0</v>
      </c>
      <c r="AU568" s="289">
        <f t="shared" si="83"/>
        <v>0</v>
      </c>
      <c r="AV568" s="289">
        <f t="shared" si="83"/>
        <v>0</v>
      </c>
      <c r="AW568" s="289">
        <f t="shared" si="83"/>
        <v>0</v>
      </c>
      <c r="AX568" s="289">
        <f t="shared" si="83"/>
        <v>0</v>
      </c>
      <c r="AY568" s="289">
        <f t="shared" si="83"/>
        <v>0</v>
      </c>
      <c r="AZ568" s="289">
        <f t="shared" si="83"/>
        <v>0</v>
      </c>
      <c r="BA568" s="289">
        <f t="shared" si="83"/>
        <v>0</v>
      </c>
      <c r="BB568" s="289">
        <f t="shared" si="83"/>
        <v>0</v>
      </c>
      <c r="BC568" s="289">
        <f t="shared" si="83"/>
        <v>0</v>
      </c>
      <c r="BD568" s="289">
        <f t="shared" si="83"/>
        <v>0</v>
      </c>
      <c r="BE568" s="289">
        <f t="shared" si="83"/>
        <v>0</v>
      </c>
      <c r="BF568" s="289">
        <f t="shared" si="83"/>
        <v>0</v>
      </c>
      <c r="BG568" s="289">
        <f t="shared" si="83"/>
        <v>0</v>
      </c>
      <c r="BH568" s="289">
        <f t="shared" si="83"/>
        <v>0</v>
      </c>
      <c r="BI568" s="289">
        <f t="shared" si="83"/>
        <v>0</v>
      </c>
      <c r="BJ568" s="289">
        <f t="shared" si="83"/>
        <v>0</v>
      </c>
      <c r="BK568" s="289">
        <f t="shared" si="83"/>
        <v>0</v>
      </c>
      <c r="BL568" s="289">
        <f t="shared" si="83"/>
        <v>0</v>
      </c>
      <c r="BM568" s="289">
        <f t="shared" si="83"/>
        <v>0</v>
      </c>
      <c r="BN568" s="289">
        <f t="shared" si="83"/>
        <v>0</v>
      </c>
      <c r="BO568" s="289">
        <f t="shared" si="83"/>
        <v>0</v>
      </c>
      <c r="BP568" s="289">
        <f t="shared" si="83"/>
        <v>0</v>
      </c>
      <c r="BQ568" s="289">
        <f t="shared" si="83"/>
        <v>0</v>
      </c>
      <c r="BR568" s="289">
        <f t="shared" si="83"/>
        <v>0</v>
      </c>
      <c r="BS568" s="289">
        <f t="shared" si="82"/>
        <v>0</v>
      </c>
      <c r="BT568" s="289">
        <f t="shared" si="80"/>
        <v>0</v>
      </c>
      <c r="BU568" s="289">
        <f t="shared" si="80"/>
        <v>0</v>
      </c>
      <c r="BV568" s="289">
        <f t="shared" si="80"/>
        <v>0</v>
      </c>
      <c r="BW568" s="289">
        <f t="shared" si="80"/>
        <v>0</v>
      </c>
      <c r="BX568" s="289">
        <f t="shared" si="80"/>
        <v>0</v>
      </c>
      <c r="BY568" s="289">
        <f t="shared" si="80"/>
        <v>0</v>
      </c>
      <c r="CA568" s="289">
        <f t="shared" si="81"/>
        <v>0</v>
      </c>
      <c r="CB568" s="289" t="e">
        <f>CB60-#REF!</f>
        <v>#REF!</v>
      </c>
    </row>
    <row r="569" spans="8:80" hidden="1" x14ac:dyDescent="0.35">
      <c r="H569" s="289">
        <f t="shared" si="83"/>
        <v>-6307917</v>
      </c>
      <c r="I569" s="289">
        <f t="shared" si="83"/>
        <v>0</v>
      </c>
      <c r="J569" s="289">
        <f t="shared" si="83"/>
        <v>0</v>
      </c>
      <c r="K569" s="289">
        <f t="shared" si="83"/>
        <v>0</v>
      </c>
      <c r="L569" s="289">
        <f t="shared" si="83"/>
        <v>0</v>
      </c>
      <c r="M569" s="289">
        <f t="shared" si="83"/>
        <v>523927</v>
      </c>
      <c r="N569" s="289">
        <f t="shared" si="83"/>
        <v>0</v>
      </c>
      <c r="O569" s="289">
        <f t="shared" si="83"/>
        <v>0</v>
      </c>
      <c r="P569" s="289">
        <f t="shared" si="83"/>
        <v>0</v>
      </c>
      <c r="Q569" s="289">
        <f t="shared" si="83"/>
        <v>0</v>
      </c>
      <c r="R569" s="289">
        <f t="shared" si="83"/>
        <v>-760225</v>
      </c>
      <c r="S569" s="289">
        <f t="shared" si="83"/>
        <v>0</v>
      </c>
      <c r="T569" s="289">
        <f t="shared" si="83"/>
        <v>0</v>
      </c>
      <c r="U569" s="289">
        <f t="shared" si="83"/>
        <v>0</v>
      </c>
      <c r="V569" s="289">
        <f t="shared" si="83"/>
        <v>0</v>
      </c>
      <c r="W569" s="289">
        <f t="shared" si="83"/>
        <v>-645485</v>
      </c>
      <c r="X569" s="289">
        <f t="shared" si="83"/>
        <v>0</v>
      </c>
      <c r="Y569" s="289">
        <f t="shared" si="83"/>
        <v>0</v>
      </c>
      <c r="Z569" s="289">
        <f t="shared" si="83"/>
        <v>0</v>
      </c>
      <c r="AA569" s="289">
        <f t="shared" si="83"/>
        <v>0</v>
      </c>
      <c r="AB569" s="289">
        <f t="shared" si="83"/>
        <v>-478288</v>
      </c>
      <c r="AC569" s="289">
        <f t="shared" si="83"/>
        <v>0</v>
      </c>
      <c r="AD569" s="289">
        <f t="shared" si="83"/>
        <v>0</v>
      </c>
      <c r="AE569" s="289">
        <f t="shared" si="83"/>
        <v>0</v>
      </c>
      <c r="AF569" s="289">
        <f t="shared" si="83"/>
        <v>0</v>
      </c>
      <c r="AG569" s="289">
        <f t="shared" si="83"/>
        <v>-926487</v>
      </c>
      <c r="AH569" s="289">
        <f t="shared" si="83"/>
        <v>0</v>
      </c>
      <c r="AI569" s="289">
        <f t="shared" si="83"/>
        <v>0</v>
      </c>
      <c r="AJ569" s="289">
        <f t="shared" si="83"/>
        <v>0</v>
      </c>
      <c r="AK569" s="289">
        <f t="shared" si="83"/>
        <v>0</v>
      </c>
      <c r="AL569" s="289">
        <f t="shared" si="83"/>
        <v>-472932</v>
      </c>
      <c r="AM569" s="289">
        <f t="shared" si="83"/>
        <v>0</v>
      </c>
      <c r="AN569" s="289">
        <f t="shared" si="83"/>
        <v>0</v>
      </c>
      <c r="AO569" s="289">
        <f t="shared" si="83"/>
        <v>0</v>
      </c>
      <c r="AP569" s="289">
        <f t="shared" si="83"/>
        <v>0</v>
      </c>
      <c r="AQ569" s="289">
        <f t="shared" si="83"/>
        <v>-941381</v>
      </c>
      <c r="AR569" s="289">
        <f t="shared" si="83"/>
        <v>0</v>
      </c>
      <c r="AS569" s="289">
        <f t="shared" si="83"/>
        <v>0</v>
      </c>
      <c r="AT569" s="289">
        <f t="shared" si="83"/>
        <v>0</v>
      </c>
      <c r="AU569" s="289">
        <f t="shared" si="83"/>
        <v>0</v>
      </c>
      <c r="AV569" s="289">
        <f t="shared" si="83"/>
        <v>-596937</v>
      </c>
      <c r="AW569" s="289">
        <f t="shared" si="83"/>
        <v>0</v>
      </c>
      <c r="AX569" s="289">
        <f t="shared" si="83"/>
        <v>0</v>
      </c>
      <c r="AY569" s="289">
        <f t="shared" si="83"/>
        <v>0</v>
      </c>
      <c r="AZ569" s="289">
        <f t="shared" si="83"/>
        <v>0</v>
      </c>
      <c r="BA569" s="289">
        <f t="shared" si="83"/>
        <v>-85742</v>
      </c>
      <c r="BB569" s="289">
        <f t="shared" si="83"/>
        <v>0</v>
      </c>
      <c r="BC569" s="289">
        <f t="shared" si="83"/>
        <v>0</v>
      </c>
      <c r="BD569" s="289">
        <f t="shared" si="83"/>
        <v>0</v>
      </c>
      <c r="BE569" s="289">
        <f t="shared" si="83"/>
        <v>0</v>
      </c>
      <c r="BF569" s="289">
        <f t="shared" si="83"/>
        <v>-47879</v>
      </c>
      <c r="BG569" s="289">
        <f t="shared" si="83"/>
        <v>0</v>
      </c>
      <c r="BH569" s="289">
        <f t="shared" si="83"/>
        <v>0</v>
      </c>
      <c r="BI569" s="289">
        <f t="shared" si="83"/>
        <v>0</v>
      </c>
      <c r="BJ569" s="289">
        <f t="shared" si="83"/>
        <v>0</v>
      </c>
      <c r="BK569" s="289">
        <f t="shared" si="83"/>
        <v>-331836</v>
      </c>
      <c r="BL569" s="289">
        <f t="shared" si="83"/>
        <v>0</v>
      </c>
      <c r="BM569" s="289">
        <f t="shared" si="83"/>
        <v>0</v>
      </c>
      <c r="BN569" s="289">
        <f t="shared" si="83"/>
        <v>0</v>
      </c>
      <c r="BO569" s="289">
        <f t="shared" si="83"/>
        <v>0</v>
      </c>
      <c r="BP569" s="289">
        <f t="shared" si="83"/>
        <v>-613874</v>
      </c>
      <c r="BQ569" s="289">
        <f t="shared" si="83"/>
        <v>0</v>
      </c>
      <c r="BR569" s="289">
        <f t="shared" si="83"/>
        <v>0</v>
      </c>
      <c r="BS569" s="289">
        <f t="shared" si="82"/>
        <v>0</v>
      </c>
      <c r="BT569" s="289">
        <f t="shared" si="80"/>
        <v>0</v>
      </c>
      <c r="BU569" s="289">
        <f t="shared" si="80"/>
        <v>523927</v>
      </c>
      <c r="BV569" s="289">
        <f t="shared" si="80"/>
        <v>0</v>
      </c>
      <c r="BW569" s="289">
        <f t="shared" si="80"/>
        <v>0</v>
      </c>
      <c r="BX569" s="289">
        <f t="shared" si="80"/>
        <v>0</v>
      </c>
      <c r="BY569" s="289">
        <f t="shared" si="80"/>
        <v>0</v>
      </c>
      <c r="CA569" s="289">
        <f t="shared" si="81"/>
        <v>0</v>
      </c>
      <c r="CB569" s="289" t="e">
        <f>CB61-#REF!</f>
        <v>#REF!</v>
      </c>
    </row>
    <row r="570" spans="8:80" hidden="1" x14ac:dyDescent="0.35">
      <c r="H570" s="289">
        <f t="shared" si="83"/>
        <v>0</v>
      </c>
      <c r="I570" s="289">
        <f t="shared" si="83"/>
        <v>0</v>
      </c>
      <c r="J570" s="289">
        <f t="shared" si="83"/>
        <v>0</v>
      </c>
      <c r="K570" s="289">
        <f t="shared" si="83"/>
        <v>0</v>
      </c>
      <c r="L570" s="289">
        <f t="shared" si="83"/>
        <v>0</v>
      </c>
      <c r="M570" s="289">
        <f t="shared" si="83"/>
        <v>0</v>
      </c>
      <c r="N570" s="289">
        <f t="shared" si="83"/>
        <v>0</v>
      </c>
      <c r="O570" s="289">
        <f t="shared" si="83"/>
        <v>0</v>
      </c>
      <c r="P570" s="289">
        <f t="shared" si="83"/>
        <v>0</v>
      </c>
      <c r="Q570" s="289">
        <f t="shared" si="83"/>
        <v>0</v>
      </c>
      <c r="R570" s="289">
        <f t="shared" si="83"/>
        <v>0</v>
      </c>
      <c r="S570" s="289">
        <f t="shared" si="83"/>
        <v>0</v>
      </c>
      <c r="T570" s="289">
        <f t="shared" si="83"/>
        <v>0</v>
      </c>
      <c r="U570" s="289">
        <f t="shared" si="83"/>
        <v>0</v>
      </c>
      <c r="V570" s="289">
        <f t="shared" si="83"/>
        <v>0</v>
      </c>
      <c r="W570" s="289">
        <f t="shared" si="83"/>
        <v>0</v>
      </c>
      <c r="X570" s="289">
        <f t="shared" si="83"/>
        <v>0</v>
      </c>
      <c r="Y570" s="289">
        <f t="shared" si="83"/>
        <v>0</v>
      </c>
      <c r="Z570" s="289">
        <f t="shared" si="83"/>
        <v>0</v>
      </c>
      <c r="AA570" s="289">
        <f t="shared" si="83"/>
        <v>0</v>
      </c>
      <c r="AB570" s="289">
        <f t="shared" si="83"/>
        <v>0</v>
      </c>
      <c r="AC570" s="289">
        <f t="shared" si="83"/>
        <v>0</v>
      </c>
      <c r="AD570" s="289">
        <f t="shared" si="83"/>
        <v>0</v>
      </c>
      <c r="AE570" s="289">
        <f t="shared" si="83"/>
        <v>0</v>
      </c>
      <c r="AF570" s="289">
        <f t="shared" si="83"/>
        <v>0</v>
      </c>
      <c r="AG570" s="289">
        <f t="shared" si="83"/>
        <v>0</v>
      </c>
      <c r="AH570" s="289">
        <f t="shared" si="83"/>
        <v>0</v>
      </c>
      <c r="AI570" s="289">
        <f t="shared" si="83"/>
        <v>0</v>
      </c>
      <c r="AJ570" s="289">
        <f t="shared" si="83"/>
        <v>0</v>
      </c>
      <c r="AK570" s="289">
        <f t="shared" si="83"/>
        <v>0</v>
      </c>
      <c r="AL570" s="289">
        <f t="shared" si="83"/>
        <v>0</v>
      </c>
      <c r="AM570" s="289">
        <f t="shared" si="83"/>
        <v>0</v>
      </c>
      <c r="AN570" s="289">
        <f t="shared" si="83"/>
        <v>0</v>
      </c>
      <c r="AO570" s="289">
        <f t="shared" si="83"/>
        <v>0</v>
      </c>
      <c r="AP570" s="289">
        <f t="shared" si="83"/>
        <v>0</v>
      </c>
      <c r="AQ570" s="289">
        <f t="shared" si="83"/>
        <v>0</v>
      </c>
      <c r="AR570" s="289">
        <f t="shared" si="83"/>
        <v>0</v>
      </c>
      <c r="AS570" s="289">
        <f t="shared" si="83"/>
        <v>0</v>
      </c>
      <c r="AT570" s="289">
        <f t="shared" si="83"/>
        <v>0</v>
      </c>
      <c r="AU570" s="289">
        <f t="shared" si="83"/>
        <v>0</v>
      </c>
      <c r="AV570" s="289">
        <f t="shared" si="83"/>
        <v>0</v>
      </c>
      <c r="AW570" s="289">
        <f t="shared" si="83"/>
        <v>0</v>
      </c>
      <c r="AX570" s="289">
        <f t="shared" si="83"/>
        <v>0</v>
      </c>
      <c r="AY570" s="289">
        <f t="shared" si="83"/>
        <v>0</v>
      </c>
      <c r="AZ570" s="289">
        <f t="shared" si="83"/>
        <v>0</v>
      </c>
      <c r="BA570" s="289">
        <f t="shared" si="83"/>
        <v>0</v>
      </c>
      <c r="BB570" s="289">
        <f t="shared" si="83"/>
        <v>0</v>
      </c>
      <c r="BC570" s="289">
        <f t="shared" si="83"/>
        <v>0</v>
      </c>
      <c r="BD570" s="289">
        <f t="shared" si="83"/>
        <v>0</v>
      </c>
      <c r="BE570" s="289">
        <f t="shared" si="83"/>
        <v>0</v>
      </c>
      <c r="BF570" s="289">
        <f t="shared" si="83"/>
        <v>0</v>
      </c>
      <c r="BG570" s="289">
        <f t="shared" si="83"/>
        <v>0</v>
      </c>
      <c r="BH570" s="289">
        <f t="shared" si="83"/>
        <v>0</v>
      </c>
      <c r="BI570" s="289">
        <f t="shared" si="83"/>
        <v>0</v>
      </c>
      <c r="BJ570" s="289">
        <f t="shared" si="83"/>
        <v>0</v>
      </c>
      <c r="BK570" s="289">
        <f t="shared" si="83"/>
        <v>0</v>
      </c>
      <c r="BL570" s="289">
        <f t="shared" si="83"/>
        <v>0</v>
      </c>
      <c r="BM570" s="289">
        <f t="shared" si="83"/>
        <v>0</v>
      </c>
      <c r="BN570" s="289">
        <f t="shared" si="83"/>
        <v>0</v>
      </c>
      <c r="BO570" s="289">
        <f t="shared" si="83"/>
        <v>0</v>
      </c>
      <c r="BP570" s="289">
        <f t="shared" si="83"/>
        <v>0</v>
      </c>
      <c r="BQ570" s="289">
        <f t="shared" si="83"/>
        <v>0</v>
      </c>
      <c r="BR570" s="289">
        <f t="shared" si="83"/>
        <v>0</v>
      </c>
      <c r="BS570" s="289">
        <f t="shared" si="82"/>
        <v>0</v>
      </c>
      <c r="BT570" s="289">
        <f t="shared" si="80"/>
        <v>0</v>
      </c>
      <c r="BU570" s="289">
        <f t="shared" si="80"/>
        <v>0</v>
      </c>
      <c r="BV570" s="289">
        <f t="shared" si="80"/>
        <v>0</v>
      </c>
      <c r="BW570" s="289">
        <f t="shared" si="80"/>
        <v>0</v>
      </c>
      <c r="BX570" s="289">
        <f t="shared" si="80"/>
        <v>0</v>
      </c>
      <c r="BY570" s="289">
        <f t="shared" si="80"/>
        <v>0</v>
      </c>
      <c r="CA570" s="289">
        <f t="shared" si="81"/>
        <v>0</v>
      </c>
      <c r="CB570" s="289" t="e">
        <f>CB62-#REF!</f>
        <v>#REF!</v>
      </c>
    </row>
    <row r="571" spans="8:80" hidden="1" x14ac:dyDescent="0.35">
      <c r="H571" s="289">
        <f t="shared" si="83"/>
        <v>0</v>
      </c>
      <c r="I571" s="289">
        <f t="shared" si="83"/>
        <v>0</v>
      </c>
      <c r="J571" s="289">
        <f t="shared" si="83"/>
        <v>0</v>
      </c>
      <c r="K571" s="289">
        <f t="shared" si="83"/>
        <v>0</v>
      </c>
      <c r="L571" s="289">
        <f t="shared" si="83"/>
        <v>0</v>
      </c>
      <c r="M571" s="289">
        <f t="shared" si="83"/>
        <v>0</v>
      </c>
      <c r="N571" s="289">
        <f t="shared" si="83"/>
        <v>0</v>
      </c>
      <c r="O571" s="289">
        <f t="shared" si="83"/>
        <v>0</v>
      </c>
      <c r="P571" s="289">
        <f t="shared" si="83"/>
        <v>0</v>
      </c>
      <c r="Q571" s="289">
        <f t="shared" si="83"/>
        <v>0</v>
      </c>
      <c r="R571" s="289">
        <f t="shared" si="83"/>
        <v>0</v>
      </c>
      <c r="S571" s="289">
        <f t="shared" si="83"/>
        <v>0</v>
      </c>
      <c r="T571" s="289">
        <f t="shared" si="83"/>
        <v>0</v>
      </c>
      <c r="U571" s="289">
        <f t="shared" si="83"/>
        <v>0</v>
      </c>
      <c r="V571" s="289">
        <f t="shared" si="83"/>
        <v>0</v>
      </c>
      <c r="W571" s="289">
        <f t="shared" si="83"/>
        <v>0</v>
      </c>
      <c r="X571" s="289">
        <f t="shared" si="83"/>
        <v>0</v>
      </c>
      <c r="Y571" s="289">
        <f t="shared" si="83"/>
        <v>0</v>
      </c>
      <c r="Z571" s="289">
        <f t="shared" si="83"/>
        <v>0</v>
      </c>
      <c r="AA571" s="289">
        <f t="shared" si="83"/>
        <v>0</v>
      </c>
      <c r="AB571" s="289">
        <f t="shared" si="83"/>
        <v>0</v>
      </c>
      <c r="AC571" s="289">
        <f t="shared" si="83"/>
        <v>0</v>
      </c>
      <c r="AD571" s="289">
        <f t="shared" si="83"/>
        <v>0</v>
      </c>
      <c r="AE571" s="289">
        <f t="shared" si="83"/>
        <v>0</v>
      </c>
      <c r="AF571" s="289">
        <f t="shared" si="83"/>
        <v>0</v>
      </c>
      <c r="AG571" s="289">
        <f t="shared" si="83"/>
        <v>0</v>
      </c>
      <c r="AH571" s="289">
        <f t="shared" si="83"/>
        <v>0</v>
      </c>
      <c r="AI571" s="289">
        <f t="shared" si="83"/>
        <v>0</v>
      </c>
      <c r="AJ571" s="289">
        <f t="shared" si="83"/>
        <v>0</v>
      </c>
      <c r="AK571" s="289">
        <f t="shared" si="83"/>
        <v>0</v>
      </c>
      <c r="AL571" s="289">
        <f t="shared" si="83"/>
        <v>0</v>
      </c>
      <c r="AM571" s="289">
        <f t="shared" si="83"/>
        <v>0</v>
      </c>
      <c r="AN571" s="289">
        <f t="shared" si="83"/>
        <v>0</v>
      </c>
      <c r="AO571" s="289">
        <f t="shared" si="83"/>
        <v>0</v>
      </c>
      <c r="AP571" s="289">
        <f t="shared" si="83"/>
        <v>0</v>
      </c>
      <c r="AQ571" s="289">
        <f t="shared" si="83"/>
        <v>0</v>
      </c>
      <c r="AR571" s="289">
        <f t="shared" si="83"/>
        <v>0</v>
      </c>
      <c r="AS571" s="289">
        <f t="shared" si="83"/>
        <v>0</v>
      </c>
      <c r="AT571" s="289">
        <f t="shared" si="83"/>
        <v>0</v>
      </c>
      <c r="AU571" s="289">
        <f t="shared" si="83"/>
        <v>0</v>
      </c>
      <c r="AV571" s="289">
        <f t="shared" si="83"/>
        <v>0</v>
      </c>
      <c r="AW571" s="289">
        <f t="shared" si="83"/>
        <v>0</v>
      </c>
      <c r="AX571" s="289">
        <f t="shared" si="83"/>
        <v>0</v>
      </c>
      <c r="AY571" s="289">
        <f t="shared" si="83"/>
        <v>0</v>
      </c>
      <c r="AZ571" s="289">
        <f t="shared" si="83"/>
        <v>0</v>
      </c>
      <c r="BA571" s="289">
        <f t="shared" si="83"/>
        <v>0</v>
      </c>
      <c r="BB571" s="289">
        <f t="shared" si="83"/>
        <v>0</v>
      </c>
      <c r="BC571" s="289">
        <f t="shared" si="83"/>
        <v>0</v>
      </c>
      <c r="BD571" s="289">
        <f t="shared" si="83"/>
        <v>0</v>
      </c>
      <c r="BE571" s="289">
        <f t="shared" si="83"/>
        <v>0</v>
      </c>
      <c r="BF571" s="289">
        <f t="shared" si="83"/>
        <v>0</v>
      </c>
      <c r="BG571" s="289">
        <f t="shared" si="83"/>
        <v>0</v>
      </c>
      <c r="BH571" s="289">
        <f t="shared" si="83"/>
        <v>0</v>
      </c>
      <c r="BI571" s="289">
        <f t="shared" si="83"/>
        <v>0</v>
      </c>
      <c r="BJ571" s="289">
        <f t="shared" si="83"/>
        <v>0</v>
      </c>
      <c r="BK571" s="289">
        <f t="shared" si="83"/>
        <v>0</v>
      </c>
      <c r="BL571" s="289">
        <f t="shared" si="83"/>
        <v>0</v>
      </c>
      <c r="BM571" s="289">
        <f t="shared" si="83"/>
        <v>0</v>
      </c>
      <c r="BN571" s="289">
        <f t="shared" si="83"/>
        <v>0</v>
      </c>
      <c r="BO571" s="289">
        <f t="shared" si="83"/>
        <v>0</v>
      </c>
      <c r="BP571" s="289">
        <f t="shared" si="83"/>
        <v>0</v>
      </c>
      <c r="BQ571" s="289">
        <f t="shared" si="83"/>
        <v>0</v>
      </c>
      <c r="BR571" s="289">
        <f t="shared" si="83"/>
        <v>0</v>
      </c>
      <c r="BS571" s="289">
        <f t="shared" si="82"/>
        <v>0</v>
      </c>
      <c r="BT571" s="289">
        <f t="shared" si="80"/>
        <v>0</v>
      </c>
      <c r="BU571" s="289">
        <f t="shared" si="80"/>
        <v>0</v>
      </c>
      <c r="BV571" s="289">
        <f t="shared" si="80"/>
        <v>0</v>
      </c>
      <c r="BW571" s="289">
        <f t="shared" si="80"/>
        <v>0</v>
      </c>
      <c r="BX571" s="289">
        <f t="shared" si="80"/>
        <v>0</v>
      </c>
      <c r="BY571" s="289">
        <f t="shared" si="80"/>
        <v>0</v>
      </c>
      <c r="CA571" s="289">
        <f t="shared" si="81"/>
        <v>0</v>
      </c>
      <c r="CB571" s="289" t="e">
        <f>CB63-#REF!</f>
        <v>#REF!</v>
      </c>
    </row>
    <row r="572" spans="8:80" hidden="1" x14ac:dyDescent="0.35">
      <c r="H572" s="289">
        <f t="shared" si="83"/>
        <v>0</v>
      </c>
      <c r="I572" s="289">
        <f t="shared" si="83"/>
        <v>0</v>
      </c>
      <c r="J572" s="289">
        <f t="shared" si="83"/>
        <v>0</v>
      </c>
      <c r="K572" s="289">
        <f t="shared" ref="K572:BR573" si="84">K64-CC64</f>
        <v>0</v>
      </c>
      <c r="L572" s="289">
        <f t="shared" si="84"/>
        <v>0</v>
      </c>
      <c r="M572" s="289">
        <f t="shared" si="84"/>
        <v>0</v>
      </c>
      <c r="N572" s="289">
        <f t="shared" si="84"/>
        <v>0</v>
      </c>
      <c r="O572" s="289">
        <f t="shared" si="84"/>
        <v>0</v>
      </c>
      <c r="P572" s="289">
        <f t="shared" si="84"/>
        <v>0</v>
      </c>
      <c r="Q572" s="289">
        <f t="shared" si="84"/>
        <v>0</v>
      </c>
      <c r="R572" s="289">
        <f t="shared" si="84"/>
        <v>0</v>
      </c>
      <c r="S572" s="289">
        <f t="shared" si="84"/>
        <v>0</v>
      </c>
      <c r="T572" s="289">
        <f t="shared" si="84"/>
        <v>0</v>
      </c>
      <c r="U572" s="289">
        <f t="shared" si="84"/>
        <v>0</v>
      </c>
      <c r="V572" s="289">
        <f t="shared" si="84"/>
        <v>0</v>
      </c>
      <c r="W572" s="289">
        <f t="shared" si="84"/>
        <v>0</v>
      </c>
      <c r="X572" s="289">
        <f t="shared" si="84"/>
        <v>0</v>
      </c>
      <c r="Y572" s="289">
        <f t="shared" si="84"/>
        <v>0</v>
      </c>
      <c r="Z572" s="289">
        <f t="shared" si="84"/>
        <v>0</v>
      </c>
      <c r="AA572" s="289">
        <f t="shared" si="84"/>
        <v>0</v>
      </c>
      <c r="AB572" s="289">
        <f t="shared" si="84"/>
        <v>0</v>
      </c>
      <c r="AC572" s="289">
        <f t="shared" si="84"/>
        <v>0</v>
      </c>
      <c r="AD572" s="289">
        <f t="shared" si="84"/>
        <v>0</v>
      </c>
      <c r="AE572" s="289">
        <f t="shared" si="84"/>
        <v>0</v>
      </c>
      <c r="AF572" s="289">
        <f t="shared" si="84"/>
        <v>0</v>
      </c>
      <c r="AG572" s="289">
        <f t="shared" si="84"/>
        <v>0</v>
      </c>
      <c r="AH572" s="289">
        <f t="shared" si="84"/>
        <v>0</v>
      </c>
      <c r="AI572" s="289">
        <f t="shared" si="84"/>
        <v>0</v>
      </c>
      <c r="AJ572" s="289">
        <f t="shared" si="84"/>
        <v>0</v>
      </c>
      <c r="AK572" s="289">
        <f t="shared" si="84"/>
        <v>0</v>
      </c>
      <c r="AL572" s="289">
        <f t="shared" si="84"/>
        <v>0</v>
      </c>
      <c r="AM572" s="289">
        <f t="shared" si="84"/>
        <v>0</v>
      </c>
      <c r="AN572" s="289">
        <f t="shared" si="84"/>
        <v>0</v>
      </c>
      <c r="AO572" s="289">
        <f t="shared" si="84"/>
        <v>0</v>
      </c>
      <c r="AP572" s="289">
        <f t="shared" si="84"/>
        <v>0</v>
      </c>
      <c r="AQ572" s="289">
        <f t="shared" si="84"/>
        <v>0</v>
      </c>
      <c r="AR572" s="289">
        <f t="shared" si="84"/>
        <v>0</v>
      </c>
      <c r="AS572" s="289">
        <f t="shared" si="84"/>
        <v>0</v>
      </c>
      <c r="AT572" s="289">
        <f t="shared" si="84"/>
        <v>0</v>
      </c>
      <c r="AU572" s="289">
        <f t="shared" si="84"/>
        <v>0</v>
      </c>
      <c r="AV572" s="289">
        <f t="shared" si="84"/>
        <v>0</v>
      </c>
      <c r="AW572" s="289">
        <f t="shared" si="84"/>
        <v>0</v>
      </c>
      <c r="AX572" s="289">
        <f t="shared" si="84"/>
        <v>0</v>
      </c>
      <c r="AY572" s="289">
        <f t="shared" si="84"/>
        <v>0</v>
      </c>
      <c r="AZ572" s="289">
        <f t="shared" si="84"/>
        <v>0</v>
      </c>
      <c r="BA572" s="289">
        <f t="shared" si="84"/>
        <v>0</v>
      </c>
      <c r="BB572" s="289">
        <f t="shared" si="84"/>
        <v>0</v>
      </c>
      <c r="BC572" s="289">
        <f t="shared" si="84"/>
        <v>0</v>
      </c>
      <c r="BD572" s="289">
        <f t="shared" si="84"/>
        <v>0</v>
      </c>
      <c r="BE572" s="289">
        <f t="shared" si="84"/>
        <v>0</v>
      </c>
      <c r="BF572" s="289">
        <f t="shared" si="84"/>
        <v>0</v>
      </c>
      <c r="BG572" s="289">
        <f t="shared" si="84"/>
        <v>0</v>
      </c>
      <c r="BH572" s="289">
        <f t="shared" si="84"/>
        <v>0</v>
      </c>
      <c r="BI572" s="289">
        <f t="shared" si="84"/>
        <v>0</v>
      </c>
      <c r="BJ572" s="289">
        <f t="shared" si="84"/>
        <v>0</v>
      </c>
      <c r="BK572" s="289">
        <f t="shared" si="84"/>
        <v>0</v>
      </c>
      <c r="BL572" s="289">
        <f t="shared" si="84"/>
        <v>0</v>
      </c>
      <c r="BM572" s="289">
        <f t="shared" si="84"/>
        <v>0</v>
      </c>
      <c r="BN572" s="289">
        <f t="shared" si="84"/>
        <v>0</v>
      </c>
      <c r="BO572" s="289">
        <f t="shared" si="84"/>
        <v>0</v>
      </c>
      <c r="BP572" s="289">
        <f t="shared" si="84"/>
        <v>0</v>
      </c>
      <c r="BQ572" s="289">
        <f t="shared" si="84"/>
        <v>0</v>
      </c>
      <c r="BR572" s="289">
        <f t="shared" si="84"/>
        <v>0</v>
      </c>
      <c r="BS572" s="289">
        <f t="shared" si="82"/>
        <v>0</v>
      </c>
      <c r="BT572" s="289">
        <f t="shared" si="80"/>
        <v>0</v>
      </c>
      <c r="BU572" s="289">
        <f t="shared" si="80"/>
        <v>0</v>
      </c>
      <c r="BV572" s="289">
        <f t="shared" si="80"/>
        <v>0</v>
      </c>
      <c r="BW572" s="289">
        <f t="shared" si="80"/>
        <v>0</v>
      </c>
      <c r="BX572" s="289">
        <f t="shared" si="80"/>
        <v>0</v>
      </c>
      <c r="BY572" s="289">
        <f t="shared" si="80"/>
        <v>0</v>
      </c>
      <c r="CA572" s="289">
        <f t="shared" si="81"/>
        <v>0</v>
      </c>
      <c r="CB572" s="289" t="e">
        <f>CB64-#REF!</f>
        <v>#REF!</v>
      </c>
    </row>
    <row r="573" spans="8:80" hidden="1" x14ac:dyDescent="0.35">
      <c r="H573" s="289">
        <f t="shared" ref="H573:J573" si="85">H65-BZ65</f>
        <v>0</v>
      </c>
      <c r="I573" s="289">
        <f t="shared" si="85"/>
        <v>0</v>
      </c>
      <c r="J573" s="289">
        <f t="shared" si="85"/>
        <v>0</v>
      </c>
      <c r="K573" s="289">
        <f t="shared" si="84"/>
        <v>0</v>
      </c>
      <c r="L573" s="289">
        <f t="shared" si="84"/>
        <v>0</v>
      </c>
      <c r="M573" s="289">
        <f t="shared" si="84"/>
        <v>0</v>
      </c>
      <c r="N573" s="289">
        <f t="shared" si="84"/>
        <v>0</v>
      </c>
      <c r="O573" s="289">
        <f t="shared" si="84"/>
        <v>0</v>
      </c>
      <c r="P573" s="289">
        <f t="shared" si="84"/>
        <v>0</v>
      </c>
      <c r="Q573" s="289">
        <f t="shared" si="84"/>
        <v>0</v>
      </c>
      <c r="R573" s="289">
        <f t="shared" si="84"/>
        <v>0</v>
      </c>
      <c r="S573" s="289">
        <f t="shared" si="84"/>
        <v>0</v>
      </c>
      <c r="T573" s="289">
        <f t="shared" si="84"/>
        <v>0</v>
      </c>
      <c r="U573" s="289">
        <f t="shared" si="84"/>
        <v>0</v>
      </c>
      <c r="V573" s="289">
        <f t="shared" si="84"/>
        <v>0</v>
      </c>
      <c r="W573" s="289">
        <f t="shared" si="84"/>
        <v>0</v>
      </c>
      <c r="X573" s="289">
        <f t="shared" si="84"/>
        <v>0</v>
      </c>
      <c r="Y573" s="289">
        <f t="shared" si="84"/>
        <v>0</v>
      </c>
      <c r="Z573" s="289">
        <f t="shared" si="84"/>
        <v>0</v>
      </c>
      <c r="AA573" s="289">
        <f t="shared" si="84"/>
        <v>0</v>
      </c>
      <c r="AB573" s="289">
        <f t="shared" si="84"/>
        <v>0</v>
      </c>
      <c r="AC573" s="289">
        <f t="shared" si="84"/>
        <v>0</v>
      </c>
      <c r="AD573" s="289">
        <f t="shared" si="84"/>
        <v>0</v>
      </c>
      <c r="AE573" s="289">
        <f t="shared" si="84"/>
        <v>0</v>
      </c>
      <c r="AF573" s="289">
        <f t="shared" si="84"/>
        <v>0</v>
      </c>
      <c r="AG573" s="289">
        <f t="shared" si="84"/>
        <v>0</v>
      </c>
      <c r="AH573" s="289">
        <f t="shared" si="84"/>
        <v>0</v>
      </c>
      <c r="AI573" s="289">
        <f t="shared" si="84"/>
        <v>0</v>
      </c>
      <c r="AJ573" s="289">
        <f t="shared" si="84"/>
        <v>0</v>
      </c>
      <c r="AK573" s="289">
        <f t="shared" si="84"/>
        <v>0</v>
      </c>
      <c r="AL573" s="289">
        <f t="shared" si="84"/>
        <v>0</v>
      </c>
      <c r="AM573" s="289">
        <f t="shared" si="84"/>
        <v>0</v>
      </c>
      <c r="AN573" s="289">
        <f t="shared" si="84"/>
        <v>0</v>
      </c>
      <c r="AO573" s="289">
        <f t="shared" si="84"/>
        <v>0</v>
      </c>
      <c r="AP573" s="289">
        <f t="shared" si="84"/>
        <v>0</v>
      </c>
      <c r="AQ573" s="289">
        <f t="shared" si="84"/>
        <v>0</v>
      </c>
      <c r="AR573" s="289">
        <f t="shared" si="84"/>
        <v>0</v>
      </c>
      <c r="AS573" s="289">
        <f t="shared" si="84"/>
        <v>0</v>
      </c>
      <c r="AT573" s="289">
        <f t="shared" si="84"/>
        <v>0</v>
      </c>
      <c r="AU573" s="289">
        <f t="shared" si="84"/>
        <v>0</v>
      </c>
      <c r="AV573" s="289">
        <f t="shared" si="84"/>
        <v>0</v>
      </c>
      <c r="AW573" s="289">
        <f t="shared" si="84"/>
        <v>0</v>
      </c>
      <c r="AX573" s="289">
        <f t="shared" si="84"/>
        <v>0</v>
      </c>
      <c r="AY573" s="289">
        <f t="shared" si="84"/>
        <v>0</v>
      </c>
      <c r="AZ573" s="289">
        <f t="shared" si="84"/>
        <v>0</v>
      </c>
      <c r="BA573" s="289">
        <f t="shared" si="84"/>
        <v>0</v>
      </c>
      <c r="BB573" s="289">
        <f t="shared" si="84"/>
        <v>0</v>
      </c>
      <c r="BC573" s="289">
        <f t="shared" si="84"/>
        <v>0</v>
      </c>
      <c r="BD573" s="289">
        <f t="shared" si="84"/>
        <v>0</v>
      </c>
      <c r="BE573" s="289">
        <f t="shared" si="84"/>
        <v>0</v>
      </c>
      <c r="BF573" s="289">
        <f t="shared" si="84"/>
        <v>0</v>
      </c>
      <c r="BG573" s="289">
        <f t="shared" si="84"/>
        <v>0</v>
      </c>
      <c r="BH573" s="289">
        <f t="shared" si="84"/>
        <v>0</v>
      </c>
      <c r="BI573" s="289">
        <f t="shared" si="84"/>
        <v>0</v>
      </c>
      <c r="BJ573" s="289">
        <f t="shared" si="84"/>
        <v>0</v>
      </c>
      <c r="BK573" s="289">
        <f t="shared" si="84"/>
        <v>0</v>
      </c>
      <c r="BL573" s="289">
        <f t="shared" si="84"/>
        <v>0</v>
      </c>
      <c r="BM573" s="289">
        <f t="shared" si="84"/>
        <v>0</v>
      </c>
      <c r="BN573" s="289">
        <f t="shared" si="84"/>
        <v>0</v>
      </c>
      <c r="BO573" s="289">
        <f t="shared" si="84"/>
        <v>0</v>
      </c>
      <c r="BP573" s="289">
        <f t="shared" si="84"/>
        <v>0</v>
      </c>
      <c r="BQ573" s="289">
        <f t="shared" si="84"/>
        <v>0</v>
      </c>
      <c r="BR573" s="289">
        <f t="shared" si="84"/>
        <v>0</v>
      </c>
      <c r="BS573" s="289">
        <f t="shared" si="82"/>
        <v>0</v>
      </c>
      <c r="BT573" s="289">
        <f t="shared" si="80"/>
        <v>0</v>
      </c>
      <c r="BU573" s="289">
        <f t="shared" si="80"/>
        <v>0</v>
      </c>
      <c r="BV573" s="289">
        <f t="shared" si="80"/>
        <v>0</v>
      </c>
      <c r="BW573" s="289">
        <f t="shared" si="80"/>
        <v>0</v>
      </c>
      <c r="BX573" s="289">
        <f t="shared" si="80"/>
        <v>0</v>
      </c>
      <c r="BY573" s="289">
        <f t="shared" si="80"/>
        <v>0</v>
      </c>
      <c r="CA573" s="289">
        <f t="shared" si="81"/>
        <v>0</v>
      </c>
      <c r="CB573" s="289" t="e">
        <f>CB65-#REF!</f>
        <v>#REF!</v>
      </c>
    </row>
    <row r="574" spans="8:80" hidden="1" x14ac:dyDescent="0.35">
      <c r="H574" s="289">
        <f t="shared" ref="H574:BS578" si="86">H67-BZ67</f>
        <v>0</v>
      </c>
      <c r="I574" s="289">
        <f t="shared" si="86"/>
        <v>0</v>
      </c>
      <c r="J574" s="289">
        <f t="shared" si="86"/>
        <v>0</v>
      </c>
      <c r="K574" s="289">
        <f t="shared" si="86"/>
        <v>0</v>
      </c>
      <c r="L574" s="289">
        <f t="shared" si="86"/>
        <v>0</v>
      </c>
      <c r="M574" s="289">
        <f t="shared" si="86"/>
        <v>0</v>
      </c>
      <c r="N574" s="289">
        <f t="shared" si="86"/>
        <v>0</v>
      </c>
      <c r="O574" s="289">
        <f t="shared" si="86"/>
        <v>0</v>
      </c>
      <c r="P574" s="289">
        <f t="shared" si="86"/>
        <v>0</v>
      </c>
      <c r="Q574" s="289">
        <f t="shared" si="86"/>
        <v>0</v>
      </c>
      <c r="R574" s="289">
        <f t="shared" si="86"/>
        <v>0</v>
      </c>
      <c r="S574" s="289">
        <f t="shared" si="86"/>
        <v>0</v>
      </c>
      <c r="T574" s="289">
        <f t="shared" si="86"/>
        <v>0</v>
      </c>
      <c r="U574" s="289">
        <f t="shared" si="86"/>
        <v>0</v>
      </c>
      <c r="V574" s="289">
        <f t="shared" si="86"/>
        <v>0</v>
      </c>
      <c r="W574" s="289">
        <f t="shared" si="86"/>
        <v>0</v>
      </c>
      <c r="X574" s="289">
        <f t="shared" si="86"/>
        <v>0</v>
      </c>
      <c r="Y574" s="289">
        <f t="shared" si="86"/>
        <v>0</v>
      </c>
      <c r="Z574" s="289">
        <f t="shared" si="86"/>
        <v>0</v>
      </c>
      <c r="AA574" s="289">
        <f t="shared" si="86"/>
        <v>0</v>
      </c>
      <c r="AB574" s="289">
        <f t="shared" si="86"/>
        <v>0</v>
      </c>
      <c r="AC574" s="289">
        <f t="shared" si="86"/>
        <v>0</v>
      </c>
      <c r="AD574" s="289">
        <f t="shared" si="86"/>
        <v>0</v>
      </c>
      <c r="AE574" s="289">
        <f t="shared" si="86"/>
        <v>0</v>
      </c>
      <c r="AF574" s="289">
        <f t="shared" si="86"/>
        <v>0</v>
      </c>
      <c r="AG574" s="289">
        <f t="shared" si="86"/>
        <v>0</v>
      </c>
      <c r="AH574" s="289">
        <f t="shared" si="86"/>
        <v>0</v>
      </c>
      <c r="AI574" s="289">
        <f t="shared" si="86"/>
        <v>0</v>
      </c>
      <c r="AJ574" s="289">
        <f t="shared" si="86"/>
        <v>0</v>
      </c>
      <c r="AK574" s="289">
        <f t="shared" si="86"/>
        <v>0</v>
      </c>
      <c r="AL574" s="289">
        <f t="shared" si="86"/>
        <v>0</v>
      </c>
      <c r="AM574" s="289">
        <f t="shared" si="86"/>
        <v>0</v>
      </c>
      <c r="AN574" s="289">
        <f t="shared" si="86"/>
        <v>0</v>
      </c>
      <c r="AO574" s="289">
        <f t="shared" si="86"/>
        <v>0</v>
      </c>
      <c r="AP574" s="289">
        <f t="shared" si="86"/>
        <v>0</v>
      </c>
      <c r="AQ574" s="289">
        <f t="shared" si="86"/>
        <v>0</v>
      </c>
      <c r="AR574" s="289">
        <f t="shared" si="86"/>
        <v>0</v>
      </c>
      <c r="AS574" s="289">
        <f t="shared" si="86"/>
        <v>0</v>
      </c>
      <c r="AT574" s="289">
        <f t="shared" si="86"/>
        <v>0</v>
      </c>
      <c r="AU574" s="289">
        <f t="shared" si="86"/>
        <v>0</v>
      </c>
      <c r="AV574" s="289">
        <f t="shared" si="86"/>
        <v>0</v>
      </c>
      <c r="AW574" s="289">
        <f t="shared" si="86"/>
        <v>0</v>
      </c>
      <c r="AX574" s="289">
        <f t="shared" si="86"/>
        <v>0</v>
      </c>
      <c r="AY574" s="289">
        <f t="shared" si="86"/>
        <v>0</v>
      </c>
      <c r="AZ574" s="289">
        <f t="shared" si="86"/>
        <v>0</v>
      </c>
      <c r="BA574" s="289">
        <f t="shared" si="86"/>
        <v>0</v>
      </c>
      <c r="BB574" s="289">
        <f t="shared" si="86"/>
        <v>0</v>
      </c>
      <c r="BC574" s="289">
        <f t="shared" si="86"/>
        <v>0</v>
      </c>
      <c r="BD574" s="289">
        <f t="shared" si="86"/>
        <v>0</v>
      </c>
      <c r="BE574" s="289">
        <f t="shared" si="86"/>
        <v>0</v>
      </c>
      <c r="BF574" s="289">
        <f t="shared" si="86"/>
        <v>0</v>
      </c>
      <c r="BG574" s="289">
        <f t="shared" si="86"/>
        <v>0</v>
      </c>
      <c r="BH574" s="289">
        <f t="shared" si="86"/>
        <v>0</v>
      </c>
      <c r="BI574" s="289">
        <f t="shared" si="86"/>
        <v>0</v>
      </c>
      <c r="BJ574" s="289">
        <f t="shared" si="86"/>
        <v>0</v>
      </c>
      <c r="BK574" s="289">
        <f t="shared" si="86"/>
        <v>0</v>
      </c>
      <c r="BL574" s="289">
        <f t="shared" si="86"/>
        <v>0</v>
      </c>
      <c r="BM574" s="289">
        <f t="shared" si="86"/>
        <v>0</v>
      </c>
      <c r="BN574" s="289">
        <f t="shared" si="86"/>
        <v>0</v>
      </c>
      <c r="BO574" s="289">
        <f t="shared" si="86"/>
        <v>0</v>
      </c>
      <c r="BP574" s="289">
        <f t="shared" si="86"/>
        <v>0</v>
      </c>
      <c r="BQ574" s="289">
        <f t="shared" si="86"/>
        <v>0</v>
      </c>
      <c r="BR574" s="289">
        <f t="shared" si="86"/>
        <v>0</v>
      </c>
      <c r="BS574" s="289">
        <f t="shared" si="86"/>
        <v>0</v>
      </c>
      <c r="BT574" s="289">
        <f t="shared" ref="BP574:BY578" si="87">BT67-EL67</f>
        <v>0</v>
      </c>
      <c r="BU574" s="289">
        <f t="shared" si="87"/>
        <v>0</v>
      </c>
      <c r="BV574" s="289">
        <f t="shared" si="87"/>
        <v>0</v>
      </c>
      <c r="BW574" s="289">
        <f t="shared" si="87"/>
        <v>0</v>
      </c>
      <c r="BX574" s="289">
        <f t="shared" si="87"/>
        <v>0</v>
      </c>
      <c r="BY574" s="289">
        <f t="shared" si="87"/>
        <v>0</v>
      </c>
      <c r="CA574" s="289">
        <f>CA67-ER67</f>
        <v>0</v>
      </c>
      <c r="CB574" s="289" t="e">
        <f>CB67-#REF!</f>
        <v>#REF!</v>
      </c>
    </row>
    <row r="575" spans="8:80" hidden="1" x14ac:dyDescent="0.35">
      <c r="H575" s="289">
        <f t="shared" si="86"/>
        <v>0</v>
      </c>
      <c r="I575" s="289">
        <f t="shared" si="86"/>
        <v>0</v>
      </c>
      <c r="J575" s="289">
        <f t="shared" si="86"/>
        <v>0</v>
      </c>
      <c r="K575" s="289">
        <f t="shared" si="86"/>
        <v>0</v>
      </c>
      <c r="L575" s="289">
        <f t="shared" si="86"/>
        <v>0</v>
      </c>
      <c r="M575" s="289">
        <f t="shared" si="86"/>
        <v>0</v>
      </c>
      <c r="N575" s="289">
        <f t="shared" si="86"/>
        <v>0</v>
      </c>
      <c r="O575" s="289">
        <f t="shared" si="86"/>
        <v>0</v>
      </c>
      <c r="P575" s="289">
        <f t="shared" si="86"/>
        <v>0</v>
      </c>
      <c r="Q575" s="289">
        <f t="shared" si="86"/>
        <v>0</v>
      </c>
      <c r="R575" s="289">
        <f t="shared" si="86"/>
        <v>0</v>
      </c>
      <c r="S575" s="289">
        <f t="shared" si="86"/>
        <v>0</v>
      </c>
      <c r="T575" s="289">
        <f t="shared" si="86"/>
        <v>0</v>
      </c>
      <c r="U575" s="289">
        <f t="shared" si="86"/>
        <v>0</v>
      </c>
      <c r="V575" s="289">
        <f t="shared" si="86"/>
        <v>0</v>
      </c>
      <c r="W575" s="289">
        <f t="shared" si="86"/>
        <v>0</v>
      </c>
      <c r="X575" s="289">
        <f t="shared" si="86"/>
        <v>0</v>
      </c>
      <c r="Y575" s="289">
        <f t="shared" si="86"/>
        <v>0</v>
      </c>
      <c r="Z575" s="289">
        <f t="shared" si="86"/>
        <v>0</v>
      </c>
      <c r="AA575" s="289">
        <f t="shared" si="86"/>
        <v>0</v>
      </c>
      <c r="AB575" s="289">
        <f t="shared" si="86"/>
        <v>0</v>
      </c>
      <c r="AC575" s="289">
        <f t="shared" si="86"/>
        <v>0</v>
      </c>
      <c r="AD575" s="289">
        <f t="shared" si="86"/>
        <v>0</v>
      </c>
      <c r="AE575" s="289">
        <f t="shared" si="86"/>
        <v>0</v>
      </c>
      <c r="AF575" s="289">
        <f t="shared" si="86"/>
        <v>0</v>
      </c>
      <c r="AG575" s="289">
        <f t="shared" si="86"/>
        <v>0</v>
      </c>
      <c r="AH575" s="289">
        <f t="shared" si="86"/>
        <v>0</v>
      </c>
      <c r="AI575" s="289">
        <f t="shared" si="86"/>
        <v>0</v>
      </c>
      <c r="AJ575" s="289">
        <f t="shared" si="86"/>
        <v>0</v>
      </c>
      <c r="AK575" s="289">
        <f t="shared" si="86"/>
        <v>0</v>
      </c>
      <c r="AL575" s="289">
        <f t="shared" si="86"/>
        <v>0</v>
      </c>
      <c r="AM575" s="289">
        <f t="shared" si="86"/>
        <v>0</v>
      </c>
      <c r="AN575" s="289">
        <f t="shared" si="86"/>
        <v>0</v>
      </c>
      <c r="AO575" s="289">
        <f t="shared" si="86"/>
        <v>0</v>
      </c>
      <c r="AP575" s="289">
        <f t="shared" si="86"/>
        <v>0</v>
      </c>
      <c r="AQ575" s="289">
        <f t="shared" si="86"/>
        <v>0</v>
      </c>
      <c r="AR575" s="289">
        <f t="shared" si="86"/>
        <v>0</v>
      </c>
      <c r="AS575" s="289">
        <f t="shared" si="86"/>
        <v>0</v>
      </c>
      <c r="AT575" s="289">
        <f t="shared" si="86"/>
        <v>0</v>
      </c>
      <c r="AU575" s="289">
        <f t="shared" si="86"/>
        <v>0</v>
      </c>
      <c r="AV575" s="289">
        <f t="shared" si="86"/>
        <v>0</v>
      </c>
      <c r="AW575" s="289">
        <f t="shared" si="86"/>
        <v>0</v>
      </c>
      <c r="AX575" s="289">
        <f t="shared" si="86"/>
        <v>0</v>
      </c>
      <c r="AY575" s="289">
        <f t="shared" si="86"/>
        <v>0</v>
      </c>
      <c r="AZ575" s="289">
        <f t="shared" si="86"/>
        <v>0</v>
      </c>
      <c r="BA575" s="289">
        <f t="shared" si="86"/>
        <v>0</v>
      </c>
      <c r="BB575" s="289">
        <f t="shared" si="86"/>
        <v>0</v>
      </c>
      <c r="BC575" s="289">
        <f t="shared" si="86"/>
        <v>0</v>
      </c>
      <c r="BD575" s="289">
        <f t="shared" si="86"/>
        <v>0</v>
      </c>
      <c r="BE575" s="289">
        <f t="shared" si="86"/>
        <v>0</v>
      </c>
      <c r="BF575" s="289">
        <f t="shared" si="86"/>
        <v>0</v>
      </c>
      <c r="BG575" s="289">
        <f t="shared" si="86"/>
        <v>0</v>
      </c>
      <c r="BH575" s="289">
        <f t="shared" si="86"/>
        <v>0</v>
      </c>
      <c r="BI575" s="289">
        <f t="shared" si="86"/>
        <v>0</v>
      </c>
      <c r="BJ575" s="289">
        <f t="shared" si="86"/>
        <v>0</v>
      </c>
      <c r="BK575" s="289">
        <f t="shared" si="86"/>
        <v>0</v>
      </c>
      <c r="BL575" s="289">
        <f t="shared" si="86"/>
        <v>0</v>
      </c>
      <c r="BM575" s="289">
        <f t="shared" si="86"/>
        <v>0</v>
      </c>
      <c r="BN575" s="289">
        <f t="shared" si="86"/>
        <v>0</v>
      </c>
      <c r="BO575" s="289">
        <f t="shared" si="86"/>
        <v>0</v>
      </c>
      <c r="BP575" s="289">
        <f t="shared" si="87"/>
        <v>0</v>
      </c>
      <c r="BQ575" s="289">
        <f t="shared" si="87"/>
        <v>0</v>
      </c>
      <c r="BR575" s="289">
        <f t="shared" si="87"/>
        <v>0</v>
      </c>
      <c r="BS575" s="289">
        <f t="shared" si="87"/>
        <v>0</v>
      </c>
      <c r="BT575" s="289">
        <f t="shared" si="87"/>
        <v>0</v>
      </c>
      <c r="BU575" s="289">
        <f t="shared" si="87"/>
        <v>0</v>
      </c>
      <c r="BV575" s="289">
        <f t="shared" si="87"/>
        <v>0</v>
      </c>
      <c r="BW575" s="289">
        <f t="shared" si="87"/>
        <v>0</v>
      </c>
      <c r="BX575" s="289">
        <f t="shared" si="87"/>
        <v>0</v>
      </c>
      <c r="BY575" s="289">
        <f t="shared" si="87"/>
        <v>0</v>
      </c>
      <c r="CA575" s="289">
        <f>CA68-ER68</f>
        <v>0</v>
      </c>
      <c r="CB575" s="289" t="e">
        <f>CB68-#REF!</f>
        <v>#REF!</v>
      </c>
    </row>
    <row r="576" spans="8:80" hidden="1" x14ac:dyDescent="0.35">
      <c r="H576" s="289">
        <f t="shared" si="86"/>
        <v>-12481570</v>
      </c>
      <c r="I576" s="289">
        <f t="shared" si="86"/>
        <v>0</v>
      </c>
      <c r="J576" s="289">
        <f t="shared" si="86"/>
        <v>0</v>
      </c>
      <c r="K576" s="289">
        <f t="shared" si="86"/>
        <v>0</v>
      </c>
      <c r="L576" s="289">
        <f t="shared" si="86"/>
        <v>0</v>
      </c>
      <c r="M576" s="289">
        <f t="shared" si="86"/>
        <v>-278836</v>
      </c>
      <c r="N576" s="289">
        <f t="shared" si="86"/>
        <v>0</v>
      </c>
      <c r="O576" s="289">
        <f t="shared" si="86"/>
        <v>0</v>
      </c>
      <c r="P576" s="289">
        <f t="shared" si="86"/>
        <v>0</v>
      </c>
      <c r="Q576" s="289">
        <f t="shared" si="86"/>
        <v>0</v>
      </c>
      <c r="R576" s="289">
        <f t="shared" si="86"/>
        <v>-877404</v>
      </c>
      <c r="S576" s="289">
        <f t="shared" si="86"/>
        <v>0</v>
      </c>
      <c r="T576" s="289">
        <f t="shared" si="86"/>
        <v>0</v>
      </c>
      <c r="U576" s="289">
        <f t="shared" si="86"/>
        <v>0</v>
      </c>
      <c r="V576" s="289">
        <f t="shared" si="86"/>
        <v>0</v>
      </c>
      <c r="W576" s="289">
        <f t="shared" si="86"/>
        <v>-554765</v>
      </c>
      <c r="X576" s="289">
        <f t="shared" si="86"/>
        <v>0</v>
      </c>
      <c r="Y576" s="289">
        <f t="shared" si="86"/>
        <v>0</v>
      </c>
      <c r="Z576" s="289">
        <f t="shared" si="86"/>
        <v>0</v>
      </c>
      <c r="AA576" s="289">
        <f t="shared" si="86"/>
        <v>0</v>
      </c>
      <c r="AB576" s="289">
        <f t="shared" si="86"/>
        <v>-1623942</v>
      </c>
      <c r="AC576" s="289">
        <f t="shared" si="86"/>
        <v>0</v>
      </c>
      <c r="AD576" s="289">
        <f t="shared" si="86"/>
        <v>0</v>
      </c>
      <c r="AE576" s="289">
        <f t="shared" si="86"/>
        <v>0</v>
      </c>
      <c r="AF576" s="289">
        <f t="shared" si="86"/>
        <v>0</v>
      </c>
      <c r="AG576" s="289">
        <f t="shared" si="86"/>
        <v>-994926</v>
      </c>
      <c r="AH576" s="289">
        <f t="shared" si="86"/>
        <v>0</v>
      </c>
      <c r="AI576" s="289">
        <f t="shared" si="86"/>
        <v>0</v>
      </c>
      <c r="AJ576" s="289">
        <f t="shared" si="86"/>
        <v>0</v>
      </c>
      <c r="AK576" s="289">
        <f t="shared" si="86"/>
        <v>0</v>
      </c>
      <c r="AL576" s="289">
        <f t="shared" si="86"/>
        <v>-1765768</v>
      </c>
      <c r="AM576" s="289">
        <f t="shared" si="86"/>
        <v>0</v>
      </c>
      <c r="AN576" s="289">
        <f t="shared" si="86"/>
        <v>0</v>
      </c>
      <c r="AO576" s="289">
        <f t="shared" si="86"/>
        <v>0</v>
      </c>
      <c r="AP576" s="289">
        <f t="shared" si="86"/>
        <v>0</v>
      </c>
      <c r="AQ576" s="289">
        <f t="shared" si="86"/>
        <v>-1163721</v>
      </c>
      <c r="AR576" s="289">
        <f t="shared" si="86"/>
        <v>0</v>
      </c>
      <c r="AS576" s="289">
        <f t="shared" si="86"/>
        <v>0</v>
      </c>
      <c r="AT576" s="289">
        <f t="shared" si="86"/>
        <v>0</v>
      </c>
      <c r="AU576" s="289">
        <f t="shared" si="86"/>
        <v>0</v>
      </c>
      <c r="AV576" s="289">
        <f t="shared" si="86"/>
        <v>-1822120</v>
      </c>
      <c r="AW576" s="289">
        <f t="shared" si="86"/>
        <v>0</v>
      </c>
      <c r="AX576" s="289">
        <f t="shared" si="86"/>
        <v>0</v>
      </c>
      <c r="AY576" s="289">
        <f t="shared" si="86"/>
        <v>0</v>
      </c>
      <c r="AZ576" s="289">
        <f t="shared" si="86"/>
        <v>0</v>
      </c>
      <c r="BA576" s="289">
        <f t="shared" si="86"/>
        <v>-949305</v>
      </c>
      <c r="BB576" s="289">
        <f t="shared" si="86"/>
        <v>0</v>
      </c>
      <c r="BC576" s="289">
        <f t="shared" si="86"/>
        <v>0</v>
      </c>
      <c r="BD576" s="289">
        <f t="shared" si="86"/>
        <v>0</v>
      </c>
      <c r="BE576" s="289">
        <f t="shared" si="86"/>
        <v>0</v>
      </c>
      <c r="BF576" s="289">
        <f t="shared" si="86"/>
        <v>-1364498</v>
      </c>
      <c r="BG576" s="289">
        <f t="shared" si="86"/>
        <v>0</v>
      </c>
      <c r="BH576" s="289">
        <f t="shared" si="86"/>
        <v>0</v>
      </c>
      <c r="BI576" s="289">
        <f t="shared" si="86"/>
        <v>0</v>
      </c>
      <c r="BJ576" s="289">
        <f t="shared" si="86"/>
        <v>0</v>
      </c>
      <c r="BK576" s="289">
        <f t="shared" si="86"/>
        <v>-826007</v>
      </c>
      <c r="BL576" s="289">
        <f t="shared" si="86"/>
        <v>0</v>
      </c>
      <c r="BM576" s="289">
        <f t="shared" si="86"/>
        <v>0</v>
      </c>
      <c r="BN576" s="289">
        <f t="shared" si="86"/>
        <v>0</v>
      </c>
      <c r="BO576" s="289">
        <f t="shared" si="86"/>
        <v>0</v>
      </c>
      <c r="BP576" s="289">
        <f t="shared" si="87"/>
        <v>0</v>
      </c>
      <c r="BQ576" s="289">
        <f t="shared" si="87"/>
        <v>0</v>
      </c>
      <c r="BR576" s="289">
        <f t="shared" si="87"/>
        <v>0</v>
      </c>
      <c r="BS576" s="289">
        <f t="shared" si="87"/>
        <v>0</v>
      </c>
      <c r="BT576" s="289">
        <f t="shared" si="87"/>
        <v>0</v>
      </c>
      <c r="BU576" s="289">
        <f t="shared" si="87"/>
        <v>-278836</v>
      </c>
      <c r="BV576" s="289">
        <f t="shared" si="87"/>
        <v>0</v>
      </c>
      <c r="BW576" s="289">
        <f t="shared" si="87"/>
        <v>0</v>
      </c>
      <c r="BX576" s="289">
        <f t="shared" si="87"/>
        <v>0</v>
      </c>
      <c r="BY576" s="289">
        <f t="shared" si="87"/>
        <v>0</v>
      </c>
      <c r="CA576" s="289">
        <f>CA69-ER69</f>
        <v>0</v>
      </c>
      <c r="CB576" s="289" t="e">
        <f>CB69-#REF!</f>
        <v>#REF!</v>
      </c>
    </row>
    <row r="577" spans="8:80" hidden="1" x14ac:dyDescent="0.35">
      <c r="H577" s="289">
        <f t="shared" si="86"/>
        <v>-3606949</v>
      </c>
      <c r="I577" s="289">
        <f t="shared" si="86"/>
        <v>0</v>
      </c>
      <c r="J577" s="289">
        <f t="shared" si="86"/>
        <v>0</v>
      </c>
      <c r="K577" s="289">
        <f t="shared" si="86"/>
        <v>0</v>
      </c>
      <c r="L577" s="289">
        <f t="shared" si="86"/>
        <v>0</v>
      </c>
      <c r="M577" s="289">
        <f t="shared" si="86"/>
        <v>-59249</v>
      </c>
      <c r="N577" s="289">
        <f t="shared" si="86"/>
        <v>0</v>
      </c>
      <c r="O577" s="289">
        <f t="shared" si="86"/>
        <v>0</v>
      </c>
      <c r="P577" s="289">
        <f t="shared" si="86"/>
        <v>0</v>
      </c>
      <c r="Q577" s="289">
        <f t="shared" si="86"/>
        <v>0</v>
      </c>
      <c r="R577" s="289">
        <f t="shared" si="86"/>
        <v>-236129</v>
      </c>
      <c r="S577" s="289">
        <f t="shared" si="86"/>
        <v>0</v>
      </c>
      <c r="T577" s="289">
        <f t="shared" si="86"/>
        <v>0</v>
      </c>
      <c r="U577" s="289">
        <f t="shared" si="86"/>
        <v>0</v>
      </c>
      <c r="V577" s="289">
        <f t="shared" si="86"/>
        <v>0</v>
      </c>
      <c r="W577" s="289">
        <f t="shared" si="86"/>
        <v>-146755</v>
      </c>
      <c r="X577" s="289">
        <f t="shared" si="86"/>
        <v>0</v>
      </c>
      <c r="Y577" s="289">
        <f t="shared" si="86"/>
        <v>0</v>
      </c>
      <c r="Z577" s="289">
        <f t="shared" si="86"/>
        <v>0</v>
      </c>
      <c r="AA577" s="289">
        <f t="shared" si="86"/>
        <v>0</v>
      </c>
      <c r="AB577" s="289">
        <f t="shared" si="86"/>
        <v>-421648</v>
      </c>
      <c r="AC577" s="289">
        <f t="shared" si="86"/>
        <v>0</v>
      </c>
      <c r="AD577" s="289">
        <f t="shared" si="86"/>
        <v>0</v>
      </c>
      <c r="AE577" s="289">
        <f t="shared" si="86"/>
        <v>0</v>
      </c>
      <c r="AF577" s="289">
        <f t="shared" si="86"/>
        <v>0</v>
      </c>
      <c r="AG577" s="289">
        <f t="shared" si="86"/>
        <v>-263023</v>
      </c>
      <c r="AH577" s="289">
        <f t="shared" si="86"/>
        <v>0</v>
      </c>
      <c r="AI577" s="289">
        <f t="shared" si="86"/>
        <v>0</v>
      </c>
      <c r="AJ577" s="289">
        <f t="shared" si="86"/>
        <v>0</v>
      </c>
      <c r="AK577" s="289">
        <f t="shared" si="86"/>
        <v>0</v>
      </c>
      <c r="AL577" s="289">
        <f t="shared" si="86"/>
        <v>-478162</v>
      </c>
      <c r="AM577" s="289">
        <f t="shared" si="86"/>
        <v>0</v>
      </c>
      <c r="AN577" s="289">
        <f t="shared" si="86"/>
        <v>0</v>
      </c>
      <c r="AO577" s="289">
        <f t="shared" si="86"/>
        <v>0</v>
      </c>
      <c r="AP577" s="289">
        <f t="shared" si="86"/>
        <v>0</v>
      </c>
      <c r="AQ577" s="289">
        <f t="shared" si="86"/>
        <v>-328873</v>
      </c>
      <c r="AR577" s="289">
        <f t="shared" si="86"/>
        <v>0</v>
      </c>
      <c r="AS577" s="289">
        <f t="shared" si="86"/>
        <v>0</v>
      </c>
      <c r="AT577" s="289">
        <f t="shared" si="86"/>
        <v>0</v>
      </c>
      <c r="AU577" s="289">
        <f t="shared" si="86"/>
        <v>0</v>
      </c>
      <c r="AV577" s="289">
        <f t="shared" si="86"/>
        <v>-535898</v>
      </c>
      <c r="AW577" s="289">
        <f t="shared" si="86"/>
        <v>0</v>
      </c>
      <c r="AX577" s="289">
        <f t="shared" si="86"/>
        <v>0</v>
      </c>
      <c r="AY577" s="289">
        <f t="shared" si="86"/>
        <v>0</v>
      </c>
      <c r="AZ577" s="289">
        <f t="shared" si="86"/>
        <v>0</v>
      </c>
      <c r="BA577" s="289">
        <f t="shared" si="86"/>
        <v>-305086</v>
      </c>
      <c r="BB577" s="289">
        <f t="shared" si="86"/>
        <v>0</v>
      </c>
      <c r="BC577" s="289">
        <f t="shared" si="86"/>
        <v>0</v>
      </c>
      <c r="BD577" s="289">
        <f t="shared" si="86"/>
        <v>0</v>
      </c>
      <c r="BE577" s="289">
        <f t="shared" si="86"/>
        <v>0</v>
      </c>
      <c r="BF577" s="289">
        <f t="shared" si="86"/>
        <v>-445928</v>
      </c>
      <c r="BG577" s="289">
        <f t="shared" si="86"/>
        <v>0</v>
      </c>
      <c r="BH577" s="289">
        <f t="shared" si="86"/>
        <v>0</v>
      </c>
      <c r="BI577" s="289">
        <f t="shared" si="86"/>
        <v>0</v>
      </c>
      <c r="BJ577" s="289">
        <f t="shared" si="86"/>
        <v>0</v>
      </c>
      <c r="BK577" s="289">
        <f t="shared" si="86"/>
        <v>-295317</v>
      </c>
      <c r="BL577" s="289">
        <f t="shared" si="86"/>
        <v>0</v>
      </c>
      <c r="BM577" s="289">
        <f t="shared" si="86"/>
        <v>0</v>
      </c>
      <c r="BN577" s="289">
        <f t="shared" si="86"/>
        <v>0</v>
      </c>
      <c r="BO577" s="289">
        <f t="shared" si="86"/>
        <v>0</v>
      </c>
      <c r="BP577" s="289">
        <f t="shared" si="87"/>
        <v>0</v>
      </c>
      <c r="BQ577" s="289">
        <f t="shared" si="87"/>
        <v>0</v>
      </c>
      <c r="BR577" s="289">
        <f t="shared" si="87"/>
        <v>0</v>
      </c>
      <c r="BS577" s="289">
        <f t="shared" si="87"/>
        <v>0</v>
      </c>
      <c r="BT577" s="289">
        <f t="shared" si="87"/>
        <v>0</v>
      </c>
      <c r="BU577" s="289">
        <f t="shared" si="87"/>
        <v>-59249</v>
      </c>
      <c r="BV577" s="289">
        <f t="shared" si="87"/>
        <v>0</v>
      </c>
      <c r="BW577" s="289">
        <f t="shared" si="87"/>
        <v>0</v>
      </c>
      <c r="BX577" s="289">
        <f t="shared" si="87"/>
        <v>0</v>
      </c>
      <c r="BY577" s="289">
        <f t="shared" si="87"/>
        <v>0</v>
      </c>
      <c r="CA577" s="289">
        <f>CA70-ER70</f>
        <v>0</v>
      </c>
      <c r="CB577" s="289" t="e">
        <f>CB70-#REF!</f>
        <v>#REF!</v>
      </c>
    </row>
    <row r="578" spans="8:80" hidden="1" x14ac:dyDescent="0.35">
      <c r="H578" s="289">
        <f t="shared" si="86"/>
        <v>-2958051</v>
      </c>
      <c r="I578" s="289">
        <f t="shared" si="86"/>
        <v>0</v>
      </c>
      <c r="J578" s="289">
        <f t="shared" si="86"/>
        <v>0</v>
      </c>
      <c r="K578" s="289">
        <f t="shared" si="86"/>
        <v>0</v>
      </c>
      <c r="L578" s="289">
        <f t="shared" si="86"/>
        <v>0</v>
      </c>
      <c r="M578" s="289">
        <f t="shared" si="86"/>
        <v>-95751</v>
      </c>
      <c r="N578" s="289">
        <f t="shared" si="86"/>
        <v>0</v>
      </c>
      <c r="O578" s="289">
        <f t="shared" si="86"/>
        <v>0</v>
      </c>
      <c r="P578" s="289">
        <f t="shared" si="86"/>
        <v>0</v>
      </c>
      <c r="Q578" s="289">
        <f t="shared" si="86"/>
        <v>0</v>
      </c>
      <c r="R578" s="289">
        <f t="shared" si="86"/>
        <v>-233871</v>
      </c>
      <c r="S578" s="289">
        <f t="shared" ref="S578:BO578" si="88">S71-CK71</f>
        <v>0</v>
      </c>
      <c r="T578" s="289">
        <f t="shared" si="88"/>
        <v>0</v>
      </c>
      <c r="U578" s="289">
        <f t="shared" si="88"/>
        <v>0</v>
      </c>
      <c r="V578" s="289">
        <f t="shared" si="88"/>
        <v>0</v>
      </c>
      <c r="W578" s="289">
        <f t="shared" si="88"/>
        <v>-148245</v>
      </c>
      <c r="X578" s="289">
        <f t="shared" si="88"/>
        <v>0</v>
      </c>
      <c r="Y578" s="289">
        <f t="shared" si="88"/>
        <v>0</v>
      </c>
      <c r="Z578" s="289">
        <f t="shared" si="88"/>
        <v>0</v>
      </c>
      <c r="AA578" s="289">
        <f t="shared" si="88"/>
        <v>0</v>
      </c>
      <c r="AB578" s="289">
        <f t="shared" si="88"/>
        <v>-438352</v>
      </c>
      <c r="AC578" s="289">
        <f t="shared" si="88"/>
        <v>0</v>
      </c>
      <c r="AD578" s="289">
        <f t="shared" si="88"/>
        <v>0</v>
      </c>
      <c r="AE578" s="289">
        <f t="shared" si="88"/>
        <v>0</v>
      </c>
      <c r="AF578" s="289">
        <f t="shared" si="88"/>
        <v>0</v>
      </c>
      <c r="AG578" s="289">
        <f t="shared" si="88"/>
        <v>-261977</v>
      </c>
      <c r="AH578" s="289">
        <f t="shared" si="88"/>
        <v>0</v>
      </c>
      <c r="AI578" s="289">
        <f t="shared" si="88"/>
        <v>0</v>
      </c>
      <c r="AJ578" s="289">
        <f t="shared" si="88"/>
        <v>0</v>
      </c>
      <c r="AK578" s="289">
        <f t="shared" si="88"/>
        <v>0</v>
      </c>
      <c r="AL578" s="289">
        <f t="shared" si="88"/>
        <v>-451838</v>
      </c>
      <c r="AM578" s="289">
        <f t="shared" si="88"/>
        <v>0</v>
      </c>
      <c r="AN578" s="289">
        <f t="shared" si="88"/>
        <v>0</v>
      </c>
      <c r="AO578" s="289">
        <f t="shared" si="88"/>
        <v>0</v>
      </c>
      <c r="AP578" s="289">
        <f t="shared" si="88"/>
        <v>0</v>
      </c>
      <c r="AQ578" s="289">
        <f t="shared" si="88"/>
        <v>-281127</v>
      </c>
      <c r="AR578" s="289">
        <f t="shared" si="88"/>
        <v>0</v>
      </c>
      <c r="AS578" s="289">
        <f t="shared" si="88"/>
        <v>0</v>
      </c>
      <c r="AT578" s="289">
        <f t="shared" si="88"/>
        <v>0</v>
      </c>
      <c r="AU578" s="289">
        <f t="shared" si="88"/>
        <v>0</v>
      </c>
      <c r="AV578" s="289">
        <f t="shared" si="88"/>
        <v>-414102</v>
      </c>
      <c r="AW578" s="289">
        <f t="shared" si="88"/>
        <v>0</v>
      </c>
      <c r="AX578" s="289">
        <f t="shared" si="88"/>
        <v>0</v>
      </c>
      <c r="AY578" s="289">
        <f t="shared" si="88"/>
        <v>0</v>
      </c>
      <c r="AZ578" s="289">
        <f t="shared" si="88"/>
        <v>0</v>
      </c>
      <c r="BA578" s="289">
        <f t="shared" si="88"/>
        <v>-189914</v>
      </c>
      <c r="BB578" s="289">
        <f t="shared" si="88"/>
        <v>0</v>
      </c>
      <c r="BC578" s="289">
        <f t="shared" si="88"/>
        <v>0</v>
      </c>
      <c r="BD578" s="289">
        <f t="shared" si="88"/>
        <v>0</v>
      </c>
      <c r="BE578" s="289">
        <f t="shared" si="88"/>
        <v>0</v>
      </c>
      <c r="BF578" s="289">
        <f t="shared" si="88"/>
        <v>-264072</v>
      </c>
      <c r="BG578" s="289">
        <f t="shared" si="88"/>
        <v>0</v>
      </c>
      <c r="BH578" s="289">
        <f t="shared" si="88"/>
        <v>0</v>
      </c>
      <c r="BI578" s="289">
        <f t="shared" si="88"/>
        <v>0</v>
      </c>
      <c r="BJ578" s="289">
        <f t="shared" si="88"/>
        <v>0</v>
      </c>
      <c r="BK578" s="289">
        <f t="shared" si="88"/>
        <v>-134683</v>
      </c>
      <c r="BL578" s="289">
        <f t="shared" si="88"/>
        <v>0</v>
      </c>
      <c r="BM578" s="289">
        <f t="shared" si="88"/>
        <v>0</v>
      </c>
      <c r="BN578" s="289">
        <f t="shared" si="88"/>
        <v>0</v>
      </c>
      <c r="BO578" s="289">
        <f t="shared" si="88"/>
        <v>0</v>
      </c>
      <c r="BP578" s="289">
        <f t="shared" si="87"/>
        <v>0</v>
      </c>
      <c r="BQ578" s="289">
        <f t="shared" si="87"/>
        <v>0</v>
      </c>
      <c r="BR578" s="289">
        <f t="shared" si="87"/>
        <v>0</v>
      </c>
      <c r="BS578" s="289">
        <f t="shared" si="87"/>
        <v>0</v>
      </c>
      <c r="BT578" s="289">
        <f t="shared" si="87"/>
        <v>0</v>
      </c>
      <c r="BU578" s="289">
        <f t="shared" si="87"/>
        <v>-95751</v>
      </c>
      <c r="BV578" s="289">
        <f t="shared" si="87"/>
        <v>0</v>
      </c>
      <c r="BW578" s="289">
        <f t="shared" si="87"/>
        <v>0</v>
      </c>
      <c r="BX578" s="289">
        <f t="shared" si="87"/>
        <v>0</v>
      </c>
      <c r="BY578" s="289">
        <f t="shared" si="87"/>
        <v>0</v>
      </c>
      <c r="CA578" s="289">
        <f>CA71-ER71</f>
        <v>0</v>
      </c>
      <c r="CB578" s="289" t="e">
        <f>CB71-#REF!</f>
        <v>#REF!</v>
      </c>
    </row>
    <row r="579" spans="8:80" hidden="1" x14ac:dyDescent="0.35">
      <c r="H579" s="289">
        <f t="shared" ref="H579:BS579" si="89">H73-BZ73</f>
        <v>-5916570</v>
      </c>
      <c r="I579" s="289">
        <f t="shared" si="89"/>
        <v>0</v>
      </c>
      <c r="J579" s="289">
        <f t="shared" si="89"/>
        <v>0</v>
      </c>
      <c r="K579" s="289">
        <f t="shared" si="89"/>
        <v>0</v>
      </c>
      <c r="L579" s="289">
        <f t="shared" si="89"/>
        <v>0</v>
      </c>
      <c r="M579" s="289">
        <f t="shared" si="89"/>
        <v>-123836</v>
      </c>
      <c r="N579" s="289">
        <f t="shared" si="89"/>
        <v>0</v>
      </c>
      <c r="O579" s="289">
        <f t="shared" si="89"/>
        <v>0</v>
      </c>
      <c r="P579" s="289">
        <f t="shared" si="89"/>
        <v>0</v>
      </c>
      <c r="Q579" s="289">
        <f t="shared" si="89"/>
        <v>0</v>
      </c>
      <c r="R579" s="289">
        <f t="shared" si="89"/>
        <v>-407404</v>
      </c>
      <c r="S579" s="289">
        <f t="shared" si="89"/>
        <v>0</v>
      </c>
      <c r="T579" s="289">
        <f t="shared" si="89"/>
        <v>0</v>
      </c>
      <c r="U579" s="289">
        <f t="shared" si="89"/>
        <v>0</v>
      </c>
      <c r="V579" s="289">
        <f t="shared" si="89"/>
        <v>0</v>
      </c>
      <c r="W579" s="289">
        <f t="shared" si="89"/>
        <v>-259765</v>
      </c>
      <c r="X579" s="289">
        <f t="shared" si="89"/>
        <v>0</v>
      </c>
      <c r="Y579" s="289">
        <f t="shared" si="89"/>
        <v>0</v>
      </c>
      <c r="Z579" s="289">
        <f t="shared" si="89"/>
        <v>0</v>
      </c>
      <c r="AA579" s="289">
        <f t="shared" si="89"/>
        <v>0</v>
      </c>
      <c r="AB579" s="289">
        <f t="shared" si="89"/>
        <v>-763942</v>
      </c>
      <c r="AC579" s="289">
        <f t="shared" si="89"/>
        <v>0</v>
      </c>
      <c r="AD579" s="289">
        <f t="shared" si="89"/>
        <v>0</v>
      </c>
      <c r="AE579" s="289">
        <f t="shared" si="89"/>
        <v>0</v>
      </c>
      <c r="AF579" s="289">
        <f t="shared" si="89"/>
        <v>0</v>
      </c>
      <c r="AG579" s="289">
        <f t="shared" si="89"/>
        <v>-469926</v>
      </c>
      <c r="AH579" s="289">
        <f t="shared" si="89"/>
        <v>0</v>
      </c>
      <c r="AI579" s="289">
        <f t="shared" si="89"/>
        <v>0</v>
      </c>
      <c r="AJ579" s="289">
        <f t="shared" si="89"/>
        <v>0</v>
      </c>
      <c r="AK579" s="289">
        <f t="shared" si="89"/>
        <v>0</v>
      </c>
      <c r="AL579" s="289">
        <f t="shared" si="89"/>
        <v>-835768</v>
      </c>
      <c r="AM579" s="289">
        <f t="shared" si="89"/>
        <v>0</v>
      </c>
      <c r="AN579" s="289">
        <f t="shared" si="89"/>
        <v>0</v>
      </c>
      <c r="AO579" s="289">
        <f t="shared" si="89"/>
        <v>0</v>
      </c>
      <c r="AP579" s="289">
        <f t="shared" si="89"/>
        <v>0</v>
      </c>
      <c r="AQ579" s="289">
        <f t="shared" si="89"/>
        <v>-553721</v>
      </c>
      <c r="AR579" s="289">
        <f t="shared" si="89"/>
        <v>0</v>
      </c>
      <c r="AS579" s="289">
        <f t="shared" si="89"/>
        <v>0</v>
      </c>
      <c r="AT579" s="289">
        <f t="shared" si="89"/>
        <v>0</v>
      </c>
      <c r="AU579" s="289">
        <f t="shared" si="89"/>
        <v>0</v>
      </c>
      <c r="AV579" s="289">
        <f t="shared" si="89"/>
        <v>-872120</v>
      </c>
      <c r="AW579" s="289">
        <f t="shared" si="89"/>
        <v>0</v>
      </c>
      <c r="AX579" s="289">
        <f t="shared" si="89"/>
        <v>0</v>
      </c>
      <c r="AY579" s="289">
        <f t="shared" si="89"/>
        <v>0</v>
      </c>
      <c r="AZ579" s="289">
        <f t="shared" si="89"/>
        <v>0</v>
      </c>
      <c r="BA579" s="289">
        <f t="shared" si="89"/>
        <v>-454305</v>
      </c>
      <c r="BB579" s="289">
        <f t="shared" si="89"/>
        <v>0</v>
      </c>
      <c r="BC579" s="289">
        <f t="shared" si="89"/>
        <v>0</v>
      </c>
      <c r="BD579" s="289">
        <f t="shared" si="89"/>
        <v>0</v>
      </c>
      <c r="BE579" s="289">
        <f t="shared" si="89"/>
        <v>0</v>
      </c>
      <c r="BF579" s="289">
        <f t="shared" si="89"/>
        <v>-654498</v>
      </c>
      <c r="BG579" s="289">
        <f t="shared" si="89"/>
        <v>0</v>
      </c>
      <c r="BH579" s="289">
        <f t="shared" si="89"/>
        <v>0</v>
      </c>
      <c r="BI579" s="289">
        <f t="shared" si="89"/>
        <v>0</v>
      </c>
      <c r="BJ579" s="289">
        <f t="shared" si="89"/>
        <v>0</v>
      </c>
      <c r="BK579" s="289">
        <f t="shared" si="89"/>
        <v>-396007</v>
      </c>
      <c r="BL579" s="289">
        <f t="shared" si="89"/>
        <v>0</v>
      </c>
      <c r="BM579" s="289">
        <f t="shared" si="89"/>
        <v>0</v>
      </c>
      <c r="BN579" s="289">
        <f t="shared" si="89"/>
        <v>0</v>
      </c>
      <c r="BO579" s="289">
        <f t="shared" si="89"/>
        <v>0</v>
      </c>
      <c r="BP579" s="289">
        <f t="shared" si="89"/>
        <v>0</v>
      </c>
      <c r="BQ579" s="289">
        <f t="shared" si="89"/>
        <v>0</v>
      </c>
      <c r="BR579" s="289">
        <f t="shared" si="89"/>
        <v>0</v>
      </c>
      <c r="BS579" s="289">
        <f t="shared" si="89"/>
        <v>0</v>
      </c>
      <c r="BT579" s="289">
        <f t="shared" ref="BT579:BY579" si="90">BT73-EL73</f>
        <v>0</v>
      </c>
      <c r="BU579" s="289">
        <f t="shared" si="90"/>
        <v>-123836</v>
      </c>
      <c r="BV579" s="289">
        <f t="shared" si="90"/>
        <v>0</v>
      </c>
      <c r="BW579" s="289">
        <f t="shared" si="90"/>
        <v>0</v>
      </c>
      <c r="BX579" s="289">
        <f t="shared" si="90"/>
        <v>0</v>
      </c>
      <c r="BY579" s="289">
        <f t="shared" si="90"/>
        <v>0</v>
      </c>
      <c r="CA579" s="289">
        <f>CA73-ER73</f>
        <v>0</v>
      </c>
      <c r="CB579" s="289" t="e">
        <f>CB73-#REF!</f>
        <v>#REF!</v>
      </c>
    </row>
    <row r="580" spans="8:80" hidden="1" x14ac:dyDescent="0.35">
      <c r="H580" s="289">
        <f t="shared" ref="H580:BS583" si="91">H80-BZ80</f>
        <v>0</v>
      </c>
      <c r="I580" s="289">
        <f t="shared" si="91"/>
        <v>0</v>
      </c>
      <c r="J580" s="289">
        <f t="shared" si="91"/>
        <v>0</v>
      </c>
      <c r="K580" s="289">
        <f t="shared" si="91"/>
        <v>0</v>
      </c>
      <c r="L580" s="289">
        <f t="shared" si="91"/>
        <v>0</v>
      </c>
      <c r="M580" s="289">
        <f t="shared" si="91"/>
        <v>0</v>
      </c>
      <c r="N580" s="289">
        <f t="shared" si="91"/>
        <v>0</v>
      </c>
      <c r="O580" s="289">
        <f t="shared" si="91"/>
        <v>0</v>
      </c>
      <c r="P580" s="289">
        <f t="shared" si="91"/>
        <v>0</v>
      </c>
      <c r="Q580" s="289">
        <f t="shared" si="91"/>
        <v>0</v>
      </c>
      <c r="R580" s="289">
        <f t="shared" si="91"/>
        <v>0</v>
      </c>
      <c r="S580" s="289">
        <f t="shared" si="91"/>
        <v>0</v>
      </c>
      <c r="T580" s="289">
        <f t="shared" si="91"/>
        <v>0</v>
      </c>
      <c r="U580" s="289">
        <f t="shared" si="91"/>
        <v>0</v>
      </c>
      <c r="V580" s="289">
        <f t="shared" si="91"/>
        <v>0</v>
      </c>
      <c r="W580" s="289">
        <f t="shared" si="91"/>
        <v>0</v>
      </c>
      <c r="X580" s="289">
        <f t="shared" si="91"/>
        <v>0</v>
      </c>
      <c r="Y580" s="289">
        <f t="shared" si="91"/>
        <v>0</v>
      </c>
      <c r="Z580" s="289">
        <f t="shared" si="91"/>
        <v>0</v>
      </c>
      <c r="AA580" s="289">
        <f t="shared" si="91"/>
        <v>0</v>
      </c>
      <c r="AB580" s="289">
        <f t="shared" si="91"/>
        <v>0</v>
      </c>
      <c r="AC580" s="289">
        <f t="shared" si="91"/>
        <v>0</v>
      </c>
      <c r="AD580" s="289">
        <f t="shared" si="91"/>
        <v>0</v>
      </c>
      <c r="AE580" s="289">
        <f t="shared" si="91"/>
        <v>0</v>
      </c>
      <c r="AF580" s="289">
        <f t="shared" si="91"/>
        <v>0</v>
      </c>
      <c r="AG580" s="289">
        <f t="shared" si="91"/>
        <v>0</v>
      </c>
      <c r="AH580" s="289">
        <f t="shared" si="91"/>
        <v>0</v>
      </c>
      <c r="AI580" s="289">
        <f t="shared" si="91"/>
        <v>0</v>
      </c>
      <c r="AJ580" s="289">
        <f t="shared" si="91"/>
        <v>0</v>
      </c>
      <c r="AK580" s="289">
        <f t="shared" si="91"/>
        <v>0</v>
      </c>
      <c r="AL580" s="289">
        <f t="shared" si="91"/>
        <v>0</v>
      </c>
      <c r="AM580" s="289">
        <f t="shared" si="91"/>
        <v>0</v>
      </c>
      <c r="AN580" s="289">
        <f t="shared" si="91"/>
        <v>0</v>
      </c>
      <c r="AO580" s="289">
        <f t="shared" si="91"/>
        <v>0</v>
      </c>
      <c r="AP580" s="289">
        <f t="shared" si="91"/>
        <v>0</v>
      </c>
      <c r="AQ580" s="289">
        <f t="shared" si="91"/>
        <v>0</v>
      </c>
      <c r="AR580" s="289">
        <f t="shared" si="91"/>
        <v>0</v>
      </c>
      <c r="AS580" s="289">
        <f t="shared" si="91"/>
        <v>0</v>
      </c>
      <c r="AT580" s="289">
        <f t="shared" si="91"/>
        <v>0</v>
      </c>
      <c r="AU580" s="289">
        <f t="shared" si="91"/>
        <v>0</v>
      </c>
      <c r="AV580" s="289">
        <f t="shared" si="91"/>
        <v>0</v>
      </c>
      <c r="AW580" s="289">
        <f t="shared" si="91"/>
        <v>0</v>
      </c>
      <c r="AX580" s="289">
        <f t="shared" si="91"/>
        <v>0</v>
      </c>
      <c r="AY580" s="289">
        <f t="shared" si="91"/>
        <v>0</v>
      </c>
      <c r="AZ580" s="289">
        <f t="shared" si="91"/>
        <v>0</v>
      </c>
      <c r="BA580" s="289">
        <f t="shared" si="91"/>
        <v>0</v>
      </c>
      <c r="BB580" s="289">
        <f t="shared" si="91"/>
        <v>0</v>
      </c>
      <c r="BC580" s="289">
        <f t="shared" si="91"/>
        <v>0</v>
      </c>
      <c r="BD580" s="289">
        <f t="shared" si="91"/>
        <v>0</v>
      </c>
      <c r="BE580" s="289">
        <f t="shared" si="91"/>
        <v>0</v>
      </c>
      <c r="BF580" s="289">
        <f t="shared" si="91"/>
        <v>0</v>
      </c>
      <c r="BG580" s="289">
        <f t="shared" si="91"/>
        <v>0</v>
      </c>
      <c r="BH580" s="289">
        <f t="shared" si="91"/>
        <v>0</v>
      </c>
      <c r="BI580" s="289">
        <f t="shared" si="91"/>
        <v>0</v>
      </c>
      <c r="BJ580" s="289">
        <f t="shared" si="91"/>
        <v>0</v>
      </c>
      <c r="BK580" s="289">
        <f t="shared" si="91"/>
        <v>0</v>
      </c>
      <c r="BL580" s="289">
        <f t="shared" si="91"/>
        <v>0</v>
      </c>
      <c r="BM580" s="289">
        <f t="shared" si="91"/>
        <v>0</v>
      </c>
      <c r="BN580" s="289">
        <f t="shared" si="91"/>
        <v>0</v>
      </c>
      <c r="BO580" s="289">
        <f t="shared" si="91"/>
        <v>0</v>
      </c>
      <c r="BP580" s="289">
        <f t="shared" si="91"/>
        <v>0</v>
      </c>
      <c r="BQ580" s="289">
        <f t="shared" si="91"/>
        <v>0</v>
      </c>
      <c r="BR580" s="289">
        <f t="shared" si="91"/>
        <v>0</v>
      </c>
      <c r="BS580" s="289">
        <f t="shared" si="91"/>
        <v>0</v>
      </c>
      <c r="BT580" s="289">
        <f t="shared" ref="BT580:BY595" si="92">BT80-EL80</f>
        <v>0</v>
      </c>
      <c r="BU580" s="289">
        <f t="shared" si="92"/>
        <v>0</v>
      </c>
      <c r="BV580" s="289">
        <f t="shared" si="92"/>
        <v>0</v>
      </c>
      <c r="BW580" s="289">
        <f t="shared" si="92"/>
        <v>0</v>
      </c>
      <c r="BX580" s="289">
        <f t="shared" si="92"/>
        <v>0</v>
      </c>
      <c r="BY580" s="289">
        <f t="shared" si="92"/>
        <v>0</v>
      </c>
      <c r="CA580" s="289">
        <f t="shared" ref="CA580:CA595" si="93">CA80-ER80</f>
        <v>0</v>
      </c>
      <c r="CB580" s="289" t="e">
        <f>CB80-#REF!</f>
        <v>#REF!</v>
      </c>
    </row>
    <row r="581" spans="8:80" hidden="1" x14ac:dyDescent="0.35">
      <c r="H581" s="289">
        <f t="shared" si="91"/>
        <v>-8639933</v>
      </c>
      <c r="I581" s="289">
        <f t="shared" si="91"/>
        <v>0</v>
      </c>
      <c r="J581" s="289">
        <f t="shared" si="91"/>
        <v>0</v>
      </c>
      <c r="K581" s="289">
        <f t="shared" si="91"/>
        <v>0</v>
      </c>
      <c r="L581" s="289">
        <f t="shared" si="91"/>
        <v>0</v>
      </c>
      <c r="M581" s="289">
        <f t="shared" si="91"/>
        <v>181622</v>
      </c>
      <c r="N581" s="289">
        <f t="shared" si="91"/>
        <v>0</v>
      </c>
      <c r="O581" s="289">
        <f t="shared" si="91"/>
        <v>0</v>
      </c>
      <c r="P581" s="289">
        <f t="shared" si="91"/>
        <v>0</v>
      </c>
      <c r="Q581" s="289">
        <f t="shared" si="91"/>
        <v>0</v>
      </c>
      <c r="R581" s="289">
        <f t="shared" si="91"/>
        <v>-1198286</v>
      </c>
      <c r="S581" s="289">
        <f t="shared" si="91"/>
        <v>0</v>
      </c>
      <c r="T581" s="289">
        <f t="shared" si="91"/>
        <v>0</v>
      </c>
      <c r="U581" s="289">
        <f t="shared" si="91"/>
        <v>0</v>
      </c>
      <c r="V581" s="289">
        <f t="shared" si="91"/>
        <v>0</v>
      </c>
      <c r="W581" s="289">
        <f t="shared" si="91"/>
        <v>-1791917</v>
      </c>
      <c r="X581" s="289">
        <f t="shared" si="91"/>
        <v>0</v>
      </c>
      <c r="Y581" s="289">
        <f t="shared" si="91"/>
        <v>0</v>
      </c>
      <c r="Z581" s="289">
        <f t="shared" si="91"/>
        <v>0</v>
      </c>
      <c r="AA581" s="289">
        <f t="shared" si="91"/>
        <v>0</v>
      </c>
      <c r="AB581" s="289">
        <f t="shared" si="91"/>
        <v>-970350</v>
      </c>
      <c r="AC581" s="289">
        <f t="shared" si="91"/>
        <v>0</v>
      </c>
      <c r="AD581" s="289">
        <f t="shared" si="91"/>
        <v>0</v>
      </c>
      <c r="AE581" s="289">
        <f t="shared" si="91"/>
        <v>0</v>
      </c>
      <c r="AF581" s="289">
        <f t="shared" si="91"/>
        <v>0</v>
      </c>
      <c r="AG581" s="289">
        <f t="shared" si="91"/>
        <v>-1428227</v>
      </c>
      <c r="AH581" s="289">
        <f t="shared" si="91"/>
        <v>0</v>
      </c>
      <c r="AI581" s="289">
        <f t="shared" si="91"/>
        <v>0</v>
      </c>
      <c r="AJ581" s="289">
        <f t="shared" si="91"/>
        <v>0</v>
      </c>
      <c r="AK581" s="289">
        <f t="shared" si="91"/>
        <v>0</v>
      </c>
      <c r="AL581" s="289">
        <f t="shared" si="91"/>
        <v>-1440440</v>
      </c>
      <c r="AM581" s="289">
        <f t="shared" si="91"/>
        <v>0</v>
      </c>
      <c r="AN581" s="289">
        <f t="shared" si="91"/>
        <v>0</v>
      </c>
      <c r="AO581" s="289">
        <f t="shared" si="91"/>
        <v>0</v>
      </c>
      <c r="AP581" s="289">
        <f t="shared" si="91"/>
        <v>0</v>
      </c>
      <c r="AQ581" s="289">
        <f t="shared" si="91"/>
        <v>-135524</v>
      </c>
      <c r="AR581" s="289">
        <f t="shared" si="91"/>
        <v>0</v>
      </c>
      <c r="AS581" s="289">
        <f t="shared" si="91"/>
        <v>0</v>
      </c>
      <c r="AT581" s="289">
        <f t="shared" si="91"/>
        <v>0</v>
      </c>
      <c r="AU581" s="289">
        <f t="shared" si="91"/>
        <v>0</v>
      </c>
      <c r="AV581" s="289">
        <f t="shared" si="91"/>
        <v>0</v>
      </c>
      <c r="AW581" s="289">
        <f t="shared" si="91"/>
        <v>0</v>
      </c>
      <c r="AX581" s="289">
        <f t="shared" si="91"/>
        <v>0</v>
      </c>
      <c r="AY581" s="289">
        <f t="shared" si="91"/>
        <v>0</v>
      </c>
      <c r="AZ581" s="289">
        <f t="shared" si="91"/>
        <v>0</v>
      </c>
      <c r="BA581" s="289">
        <f t="shared" si="91"/>
        <v>0</v>
      </c>
      <c r="BB581" s="289">
        <f t="shared" si="91"/>
        <v>0</v>
      </c>
      <c r="BC581" s="289">
        <f t="shared" si="91"/>
        <v>0</v>
      </c>
      <c r="BD581" s="289">
        <f t="shared" si="91"/>
        <v>0</v>
      </c>
      <c r="BE581" s="289">
        <f t="shared" si="91"/>
        <v>0</v>
      </c>
      <c r="BF581" s="289">
        <f t="shared" si="91"/>
        <v>0</v>
      </c>
      <c r="BG581" s="289">
        <f t="shared" si="91"/>
        <v>0</v>
      </c>
      <c r="BH581" s="289">
        <f t="shared" si="91"/>
        <v>0</v>
      </c>
      <c r="BI581" s="289">
        <f t="shared" si="91"/>
        <v>0</v>
      </c>
      <c r="BJ581" s="289">
        <f t="shared" si="91"/>
        <v>0</v>
      </c>
      <c r="BK581" s="289">
        <f t="shared" si="91"/>
        <v>-1657067</v>
      </c>
      <c r="BL581" s="289">
        <f t="shared" si="91"/>
        <v>0</v>
      </c>
      <c r="BM581" s="289">
        <f t="shared" si="91"/>
        <v>0</v>
      </c>
      <c r="BN581" s="289">
        <f t="shared" si="91"/>
        <v>0</v>
      </c>
      <c r="BO581" s="289">
        <f t="shared" si="91"/>
        <v>0</v>
      </c>
      <c r="BP581" s="289">
        <f t="shared" si="91"/>
        <v>-18122</v>
      </c>
      <c r="BQ581" s="289">
        <f t="shared" si="91"/>
        <v>0</v>
      </c>
      <c r="BR581" s="289">
        <f t="shared" si="91"/>
        <v>0</v>
      </c>
      <c r="BS581" s="289">
        <f t="shared" si="91"/>
        <v>0</v>
      </c>
      <c r="BT581" s="289">
        <f t="shared" si="92"/>
        <v>0</v>
      </c>
      <c r="BU581" s="289">
        <f t="shared" si="92"/>
        <v>181622</v>
      </c>
      <c r="BV581" s="289">
        <f t="shared" si="92"/>
        <v>0</v>
      </c>
      <c r="BW581" s="289">
        <f t="shared" si="92"/>
        <v>0</v>
      </c>
      <c r="BX581" s="289">
        <f t="shared" si="92"/>
        <v>0</v>
      </c>
      <c r="BY581" s="289">
        <f t="shared" si="92"/>
        <v>0</v>
      </c>
      <c r="CA581" s="289">
        <f t="shared" si="93"/>
        <v>0</v>
      </c>
      <c r="CB581" s="289" t="e">
        <f>CB81-#REF!</f>
        <v>#REF!</v>
      </c>
    </row>
    <row r="582" spans="8:80" hidden="1" x14ac:dyDescent="0.35">
      <c r="H582" s="289">
        <f t="shared" si="91"/>
        <v>-2149972</v>
      </c>
      <c r="I582" s="289">
        <f t="shared" si="91"/>
        <v>0</v>
      </c>
      <c r="J582" s="289">
        <f t="shared" si="91"/>
        <v>0</v>
      </c>
      <c r="K582" s="289">
        <f t="shared" si="91"/>
        <v>0</v>
      </c>
      <c r="L582" s="289">
        <f t="shared" si="91"/>
        <v>0</v>
      </c>
      <c r="M582" s="289">
        <f t="shared" si="91"/>
        <v>59202</v>
      </c>
      <c r="N582" s="289">
        <f t="shared" si="91"/>
        <v>0</v>
      </c>
      <c r="O582" s="289">
        <f t="shared" si="91"/>
        <v>0</v>
      </c>
      <c r="P582" s="289">
        <f t="shared" si="91"/>
        <v>0</v>
      </c>
      <c r="Q582" s="289">
        <f t="shared" si="91"/>
        <v>0</v>
      </c>
      <c r="R582" s="289">
        <f t="shared" si="91"/>
        <v>-279470</v>
      </c>
      <c r="S582" s="289">
        <f t="shared" si="91"/>
        <v>0</v>
      </c>
      <c r="T582" s="289">
        <f t="shared" si="91"/>
        <v>0</v>
      </c>
      <c r="U582" s="289">
        <f t="shared" si="91"/>
        <v>0</v>
      </c>
      <c r="V582" s="289">
        <f t="shared" si="91"/>
        <v>0</v>
      </c>
      <c r="W582" s="289">
        <f t="shared" si="91"/>
        <v>-403301</v>
      </c>
      <c r="X582" s="289">
        <f t="shared" si="91"/>
        <v>0</v>
      </c>
      <c r="Y582" s="289">
        <f t="shared" si="91"/>
        <v>0</v>
      </c>
      <c r="Z582" s="289">
        <f t="shared" si="91"/>
        <v>0</v>
      </c>
      <c r="AA582" s="289">
        <f t="shared" si="91"/>
        <v>0</v>
      </c>
      <c r="AB582" s="289">
        <f t="shared" si="91"/>
        <v>-212457</v>
      </c>
      <c r="AC582" s="289">
        <f t="shared" si="91"/>
        <v>0</v>
      </c>
      <c r="AD582" s="289">
        <f t="shared" si="91"/>
        <v>0</v>
      </c>
      <c r="AE582" s="289">
        <f t="shared" si="91"/>
        <v>0</v>
      </c>
      <c r="AF582" s="289">
        <f t="shared" si="91"/>
        <v>0</v>
      </c>
      <c r="AG582" s="289">
        <f t="shared" si="91"/>
        <v>-317573</v>
      </c>
      <c r="AH582" s="289">
        <f t="shared" si="91"/>
        <v>0</v>
      </c>
      <c r="AI582" s="289">
        <f t="shared" si="91"/>
        <v>0</v>
      </c>
      <c r="AJ582" s="289">
        <f t="shared" si="91"/>
        <v>0</v>
      </c>
      <c r="AK582" s="289">
        <f t="shared" si="91"/>
        <v>0</v>
      </c>
      <c r="AL582" s="289">
        <f t="shared" si="91"/>
        <v>-333658</v>
      </c>
      <c r="AM582" s="289">
        <f t="shared" si="91"/>
        <v>0</v>
      </c>
      <c r="AN582" s="289">
        <f t="shared" si="91"/>
        <v>0</v>
      </c>
      <c r="AO582" s="289">
        <f t="shared" si="91"/>
        <v>0</v>
      </c>
      <c r="AP582" s="289">
        <f t="shared" si="91"/>
        <v>0</v>
      </c>
      <c r="AQ582" s="289">
        <f t="shared" si="91"/>
        <v>-33735</v>
      </c>
      <c r="AR582" s="289">
        <f t="shared" si="91"/>
        <v>0</v>
      </c>
      <c r="AS582" s="289">
        <f t="shared" si="91"/>
        <v>0</v>
      </c>
      <c r="AT582" s="289">
        <f t="shared" si="91"/>
        <v>0</v>
      </c>
      <c r="AU582" s="289">
        <f t="shared" si="91"/>
        <v>0</v>
      </c>
      <c r="AV582" s="289">
        <f t="shared" si="91"/>
        <v>0</v>
      </c>
      <c r="AW582" s="289">
        <f t="shared" si="91"/>
        <v>0</v>
      </c>
      <c r="AX582" s="289">
        <f t="shared" si="91"/>
        <v>0</v>
      </c>
      <c r="AY582" s="289">
        <f t="shared" si="91"/>
        <v>0</v>
      </c>
      <c r="AZ582" s="289">
        <f t="shared" si="91"/>
        <v>0</v>
      </c>
      <c r="BA582" s="289">
        <f t="shared" si="91"/>
        <v>0</v>
      </c>
      <c r="BB582" s="289">
        <f t="shared" si="91"/>
        <v>0</v>
      </c>
      <c r="BC582" s="289">
        <f t="shared" si="91"/>
        <v>0</v>
      </c>
      <c r="BD582" s="289">
        <f t="shared" si="91"/>
        <v>0</v>
      </c>
      <c r="BE582" s="289">
        <f t="shared" si="91"/>
        <v>0</v>
      </c>
      <c r="BF582" s="289">
        <f t="shared" si="91"/>
        <v>0</v>
      </c>
      <c r="BG582" s="289">
        <f t="shared" si="91"/>
        <v>0</v>
      </c>
      <c r="BH582" s="289">
        <f t="shared" si="91"/>
        <v>0</v>
      </c>
      <c r="BI582" s="289">
        <f t="shared" si="91"/>
        <v>0</v>
      </c>
      <c r="BJ582" s="289">
        <f t="shared" si="91"/>
        <v>0</v>
      </c>
      <c r="BK582" s="289">
        <f t="shared" si="91"/>
        <v>-564026</v>
      </c>
      <c r="BL582" s="289">
        <f t="shared" si="91"/>
        <v>0</v>
      </c>
      <c r="BM582" s="289">
        <f t="shared" si="91"/>
        <v>0</v>
      </c>
      <c r="BN582" s="289">
        <f t="shared" si="91"/>
        <v>0</v>
      </c>
      <c r="BO582" s="289">
        <f t="shared" si="91"/>
        <v>0</v>
      </c>
      <c r="BP582" s="289">
        <f t="shared" si="91"/>
        <v>-5752</v>
      </c>
      <c r="BQ582" s="289">
        <f t="shared" si="91"/>
        <v>0</v>
      </c>
      <c r="BR582" s="289">
        <f t="shared" si="91"/>
        <v>0</v>
      </c>
      <c r="BS582" s="289">
        <f t="shared" si="91"/>
        <v>0</v>
      </c>
      <c r="BT582" s="289">
        <f t="shared" si="92"/>
        <v>0</v>
      </c>
      <c r="BU582" s="289">
        <f t="shared" si="92"/>
        <v>59202</v>
      </c>
      <c r="BV582" s="289">
        <f t="shared" si="92"/>
        <v>0</v>
      </c>
      <c r="BW582" s="289">
        <f t="shared" si="92"/>
        <v>0</v>
      </c>
      <c r="BX582" s="289">
        <f t="shared" si="92"/>
        <v>0</v>
      </c>
      <c r="BY582" s="289">
        <f t="shared" si="92"/>
        <v>0</v>
      </c>
      <c r="CA582" s="289">
        <f t="shared" si="93"/>
        <v>0</v>
      </c>
      <c r="CB582" s="289" t="e">
        <f>CB82-#REF!</f>
        <v>#REF!</v>
      </c>
    </row>
    <row r="583" spans="8:80" hidden="1" x14ac:dyDescent="0.35">
      <c r="H583" s="289">
        <f t="shared" si="91"/>
        <v>-2690028</v>
      </c>
      <c r="I583" s="289">
        <f t="shared" si="91"/>
        <v>0</v>
      </c>
      <c r="J583" s="289">
        <f t="shared" si="91"/>
        <v>0</v>
      </c>
      <c r="K583" s="289">
        <f t="shared" si="91"/>
        <v>0</v>
      </c>
      <c r="L583" s="289">
        <f t="shared" si="91"/>
        <v>0</v>
      </c>
      <c r="M583" s="289">
        <f t="shared" si="91"/>
        <v>40798</v>
      </c>
      <c r="N583" s="289">
        <f t="shared" si="91"/>
        <v>0</v>
      </c>
      <c r="O583" s="289">
        <f t="shared" si="91"/>
        <v>0</v>
      </c>
      <c r="P583" s="289">
        <f t="shared" si="91"/>
        <v>0</v>
      </c>
      <c r="Q583" s="289">
        <f t="shared" si="91"/>
        <v>0</v>
      </c>
      <c r="R583" s="289">
        <f t="shared" si="91"/>
        <v>-400530</v>
      </c>
      <c r="S583" s="289">
        <f t="shared" si="91"/>
        <v>0</v>
      </c>
      <c r="T583" s="289">
        <f t="shared" si="91"/>
        <v>0</v>
      </c>
      <c r="U583" s="289">
        <f t="shared" si="91"/>
        <v>0</v>
      </c>
      <c r="V583" s="289">
        <f t="shared" si="91"/>
        <v>0</v>
      </c>
      <c r="W583" s="289">
        <f t="shared" si="91"/>
        <v>-606699</v>
      </c>
      <c r="X583" s="289">
        <f t="shared" si="91"/>
        <v>0</v>
      </c>
      <c r="Y583" s="289">
        <f t="shared" si="91"/>
        <v>0</v>
      </c>
      <c r="Z583" s="289">
        <f t="shared" si="91"/>
        <v>0</v>
      </c>
      <c r="AA583" s="289">
        <f t="shared" si="91"/>
        <v>0</v>
      </c>
      <c r="AB583" s="289">
        <f t="shared" si="91"/>
        <v>-332543</v>
      </c>
      <c r="AC583" s="289">
        <f t="shared" si="91"/>
        <v>0</v>
      </c>
      <c r="AD583" s="289">
        <f t="shared" si="91"/>
        <v>0</v>
      </c>
      <c r="AE583" s="289">
        <f t="shared" si="91"/>
        <v>0</v>
      </c>
      <c r="AF583" s="289">
        <f t="shared" si="91"/>
        <v>0</v>
      </c>
      <c r="AG583" s="289">
        <f t="shared" si="91"/>
        <v>-482427</v>
      </c>
      <c r="AH583" s="289">
        <f t="shared" si="91"/>
        <v>0</v>
      </c>
      <c r="AI583" s="289">
        <f t="shared" si="91"/>
        <v>0</v>
      </c>
      <c r="AJ583" s="289">
        <f t="shared" si="91"/>
        <v>0</v>
      </c>
      <c r="AK583" s="289">
        <f t="shared" si="91"/>
        <v>0</v>
      </c>
      <c r="AL583" s="289">
        <f t="shared" si="91"/>
        <v>-471342</v>
      </c>
      <c r="AM583" s="289">
        <f t="shared" si="91"/>
        <v>0</v>
      </c>
      <c r="AN583" s="289">
        <f t="shared" si="91"/>
        <v>0</v>
      </c>
      <c r="AO583" s="289">
        <f t="shared" si="91"/>
        <v>0</v>
      </c>
      <c r="AP583" s="289">
        <f t="shared" si="91"/>
        <v>0</v>
      </c>
      <c r="AQ583" s="289">
        <f t="shared" si="91"/>
        <v>-41265</v>
      </c>
      <c r="AR583" s="289">
        <f t="shared" si="91"/>
        <v>0</v>
      </c>
      <c r="AS583" s="289">
        <f t="shared" si="91"/>
        <v>0</v>
      </c>
      <c r="AT583" s="289">
        <f t="shared" si="91"/>
        <v>0</v>
      </c>
      <c r="AU583" s="289">
        <f t="shared" si="91"/>
        <v>0</v>
      </c>
      <c r="AV583" s="289">
        <f t="shared" si="91"/>
        <v>0</v>
      </c>
      <c r="AW583" s="289">
        <f t="shared" si="91"/>
        <v>0</v>
      </c>
      <c r="AX583" s="289">
        <f t="shared" si="91"/>
        <v>0</v>
      </c>
      <c r="AY583" s="289">
        <f t="shared" si="91"/>
        <v>0</v>
      </c>
      <c r="AZ583" s="289">
        <f t="shared" si="91"/>
        <v>0</v>
      </c>
      <c r="BA583" s="289">
        <f t="shared" si="91"/>
        <v>0</v>
      </c>
      <c r="BB583" s="289">
        <f t="shared" si="91"/>
        <v>0</v>
      </c>
      <c r="BC583" s="289">
        <f t="shared" si="91"/>
        <v>0</v>
      </c>
      <c r="BD583" s="289">
        <f t="shared" si="91"/>
        <v>0</v>
      </c>
      <c r="BE583" s="289">
        <f t="shared" si="91"/>
        <v>0</v>
      </c>
      <c r="BF583" s="289">
        <f t="shared" si="91"/>
        <v>0</v>
      </c>
      <c r="BG583" s="289">
        <f t="shared" si="91"/>
        <v>0</v>
      </c>
      <c r="BH583" s="289">
        <f t="shared" si="91"/>
        <v>0</v>
      </c>
      <c r="BI583" s="289">
        <f t="shared" si="91"/>
        <v>0</v>
      </c>
      <c r="BJ583" s="289">
        <f t="shared" si="91"/>
        <v>0</v>
      </c>
      <c r="BK583" s="289">
        <f t="shared" si="91"/>
        <v>-350974</v>
      </c>
      <c r="BL583" s="289">
        <f t="shared" si="91"/>
        <v>0</v>
      </c>
      <c r="BM583" s="289">
        <f t="shared" si="91"/>
        <v>0</v>
      </c>
      <c r="BN583" s="289">
        <f t="shared" si="91"/>
        <v>0</v>
      </c>
      <c r="BO583" s="289">
        <f t="shared" si="91"/>
        <v>0</v>
      </c>
      <c r="BP583" s="289">
        <f t="shared" si="91"/>
        <v>-4248</v>
      </c>
      <c r="BQ583" s="289">
        <f t="shared" si="91"/>
        <v>0</v>
      </c>
      <c r="BR583" s="289">
        <f t="shared" si="91"/>
        <v>0</v>
      </c>
      <c r="BS583" s="289">
        <f t="shared" ref="BS583:BS595" si="94">BS83-EK83</f>
        <v>0</v>
      </c>
      <c r="BT583" s="289">
        <f t="shared" si="92"/>
        <v>0</v>
      </c>
      <c r="BU583" s="289">
        <f t="shared" si="92"/>
        <v>40798</v>
      </c>
      <c r="BV583" s="289">
        <f t="shared" si="92"/>
        <v>0</v>
      </c>
      <c r="BW583" s="289">
        <f t="shared" si="92"/>
        <v>0</v>
      </c>
      <c r="BX583" s="289">
        <f t="shared" si="92"/>
        <v>0</v>
      </c>
      <c r="BY583" s="289">
        <f t="shared" si="92"/>
        <v>0</v>
      </c>
      <c r="CA583" s="289">
        <f t="shared" si="93"/>
        <v>0</v>
      </c>
      <c r="CB583" s="289" t="e">
        <f>CB83-#REF!</f>
        <v>#REF!</v>
      </c>
    </row>
    <row r="584" spans="8:80" hidden="1" x14ac:dyDescent="0.35">
      <c r="H584" s="289">
        <f t="shared" ref="H584:BR588" si="95">H84-BZ84</f>
        <v>0</v>
      </c>
      <c r="I584" s="289">
        <f t="shared" si="95"/>
        <v>0</v>
      </c>
      <c r="J584" s="289">
        <f t="shared" si="95"/>
        <v>0</v>
      </c>
      <c r="K584" s="289">
        <f t="shared" si="95"/>
        <v>0</v>
      </c>
      <c r="L584" s="289">
        <f t="shared" si="95"/>
        <v>0</v>
      </c>
      <c r="M584" s="289">
        <f t="shared" si="95"/>
        <v>0</v>
      </c>
      <c r="N584" s="289">
        <f t="shared" si="95"/>
        <v>0</v>
      </c>
      <c r="O584" s="289">
        <f t="shared" si="95"/>
        <v>0</v>
      </c>
      <c r="P584" s="289">
        <f t="shared" si="95"/>
        <v>0</v>
      </c>
      <c r="Q584" s="289">
        <f t="shared" si="95"/>
        <v>0</v>
      </c>
      <c r="R584" s="289">
        <f t="shared" si="95"/>
        <v>0</v>
      </c>
      <c r="S584" s="289">
        <f t="shared" si="95"/>
        <v>0</v>
      </c>
      <c r="T584" s="289">
        <f t="shared" si="95"/>
        <v>0</v>
      </c>
      <c r="U584" s="289">
        <f t="shared" si="95"/>
        <v>0</v>
      </c>
      <c r="V584" s="289">
        <f t="shared" si="95"/>
        <v>0</v>
      </c>
      <c r="W584" s="289">
        <f t="shared" si="95"/>
        <v>0</v>
      </c>
      <c r="X584" s="289">
        <f t="shared" si="95"/>
        <v>0</v>
      </c>
      <c r="Y584" s="289">
        <f t="shared" si="95"/>
        <v>0</v>
      </c>
      <c r="Z584" s="289">
        <f t="shared" si="95"/>
        <v>0</v>
      </c>
      <c r="AA584" s="289">
        <f t="shared" si="95"/>
        <v>0</v>
      </c>
      <c r="AB584" s="289">
        <f t="shared" si="95"/>
        <v>0</v>
      </c>
      <c r="AC584" s="289">
        <f t="shared" si="95"/>
        <v>0</v>
      </c>
      <c r="AD584" s="289">
        <f t="shared" si="95"/>
        <v>0</v>
      </c>
      <c r="AE584" s="289">
        <f t="shared" si="95"/>
        <v>0</v>
      </c>
      <c r="AF584" s="289">
        <f t="shared" si="95"/>
        <v>0</v>
      </c>
      <c r="AG584" s="289">
        <f t="shared" si="95"/>
        <v>0</v>
      </c>
      <c r="AH584" s="289">
        <f t="shared" si="95"/>
        <v>0</v>
      </c>
      <c r="AI584" s="289">
        <f t="shared" si="95"/>
        <v>0</v>
      </c>
      <c r="AJ584" s="289">
        <f t="shared" si="95"/>
        <v>0</v>
      </c>
      <c r="AK584" s="289">
        <f t="shared" si="95"/>
        <v>0</v>
      </c>
      <c r="AL584" s="289">
        <f t="shared" si="95"/>
        <v>0</v>
      </c>
      <c r="AM584" s="289">
        <f t="shared" si="95"/>
        <v>0</v>
      </c>
      <c r="AN584" s="289">
        <f t="shared" si="95"/>
        <v>0</v>
      </c>
      <c r="AO584" s="289">
        <f t="shared" si="95"/>
        <v>0</v>
      </c>
      <c r="AP584" s="289">
        <f t="shared" si="95"/>
        <v>0</v>
      </c>
      <c r="AQ584" s="289">
        <f t="shared" si="95"/>
        <v>0</v>
      </c>
      <c r="AR584" s="289">
        <f t="shared" si="95"/>
        <v>0</v>
      </c>
      <c r="AS584" s="289">
        <f t="shared" si="95"/>
        <v>0</v>
      </c>
      <c r="AT584" s="289">
        <f t="shared" si="95"/>
        <v>0</v>
      </c>
      <c r="AU584" s="289">
        <f t="shared" si="95"/>
        <v>0</v>
      </c>
      <c r="AV584" s="289">
        <f t="shared" si="95"/>
        <v>0</v>
      </c>
      <c r="AW584" s="289">
        <f t="shared" si="95"/>
        <v>0</v>
      </c>
      <c r="AX584" s="289">
        <f t="shared" si="95"/>
        <v>0</v>
      </c>
      <c r="AY584" s="289">
        <f t="shared" si="95"/>
        <v>0</v>
      </c>
      <c r="AZ584" s="289">
        <f t="shared" si="95"/>
        <v>0</v>
      </c>
      <c r="BA584" s="289">
        <f t="shared" si="95"/>
        <v>0</v>
      </c>
      <c r="BB584" s="289">
        <f t="shared" si="95"/>
        <v>0</v>
      </c>
      <c r="BC584" s="289">
        <f t="shared" si="95"/>
        <v>0</v>
      </c>
      <c r="BD584" s="289">
        <f t="shared" si="95"/>
        <v>0</v>
      </c>
      <c r="BE584" s="289">
        <f t="shared" si="95"/>
        <v>0</v>
      </c>
      <c r="BF584" s="289">
        <f t="shared" si="95"/>
        <v>0</v>
      </c>
      <c r="BG584" s="289">
        <f t="shared" si="95"/>
        <v>0</v>
      </c>
      <c r="BH584" s="289">
        <f t="shared" si="95"/>
        <v>0</v>
      </c>
      <c r="BI584" s="289">
        <f t="shared" si="95"/>
        <v>0</v>
      </c>
      <c r="BJ584" s="289">
        <f t="shared" si="95"/>
        <v>0</v>
      </c>
      <c r="BK584" s="289">
        <f t="shared" si="95"/>
        <v>0</v>
      </c>
      <c r="BL584" s="289">
        <f t="shared" si="95"/>
        <v>0</v>
      </c>
      <c r="BM584" s="289">
        <f t="shared" si="95"/>
        <v>0</v>
      </c>
      <c r="BN584" s="289">
        <f t="shared" si="95"/>
        <v>0</v>
      </c>
      <c r="BO584" s="289">
        <f t="shared" si="95"/>
        <v>0</v>
      </c>
      <c r="BP584" s="289">
        <f t="shared" si="95"/>
        <v>0</v>
      </c>
      <c r="BQ584" s="289">
        <f t="shared" si="95"/>
        <v>0</v>
      </c>
      <c r="BR584" s="289">
        <f t="shared" si="95"/>
        <v>0</v>
      </c>
      <c r="BS584" s="289">
        <f t="shared" si="94"/>
        <v>0</v>
      </c>
      <c r="BT584" s="289">
        <f t="shared" si="92"/>
        <v>0</v>
      </c>
      <c r="BU584" s="289">
        <f t="shared" si="92"/>
        <v>0</v>
      </c>
      <c r="BV584" s="289">
        <f t="shared" si="92"/>
        <v>0</v>
      </c>
      <c r="BW584" s="289">
        <f t="shared" si="92"/>
        <v>0</v>
      </c>
      <c r="BX584" s="289">
        <f t="shared" si="92"/>
        <v>0</v>
      </c>
      <c r="BY584" s="289">
        <f t="shared" si="92"/>
        <v>0</v>
      </c>
      <c r="CA584" s="289">
        <f t="shared" si="93"/>
        <v>0</v>
      </c>
      <c r="CB584" s="289" t="e">
        <f>CB84-#REF!</f>
        <v>#REF!</v>
      </c>
    </row>
    <row r="585" spans="8:80" hidden="1" x14ac:dyDescent="0.35">
      <c r="H585" s="289">
        <f t="shared" si="95"/>
        <v>-3799933</v>
      </c>
      <c r="I585" s="289">
        <f t="shared" si="95"/>
        <v>0</v>
      </c>
      <c r="J585" s="289">
        <f t="shared" si="95"/>
        <v>0</v>
      </c>
      <c r="K585" s="289">
        <f t="shared" si="95"/>
        <v>0</v>
      </c>
      <c r="L585" s="289">
        <f t="shared" si="95"/>
        <v>0</v>
      </c>
      <c r="M585" s="289">
        <f t="shared" si="95"/>
        <v>81622</v>
      </c>
      <c r="N585" s="289">
        <f t="shared" si="95"/>
        <v>0</v>
      </c>
      <c r="O585" s="289">
        <f t="shared" si="95"/>
        <v>0</v>
      </c>
      <c r="P585" s="289">
        <f t="shared" si="95"/>
        <v>0</v>
      </c>
      <c r="Q585" s="289">
        <f t="shared" si="95"/>
        <v>0</v>
      </c>
      <c r="R585" s="289">
        <f t="shared" si="95"/>
        <v>-518286</v>
      </c>
      <c r="S585" s="289">
        <f t="shared" si="95"/>
        <v>0</v>
      </c>
      <c r="T585" s="289">
        <f t="shared" si="95"/>
        <v>0</v>
      </c>
      <c r="U585" s="289">
        <f t="shared" si="95"/>
        <v>0</v>
      </c>
      <c r="V585" s="289">
        <f t="shared" si="95"/>
        <v>0</v>
      </c>
      <c r="W585" s="289">
        <f t="shared" si="95"/>
        <v>-781917</v>
      </c>
      <c r="X585" s="289">
        <f t="shared" si="95"/>
        <v>0</v>
      </c>
      <c r="Y585" s="289">
        <f t="shared" si="95"/>
        <v>0</v>
      </c>
      <c r="Z585" s="289">
        <f t="shared" si="95"/>
        <v>0</v>
      </c>
      <c r="AA585" s="289">
        <f t="shared" si="95"/>
        <v>0</v>
      </c>
      <c r="AB585" s="289">
        <f t="shared" si="95"/>
        <v>-425350</v>
      </c>
      <c r="AC585" s="289">
        <f t="shared" si="95"/>
        <v>0</v>
      </c>
      <c r="AD585" s="289">
        <f t="shared" si="95"/>
        <v>0</v>
      </c>
      <c r="AE585" s="289">
        <f t="shared" si="95"/>
        <v>0</v>
      </c>
      <c r="AF585" s="289">
        <f t="shared" si="95"/>
        <v>0</v>
      </c>
      <c r="AG585" s="289">
        <f t="shared" si="95"/>
        <v>-628227</v>
      </c>
      <c r="AH585" s="289">
        <f t="shared" si="95"/>
        <v>0</v>
      </c>
      <c r="AI585" s="289">
        <f t="shared" si="95"/>
        <v>0</v>
      </c>
      <c r="AJ585" s="289">
        <f t="shared" si="95"/>
        <v>0</v>
      </c>
      <c r="AK585" s="289">
        <f t="shared" si="95"/>
        <v>0</v>
      </c>
      <c r="AL585" s="289">
        <f t="shared" si="95"/>
        <v>-635440</v>
      </c>
      <c r="AM585" s="289">
        <f t="shared" si="95"/>
        <v>0</v>
      </c>
      <c r="AN585" s="289">
        <f t="shared" si="95"/>
        <v>0</v>
      </c>
      <c r="AO585" s="289">
        <f t="shared" si="95"/>
        <v>0</v>
      </c>
      <c r="AP585" s="289">
        <f t="shared" si="95"/>
        <v>0</v>
      </c>
      <c r="AQ585" s="289">
        <f t="shared" si="95"/>
        <v>-60524</v>
      </c>
      <c r="AR585" s="289">
        <f t="shared" si="95"/>
        <v>0</v>
      </c>
      <c r="AS585" s="289">
        <f t="shared" si="95"/>
        <v>0</v>
      </c>
      <c r="AT585" s="289">
        <f t="shared" si="95"/>
        <v>0</v>
      </c>
      <c r="AU585" s="289">
        <f t="shared" si="95"/>
        <v>0</v>
      </c>
      <c r="AV585" s="289">
        <f t="shared" si="95"/>
        <v>0</v>
      </c>
      <c r="AW585" s="289">
        <f t="shared" si="95"/>
        <v>0</v>
      </c>
      <c r="AX585" s="289">
        <f t="shared" si="95"/>
        <v>0</v>
      </c>
      <c r="AY585" s="289">
        <f t="shared" si="95"/>
        <v>0</v>
      </c>
      <c r="AZ585" s="289">
        <f t="shared" si="95"/>
        <v>0</v>
      </c>
      <c r="BA585" s="289">
        <f t="shared" si="95"/>
        <v>0</v>
      </c>
      <c r="BB585" s="289">
        <f t="shared" si="95"/>
        <v>0</v>
      </c>
      <c r="BC585" s="289">
        <f t="shared" si="95"/>
        <v>0</v>
      </c>
      <c r="BD585" s="289">
        <f t="shared" si="95"/>
        <v>0</v>
      </c>
      <c r="BE585" s="289">
        <f t="shared" si="95"/>
        <v>0</v>
      </c>
      <c r="BF585" s="289">
        <f t="shared" si="95"/>
        <v>0</v>
      </c>
      <c r="BG585" s="289">
        <f t="shared" si="95"/>
        <v>0</v>
      </c>
      <c r="BH585" s="289">
        <f t="shared" si="95"/>
        <v>0</v>
      </c>
      <c r="BI585" s="289">
        <f t="shared" si="95"/>
        <v>0</v>
      </c>
      <c r="BJ585" s="289">
        <f t="shared" si="95"/>
        <v>0</v>
      </c>
      <c r="BK585" s="289">
        <f t="shared" si="95"/>
        <v>-742067</v>
      </c>
      <c r="BL585" s="289">
        <f t="shared" si="95"/>
        <v>0</v>
      </c>
      <c r="BM585" s="289">
        <f t="shared" si="95"/>
        <v>0</v>
      </c>
      <c r="BN585" s="289">
        <f t="shared" si="95"/>
        <v>0</v>
      </c>
      <c r="BO585" s="289">
        <f t="shared" si="95"/>
        <v>0</v>
      </c>
      <c r="BP585" s="289">
        <f t="shared" si="95"/>
        <v>-8122</v>
      </c>
      <c r="BQ585" s="289">
        <f t="shared" si="95"/>
        <v>0</v>
      </c>
      <c r="BR585" s="289">
        <f t="shared" si="95"/>
        <v>0</v>
      </c>
      <c r="BS585" s="289">
        <f t="shared" si="94"/>
        <v>0</v>
      </c>
      <c r="BT585" s="289">
        <f t="shared" si="92"/>
        <v>0</v>
      </c>
      <c r="BU585" s="289">
        <f t="shared" si="92"/>
        <v>81622</v>
      </c>
      <c r="BV585" s="289">
        <f t="shared" si="92"/>
        <v>0</v>
      </c>
      <c r="BW585" s="289">
        <f t="shared" si="92"/>
        <v>0</v>
      </c>
      <c r="BX585" s="289">
        <f t="shared" si="92"/>
        <v>0</v>
      </c>
      <c r="BY585" s="289">
        <f t="shared" si="92"/>
        <v>0</v>
      </c>
      <c r="CA585" s="289">
        <f t="shared" si="93"/>
        <v>0</v>
      </c>
      <c r="CB585" s="289" t="e">
        <f>CB85-#REF!</f>
        <v>#REF!</v>
      </c>
    </row>
    <row r="586" spans="8:80" hidden="1" x14ac:dyDescent="0.35">
      <c r="H586" s="289">
        <f t="shared" si="95"/>
        <v>0</v>
      </c>
      <c r="I586" s="289">
        <f t="shared" si="95"/>
        <v>0</v>
      </c>
      <c r="J586" s="289">
        <f t="shared" si="95"/>
        <v>0</v>
      </c>
      <c r="K586" s="289">
        <f t="shared" si="95"/>
        <v>0</v>
      </c>
      <c r="L586" s="289">
        <f t="shared" si="95"/>
        <v>0</v>
      </c>
      <c r="M586" s="289">
        <f t="shared" si="95"/>
        <v>0</v>
      </c>
      <c r="N586" s="289">
        <f t="shared" si="95"/>
        <v>0</v>
      </c>
      <c r="O586" s="289">
        <f t="shared" si="95"/>
        <v>0</v>
      </c>
      <c r="P586" s="289">
        <f t="shared" si="95"/>
        <v>0</v>
      </c>
      <c r="Q586" s="289">
        <f t="shared" si="95"/>
        <v>0</v>
      </c>
      <c r="R586" s="289">
        <f t="shared" si="95"/>
        <v>0</v>
      </c>
      <c r="S586" s="289">
        <f t="shared" si="95"/>
        <v>0</v>
      </c>
      <c r="T586" s="289">
        <f t="shared" si="95"/>
        <v>0</v>
      </c>
      <c r="U586" s="289">
        <f t="shared" si="95"/>
        <v>0</v>
      </c>
      <c r="V586" s="289">
        <f t="shared" si="95"/>
        <v>0</v>
      </c>
      <c r="W586" s="289">
        <f t="shared" si="95"/>
        <v>0</v>
      </c>
      <c r="X586" s="289">
        <f t="shared" si="95"/>
        <v>0</v>
      </c>
      <c r="Y586" s="289">
        <f t="shared" si="95"/>
        <v>0</v>
      </c>
      <c r="Z586" s="289">
        <f t="shared" si="95"/>
        <v>0</v>
      </c>
      <c r="AA586" s="289">
        <f t="shared" si="95"/>
        <v>0</v>
      </c>
      <c r="AB586" s="289">
        <f t="shared" si="95"/>
        <v>0</v>
      </c>
      <c r="AC586" s="289">
        <f t="shared" si="95"/>
        <v>0</v>
      </c>
      <c r="AD586" s="289">
        <f t="shared" si="95"/>
        <v>0</v>
      </c>
      <c r="AE586" s="289">
        <f t="shared" si="95"/>
        <v>0</v>
      </c>
      <c r="AF586" s="289">
        <f t="shared" si="95"/>
        <v>0</v>
      </c>
      <c r="AG586" s="289">
        <f t="shared" si="95"/>
        <v>0</v>
      </c>
      <c r="AH586" s="289">
        <f t="shared" si="95"/>
        <v>0</v>
      </c>
      <c r="AI586" s="289">
        <f t="shared" si="95"/>
        <v>0</v>
      </c>
      <c r="AJ586" s="289">
        <f t="shared" si="95"/>
        <v>0</v>
      </c>
      <c r="AK586" s="289">
        <f t="shared" si="95"/>
        <v>0</v>
      </c>
      <c r="AL586" s="289">
        <f t="shared" si="95"/>
        <v>0</v>
      </c>
      <c r="AM586" s="289">
        <f t="shared" si="95"/>
        <v>0</v>
      </c>
      <c r="AN586" s="289">
        <f t="shared" si="95"/>
        <v>0</v>
      </c>
      <c r="AO586" s="289">
        <f t="shared" si="95"/>
        <v>0</v>
      </c>
      <c r="AP586" s="289">
        <f t="shared" si="95"/>
        <v>0</v>
      </c>
      <c r="AQ586" s="289">
        <f t="shared" si="95"/>
        <v>0</v>
      </c>
      <c r="AR586" s="289">
        <f t="shared" si="95"/>
        <v>0</v>
      </c>
      <c r="AS586" s="289">
        <f t="shared" si="95"/>
        <v>0</v>
      </c>
      <c r="AT586" s="289">
        <f t="shared" si="95"/>
        <v>0</v>
      </c>
      <c r="AU586" s="289">
        <f t="shared" si="95"/>
        <v>0</v>
      </c>
      <c r="AV586" s="289">
        <f t="shared" si="95"/>
        <v>0</v>
      </c>
      <c r="AW586" s="289">
        <f t="shared" si="95"/>
        <v>0</v>
      </c>
      <c r="AX586" s="289">
        <f t="shared" si="95"/>
        <v>0</v>
      </c>
      <c r="AY586" s="289">
        <f t="shared" si="95"/>
        <v>0</v>
      </c>
      <c r="AZ586" s="289">
        <f t="shared" si="95"/>
        <v>0</v>
      </c>
      <c r="BA586" s="289">
        <f t="shared" si="95"/>
        <v>0</v>
      </c>
      <c r="BB586" s="289">
        <f t="shared" si="95"/>
        <v>0</v>
      </c>
      <c r="BC586" s="289">
        <f t="shared" si="95"/>
        <v>0</v>
      </c>
      <c r="BD586" s="289">
        <f t="shared" si="95"/>
        <v>0</v>
      </c>
      <c r="BE586" s="289">
        <f t="shared" si="95"/>
        <v>0</v>
      </c>
      <c r="BF586" s="289">
        <f t="shared" si="95"/>
        <v>0</v>
      </c>
      <c r="BG586" s="289">
        <f t="shared" si="95"/>
        <v>0</v>
      </c>
      <c r="BH586" s="289">
        <f t="shared" si="95"/>
        <v>0</v>
      </c>
      <c r="BI586" s="289">
        <f t="shared" si="95"/>
        <v>0</v>
      </c>
      <c r="BJ586" s="289">
        <f t="shared" si="95"/>
        <v>0</v>
      </c>
      <c r="BK586" s="289">
        <f t="shared" si="95"/>
        <v>0</v>
      </c>
      <c r="BL586" s="289">
        <f t="shared" si="95"/>
        <v>0</v>
      </c>
      <c r="BM586" s="289">
        <f t="shared" si="95"/>
        <v>0</v>
      </c>
      <c r="BN586" s="289">
        <f t="shared" si="95"/>
        <v>0</v>
      </c>
      <c r="BO586" s="289">
        <f t="shared" si="95"/>
        <v>0</v>
      </c>
      <c r="BP586" s="289">
        <f t="shared" si="95"/>
        <v>0</v>
      </c>
      <c r="BQ586" s="289">
        <f t="shared" si="95"/>
        <v>0</v>
      </c>
      <c r="BR586" s="289">
        <f t="shared" si="95"/>
        <v>0</v>
      </c>
      <c r="BS586" s="289">
        <f t="shared" si="94"/>
        <v>0</v>
      </c>
      <c r="BT586" s="289">
        <f t="shared" si="92"/>
        <v>0</v>
      </c>
      <c r="BU586" s="289">
        <f t="shared" si="92"/>
        <v>0</v>
      </c>
      <c r="BV586" s="289">
        <f t="shared" si="92"/>
        <v>0</v>
      </c>
      <c r="BW586" s="289">
        <f t="shared" si="92"/>
        <v>0</v>
      </c>
      <c r="BX586" s="289">
        <f t="shared" si="92"/>
        <v>0</v>
      </c>
      <c r="BY586" s="289">
        <f t="shared" si="92"/>
        <v>0</v>
      </c>
      <c r="CA586" s="289">
        <f t="shared" si="93"/>
        <v>0</v>
      </c>
      <c r="CB586" s="289" t="e">
        <f>CB86-#REF!</f>
        <v>#REF!</v>
      </c>
    </row>
    <row r="587" spans="8:80" hidden="1" x14ac:dyDescent="0.35">
      <c r="H587" s="289">
        <f t="shared" si="95"/>
        <v>-13906356</v>
      </c>
      <c r="I587" s="289">
        <f t="shared" si="95"/>
        <v>0</v>
      </c>
      <c r="J587" s="289">
        <f t="shared" si="95"/>
        <v>0</v>
      </c>
      <c r="K587" s="289">
        <f t="shared" si="95"/>
        <v>0</v>
      </c>
      <c r="L587" s="289">
        <f t="shared" si="95"/>
        <v>0</v>
      </c>
      <c r="M587" s="289">
        <f t="shared" si="95"/>
        <v>750431</v>
      </c>
      <c r="N587" s="289">
        <f t="shared" si="95"/>
        <v>0</v>
      </c>
      <c r="O587" s="289">
        <f t="shared" si="95"/>
        <v>0</v>
      </c>
      <c r="P587" s="289">
        <f t="shared" si="95"/>
        <v>0</v>
      </c>
      <c r="Q587" s="289">
        <f t="shared" si="95"/>
        <v>0</v>
      </c>
      <c r="R587" s="289">
        <f t="shared" si="95"/>
        <v>-74735</v>
      </c>
      <c r="S587" s="289">
        <f t="shared" si="95"/>
        <v>0</v>
      </c>
      <c r="T587" s="289">
        <f t="shared" si="95"/>
        <v>0</v>
      </c>
      <c r="U587" s="289">
        <f t="shared" si="95"/>
        <v>0</v>
      </c>
      <c r="V587" s="289">
        <f t="shared" si="95"/>
        <v>0</v>
      </c>
      <c r="W587" s="289">
        <f t="shared" si="95"/>
        <v>-921476</v>
      </c>
      <c r="X587" s="289">
        <f t="shared" si="95"/>
        <v>0</v>
      </c>
      <c r="Y587" s="289">
        <f t="shared" si="95"/>
        <v>0</v>
      </c>
      <c r="Z587" s="289">
        <f t="shared" si="95"/>
        <v>0</v>
      </c>
      <c r="AA587" s="289">
        <f t="shared" si="95"/>
        <v>0</v>
      </c>
      <c r="AB587" s="289">
        <f t="shared" si="95"/>
        <v>-1510791</v>
      </c>
      <c r="AC587" s="289">
        <f t="shared" si="95"/>
        <v>0</v>
      </c>
      <c r="AD587" s="289">
        <f t="shared" si="95"/>
        <v>0</v>
      </c>
      <c r="AE587" s="289">
        <f t="shared" si="95"/>
        <v>0</v>
      </c>
      <c r="AF587" s="289">
        <f t="shared" si="95"/>
        <v>0</v>
      </c>
      <c r="AG587" s="289">
        <f t="shared" si="95"/>
        <v>-766804</v>
      </c>
      <c r="AH587" s="289">
        <f t="shared" si="95"/>
        <v>0</v>
      </c>
      <c r="AI587" s="289">
        <f t="shared" si="95"/>
        <v>0</v>
      </c>
      <c r="AJ587" s="289">
        <f t="shared" si="95"/>
        <v>0</v>
      </c>
      <c r="AK587" s="289">
        <f t="shared" si="95"/>
        <v>0</v>
      </c>
      <c r="AL587" s="289">
        <f t="shared" si="95"/>
        <v>-246540</v>
      </c>
      <c r="AM587" s="289">
        <f t="shared" si="95"/>
        <v>0</v>
      </c>
      <c r="AN587" s="289">
        <f t="shared" si="95"/>
        <v>0</v>
      </c>
      <c r="AO587" s="289">
        <f t="shared" si="95"/>
        <v>0</v>
      </c>
      <c r="AP587" s="289">
        <f t="shared" si="95"/>
        <v>0</v>
      </c>
      <c r="AQ587" s="289">
        <f t="shared" si="95"/>
        <v>-1622017</v>
      </c>
      <c r="AR587" s="289">
        <f t="shared" si="95"/>
        <v>0</v>
      </c>
      <c r="AS587" s="289">
        <f t="shared" si="95"/>
        <v>0</v>
      </c>
      <c r="AT587" s="289">
        <f t="shared" si="95"/>
        <v>0</v>
      </c>
      <c r="AU587" s="289">
        <f t="shared" si="95"/>
        <v>0</v>
      </c>
      <c r="AV587" s="289">
        <f t="shared" si="95"/>
        <v>-1590088</v>
      </c>
      <c r="AW587" s="289">
        <f t="shared" si="95"/>
        <v>0</v>
      </c>
      <c r="AX587" s="289">
        <f t="shared" si="95"/>
        <v>0</v>
      </c>
      <c r="AY587" s="289">
        <f t="shared" si="95"/>
        <v>0</v>
      </c>
      <c r="AZ587" s="289">
        <f t="shared" si="95"/>
        <v>0</v>
      </c>
      <c r="BA587" s="289">
        <f t="shared" si="95"/>
        <v>-3593197</v>
      </c>
      <c r="BB587" s="289">
        <f t="shared" si="95"/>
        <v>0</v>
      </c>
      <c r="BC587" s="289">
        <f t="shared" si="95"/>
        <v>0</v>
      </c>
      <c r="BD587" s="289">
        <f t="shared" si="95"/>
        <v>0</v>
      </c>
      <c r="BE587" s="289">
        <f t="shared" si="95"/>
        <v>0</v>
      </c>
      <c r="BF587" s="289">
        <f t="shared" si="95"/>
        <v>-1257580</v>
      </c>
      <c r="BG587" s="289">
        <f t="shared" si="95"/>
        <v>0</v>
      </c>
      <c r="BH587" s="289">
        <f t="shared" si="95"/>
        <v>0</v>
      </c>
      <c r="BI587" s="289">
        <f t="shared" si="95"/>
        <v>0</v>
      </c>
      <c r="BJ587" s="289">
        <f t="shared" si="95"/>
        <v>0</v>
      </c>
      <c r="BK587" s="289">
        <f t="shared" si="95"/>
        <v>-681557</v>
      </c>
      <c r="BL587" s="289">
        <f t="shared" si="95"/>
        <v>0</v>
      </c>
      <c r="BM587" s="289">
        <f t="shared" si="95"/>
        <v>0</v>
      </c>
      <c r="BN587" s="289">
        <f t="shared" si="95"/>
        <v>0</v>
      </c>
      <c r="BO587" s="289">
        <f t="shared" si="95"/>
        <v>0</v>
      </c>
      <c r="BP587" s="289">
        <f t="shared" si="95"/>
        <v>-1641571</v>
      </c>
      <c r="BQ587" s="289">
        <f t="shared" si="95"/>
        <v>0</v>
      </c>
      <c r="BR587" s="289">
        <f t="shared" si="95"/>
        <v>0</v>
      </c>
      <c r="BS587" s="289">
        <f t="shared" si="94"/>
        <v>0</v>
      </c>
      <c r="BT587" s="289">
        <f t="shared" si="92"/>
        <v>0</v>
      </c>
      <c r="BU587" s="289">
        <f t="shared" si="92"/>
        <v>750431</v>
      </c>
      <c r="BV587" s="289">
        <f t="shared" si="92"/>
        <v>0</v>
      </c>
      <c r="BW587" s="289">
        <f t="shared" si="92"/>
        <v>0</v>
      </c>
      <c r="BX587" s="289">
        <f t="shared" si="92"/>
        <v>0</v>
      </c>
      <c r="BY587" s="289">
        <f t="shared" si="92"/>
        <v>0</v>
      </c>
      <c r="CA587" s="289">
        <f t="shared" si="93"/>
        <v>0</v>
      </c>
      <c r="CB587" s="289" t="e">
        <f>CB87-#REF!</f>
        <v>#REF!</v>
      </c>
    </row>
    <row r="588" spans="8:80" hidden="1" x14ac:dyDescent="0.35">
      <c r="H588" s="289">
        <f t="shared" si="95"/>
        <v>-3031075</v>
      </c>
      <c r="I588" s="289">
        <f t="shared" si="95"/>
        <v>0</v>
      </c>
      <c r="J588" s="289">
        <f t="shared" si="95"/>
        <v>0</v>
      </c>
      <c r="K588" s="289">
        <f t="shared" ref="K588:BR592" si="96">K88-CC88</f>
        <v>0</v>
      </c>
      <c r="L588" s="289">
        <f t="shared" si="96"/>
        <v>0</v>
      </c>
      <c r="M588" s="289">
        <f t="shared" si="96"/>
        <v>197914</v>
      </c>
      <c r="N588" s="289">
        <f t="shared" si="96"/>
        <v>0</v>
      </c>
      <c r="O588" s="289">
        <f t="shared" si="96"/>
        <v>0</v>
      </c>
      <c r="P588" s="289">
        <f t="shared" si="96"/>
        <v>0</v>
      </c>
      <c r="Q588" s="289">
        <f t="shared" si="96"/>
        <v>0</v>
      </c>
      <c r="R588" s="289">
        <f t="shared" si="96"/>
        <v>-12149</v>
      </c>
      <c r="S588" s="289">
        <f t="shared" si="96"/>
        <v>0</v>
      </c>
      <c r="T588" s="289">
        <f t="shared" si="96"/>
        <v>0</v>
      </c>
      <c r="U588" s="289">
        <f t="shared" si="96"/>
        <v>0</v>
      </c>
      <c r="V588" s="289">
        <f t="shared" si="96"/>
        <v>0</v>
      </c>
      <c r="W588" s="289">
        <f t="shared" si="96"/>
        <v>-141429</v>
      </c>
      <c r="X588" s="289">
        <f t="shared" si="96"/>
        <v>0</v>
      </c>
      <c r="Y588" s="289">
        <f t="shared" si="96"/>
        <v>0</v>
      </c>
      <c r="Z588" s="289">
        <f t="shared" si="96"/>
        <v>0</v>
      </c>
      <c r="AA588" s="289">
        <f t="shared" si="96"/>
        <v>0</v>
      </c>
      <c r="AB588" s="289">
        <f t="shared" si="96"/>
        <v>-223067</v>
      </c>
      <c r="AC588" s="289">
        <f t="shared" si="96"/>
        <v>0</v>
      </c>
      <c r="AD588" s="289">
        <f t="shared" si="96"/>
        <v>0</v>
      </c>
      <c r="AE588" s="289">
        <f t="shared" si="96"/>
        <v>0</v>
      </c>
      <c r="AF588" s="289">
        <f t="shared" si="96"/>
        <v>0</v>
      </c>
      <c r="AG588" s="289">
        <f t="shared" si="96"/>
        <v>-121025</v>
      </c>
      <c r="AH588" s="289">
        <f t="shared" si="96"/>
        <v>0</v>
      </c>
      <c r="AI588" s="289">
        <f t="shared" si="96"/>
        <v>0</v>
      </c>
      <c r="AJ588" s="289">
        <f t="shared" si="96"/>
        <v>0</v>
      </c>
      <c r="AK588" s="289">
        <f t="shared" si="96"/>
        <v>0</v>
      </c>
      <c r="AL588" s="289">
        <f t="shared" si="96"/>
        <v>-39181</v>
      </c>
      <c r="AM588" s="289">
        <f t="shared" si="96"/>
        <v>0</v>
      </c>
      <c r="AN588" s="289">
        <f t="shared" si="96"/>
        <v>0</v>
      </c>
      <c r="AO588" s="289">
        <f t="shared" si="96"/>
        <v>0</v>
      </c>
      <c r="AP588" s="289">
        <f t="shared" si="96"/>
        <v>0</v>
      </c>
      <c r="AQ588" s="289">
        <f t="shared" si="96"/>
        <v>-285135</v>
      </c>
      <c r="AR588" s="289">
        <f t="shared" si="96"/>
        <v>0</v>
      </c>
      <c r="AS588" s="289">
        <f t="shared" si="96"/>
        <v>0</v>
      </c>
      <c r="AT588" s="289">
        <f t="shared" si="96"/>
        <v>0</v>
      </c>
      <c r="AU588" s="289">
        <f t="shared" si="96"/>
        <v>0</v>
      </c>
      <c r="AV588" s="289">
        <f t="shared" si="96"/>
        <v>-321354</v>
      </c>
      <c r="AW588" s="289">
        <f t="shared" si="96"/>
        <v>0</v>
      </c>
      <c r="AX588" s="289">
        <f t="shared" si="96"/>
        <v>0</v>
      </c>
      <c r="AY588" s="289">
        <f t="shared" si="96"/>
        <v>0</v>
      </c>
      <c r="AZ588" s="289">
        <f t="shared" si="96"/>
        <v>0</v>
      </c>
      <c r="BA588" s="289">
        <f t="shared" si="96"/>
        <v>-895577</v>
      </c>
      <c r="BB588" s="289">
        <f t="shared" si="96"/>
        <v>0</v>
      </c>
      <c r="BC588" s="289">
        <f t="shared" si="96"/>
        <v>0</v>
      </c>
      <c r="BD588" s="289">
        <f t="shared" si="96"/>
        <v>0</v>
      </c>
      <c r="BE588" s="289">
        <f t="shared" si="96"/>
        <v>0</v>
      </c>
      <c r="BF588" s="289">
        <f t="shared" si="96"/>
        <v>-307649</v>
      </c>
      <c r="BG588" s="289">
        <f t="shared" si="96"/>
        <v>0</v>
      </c>
      <c r="BH588" s="289">
        <f t="shared" si="96"/>
        <v>0</v>
      </c>
      <c r="BI588" s="289">
        <f t="shared" si="96"/>
        <v>0</v>
      </c>
      <c r="BJ588" s="289">
        <f t="shared" si="96"/>
        <v>0</v>
      </c>
      <c r="BK588" s="289">
        <f t="shared" si="96"/>
        <v>-200779</v>
      </c>
      <c r="BL588" s="289">
        <f t="shared" si="96"/>
        <v>0</v>
      </c>
      <c r="BM588" s="289">
        <f t="shared" si="96"/>
        <v>0</v>
      </c>
      <c r="BN588" s="289">
        <f t="shared" si="96"/>
        <v>0</v>
      </c>
      <c r="BO588" s="289">
        <f t="shared" si="96"/>
        <v>0</v>
      </c>
      <c r="BP588" s="289">
        <f t="shared" si="96"/>
        <v>-483730</v>
      </c>
      <c r="BQ588" s="289">
        <f t="shared" si="96"/>
        <v>0</v>
      </c>
      <c r="BR588" s="289">
        <f t="shared" si="96"/>
        <v>0</v>
      </c>
      <c r="BS588" s="289">
        <f t="shared" si="94"/>
        <v>0</v>
      </c>
      <c r="BT588" s="289">
        <f t="shared" si="92"/>
        <v>0</v>
      </c>
      <c r="BU588" s="289">
        <f t="shared" si="92"/>
        <v>197914</v>
      </c>
      <c r="BV588" s="289">
        <f t="shared" si="92"/>
        <v>0</v>
      </c>
      <c r="BW588" s="289">
        <f t="shared" si="92"/>
        <v>0</v>
      </c>
      <c r="BX588" s="289">
        <f t="shared" si="92"/>
        <v>0</v>
      </c>
      <c r="BY588" s="289">
        <f t="shared" si="92"/>
        <v>0</v>
      </c>
      <c r="CA588" s="289">
        <f t="shared" si="93"/>
        <v>0</v>
      </c>
      <c r="CB588" s="289" t="e">
        <f>CB88-#REF!</f>
        <v>#REF!</v>
      </c>
    </row>
    <row r="589" spans="8:80" hidden="1" x14ac:dyDescent="0.35">
      <c r="H589" s="289">
        <f t="shared" ref="H589:W595" si="97">H89-BZ89</f>
        <v>-4253925</v>
      </c>
      <c r="I589" s="289">
        <f t="shared" si="97"/>
        <v>0</v>
      </c>
      <c r="J589" s="289">
        <f t="shared" si="97"/>
        <v>0</v>
      </c>
      <c r="K589" s="289">
        <f t="shared" si="96"/>
        <v>0</v>
      </c>
      <c r="L589" s="289">
        <f t="shared" si="96"/>
        <v>0</v>
      </c>
      <c r="M589" s="289">
        <f t="shared" si="96"/>
        <v>192086</v>
      </c>
      <c r="N589" s="289">
        <f t="shared" si="96"/>
        <v>0</v>
      </c>
      <c r="O589" s="289">
        <f t="shared" si="96"/>
        <v>0</v>
      </c>
      <c r="P589" s="289">
        <f t="shared" si="96"/>
        <v>0</v>
      </c>
      <c r="Q589" s="289">
        <f t="shared" si="96"/>
        <v>0</v>
      </c>
      <c r="R589" s="289">
        <f t="shared" si="96"/>
        <v>-27851</v>
      </c>
      <c r="S589" s="289">
        <f t="shared" si="96"/>
        <v>0</v>
      </c>
      <c r="T589" s="289">
        <f t="shared" si="96"/>
        <v>0</v>
      </c>
      <c r="U589" s="289">
        <f t="shared" si="96"/>
        <v>0</v>
      </c>
      <c r="V589" s="289">
        <f t="shared" si="96"/>
        <v>0</v>
      </c>
      <c r="W589" s="289">
        <f t="shared" si="96"/>
        <v>-348571</v>
      </c>
      <c r="X589" s="289">
        <f t="shared" si="96"/>
        <v>0</v>
      </c>
      <c r="Y589" s="289">
        <f t="shared" si="96"/>
        <v>0</v>
      </c>
      <c r="Z589" s="289">
        <f t="shared" si="96"/>
        <v>0</v>
      </c>
      <c r="AA589" s="289">
        <f t="shared" si="96"/>
        <v>0</v>
      </c>
      <c r="AB589" s="289">
        <f t="shared" si="96"/>
        <v>-576933</v>
      </c>
      <c r="AC589" s="289">
        <f t="shared" si="96"/>
        <v>0</v>
      </c>
      <c r="AD589" s="289">
        <f t="shared" si="96"/>
        <v>0</v>
      </c>
      <c r="AE589" s="289">
        <f t="shared" si="96"/>
        <v>0</v>
      </c>
      <c r="AF589" s="289">
        <f t="shared" si="96"/>
        <v>0</v>
      </c>
      <c r="AG589" s="289">
        <f t="shared" si="96"/>
        <v>-283975</v>
      </c>
      <c r="AH589" s="289">
        <f t="shared" si="96"/>
        <v>0</v>
      </c>
      <c r="AI589" s="289">
        <f t="shared" si="96"/>
        <v>0</v>
      </c>
      <c r="AJ589" s="289">
        <f t="shared" si="96"/>
        <v>0</v>
      </c>
      <c r="AK589" s="289">
        <f t="shared" si="96"/>
        <v>0</v>
      </c>
      <c r="AL589" s="289">
        <f t="shared" si="96"/>
        <v>-90819</v>
      </c>
      <c r="AM589" s="289">
        <f t="shared" si="96"/>
        <v>0</v>
      </c>
      <c r="AN589" s="289">
        <f t="shared" si="96"/>
        <v>0</v>
      </c>
      <c r="AO589" s="289">
        <f t="shared" si="96"/>
        <v>0</v>
      </c>
      <c r="AP589" s="289">
        <f t="shared" si="96"/>
        <v>0</v>
      </c>
      <c r="AQ589" s="289">
        <f t="shared" si="96"/>
        <v>-564865</v>
      </c>
      <c r="AR589" s="289">
        <f t="shared" si="96"/>
        <v>0</v>
      </c>
      <c r="AS589" s="289">
        <f t="shared" si="96"/>
        <v>0</v>
      </c>
      <c r="AT589" s="289">
        <f t="shared" si="96"/>
        <v>0</v>
      </c>
      <c r="AU589" s="289">
        <f t="shared" si="96"/>
        <v>0</v>
      </c>
      <c r="AV589" s="289">
        <f t="shared" si="96"/>
        <v>-508646</v>
      </c>
      <c r="AW589" s="289">
        <f t="shared" si="96"/>
        <v>0</v>
      </c>
      <c r="AX589" s="289">
        <f t="shared" si="96"/>
        <v>0</v>
      </c>
      <c r="AY589" s="289">
        <f t="shared" si="96"/>
        <v>0</v>
      </c>
      <c r="AZ589" s="289">
        <f t="shared" si="96"/>
        <v>0</v>
      </c>
      <c r="BA589" s="289">
        <f t="shared" si="96"/>
        <v>-979423</v>
      </c>
      <c r="BB589" s="289">
        <f t="shared" si="96"/>
        <v>0</v>
      </c>
      <c r="BC589" s="289">
        <f t="shared" si="96"/>
        <v>0</v>
      </c>
      <c r="BD589" s="289">
        <f t="shared" si="96"/>
        <v>0</v>
      </c>
      <c r="BE589" s="289">
        <f t="shared" si="96"/>
        <v>0</v>
      </c>
      <c r="BF589" s="289">
        <f t="shared" si="96"/>
        <v>-347351</v>
      </c>
      <c r="BG589" s="289">
        <f t="shared" si="96"/>
        <v>0</v>
      </c>
      <c r="BH589" s="289">
        <f t="shared" si="96"/>
        <v>0</v>
      </c>
      <c r="BI589" s="289">
        <f t="shared" si="96"/>
        <v>0</v>
      </c>
      <c r="BJ589" s="289">
        <f t="shared" si="96"/>
        <v>0</v>
      </c>
      <c r="BK589" s="289">
        <f t="shared" si="96"/>
        <v>-154221</v>
      </c>
      <c r="BL589" s="289">
        <f t="shared" si="96"/>
        <v>0</v>
      </c>
      <c r="BM589" s="289">
        <f t="shared" si="96"/>
        <v>0</v>
      </c>
      <c r="BN589" s="289">
        <f t="shared" si="96"/>
        <v>0</v>
      </c>
      <c r="BO589" s="289">
        <f t="shared" si="96"/>
        <v>0</v>
      </c>
      <c r="BP589" s="289">
        <f t="shared" si="96"/>
        <v>-371270</v>
      </c>
      <c r="BQ589" s="289">
        <f t="shared" si="96"/>
        <v>0</v>
      </c>
      <c r="BR589" s="289">
        <f t="shared" si="96"/>
        <v>0</v>
      </c>
      <c r="BS589" s="289">
        <f t="shared" si="94"/>
        <v>0</v>
      </c>
      <c r="BT589" s="289">
        <f t="shared" si="92"/>
        <v>0</v>
      </c>
      <c r="BU589" s="289">
        <f t="shared" si="92"/>
        <v>192086</v>
      </c>
      <c r="BV589" s="289">
        <f t="shared" si="92"/>
        <v>0</v>
      </c>
      <c r="BW589" s="289">
        <f t="shared" si="92"/>
        <v>0</v>
      </c>
      <c r="BX589" s="289">
        <f t="shared" si="92"/>
        <v>0</v>
      </c>
      <c r="BY589" s="289">
        <f t="shared" si="92"/>
        <v>0</v>
      </c>
      <c r="CA589" s="289">
        <f t="shared" si="93"/>
        <v>0</v>
      </c>
      <c r="CB589" s="289" t="e">
        <f>CB89-#REF!</f>
        <v>#REF!</v>
      </c>
    </row>
    <row r="590" spans="8:80" hidden="1" x14ac:dyDescent="0.35">
      <c r="H590" s="289">
        <f t="shared" si="97"/>
        <v>0</v>
      </c>
      <c r="I590" s="289">
        <f t="shared" si="97"/>
        <v>0</v>
      </c>
      <c r="J590" s="289">
        <f t="shared" si="97"/>
        <v>0</v>
      </c>
      <c r="K590" s="289">
        <f t="shared" si="96"/>
        <v>0</v>
      </c>
      <c r="L590" s="289">
        <f t="shared" si="96"/>
        <v>0</v>
      </c>
      <c r="M590" s="289">
        <f t="shared" si="96"/>
        <v>0</v>
      </c>
      <c r="N590" s="289">
        <f t="shared" si="96"/>
        <v>0</v>
      </c>
      <c r="O590" s="289">
        <f t="shared" si="96"/>
        <v>0</v>
      </c>
      <c r="P590" s="289">
        <f t="shared" si="96"/>
        <v>0</v>
      </c>
      <c r="Q590" s="289">
        <f t="shared" si="96"/>
        <v>0</v>
      </c>
      <c r="R590" s="289">
        <f t="shared" si="96"/>
        <v>0</v>
      </c>
      <c r="S590" s="289">
        <f t="shared" si="96"/>
        <v>0</v>
      </c>
      <c r="T590" s="289">
        <f t="shared" si="96"/>
        <v>0</v>
      </c>
      <c r="U590" s="289">
        <f t="shared" si="96"/>
        <v>0</v>
      </c>
      <c r="V590" s="289">
        <f t="shared" si="96"/>
        <v>0</v>
      </c>
      <c r="W590" s="289">
        <f t="shared" si="96"/>
        <v>0</v>
      </c>
      <c r="X590" s="289">
        <f t="shared" si="96"/>
        <v>0</v>
      </c>
      <c r="Y590" s="289">
        <f t="shared" si="96"/>
        <v>0</v>
      </c>
      <c r="Z590" s="289">
        <f t="shared" si="96"/>
        <v>0</v>
      </c>
      <c r="AA590" s="289">
        <f t="shared" si="96"/>
        <v>0</v>
      </c>
      <c r="AB590" s="289">
        <f t="shared" si="96"/>
        <v>0</v>
      </c>
      <c r="AC590" s="289">
        <f t="shared" si="96"/>
        <v>0</v>
      </c>
      <c r="AD590" s="289">
        <f t="shared" si="96"/>
        <v>0</v>
      </c>
      <c r="AE590" s="289">
        <f t="shared" si="96"/>
        <v>0</v>
      </c>
      <c r="AF590" s="289">
        <f t="shared" si="96"/>
        <v>0</v>
      </c>
      <c r="AG590" s="289">
        <f t="shared" si="96"/>
        <v>0</v>
      </c>
      <c r="AH590" s="289">
        <f t="shared" si="96"/>
        <v>0</v>
      </c>
      <c r="AI590" s="289">
        <f t="shared" si="96"/>
        <v>0</v>
      </c>
      <c r="AJ590" s="289">
        <f t="shared" si="96"/>
        <v>0</v>
      </c>
      <c r="AK590" s="289">
        <f t="shared" si="96"/>
        <v>0</v>
      </c>
      <c r="AL590" s="289">
        <f t="shared" si="96"/>
        <v>0</v>
      </c>
      <c r="AM590" s="289">
        <f t="shared" si="96"/>
        <v>0</v>
      </c>
      <c r="AN590" s="289">
        <f t="shared" si="96"/>
        <v>0</v>
      </c>
      <c r="AO590" s="289">
        <f t="shared" si="96"/>
        <v>0</v>
      </c>
      <c r="AP590" s="289">
        <f t="shared" si="96"/>
        <v>0</v>
      </c>
      <c r="AQ590" s="289">
        <f t="shared" si="96"/>
        <v>0</v>
      </c>
      <c r="AR590" s="289">
        <f t="shared" si="96"/>
        <v>0</v>
      </c>
      <c r="AS590" s="289">
        <f t="shared" si="96"/>
        <v>0</v>
      </c>
      <c r="AT590" s="289">
        <f t="shared" si="96"/>
        <v>0</v>
      </c>
      <c r="AU590" s="289">
        <f t="shared" si="96"/>
        <v>0</v>
      </c>
      <c r="AV590" s="289">
        <f t="shared" si="96"/>
        <v>0</v>
      </c>
      <c r="AW590" s="289">
        <f t="shared" si="96"/>
        <v>0</v>
      </c>
      <c r="AX590" s="289">
        <f t="shared" si="96"/>
        <v>0</v>
      </c>
      <c r="AY590" s="289">
        <f t="shared" si="96"/>
        <v>0</v>
      </c>
      <c r="AZ590" s="289">
        <f t="shared" si="96"/>
        <v>0</v>
      </c>
      <c r="BA590" s="289">
        <f t="shared" si="96"/>
        <v>0</v>
      </c>
      <c r="BB590" s="289">
        <f t="shared" si="96"/>
        <v>0</v>
      </c>
      <c r="BC590" s="289">
        <f t="shared" si="96"/>
        <v>0</v>
      </c>
      <c r="BD590" s="289">
        <f t="shared" si="96"/>
        <v>0</v>
      </c>
      <c r="BE590" s="289">
        <f t="shared" si="96"/>
        <v>0</v>
      </c>
      <c r="BF590" s="289">
        <f t="shared" si="96"/>
        <v>0</v>
      </c>
      <c r="BG590" s="289">
        <f t="shared" si="96"/>
        <v>0</v>
      </c>
      <c r="BH590" s="289">
        <f t="shared" si="96"/>
        <v>0</v>
      </c>
      <c r="BI590" s="289">
        <f t="shared" si="96"/>
        <v>0</v>
      </c>
      <c r="BJ590" s="289">
        <f t="shared" si="96"/>
        <v>0</v>
      </c>
      <c r="BK590" s="289">
        <f t="shared" si="96"/>
        <v>0</v>
      </c>
      <c r="BL590" s="289">
        <f t="shared" si="96"/>
        <v>0</v>
      </c>
      <c r="BM590" s="289">
        <f t="shared" si="96"/>
        <v>0</v>
      </c>
      <c r="BN590" s="289">
        <f t="shared" si="96"/>
        <v>0</v>
      </c>
      <c r="BO590" s="289">
        <f t="shared" si="96"/>
        <v>0</v>
      </c>
      <c r="BP590" s="289">
        <f t="shared" si="96"/>
        <v>0</v>
      </c>
      <c r="BQ590" s="289">
        <f t="shared" si="96"/>
        <v>0</v>
      </c>
      <c r="BR590" s="289">
        <f t="shared" si="96"/>
        <v>0</v>
      </c>
      <c r="BS590" s="289">
        <f t="shared" si="94"/>
        <v>0</v>
      </c>
      <c r="BT590" s="289">
        <f t="shared" si="92"/>
        <v>0</v>
      </c>
      <c r="BU590" s="289">
        <f t="shared" si="92"/>
        <v>0</v>
      </c>
      <c r="BV590" s="289">
        <f t="shared" si="92"/>
        <v>0</v>
      </c>
      <c r="BW590" s="289">
        <f t="shared" si="92"/>
        <v>0</v>
      </c>
      <c r="BX590" s="289">
        <f t="shared" si="92"/>
        <v>0</v>
      </c>
      <c r="BY590" s="289">
        <f t="shared" si="92"/>
        <v>0</v>
      </c>
      <c r="CA590" s="289">
        <f t="shared" si="93"/>
        <v>0</v>
      </c>
      <c r="CB590" s="289" t="e">
        <f>CB90-#REF!</f>
        <v>#REF!</v>
      </c>
    </row>
    <row r="591" spans="8:80" hidden="1" x14ac:dyDescent="0.35">
      <c r="H591" s="289">
        <f t="shared" si="97"/>
        <v>-6621356</v>
      </c>
      <c r="I591" s="289">
        <f t="shared" si="97"/>
        <v>0</v>
      </c>
      <c r="J591" s="289">
        <f t="shared" si="97"/>
        <v>0</v>
      </c>
      <c r="K591" s="289">
        <f t="shared" si="96"/>
        <v>0</v>
      </c>
      <c r="L591" s="289">
        <f t="shared" si="96"/>
        <v>0</v>
      </c>
      <c r="M591" s="289">
        <f t="shared" si="96"/>
        <v>360431</v>
      </c>
      <c r="N591" s="289">
        <f t="shared" si="96"/>
        <v>0</v>
      </c>
      <c r="O591" s="289">
        <f t="shared" si="96"/>
        <v>0</v>
      </c>
      <c r="P591" s="289">
        <f t="shared" si="96"/>
        <v>0</v>
      </c>
      <c r="Q591" s="289">
        <f t="shared" si="96"/>
        <v>0</v>
      </c>
      <c r="R591" s="289">
        <f t="shared" si="96"/>
        <v>-34735</v>
      </c>
      <c r="S591" s="289">
        <f t="shared" si="96"/>
        <v>0</v>
      </c>
      <c r="T591" s="289">
        <f t="shared" si="96"/>
        <v>0</v>
      </c>
      <c r="U591" s="289">
        <f t="shared" si="96"/>
        <v>0</v>
      </c>
      <c r="V591" s="289">
        <f t="shared" si="96"/>
        <v>0</v>
      </c>
      <c r="W591" s="289">
        <f t="shared" si="96"/>
        <v>-431476</v>
      </c>
      <c r="X591" s="289">
        <f t="shared" si="96"/>
        <v>0</v>
      </c>
      <c r="Y591" s="289">
        <f t="shared" si="96"/>
        <v>0</v>
      </c>
      <c r="Z591" s="289">
        <f t="shared" si="96"/>
        <v>0</v>
      </c>
      <c r="AA591" s="289">
        <f t="shared" si="96"/>
        <v>0</v>
      </c>
      <c r="AB591" s="289">
        <f t="shared" si="96"/>
        <v>-710791</v>
      </c>
      <c r="AC591" s="289">
        <f t="shared" si="96"/>
        <v>0</v>
      </c>
      <c r="AD591" s="289">
        <f t="shared" si="96"/>
        <v>0</v>
      </c>
      <c r="AE591" s="289">
        <f t="shared" si="96"/>
        <v>0</v>
      </c>
      <c r="AF591" s="289">
        <f t="shared" si="96"/>
        <v>0</v>
      </c>
      <c r="AG591" s="289">
        <f t="shared" si="96"/>
        <v>-361804</v>
      </c>
      <c r="AH591" s="289">
        <f t="shared" si="96"/>
        <v>0</v>
      </c>
      <c r="AI591" s="289">
        <f t="shared" si="96"/>
        <v>0</v>
      </c>
      <c r="AJ591" s="289">
        <f t="shared" si="96"/>
        <v>0</v>
      </c>
      <c r="AK591" s="289">
        <f t="shared" si="96"/>
        <v>0</v>
      </c>
      <c r="AL591" s="289">
        <f t="shared" si="96"/>
        <v>-116540</v>
      </c>
      <c r="AM591" s="289">
        <f t="shared" si="96"/>
        <v>0</v>
      </c>
      <c r="AN591" s="289">
        <f t="shared" si="96"/>
        <v>0</v>
      </c>
      <c r="AO591" s="289">
        <f t="shared" si="96"/>
        <v>0</v>
      </c>
      <c r="AP591" s="289">
        <f t="shared" si="96"/>
        <v>0</v>
      </c>
      <c r="AQ591" s="289">
        <f t="shared" si="96"/>
        <v>-772017</v>
      </c>
      <c r="AR591" s="289">
        <f t="shared" si="96"/>
        <v>0</v>
      </c>
      <c r="AS591" s="289">
        <f t="shared" si="96"/>
        <v>0</v>
      </c>
      <c r="AT591" s="289">
        <f t="shared" si="96"/>
        <v>0</v>
      </c>
      <c r="AU591" s="289">
        <f t="shared" si="96"/>
        <v>0</v>
      </c>
      <c r="AV591" s="289">
        <f t="shared" si="96"/>
        <v>-760088</v>
      </c>
      <c r="AW591" s="289">
        <f t="shared" si="96"/>
        <v>0</v>
      </c>
      <c r="AX591" s="289">
        <f t="shared" si="96"/>
        <v>0</v>
      </c>
      <c r="AY591" s="289">
        <f t="shared" si="96"/>
        <v>0</v>
      </c>
      <c r="AZ591" s="289">
        <f t="shared" si="96"/>
        <v>0</v>
      </c>
      <c r="BA591" s="289">
        <f t="shared" si="96"/>
        <v>-1718197</v>
      </c>
      <c r="BB591" s="289">
        <f t="shared" si="96"/>
        <v>0</v>
      </c>
      <c r="BC591" s="289">
        <f t="shared" si="96"/>
        <v>0</v>
      </c>
      <c r="BD591" s="289">
        <f t="shared" si="96"/>
        <v>0</v>
      </c>
      <c r="BE591" s="289">
        <f t="shared" si="96"/>
        <v>0</v>
      </c>
      <c r="BF591" s="289">
        <f t="shared" si="96"/>
        <v>-602580</v>
      </c>
      <c r="BG591" s="289">
        <f t="shared" si="96"/>
        <v>0</v>
      </c>
      <c r="BH591" s="289">
        <f t="shared" si="96"/>
        <v>0</v>
      </c>
      <c r="BI591" s="289">
        <f t="shared" si="96"/>
        <v>0</v>
      </c>
      <c r="BJ591" s="289">
        <f t="shared" si="96"/>
        <v>0</v>
      </c>
      <c r="BK591" s="289">
        <f t="shared" si="96"/>
        <v>-326557</v>
      </c>
      <c r="BL591" s="289">
        <f t="shared" si="96"/>
        <v>0</v>
      </c>
      <c r="BM591" s="289">
        <f t="shared" si="96"/>
        <v>0</v>
      </c>
      <c r="BN591" s="289">
        <f t="shared" si="96"/>
        <v>0</v>
      </c>
      <c r="BO591" s="289">
        <f t="shared" si="96"/>
        <v>0</v>
      </c>
      <c r="BP591" s="289">
        <f t="shared" si="96"/>
        <v>-786571</v>
      </c>
      <c r="BQ591" s="289">
        <f t="shared" si="96"/>
        <v>0</v>
      </c>
      <c r="BR591" s="289">
        <f t="shared" si="96"/>
        <v>0</v>
      </c>
      <c r="BS591" s="289">
        <f t="shared" si="94"/>
        <v>0</v>
      </c>
      <c r="BT591" s="289">
        <f t="shared" si="92"/>
        <v>0</v>
      </c>
      <c r="BU591" s="289">
        <f t="shared" si="92"/>
        <v>360431</v>
      </c>
      <c r="BV591" s="289">
        <f t="shared" si="92"/>
        <v>0</v>
      </c>
      <c r="BW591" s="289">
        <f t="shared" si="92"/>
        <v>0</v>
      </c>
      <c r="BX591" s="289">
        <f t="shared" si="92"/>
        <v>0</v>
      </c>
      <c r="BY591" s="289">
        <f t="shared" si="92"/>
        <v>0</v>
      </c>
      <c r="CA591" s="289">
        <f t="shared" si="93"/>
        <v>0</v>
      </c>
      <c r="CB591" s="289" t="e">
        <f>CB91-#REF!</f>
        <v>#REF!</v>
      </c>
    </row>
    <row r="592" spans="8:80" hidden="1" x14ac:dyDescent="0.35">
      <c r="H592" s="289">
        <f t="shared" si="97"/>
        <v>0</v>
      </c>
      <c r="I592" s="289">
        <f t="shared" si="97"/>
        <v>0</v>
      </c>
      <c r="J592" s="289">
        <f t="shared" si="97"/>
        <v>0</v>
      </c>
      <c r="K592" s="289">
        <f t="shared" si="96"/>
        <v>0</v>
      </c>
      <c r="L592" s="289">
        <f t="shared" si="96"/>
        <v>0</v>
      </c>
      <c r="M592" s="289">
        <f t="shared" si="96"/>
        <v>0</v>
      </c>
      <c r="N592" s="289">
        <f t="shared" si="96"/>
        <v>0</v>
      </c>
      <c r="O592" s="289">
        <f t="shared" si="96"/>
        <v>0</v>
      </c>
      <c r="P592" s="289">
        <f t="shared" si="96"/>
        <v>0</v>
      </c>
      <c r="Q592" s="289">
        <f t="shared" si="96"/>
        <v>0</v>
      </c>
      <c r="R592" s="289">
        <f t="shared" si="96"/>
        <v>0</v>
      </c>
      <c r="S592" s="289">
        <f t="shared" si="96"/>
        <v>0</v>
      </c>
      <c r="T592" s="289">
        <f t="shared" si="96"/>
        <v>0</v>
      </c>
      <c r="U592" s="289">
        <f t="shared" si="96"/>
        <v>0</v>
      </c>
      <c r="V592" s="289">
        <f t="shared" si="96"/>
        <v>0</v>
      </c>
      <c r="W592" s="289">
        <f t="shared" si="96"/>
        <v>0</v>
      </c>
      <c r="X592" s="289">
        <f t="shared" si="96"/>
        <v>0</v>
      </c>
      <c r="Y592" s="289">
        <f t="shared" si="96"/>
        <v>0</v>
      </c>
      <c r="Z592" s="289">
        <f t="shared" ref="Z592:BR595" si="98">Z92-CR92</f>
        <v>0</v>
      </c>
      <c r="AA592" s="289">
        <f t="shared" si="98"/>
        <v>0</v>
      </c>
      <c r="AB592" s="289">
        <f t="shared" si="98"/>
        <v>0</v>
      </c>
      <c r="AC592" s="289">
        <f t="shared" si="98"/>
        <v>0</v>
      </c>
      <c r="AD592" s="289">
        <f t="shared" si="98"/>
        <v>0</v>
      </c>
      <c r="AE592" s="289">
        <f t="shared" si="98"/>
        <v>0</v>
      </c>
      <c r="AF592" s="289">
        <f t="shared" si="98"/>
        <v>0</v>
      </c>
      <c r="AG592" s="289">
        <f t="shared" si="98"/>
        <v>0</v>
      </c>
      <c r="AH592" s="289">
        <f t="shared" si="98"/>
        <v>0</v>
      </c>
      <c r="AI592" s="289">
        <f t="shared" si="98"/>
        <v>0</v>
      </c>
      <c r="AJ592" s="289">
        <f t="shared" si="98"/>
        <v>0</v>
      </c>
      <c r="AK592" s="289">
        <f t="shared" si="98"/>
        <v>0</v>
      </c>
      <c r="AL592" s="289">
        <f t="shared" si="98"/>
        <v>0</v>
      </c>
      <c r="AM592" s="289">
        <f t="shared" si="98"/>
        <v>0</v>
      </c>
      <c r="AN592" s="289">
        <f t="shared" si="98"/>
        <v>0</v>
      </c>
      <c r="AO592" s="289">
        <f t="shared" si="98"/>
        <v>0</v>
      </c>
      <c r="AP592" s="289">
        <f t="shared" si="98"/>
        <v>0</v>
      </c>
      <c r="AQ592" s="289">
        <f t="shared" si="98"/>
        <v>0</v>
      </c>
      <c r="AR592" s="289">
        <f t="shared" si="98"/>
        <v>0</v>
      </c>
      <c r="AS592" s="289">
        <f t="shared" si="98"/>
        <v>0</v>
      </c>
      <c r="AT592" s="289">
        <f t="shared" si="98"/>
        <v>0</v>
      </c>
      <c r="AU592" s="289">
        <f t="shared" si="98"/>
        <v>0</v>
      </c>
      <c r="AV592" s="289">
        <f t="shared" si="98"/>
        <v>0</v>
      </c>
      <c r="AW592" s="289">
        <f t="shared" si="98"/>
        <v>0</v>
      </c>
      <c r="AX592" s="289">
        <f t="shared" si="98"/>
        <v>0</v>
      </c>
      <c r="AY592" s="289">
        <f t="shared" si="98"/>
        <v>0</v>
      </c>
      <c r="AZ592" s="289">
        <f t="shared" si="98"/>
        <v>0</v>
      </c>
      <c r="BA592" s="289">
        <f t="shared" si="98"/>
        <v>0</v>
      </c>
      <c r="BB592" s="289">
        <f t="shared" si="98"/>
        <v>0</v>
      </c>
      <c r="BC592" s="289">
        <f t="shared" si="98"/>
        <v>0</v>
      </c>
      <c r="BD592" s="289">
        <f t="shared" si="98"/>
        <v>0</v>
      </c>
      <c r="BE592" s="289">
        <f t="shared" si="98"/>
        <v>0</v>
      </c>
      <c r="BF592" s="289">
        <f t="shared" si="98"/>
        <v>0</v>
      </c>
      <c r="BG592" s="289">
        <f t="shared" si="98"/>
        <v>0</v>
      </c>
      <c r="BH592" s="289">
        <f t="shared" si="98"/>
        <v>0</v>
      </c>
      <c r="BI592" s="289">
        <f t="shared" si="98"/>
        <v>0</v>
      </c>
      <c r="BJ592" s="289">
        <f t="shared" si="98"/>
        <v>0</v>
      </c>
      <c r="BK592" s="289">
        <f t="shared" si="98"/>
        <v>0</v>
      </c>
      <c r="BL592" s="289">
        <f t="shared" si="98"/>
        <v>0</v>
      </c>
      <c r="BM592" s="289">
        <f t="shared" si="98"/>
        <v>0</v>
      </c>
      <c r="BN592" s="289">
        <f t="shared" si="98"/>
        <v>0</v>
      </c>
      <c r="BO592" s="289">
        <f t="shared" si="98"/>
        <v>0</v>
      </c>
      <c r="BP592" s="289">
        <f t="shared" si="98"/>
        <v>0</v>
      </c>
      <c r="BQ592" s="289">
        <f t="shared" si="98"/>
        <v>0</v>
      </c>
      <c r="BR592" s="289">
        <f t="shared" si="98"/>
        <v>0</v>
      </c>
      <c r="BS592" s="289">
        <f t="shared" si="94"/>
        <v>0</v>
      </c>
      <c r="BT592" s="289">
        <f t="shared" si="92"/>
        <v>0</v>
      </c>
      <c r="BU592" s="289">
        <f t="shared" si="92"/>
        <v>0</v>
      </c>
      <c r="BV592" s="289">
        <f t="shared" si="92"/>
        <v>0</v>
      </c>
      <c r="BW592" s="289">
        <f t="shared" si="92"/>
        <v>0</v>
      </c>
      <c r="BX592" s="289">
        <f t="shared" si="92"/>
        <v>0</v>
      </c>
      <c r="BY592" s="289">
        <f t="shared" si="92"/>
        <v>0</v>
      </c>
      <c r="CA592" s="289">
        <f t="shared" si="93"/>
        <v>0</v>
      </c>
      <c r="CB592" s="289" t="e">
        <f>CB92-#REF!</f>
        <v>#REF!</v>
      </c>
    </row>
    <row r="593" spans="8:80" hidden="1" x14ac:dyDescent="0.35">
      <c r="H593" s="289">
        <f t="shared" si="97"/>
        <v>-5131379</v>
      </c>
      <c r="I593" s="289">
        <f t="shared" si="97"/>
        <v>0</v>
      </c>
      <c r="J593" s="289">
        <f t="shared" si="97"/>
        <v>0</v>
      </c>
      <c r="K593" s="289">
        <f t="shared" si="97"/>
        <v>0</v>
      </c>
      <c r="L593" s="289">
        <f t="shared" si="97"/>
        <v>0</v>
      </c>
      <c r="M593" s="289">
        <f t="shared" si="97"/>
        <v>242730</v>
      </c>
      <c r="N593" s="289">
        <f t="shared" si="97"/>
        <v>0</v>
      </c>
      <c r="O593" s="289">
        <f t="shared" si="97"/>
        <v>0</v>
      </c>
      <c r="P593" s="289">
        <f t="shared" si="97"/>
        <v>0</v>
      </c>
      <c r="Q593" s="289">
        <f t="shared" si="97"/>
        <v>0</v>
      </c>
      <c r="R593" s="289">
        <f t="shared" si="97"/>
        <v>-1059858</v>
      </c>
      <c r="S593" s="289">
        <f t="shared" si="97"/>
        <v>0</v>
      </c>
      <c r="T593" s="289">
        <f t="shared" si="97"/>
        <v>0</v>
      </c>
      <c r="U593" s="289">
        <f t="shared" si="97"/>
        <v>0</v>
      </c>
      <c r="V593" s="289">
        <f t="shared" si="97"/>
        <v>0</v>
      </c>
      <c r="W593" s="289">
        <f t="shared" si="97"/>
        <v>-118065</v>
      </c>
      <c r="X593" s="289">
        <f t="shared" ref="X593:Y595" si="99">X93-CP93</f>
        <v>0</v>
      </c>
      <c r="Y593" s="289">
        <f t="shared" si="99"/>
        <v>0</v>
      </c>
      <c r="Z593" s="289">
        <f t="shared" si="98"/>
        <v>0</v>
      </c>
      <c r="AA593" s="289">
        <f t="shared" si="98"/>
        <v>0</v>
      </c>
      <c r="AB593" s="289">
        <f t="shared" si="98"/>
        <v>-597158</v>
      </c>
      <c r="AC593" s="289">
        <f t="shared" si="98"/>
        <v>0</v>
      </c>
      <c r="AD593" s="289">
        <f t="shared" si="98"/>
        <v>0</v>
      </c>
      <c r="AE593" s="289">
        <f t="shared" si="98"/>
        <v>0</v>
      </c>
      <c r="AF593" s="289">
        <f t="shared" si="98"/>
        <v>0</v>
      </c>
      <c r="AG593" s="289">
        <f t="shared" si="98"/>
        <v>-609478</v>
      </c>
      <c r="AH593" s="289">
        <f t="shared" si="98"/>
        <v>0</v>
      </c>
      <c r="AI593" s="289">
        <f t="shared" si="98"/>
        <v>0</v>
      </c>
      <c r="AJ593" s="289">
        <f t="shared" si="98"/>
        <v>0</v>
      </c>
      <c r="AK593" s="289">
        <f t="shared" si="98"/>
        <v>0</v>
      </c>
      <c r="AL593" s="289">
        <f t="shared" si="98"/>
        <v>-54026</v>
      </c>
      <c r="AM593" s="289">
        <f t="shared" si="98"/>
        <v>0</v>
      </c>
      <c r="AN593" s="289">
        <f t="shared" si="98"/>
        <v>0</v>
      </c>
      <c r="AO593" s="289">
        <f t="shared" si="98"/>
        <v>0</v>
      </c>
      <c r="AP593" s="289">
        <f t="shared" si="98"/>
        <v>0</v>
      </c>
      <c r="AQ593" s="289">
        <f t="shared" si="98"/>
        <v>-761316</v>
      </c>
      <c r="AR593" s="289">
        <f t="shared" si="98"/>
        <v>0</v>
      </c>
      <c r="AS593" s="289">
        <f t="shared" si="98"/>
        <v>0</v>
      </c>
      <c r="AT593" s="289">
        <f t="shared" si="98"/>
        <v>0</v>
      </c>
      <c r="AU593" s="289">
        <f t="shared" si="98"/>
        <v>0</v>
      </c>
      <c r="AV593" s="289">
        <f t="shared" si="98"/>
        <v>-480666</v>
      </c>
      <c r="AW593" s="289">
        <f t="shared" si="98"/>
        <v>0</v>
      </c>
      <c r="AX593" s="289">
        <f t="shared" si="98"/>
        <v>0</v>
      </c>
      <c r="AY593" s="289">
        <f t="shared" si="98"/>
        <v>0</v>
      </c>
      <c r="AZ593" s="289">
        <f t="shared" si="98"/>
        <v>0</v>
      </c>
      <c r="BA593" s="289">
        <f t="shared" si="98"/>
        <v>0</v>
      </c>
      <c r="BB593" s="289">
        <f t="shared" si="98"/>
        <v>0</v>
      </c>
      <c r="BC593" s="289">
        <f t="shared" si="98"/>
        <v>0</v>
      </c>
      <c r="BD593" s="289">
        <f t="shared" si="98"/>
        <v>0</v>
      </c>
      <c r="BE593" s="289">
        <f t="shared" si="98"/>
        <v>0</v>
      </c>
      <c r="BF593" s="289">
        <f t="shared" si="98"/>
        <v>-82105</v>
      </c>
      <c r="BG593" s="289">
        <f t="shared" si="98"/>
        <v>0</v>
      </c>
      <c r="BH593" s="289">
        <f t="shared" si="98"/>
        <v>0</v>
      </c>
      <c r="BI593" s="289">
        <f t="shared" si="98"/>
        <v>0</v>
      </c>
      <c r="BJ593" s="289">
        <f t="shared" si="98"/>
        <v>0</v>
      </c>
      <c r="BK593" s="289">
        <f t="shared" si="98"/>
        <v>-339319</v>
      </c>
      <c r="BL593" s="289">
        <f t="shared" si="98"/>
        <v>0</v>
      </c>
      <c r="BM593" s="289">
        <f t="shared" si="98"/>
        <v>0</v>
      </c>
      <c r="BN593" s="289">
        <f t="shared" si="98"/>
        <v>0</v>
      </c>
      <c r="BO593" s="289">
        <f t="shared" si="98"/>
        <v>0</v>
      </c>
      <c r="BP593" s="289">
        <f t="shared" si="98"/>
        <v>-399473</v>
      </c>
      <c r="BQ593" s="289">
        <f t="shared" si="98"/>
        <v>0</v>
      </c>
      <c r="BR593" s="289">
        <f t="shared" si="98"/>
        <v>0</v>
      </c>
      <c r="BS593" s="289">
        <f t="shared" si="94"/>
        <v>0</v>
      </c>
      <c r="BT593" s="289">
        <f t="shared" si="92"/>
        <v>0</v>
      </c>
      <c r="BU593" s="289">
        <f t="shared" si="92"/>
        <v>242730</v>
      </c>
      <c r="BV593" s="289">
        <f t="shared" si="92"/>
        <v>0</v>
      </c>
      <c r="BW593" s="289">
        <f t="shared" si="92"/>
        <v>0</v>
      </c>
      <c r="BX593" s="289">
        <f t="shared" si="92"/>
        <v>0</v>
      </c>
      <c r="BY593" s="289">
        <f t="shared" si="92"/>
        <v>0</v>
      </c>
      <c r="CA593" s="289">
        <f t="shared" si="93"/>
        <v>0</v>
      </c>
      <c r="CB593" s="289" t="e">
        <f>CB93-#REF!</f>
        <v>#REF!</v>
      </c>
    </row>
    <row r="594" spans="8:80" hidden="1" x14ac:dyDescent="0.35">
      <c r="H594" s="289">
        <f t="shared" si="97"/>
        <v>-5020312</v>
      </c>
      <c r="I594" s="289">
        <f t="shared" si="97"/>
        <v>0</v>
      </c>
      <c r="J594" s="289">
        <f t="shared" si="97"/>
        <v>0</v>
      </c>
      <c r="K594" s="289">
        <f t="shared" si="97"/>
        <v>0</v>
      </c>
      <c r="L594" s="289">
        <f t="shared" si="97"/>
        <v>0</v>
      </c>
      <c r="M594" s="289">
        <f t="shared" si="97"/>
        <v>347879</v>
      </c>
      <c r="N594" s="289">
        <f t="shared" si="97"/>
        <v>0</v>
      </c>
      <c r="O594" s="289">
        <f t="shared" si="97"/>
        <v>0</v>
      </c>
      <c r="P594" s="289">
        <f t="shared" si="97"/>
        <v>0</v>
      </c>
      <c r="Q594" s="289">
        <f t="shared" si="97"/>
        <v>0</v>
      </c>
      <c r="R594" s="289">
        <f t="shared" si="97"/>
        <v>-996244</v>
      </c>
      <c r="S594" s="289">
        <f t="shared" si="97"/>
        <v>0</v>
      </c>
      <c r="T594" s="289">
        <f t="shared" si="97"/>
        <v>0</v>
      </c>
      <c r="U594" s="289">
        <f t="shared" si="97"/>
        <v>0</v>
      </c>
      <c r="V594" s="289">
        <f t="shared" si="97"/>
        <v>0</v>
      </c>
      <c r="W594" s="289">
        <f t="shared" si="97"/>
        <v>-109919</v>
      </c>
      <c r="X594" s="289">
        <f t="shared" si="99"/>
        <v>0</v>
      </c>
      <c r="Y594" s="289">
        <f t="shared" si="99"/>
        <v>0</v>
      </c>
      <c r="Z594" s="289">
        <f t="shared" si="98"/>
        <v>0</v>
      </c>
      <c r="AA594" s="289">
        <f t="shared" si="98"/>
        <v>0</v>
      </c>
      <c r="AB594" s="289">
        <f t="shared" si="98"/>
        <v>-548764</v>
      </c>
      <c r="AC594" s="289">
        <f t="shared" si="98"/>
        <v>0</v>
      </c>
      <c r="AD594" s="289">
        <f t="shared" si="98"/>
        <v>0</v>
      </c>
      <c r="AE594" s="289">
        <f t="shared" si="98"/>
        <v>0</v>
      </c>
      <c r="AF594" s="289">
        <f t="shared" si="98"/>
        <v>0</v>
      </c>
      <c r="AG594" s="289">
        <f t="shared" si="98"/>
        <v>-558396</v>
      </c>
      <c r="AH594" s="289">
        <f t="shared" si="98"/>
        <v>0</v>
      </c>
      <c r="AI594" s="289">
        <f t="shared" si="98"/>
        <v>0</v>
      </c>
      <c r="AJ594" s="289">
        <f t="shared" si="98"/>
        <v>0</v>
      </c>
      <c r="AK594" s="289">
        <f t="shared" si="98"/>
        <v>0</v>
      </c>
      <c r="AL594" s="289">
        <f t="shared" si="98"/>
        <v>-50466</v>
      </c>
      <c r="AM594" s="289">
        <f t="shared" si="98"/>
        <v>0</v>
      </c>
      <c r="AN594" s="289">
        <f t="shared" si="98"/>
        <v>0</v>
      </c>
      <c r="AO594" s="289">
        <f t="shared" si="98"/>
        <v>0</v>
      </c>
      <c r="AP594" s="289">
        <f t="shared" si="98"/>
        <v>0</v>
      </c>
      <c r="AQ594" s="289">
        <f t="shared" si="98"/>
        <v>-732480</v>
      </c>
      <c r="AR594" s="289">
        <f t="shared" si="98"/>
        <v>0</v>
      </c>
      <c r="AS594" s="289">
        <f t="shared" si="98"/>
        <v>0</v>
      </c>
      <c r="AT594" s="289">
        <f t="shared" si="98"/>
        <v>0</v>
      </c>
      <c r="AU594" s="289">
        <f t="shared" si="98"/>
        <v>0</v>
      </c>
      <c r="AV594" s="289">
        <f t="shared" si="98"/>
        <v>-480090</v>
      </c>
      <c r="AW594" s="289">
        <f t="shared" si="98"/>
        <v>0</v>
      </c>
      <c r="AX594" s="289">
        <f t="shared" si="98"/>
        <v>0</v>
      </c>
      <c r="AY594" s="289">
        <f t="shared" si="98"/>
        <v>0</v>
      </c>
      <c r="AZ594" s="289">
        <f t="shared" si="98"/>
        <v>0</v>
      </c>
      <c r="BA594" s="289">
        <f t="shared" si="98"/>
        <v>0</v>
      </c>
      <c r="BB594" s="289">
        <f t="shared" si="98"/>
        <v>0</v>
      </c>
      <c r="BC594" s="289">
        <f t="shared" si="98"/>
        <v>0</v>
      </c>
      <c r="BD594" s="289">
        <f t="shared" si="98"/>
        <v>0</v>
      </c>
      <c r="BE594" s="289">
        <f t="shared" si="98"/>
        <v>0</v>
      </c>
      <c r="BF594" s="289">
        <f t="shared" si="98"/>
        <v>-87988</v>
      </c>
      <c r="BG594" s="289">
        <f t="shared" si="98"/>
        <v>0</v>
      </c>
      <c r="BH594" s="289">
        <f t="shared" si="98"/>
        <v>0</v>
      </c>
      <c r="BI594" s="289">
        <f t="shared" si="98"/>
        <v>0</v>
      </c>
      <c r="BJ594" s="289">
        <f t="shared" si="98"/>
        <v>0</v>
      </c>
      <c r="BK594" s="289">
        <f t="shared" si="98"/>
        <v>-388689</v>
      </c>
      <c r="BL594" s="289">
        <f t="shared" si="98"/>
        <v>0</v>
      </c>
      <c r="BM594" s="289">
        <f t="shared" si="98"/>
        <v>0</v>
      </c>
      <c r="BN594" s="289">
        <f t="shared" si="98"/>
        <v>0</v>
      </c>
      <c r="BO594" s="289">
        <f t="shared" si="98"/>
        <v>0</v>
      </c>
      <c r="BP594" s="289">
        <f t="shared" si="98"/>
        <v>-462364</v>
      </c>
      <c r="BQ594" s="289">
        <f t="shared" si="98"/>
        <v>0</v>
      </c>
      <c r="BR594" s="289">
        <f t="shared" si="98"/>
        <v>0</v>
      </c>
      <c r="BS594" s="289">
        <f t="shared" si="94"/>
        <v>0</v>
      </c>
      <c r="BT594" s="289">
        <f t="shared" si="92"/>
        <v>0</v>
      </c>
      <c r="BU594" s="289">
        <f t="shared" si="92"/>
        <v>347879</v>
      </c>
      <c r="BV594" s="289">
        <f t="shared" si="92"/>
        <v>0</v>
      </c>
      <c r="BW594" s="289">
        <f t="shared" si="92"/>
        <v>0</v>
      </c>
      <c r="BX594" s="289">
        <f t="shared" si="92"/>
        <v>0</v>
      </c>
      <c r="BY594" s="289">
        <f t="shared" si="92"/>
        <v>0</v>
      </c>
      <c r="CA594" s="289">
        <f t="shared" si="93"/>
        <v>0</v>
      </c>
      <c r="CB594" s="289" t="e">
        <f>CB94-#REF!</f>
        <v>#REF!</v>
      </c>
    </row>
    <row r="595" spans="8:80" hidden="1" x14ac:dyDescent="0.35">
      <c r="H595" s="289">
        <f t="shared" si="97"/>
        <v>-13901</v>
      </c>
      <c r="I595" s="289">
        <f t="shared" si="97"/>
        <v>0</v>
      </c>
      <c r="J595" s="289">
        <f t="shared" si="97"/>
        <v>0</v>
      </c>
      <c r="K595" s="289">
        <f t="shared" si="97"/>
        <v>0</v>
      </c>
      <c r="L595" s="289">
        <f t="shared" si="97"/>
        <v>0</v>
      </c>
      <c r="M595" s="289">
        <f t="shared" si="97"/>
        <v>0</v>
      </c>
      <c r="N595" s="289">
        <f t="shared" si="97"/>
        <v>0</v>
      </c>
      <c r="O595" s="289">
        <f t="shared" si="97"/>
        <v>0</v>
      </c>
      <c r="P595" s="289">
        <f t="shared" si="97"/>
        <v>0</v>
      </c>
      <c r="Q595" s="289">
        <f t="shared" si="97"/>
        <v>0</v>
      </c>
      <c r="R595" s="289">
        <f t="shared" si="97"/>
        <v>-399</v>
      </c>
      <c r="S595" s="289">
        <f t="shared" si="97"/>
        <v>0</v>
      </c>
      <c r="T595" s="289">
        <f t="shared" si="97"/>
        <v>0</v>
      </c>
      <c r="U595" s="289">
        <f t="shared" si="97"/>
        <v>0</v>
      </c>
      <c r="V595" s="289">
        <f t="shared" si="97"/>
        <v>0</v>
      </c>
      <c r="W595" s="289">
        <f t="shared" si="97"/>
        <v>-81</v>
      </c>
      <c r="X595" s="289">
        <f t="shared" si="99"/>
        <v>0</v>
      </c>
      <c r="Y595" s="289">
        <f t="shared" si="99"/>
        <v>0</v>
      </c>
      <c r="Z595" s="289">
        <f t="shared" si="98"/>
        <v>0</v>
      </c>
      <c r="AA595" s="289">
        <f t="shared" si="98"/>
        <v>0</v>
      </c>
      <c r="AB595" s="289">
        <f t="shared" si="98"/>
        <v>-6236</v>
      </c>
      <c r="AC595" s="289">
        <f t="shared" si="98"/>
        <v>0</v>
      </c>
      <c r="AD595" s="289">
        <f t="shared" si="98"/>
        <v>0</v>
      </c>
      <c r="AE595" s="289">
        <f t="shared" si="98"/>
        <v>0</v>
      </c>
      <c r="AF595" s="289">
        <f t="shared" si="98"/>
        <v>0</v>
      </c>
      <c r="AG595" s="289">
        <f t="shared" si="98"/>
        <v>-7185</v>
      </c>
      <c r="AH595" s="289">
        <f t="shared" si="98"/>
        <v>0</v>
      </c>
      <c r="AI595" s="289">
        <f t="shared" si="98"/>
        <v>0</v>
      </c>
      <c r="AJ595" s="289">
        <f t="shared" si="98"/>
        <v>0</v>
      </c>
      <c r="AK595" s="289">
        <f t="shared" si="98"/>
        <v>0</v>
      </c>
      <c r="AL595" s="289">
        <f t="shared" si="98"/>
        <v>0</v>
      </c>
      <c r="AM595" s="289">
        <f t="shared" si="98"/>
        <v>0</v>
      </c>
      <c r="AN595" s="289">
        <f t="shared" si="98"/>
        <v>0</v>
      </c>
      <c r="AO595" s="289">
        <f t="shared" si="98"/>
        <v>0</v>
      </c>
      <c r="AP595" s="289">
        <f t="shared" si="98"/>
        <v>0</v>
      </c>
      <c r="AQ595" s="289">
        <f t="shared" si="98"/>
        <v>0</v>
      </c>
      <c r="AR595" s="289">
        <f t="shared" si="98"/>
        <v>0</v>
      </c>
      <c r="AS595" s="289">
        <f t="shared" si="98"/>
        <v>0</v>
      </c>
      <c r="AT595" s="289">
        <f t="shared" si="98"/>
        <v>0</v>
      </c>
      <c r="AU595" s="289">
        <f t="shared" si="98"/>
        <v>0</v>
      </c>
      <c r="AV595" s="289">
        <f t="shared" si="98"/>
        <v>0</v>
      </c>
      <c r="AW595" s="289">
        <f t="shared" si="98"/>
        <v>0</v>
      </c>
      <c r="AX595" s="289">
        <f t="shared" si="98"/>
        <v>0</v>
      </c>
      <c r="AY595" s="289">
        <f t="shared" si="98"/>
        <v>0</v>
      </c>
      <c r="AZ595" s="289">
        <f t="shared" si="98"/>
        <v>0</v>
      </c>
      <c r="BA595" s="289">
        <f t="shared" si="98"/>
        <v>0</v>
      </c>
      <c r="BB595" s="289">
        <f t="shared" si="98"/>
        <v>0</v>
      </c>
      <c r="BC595" s="289">
        <f t="shared" si="98"/>
        <v>0</v>
      </c>
      <c r="BD595" s="289">
        <f t="shared" si="98"/>
        <v>0</v>
      </c>
      <c r="BE595" s="289">
        <f t="shared" si="98"/>
        <v>0</v>
      </c>
      <c r="BF595" s="289">
        <f t="shared" si="98"/>
        <v>0</v>
      </c>
      <c r="BG595" s="289">
        <f t="shared" si="98"/>
        <v>0</v>
      </c>
      <c r="BH595" s="289">
        <f t="shared" si="98"/>
        <v>0</v>
      </c>
      <c r="BI595" s="289">
        <f t="shared" si="98"/>
        <v>0</v>
      </c>
      <c r="BJ595" s="289">
        <f t="shared" si="98"/>
        <v>0</v>
      </c>
      <c r="BK595" s="289">
        <f t="shared" si="98"/>
        <v>0</v>
      </c>
      <c r="BL595" s="289">
        <f t="shared" si="98"/>
        <v>0</v>
      </c>
      <c r="BM595" s="289">
        <f t="shared" si="98"/>
        <v>0</v>
      </c>
      <c r="BN595" s="289">
        <f t="shared" si="98"/>
        <v>0</v>
      </c>
      <c r="BO595" s="289">
        <f t="shared" si="98"/>
        <v>0</v>
      </c>
      <c r="BP595" s="289">
        <f t="shared" si="98"/>
        <v>0</v>
      </c>
      <c r="BQ595" s="289">
        <f t="shared" si="98"/>
        <v>0</v>
      </c>
      <c r="BR595" s="289">
        <f t="shared" si="98"/>
        <v>0</v>
      </c>
      <c r="BS595" s="289">
        <f t="shared" si="94"/>
        <v>0</v>
      </c>
      <c r="BT595" s="289">
        <f t="shared" si="92"/>
        <v>0</v>
      </c>
      <c r="BU595" s="289">
        <f t="shared" si="92"/>
        <v>0</v>
      </c>
      <c r="BV595" s="289">
        <f t="shared" si="92"/>
        <v>0</v>
      </c>
      <c r="BW595" s="289">
        <f t="shared" si="92"/>
        <v>0</v>
      </c>
      <c r="BX595" s="289">
        <f t="shared" si="92"/>
        <v>0</v>
      </c>
      <c r="BY595" s="289">
        <f t="shared" si="92"/>
        <v>0</v>
      </c>
      <c r="CA595" s="289">
        <f t="shared" si="93"/>
        <v>0</v>
      </c>
      <c r="CB595" s="289" t="e">
        <f>CB95-#REF!</f>
        <v>#REF!</v>
      </c>
    </row>
    <row r="596" spans="8:80" hidden="1" x14ac:dyDescent="0.35">
      <c r="H596" s="289">
        <f t="shared" ref="H596:BS600" si="100">H97-BZ97</f>
        <v>-371379</v>
      </c>
      <c r="I596" s="289">
        <f t="shared" si="100"/>
        <v>0</v>
      </c>
      <c r="J596" s="289">
        <f t="shared" si="100"/>
        <v>0</v>
      </c>
      <c r="K596" s="289">
        <f t="shared" si="100"/>
        <v>0</v>
      </c>
      <c r="L596" s="289">
        <f t="shared" si="100"/>
        <v>0</v>
      </c>
      <c r="M596" s="289">
        <f t="shared" si="100"/>
        <v>42730</v>
      </c>
      <c r="N596" s="289">
        <f t="shared" si="100"/>
        <v>0</v>
      </c>
      <c r="O596" s="289">
        <f t="shared" si="100"/>
        <v>0</v>
      </c>
      <c r="P596" s="289">
        <f t="shared" si="100"/>
        <v>0</v>
      </c>
      <c r="Q596" s="289">
        <f t="shared" si="100"/>
        <v>0</v>
      </c>
      <c r="R596" s="289">
        <f t="shared" si="100"/>
        <v>-64858</v>
      </c>
      <c r="S596" s="289">
        <f t="shared" si="100"/>
        <v>0</v>
      </c>
      <c r="T596" s="289">
        <f t="shared" si="100"/>
        <v>0</v>
      </c>
      <c r="U596" s="289">
        <f t="shared" si="100"/>
        <v>0</v>
      </c>
      <c r="V596" s="289">
        <f t="shared" si="100"/>
        <v>0</v>
      </c>
      <c r="W596" s="289">
        <f t="shared" si="100"/>
        <v>-8065</v>
      </c>
      <c r="X596" s="289">
        <f t="shared" si="100"/>
        <v>0</v>
      </c>
      <c r="Y596" s="289">
        <f t="shared" si="100"/>
        <v>0</v>
      </c>
      <c r="Z596" s="289">
        <f t="shared" si="100"/>
        <v>0</v>
      </c>
      <c r="AA596" s="289">
        <f t="shared" si="100"/>
        <v>0</v>
      </c>
      <c r="AB596" s="289">
        <f t="shared" si="100"/>
        <v>-42158</v>
      </c>
      <c r="AC596" s="289">
        <f t="shared" si="100"/>
        <v>0</v>
      </c>
      <c r="AD596" s="289">
        <f t="shared" si="100"/>
        <v>0</v>
      </c>
      <c r="AE596" s="289">
        <f t="shared" si="100"/>
        <v>0</v>
      </c>
      <c r="AF596" s="289">
        <f t="shared" si="100"/>
        <v>0</v>
      </c>
      <c r="AG596" s="289">
        <f t="shared" si="100"/>
        <v>-44478</v>
      </c>
      <c r="AH596" s="289">
        <f t="shared" si="100"/>
        <v>0</v>
      </c>
      <c r="AI596" s="289">
        <f t="shared" si="100"/>
        <v>0</v>
      </c>
      <c r="AJ596" s="289">
        <f t="shared" si="100"/>
        <v>0</v>
      </c>
      <c r="AK596" s="289">
        <f t="shared" si="100"/>
        <v>0</v>
      </c>
      <c r="AL596" s="289">
        <f t="shared" si="100"/>
        <v>-4026</v>
      </c>
      <c r="AM596" s="289">
        <f t="shared" si="100"/>
        <v>0</v>
      </c>
      <c r="AN596" s="289">
        <f t="shared" si="100"/>
        <v>0</v>
      </c>
      <c r="AO596" s="289">
        <f t="shared" si="100"/>
        <v>0</v>
      </c>
      <c r="AP596" s="289">
        <f t="shared" si="100"/>
        <v>0</v>
      </c>
      <c r="AQ596" s="289">
        <f t="shared" si="100"/>
        <v>-61316</v>
      </c>
      <c r="AR596" s="289">
        <f t="shared" si="100"/>
        <v>0</v>
      </c>
      <c r="AS596" s="289">
        <f t="shared" si="100"/>
        <v>0</v>
      </c>
      <c r="AT596" s="289">
        <f t="shared" si="100"/>
        <v>0</v>
      </c>
      <c r="AU596" s="289">
        <f t="shared" si="100"/>
        <v>0</v>
      </c>
      <c r="AV596" s="289">
        <f t="shared" si="100"/>
        <v>-40666</v>
      </c>
      <c r="AW596" s="289">
        <f t="shared" si="100"/>
        <v>0</v>
      </c>
      <c r="AX596" s="289">
        <f t="shared" si="100"/>
        <v>0</v>
      </c>
      <c r="AY596" s="289">
        <f t="shared" si="100"/>
        <v>0</v>
      </c>
      <c r="AZ596" s="289">
        <f t="shared" si="100"/>
        <v>0</v>
      </c>
      <c r="BA596" s="289">
        <f t="shared" si="100"/>
        <v>0</v>
      </c>
      <c r="BB596" s="289">
        <f t="shared" si="100"/>
        <v>0</v>
      </c>
      <c r="BC596" s="289">
        <f t="shared" si="100"/>
        <v>0</v>
      </c>
      <c r="BD596" s="289">
        <f t="shared" si="100"/>
        <v>0</v>
      </c>
      <c r="BE596" s="289">
        <f t="shared" si="100"/>
        <v>0</v>
      </c>
      <c r="BF596" s="289">
        <f t="shared" si="100"/>
        <v>-7105</v>
      </c>
      <c r="BG596" s="289">
        <f t="shared" si="100"/>
        <v>0</v>
      </c>
      <c r="BH596" s="289">
        <f t="shared" si="100"/>
        <v>0</v>
      </c>
      <c r="BI596" s="289">
        <f t="shared" si="100"/>
        <v>0</v>
      </c>
      <c r="BJ596" s="289">
        <f t="shared" si="100"/>
        <v>0</v>
      </c>
      <c r="BK596" s="289">
        <f t="shared" si="100"/>
        <v>-29319</v>
      </c>
      <c r="BL596" s="289">
        <f t="shared" si="100"/>
        <v>0</v>
      </c>
      <c r="BM596" s="289">
        <f t="shared" si="100"/>
        <v>0</v>
      </c>
      <c r="BN596" s="289">
        <f t="shared" si="100"/>
        <v>0</v>
      </c>
      <c r="BO596" s="289">
        <f t="shared" si="100"/>
        <v>0</v>
      </c>
      <c r="BP596" s="289">
        <f t="shared" si="100"/>
        <v>-34473</v>
      </c>
      <c r="BQ596" s="289">
        <f t="shared" si="100"/>
        <v>0</v>
      </c>
      <c r="BR596" s="289">
        <f t="shared" si="100"/>
        <v>0</v>
      </c>
      <c r="BS596" s="289">
        <f t="shared" si="100"/>
        <v>0</v>
      </c>
      <c r="BT596" s="289">
        <f t="shared" ref="BP596:BY602" si="101">BT97-EL97</f>
        <v>0</v>
      </c>
      <c r="BU596" s="289">
        <f t="shared" si="101"/>
        <v>42730</v>
      </c>
      <c r="BV596" s="289">
        <f t="shared" si="101"/>
        <v>0</v>
      </c>
      <c r="BW596" s="289">
        <f t="shared" si="101"/>
        <v>0</v>
      </c>
      <c r="BX596" s="289">
        <f t="shared" si="101"/>
        <v>0</v>
      </c>
      <c r="BY596" s="289">
        <f t="shared" si="101"/>
        <v>0</v>
      </c>
      <c r="CA596" s="289">
        <f t="shared" ref="CA596:CA602" si="102">CA97-ER97</f>
        <v>0</v>
      </c>
      <c r="CB596" s="289" t="e">
        <f>CB97-#REF!</f>
        <v>#REF!</v>
      </c>
    </row>
    <row r="597" spans="8:80" hidden="1" x14ac:dyDescent="0.35">
      <c r="H597" s="289">
        <f t="shared" si="100"/>
        <v>0</v>
      </c>
      <c r="I597" s="289">
        <f t="shared" si="100"/>
        <v>0</v>
      </c>
      <c r="J597" s="289">
        <f t="shared" si="100"/>
        <v>0</v>
      </c>
      <c r="K597" s="289">
        <f t="shared" si="100"/>
        <v>0</v>
      </c>
      <c r="L597" s="289">
        <f t="shared" si="100"/>
        <v>0</v>
      </c>
      <c r="M597" s="289">
        <f t="shared" si="100"/>
        <v>0</v>
      </c>
      <c r="N597" s="289">
        <f t="shared" si="100"/>
        <v>0</v>
      </c>
      <c r="O597" s="289">
        <f t="shared" si="100"/>
        <v>0</v>
      </c>
      <c r="P597" s="289">
        <f t="shared" si="100"/>
        <v>0</v>
      </c>
      <c r="Q597" s="289">
        <f t="shared" si="100"/>
        <v>0</v>
      </c>
      <c r="R597" s="289">
        <f t="shared" si="100"/>
        <v>0</v>
      </c>
      <c r="S597" s="289">
        <f t="shared" si="100"/>
        <v>0</v>
      </c>
      <c r="T597" s="289">
        <f t="shared" si="100"/>
        <v>0</v>
      </c>
      <c r="U597" s="289">
        <f t="shared" si="100"/>
        <v>0</v>
      </c>
      <c r="V597" s="289">
        <f t="shared" si="100"/>
        <v>0</v>
      </c>
      <c r="W597" s="289">
        <f t="shared" si="100"/>
        <v>0</v>
      </c>
      <c r="X597" s="289">
        <f t="shared" si="100"/>
        <v>0</v>
      </c>
      <c r="Y597" s="289">
        <f t="shared" si="100"/>
        <v>0</v>
      </c>
      <c r="Z597" s="289">
        <f t="shared" si="100"/>
        <v>0</v>
      </c>
      <c r="AA597" s="289">
        <f t="shared" si="100"/>
        <v>0</v>
      </c>
      <c r="AB597" s="289">
        <f t="shared" si="100"/>
        <v>0</v>
      </c>
      <c r="AC597" s="289">
        <f t="shared" si="100"/>
        <v>0</v>
      </c>
      <c r="AD597" s="289">
        <f t="shared" si="100"/>
        <v>0</v>
      </c>
      <c r="AE597" s="289">
        <f t="shared" si="100"/>
        <v>0</v>
      </c>
      <c r="AF597" s="289">
        <f t="shared" si="100"/>
        <v>0</v>
      </c>
      <c r="AG597" s="289">
        <f t="shared" si="100"/>
        <v>0</v>
      </c>
      <c r="AH597" s="289">
        <f t="shared" si="100"/>
        <v>0</v>
      </c>
      <c r="AI597" s="289">
        <f t="shared" si="100"/>
        <v>0</v>
      </c>
      <c r="AJ597" s="289">
        <f t="shared" si="100"/>
        <v>0</v>
      </c>
      <c r="AK597" s="289">
        <f t="shared" si="100"/>
        <v>0</v>
      </c>
      <c r="AL597" s="289">
        <f t="shared" si="100"/>
        <v>0</v>
      </c>
      <c r="AM597" s="289">
        <f t="shared" si="100"/>
        <v>0</v>
      </c>
      <c r="AN597" s="289">
        <f t="shared" si="100"/>
        <v>0</v>
      </c>
      <c r="AO597" s="289">
        <f t="shared" si="100"/>
        <v>0</v>
      </c>
      <c r="AP597" s="289">
        <f t="shared" si="100"/>
        <v>0</v>
      </c>
      <c r="AQ597" s="289">
        <f t="shared" si="100"/>
        <v>0</v>
      </c>
      <c r="AR597" s="289">
        <f t="shared" si="100"/>
        <v>0</v>
      </c>
      <c r="AS597" s="289">
        <f t="shared" si="100"/>
        <v>0</v>
      </c>
      <c r="AT597" s="289">
        <f t="shared" si="100"/>
        <v>0</v>
      </c>
      <c r="AU597" s="289">
        <f t="shared" si="100"/>
        <v>0</v>
      </c>
      <c r="AV597" s="289">
        <f t="shared" si="100"/>
        <v>0</v>
      </c>
      <c r="AW597" s="289">
        <f t="shared" si="100"/>
        <v>0</v>
      </c>
      <c r="AX597" s="289">
        <f t="shared" si="100"/>
        <v>0</v>
      </c>
      <c r="AY597" s="289">
        <f t="shared" si="100"/>
        <v>0</v>
      </c>
      <c r="AZ597" s="289">
        <f t="shared" si="100"/>
        <v>0</v>
      </c>
      <c r="BA597" s="289">
        <f t="shared" si="100"/>
        <v>0</v>
      </c>
      <c r="BB597" s="289">
        <f t="shared" si="100"/>
        <v>0</v>
      </c>
      <c r="BC597" s="289">
        <f t="shared" si="100"/>
        <v>0</v>
      </c>
      <c r="BD597" s="289">
        <f t="shared" si="100"/>
        <v>0</v>
      </c>
      <c r="BE597" s="289">
        <f t="shared" si="100"/>
        <v>0</v>
      </c>
      <c r="BF597" s="289">
        <f t="shared" si="100"/>
        <v>0</v>
      </c>
      <c r="BG597" s="289">
        <f t="shared" si="100"/>
        <v>0</v>
      </c>
      <c r="BH597" s="289">
        <f t="shared" si="100"/>
        <v>0</v>
      </c>
      <c r="BI597" s="289">
        <f t="shared" si="100"/>
        <v>0</v>
      </c>
      <c r="BJ597" s="289">
        <f t="shared" si="100"/>
        <v>0</v>
      </c>
      <c r="BK597" s="289">
        <f t="shared" si="100"/>
        <v>0</v>
      </c>
      <c r="BL597" s="289">
        <f t="shared" si="100"/>
        <v>0</v>
      </c>
      <c r="BM597" s="289">
        <f t="shared" si="100"/>
        <v>0</v>
      </c>
      <c r="BN597" s="289">
        <f t="shared" si="100"/>
        <v>0</v>
      </c>
      <c r="BO597" s="289">
        <f t="shared" si="100"/>
        <v>0</v>
      </c>
      <c r="BP597" s="289">
        <f t="shared" si="101"/>
        <v>0</v>
      </c>
      <c r="BQ597" s="289">
        <f t="shared" si="101"/>
        <v>0</v>
      </c>
      <c r="BR597" s="289">
        <f t="shared" si="101"/>
        <v>0</v>
      </c>
      <c r="BS597" s="289">
        <f t="shared" si="101"/>
        <v>0</v>
      </c>
      <c r="BT597" s="289">
        <f t="shared" si="101"/>
        <v>0</v>
      </c>
      <c r="BU597" s="289">
        <f t="shared" si="101"/>
        <v>0</v>
      </c>
      <c r="BV597" s="289">
        <f t="shared" si="101"/>
        <v>0</v>
      </c>
      <c r="BW597" s="289">
        <f t="shared" si="101"/>
        <v>0</v>
      </c>
      <c r="BX597" s="289">
        <f t="shared" si="101"/>
        <v>0</v>
      </c>
      <c r="BY597" s="289">
        <f t="shared" si="101"/>
        <v>0</v>
      </c>
      <c r="CA597" s="289">
        <f t="shared" si="102"/>
        <v>0</v>
      </c>
      <c r="CB597" s="289" t="e">
        <f>CB98-#REF!</f>
        <v>#REF!</v>
      </c>
    </row>
    <row r="598" spans="8:80" hidden="1" x14ac:dyDescent="0.35">
      <c r="H598" s="289">
        <f t="shared" si="100"/>
        <v>0</v>
      </c>
      <c r="I598" s="289">
        <f t="shared" si="100"/>
        <v>0</v>
      </c>
      <c r="J598" s="289">
        <f t="shared" si="100"/>
        <v>0</v>
      </c>
      <c r="K598" s="289">
        <f t="shared" si="100"/>
        <v>0</v>
      </c>
      <c r="L598" s="289">
        <f t="shared" si="100"/>
        <v>0</v>
      </c>
      <c r="M598" s="289">
        <f t="shared" si="100"/>
        <v>0</v>
      </c>
      <c r="N598" s="289">
        <f t="shared" si="100"/>
        <v>0</v>
      </c>
      <c r="O598" s="289">
        <f t="shared" si="100"/>
        <v>0</v>
      </c>
      <c r="P598" s="289">
        <f t="shared" si="100"/>
        <v>0</v>
      </c>
      <c r="Q598" s="289">
        <f t="shared" si="100"/>
        <v>0</v>
      </c>
      <c r="R598" s="289">
        <f t="shared" si="100"/>
        <v>0</v>
      </c>
      <c r="S598" s="289">
        <f t="shared" si="100"/>
        <v>0</v>
      </c>
      <c r="T598" s="289">
        <f t="shared" si="100"/>
        <v>0</v>
      </c>
      <c r="U598" s="289">
        <f t="shared" si="100"/>
        <v>0</v>
      </c>
      <c r="V598" s="289">
        <f t="shared" si="100"/>
        <v>0</v>
      </c>
      <c r="W598" s="289">
        <f t="shared" si="100"/>
        <v>0</v>
      </c>
      <c r="X598" s="289">
        <f t="shared" si="100"/>
        <v>0</v>
      </c>
      <c r="Y598" s="289">
        <f t="shared" si="100"/>
        <v>0</v>
      </c>
      <c r="Z598" s="289">
        <f t="shared" si="100"/>
        <v>0</v>
      </c>
      <c r="AA598" s="289">
        <f t="shared" si="100"/>
        <v>0</v>
      </c>
      <c r="AB598" s="289">
        <f t="shared" si="100"/>
        <v>0</v>
      </c>
      <c r="AC598" s="289">
        <f t="shared" si="100"/>
        <v>0</v>
      </c>
      <c r="AD598" s="289">
        <f t="shared" si="100"/>
        <v>0</v>
      </c>
      <c r="AE598" s="289">
        <f t="shared" si="100"/>
        <v>0</v>
      </c>
      <c r="AF598" s="289">
        <f t="shared" si="100"/>
        <v>0</v>
      </c>
      <c r="AG598" s="289">
        <f t="shared" si="100"/>
        <v>0</v>
      </c>
      <c r="AH598" s="289">
        <f t="shared" si="100"/>
        <v>0</v>
      </c>
      <c r="AI598" s="289">
        <f t="shared" si="100"/>
        <v>0</v>
      </c>
      <c r="AJ598" s="289">
        <f t="shared" si="100"/>
        <v>0</v>
      </c>
      <c r="AK598" s="289">
        <f t="shared" si="100"/>
        <v>0</v>
      </c>
      <c r="AL598" s="289">
        <f t="shared" si="100"/>
        <v>0</v>
      </c>
      <c r="AM598" s="289">
        <f t="shared" si="100"/>
        <v>0</v>
      </c>
      <c r="AN598" s="289">
        <f t="shared" si="100"/>
        <v>0</v>
      </c>
      <c r="AO598" s="289">
        <f t="shared" si="100"/>
        <v>0</v>
      </c>
      <c r="AP598" s="289">
        <f t="shared" si="100"/>
        <v>0</v>
      </c>
      <c r="AQ598" s="289">
        <f t="shared" si="100"/>
        <v>0</v>
      </c>
      <c r="AR598" s="289">
        <f t="shared" si="100"/>
        <v>0</v>
      </c>
      <c r="AS598" s="289">
        <f t="shared" si="100"/>
        <v>0</v>
      </c>
      <c r="AT598" s="289">
        <f t="shared" si="100"/>
        <v>0</v>
      </c>
      <c r="AU598" s="289">
        <f t="shared" si="100"/>
        <v>0</v>
      </c>
      <c r="AV598" s="289">
        <f t="shared" si="100"/>
        <v>0</v>
      </c>
      <c r="AW598" s="289">
        <f t="shared" si="100"/>
        <v>0</v>
      </c>
      <c r="AX598" s="289">
        <f t="shared" si="100"/>
        <v>0</v>
      </c>
      <c r="AY598" s="289">
        <f t="shared" si="100"/>
        <v>0</v>
      </c>
      <c r="AZ598" s="289">
        <f t="shared" si="100"/>
        <v>0</v>
      </c>
      <c r="BA598" s="289">
        <f t="shared" si="100"/>
        <v>0</v>
      </c>
      <c r="BB598" s="289">
        <f t="shared" si="100"/>
        <v>0</v>
      </c>
      <c r="BC598" s="289">
        <f t="shared" si="100"/>
        <v>0</v>
      </c>
      <c r="BD598" s="289">
        <f t="shared" si="100"/>
        <v>0</v>
      </c>
      <c r="BE598" s="289">
        <f t="shared" si="100"/>
        <v>0</v>
      </c>
      <c r="BF598" s="289">
        <f t="shared" si="100"/>
        <v>0</v>
      </c>
      <c r="BG598" s="289">
        <f t="shared" si="100"/>
        <v>0</v>
      </c>
      <c r="BH598" s="289">
        <f t="shared" si="100"/>
        <v>0</v>
      </c>
      <c r="BI598" s="289">
        <f t="shared" si="100"/>
        <v>0</v>
      </c>
      <c r="BJ598" s="289">
        <f t="shared" si="100"/>
        <v>0</v>
      </c>
      <c r="BK598" s="289">
        <f t="shared" si="100"/>
        <v>0</v>
      </c>
      <c r="BL598" s="289">
        <f t="shared" si="100"/>
        <v>0</v>
      </c>
      <c r="BM598" s="289">
        <f t="shared" si="100"/>
        <v>0</v>
      </c>
      <c r="BN598" s="289">
        <f t="shared" si="100"/>
        <v>0</v>
      </c>
      <c r="BO598" s="289">
        <f t="shared" si="100"/>
        <v>0</v>
      </c>
      <c r="BP598" s="289">
        <f t="shared" si="101"/>
        <v>0</v>
      </c>
      <c r="BQ598" s="289">
        <f t="shared" si="101"/>
        <v>0</v>
      </c>
      <c r="BR598" s="289">
        <f t="shared" si="101"/>
        <v>0</v>
      </c>
      <c r="BS598" s="289">
        <f t="shared" si="101"/>
        <v>0</v>
      </c>
      <c r="BT598" s="289">
        <f t="shared" si="101"/>
        <v>0</v>
      </c>
      <c r="BU598" s="289">
        <f t="shared" si="101"/>
        <v>0</v>
      </c>
      <c r="BV598" s="289">
        <f t="shared" si="101"/>
        <v>0</v>
      </c>
      <c r="BW598" s="289">
        <f t="shared" si="101"/>
        <v>0</v>
      </c>
      <c r="BX598" s="289">
        <f t="shared" si="101"/>
        <v>0</v>
      </c>
      <c r="BY598" s="289">
        <f t="shared" si="101"/>
        <v>0</v>
      </c>
      <c r="CA598" s="289">
        <f t="shared" si="102"/>
        <v>0</v>
      </c>
      <c r="CB598" s="289" t="e">
        <f>CB99-#REF!</f>
        <v>#REF!</v>
      </c>
    </row>
    <row r="599" spans="8:80" hidden="1" x14ac:dyDescent="0.35">
      <c r="H599" s="289">
        <f t="shared" si="100"/>
        <v>0</v>
      </c>
      <c r="I599" s="289">
        <f t="shared" si="100"/>
        <v>0</v>
      </c>
      <c r="J599" s="289">
        <f t="shared" si="100"/>
        <v>0</v>
      </c>
      <c r="K599" s="289">
        <f t="shared" si="100"/>
        <v>0</v>
      </c>
      <c r="L599" s="289">
        <f t="shared" si="100"/>
        <v>0</v>
      </c>
      <c r="M599" s="289">
        <f t="shared" si="100"/>
        <v>0</v>
      </c>
      <c r="N599" s="289">
        <f t="shared" si="100"/>
        <v>0</v>
      </c>
      <c r="O599" s="289">
        <f t="shared" si="100"/>
        <v>0</v>
      </c>
      <c r="P599" s="289">
        <f t="shared" si="100"/>
        <v>0</v>
      </c>
      <c r="Q599" s="289">
        <f t="shared" si="100"/>
        <v>0</v>
      </c>
      <c r="R599" s="289">
        <f t="shared" si="100"/>
        <v>0</v>
      </c>
      <c r="S599" s="289">
        <f t="shared" si="100"/>
        <v>0</v>
      </c>
      <c r="T599" s="289">
        <f t="shared" si="100"/>
        <v>0</v>
      </c>
      <c r="U599" s="289">
        <f t="shared" si="100"/>
        <v>0</v>
      </c>
      <c r="V599" s="289">
        <f t="shared" si="100"/>
        <v>0</v>
      </c>
      <c r="W599" s="289">
        <f t="shared" si="100"/>
        <v>0</v>
      </c>
      <c r="X599" s="289">
        <f t="shared" si="100"/>
        <v>0</v>
      </c>
      <c r="Y599" s="289">
        <f t="shared" si="100"/>
        <v>0</v>
      </c>
      <c r="Z599" s="289">
        <f t="shared" si="100"/>
        <v>0</v>
      </c>
      <c r="AA599" s="289">
        <f t="shared" si="100"/>
        <v>0</v>
      </c>
      <c r="AB599" s="289">
        <f t="shared" si="100"/>
        <v>0</v>
      </c>
      <c r="AC599" s="289">
        <f t="shared" si="100"/>
        <v>0</v>
      </c>
      <c r="AD599" s="289">
        <f t="shared" si="100"/>
        <v>0</v>
      </c>
      <c r="AE599" s="289">
        <f t="shared" si="100"/>
        <v>0</v>
      </c>
      <c r="AF599" s="289">
        <f t="shared" si="100"/>
        <v>0</v>
      </c>
      <c r="AG599" s="289">
        <f t="shared" si="100"/>
        <v>0</v>
      </c>
      <c r="AH599" s="289">
        <f t="shared" si="100"/>
        <v>0</v>
      </c>
      <c r="AI599" s="289">
        <f t="shared" si="100"/>
        <v>0</v>
      </c>
      <c r="AJ599" s="289">
        <f t="shared" si="100"/>
        <v>0</v>
      </c>
      <c r="AK599" s="289">
        <f t="shared" si="100"/>
        <v>0</v>
      </c>
      <c r="AL599" s="289">
        <f t="shared" si="100"/>
        <v>0</v>
      </c>
      <c r="AM599" s="289">
        <f t="shared" si="100"/>
        <v>0</v>
      </c>
      <c r="AN599" s="289">
        <f t="shared" si="100"/>
        <v>0</v>
      </c>
      <c r="AO599" s="289">
        <f t="shared" si="100"/>
        <v>0</v>
      </c>
      <c r="AP599" s="289">
        <f t="shared" si="100"/>
        <v>0</v>
      </c>
      <c r="AQ599" s="289">
        <f t="shared" si="100"/>
        <v>0</v>
      </c>
      <c r="AR599" s="289">
        <f t="shared" si="100"/>
        <v>0</v>
      </c>
      <c r="AS599" s="289">
        <f t="shared" si="100"/>
        <v>0</v>
      </c>
      <c r="AT599" s="289">
        <f t="shared" si="100"/>
        <v>0</v>
      </c>
      <c r="AU599" s="289">
        <f t="shared" si="100"/>
        <v>0</v>
      </c>
      <c r="AV599" s="289">
        <f t="shared" si="100"/>
        <v>0</v>
      </c>
      <c r="AW599" s="289">
        <f t="shared" si="100"/>
        <v>0</v>
      </c>
      <c r="AX599" s="289">
        <f t="shared" si="100"/>
        <v>0</v>
      </c>
      <c r="AY599" s="289">
        <f t="shared" si="100"/>
        <v>0</v>
      </c>
      <c r="AZ599" s="289">
        <f t="shared" si="100"/>
        <v>0</v>
      </c>
      <c r="BA599" s="289">
        <f t="shared" si="100"/>
        <v>0</v>
      </c>
      <c r="BB599" s="289">
        <f t="shared" si="100"/>
        <v>0</v>
      </c>
      <c r="BC599" s="289">
        <f t="shared" si="100"/>
        <v>0</v>
      </c>
      <c r="BD599" s="289">
        <f t="shared" si="100"/>
        <v>0</v>
      </c>
      <c r="BE599" s="289">
        <f t="shared" si="100"/>
        <v>0</v>
      </c>
      <c r="BF599" s="289">
        <f t="shared" si="100"/>
        <v>0</v>
      </c>
      <c r="BG599" s="289">
        <f t="shared" si="100"/>
        <v>0</v>
      </c>
      <c r="BH599" s="289">
        <f t="shared" si="100"/>
        <v>0</v>
      </c>
      <c r="BI599" s="289">
        <f t="shared" si="100"/>
        <v>0</v>
      </c>
      <c r="BJ599" s="289">
        <f t="shared" si="100"/>
        <v>0</v>
      </c>
      <c r="BK599" s="289">
        <f t="shared" si="100"/>
        <v>0</v>
      </c>
      <c r="BL599" s="289">
        <f t="shared" si="100"/>
        <v>0</v>
      </c>
      <c r="BM599" s="289">
        <f t="shared" si="100"/>
        <v>0</v>
      </c>
      <c r="BN599" s="289">
        <f t="shared" si="100"/>
        <v>0</v>
      </c>
      <c r="BO599" s="289">
        <f t="shared" si="100"/>
        <v>0</v>
      </c>
      <c r="BP599" s="289">
        <f t="shared" si="101"/>
        <v>0</v>
      </c>
      <c r="BQ599" s="289">
        <f t="shared" si="101"/>
        <v>0</v>
      </c>
      <c r="BR599" s="289">
        <f t="shared" si="101"/>
        <v>0</v>
      </c>
      <c r="BS599" s="289">
        <f t="shared" si="101"/>
        <v>0</v>
      </c>
      <c r="BT599" s="289">
        <f t="shared" si="101"/>
        <v>0</v>
      </c>
      <c r="BU599" s="289">
        <f t="shared" si="101"/>
        <v>0</v>
      </c>
      <c r="BV599" s="289">
        <f t="shared" si="101"/>
        <v>0</v>
      </c>
      <c r="BW599" s="289">
        <f t="shared" si="101"/>
        <v>0</v>
      </c>
      <c r="BX599" s="289">
        <f t="shared" si="101"/>
        <v>0</v>
      </c>
      <c r="BY599" s="289">
        <f t="shared" si="101"/>
        <v>0</v>
      </c>
      <c r="CA599" s="289">
        <f t="shared" si="102"/>
        <v>0</v>
      </c>
      <c r="CB599" s="289" t="e">
        <f>CB100-#REF!</f>
        <v>#REF!</v>
      </c>
    </row>
    <row r="600" spans="8:80" hidden="1" x14ac:dyDescent="0.35">
      <c r="H600" s="289">
        <f t="shared" si="100"/>
        <v>0</v>
      </c>
      <c r="I600" s="289">
        <f t="shared" si="100"/>
        <v>0</v>
      </c>
      <c r="J600" s="289">
        <f t="shared" si="100"/>
        <v>0</v>
      </c>
      <c r="K600" s="289">
        <f t="shared" si="100"/>
        <v>0</v>
      </c>
      <c r="L600" s="289">
        <f t="shared" si="100"/>
        <v>0</v>
      </c>
      <c r="M600" s="289">
        <f t="shared" si="100"/>
        <v>0</v>
      </c>
      <c r="N600" s="289">
        <f t="shared" si="100"/>
        <v>0</v>
      </c>
      <c r="O600" s="289">
        <f t="shared" si="100"/>
        <v>0</v>
      </c>
      <c r="P600" s="289">
        <f t="shared" si="100"/>
        <v>0</v>
      </c>
      <c r="Q600" s="289">
        <f t="shared" si="100"/>
        <v>0</v>
      </c>
      <c r="R600" s="289">
        <f t="shared" si="100"/>
        <v>0</v>
      </c>
      <c r="S600" s="289">
        <f t="shared" ref="R600:BO602" si="103">S101-CK101</f>
        <v>0</v>
      </c>
      <c r="T600" s="289">
        <f t="shared" si="103"/>
        <v>0</v>
      </c>
      <c r="U600" s="289">
        <f t="shared" si="103"/>
        <v>0</v>
      </c>
      <c r="V600" s="289">
        <f t="shared" si="103"/>
        <v>0</v>
      </c>
      <c r="W600" s="289">
        <f t="shared" si="103"/>
        <v>0</v>
      </c>
      <c r="X600" s="289">
        <f t="shared" si="103"/>
        <v>0</v>
      </c>
      <c r="Y600" s="289">
        <f t="shared" si="103"/>
        <v>0</v>
      </c>
      <c r="Z600" s="289">
        <f t="shared" si="103"/>
        <v>0</v>
      </c>
      <c r="AA600" s="289">
        <f t="shared" si="103"/>
        <v>0</v>
      </c>
      <c r="AB600" s="289">
        <f t="shared" si="103"/>
        <v>0</v>
      </c>
      <c r="AC600" s="289">
        <f t="shared" si="103"/>
        <v>0</v>
      </c>
      <c r="AD600" s="289">
        <f t="shared" si="103"/>
        <v>0</v>
      </c>
      <c r="AE600" s="289">
        <f t="shared" si="103"/>
        <v>0</v>
      </c>
      <c r="AF600" s="289">
        <f t="shared" si="103"/>
        <v>0</v>
      </c>
      <c r="AG600" s="289">
        <f t="shared" si="103"/>
        <v>0</v>
      </c>
      <c r="AH600" s="289">
        <f t="shared" si="103"/>
        <v>0</v>
      </c>
      <c r="AI600" s="289">
        <f t="shared" si="103"/>
        <v>0</v>
      </c>
      <c r="AJ600" s="289">
        <f t="shared" si="103"/>
        <v>0</v>
      </c>
      <c r="AK600" s="289">
        <f t="shared" si="103"/>
        <v>0</v>
      </c>
      <c r="AL600" s="289">
        <f t="shared" si="103"/>
        <v>0</v>
      </c>
      <c r="AM600" s="289">
        <f t="shared" si="103"/>
        <v>0</v>
      </c>
      <c r="AN600" s="289">
        <f t="shared" si="103"/>
        <v>0</v>
      </c>
      <c r="AO600" s="289">
        <f t="shared" si="103"/>
        <v>0</v>
      </c>
      <c r="AP600" s="289">
        <f t="shared" si="103"/>
        <v>0</v>
      </c>
      <c r="AQ600" s="289">
        <f t="shared" si="103"/>
        <v>0</v>
      </c>
      <c r="AR600" s="289">
        <f t="shared" si="103"/>
        <v>0</v>
      </c>
      <c r="AS600" s="289">
        <f t="shared" si="103"/>
        <v>0</v>
      </c>
      <c r="AT600" s="289">
        <f t="shared" si="103"/>
        <v>0</v>
      </c>
      <c r="AU600" s="289">
        <f t="shared" si="103"/>
        <v>0</v>
      </c>
      <c r="AV600" s="289">
        <f t="shared" si="103"/>
        <v>0</v>
      </c>
      <c r="AW600" s="289">
        <f t="shared" si="103"/>
        <v>0</v>
      </c>
      <c r="AX600" s="289">
        <f t="shared" si="103"/>
        <v>0</v>
      </c>
      <c r="AY600" s="289">
        <f t="shared" si="103"/>
        <v>0</v>
      </c>
      <c r="AZ600" s="289">
        <f t="shared" si="103"/>
        <v>0</v>
      </c>
      <c r="BA600" s="289">
        <f t="shared" si="103"/>
        <v>0</v>
      </c>
      <c r="BB600" s="289">
        <f t="shared" si="103"/>
        <v>0</v>
      </c>
      <c r="BC600" s="289">
        <f t="shared" si="103"/>
        <v>0</v>
      </c>
      <c r="BD600" s="289">
        <f t="shared" si="103"/>
        <v>0</v>
      </c>
      <c r="BE600" s="289">
        <f t="shared" si="103"/>
        <v>0</v>
      </c>
      <c r="BF600" s="289">
        <f t="shared" si="103"/>
        <v>0</v>
      </c>
      <c r="BG600" s="289">
        <f t="shared" si="103"/>
        <v>0</v>
      </c>
      <c r="BH600" s="289">
        <f t="shared" si="103"/>
        <v>0</v>
      </c>
      <c r="BI600" s="289">
        <f t="shared" si="103"/>
        <v>0</v>
      </c>
      <c r="BJ600" s="289">
        <f t="shared" si="103"/>
        <v>0</v>
      </c>
      <c r="BK600" s="289">
        <f t="shared" si="103"/>
        <v>0</v>
      </c>
      <c r="BL600" s="289">
        <f t="shared" si="103"/>
        <v>0</v>
      </c>
      <c r="BM600" s="289">
        <f t="shared" si="103"/>
        <v>0</v>
      </c>
      <c r="BN600" s="289">
        <f t="shared" si="103"/>
        <v>0</v>
      </c>
      <c r="BO600" s="289">
        <f t="shared" si="103"/>
        <v>0</v>
      </c>
      <c r="BP600" s="289">
        <f t="shared" si="101"/>
        <v>0</v>
      </c>
      <c r="BQ600" s="289">
        <f t="shared" si="101"/>
        <v>0</v>
      </c>
      <c r="BR600" s="289">
        <f t="shared" si="101"/>
        <v>0</v>
      </c>
      <c r="BS600" s="289">
        <f t="shared" si="101"/>
        <v>0</v>
      </c>
      <c r="BT600" s="289">
        <f t="shared" si="101"/>
        <v>0</v>
      </c>
      <c r="BU600" s="289">
        <f t="shared" si="101"/>
        <v>0</v>
      </c>
      <c r="BV600" s="289">
        <f t="shared" si="101"/>
        <v>0</v>
      </c>
      <c r="BW600" s="289">
        <f t="shared" si="101"/>
        <v>0</v>
      </c>
      <c r="BX600" s="289">
        <f t="shared" si="101"/>
        <v>0</v>
      </c>
      <c r="BY600" s="289">
        <f t="shared" si="101"/>
        <v>0</v>
      </c>
      <c r="CA600" s="289">
        <f t="shared" si="102"/>
        <v>0</v>
      </c>
      <c r="CB600" s="289" t="e">
        <f>CB101-#REF!</f>
        <v>#REF!</v>
      </c>
    </row>
    <row r="601" spans="8:80" hidden="1" x14ac:dyDescent="0.35">
      <c r="H601" s="289">
        <f t="shared" ref="H601:Q602" si="104">H102-BZ102</f>
        <v>0</v>
      </c>
      <c r="I601" s="289">
        <f t="shared" si="104"/>
        <v>0</v>
      </c>
      <c r="J601" s="289">
        <f t="shared" si="104"/>
        <v>0</v>
      </c>
      <c r="K601" s="289">
        <f t="shared" si="104"/>
        <v>0</v>
      </c>
      <c r="L601" s="289">
        <f t="shared" si="104"/>
        <v>0</v>
      </c>
      <c r="M601" s="289">
        <f t="shared" si="104"/>
        <v>0</v>
      </c>
      <c r="N601" s="289">
        <f t="shared" si="104"/>
        <v>0</v>
      </c>
      <c r="O601" s="289">
        <f t="shared" si="104"/>
        <v>0</v>
      </c>
      <c r="P601" s="289">
        <f t="shared" si="104"/>
        <v>0</v>
      </c>
      <c r="Q601" s="289">
        <f t="shared" si="104"/>
        <v>0</v>
      </c>
      <c r="R601" s="289">
        <f t="shared" si="103"/>
        <v>0</v>
      </c>
      <c r="S601" s="289">
        <f t="shared" si="103"/>
        <v>0</v>
      </c>
      <c r="T601" s="289">
        <f t="shared" si="103"/>
        <v>0</v>
      </c>
      <c r="U601" s="289">
        <f t="shared" si="103"/>
        <v>0</v>
      </c>
      <c r="V601" s="289">
        <f t="shared" si="103"/>
        <v>0</v>
      </c>
      <c r="W601" s="289">
        <f t="shared" si="103"/>
        <v>0</v>
      </c>
      <c r="X601" s="289">
        <f t="shared" si="103"/>
        <v>0</v>
      </c>
      <c r="Y601" s="289">
        <f t="shared" si="103"/>
        <v>0</v>
      </c>
      <c r="Z601" s="289">
        <f t="shared" si="103"/>
        <v>0</v>
      </c>
      <c r="AA601" s="289">
        <f t="shared" si="103"/>
        <v>0</v>
      </c>
      <c r="AB601" s="289">
        <f t="shared" si="103"/>
        <v>0</v>
      </c>
      <c r="AC601" s="289">
        <f t="shared" si="103"/>
        <v>0</v>
      </c>
      <c r="AD601" s="289">
        <f t="shared" si="103"/>
        <v>0</v>
      </c>
      <c r="AE601" s="289">
        <f t="shared" si="103"/>
        <v>0</v>
      </c>
      <c r="AF601" s="289">
        <f t="shared" si="103"/>
        <v>0</v>
      </c>
      <c r="AG601" s="289">
        <f t="shared" si="103"/>
        <v>0</v>
      </c>
      <c r="AH601" s="289">
        <f t="shared" si="103"/>
        <v>0</v>
      </c>
      <c r="AI601" s="289">
        <f t="shared" si="103"/>
        <v>0</v>
      </c>
      <c r="AJ601" s="289">
        <f t="shared" si="103"/>
        <v>0</v>
      </c>
      <c r="AK601" s="289">
        <f t="shared" si="103"/>
        <v>0</v>
      </c>
      <c r="AL601" s="289">
        <f t="shared" si="103"/>
        <v>0</v>
      </c>
      <c r="AM601" s="289">
        <f t="shared" si="103"/>
        <v>0</v>
      </c>
      <c r="AN601" s="289">
        <f t="shared" si="103"/>
        <v>0</v>
      </c>
      <c r="AO601" s="289">
        <f t="shared" si="103"/>
        <v>0</v>
      </c>
      <c r="AP601" s="289">
        <f t="shared" si="103"/>
        <v>0</v>
      </c>
      <c r="AQ601" s="289">
        <f t="shared" si="103"/>
        <v>0</v>
      </c>
      <c r="AR601" s="289">
        <f t="shared" si="103"/>
        <v>0</v>
      </c>
      <c r="AS601" s="289">
        <f t="shared" si="103"/>
        <v>0</v>
      </c>
      <c r="AT601" s="289">
        <f t="shared" si="103"/>
        <v>0</v>
      </c>
      <c r="AU601" s="289">
        <f t="shared" si="103"/>
        <v>0</v>
      </c>
      <c r="AV601" s="289">
        <f t="shared" si="103"/>
        <v>0</v>
      </c>
      <c r="AW601" s="289">
        <f t="shared" si="103"/>
        <v>0</v>
      </c>
      <c r="AX601" s="289">
        <f t="shared" si="103"/>
        <v>0</v>
      </c>
      <c r="AY601" s="289">
        <f t="shared" si="103"/>
        <v>0</v>
      </c>
      <c r="AZ601" s="289">
        <f t="shared" si="103"/>
        <v>0</v>
      </c>
      <c r="BA601" s="289">
        <f t="shared" si="103"/>
        <v>0</v>
      </c>
      <c r="BB601" s="289">
        <f t="shared" si="103"/>
        <v>0</v>
      </c>
      <c r="BC601" s="289">
        <f t="shared" si="103"/>
        <v>0</v>
      </c>
      <c r="BD601" s="289">
        <f t="shared" si="103"/>
        <v>0</v>
      </c>
      <c r="BE601" s="289">
        <f t="shared" si="103"/>
        <v>0</v>
      </c>
      <c r="BF601" s="289">
        <f t="shared" si="103"/>
        <v>0</v>
      </c>
      <c r="BG601" s="289">
        <f t="shared" si="103"/>
        <v>0</v>
      </c>
      <c r="BH601" s="289">
        <f t="shared" si="103"/>
        <v>0</v>
      </c>
      <c r="BI601" s="289">
        <f t="shared" si="103"/>
        <v>0</v>
      </c>
      <c r="BJ601" s="289">
        <f t="shared" si="103"/>
        <v>0</v>
      </c>
      <c r="BK601" s="289">
        <f t="shared" si="103"/>
        <v>0</v>
      </c>
      <c r="BL601" s="289">
        <f t="shared" si="103"/>
        <v>0</v>
      </c>
      <c r="BM601" s="289">
        <f t="shared" si="103"/>
        <v>0</v>
      </c>
      <c r="BN601" s="289">
        <f t="shared" si="103"/>
        <v>0</v>
      </c>
      <c r="BO601" s="289">
        <f t="shared" si="103"/>
        <v>0</v>
      </c>
      <c r="BP601" s="289">
        <f t="shared" si="101"/>
        <v>0</v>
      </c>
      <c r="BQ601" s="289">
        <f t="shared" si="101"/>
        <v>0</v>
      </c>
      <c r="BR601" s="289">
        <f t="shared" si="101"/>
        <v>0</v>
      </c>
      <c r="BS601" s="289">
        <f t="shared" si="101"/>
        <v>0</v>
      </c>
      <c r="BT601" s="289">
        <f t="shared" si="101"/>
        <v>0</v>
      </c>
      <c r="BU601" s="289">
        <f t="shared" si="101"/>
        <v>0</v>
      </c>
      <c r="BV601" s="289">
        <f t="shared" si="101"/>
        <v>0</v>
      </c>
      <c r="BW601" s="289">
        <f t="shared" si="101"/>
        <v>0</v>
      </c>
      <c r="BX601" s="289">
        <f t="shared" si="101"/>
        <v>0</v>
      </c>
      <c r="BY601" s="289">
        <f t="shared" si="101"/>
        <v>0</v>
      </c>
      <c r="CA601" s="289">
        <f t="shared" si="102"/>
        <v>0</v>
      </c>
      <c r="CB601" s="289" t="e">
        <f>CB102-#REF!</f>
        <v>#REF!</v>
      </c>
    </row>
    <row r="602" spans="8:80" hidden="1" x14ac:dyDescent="0.35">
      <c r="H602" s="289">
        <f t="shared" si="104"/>
        <v>0</v>
      </c>
      <c r="I602" s="289">
        <f t="shared" si="104"/>
        <v>0</v>
      </c>
      <c r="J602" s="289">
        <f t="shared" si="104"/>
        <v>0</v>
      </c>
      <c r="K602" s="289">
        <f t="shared" si="104"/>
        <v>0</v>
      </c>
      <c r="L602" s="289">
        <f t="shared" si="104"/>
        <v>0</v>
      </c>
      <c r="M602" s="289">
        <f t="shared" si="104"/>
        <v>0</v>
      </c>
      <c r="N602" s="289">
        <f t="shared" si="104"/>
        <v>0</v>
      </c>
      <c r="O602" s="289">
        <f t="shared" si="104"/>
        <v>0</v>
      </c>
      <c r="P602" s="289">
        <f t="shared" si="104"/>
        <v>0</v>
      </c>
      <c r="Q602" s="289">
        <f t="shared" si="104"/>
        <v>0</v>
      </c>
      <c r="R602" s="289">
        <f t="shared" si="103"/>
        <v>0</v>
      </c>
      <c r="S602" s="289">
        <f t="shared" si="103"/>
        <v>0</v>
      </c>
      <c r="T602" s="289">
        <f t="shared" si="103"/>
        <v>0</v>
      </c>
      <c r="U602" s="289">
        <f t="shared" si="103"/>
        <v>0</v>
      </c>
      <c r="V602" s="289">
        <f t="shared" si="103"/>
        <v>0</v>
      </c>
      <c r="W602" s="289">
        <f t="shared" si="103"/>
        <v>0</v>
      </c>
      <c r="X602" s="289">
        <f t="shared" si="103"/>
        <v>0</v>
      </c>
      <c r="Y602" s="289">
        <f t="shared" si="103"/>
        <v>0</v>
      </c>
      <c r="Z602" s="289">
        <f t="shared" si="103"/>
        <v>0</v>
      </c>
      <c r="AA602" s="289">
        <f t="shared" si="103"/>
        <v>0</v>
      </c>
      <c r="AB602" s="289">
        <f t="shared" si="103"/>
        <v>0</v>
      </c>
      <c r="AC602" s="289">
        <f t="shared" si="103"/>
        <v>0</v>
      </c>
      <c r="AD602" s="289">
        <f t="shared" si="103"/>
        <v>0</v>
      </c>
      <c r="AE602" s="289">
        <f t="shared" si="103"/>
        <v>0</v>
      </c>
      <c r="AF602" s="289">
        <f t="shared" si="103"/>
        <v>0</v>
      </c>
      <c r="AG602" s="289">
        <f t="shared" si="103"/>
        <v>0</v>
      </c>
      <c r="AH602" s="289">
        <f t="shared" si="103"/>
        <v>0</v>
      </c>
      <c r="AI602" s="289">
        <f t="shared" si="103"/>
        <v>0</v>
      </c>
      <c r="AJ602" s="289">
        <f t="shared" si="103"/>
        <v>0</v>
      </c>
      <c r="AK602" s="289">
        <f t="shared" si="103"/>
        <v>0</v>
      </c>
      <c r="AL602" s="289">
        <f t="shared" si="103"/>
        <v>0</v>
      </c>
      <c r="AM602" s="289">
        <f t="shared" si="103"/>
        <v>0</v>
      </c>
      <c r="AN602" s="289">
        <f t="shared" si="103"/>
        <v>0</v>
      </c>
      <c r="AO602" s="289">
        <f t="shared" si="103"/>
        <v>0</v>
      </c>
      <c r="AP602" s="289">
        <f t="shared" si="103"/>
        <v>0</v>
      </c>
      <c r="AQ602" s="289">
        <f t="shared" si="103"/>
        <v>0</v>
      </c>
      <c r="AR602" s="289">
        <f t="shared" si="103"/>
        <v>0</v>
      </c>
      <c r="AS602" s="289">
        <f t="shared" si="103"/>
        <v>0</v>
      </c>
      <c r="AT602" s="289">
        <f t="shared" si="103"/>
        <v>0</v>
      </c>
      <c r="AU602" s="289">
        <f t="shared" si="103"/>
        <v>0</v>
      </c>
      <c r="AV602" s="289">
        <f t="shared" si="103"/>
        <v>0</v>
      </c>
      <c r="AW602" s="289">
        <f t="shared" si="103"/>
        <v>0</v>
      </c>
      <c r="AX602" s="289">
        <f t="shared" si="103"/>
        <v>0</v>
      </c>
      <c r="AY602" s="289">
        <f t="shared" si="103"/>
        <v>0</v>
      </c>
      <c r="AZ602" s="289">
        <f t="shared" si="103"/>
        <v>0</v>
      </c>
      <c r="BA602" s="289">
        <f t="shared" si="103"/>
        <v>0</v>
      </c>
      <c r="BB602" s="289">
        <f t="shared" si="103"/>
        <v>0</v>
      </c>
      <c r="BC602" s="289">
        <f t="shared" si="103"/>
        <v>0</v>
      </c>
      <c r="BD602" s="289">
        <f t="shared" si="103"/>
        <v>0</v>
      </c>
      <c r="BE602" s="289">
        <f t="shared" si="103"/>
        <v>0</v>
      </c>
      <c r="BF602" s="289">
        <f t="shared" si="103"/>
        <v>0</v>
      </c>
      <c r="BG602" s="289">
        <f t="shared" si="103"/>
        <v>0</v>
      </c>
      <c r="BH602" s="289">
        <f t="shared" si="103"/>
        <v>0</v>
      </c>
      <c r="BI602" s="289">
        <f t="shared" si="103"/>
        <v>0</v>
      </c>
      <c r="BJ602" s="289">
        <f t="shared" si="103"/>
        <v>0</v>
      </c>
      <c r="BK602" s="289">
        <f t="shared" si="103"/>
        <v>0</v>
      </c>
      <c r="BL602" s="289">
        <f t="shared" si="103"/>
        <v>0</v>
      </c>
      <c r="BM602" s="289">
        <f t="shared" si="103"/>
        <v>0</v>
      </c>
      <c r="BN602" s="289">
        <f t="shared" si="103"/>
        <v>0</v>
      </c>
      <c r="BO602" s="289">
        <f t="shared" si="103"/>
        <v>0</v>
      </c>
      <c r="BP602" s="289">
        <f t="shared" si="101"/>
        <v>0</v>
      </c>
      <c r="BQ602" s="289">
        <f t="shared" si="101"/>
        <v>0</v>
      </c>
      <c r="BR602" s="289">
        <f t="shared" si="101"/>
        <v>0</v>
      </c>
      <c r="BS602" s="289">
        <f t="shared" si="101"/>
        <v>0</v>
      </c>
      <c r="BT602" s="289">
        <f t="shared" si="101"/>
        <v>0</v>
      </c>
      <c r="BU602" s="289">
        <f t="shared" si="101"/>
        <v>0</v>
      </c>
      <c r="BV602" s="289">
        <f t="shared" si="101"/>
        <v>0</v>
      </c>
      <c r="BW602" s="289">
        <f t="shared" si="101"/>
        <v>0</v>
      </c>
      <c r="BX602" s="289">
        <f t="shared" si="101"/>
        <v>0</v>
      </c>
      <c r="BY602" s="289">
        <f t="shared" si="101"/>
        <v>0</v>
      </c>
      <c r="CA602" s="289">
        <f t="shared" si="102"/>
        <v>0</v>
      </c>
      <c r="CB602" s="289" t="e">
        <f>CB103-#REF!</f>
        <v>#REF!</v>
      </c>
    </row>
    <row r="603" spans="8:80" hidden="1" x14ac:dyDescent="0.35">
      <c r="H603" s="289">
        <f t="shared" ref="H603:BS603" si="105">H110-BZ110</f>
        <v>0</v>
      </c>
      <c r="I603" s="289">
        <f t="shared" si="105"/>
        <v>0</v>
      </c>
      <c r="J603" s="289">
        <f t="shared" si="105"/>
        <v>0</v>
      </c>
      <c r="K603" s="289">
        <f t="shared" si="105"/>
        <v>0</v>
      </c>
      <c r="L603" s="289">
        <f t="shared" si="105"/>
        <v>0</v>
      </c>
      <c r="M603" s="289">
        <f t="shared" si="105"/>
        <v>0</v>
      </c>
      <c r="N603" s="289">
        <f t="shared" si="105"/>
        <v>0</v>
      </c>
      <c r="O603" s="289">
        <f t="shared" si="105"/>
        <v>0</v>
      </c>
      <c r="P603" s="289">
        <f t="shared" si="105"/>
        <v>0</v>
      </c>
      <c r="Q603" s="289">
        <f t="shared" si="105"/>
        <v>0</v>
      </c>
      <c r="R603" s="289">
        <f t="shared" si="105"/>
        <v>0</v>
      </c>
      <c r="S603" s="289">
        <f t="shared" si="105"/>
        <v>0</v>
      </c>
      <c r="T603" s="289">
        <f t="shared" si="105"/>
        <v>0</v>
      </c>
      <c r="U603" s="289">
        <f t="shared" si="105"/>
        <v>0</v>
      </c>
      <c r="V603" s="289">
        <f t="shared" si="105"/>
        <v>0</v>
      </c>
      <c r="W603" s="289">
        <f t="shared" si="105"/>
        <v>0</v>
      </c>
      <c r="X603" s="289">
        <f t="shared" si="105"/>
        <v>0</v>
      </c>
      <c r="Y603" s="289">
        <f t="shared" si="105"/>
        <v>0</v>
      </c>
      <c r="Z603" s="289">
        <f t="shared" si="105"/>
        <v>0</v>
      </c>
      <c r="AA603" s="289">
        <f t="shared" si="105"/>
        <v>0</v>
      </c>
      <c r="AB603" s="289">
        <f t="shared" si="105"/>
        <v>0</v>
      </c>
      <c r="AC603" s="289">
        <f t="shared" si="105"/>
        <v>0</v>
      </c>
      <c r="AD603" s="289">
        <f t="shared" si="105"/>
        <v>0</v>
      </c>
      <c r="AE603" s="289">
        <f t="shared" si="105"/>
        <v>0</v>
      </c>
      <c r="AF603" s="289">
        <f t="shared" si="105"/>
        <v>0</v>
      </c>
      <c r="AG603" s="289">
        <f t="shared" si="105"/>
        <v>0</v>
      </c>
      <c r="AH603" s="289">
        <f t="shared" si="105"/>
        <v>0</v>
      </c>
      <c r="AI603" s="289">
        <f t="shared" si="105"/>
        <v>0</v>
      </c>
      <c r="AJ603" s="289">
        <f t="shared" si="105"/>
        <v>0</v>
      </c>
      <c r="AK603" s="289">
        <f t="shared" si="105"/>
        <v>0</v>
      </c>
      <c r="AL603" s="289">
        <f t="shared" si="105"/>
        <v>0</v>
      </c>
      <c r="AM603" s="289">
        <f t="shared" si="105"/>
        <v>0</v>
      </c>
      <c r="AN603" s="289">
        <f t="shared" si="105"/>
        <v>0</v>
      </c>
      <c r="AO603" s="289">
        <f t="shared" si="105"/>
        <v>0</v>
      </c>
      <c r="AP603" s="289">
        <f t="shared" si="105"/>
        <v>0</v>
      </c>
      <c r="AQ603" s="289">
        <f t="shared" si="105"/>
        <v>0</v>
      </c>
      <c r="AR603" s="289">
        <f t="shared" si="105"/>
        <v>0</v>
      </c>
      <c r="AS603" s="289">
        <f t="shared" si="105"/>
        <v>0</v>
      </c>
      <c r="AT603" s="289">
        <f t="shared" si="105"/>
        <v>0</v>
      </c>
      <c r="AU603" s="289">
        <f t="shared" si="105"/>
        <v>0</v>
      </c>
      <c r="AV603" s="289">
        <f t="shared" si="105"/>
        <v>0</v>
      </c>
      <c r="AW603" s="289">
        <f t="shared" si="105"/>
        <v>0</v>
      </c>
      <c r="AX603" s="289">
        <f t="shared" si="105"/>
        <v>0</v>
      </c>
      <c r="AY603" s="289">
        <f t="shared" si="105"/>
        <v>0</v>
      </c>
      <c r="AZ603" s="289">
        <f t="shared" si="105"/>
        <v>0</v>
      </c>
      <c r="BA603" s="289">
        <f t="shared" si="105"/>
        <v>0</v>
      </c>
      <c r="BB603" s="289">
        <f t="shared" si="105"/>
        <v>0</v>
      </c>
      <c r="BC603" s="289">
        <f t="shared" si="105"/>
        <v>0</v>
      </c>
      <c r="BD603" s="289">
        <f t="shared" si="105"/>
        <v>0</v>
      </c>
      <c r="BE603" s="289">
        <f t="shared" si="105"/>
        <v>0</v>
      </c>
      <c r="BF603" s="289">
        <f t="shared" si="105"/>
        <v>0</v>
      </c>
      <c r="BG603" s="289">
        <f t="shared" si="105"/>
        <v>0</v>
      </c>
      <c r="BH603" s="289">
        <f t="shared" si="105"/>
        <v>0</v>
      </c>
      <c r="BI603" s="289">
        <f t="shared" si="105"/>
        <v>0</v>
      </c>
      <c r="BJ603" s="289">
        <f t="shared" si="105"/>
        <v>0</v>
      </c>
      <c r="BK603" s="289">
        <f t="shared" si="105"/>
        <v>0</v>
      </c>
      <c r="BL603" s="289">
        <f t="shared" si="105"/>
        <v>0</v>
      </c>
      <c r="BM603" s="289">
        <f t="shared" si="105"/>
        <v>0</v>
      </c>
      <c r="BN603" s="289">
        <f t="shared" si="105"/>
        <v>0</v>
      </c>
      <c r="BO603" s="289">
        <f t="shared" si="105"/>
        <v>0</v>
      </c>
      <c r="BP603" s="289">
        <f t="shared" si="105"/>
        <v>0</v>
      </c>
      <c r="BQ603" s="289">
        <f t="shared" si="105"/>
        <v>0</v>
      </c>
      <c r="BR603" s="289">
        <f t="shared" si="105"/>
        <v>0</v>
      </c>
      <c r="BS603" s="289">
        <f t="shared" si="105"/>
        <v>0</v>
      </c>
      <c r="BT603" s="289">
        <f t="shared" ref="BT603:BY603" si="106">BT110-EL110</f>
        <v>0</v>
      </c>
      <c r="BU603" s="289">
        <f t="shared" si="106"/>
        <v>0</v>
      </c>
      <c r="BV603" s="289">
        <f t="shared" si="106"/>
        <v>0</v>
      </c>
      <c r="BW603" s="289">
        <f t="shared" si="106"/>
        <v>0</v>
      </c>
      <c r="BX603" s="289">
        <f t="shared" si="106"/>
        <v>0</v>
      </c>
      <c r="BY603" s="289">
        <f t="shared" si="106"/>
        <v>0</v>
      </c>
      <c r="CA603" s="289">
        <f>CA110-ER110</f>
        <v>0</v>
      </c>
      <c r="CB603" s="289" t="e">
        <f>CB110-#REF!</f>
        <v>#REF!</v>
      </c>
    </row>
    <row r="604" spans="8:80" hidden="1" x14ac:dyDescent="0.35">
      <c r="H604" s="289">
        <f t="shared" ref="H604:BS607" si="107">H112-BZ112</f>
        <v>0</v>
      </c>
      <c r="I604" s="289">
        <f t="shared" si="107"/>
        <v>0</v>
      </c>
      <c r="J604" s="289">
        <f t="shared" si="107"/>
        <v>0</v>
      </c>
      <c r="K604" s="289">
        <f t="shared" si="107"/>
        <v>0</v>
      </c>
      <c r="L604" s="289">
        <f t="shared" si="107"/>
        <v>0</v>
      </c>
      <c r="M604" s="289">
        <f t="shared" si="107"/>
        <v>0</v>
      </c>
      <c r="N604" s="289">
        <f t="shared" si="107"/>
        <v>0</v>
      </c>
      <c r="O604" s="289">
        <f t="shared" si="107"/>
        <v>0</v>
      </c>
      <c r="P604" s="289">
        <f t="shared" si="107"/>
        <v>0</v>
      </c>
      <c r="Q604" s="289">
        <f t="shared" si="107"/>
        <v>0</v>
      </c>
      <c r="R604" s="289">
        <f t="shared" si="107"/>
        <v>0</v>
      </c>
      <c r="S604" s="289">
        <f t="shared" si="107"/>
        <v>0</v>
      </c>
      <c r="T604" s="289">
        <f t="shared" si="107"/>
        <v>0</v>
      </c>
      <c r="U604" s="289">
        <f t="shared" si="107"/>
        <v>0</v>
      </c>
      <c r="V604" s="289">
        <f t="shared" si="107"/>
        <v>0</v>
      </c>
      <c r="W604" s="289">
        <f t="shared" si="107"/>
        <v>0</v>
      </c>
      <c r="X604" s="289">
        <f t="shared" si="107"/>
        <v>0</v>
      </c>
      <c r="Y604" s="289">
        <f t="shared" si="107"/>
        <v>0</v>
      </c>
      <c r="Z604" s="289">
        <f t="shared" si="107"/>
        <v>0</v>
      </c>
      <c r="AA604" s="289">
        <f t="shared" si="107"/>
        <v>0</v>
      </c>
      <c r="AB604" s="289">
        <f t="shared" si="107"/>
        <v>0</v>
      </c>
      <c r="AC604" s="289">
        <f t="shared" si="107"/>
        <v>0</v>
      </c>
      <c r="AD604" s="289">
        <f t="shared" si="107"/>
        <v>0</v>
      </c>
      <c r="AE604" s="289">
        <f t="shared" si="107"/>
        <v>0</v>
      </c>
      <c r="AF604" s="289">
        <f t="shared" si="107"/>
        <v>0</v>
      </c>
      <c r="AG604" s="289">
        <f t="shared" si="107"/>
        <v>0</v>
      </c>
      <c r="AH604" s="289">
        <f t="shared" si="107"/>
        <v>0</v>
      </c>
      <c r="AI604" s="289">
        <f t="shared" si="107"/>
        <v>0</v>
      </c>
      <c r="AJ604" s="289">
        <f t="shared" si="107"/>
        <v>0</v>
      </c>
      <c r="AK604" s="289">
        <f t="shared" si="107"/>
        <v>0</v>
      </c>
      <c r="AL604" s="289">
        <f t="shared" si="107"/>
        <v>0</v>
      </c>
      <c r="AM604" s="289">
        <f t="shared" si="107"/>
        <v>0</v>
      </c>
      <c r="AN604" s="289">
        <f t="shared" si="107"/>
        <v>0</v>
      </c>
      <c r="AO604" s="289">
        <f t="shared" si="107"/>
        <v>0</v>
      </c>
      <c r="AP604" s="289">
        <f t="shared" si="107"/>
        <v>0</v>
      </c>
      <c r="AQ604" s="289">
        <f t="shared" si="107"/>
        <v>0</v>
      </c>
      <c r="AR604" s="289">
        <f t="shared" si="107"/>
        <v>0</v>
      </c>
      <c r="AS604" s="289">
        <f t="shared" si="107"/>
        <v>0</v>
      </c>
      <c r="AT604" s="289">
        <f t="shared" si="107"/>
        <v>0</v>
      </c>
      <c r="AU604" s="289">
        <f t="shared" si="107"/>
        <v>0</v>
      </c>
      <c r="AV604" s="289">
        <f t="shared" si="107"/>
        <v>0</v>
      </c>
      <c r="AW604" s="289">
        <f t="shared" si="107"/>
        <v>0</v>
      </c>
      <c r="AX604" s="289">
        <f t="shared" si="107"/>
        <v>0</v>
      </c>
      <c r="AY604" s="289">
        <f t="shared" si="107"/>
        <v>0</v>
      </c>
      <c r="AZ604" s="289">
        <f t="shared" si="107"/>
        <v>0</v>
      </c>
      <c r="BA604" s="289">
        <f t="shared" si="107"/>
        <v>0</v>
      </c>
      <c r="BB604" s="289">
        <f t="shared" si="107"/>
        <v>0</v>
      </c>
      <c r="BC604" s="289">
        <f t="shared" si="107"/>
        <v>0</v>
      </c>
      <c r="BD604" s="289">
        <f t="shared" si="107"/>
        <v>0</v>
      </c>
      <c r="BE604" s="289">
        <f t="shared" si="107"/>
        <v>0</v>
      </c>
      <c r="BF604" s="289">
        <f t="shared" si="107"/>
        <v>0</v>
      </c>
      <c r="BG604" s="289">
        <f t="shared" si="107"/>
        <v>0</v>
      </c>
      <c r="BH604" s="289">
        <f t="shared" si="107"/>
        <v>0</v>
      </c>
      <c r="BI604" s="289">
        <f t="shared" si="107"/>
        <v>0</v>
      </c>
      <c r="BJ604" s="289">
        <f t="shared" si="107"/>
        <v>0</v>
      </c>
      <c r="BK604" s="289">
        <f t="shared" si="107"/>
        <v>0</v>
      </c>
      <c r="BL604" s="289">
        <f t="shared" si="107"/>
        <v>0</v>
      </c>
      <c r="BM604" s="289">
        <f t="shared" si="107"/>
        <v>0</v>
      </c>
      <c r="BN604" s="289">
        <f t="shared" si="107"/>
        <v>0</v>
      </c>
      <c r="BO604" s="289">
        <f t="shared" si="107"/>
        <v>0</v>
      </c>
      <c r="BP604" s="289">
        <f t="shared" si="107"/>
        <v>0</v>
      </c>
      <c r="BQ604" s="289">
        <f t="shared" si="107"/>
        <v>0</v>
      </c>
      <c r="BR604" s="289">
        <f t="shared" si="107"/>
        <v>0</v>
      </c>
      <c r="BS604" s="289">
        <f t="shared" si="107"/>
        <v>0</v>
      </c>
      <c r="BT604" s="289">
        <f t="shared" ref="BT604:BY619" si="108">BT112-EL112</f>
        <v>0</v>
      </c>
      <c r="BU604" s="289">
        <f t="shared" si="108"/>
        <v>0</v>
      </c>
      <c r="BV604" s="289">
        <f t="shared" si="108"/>
        <v>0</v>
      </c>
      <c r="BW604" s="289">
        <f t="shared" si="108"/>
        <v>0</v>
      </c>
      <c r="BX604" s="289">
        <f t="shared" si="108"/>
        <v>0</v>
      </c>
      <c r="BY604" s="289">
        <f t="shared" si="108"/>
        <v>0</v>
      </c>
      <c r="CA604" s="289">
        <f t="shared" ref="CA604:CA622" si="109">CA112-ER112</f>
        <v>0</v>
      </c>
      <c r="CB604" s="289" t="e">
        <f>CB112-#REF!</f>
        <v>#REF!</v>
      </c>
    </row>
    <row r="605" spans="8:80" hidden="1" x14ac:dyDescent="0.35">
      <c r="H605" s="289">
        <f t="shared" si="107"/>
        <v>0</v>
      </c>
      <c r="I605" s="289">
        <f t="shared" si="107"/>
        <v>0</v>
      </c>
      <c r="J605" s="289">
        <f t="shared" si="107"/>
        <v>0</v>
      </c>
      <c r="K605" s="289">
        <f t="shared" si="107"/>
        <v>0</v>
      </c>
      <c r="L605" s="289">
        <f t="shared" si="107"/>
        <v>0</v>
      </c>
      <c r="M605" s="289">
        <f t="shared" si="107"/>
        <v>0</v>
      </c>
      <c r="N605" s="289">
        <f t="shared" si="107"/>
        <v>0</v>
      </c>
      <c r="O605" s="289">
        <f t="shared" si="107"/>
        <v>0</v>
      </c>
      <c r="P605" s="289">
        <f t="shared" si="107"/>
        <v>0</v>
      </c>
      <c r="Q605" s="289">
        <f t="shared" si="107"/>
        <v>0</v>
      </c>
      <c r="R605" s="289">
        <f t="shared" si="107"/>
        <v>0</v>
      </c>
      <c r="S605" s="289">
        <f t="shared" si="107"/>
        <v>0</v>
      </c>
      <c r="T605" s="289">
        <f t="shared" si="107"/>
        <v>0</v>
      </c>
      <c r="U605" s="289">
        <f t="shared" si="107"/>
        <v>0</v>
      </c>
      <c r="V605" s="289">
        <f t="shared" si="107"/>
        <v>0</v>
      </c>
      <c r="W605" s="289">
        <f t="shared" si="107"/>
        <v>0</v>
      </c>
      <c r="X605" s="289">
        <f t="shared" si="107"/>
        <v>0</v>
      </c>
      <c r="Y605" s="289">
        <f t="shared" si="107"/>
        <v>0</v>
      </c>
      <c r="Z605" s="289">
        <f t="shared" si="107"/>
        <v>0</v>
      </c>
      <c r="AA605" s="289">
        <f t="shared" si="107"/>
        <v>0</v>
      </c>
      <c r="AB605" s="289">
        <f t="shared" si="107"/>
        <v>0</v>
      </c>
      <c r="AC605" s="289">
        <f t="shared" si="107"/>
        <v>0</v>
      </c>
      <c r="AD605" s="289">
        <f t="shared" si="107"/>
        <v>0</v>
      </c>
      <c r="AE605" s="289">
        <f t="shared" si="107"/>
        <v>0</v>
      </c>
      <c r="AF605" s="289">
        <f t="shared" si="107"/>
        <v>0</v>
      </c>
      <c r="AG605" s="289">
        <f t="shared" si="107"/>
        <v>0</v>
      </c>
      <c r="AH605" s="289">
        <f t="shared" si="107"/>
        <v>0</v>
      </c>
      <c r="AI605" s="289">
        <f t="shared" si="107"/>
        <v>0</v>
      </c>
      <c r="AJ605" s="289">
        <f t="shared" si="107"/>
        <v>0</v>
      </c>
      <c r="AK605" s="289">
        <f t="shared" si="107"/>
        <v>0</v>
      </c>
      <c r="AL605" s="289">
        <f t="shared" si="107"/>
        <v>0</v>
      </c>
      <c r="AM605" s="289">
        <f t="shared" si="107"/>
        <v>0</v>
      </c>
      <c r="AN605" s="289">
        <f t="shared" si="107"/>
        <v>0</v>
      </c>
      <c r="AO605" s="289">
        <f t="shared" si="107"/>
        <v>0</v>
      </c>
      <c r="AP605" s="289">
        <f t="shared" si="107"/>
        <v>0</v>
      </c>
      <c r="AQ605" s="289">
        <f t="shared" si="107"/>
        <v>0</v>
      </c>
      <c r="AR605" s="289">
        <f t="shared" si="107"/>
        <v>0</v>
      </c>
      <c r="AS605" s="289">
        <f t="shared" si="107"/>
        <v>0</v>
      </c>
      <c r="AT605" s="289">
        <f t="shared" si="107"/>
        <v>0</v>
      </c>
      <c r="AU605" s="289">
        <f t="shared" si="107"/>
        <v>0</v>
      </c>
      <c r="AV605" s="289">
        <f t="shared" si="107"/>
        <v>0</v>
      </c>
      <c r="AW605" s="289">
        <f t="shared" si="107"/>
        <v>0</v>
      </c>
      <c r="AX605" s="289">
        <f t="shared" si="107"/>
        <v>0</v>
      </c>
      <c r="AY605" s="289">
        <f t="shared" si="107"/>
        <v>0</v>
      </c>
      <c r="AZ605" s="289">
        <f t="shared" si="107"/>
        <v>0</v>
      </c>
      <c r="BA605" s="289">
        <f t="shared" si="107"/>
        <v>0</v>
      </c>
      <c r="BB605" s="289">
        <f t="shared" si="107"/>
        <v>0</v>
      </c>
      <c r="BC605" s="289">
        <f t="shared" si="107"/>
        <v>0</v>
      </c>
      <c r="BD605" s="289">
        <f t="shared" si="107"/>
        <v>0</v>
      </c>
      <c r="BE605" s="289">
        <f t="shared" si="107"/>
        <v>0</v>
      </c>
      <c r="BF605" s="289">
        <f t="shared" si="107"/>
        <v>0</v>
      </c>
      <c r="BG605" s="289">
        <f t="shared" si="107"/>
        <v>0</v>
      </c>
      <c r="BH605" s="289">
        <f t="shared" si="107"/>
        <v>0</v>
      </c>
      <c r="BI605" s="289">
        <f t="shared" si="107"/>
        <v>0</v>
      </c>
      <c r="BJ605" s="289">
        <f t="shared" si="107"/>
        <v>0</v>
      </c>
      <c r="BK605" s="289">
        <f t="shared" si="107"/>
        <v>0</v>
      </c>
      <c r="BL605" s="289">
        <f t="shared" si="107"/>
        <v>0</v>
      </c>
      <c r="BM605" s="289">
        <f t="shared" si="107"/>
        <v>0</v>
      </c>
      <c r="BN605" s="289">
        <f t="shared" si="107"/>
        <v>0</v>
      </c>
      <c r="BO605" s="289">
        <f t="shared" si="107"/>
        <v>0</v>
      </c>
      <c r="BP605" s="289">
        <f t="shared" si="107"/>
        <v>0</v>
      </c>
      <c r="BQ605" s="289">
        <f t="shared" si="107"/>
        <v>0</v>
      </c>
      <c r="BR605" s="289">
        <f t="shared" si="107"/>
        <v>0</v>
      </c>
      <c r="BS605" s="289">
        <f t="shared" si="107"/>
        <v>0</v>
      </c>
      <c r="BT605" s="289">
        <f t="shared" si="108"/>
        <v>0</v>
      </c>
      <c r="BU605" s="289">
        <f t="shared" si="108"/>
        <v>0</v>
      </c>
      <c r="BV605" s="289">
        <f t="shared" si="108"/>
        <v>0</v>
      </c>
      <c r="BW605" s="289">
        <f t="shared" si="108"/>
        <v>0</v>
      </c>
      <c r="BX605" s="289">
        <f t="shared" si="108"/>
        <v>0</v>
      </c>
      <c r="BY605" s="289">
        <f t="shared" si="108"/>
        <v>0</v>
      </c>
      <c r="CA605" s="289">
        <f t="shared" si="109"/>
        <v>0</v>
      </c>
      <c r="CB605" s="289" t="e">
        <f>CB113-#REF!</f>
        <v>#REF!</v>
      </c>
    </row>
    <row r="606" spans="8:80" hidden="1" x14ac:dyDescent="0.35">
      <c r="H606" s="289">
        <f t="shared" si="107"/>
        <v>0</v>
      </c>
      <c r="I606" s="289">
        <f t="shared" si="107"/>
        <v>0</v>
      </c>
      <c r="J606" s="289">
        <f t="shared" si="107"/>
        <v>0</v>
      </c>
      <c r="K606" s="289">
        <f t="shared" si="107"/>
        <v>0</v>
      </c>
      <c r="L606" s="289">
        <f t="shared" si="107"/>
        <v>0</v>
      </c>
      <c r="M606" s="289">
        <f t="shared" si="107"/>
        <v>0</v>
      </c>
      <c r="N606" s="289">
        <f t="shared" si="107"/>
        <v>0</v>
      </c>
      <c r="O606" s="289">
        <f t="shared" si="107"/>
        <v>0</v>
      </c>
      <c r="P606" s="289">
        <f t="shared" si="107"/>
        <v>0</v>
      </c>
      <c r="Q606" s="289">
        <f t="shared" si="107"/>
        <v>0</v>
      </c>
      <c r="R606" s="289">
        <f t="shared" si="107"/>
        <v>0</v>
      </c>
      <c r="S606" s="289">
        <f t="shared" si="107"/>
        <v>0</v>
      </c>
      <c r="T606" s="289">
        <f t="shared" si="107"/>
        <v>0</v>
      </c>
      <c r="U606" s="289">
        <f t="shared" si="107"/>
        <v>0</v>
      </c>
      <c r="V606" s="289">
        <f t="shared" si="107"/>
        <v>0</v>
      </c>
      <c r="W606" s="289">
        <f t="shared" si="107"/>
        <v>0</v>
      </c>
      <c r="X606" s="289">
        <f t="shared" si="107"/>
        <v>0</v>
      </c>
      <c r="Y606" s="289">
        <f t="shared" si="107"/>
        <v>0</v>
      </c>
      <c r="Z606" s="289">
        <f t="shared" si="107"/>
        <v>0</v>
      </c>
      <c r="AA606" s="289">
        <f t="shared" si="107"/>
        <v>0</v>
      </c>
      <c r="AB606" s="289">
        <f t="shared" si="107"/>
        <v>0</v>
      </c>
      <c r="AC606" s="289">
        <f t="shared" si="107"/>
        <v>0</v>
      </c>
      <c r="AD606" s="289">
        <f t="shared" si="107"/>
        <v>0</v>
      </c>
      <c r="AE606" s="289">
        <f t="shared" si="107"/>
        <v>0</v>
      </c>
      <c r="AF606" s="289">
        <f t="shared" si="107"/>
        <v>0</v>
      </c>
      <c r="AG606" s="289">
        <f t="shared" si="107"/>
        <v>0</v>
      </c>
      <c r="AH606" s="289">
        <f t="shared" si="107"/>
        <v>0</v>
      </c>
      <c r="AI606" s="289">
        <f t="shared" si="107"/>
        <v>0</v>
      </c>
      <c r="AJ606" s="289">
        <f t="shared" si="107"/>
        <v>0</v>
      </c>
      <c r="AK606" s="289">
        <f t="shared" si="107"/>
        <v>0</v>
      </c>
      <c r="AL606" s="289">
        <f t="shared" si="107"/>
        <v>0</v>
      </c>
      <c r="AM606" s="289">
        <f t="shared" si="107"/>
        <v>0</v>
      </c>
      <c r="AN606" s="289">
        <f t="shared" si="107"/>
        <v>0</v>
      </c>
      <c r="AO606" s="289">
        <f t="shared" si="107"/>
        <v>0</v>
      </c>
      <c r="AP606" s="289">
        <f t="shared" si="107"/>
        <v>0</v>
      </c>
      <c r="AQ606" s="289">
        <f t="shared" si="107"/>
        <v>0</v>
      </c>
      <c r="AR606" s="289">
        <f t="shared" si="107"/>
        <v>0</v>
      </c>
      <c r="AS606" s="289">
        <f t="shared" si="107"/>
        <v>0</v>
      </c>
      <c r="AT606" s="289">
        <f t="shared" si="107"/>
        <v>0</v>
      </c>
      <c r="AU606" s="289">
        <f t="shared" si="107"/>
        <v>0</v>
      </c>
      <c r="AV606" s="289">
        <f t="shared" si="107"/>
        <v>0</v>
      </c>
      <c r="AW606" s="289">
        <f t="shared" si="107"/>
        <v>0</v>
      </c>
      <c r="AX606" s="289">
        <f t="shared" si="107"/>
        <v>0</v>
      </c>
      <c r="AY606" s="289">
        <f t="shared" si="107"/>
        <v>0</v>
      </c>
      <c r="AZ606" s="289">
        <f t="shared" si="107"/>
        <v>0</v>
      </c>
      <c r="BA606" s="289">
        <f t="shared" si="107"/>
        <v>0</v>
      </c>
      <c r="BB606" s="289">
        <f t="shared" si="107"/>
        <v>0</v>
      </c>
      <c r="BC606" s="289">
        <f t="shared" si="107"/>
        <v>0</v>
      </c>
      <c r="BD606" s="289">
        <f t="shared" si="107"/>
        <v>0</v>
      </c>
      <c r="BE606" s="289">
        <f t="shared" si="107"/>
        <v>0</v>
      </c>
      <c r="BF606" s="289">
        <f t="shared" si="107"/>
        <v>0</v>
      </c>
      <c r="BG606" s="289">
        <f t="shared" si="107"/>
        <v>0</v>
      </c>
      <c r="BH606" s="289">
        <f t="shared" si="107"/>
        <v>0</v>
      </c>
      <c r="BI606" s="289">
        <f t="shared" si="107"/>
        <v>0</v>
      </c>
      <c r="BJ606" s="289">
        <f t="shared" si="107"/>
        <v>0</v>
      </c>
      <c r="BK606" s="289">
        <f t="shared" si="107"/>
        <v>0</v>
      </c>
      <c r="BL606" s="289">
        <f t="shared" si="107"/>
        <v>0</v>
      </c>
      <c r="BM606" s="289">
        <f t="shared" si="107"/>
        <v>0</v>
      </c>
      <c r="BN606" s="289">
        <f t="shared" si="107"/>
        <v>0</v>
      </c>
      <c r="BO606" s="289">
        <f t="shared" si="107"/>
        <v>0</v>
      </c>
      <c r="BP606" s="289">
        <f t="shared" si="107"/>
        <v>0</v>
      </c>
      <c r="BQ606" s="289">
        <f t="shared" si="107"/>
        <v>0</v>
      </c>
      <c r="BR606" s="289">
        <f t="shared" si="107"/>
        <v>0</v>
      </c>
      <c r="BS606" s="289">
        <f t="shared" si="107"/>
        <v>0</v>
      </c>
      <c r="BT606" s="289">
        <f t="shared" si="108"/>
        <v>0</v>
      </c>
      <c r="BU606" s="289">
        <f t="shared" si="108"/>
        <v>0</v>
      </c>
      <c r="BV606" s="289">
        <f t="shared" si="108"/>
        <v>0</v>
      </c>
      <c r="BW606" s="289">
        <f t="shared" si="108"/>
        <v>0</v>
      </c>
      <c r="BX606" s="289">
        <f t="shared" si="108"/>
        <v>0</v>
      </c>
      <c r="BY606" s="289">
        <f t="shared" si="108"/>
        <v>0</v>
      </c>
      <c r="CA606" s="289">
        <f t="shared" si="109"/>
        <v>0</v>
      </c>
      <c r="CB606" s="289" t="e">
        <f>CB114-#REF!</f>
        <v>#REF!</v>
      </c>
    </row>
    <row r="607" spans="8:80" hidden="1" x14ac:dyDescent="0.35">
      <c r="H607" s="289">
        <f t="shared" si="107"/>
        <v>0</v>
      </c>
      <c r="I607" s="289">
        <f t="shared" si="107"/>
        <v>0</v>
      </c>
      <c r="J607" s="289">
        <f t="shared" si="107"/>
        <v>0</v>
      </c>
      <c r="K607" s="289">
        <f t="shared" si="107"/>
        <v>0</v>
      </c>
      <c r="L607" s="289">
        <f t="shared" si="107"/>
        <v>0</v>
      </c>
      <c r="M607" s="289">
        <f t="shared" si="107"/>
        <v>0</v>
      </c>
      <c r="N607" s="289">
        <f t="shared" si="107"/>
        <v>0</v>
      </c>
      <c r="O607" s="289">
        <f t="shared" si="107"/>
        <v>0</v>
      </c>
      <c r="P607" s="289">
        <f t="shared" si="107"/>
        <v>0</v>
      </c>
      <c r="Q607" s="289">
        <f t="shared" si="107"/>
        <v>0</v>
      </c>
      <c r="R607" s="289">
        <f t="shared" si="107"/>
        <v>0</v>
      </c>
      <c r="S607" s="289">
        <f t="shared" si="107"/>
        <v>0</v>
      </c>
      <c r="T607" s="289">
        <f t="shared" si="107"/>
        <v>0</v>
      </c>
      <c r="U607" s="289">
        <f t="shared" si="107"/>
        <v>0</v>
      </c>
      <c r="V607" s="289">
        <f t="shared" si="107"/>
        <v>0</v>
      </c>
      <c r="W607" s="289">
        <f t="shared" si="107"/>
        <v>0</v>
      </c>
      <c r="X607" s="289">
        <f t="shared" si="107"/>
        <v>0</v>
      </c>
      <c r="Y607" s="289">
        <f t="shared" si="107"/>
        <v>0</v>
      </c>
      <c r="Z607" s="289">
        <f t="shared" si="107"/>
        <v>0</v>
      </c>
      <c r="AA607" s="289">
        <f t="shared" si="107"/>
        <v>0</v>
      </c>
      <c r="AB607" s="289">
        <f t="shared" si="107"/>
        <v>0</v>
      </c>
      <c r="AC607" s="289">
        <f t="shared" si="107"/>
        <v>0</v>
      </c>
      <c r="AD607" s="289">
        <f t="shared" si="107"/>
        <v>0</v>
      </c>
      <c r="AE607" s="289">
        <f t="shared" si="107"/>
        <v>0</v>
      </c>
      <c r="AF607" s="289">
        <f t="shared" si="107"/>
        <v>0</v>
      </c>
      <c r="AG607" s="289">
        <f t="shared" si="107"/>
        <v>0</v>
      </c>
      <c r="AH607" s="289">
        <f t="shared" si="107"/>
        <v>0</v>
      </c>
      <c r="AI607" s="289">
        <f t="shared" si="107"/>
        <v>0</v>
      </c>
      <c r="AJ607" s="289">
        <f t="shared" si="107"/>
        <v>0</v>
      </c>
      <c r="AK607" s="289">
        <f t="shared" si="107"/>
        <v>0</v>
      </c>
      <c r="AL607" s="289">
        <f t="shared" si="107"/>
        <v>0</v>
      </c>
      <c r="AM607" s="289">
        <f t="shared" si="107"/>
        <v>0</v>
      </c>
      <c r="AN607" s="289">
        <f t="shared" si="107"/>
        <v>0</v>
      </c>
      <c r="AO607" s="289">
        <f t="shared" si="107"/>
        <v>0</v>
      </c>
      <c r="AP607" s="289">
        <f t="shared" si="107"/>
        <v>0</v>
      </c>
      <c r="AQ607" s="289">
        <f t="shared" si="107"/>
        <v>0</v>
      </c>
      <c r="AR607" s="289">
        <f t="shared" si="107"/>
        <v>0</v>
      </c>
      <c r="AS607" s="289">
        <f t="shared" si="107"/>
        <v>0</v>
      </c>
      <c r="AT607" s="289">
        <f t="shared" si="107"/>
        <v>0</v>
      </c>
      <c r="AU607" s="289">
        <f t="shared" si="107"/>
        <v>0</v>
      </c>
      <c r="AV607" s="289">
        <f t="shared" si="107"/>
        <v>0</v>
      </c>
      <c r="AW607" s="289">
        <f t="shared" si="107"/>
        <v>0</v>
      </c>
      <c r="AX607" s="289">
        <f t="shared" si="107"/>
        <v>0</v>
      </c>
      <c r="AY607" s="289">
        <f t="shared" si="107"/>
        <v>0</v>
      </c>
      <c r="AZ607" s="289">
        <f t="shared" si="107"/>
        <v>0</v>
      </c>
      <c r="BA607" s="289">
        <f t="shared" si="107"/>
        <v>0</v>
      </c>
      <c r="BB607" s="289">
        <f t="shared" si="107"/>
        <v>0</v>
      </c>
      <c r="BC607" s="289">
        <f t="shared" si="107"/>
        <v>0</v>
      </c>
      <c r="BD607" s="289">
        <f t="shared" si="107"/>
        <v>0</v>
      </c>
      <c r="BE607" s="289">
        <f t="shared" si="107"/>
        <v>0</v>
      </c>
      <c r="BF607" s="289">
        <f t="shared" si="107"/>
        <v>0</v>
      </c>
      <c r="BG607" s="289">
        <f t="shared" si="107"/>
        <v>0</v>
      </c>
      <c r="BH607" s="289">
        <f t="shared" si="107"/>
        <v>0</v>
      </c>
      <c r="BI607" s="289">
        <f t="shared" si="107"/>
        <v>0</v>
      </c>
      <c r="BJ607" s="289">
        <f t="shared" si="107"/>
        <v>0</v>
      </c>
      <c r="BK607" s="289">
        <f t="shared" si="107"/>
        <v>0</v>
      </c>
      <c r="BL607" s="289">
        <f t="shared" si="107"/>
        <v>0</v>
      </c>
      <c r="BM607" s="289">
        <f t="shared" si="107"/>
        <v>0</v>
      </c>
      <c r="BN607" s="289">
        <f t="shared" si="107"/>
        <v>0</v>
      </c>
      <c r="BO607" s="289">
        <f t="shared" si="107"/>
        <v>0</v>
      </c>
      <c r="BP607" s="289">
        <f t="shared" si="107"/>
        <v>0</v>
      </c>
      <c r="BQ607" s="289">
        <f t="shared" si="107"/>
        <v>0</v>
      </c>
      <c r="BR607" s="289">
        <f t="shared" si="107"/>
        <v>0</v>
      </c>
      <c r="BS607" s="289">
        <f t="shared" ref="BS607:BY622" si="110">BS115-EK115</f>
        <v>0</v>
      </c>
      <c r="BT607" s="289">
        <f t="shared" si="108"/>
        <v>0</v>
      </c>
      <c r="BU607" s="289">
        <f t="shared" si="108"/>
        <v>0</v>
      </c>
      <c r="BV607" s="289">
        <f t="shared" si="108"/>
        <v>0</v>
      </c>
      <c r="BW607" s="289">
        <f t="shared" si="108"/>
        <v>0</v>
      </c>
      <c r="BX607" s="289">
        <f t="shared" si="108"/>
        <v>0</v>
      </c>
      <c r="BY607" s="289">
        <f t="shared" si="108"/>
        <v>0</v>
      </c>
      <c r="CA607" s="289">
        <f t="shared" si="109"/>
        <v>0</v>
      </c>
      <c r="CB607" s="289" t="e">
        <f>CB115-#REF!</f>
        <v>#REF!</v>
      </c>
    </row>
    <row r="608" spans="8:80" hidden="1" x14ac:dyDescent="0.35">
      <c r="H608" s="289">
        <f t="shared" ref="H608:BR612" si="111">H116-BZ116</f>
        <v>0</v>
      </c>
      <c r="I608" s="289">
        <f t="shared" si="111"/>
        <v>0</v>
      </c>
      <c r="J608" s="289">
        <f t="shared" si="111"/>
        <v>0</v>
      </c>
      <c r="K608" s="289">
        <f t="shared" si="111"/>
        <v>0</v>
      </c>
      <c r="L608" s="289">
        <f t="shared" si="111"/>
        <v>0</v>
      </c>
      <c r="M608" s="289">
        <f t="shared" si="111"/>
        <v>0</v>
      </c>
      <c r="N608" s="289">
        <f t="shared" si="111"/>
        <v>0</v>
      </c>
      <c r="O608" s="289">
        <f t="shared" si="111"/>
        <v>0</v>
      </c>
      <c r="P608" s="289">
        <f t="shared" si="111"/>
        <v>0</v>
      </c>
      <c r="Q608" s="289">
        <f t="shared" si="111"/>
        <v>0</v>
      </c>
      <c r="R608" s="289">
        <f t="shared" si="111"/>
        <v>0</v>
      </c>
      <c r="S608" s="289">
        <f t="shared" si="111"/>
        <v>0</v>
      </c>
      <c r="T608" s="289">
        <f t="shared" si="111"/>
        <v>0</v>
      </c>
      <c r="U608" s="289">
        <f t="shared" si="111"/>
        <v>0</v>
      </c>
      <c r="V608" s="289">
        <f t="shared" si="111"/>
        <v>0</v>
      </c>
      <c r="W608" s="289">
        <f t="shared" si="111"/>
        <v>0</v>
      </c>
      <c r="X608" s="289">
        <f t="shared" si="111"/>
        <v>0</v>
      </c>
      <c r="Y608" s="289">
        <f t="shared" si="111"/>
        <v>0</v>
      </c>
      <c r="Z608" s="289">
        <f t="shared" si="111"/>
        <v>0</v>
      </c>
      <c r="AA608" s="289">
        <f t="shared" si="111"/>
        <v>0</v>
      </c>
      <c r="AB608" s="289">
        <f t="shared" si="111"/>
        <v>0</v>
      </c>
      <c r="AC608" s="289">
        <f t="shared" si="111"/>
        <v>0</v>
      </c>
      <c r="AD608" s="289">
        <f t="shared" si="111"/>
        <v>0</v>
      </c>
      <c r="AE608" s="289">
        <f t="shared" si="111"/>
        <v>0</v>
      </c>
      <c r="AF608" s="289">
        <f t="shared" si="111"/>
        <v>0</v>
      </c>
      <c r="AG608" s="289">
        <f t="shared" si="111"/>
        <v>0</v>
      </c>
      <c r="AH608" s="289">
        <f t="shared" si="111"/>
        <v>0</v>
      </c>
      <c r="AI608" s="289">
        <f t="shared" si="111"/>
        <v>0</v>
      </c>
      <c r="AJ608" s="289">
        <f t="shared" si="111"/>
        <v>0</v>
      </c>
      <c r="AK608" s="289">
        <f t="shared" si="111"/>
        <v>0</v>
      </c>
      <c r="AL608" s="289">
        <f t="shared" si="111"/>
        <v>0</v>
      </c>
      <c r="AM608" s="289">
        <f t="shared" si="111"/>
        <v>0</v>
      </c>
      <c r="AN608" s="289">
        <f t="shared" si="111"/>
        <v>0</v>
      </c>
      <c r="AO608" s="289">
        <f t="shared" si="111"/>
        <v>0</v>
      </c>
      <c r="AP608" s="289">
        <f t="shared" si="111"/>
        <v>0</v>
      </c>
      <c r="AQ608" s="289">
        <f t="shared" si="111"/>
        <v>0</v>
      </c>
      <c r="AR608" s="289">
        <f t="shared" si="111"/>
        <v>0</v>
      </c>
      <c r="AS608" s="289">
        <f t="shared" si="111"/>
        <v>0</v>
      </c>
      <c r="AT608" s="289">
        <f t="shared" si="111"/>
        <v>0</v>
      </c>
      <c r="AU608" s="289">
        <f t="shared" si="111"/>
        <v>0</v>
      </c>
      <c r="AV608" s="289">
        <f t="shared" si="111"/>
        <v>0</v>
      </c>
      <c r="AW608" s="289">
        <f t="shared" si="111"/>
        <v>0</v>
      </c>
      <c r="AX608" s="289">
        <f t="shared" si="111"/>
        <v>0</v>
      </c>
      <c r="AY608" s="289">
        <f t="shared" si="111"/>
        <v>0</v>
      </c>
      <c r="AZ608" s="289">
        <f t="shared" si="111"/>
        <v>0</v>
      </c>
      <c r="BA608" s="289">
        <f t="shared" si="111"/>
        <v>0</v>
      </c>
      <c r="BB608" s="289">
        <f t="shared" si="111"/>
        <v>0</v>
      </c>
      <c r="BC608" s="289">
        <f t="shared" si="111"/>
        <v>0</v>
      </c>
      <c r="BD608" s="289">
        <f t="shared" si="111"/>
        <v>0</v>
      </c>
      <c r="BE608" s="289">
        <f t="shared" si="111"/>
        <v>0</v>
      </c>
      <c r="BF608" s="289">
        <f t="shared" si="111"/>
        <v>0</v>
      </c>
      <c r="BG608" s="289">
        <f t="shared" si="111"/>
        <v>0</v>
      </c>
      <c r="BH608" s="289">
        <f t="shared" si="111"/>
        <v>0</v>
      </c>
      <c r="BI608" s="289">
        <f t="shared" si="111"/>
        <v>0</v>
      </c>
      <c r="BJ608" s="289">
        <f t="shared" si="111"/>
        <v>0</v>
      </c>
      <c r="BK608" s="289">
        <f t="shared" si="111"/>
        <v>0</v>
      </c>
      <c r="BL608" s="289">
        <f t="shared" si="111"/>
        <v>0</v>
      </c>
      <c r="BM608" s="289">
        <f t="shared" si="111"/>
        <v>0</v>
      </c>
      <c r="BN608" s="289">
        <f t="shared" si="111"/>
        <v>0</v>
      </c>
      <c r="BO608" s="289">
        <f t="shared" si="111"/>
        <v>0</v>
      </c>
      <c r="BP608" s="289">
        <f t="shared" si="111"/>
        <v>0</v>
      </c>
      <c r="BQ608" s="289">
        <f t="shared" si="111"/>
        <v>0</v>
      </c>
      <c r="BR608" s="289">
        <f t="shared" si="111"/>
        <v>0</v>
      </c>
      <c r="BS608" s="289">
        <f t="shared" si="110"/>
        <v>0</v>
      </c>
      <c r="BT608" s="289">
        <f t="shared" si="108"/>
        <v>0</v>
      </c>
      <c r="BU608" s="289">
        <f t="shared" si="108"/>
        <v>0</v>
      </c>
      <c r="BV608" s="289">
        <f t="shared" si="108"/>
        <v>0</v>
      </c>
      <c r="BW608" s="289">
        <f t="shared" si="108"/>
        <v>0</v>
      </c>
      <c r="BX608" s="289">
        <f t="shared" si="108"/>
        <v>0</v>
      </c>
      <c r="BY608" s="289">
        <f t="shared" si="108"/>
        <v>0</v>
      </c>
      <c r="CA608" s="289">
        <f t="shared" si="109"/>
        <v>0</v>
      </c>
      <c r="CB608" s="289" t="e">
        <f>CB116-#REF!</f>
        <v>#REF!</v>
      </c>
    </row>
    <row r="609" spans="8:80" hidden="1" x14ac:dyDescent="0.35">
      <c r="H609" s="289">
        <f t="shared" si="111"/>
        <v>0</v>
      </c>
      <c r="I609" s="289">
        <f t="shared" si="111"/>
        <v>0</v>
      </c>
      <c r="J609" s="289">
        <f t="shared" si="111"/>
        <v>0</v>
      </c>
      <c r="K609" s="289">
        <f t="shared" si="111"/>
        <v>0</v>
      </c>
      <c r="L609" s="289">
        <f t="shared" si="111"/>
        <v>0</v>
      </c>
      <c r="M609" s="289">
        <f t="shared" si="111"/>
        <v>0</v>
      </c>
      <c r="N609" s="289">
        <f t="shared" si="111"/>
        <v>0</v>
      </c>
      <c r="O609" s="289">
        <f t="shared" si="111"/>
        <v>0</v>
      </c>
      <c r="P609" s="289">
        <f t="shared" si="111"/>
        <v>0</v>
      </c>
      <c r="Q609" s="289">
        <f t="shared" si="111"/>
        <v>0</v>
      </c>
      <c r="R609" s="289">
        <f t="shared" si="111"/>
        <v>0</v>
      </c>
      <c r="S609" s="289">
        <f t="shared" si="111"/>
        <v>0</v>
      </c>
      <c r="T609" s="289">
        <f t="shared" si="111"/>
        <v>0</v>
      </c>
      <c r="U609" s="289">
        <f t="shared" si="111"/>
        <v>0</v>
      </c>
      <c r="V609" s="289">
        <f t="shared" si="111"/>
        <v>0</v>
      </c>
      <c r="W609" s="289">
        <f t="shared" si="111"/>
        <v>0</v>
      </c>
      <c r="X609" s="289">
        <f t="shared" si="111"/>
        <v>0</v>
      </c>
      <c r="Y609" s="289">
        <f t="shared" si="111"/>
        <v>0</v>
      </c>
      <c r="Z609" s="289">
        <f t="shared" si="111"/>
        <v>0</v>
      </c>
      <c r="AA609" s="289">
        <f t="shared" si="111"/>
        <v>0</v>
      </c>
      <c r="AB609" s="289">
        <f t="shared" si="111"/>
        <v>0</v>
      </c>
      <c r="AC609" s="289">
        <f t="shared" si="111"/>
        <v>0</v>
      </c>
      <c r="AD609" s="289">
        <f t="shared" si="111"/>
        <v>0</v>
      </c>
      <c r="AE609" s="289">
        <f t="shared" si="111"/>
        <v>0</v>
      </c>
      <c r="AF609" s="289">
        <f t="shared" si="111"/>
        <v>0</v>
      </c>
      <c r="AG609" s="289">
        <f t="shared" si="111"/>
        <v>0</v>
      </c>
      <c r="AH609" s="289">
        <f t="shared" si="111"/>
        <v>0</v>
      </c>
      <c r="AI609" s="289">
        <f t="shared" si="111"/>
        <v>0</v>
      </c>
      <c r="AJ609" s="289">
        <f t="shared" si="111"/>
        <v>0</v>
      </c>
      <c r="AK609" s="289">
        <f t="shared" si="111"/>
        <v>0</v>
      </c>
      <c r="AL609" s="289">
        <f t="shared" si="111"/>
        <v>0</v>
      </c>
      <c r="AM609" s="289">
        <f t="shared" si="111"/>
        <v>0</v>
      </c>
      <c r="AN609" s="289">
        <f t="shared" si="111"/>
        <v>0</v>
      </c>
      <c r="AO609" s="289">
        <f t="shared" si="111"/>
        <v>0</v>
      </c>
      <c r="AP609" s="289">
        <f t="shared" si="111"/>
        <v>0</v>
      </c>
      <c r="AQ609" s="289">
        <f t="shared" si="111"/>
        <v>0</v>
      </c>
      <c r="AR609" s="289">
        <f t="shared" si="111"/>
        <v>0</v>
      </c>
      <c r="AS609" s="289">
        <f t="shared" si="111"/>
        <v>0</v>
      </c>
      <c r="AT609" s="289">
        <f t="shared" si="111"/>
        <v>0</v>
      </c>
      <c r="AU609" s="289">
        <f t="shared" si="111"/>
        <v>0</v>
      </c>
      <c r="AV609" s="289">
        <f t="shared" si="111"/>
        <v>0</v>
      </c>
      <c r="AW609" s="289">
        <f t="shared" si="111"/>
        <v>0</v>
      </c>
      <c r="AX609" s="289">
        <f t="shared" si="111"/>
        <v>0</v>
      </c>
      <c r="AY609" s="289">
        <f t="shared" si="111"/>
        <v>0</v>
      </c>
      <c r="AZ609" s="289">
        <f t="shared" si="111"/>
        <v>0</v>
      </c>
      <c r="BA609" s="289">
        <f t="shared" si="111"/>
        <v>0</v>
      </c>
      <c r="BB609" s="289">
        <f t="shared" si="111"/>
        <v>0</v>
      </c>
      <c r="BC609" s="289">
        <f t="shared" si="111"/>
        <v>0</v>
      </c>
      <c r="BD609" s="289">
        <f t="shared" si="111"/>
        <v>0</v>
      </c>
      <c r="BE609" s="289">
        <f t="shared" si="111"/>
        <v>0</v>
      </c>
      <c r="BF609" s="289">
        <f t="shared" si="111"/>
        <v>0</v>
      </c>
      <c r="BG609" s="289">
        <f t="shared" si="111"/>
        <v>0</v>
      </c>
      <c r="BH609" s="289">
        <f t="shared" si="111"/>
        <v>0</v>
      </c>
      <c r="BI609" s="289">
        <f t="shared" si="111"/>
        <v>0</v>
      </c>
      <c r="BJ609" s="289">
        <f t="shared" si="111"/>
        <v>0</v>
      </c>
      <c r="BK609" s="289">
        <f t="shared" si="111"/>
        <v>0</v>
      </c>
      <c r="BL609" s="289">
        <f t="shared" si="111"/>
        <v>0</v>
      </c>
      <c r="BM609" s="289">
        <f t="shared" si="111"/>
        <v>0</v>
      </c>
      <c r="BN609" s="289">
        <f t="shared" si="111"/>
        <v>0</v>
      </c>
      <c r="BO609" s="289">
        <f t="shared" si="111"/>
        <v>0</v>
      </c>
      <c r="BP609" s="289">
        <f t="shared" si="111"/>
        <v>0</v>
      </c>
      <c r="BQ609" s="289">
        <f t="shared" si="111"/>
        <v>0</v>
      </c>
      <c r="BR609" s="289">
        <f t="shared" si="111"/>
        <v>0</v>
      </c>
      <c r="BS609" s="289">
        <f t="shared" si="110"/>
        <v>0</v>
      </c>
      <c r="BT609" s="289">
        <f t="shared" si="108"/>
        <v>0</v>
      </c>
      <c r="BU609" s="289">
        <f t="shared" si="108"/>
        <v>0</v>
      </c>
      <c r="BV609" s="289">
        <f t="shared" si="108"/>
        <v>0</v>
      </c>
      <c r="BW609" s="289">
        <f t="shared" si="108"/>
        <v>0</v>
      </c>
      <c r="BX609" s="289">
        <f t="shared" si="108"/>
        <v>0</v>
      </c>
      <c r="BY609" s="289">
        <f t="shared" si="108"/>
        <v>0</v>
      </c>
      <c r="CA609" s="289">
        <f t="shared" si="109"/>
        <v>0</v>
      </c>
      <c r="CB609" s="289" t="e">
        <f>CB117-#REF!</f>
        <v>#REF!</v>
      </c>
    </row>
    <row r="610" spans="8:80" hidden="1" x14ac:dyDescent="0.35">
      <c r="H610" s="289">
        <f t="shared" si="111"/>
        <v>0</v>
      </c>
      <c r="I610" s="289">
        <f t="shared" si="111"/>
        <v>0</v>
      </c>
      <c r="J610" s="289">
        <f t="shared" si="111"/>
        <v>0</v>
      </c>
      <c r="K610" s="289">
        <f t="shared" si="111"/>
        <v>0</v>
      </c>
      <c r="L610" s="289">
        <f t="shared" si="111"/>
        <v>0</v>
      </c>
      <c r="M610" s="289">
        <f t="shared" si="111"/>
        <v>0</v>
      </c>
      <c r="N610" s="289">
        <f t="shared" si="111"/>
        <v>0</v>
      </c>
      <c r="O610" s="289">
        <f t="shared" si="111"/>
        <v>0</v>
      </c>
      <c r="P610" s="289">
        <f t="shared" si="111"/>
        <v>0</v>
      </c>
      <c r="Q610" s="289">
        <f t="shared" si="111"/>
        <v>0</v>
      </c>
      <c r="R610" s="289">
        <f t="shared" si="111"/>
        <v>0</v>
      </c>
      <c r="S610" s="289">
        <f t="shared" si="111"/>
        <v>0</v>
      </c>
      <c r="T610" s="289">
        <f t="shared" si="111"/>
        <v>0</v>
      </c>
      <c r="U610" s="289">
        <f t="shared" si="111"/>
        <v>0</v>
      </c>
      <c r="V610" s="289">
        <f t="shared" si="111"/>
        <v>0</v>
      </c>
      <c r="W610" s="289">
        <f t="shared" si="111"/>
        <v>0</v>
      </c>
      <c r="X610" s="289">
        <f t="shared" si="111"/>
        <v>0</v>
      </c>
      <c r="Y610" s="289">
        <f t="shared" si="111"/>
        <v>0</v>
      </c>
      <c r="Z610" s="289">
        <f t="shared" si="111"/>
        <v>0</v>
      </c>
      <c r="AA610" s="289">
        <f t="shared" si="111"/>
        <v>0</v>
      </c>
      <c r="AB610" s="289">
        <f t="shared" si="111"/>
        <v>0</v>
      </c>
      <c r="AC610" s="289">
        <f t="shared" si="111"/>
        <v>0</v>
      </c>
      <c r="AD610" s="289">
        <f t="shared" si="111"/>
        <v>0</v>
      </c>
      <c r="AE610" s="289">
        <f t="shared" si="111"/>
        <v>0</v>
      </c>
      <c r="AF610" s="289">
        <f t="shared" si="111"/>
        <v>0</v>
      </c>
      <c r="AG610" s="289">
        <f t="shared" si="111"/>
        <v>0</v>
      </c>
      <c r="AH610" s="289">
        <f t="shared" si="111"/>
        <v>0</v>
      </c>
      <c r="AI610" s="289">
        <f t="shared" si="111"/>
        <v>0</v>
      </c>
      <c r="AJ610" s="289">
        <f t="shared" si="111"/>
        <v>0</v>
      </c>
      <c r="AK610" s="289">
        <f t="shared" si="111"/>
        <v>0</v>
      </c>
      <c r="AL610" s="289">
        <f t="shared" si="111"/>
        <v>0</v>
      </c>
      <c r="AM610" s="289">
        <f t="shared" si="111"/>
        <v>0</v>
      </c>
      <c r="AN610" s="289">
        <f t="shared" si="111"/>
        <v>0</v>
      </c>
      <c r="AO610" s="289">
        <f t="shared" si="111"/>
        <v>0</v>
      </c>
      <c r="AP610" s="289">
        <f t="shared" si="111"/>
        <v>0</v>
      </c>
      <c r="AQ610" s="289">
        <f t="shared" si="111"/>
        <v>0</v>
      </c>
      <c r="AR610" s="289">
        <f t="shared" si="111"/>
        <v>0</v>
      </c>
      <c r="AS610" s="289">
        <f t="shared" si="111"/>
        <v>0</v>
      </c>
      <c r="AT610" s="289">
        <f t="shared" si="111"/>
        <v>0</v>
      </c>
      <c r="AU610" s="289">
        <f t="shared" si="111"/>
        <v>0</v>
      </c>
      <c r="AV610" s="289">
        <f t="shared" si="111"/>
        <v>0</v>
      </c>
      <c r="AW610" s="289">
        <f t="shared" si="111"/>
        <v>0</v>
      </c>
      <c r="AX610" s="289">
        <f t="shared" si="111"/>
        <v>0</v>
      </c>
      <c r="AY610" s="289">
        <f t="shared" si="111"/>
        <v>0</v>
      </c>
      <c r="AZ610" s="289">
        <f t="shared" si="111"/>
        <v>0</v>
      </c>
      <c r="BA610" s="289">
        <f t="shared" si="111"/>
        <v>0</v>
      </c>
      <c r="BB610" s="289">
        <f t="shared" si="111"/>
        <v>0</v>
      </c>
      <c r="BC610" s="289">
        <f t="shared" si="111"/>
        <v>0</v>
      </c>
      <c r="BD610" s="289">
        <f t="shared" si="111"/>
        <v>0</v>
      </c>
      <c r="BE610" s="289">
        <f t="shared" si="111"/>
        <v>0</v>
      </c>
      <c r="BF610" s="289">
        <f t="shared" si="111"/>
        <v>0</v>
      </c>
      <c r="BG610" s="289">
        <f t="shared" si="111"/>
        <v>0</v>
      </c>
      <c r="BH610" s="289">
        <f t="shared" si="111"/>
        <v>0</v>
      </c>
      <c r="BI610" s="289">
        <f t="shared" si="111"/>
        <v>0</v>
      </c>
      <c r="BJ610" s="289">
        <f t="shared" si="111"/>
        <v>0</v>
      </c>
      <c r="BK610" s="289">
        <f t="shared" si="111"/>
        <v>0</v>
      </c>
      <c r="BL610" s="289">
        <f t="shared" si="111"/>
        <v>0</v>
      </c>
      <c r="BM610" s="289">
        <f t="shared" si="111"/>
        <v>0</v>
      </c>
      <c r="BN610" s="289">
        <f t="shared" si="111"/>
        <v>0</v>
      </c>
      <c r="BO610" s="289">
        <f t="shared" si="111"/>
        <v>0</v>
      </c>
      <c r="BP610" s="289">
        <f t="shared" si="111"/>
        <v>0</v>
      </c>
      <c r="BQ610" s="289">
        <f t="shared" si="111"/>
        <v>0</v>
      </c>
      <c r="BR610" s="289">
        <f t="shared" si="111"/>
        <v>0</v>
      </c>
      <c r="BS610" s="289">
        <f t="shared" si="110"/>
        <v>0</v>
      </c>
      <c r="BT610" s="289">
        <f t="shared" si="108"/>
        <v>0</v>
      </c>
      <c r="BU610" s="289">
        <f t="shared" si="108"/>
        <v>0</v>
      </c>
      <c r="BV610" s="289">
        <f t="shared" si="108"/>
        <v>0</v>
      </c>
      <c r="BW610" s="289">
        <f t="shared" si="108"/>
        <v>0</v>
      </c>
      <c r="BX610" s="289">
        <f t="shared" si="108"/>
        <v>0</v>
      </c>
      <c r="BY610" s="289">
        <f t="shared" si="108"/>
        <v>0</v>
      </c>
      <c r="CA610" s="289">
        <f t="shared" si="109"/>
        <v>0</v>
      </c>
      <c r="CB610" s="289" t="e">
        <f>CB118-#REF!</f>
        <v>#REF!</v>
      </c>
    </row>
    <row r="611" spans="8:80" hidden="1" x14ac:dyDescent="0.35">
      <c r="H611" s="289">
        <f t="shared" si="111"/>
        <v>0</v>
      </c>
      <c r="I611" s="289">
        <f t="shared" si="111"/>
        <v>0</v>
      </c>
      <c r="J611" s="289">
        <f t="shared" si="111"/>
        <v>0</v>
      </c>
      <c r="K611" s="289">
        <f t="shared" si="111"/>
        <v>0</v>
      </c>
      <c r="L611" s="289">
        <f t="shared" si="111"/>
        <v>0</v>
      </c>
      <c r="M611" s="289">
        <f t="shared" si="111"/>
        <v>0</v>
      </c>
      <c r="N611" s="289">
        <f t="shared" si="111"/>
        <v>0</v>
      </c>
      <c r="O611" s="289">
        <f t="shared" si="111"/>
        <v>0</v>
      </c>
      <c r="P611" s="289">
        <f t="shared" si="111"/>
        <v>0</v>
      </c>
      <c r="Q611" s="289">
        <f t="shared" si="111"/>
        <v>0</v>
      </c>
      <c r="R611" s="289">
        <f t="shared" si="111"/>
        <v>0</v>
      </c>
      <c r="S611" s="289">
        <f t="shared" si="111"/>
        <v>0</v>
      </c>
      <c r="T611" s="289">
        <f t="shared" si="111"/>
        <v>0</v>
      </c>
      <c r="U611" s="289">
        <f t="shared" si="111"/>
        <v>0</v>
      </c>
      <c r="V611" s="289">
        <f t="shared" si="111"/>
        <v>0</v>
      </c>
      <c r="W611" s="289">
        <f t="shared" si="111"/>
        <v>0</v>
      </c>
      <c r="X611" s="289">
        <f t="shared" si="111"/>
        <v>0</v>
      </c>
      <c r="Y611" s="289">
        <f t="shared" si="111"/>
        <v>0</v>
      </c>
      <c r="Z611" s="289">
        <f t="shared" si="111"/>
        <v>0</v>
      </c>
      <c r="AA611" s="289">
        <f t="shared" si="111"/>
        <v>0</v>
      </c>
      <c r="AB611" s="289">
        <f t="shared" si="111"/>
        <v>0</v>
      </c>
      <c r="AC611" s="289">
        <f t="shared" si="111"/>
        <v>0</v>
      </c>
      <c r="AD611" s="289">
        <f t="shared" si="111"/>
        <v>0</v>
      </c>
      <c r="AE611" s="289">
        <f t="shared" si="111"/>
        <v>0</v>
      </c>
      <c r="AF611" s="289">
        <f t="shared" si="111"/>
        <v>0</v>
      </c>
      <c r="AG611" s="289">
        <f t="shared" si="111"/>
        <v>0</v>
      </c>
      <c r="AH611" s="289">
        <f t="shared" si="111"/>
        <v>0</v>
      </c>
      <c r="AI611" s="289">
        <f t="shared" si="111"/>
        <v>0</v>
      </c>
      <c r="AJ611" s="289">
        <f t="shared" si="111"/>
        <v>0</v>
      </c>
      <c r="AK611" s="289">
        <f t="shared" si="111"/>
        <v>0</v>
      </c>
      <c r="AL611" s="289">
        <f t="shared" si="111"/>
        <v>0</v>
      </c>
      <c r="AM611" s="289">
        <f t="shared" si="111"/>
        <v>0</v>
      </c>
      <c r="AN611" s="289">
        <f t="shared" si="111"/>
        <v>0</v>
      </c>
      <c r="AO611" s="289">
        <f t="shared" si="111"/>
        <v>0</v>
      </c>
      <c r="AP611" s="289">
        <f t="shared" si="111"/>
        <v>0</v>
      </c>
      <c r="AQ611" s="289">
        <f t="shared" si="111"/>
        <v>0</v>
      </c>
      <c r="AR611" s="289">
        <f t="shared" si="111"/>
        <v>0</v>
      </c>
      <c r="AS611" s="289">
        <f t="shared" si="111"/>
        <v>0</v>
      </c>
      <c r="AT611" s="289">
        <f t="shared" si="111"/>
        <v>0</v>
      </c>
      <c r="AU611" s="289">
        <f t="shared" si="111"/>
        <v>0</v>
      </c>
      <c r="AV611" s="289">
        <f t="shared" si="111"/>
        <v>0</v>
      </c>
      <c r="AW611" s="289">
        <f t="shared" si="111"/>
        <v>0</v>
      </c>
      <c r="AX611" s="289">
        <f t="shared" si="111"/>
        <v>0</v>
      </c>
      <c r="AY611" s="289">
        <f t="shared" si="111"/>
        <v>0</v>
      </c>
      <c r="AZ611" s="289">
        <f t="shared" si="111"/>
        <v>0</v>
      </c>
      <c r="BA611" s="289">
        <f t="shared" si="111"/>
        <v>0</v>
      </c>
      <c r="BB611" s="289">
        <f t="shared" si="111"/>
        <v>0</v>
      </c>
      <c r="BC611" s="289">
        <f t="shared" si="111"/>
        <v>0</v>
      </c>
      <c r="BD611" s="289">
        <f t="shared" si="111"/>
        <v>0</v>
      </c>
      <c r="BE611" s="289">
        <f t="shared" si="111"/>
        <v>0</v>
      </c>
      <c r="BF611" s="289">
        <f t="shared" si="111"/>
        <v>0</v>
      </c>
      <c r="BG611" s="289">
        <f t="shared" si="111"/>
        <v>0</v>
      </c>
      <c r="BH611" s="289">
        <f t="shared" si="111"/>
        <v>0</v>
      </c>
      <c r="BI611" s="289">
        <f t="shared" si="111"/>
        <v>0</v>
      </c>
      <c r="BJ611" s="289">
        <f t="shared" si="111"/>
        <v>0</v>
      </c>
      <c r="BK611" s="289">
        <f t="shared" si="111"/>
        <v>0</v>
      </c>
      <c r="BL611" s="289">
        <f t="shared" si="111"/>
        <v>0</v>
      </c>
      <c r="BM611" s="289">
        <f t="shared" si="111"/>
        <v>0</v>
      </c>
      <c r="BN611" s="289">
        <f t="shared" si="111"/>
        <v>0</v>
      </c>
      <c r="BO611" s="289">
        <f t="shared" si="111"/>
        <v>0</v>
      </c>
      <c r="BP611" s="289">
        <f t="shared" si="111"/>
        <v>0</v>
      </c>
      <c r="BQ611" s="289">
        <f t="shared" si="111"/>
        <v>0</v>
      </c>
      <c r="BR611" s="289">
        <f t="shared" si="111"/>
        <v>0</v>
      </c>
      <c r="BS611" s="289">
        <f t="shared" si="110"/>
        <v>0</v>
      </c>
      <c r="BT611" s="289">
        <f t="shared" si="108"/>
        <v>0</v>
      </c>
      <c r="BU611" s="289">
        <f t="shared" si="108"/>
        <v>0</v>
      </c>
      <c r="BV611" s="289">
        <f t="shared" si="108"/>
        <v>0</v>
      </c>
      <c r="BW611" s="289">
        <f t="shared" si="108"/>
        <v>0</v>
      </c>
      <c r="BX611" s="289">
        <f t="shared" si="108"/>
        <v>0</v>
      </c>
      <c r="BY611" s="289">
        <f t="shared" si="108"/>
        <v>0</v>
      </c>
      <c r="CA611" s="289">
        <f t="shared" si="109"/>
        <v>0</v>
      </c>
      <c r="CB611" s="289" t="e">
        <f>CB119-#REF!</f>
        <v>#REF!</v>
      </c>
    </row>
    <row r="612" spans="8:80" hidden="1" x14ac:dyDescent="0.35">
      <c r="H612" s="289">
        <f t="shared" si="111"/>
        <v>0</v>
      </c>
      <c r="I612" s="289">
        <f t="shared" si="111"/>
        <v>0</v>
      </c>
      <c r="J612" s="289">
        <f t="shared" si="111"/>
        <v>0</v>
      </c>
      <c r="K612" s="289">
        <f t="shared" ref="K612:BR616" si="112">K120-CC120</f>
        <v>0</v>
      </c>
      <c r="L612" s="289">
        <f t="shared" si="112"/>
        <v>0</v>
      </c>
      <c r="M612" s="289">
        <f t="shared" si="112"/>
        <v>0</v>
      </c>
      <c r="N612" s="289">
        <f t="shared" si="112"/>
        <v>0</v>
      </c>
      <c r="O612" s="289">
        <f t="shared" si="112"/>
        <v>0</v>
      </c>
      <c r="P612" s="289">
        <f t="shared" si="112"/>
        <v>0</v>
      </c>
      <c r="Q612" s="289">
        <f t="shared" si="112"/>
        <v>0</v>
      </c>
      <c r="R612" s="289">
        <f t="shared" si="112"/>
        <v>0</v>
      </c>
      <c r="S612" s="289">
        <f t="shared" si="112"/>
        <v>0</v>
      </c>
      <c r="T612" s="289">
        <f t="shared" si="112"/>
        <v>0</v>
      </c>
      <c r="U612" s="289">
        <f t="shared" si="112"/>
        <v>0</v>
      </c>
      <c r="V612" s="289">
        <f t="shared" si="112"/>
        <v>0</v>
      </c>
      <c r="W612" s="289">
        <f t="shared" si="112"/>
        <v>0</v>
      </c>
      <c r="X612" s="289">
        <f t="shared" si="112"/>
        <v>0</v>
      </c>
      <c r="Y612" s="289">
        <f t="shared" si="112"/>
        <v>0</v>
      </c>
      <c r="Z612" s="289">
        <f t="shared" si="112"/>
        <v>0</v>
      </c>
      <c r="AA612" s="289">
        <f t="shared" si="112"/>
        <v>0</v>
      </c>
      <c r="AB612" s="289">
        <f t="shared" si="112"/>
        <v>0</v>
      </c>
      <c r="AC612" s="289">
        <f t="shared" si="112"/>
        <v>0</v>
      </c>
      <c r="AD612" s="289">
        <f t="shared" si="112"/>
        <v>0</v>
      </c>
      <c r="AE612" s="289">
        <f t="shared" si="112"/>
        <v>0</v>
      </c>
      <c r="AF612" s="289">
        <f t="shared" si="112"/>
        <v>0</v>
      </c>
      <c r="AG612" s="289">
        <f t="shared" si="112"/>
        <v>0</v>
      </c>
      <c r="AH612" s="289">
        <f t="shared" si="112"/>
        <v>0</v>
      </c>
      <c r="AI612" s="289">
        <f t="shared" si="112"/>
        <v>0</v>
      </c>
      <c r="AJ612" s="289">
        <f t="shared" si="112"/>
        <v>0</v>
      </c>
      <c r="AK612" s="289">
        <f t="shared" si="112"/>
        <v>0</v>
      </c>
      <c r="AL612" s="289">
        <f t="shared" si="112"/>
        <v>0</v>
      </c>
      <c r="AM612" s="289">
        <f t="shared" si="112"/>
        <v>0</v>
      </c>
      <c r="AN612" s="289">
        <f t="shared" si="112"/>
        <v>0</v>
      </c>
      <c r="AO612" s="289">
        <f t="shared" si="112"/>
        <v>0</v>
      </c>
      <c r="AP612" s="289">
        <f t="shared" si="112"/>
        <v>0</v>
      </c>
      <c r="AQ612" s="289">
        <f t="shared" si="112"/>
        <v>0</v>
      </c>
      <c r="AR612" s="289">
        <f t="shared" si="112"/>
        <v>0</v>
      </c>
      <c r="AS612" s="289">
        <f t="shared" si="112"/>
        <v>0</v>
      </c>
      <c r="AT612" s="289">
        <f t="shared" si="112"/>
        <v>0</v>
      </c>
      <c r="AU612" s="289">
        <f t="shared" si="112"/>
        <v>0</v>
      </c>
      <c r="AV612" s="289">
        <f t="shared" si="112"/>
        <v>0</v>
      </c>
      <c r="AW612" s="289">
        <f t="shared" si="112"/>
        <v>0</v>
      </c>
      <c r="AX612" s="289">
        <f t="shared" si="112"/>
        <v>0</v>
      </c>
      <c r="AY612" s="289">
        <f t="shared" si="112"/>
        <v>0</v>
      </c>
      <c r="AZ612" s="289">
        <f t="shared" si="112"/>
        <v>0</v>
      </c>
      <c r="BA612" s="289">
        <f t="shared" si="112"/>
        <v>0</v>
      </c>
      <c r="BB612" s="289">
        <f t="shared" si="112"/>
        <v>0</v>
      </c>
      <c r="BC612" s="289">
        <f t="shared" si="112"/>
        <v>0</v>
      </c>
      <c r="BD612" s="289">
        <f t="shared" si="112"/>
        <v>0</v>
      </c>
      <c r="BE612" s="289">
        <f t="shared" si="112"/>
        <v>0</v>
      </c>
      <c r="BF612" s="289">
        <f t="shared" si="112"/>
        <v>0</v>
      </c>
      <c r="BG612" s="289">
        <f t="shared" si="112"/>
        <v>0</v>
      </c>
      <c r="BH612" s="289">
        <f t="shared" si="112"/>
        <v>0</v>
      </c>
      <c r="BI612" s="289">
        <f t="shared" si="112"/>
        <v>0</v>
      </c>
      <c r="BJ612" s="289">
        <f t="shared" si="112"/>
        <v>0</v>
      </c>
      <c r="BK612" s="289">
        <f t="shared" si="112"/>
        <v>0</v>
      </c>
      <c r="BL612" s="289">
        <f t="shared" si="112"/>
        <v>0</v>
      </c>
      <c r="BM612" s="289">
        <f t="shared" si="112"/>
        <v>0</v>
      </c>
      <c r="BN612" s="289">
        <f t="shared" si="112"/>
        <v>0</v>
      </c>
      <c r="BO612" s="289">
        <f t="shared" si="112"/>
        <v>0</v>
      </c>
      <c r="BP612" s="289">
        <f t="shared" si="112"/>
        <v>0</v>
      </c>
      <c r="BQ612" s="289">
        <f t="shared" si="112"/>
        <v>0</v>
      </c>
      <c r="BR612" s="289">
        <f t="shared" si="112"/>
        <v>0</v>
      </c>
      <c r="BS612" s="289">
        <f t="shared" si="110"/>
        <v>0</v>
      </c>
      <c r="BT612" s="289">
        <f t="shared" si="108"/>
        <v>0</v>
      </c>
      <c r="BU612" s="289">
        <f t="shared" si="108"/>
        <v>0</v>
      </c>
      <c r="BV612" s="289">
        <f t="shared" si="108"/>
        <v>0</v>
      </c>
      <c r="BW612" s="289">
        <f t="shared" si="108"/>
        <v>0</v>
      </c>
      <c r="BX612" s="289">
        <f t="shared" si="108"/>
        <v>0</v>
      </c>
      <c r="BY612" s="289">
        <f t="shared" si="108"/>
        <v>0</v>
      </c>
      <c r="CA612" s="289">
        <f t="shared" si="109"/>
        <v>0</v>
      </c>
      <c r="CB612" s="289" t="e">
        <f>CB120-#REF!</f>
        <v>#REF!</v>
      </c>
    </row>
    <row r="613" spans="8:80" hidden="1" x14ac:dyDescent="0.35">
      <c r="H613" s="289">
        <f t="shared" ref="H613:W622" si="113">H121-BZ121</f>
        <v>0</v>
      </c>
      <c r="I613" s="289">
        <f t="shared" si="113"/>
        <v>0</v>
      </c>
      <c r="J613" s="289">
        <f t="shared" si="113"/>
        <v>0</v>
      </c>
      <c r="K613" s="289">
        <f t="shared" si="112"/>
        <v>0</v>
      </c>
      <c r="L613" s="289">
        <f t="shared" si="112"/>
        <v>0</v>
      </c>
      <c r="M613" s="289">
        <f t="shared" si="112"/>
        <v>0</v>
      </c>
      <c r="N613" s="289">
        <f t="shared" si="112"/>
        <v>0</v>
      </c>
      <c r="O613" s="289">
        <f t="shared" si="112"/>
        <v>0</v>
      </c>
      <c r="P613" s="289">
        <f t="shared" si="112"/>
        <v>0</v>
      </c>
      <c r="Q613" s="289">
        <f t="shared" si="112"/>
        <v>0</v>
      </c>
      <c r="R613" s="289">
        <f t="shared" si="112"/>
        <v>0</v>
      </c>
      <c r="S613" s="289">
        <f t="shared" si="112"/>
        <v>0</v>
      </c>
      <c r="T613" s="289">
        <f t="shared" si="112"/>
        <v>0</v>
      </c>
      <c r="U613" s="289">
        <f t="shared" si="112"/>
        <v>0</v>
      </c>
      <c r="V613" s="289">
        <f t="shared" si="112"/>
        <v>0</v>
      </c>
      <c r="W613" s="289">
        <f t="shared" si="112"/>
        <v>0</v>
      </c>
      <c r="X613" s="289">
        <f t="shared" si="112"/>
        <v>0</v>
      </c>
      <c r="Y613" s="289">
        <f t="shared" si="112"/>
        <v>0</v>
      </c>
      <c r="Z613" s="289">
        <f t="shared" si="112"/>
        <v>0</v>
      </c>
      <c r="AA613" s="289">
        <f t="shared" si="112"/>
        <v>0</v>
      </c>
      <c r="AB613" s="289">
        <f t="shared" si="112"/>
        <v>0</v>
      </c>
      <c r="AC613" s="289">
        <f t="shared" si="112"/>
        <v>0</v>
      </c>
      <c r="AD613" s="289">
        <f t="shared" si="112"/>
        <v>0</v>
      </c>
      <c r="AE613" s="289">
        <f t="shared" si="112"/>
        <v>0</v>
      </c>
      <c r="AF613" s="289">
        <f t="shared" si="112"/>
        <v>0</v>
      </c>
      <c r="AG613" s="289">
        <f t="shared" si="112"/>
        <v>0</v>
      </c>
      <c r="AH613" s="289">
        <f t="shared" si="112"/>
        <v>0</v>
      </c>
      <c r="AI613" s="289">
        <f t="shared" si="112"/>
        <v>0</v>
      </c>
      <c r="AJ613" s="289">
        <f t="shared" si="112"/>
        <v>0</v>
      </c>
      <c r="AK613" s="289">
        <f t="shared" si="112"/>
        <v>0</v>
      </c>
      <c r="AL613" s="289">
        <f t="shared" si="112"/>
        <v>0</v>
      </c>
      <c r="AM613" s="289">
        <f t="shared" si="112"/>
        <v>0</v>
      </c>
      <c r="AN613" s="289">
        <f t="shared" si="112"/>
        <v>0</v>
      </c>
      <c r="AO613" s="289">
        <f t="shared" si="112"/>
        <v>0</v>
      </c>
      <c r="AP613" s="289">
        <f t="shared" si="112"/>
        <v>0</v>
      </c>
      <c r="AQ613" s="289">
        <f t="shared" si="112"/>
        <v>0</v>
      </c>
      <c r="AR613" s="289">
        <f t="shared" si="112"/>
        <v>0</v>
      </c>
      <c r="AS613" s="289">
        <f t="shared" si="112"/>
        <v>0</v>
      </c>
      <c r="AT613" s="289">
        <f t="shared" si="112"/>
        <v>0</v>
      </c>
      <c r="AU613" s="289">
        <f t="shared" si="112"/>
        <v>0</v>
      </c>
      <c r="AV613" s="289">
        <f t="shared" si="112"/>
        <v>0</v>
      </c>
      <c r="AW613" s="289">
        <f t="shared" si="112"/>
        <v>0</v>
      </c>
      <c r="AX613" s="289">
        <f t="shared" si="112"/>
        <v>0</v>
      </c>
      <c r="AY613" s="289">
        <f t="shared" si="112"/>
        <v>0</v>
      </c>
      <c r="AZ613" s="289">
        <f t="shared" si="112"/>
        <v>0</v>
      </c>
      <c r="BA613" s="289">
        <f t="shared" si="112"/>
        <v>0</v>
      </c>
      <c r="BB613" s="289">
        <f t="shared" si="112"/>
        <v>0</v>
      </c>
      <c r="BC613" s="289">
        <f t="shared" si="112"/>
        <v>0</v>
      </c>
      <c r="BD613" s="289">
        <f t="shared" si="112"/>
        <v>0</v>
      </c>
      <c r="BE613" s="289">
        <f t="shared" si="112"/>
        <v>0</v>
      </c>
      <c r="BF613" s="289">
        <f t="shared" si="112"/>
        <v>0</v>
      </c>
      <c r="BG613" s="289">
        <f t="shared" si="112"/>
        <v>0</v>
      </c>
      <c r="BH613" s="289">
        <f t="shared" si="112"/>
        <v>0</v>
      </c>
      <c r="BI613" s="289">
        <f t="shared" si="112"/>
        <v>0</v>
      </c>
      <c r="BJ613" s="289">
        <f t="shared" si="112"/>
        <v>0</v>
      </c>
      <c r="BK613" s="289">
        <f t="shared" si="112"/>
        <v>0</v>
      </c>
      <c r="BL613" s="289">
        <f t="shared" si="112"/>
        <v>0</v>
      </c>
      <c r="BM613" s="289">
        <f t="shared" si="112"/>
        <v>0</v>
      </c>
      <c r="BN613" s="289">
        <f t="shared" si="112"/>
        <v>0</v>
      </c>
      <c r="BO613" s="289">
        <f t="shared" si="112"/>
        <v>0</v>
      </c>
      <c r="BP613" s="289">
        <f t="shared" si="112"/>
        <v>0</v>
      </c>
      <c r="BQ613" s="289">
        <f t="shared" si="112"/>
        <v>0</v>
      </c>
      <c r="BR613" s="289">
        <f t="shared" si="112"/>
        <v>0</v>
      </c>
      <c r="BS613" s="289">
        <f t="shared" si="110"/>
        <v>0</v>
      </c>
      <c r="BT613" s="289">
        <f t="shared" si="108"/>
        <v>0</v>
      </c>
      <c r="BU613" s="289">
        <f t="shared" si="108"/>
        <v>0</v>
      </c>
      <c r="BV613" s="289">
        <f t="shared" si="108"/>
        <v>0</v>
      </c>
      <c r="BW613" s="289">
        <f t="shared" si="108"/>
        <v>0</v>
      </c>
      <c r="BX613" s="289">
        <f t="shared" si="108"/>
        <v>0</v>
      </c>
      <c r="BY613" s="289">
        <f t="shared" si="108"/>
        <v>0</v>
      </c>
      <c r="CA613" s="289">
        <f t="shared" si="109"/>
        <v>0</v>
      </c>
      <c r="CB613" s="289" t="e">
        <f>CB121-#REF!</f>
        <v>#REF!</v>
      </c>
    </row>
    <row r="614" spans="8:80" hidden="1" x14ac:dyDescent="0.35">
      <c r="H614" s="289">
        <f t="shared" si="113"/>
        <v>-1329000</v>
      </c>
      <c r="I614" s="289">
        <f t="shared" si="113"/>
        <v>0</v>
      </c>
      <c r="J614" s="289">
        <f t="shared" si="113"/>
        <v>0</v>
      </c>
      <c r="K614" s="289">
        <f t="shared" si="112"/>
        <v>0</v>
      </c>
      <c r="L614" s="289">
        <f t="shared" si="112"/>
        <v>0</v>
      </c>
      <c r="M614" s="289">
        <f t="shared" si="112"/>
        <v>-1329000</v>
      </c>
      <c r="N614" s="289">
        <f t="shared" si="112"/>
        <v>0</v>
      </c>
      <c r="O614" s="289">
        <f t="shared" si="112"/>
        <v>0</v>
      </c>
      <c r="P614" s="289">
        <f t="shared" si="112"/>
        <v>0</v>
      </c>
      <c r="Q614" s="289">
        <f t="shared" si="112"/>
        <v>0</v>
      </c>
      <c r="R614" s="289">
        <f t="shared" si="112"/>
        <v>0</v>
      </c>
      <c r="S614" s="289">
        <f t="shared" si="112"/>
        <v>0</v>
      </c>
      <c r="T614" s="289">
        <f t="shared" si="112"/>
        <v>0</v>
      </c>
      <c r="U614" s="289">
        <f t="shared" si="112"/>
        <v>0</v>
      </c>
      <c r="V614" s="289">
        <f t="shared" si="112"/>
        <v>0</v>
      </c>
      <c r="W614" s="289">
        <f t="shared" si="112"/>
        <v>0</v>
      </c>
      <c r="X614" s="289">
        <f t="shared" si="112"/>
        <v>0</v>
      </c>
      <c r="Y614" s="289">
        <f t="shared" si="112"/>
        <v>0</v>
      </c>
      <c r="Z614" s="289">
        <f t="shared" si="112"/>
        <v>0</v>
      </c>
      <c r="AA614" s="289">
        <f t="shared" si="112"/>
        <v>0</v>
      </c>
      <c r="AB614" s="289">
        <f t="shared" si="112"/>
        <v>0</v>
      </c>
      <c r="AC614" s="289">
        <f t="shared" si="112"/>
        <v>0</v>
      </c>
      <c r="AD614" s="289">
        <f t="shared" si="112"/>
        <v>0</v>
      </c>
      <c r="AE614" s="289">
        <f t="shared" si="112"/>
        <v>0</v>
      </c>
      <c r="AF614" s="289">
        <f t="shared" si="112"/>
        <v>0</v>
      </c>
      <c r="AG614" s="289">
        <f t="shared" si="112"/>
        <v>0</v>
      </c>
      <c r="AH614" s="289">
        <f t="shared" si="112"/>
        <v>0</v>
      </c>
      <c r="AI614" s="289">
        <f t="shared" si="112"/>
        <v>0</v>
      </c>
      <c r="AJ614" s="289">
        <f t="shared" si="112"/>
        <v>0</v>
      </c>
      <c r="AK614" s="289">
        <f t="shared" si="112"/>
        <v>0</v>
      </c>
      <c r="AL614" s="289">
        <f t="shared" si="112"/>
        <v>0</v>
      </c>
      <c r="AM614" s="289">
        <f t="shared" si="112"/>
        <v>0</v>
      </c>
      <c r="AN614" s="289">
        <f t="shared" si="112"/>
        <v>0</v>
      </c>
      <c r="AO614" s="289">
        <f t="shared" si="112"/>
        <v>0</v>
      </c>
      <c r="AP614" s="289">
        <f t="shared" si="112"/>
        <v>0</v>
      </c>
      <c r="AQ614" s="289">
        <f t="shared" si="112"/>
        <v>0</v>
      </c>
      <c r="AR614" s="289">
        <f t="shared" si="112"/>
        <v>0</v>
      </c>
      <c r="AS614" s="289">
        <f t="shared" si="112"/>
        <v>0</v>
      </c>
      <c r="AT614" s="289">
        <f t="shared" si="112"/>
        <v>0</v>
      </c>
      <c r="AU614" s="289">
        <f t="shared" si="112"/>
        <v>0</v>
      </c>
      <c r="AV614" s="289">
        <f t="shared" si="112"/>
        <v>0</v>
      </c>
      <c r="AW614" s="289">
        <f t="shared" si="112"/>
        <v>0</v>
      </c>
      <c r="AX614" s="289">
        <f t="shared" si="112"/>
        <v>0</v>
      </c>
      <c r="AY614" s="289">
        <f t="shared" si="112"/>
        <v>0</v>
      </c>
      <c r="AZ614" s="289">
        <f t="shared" si="112"/>
        <v>0</v>
      </c>
      <c r="BA614" s="289">
        <f t="shared" si="112"/>
        <v>0</v>
      </c>
      <c r="BB614" s="289">
        <f t="shared" si="112"/>
        <v>0</v>
      </c>
      <c r="BC614" s="289">
        <f t="shared" si="112"/>
        <v>0</v>
      </c>
      <c r="BD614" s="289">
        <f t="shared" si="112"/>
        <v>0</v>
      </c>
      <c r="BE614" s="289">
        <f t="shared" si="112"/>
        <v>0</v>
      </c>
      <c r="BF614" s="289">
        <f t="shared" si="112"/>
        <v>0</v>
      </c>
      <c r="BG614" s="289">
        <f t="shared" si="112"/>
        <v>0</v>
      </c>
      <c r="BH614" s="289">
        <f t="shared" si="112"/>
        <v>0</v>
      </c>
      <c r="BI614" s="289">
        <f t="shared" si="112"/>
        <v>0</v>
      </c>
      <c r="BJ614" s="289">
        <f t="shared" si="112"/>
        <v>0</v>
      </c>
      <c r="BK614" s="289">
        <f t="shared" si="112"/>
        <v>0</v>
      </c>
      <c r="BL614" s="289">
        <f t="shared" si="112"/>
        <v>0</v>
      </c>
      <c r="BM614" s="289">
        <f t="shared" si="112"/>
        <v>0</v>
      </c>
      <c r="BN614" s="289">
        <f t="shared" si="112"/>
        <v>0</v>
      </c>
      <c r="BO614" s="289">
        <f t="shared" si="112"/>
        <v>0</v>
      </c>
      <c r="BP614" s="289">
        <f t="shared" si="112"/>
        <v>0</v>
      </c>
      <c r="BQ614" s="289">
        <f t="shared" si="112"/>
        <v>0</v>
      </c>
      <c r="BR614" s="289">
        <f t="shared" si="112"/>
        <v>0</v>
      </c>
      <c r="BS614" s="289">
        <f t="shared" si="110"/>
        <v>0</v>
      </c>
      <c r="BT614" s="289">
        <f t="shared" si="108"/>
        <v>0</v>
      </c>
      <c r="BU614" s="289">
        <f t="shared" si="108"/>
        <v>-1329000</v>
      </c>
      <c r="BV614" s="289">
        <f t="shared" si="108"/>
        <v>0</v>
      </c>
      <c r="BW614" s="289">
        <f t="shared" si="108"/>
        <v>0</v>
      </c>
      <c r="BX614" s="289">
        <f t="shared" si="108"/>
        <v>0</v>
      </c>
      <c r="BY614" s="289">
        <f t="shared" si="108"/>
        <v>0</v>
      </c>
      <c r="CA614" s="289">
        <f t="shared" si="109"/>
        <v>0</v>
      </c>
      <c r="CB614" s="289" t="e">
        <f>CB122-#REF!</f>
        <v>#REF!</v>
      </c>
    </row>
    <row r="615" spans="8:80" hidden="1" x14ac:dyDescent="0.35">
      <c r="H615" s="289">
        <f t="shared" si="113"/>
        <v>-1180376</v>
      </c>
      <c r="I615" s="289">
        <f t="shared" si="113"/>
        <v>0</v>
      </c>
      <c r="J615" s="289">
        <f t="shared" si="113"/>
        <v>0</v>
      </c>
      <c r="K615" s="289">
        <f t="shared" si="112"/>
        <v>0</v>
      </c>
      <c r="L615" s="289">
        <f t="shared" si="112"/>
        <v>0</v>
      </c>
      <c r="M615" s="289">
        <f t="shared" si="112"/>
        <v>-1180376</v>
      </c>
      <c r="N615" s="289">
        <f t="shared" si="112"/>
        <v>0</v>
      </c>
      <c r="O615" s="289">
        <f t="shared" si="112"/>
        <v>0</v>
      </c>
      <c r="P615" s="289">
        <f t="shared" si="112"/>
        <v>0</v>
      </c>
      <c r="Q615" s="289">
        <f t="shared" si="112"/>
        <v>0</v>
      </c>
      <c r="R615" s="289">
        <f t="shared" si="112"/>
        <v>0</v>
      </c>
      <c r="S615" s="289">
        <f t="shared" si="112"/>
        <v>0</v>
      </c>
      <c r="T615" s="289">
        <f t="shared" si="112"/>
        <v>0</v>
      </c>
      <c r="U615" s="289">
        <f t="shared" si="112"/>
        <v>0</v>
      </c>
      <c r="V615" s="289">
        <f t="shared" si="112"/>
        <v>0</v>
      </c>
      <c r="W615" s="289">
        <f t="shared" si="112"/>
        <v>0</v>
      </c>
      <c r="X615" s="289">
        <f t="shared" si="112"/>
        <v>0</v>
      </c>
      <c r="Y615" s="289">
        <f t="shared" si="112"/>
        <v>0</v>
      </c>
      <c r="Z615" s="289">
        <f t="shared" si="112"/>
        <v>0</v>
      </c>
      <c r="AA615" s="289">
        <f t="shared" si="112"/>
        <v>0</v>
      </c>
      <c r="AB615" s="289">
        <f t="shared" si="112"/>
        <v>0</v>
      </c>
      <c r="AC615" s="289">
        <f t="shared" si="112"/>
        <v>0</v>
      </c>
      <c r="AD615" s="289">
        <f t="shared" si="112"/>
        <v>0</v>
      </c>
      <c r="AE615" s="289">
        <f t="shared" si="112"/>
        <v>0</v>
      </c>
      <c r="AF615" s="289">
        <f t="shared" si="112"/>
        <v>0</v>
      </c>
      <c r="AG615" s="289">
        <f t="shared" si="112"/>
        <v>0</v>
      </c>
      <c r="AH615" s="289">
        <f t="shared" si="112"/>
        <v>0</v>
      </c>
      <c r="AI615" s="289">
        <f t="shared" si="112"/>
        <v>0</v>
      </c>
      <c r="AJ615" s="289">
        <f t="shared" si="112"/>
        <v>0</v>
      </c>
      <c r="AK615" s="289">
        <f t="shared" si="112"/>
        <v>0</v>
      </c>
      <c r="AL615" s="289">
        <f t="shared" si="112"/>
        <v>0</v>
      </c>
      <c r="AM615" s="289">
        <f t="shared" si="112"/>
        <v>0</v>
      </c>
      <c r="AN615" s="289">
        <f t="shared" si="112"/>
        <v>0</v>
      </c>
      <c r="AO615" s="289">
        <f t="shared" si="112"/>
        <v>0</v>
      </c>
      <c r="AP615" s="289">
        <f t="shared" si="112"/>
        <v>0</v>
      </c>
      <c r="AQ615" s="289">
        <f t="shared" si="112"/>
        <v>0</v>
      </c>
      <c r="AR615" s="289">
        <f t="shared" si="112"/>
        <v>0</v>
      </c>
      <c r="AS615" s="289">
        <f t="shared" si="112"/>
        <v>0</v>
      </c>
      <c r="AT615" s="289">
        <f t="shared" si="112"/>
        <v>0</v>
      </c>
      <c r="AU615" s="289">
        <f t="shared" si="112"/>
        <v>0</v>
      </c>
      <c r="AV615" s="289">
        <f t="shared" si="112"/>
        <v>0</v>
      </c>
      <c r="AW615" s="289">
        <f t="shared" si="112"/>
        <v>0</v>
      </c>
      <c r="AX615" s="289">
        <f t="shared" si="112"/>
        <v>0</v>
      </c>
      <c r="AY615" s="289">
        <f t="shared" si="112"/>
        <v>0</v>
      </c>
      <c r="AZ615" s="289">
        <f t="shared" si="112"/>
        <v>0</v>
      </c>
      <c r="BA615" s="289">
        <f t="shared" si="112"/>
        <v>0</v>
      </c>
      <c r="BB615" s="289">
        <f t="shared" si="112"/>
        <v>0</v>
      </c>
      <c r="BC615" s="289">
        <f t="shared" si="112"/>
        <v>0</v>
      </c>
      <c r="BD615" s="289">
        <f t="shared" si="112"/>
        <v>0</v>
      </c>
      <c r="BE615" s="289">
        <f t="shared" si="112"/>
        <v>0</v>
      </c>
      <c r="BF615" s="289">
        <f t="shared" si="112"/>
        <v>0</v>
      </c>
      <c r="BG615" s="289">
        <f t="shared" si="112"/>
        <v>0</v>
      </c>
      <c r="BH615" s="289">
        <f t="shared" si="112"/>
        <v>0</v>
      </c>
      <c r="BI615" s="289">
        <f t="shared" si="112"/>
        <v>0</v>
      </c>
      <c r="BJ615" s="289">
        <f t="shared" si="112"/>
        <v>0</v>
      </c>
      <c r="BK615" s="289">
        <f t="shared" si="112"/>
        <v>0</v>
      </c>
      <c r="BL615" s="289">
        <f t="shared" si="112"/>
        <v>0</v>
      </c>
      <c r="BM615" s="289">
        <f t="shared" si="112"/>
        <v>0</v>
      </c>
      <c r="BN615" s="289">
        <f t="shared" si="112"/>
        <v>0</v>
      </c>
      <c r="BO615" s="289">
        <f t="shared" si="112"/>
        <v>0</v>
      </c>
      <c r="BP615" s="289">
        <f t="shared" si="112"/>
        <v>0</v>
      </c>
      <c r="BQ615" s="289">
        <f t="shared" si="112"/>
        <v>0</v>
      </c>
      <c r="BR615" s="289">
        <f t="shared" si="112"/>
        <v>0</v>
      </c>
      <c r="BS615" s="289">
        <f t="shared" si="110"/>
        <v>0</v>
      </c>
      <c r="BT615" s="289">
        <f t="shared" si="108"/>
        <v>0</v>
      </c>
      <c r="BU615" s="289">
        <f t="shared" si="108"/>
        <v>-1180376</v>
      </c>
      <c r="BV615" s="289">
        <f t="shared" si="108"/>
        <v>0</v>
      </c>
      <c r="BW615" s="289">
        <f t="shared" si="108"/>
        <v>0</v>
      </c>
      <c r="BX615" s="289">
        <f t="shared" si="108"/>
        <v>0</v>
      </c>
      <c r="BY615" s="289">
        <f t="shared" si="108"/>
        <v>0</v>
      </c>
      <c r="CA615" s="289">
        <f t="shared" si="109"/>
        <v>0</v>
      </c>
      <c r="CB615" s="289" t="e">
        <f>CB123-#REF!</f>
        <v>#REF!</v>
      </c>
    </row>
    <row r="616" spans="8:80" hidden="1" x14ac:dyDescent="0.35">
      <c r="H616" s="289">
        <f t="shared" si="113"/>
        <v>-148624</v>
      </c>
      <c r="I616" s="289">
        <f t="shared" si="113"/>
        <v>0</v>
      </c>
      <c r="J616" s="289">
        <f t="shared" si="113"/>
        <v>0</v>
      </c>
      <c r="K616" s="289">
        <f t="shared" si="112"/>
        <v>0</v>
      </c>
      <c r="L616" s="289">
        <f t="shared" si="112"/>
        <v>0</v>
      </c>
      <c r="M616" s="289">
        <f t="shared" si="112"/>
        <v>-148624</v>
      </c>
      <c r="N616" s="289">
        <f t="shared" si="112"/>
        <v>0</v>
      </c>
      <c r="O616" s="289">
        <f t="shared" si="112"/>
        <v>0</v>
      </c>
      <c r="P616" s="289">
        <f t="shared" si="112"/>
        <v>0</v>
      </c>
      <c r="Q616" s="289">
        <f t="shared" si="112"/>
        <v>0</v>
      </c>
      <c r="R616" s="289">
        <f t="shared" si="112"/>
        <v>0</v>
      </c>
      <c r="S616" s="289">
        <f t="shared" si="112"/>
        <v>0</v>
      </c>
      <c r="T616" s="289">
        <f t="shared" si="112"/>
        <v>0</v>
      </c>
      <c r="U616" s="289">
        <f t="shared" si="112"/>
        <v>0</v>
      </c>
      <c r="V616" s="289">
        <f t="shared" si="112"/>
        <v>0</v>
      </c>
      <c r="W616" s="289">
        <f t="shared" si="112"/>
        <v>0</v>
      </c>
      <c r="X616" s="289">
        <f t="shared" si="112"/>
        <v>0</v>
      </c>
      <c r="Y616" s="289">
        <f t="shared" si="112"/>
        <v>0</v>
      </c>
      <c r="Z616" s="289">
        <f t="shared" ref="Z616:BR621" si="114">Z124-CR124</f>
        <v>0</v>
      </c>
      <c r="AA616" s="289">
        <f t="shared" si="114"/>
        <v>0</v>
      </c>
      <c r="AB616" s="289">
        <f t="shared" si="114"/>
        <v>0</v>
      </c>
      <c r="AC616" s="289">
        <f t="shared" si="114"/>
        <v>0</v>
      </c>
      <c r="AD616" s="289">
        <f t="shared" si="114"/>
        <v>0</v>
      </c>
      <c r="AE616" s="289">
        <f t="shared" si="114"/>
        <v>0</v>
      </c>
      <c r="AF616" s="289">
        <f t="shared" si="114"/>
        <v>0</v>
      </c>
      <c r="AG616" s="289">
        <f t="shared" si="114"/>
        <v>0</v>
      </c>
      <c r="AH616" s="289">
        <f t="shared" si="114"/>
        <v>0</v>
      </c>
      <c r="AI616" s="289">
        <f t="shared" si="114"/>
        <v>0</v>
      </c>
      <c r="AJ616" s="289">
        <f t="shared" si="114"/>
        <v>0</v>
      </c>
      <c r="AK616" s="289">
        <f t="shared" si="114"/>
        <v>0</v>
      </c>
      <c r="AL616" s="289">
        <f t="shared" si="114"/>
        <v>0</v>
      </c>
      <c r="AM616" s="289">
        <f t="shared" si="114"/>
        <v>0</v>
      </c>
      <c r="AN616" s="289">
        <f t="shared" si="114"/>
        <v>0</v>
      </c>
      <c r="AO616" s="289">
        <f t="shared" si="114"/>
        <v>0</v>
      </c>
      <c r="AP616" s="289">
        <f t="shared" si="114"/>
        <v>0</v>
      </c>
      <c r="AQ616" s="289">
        <f t="shared" si="114"/>
        <v>0</v>
      </c>
      <c r="AR616" s="289">
        <f t="shared" si="114"/>
        <v>0</v>
      </c>
      <c r="AS616" s="289">
        <f t="shared" si="114"/>
        <v>0</v>
      </c>
      <c r="AT616" s="289">
        <f t="shared" si="114"/>
        <v>0</v>
      </c>
      <c r="AU616" s="289">
        <f t="shared" si="114"/>
        <v>0</v>
      </c>
      <c r="AV616" s="289">
        <f t="shared" si="114"/>
        <v>0</v>
      </c>
      <c r="AW616" s="289">
        <f t="shared" si="114"/>
        <v>0</v>
      </c>
      <c r="AX616" s="289">
        <f t="shared" si="114"/>
        <v>0</v>
      </c>
      <c r="AY616" s="289">
        <f t="shared" si="114"/>
        <v>0</v>
      </c>
      <c r="AZ616" s="289">
        <f t="shared" si="114"/>
        <v>0</v>
      </c>
      <c r="BA616" s="289">
        <f t="shared" si="114"/>
        <v>0</v>
      </c>
      <c r="BB616" s="289">
        <f t="shared" si="114"/>
        <v>0</v>
      </c>
      <c r="BC616" s="289">
        <f t="shared" si="114"/>
        <v>0</v>
      </c>
      <c r="BD616" s="289">
        <f t="shared" si="114"/>
        <v>0</v>
      </c>
      <c r="BE616" s="289">
        <f t="shared" si="114"/>
        <v>0</v>
      </c>
      <c r="BF616" s="289">
        <f t="shared" si="114"/>
        <v>0</v>
      </c>
      <c r="BG616" s="289">
        <f t="shared" si="114"/>
        <v>0</v>
      </c>
      <c r="BH616" s="289">
        <f t="shared" si="114"/>
        <v>0</v>
      </c>
      <c r="BI616" s="289">
        <f t="shared" si="114"/>
        <v>0</v>
      </c>
      <c r="BJ616" s="289">
        <f t="shared" si="114"/>
        <v>0</v>
      </c>
      <c r="BK616" s="289">
        <f t="shared" si="114"/>
        <v>0</v>
      </c>
      <c r="BL616" s="289">
        <f t="shared" si="114"/>
        <v>0</v>
      </c>
      <c r="BM616" s="289">
        <f t="shared" si="114"/>
        <v>0</v>
      </c>
      <c r="BN616" s="289">
        <f t="shared" si="114"/>
        <v>0</v>
      </c>
      <c r="BO616" s="289">
        <f t="shared" si="114"/>
        <v>0</v>
      </c>
      <c r="BP616" s="289">
        <f t="shared" si="114"/>
        <v>0</v>
      </c>
      <c r="BQ616" s="289">
        <f t="shared" si="114"/>
        <v>0</v>
      </c>
      <c r="BR616" s="289">
        <f t="shared" si="114"/>
        <v>0</v>
      </c>
      <c r="BS616" s="289">
        <f t="shared" si="110"/>
        <v>0</v>
      </c>
      <c r="BT616" s="289">
        <f t="shared" si="108"/>
        <v>0</v>
      </c>
      <c r="BU616" s="289">
        <f t="shared" si="108"/>
        <v>-148624</v>
      </c>
      <c r="BV616" s="289">
        <f t="shared" si="108"/>
        <v>0</v>
      </c>
      <c r="BW616" s="289">
        <f t="shared" si="108"/>
        <v>0</v>
      </c>
      <c r="BX616" s="289">
        <f t="shared" si="108"/>
        <v>0</v>
      </c>
      <c r="BY616" s="289">
        <f t="shared" si="108"/>
        <v>0</v>
      </c>
      <c r="CA616" s="289">
        <f t="shared" si="109"/>
        <v>0</v>
      </c>
      <c r="CB616" s="289" t="e">
        <f>CB124-#REF!</f>
        <v>#REF!</v>
      </c>
    </row>
    <row r="617" spans="8:80" hidden="1" x14ac:dyDescent="0.35">
      <c r="H617" s="289">
        <f t="shared" si="113"/>
        <v>0</v>
      </c>
      <c r="I617" s="289">
        <f t="shared" si="113"/>
        <v>0</v>
      </c>
      <c r="J617" s="289">
        <f t="shared" si="113"/>
        <v>0</v>
      </c>
      <c r="K617" s="289">
        <f t="shared" si="113"/>
        <v>0</v>
      </c>
      <c r="L617" s="289">
        <f t="shared" si="113"/>
        <v>0</v>
      </c>
      <c r="M617" s="289">
        <f t="shared" si="113"/>
        <v>0</v>
      </c>
      <c r="N617" s="289">
        <f t="shared" si="113"/>
        <v>0</v>
      </c>
      <c r="O617" s="289">
        <f t="shared" si="113"/>
        <v>0</v>
      </c>
      <c r="P617" s="289">
        <f t="shared" si="113"/>
        <v>0</v>
      </c>
      <c r="Q617" s="289">
        <f t="shared" si="113"/>
        <v>0</v>
      </c>
      <c r="R617" s="289">
        <f t="shared" si="113"/>
        <v>0</v>
      </c>
      <c r="S617" s="289">
        <f t="shared" si="113"/>
        <v>0</v>
      </c>
      <c r="T617" s="289">
        <f t="shared" si="113"/>
        <v>0</v>
      </c>
      <c r="U617" s="289">
        <f t="shared" si="113"/>
        <v>0</v>
      </c>
      <c r="V617" s="289">
        <f t="shared" si="113"/>
        <v>0</v>
      </c>
      <c r="W617" s="289">
        <f t="shared" si="113"/>
        <v>0</v>
      </c>
      <c r="X617" s="289">
        <f t="shared" ref="X617:AM622" si="115">X125-CP125</f>
        <v>0</v>
      </c>
      <c r="Y617" s="289">
        <f t="shared" si="115"/>
        <v>0</v>
      </c>
      <c r="Z617" s="289">
        <f t="shared" si="114"/>
        <v>0</v>
      </c>
      <c r="AA617" s="289">
        <f t="shared" si="114"/>
        <v>0</v>
      </c>
      <c r="AB617" s="289">
        <f t="shared" si="114"/>
        <v>0</v>
      </c>
      <c r="AC617" s="289">
        <f t="shared" si="114"/>
        <v>0</v>
      </c>
      <c r="AD617" s="289">
        <f t="shared" si="114"/>
        <v>0</v>
      </c>
      <c r="AE617" s="289">
        <f t="shared" si="114"/>
        <v>0</v>
      </c>
      <c r="AF617" s="289">
        <f t="shared" si="114"/>
        <v>0</v>
      </c>
      <c r="AG617" s="289">
        <f t="shared" si="114"/>
        <v>0</v>
      </c>
      <c r="AH617" s="289">
        <f t="shared" si="114"/>
        <v>0</v>
      </c>
      <c r="AI617" s="289">
        <f t="shared" si="114"/>
        <v>0</v>
      </c>
      <c r="AJ617" s="289">
        <f t="shared" si="114"/>
        <v>0</v>
      </c>
      <c r="AK617" s="289">
        <f t="shared" si="114"/>
        <v>0</v>
      </c>
      <c r="AL617" s="289">
        <f t="shared" si="114"/>
        <v>0</v>
      </c>
      <c r="AM617" s="289">
        <f t="shared" si="114"/>
        <v>0</v>
      </c>
      <c r="AN617" s="289">
        <f t="shared" si="114"/>
        <v>0</v>
      </c>
      <c r="AO617" s="289">
        <f t="shared" si="114"/>
        <v>0</v>
      </c>
      <c r="AP617" s="289">
        <f t="shared" si="114"/>
        <v>0</v>
      </c>
      <c r="AQ617" s="289">
        <f t="shared" si="114"/>
        <v>0</v>
      </c>
      <c r="AR617" s="289">
        <f t="shared" si="114"/>
        <v>0</v>
      </c>
      <c r="AS617" s="289">
        <f t="shared" si="114"/>
        <v>0</v>
      </c>
      <c r="AT617" s="289">
        <f t="shared" si="114"/>
        <v>0</v>
      </c>
      <c r="AU617" s="289">
        <f t="shared" si="114"/>
        <v>0</v>
      </c>
      <c r="AV617" s="289">
        <f t="shared" si="114"/>
        <v>0</v>
      </c>
      <c r="AW617" s="289">
        <f t="shared" si="114"/>
        <v>0</v>
      </c>
      <c r="AX617" s="289">
        <f t="shared" si="114"/>
        <v>0</v>
      </c>
      <c r="AY617" s="289">
        <f t="shared" si="114"/>
        <v>0</v>
      </c>
      <c r="AZ617" s="289">
        <f t="shared" si="114"/>
        <v>0</v>
      </c>
      <c r="BA617" s="289">
        <f t="shared" si="114"/>
        <v>0</v>
      </c>
      <c r="BB617" s="289">
        <f t="shared" si="114"/>
        <v>0</v>
      </c>
      <c r="BC617" s="289">
        <f t="shared" si="114"/>
        <v>0</v>
      </c>
      <c r="BD617" s="289">
        <f t="shared" si="114"/>
        <v>0</v>
      </c>
      <c r="BE617" s="289">
        <f t="shared" si="114"/>
        <v>0</v>
      </c>
      <c r="BF617" s="289">
        <f t="shared" si="114"/>
        <v>0</v>
      </c>
      <c r="BG617" s="289">
        <f t="shared" si="114"/>
        <v>0</v>
      </c>
      <c r="BH617" s="289">
        <f t="shared" si="114"/>
        <v>0</v>
      </c>
      <c r="BI617" s="289">
        <f t="shared" si="114"/>
        <v>0</v>
      </c>
      <c r="BJ617" s="289">
        <f t="shared" si="114"/>
        <v>0</v>
      </c>
      <c r="BK617" s="289">
        <f t="shared" si="114"/>
        <v>0</v>
      </c>
      <c r="BL617" s="289">
        <f t="shared" si="114"/>
        <v>0</v>
      </c>
      <c r="BM617" s="289">
        <f t="shared" si="114"/>
        <v>0</v>
      </c>
      <c r="BN617" s="289">
        <f t="shared" si="114"/>
        <v>0</v>
      </c>
      <c r="BO617" s="289">
        <f t="shared" si="114"/>
        <v>0</v>
      </c>
      <c r="BP617" s="289">
        <f t="shared" si="114"/>
        <v>0</v>
      </c>
      <c r="BQ617" s="289">
        <f t="shared" si="114"/>
        <v>0</v>
      </c>
      <c r="BR617" s="289">
        <f t="shared" si="114"/>
        <v>0</v>
      </c>
      <c r="BS617" s="289">
        <f t="shared" si="110"/>
        <v>0</v>
      </c>
      <c r="BT617" s="289">
        <f t="shared" si="108"/>
        <v>0</v>
      </c>
      <c r="BU617" s="289">
        <f t="shared" si="108"/>
        <v>0</v>
      </c>
      <c r="BV617" s="289">
        <f t="shared" si="108"/>
        <v>0</v>
      </c>
      <c r="BW617" s="289">
        <f t="shared" si="108"/>
        <v>0</v>
      </c>
      <c r="BX617" s="289">
        <f t="shared" si="108"/>
        <v>0</v>
      </c>
      <c r="BY617" s="289">
        <f t="shared" si="108"/>
        <v>0</v>
      </c>
      <c r="CA617" s="289">
        <f t="shared" si="109"/>
        <v>0</v>
      </c>
      <c r="CB617" s="289" t="e">
        <f>CB125-#REF!</f>
        <v>#REF!</v>
      </c>
    </row>
    <row r="618" spans="8:80" hidden="1" x14ac:dyDescent="0.35">
      <c r="H618" s="289">
        <f t="shared" si="113"/>
        <v>0</v>
      </c>
      <c r="I618" s="289">
        <f t="shared" si="113"/>
        <v>0</v>
      </c>
      <c r="J618" s="289">
        <f t="shared" si="113"/>
        <v>0</v>
      </c>
      <c r="K618" s="289">
        <f t="shared" si="113"/>
        <v>0</v>
      </c>
      <c r="L618" s="289">
        <f t="shared" si="113"/>
        <v>0</v>
      </c>
      <c r="M618" s="289">
        <f t="shared" si="113"/>
        <v>0</v>
      </c>
      <c r="N618" s="289">
        <f t="shared" si="113"/>
        <v>0</v>
      </c>
      <c r="O618" s="289">
        <f t="shared" si="113"/>
        <v>0</v>
      </c>
      <c r="P618" s="289">
        <f t="shared" si="113"/>
        <v>0</v>
      </c>
      <c r="Q618" s="289">
        <f t="shared" si="113"/>
        <v>0</v>
      </c>
      <c r="R618" s="289">
        <f t="shared" si="113"/>
        <v>0</v>
      </c>
      <c r="S618" s="289">
        <f t="shared" si="113"/>
        <v>0</v>
      </c>
      <c r="T618" s="289">
        <f t="shared" si="113"/>
        <v>0</v>
      </c>
      <c r="U618" s="289">
        <f t="shared" si="113"/>
        <v>0</v>
      </c>
      <c r="V618" s="289">
        <f t="shared" si="113"/>
        <v>0</v>
      </c>
      <c r="W618" s="289">
        <f t="shared" si="113"/>
        <v>0</v>
      </c>
      <c r="X618" s="289">
        <f t="shared" si="115"/>
        <v>0</v>
      </c>
      <c r="Y618" s="289">
        <f t="shared" si="115"/>
        <v>0</v>
      </c>
      <c r="Z618" s="289">
        <f t="shared" si="114"/>
        <v>0</v>
      </c>
      <c r="AA618" s="289">
        <f t="shared" si="114"/>
        <v>0</v>
      </c>
      <c r="AB618" s="289">
        <f t="shared" si="114"/>
        <v>0</v>
      </c>
      <c r="AC618" s="289">
        <f t="shared" si="114"/>
        <v>0</v>
      </c>
      <c r="AD618" s="289">
        <f t="shared" si="114"/>
        <v>0</v>
      </c>
      <c r="AE618" s="289">
        <f t="shared" si="114"/>
        <v>0</v>
      </c>
      <c r="AF618" s="289">
        <f t="shared" si="114"/>
        <v>0</v>
      </c>
      <c r="AG618" s="289">
        <f t="shared" si="114"/>
        <v>0</v>
      </c>
      <c r="AH618" s="289">
        <f t="shared" si="114"/>
        <v>0</v>
      </c>
      <c r="AI618" s="289">
        <f t="shared" si="114"/>
        <v>0</v>
      </c>
      <c r="AJ618" s="289">
        <f t="shared" si="114"/>
        <v>0</v>
      </c>
      <c r="AK618" s="289">
        <f t="shared" si="114"/>
        <v>0</v>
      </c>
      <c r="AL618" s="289">
        <f t="shared" si="114"/>
        <v>0</v>
      </c>
      <c r="AM618" s="289">
        <f t="shared" si="114"/>
        <v>0</v>
      </c>
      <c r="AN618" s="289">
        <f t="shared" si="114"/>
        <v>0</v>
      </c>
      <c r="AO618" s="289">
        <f t="shared" si="114"/>
        <v>0</v>
      </c>
      <c r="AP618" s="289">
        <f t="shared" si="114"/>
        <v>0</v>
      </c>
      <c r="AQ618" s="289">
        <f t="shared" si="114"/>
        <v>0</v>
      </c>
      <c r="AR618" s="289">
        <f t="shared" si="114"/>
        <v>0</v>
      </c>
      <c r="AS618" s="289">
        <f t="shared" si="114"/>
        <v>0</v>
      </c>
      <c r="AT618" s="289">
        <f t="shared" si="114"/>
        <v>0</v>
      </c>
      <c r="AU618" s="289">
        <f t="shared" si="114"/>
        <v>0</v>
      </c>
      <c r="AV618" s="289">
        <f t="shared" si="114"/>
        <v>0</v>
      </c>
      <c r="AW618" s="289">
        <f t="shared" si="114"/>
        <v>0</v>
      </c>
      <c r="AX618" s="289">
        <f t="shared" si="114"/>
        <v>0</v>
      </c>
      <c r="AY618" s="289">
        <f t="shared" si="114"/>
        <v>0</v>
      </c>
      <c r="AZ618" s="289">
        <f t="shared" si="114"/>
        <v>0</v>
      </c>
      <c r="BA618" s="289">
        <f t="shared" si="114"/>
        <v>0</v>
      </c>
      <c r="BB618" s="289">
        <f t="shared" si="114"/>
        <v>0</v>
      </c>
      <c r="BC618" s="289">
        <f t="shared" si="114"/>
        <v>0</v>
      </c>
      <c r="BD618" s="289">
        <f t="shared" si="114"/>
        <v>0</v>
      </c>
      <c r="BE618" s="289">
        <f t="shared" si="114"/>
        <v>0</v>
      </c>
      <c r="BF618" s="289">
        <f t="shared" si="114"/>
        <v>0</v>
      </c>
      <c r="BG618" s="289">
        <f t="shared" si="114"/>
        <v>0</v>
      </c>
      <c r="BH618" s="289">
        <f t="shared" si="114"/>
        <v>0</v>
      </c>
      <c r="BI618" s="289">
        <f t="shared" si="114"/>
        <v>0</v>
      </c>
      <c r="BJ618" s="289">
        <f t="shared" si="114"/>
        <v>0</v>
      </c>
      <c r="BK618" s="289">
        <f t="shared" si="114"/>
        <v>0</v>
      </c>
      <c r="BL618" s="289">
        <f t="shared" si="114"/>
        <v>0</v>
      </c>
      <c r="BM618" s="289">
        <f t="shared" si="114"/>
        <v>0</v>
      </c>
      <c r="BN618" s="289">
        <f t="shared" si="114"/>
        <v>0</v>
      </c>
      <c r="BO618" s="289">
        <f t="shared" si="114"/>
        <v>0</v>
      </c>
      <c r="BP618" s="289">
        <f t="shared" si="114"/>
        <v>0</v>
      </c>
      <c r="BQ618" s="289">
        <f t="shared" si="114"/>
        <v>0</v>
      </c>
      <c r="BR618" s="289">
        <f t="shared" si="114"/>
        <v>0</v>
      </c>
      <c r="BS618" s="289">
        <f t="shared" si="110"/>
        <v>0</v>
      </c>
      <c r="BT618" s="289">
        <f t="shared" si="108"/>
        <v>0</v>
      </c>
      <c r="BU618" s="289">
        <f t="shared" si="108"/>
        <v>0</v>
      </c>
      <c r="BV618" s="289">
        <f t="shared" si="108"/>
        <v>0</v>
      </c>
      <c r="BW618" s="289">
        <f t="shared" si="108"/>
        <v>0</v>
      </c>
      <c r="BX618" s="289">
        <f t="shared" si="108"/>
        <v>0</v>
      </c>
      <c r="BY618" s="289">
        <f t="shared" si="108"/>
        <v>0</v>
      </c>
      <c r="CA618" s="289">
        <f t="shared" si="109"/>
        <v>0</v>
      </c>
      <c r="CB618" s="289" t="e">
        <f>CB126-#REF!</f>
        <v>#REF!</v>
      </c>
    </row>
    <row r="619" spans="8:80" hidden="1" x14ac:dyDescent="0.35">
      <c r="H619" s="289">
        <f t="shared" si="113"/>
        <v>-13308000</v>
      </c>
      <c r="I619" s="289">
        <f t="shared" si="113"/>
        <v>0</v>
      </c>
      <c r="J619" s="289">
        <f t="shared" si="113"/>
        <v>0</v>
      </c>
      <c r="K619" s="289">
        <f t="shared" si="113"/>
        <v>0</v>
      </c>
      <c r="L619" s="289">
        <f t="shared" si="113"/>
        <v>0</v>
      </c>
      <c r="M619" s="289">
        <f t="shared" si="113"/>
        <v>-3441000</v>
      </c>
      <c r="N619" s="289">
        <f t="shared" si="113"/>
        <v>0</v>
      </c>
      <c r="O619" s="289">
        <f t="shared" si="113"/>
        <v>0</v>
      </c>
      <c r="P619" s="289">
        <f t="shared" si="113"/>
        <v>0</v>
      </c>
      <c r="Q619" s="289">
        <f t="shared" si="113"/>
        <v>0</v>
      </c>
      <c r="R619" s="289">
        <f t="shared" si="113"/>
        <v>-3296000</v>
      </c>
      <c r="S619" s="289">
        <f t="shared" si="113"/>
        <v>0</v>
      </c>
      <c r="T619" s="289">
        <f t="shared" si="113"/>
        <v>0</v>
      </c>
      <c r="U619" s="289">
        <f t="shared" si="113"/>
        <v>0</v>
      </c>
      <c r="V619" s="289">
        <f t="shared" si="113"/>
        <v>0</v>
      </c>
      <c r="W619" s="289">
        <f t="shared" si="113"/>
        <v>-2189000</v>
      </c>
      <c r="X619" s="289">
        <f t="shared" si="115"/>
        <v>0</v>
      </c>
      <c r="Y619" s="289">
        <f t="shared" si="115"/>
        <v>0</v>
      </c>
      <c r="Z619" s="289">
        <f t="shared" si="114"/>
        <v>0</v>
      </c>
      <c r="AA619" s="289">
        <f t="shared" si="114"/>
        <v>0</v>
      </c>
      <c r="AB619" s="289">
        <f t="shared" si="114"/>
        <v>-4382000</v>
      </c>
      <c r="AC619" s="289">
        <f t="shared" si="114"/>
        <v>0</v>
      </c>
      <c r="AD619" s="289">
        <f t="shared" si="114"/>
        <v>0</v>
      </c>
      <c r="AE619" s="289">
        <f t="shared" si="114"/>
        <v>0</v>
      </c>
      <c r="AF619" s="289">
        <f t="shared" si="114"/>
        <v>0</v>
      </c>
      <c r="AG619" s="289">
        <f t="shared" si="114"/>
        <v>0</v>
      </c>
      <c r="AH619" s="289">
        <f t="shared" si="114"/>
        <v>0</v>
      </c>
      <c r="AI619" s="289">
        <f t="shared" si="114"/>
        <v>0</v>
      </c>
      <c r="AJ619" s="289">
        <f t="shared" si="114"/>
        <v>0</v>
      </c>
      <c r="AK619" s="289">
        <f t="shared" si="114"/>
        <v>0</v>
      </c>
      <c r="AL619" s="289">
        <f t="shared" si="114"/>
        <v>0</v>
      </c>
      <c r="AM619" s="289">
        <f t="shared" si="114"/>
        <v>0</v>
      </c>
      <c r="AN619" s="289">
        <f t="shared" si="114"/>
        <v>0</v>
      </c>
      <c r="AO619" s="289">
        <f t="shared" si="114"/>
        <v>0</v>
      </c>
      <c r="AP619" s="289">
        <f t="shared" si="114"/>
        <v>0</v>
      </c>
      <c r="AQ619" s="289">
        <f t="shared" si="114"/>
        <v>0</v>
      </c>
      <c r="AR619" s="289">
        <f t="shared" si="114"/>
        <v>0</v>
      </c>
      <c r="AS619" s="289">
        <f t="shared" si="114"/>
        <v>0</v>
      </c>
      <c r="AT619" s="289">
        <f t="shared" si="114"/>
        <v>0</v>
      </c>
      <c r="AU619" s="289">
        <f t="shared" si="114"/>
        <v>0</v>
      </c>
      <c r="AV619" s="289">
        <f t="shared" si="114"/>
        <v>0</v>
      </c>
      <c r="AW619" s="289">
        <f t="shared" si="114"/>
        <v>0</v>
      </c>
      <c r="AX619" s="289">
        <f t="shared" si="114"/>
        <v>0</v>
      </c>
      <c r="AY619" s="289">
        <f t="shared" si="114"/>
        <v>0</v>
      </c>
      <c r="AZ619" s="289">
        <f t="shared" si="114"/>
        <v>0</v>
      </c>
      <c r="BA619" s="289">
        <f t="shared" si="114"/>
        <v>0</v>
      </c>
      <c r="BB619" s="289">
        <f t="shared" si="114"/>
        <v>0</v>
      </c>
      <c r="BC619" s="289">
        <f t="shared" si="114"/>
        <v>0</v>
      </c>
      <c r="BD619" s="289">
        <f t="shared" si="114"/>
        <v>0</v>
      </c>
      <c r="BE619" s="289">
        <f t="shared" si="114"/>
        <v>0</v>
      </c>
      <c r="BF619" s="289">
        <f t="shared" si="114"/>
        <v>0</v>
      </c>
      <c r="BG619" s="289">
        <f t="shared" si="114"/>
        <v>0</v>
      </c>
      <c r="BH619" s="289">
        <f t="shared" si="114"/>
        <v>0</v>
      </c>
      <c r="BI619" s="289">
        <f t="shared" si="114"/>
        <v>0</v>
      </c>
      <c r="BJ619" s="289">
        <f t="shared" si="114"/>
        <v>0</v>
      </c>
      <c r="BK619" s="289">
        <f t="shared" si="114"/>
        <v>0</v>
      </c>
      <c r="BL619" s="289">
        <f t="shared" si="114"/>
        <v>0</v>
      </c>
      <c r="BM619" s="289">
        <f t="shared" si="114"/>
        <v>0</v>
      </c>
      <c r="BN619" s="289">
        <f t="shared" si="114"/>
        <v>0</v>
      </c>
      <c r="BO619" s="289">
        <f t="shared" si="114"/>
        <v>0</v>
      </c>
      <c r="BP619" s="289">
        <f t="shared" si="114"/>
        <v>0</v>
      </c>
      <c r="BQ619" s="289">
        <f t="shared" si="114"/>
        <v>0</v>
      </c>
      <c r="BR619" s="289">
        <f t="shared" si="114"/>
        <v>0</v>
      </c>
      <c r="BS619" s="289">
        <f t="shared" si="110"/>
        <v>0</v>
      </c>
      <c r="BT619" s="289">
        <f t="shared" si="108"/>
        <v>0</v>
      </c>
      <c r="BU619" s="289">
        <f t="shared" si="108"/>
        <v>-3441000</v>
      </c>
      <c r="BV619" s="289">
        <f t="shared" si="108"/>
        <v>0</v>
      </c>
      <c r="BW619" s="289">
        <f t="shared" si="108"/>
        <v>0</v>
      </c>
      <c r="BX619" s="289">
        <f t="shared" si="108"/>
        <v>0</v>
      </c>
      <c r="BY619" s="289">
        <f t="shared" si="108"/>
        <v>0</v>
      </c>
      <c r="CA619" s="289">
        <f t="shared" si="109"/>
        <v>0</v>
      </c>
      <c r="CB619" s="289" t="e">
        <f>CB127-#REF!</f>
        <v>#REF!</v>
      </c>
    </row>
    <row r="620" spans="8:80" hidden="1" x14ac:dyDescent="0.35">
      <c r="H620" s="289">
        <f t="shared" si="113"/>
        <v>-12473888</v>
      </c>
      <c r="I620" s="289">
        <f t="shared" si="113"/>
        <v>0</v>
      </c>
      <c r="J620" s="289">
        <f t="shared" si="113"/>
        <v>0</v>
      </c>
      <c r="K620" s="289">
        <f t="shared" si="113"/>
        <v>0</v>
      </c>
      <c r="L620" s="289">
        <f t="shared" si="113"/>
        <v>0</v>
      </c>
      <c r="M620" s="289">
        <f t="shared" si="113"/>
        <v>-3133358</v>
      </c>
      <c r="N620" s="289">
        <f t="shared" si="113"/>
        <v>0</v>
      </c>
      <c r="O620" s="289">
        <f t="shared" si="113"/>
        <v>0</v>
      </c>
      <c r="P620" s="289">
        <f t="shared" si="113"/>
        <v>0</v>
      </c>
      <c r="Q620" s="289">
        <f t="shared" si="113"/>
        <v>0</v>
      </c>
      <c r="R620" s="289">
        <f t="shared" si="113"/>
        <v>-3061801</v>
      </c>
      <c r="S620" s="289">
        <f t="shared" si="113"/>
        <v>0</v>
      </c>
      <c r="T620" s="289">
        <f t="shared" si="113"/>
        <v>0</v>
      </c>
      <c r="U620" s="289">
        <f t="shared" si="113"/>
        <v>0</v>
      </c>
      <c r="V620" s="289">
        <f t="shared" si="113"/>
        <v>0</v>
      </c>
      <c r="W620" s="289">
        <f t="shared" si="113"/>
        <v>-2066990</v>
      </c>
      <c r="X620" s="289">
        <f t="shared" si="115"/>
        <v>0</v>
      </c>
      <c r="Y620" s="289">
        <f t="shared" si="115"/>
        <v>0</v>
      </c>
      <c r="Z620" s="289">
        <f t="shared" si="114"/>
        <v>0</v>
      </c>
      <c r="AA620" s="289">
        <f t="shared" si="114"/>
        <v>0</v>
      </c>
      <c r="AB620" s="289">
        <f t="shared" si="114"/>
        <v>-4211739</v>
      </c>
      <c r="AC620" s="289">
        <f t="shared" si="114"/>
        <v>0</v>
      </c>
      <c r="AD620" s="289">
        <f t="shared" si="114"/>
        <v>0</v>
      </c>
      <c r="AE620" s="289">
        <f t="shared" si="114"/>
        <v>0</v>
      </c>
      <c r="AF620" s="289">
        <f t="shared" si="114"/>
        <v>0</v>
      </c>
      <c r="AG620" s="289">
        <f t="shared" si="114"/>
        <v>0</v>
      </c>
      <c r="AH620" s="289">
        <f t="shared" si="114"/>
        <v>0</v>
      </c>
      <c r="AI620" s="289">
        <f t="shared" si="114"/>
        <v>0</v>
      </c>
      <c r="AJ620" s="289">
        <f t="shared" si="114"/>
        <v>0</v>
      </c>
      <c r="AK620" s="289">
        <f t="shared" si="114"/>
        <v>0</v>
      </c>
      <c r="AL620" s="289">
        <f t="shared" si="114"/>
        <v>0</v>
      </c>
      <c r="AM620" s="289">
        <f t="shared" si="114"/>
        <v>0</v>
      </c>
      <c r="AN620" s="289">
        <f t="shared" si="114"/>
        <v>0</v>
      </c>
      <c r="AO620" s="289">
        <f t="shared" si="114"/>
        <v>0</v>
      </c>
      <c r="AP620" s="289">
        <f t="shared" si="114"/>
        <v>0</v>
      </c>
      <c r="AQ620" s="289">
        <f t="shared" si="114"/>
        <v>0</v>
      </c>
      <c r="AR620" s="289">
        <f t="shared" si="114"/>
        <v>0</v>
      </c>
      <c r="AS620" s="289">
        <f t="shared" si="114"/>
        <v>0</v>
      </c>
      <c r="AT620" s="289">
        <f t="shared" si="114"/>
        <v>0</v>
      </c>
      <c r="AU620" s="289">
        <f t="shared" si="114"/>
        <v>0</v>
      </c>
      <c r="AV620" s="289">
        <f t="shared" si="114"/>
        <v>0</v>
      </c>
      <c r="AW620" s="289">
        <f t="shared" si="114"/>
        <v>0</v>
      </c>
      <c r="AX620" s="289">
        <f t="shared" si="114"/>
        <v>0</v>
      </c>
      <c r="AY620" s="289">
        <f t="shared" si="114"/>
        <v>0</v>
      </c>
      <c r="AZ620" s="289">
        <f t="shared" si="114"/>
        <v>0</v>
      </c>
      <c r="BA620" s="289">
        <f t="shared" si="114"/>
        <v>0</v>
      </c>
      <c r="BB620" s="289">
        <f t="shared" si="114"/>
        <v>0</v>
      </c>
      <c r="BC620" s="289">
        <f t="shared" si="114"/>
        <v>0</v>
      </c>
      <c r="BD620" s="289">
        <f t="shared" si="114"/>
        <v>0</v>
      </c>
      <c r="BE620" s="289">
        <f t="shared" si="114"/>
        <v>0</v>
      </c>
      <c r="BF620" s="289">
        <f t="shared" si="114"/>
        <v>0</v>
      </c>
      <c r="BG620" s="289">
        <f t="shared" si="114"/>
        <v>0</v>
      </c>
      <c r="BH620" s="289">
        <f t="shared" si="114"/>
        <v>0</v>
      </c>
      <c r="BI620" s="289">
        <f t="shared" si="114"/>
        <v>0</v>
      </c>
      <c r="BJ620" s="289">
        <f t="shared" si="114"/>
        <v>0</v>
      </c>
      <c r="BK620" s="289">
        <f t="shared" si="114"/>
        <v>0</v>
      </c>
      <c r="BL620" s="289">
        <f t="shared" si="114"/>
        <v>0</v>
      </c>
      <c r="BM620" s="289">
        <f t="shared" si="114"/>
        <v>0</v>
      </c>
      <c r="BN620" s="289">
        <f t="shared" si="114"/>
        <v>0</v>
      </c>
      <c r="BO620" s="289">
        <f t="shared" si="114"/>
        <v>0</v>
      </c>
      <c r="BP620" s="289">
        <f t="shared" si="114"/>
        <v>0</v>
      </c>
      <c r="BQ620" s="289">
        <f t="shared" si="114"/>
        <v>0</v>
      </c>
      <c r="BR620" s="289">
        <f t="shared" si="114"/>
        <v>0</v>
      </c>
      <c r="BS620" s="289">
        <f t="shared" si="110"/>
        <v>0</v>
      </c>
      <c r="BT620" s="289">
        <f t="shared" si="110"/>
        <v>0</v>
      </c>
      <c r="BU620" s="289">
        <f t="shared" si="110"/>
        <v>-3133358</v>
      </c>
      <c r="BV620" s="289">
        <f t="shared" si="110"/>
        <v>0</v>
      </c>
      <c r="BW620" s="289">
        <f t="shared" si="110"/>
        <v>0</v>
      </c>
      <c r="BX620" s="289">
        <f t="shared" si="110"/>
        <v>0</v>
      </c>
      <c r="BY620" s="289">
        <f t="shared" si="110"/>
        <v>0</v>
      </c>
      <c r="CA620" s="289">
        <f t="shared" si="109"/>
        <v>0</v>
      </c>
      <c r="CB620" s="289" t="e">
        <f>CB128-#REF!</f>
        <v>#REF!</v>
      </c>
    </row>
    <row r="621" spans="8:80" hidden="1" x14ac:dyDescent="0.35">
      <c r="H621" s="289">
        <f t="shared" si="113"/>
        <v>-834112</v>
      </c>
      <c r="I621" s="289">
        <f t="shared" si="113"/>
        <v>0</v>
      </c>
      <c r="J621" s="289">
        <f t="shared" si="113"/>
        <v>0</v>
      </c>
      <c r="K621" s="289">
        <f t="shared" si="113"/>
        <v>0</v>
      </c>
      <c r="L621" s="289">
        <f t="shared" si="113"/>
        <v>0</v>
      </c>
      <c r="M621" s="289">
        <f t="shared" si="113"/>
        <v>-307642</v>
      </c>
      <c r="N621" s="289">
        <f t="shared" si="113"/>
        <v>0</v>
      </c>
      <c r="O621" s="289">
        <f t="shared" si="113"/>
        <v>0</v>
      </c>
      <c r="P621" s="289">
        <f t="shared" si="113"/>
        <v>0</v>
      </c>
      <c r="Q621" s="289">
        <f t="shared" si="113"/>
        <v>0</v>
      </c>
      <c r="R621" s="289">
        <f t="shared" si="113"/>
        <v>-234199</v>
      </c>
      <c r="S621" s="289">
        <f t="shared" si="113"/>
        <v>0</v>
      </c>
      <c r="T621" s="289">
        <f t="shared" si="113"/>
        <v>0</v>
      </c>
      <c r="U621" s="289">
        <f t="shared" si="113"/>
        <v>0</v>
      </c>
      <c r="V621" s="289">
        <f t="shared" si="113"/>
        <v>0</v>
      </c>
      <c r="W621" s="289">
        <f t="shared" si="113"/>
        <v>-122010</v>
      </c>
      <c r="X621" s="289">
        <f t="shared" si="115"/>
        <v>0</v>
      </c>
      <c r="Y621" s="289">
        <f t="shared" si="115"/>
        <v>0</v>
      </c>
      <c r="Z621" s="289">
        <f t="shared" si="114"/>
        <v>0</v>
      </c>
      <c r="AA621" s="289">
        <f t="shared" si="114"/>
        <v>0</v>
      </c>
      <c r="AB621" s="289">
        <f t="shared" si="114"/>
        <v>-170261</v>
      </c>
      <c r="AC621" s="289">
        <f t="shared" si="114"/>
        <v>0</v>
      </c>
      <c r="AD621" s="289">
        <f t="shared" si="114"/>
        <v>0</v>
      </c>
      <c r="AE621" s="289">
        <f t="shared" si="114"/>
        <v>0</v>
      </c>
      <c r="AF621" s="289">
        <f t="shared" si="114"/>
        <v>0</v>
      </c>
      <c r="AG621" s="289">
        <f t="shared" si="114"/>
        <v>0</v>
      </c>
      <c r="AH621" s="289">
        <f t="shared" si="114"/>
        <v>0</v>
      </c>
      <c r="AI621" s="289">
        <f t="shared" si="114"/>
        <v>0</v>
      </c>
      <c r="AJ621" s="289">
        <f t="shared" si="114"/>
        <v>0</v>
      </c>
      <c r="AK621" s="289">
        <f t="shared" si="114"/>
        <v>0</v>
      </c>
      <c r="AL621" s="289">
        <f t="shared" si="114"/>
        <v>0</v>
      </c>
      <c r="AM621" s="289">
        <f t="shared" si="114"/>
        <v>0</v>
      </c>
      <c r="AN621" s="289">
        <f t="shared" si="114"/>
        <v>0</v>
      </c>
      <c r="AO621" s="289">
        <f t="shared" si="114"/>
        <v>0</v>
      </c>
      <c r="AP621" s="289">
        <f t="shared" si="114"/>
        <v>0</v>
      </c>
      <c r="AQ621" s="289">
        <f t="shared" si="114"/>
        <v>0</v>
      </c>
      <c r="AR621" s="289">
        <f t="shared" si="114"/>
        <v>0</v>
      </c>
      <c r="AS621" s="289">
        <f t="shared" si="114"/>
        <v>0</v>
      </c>
      <c r="AT621" s="289">
        <f t="shared" si="114"/>
        <v>0</v>
      </c>
      <c r="AU621" s="289">
        <f t="shared" si="114"/>
        <v>0</v>
      </c>
      <c r="AV621" s="289">
        <f t="shared" si="114"/>
        <v>0</v>
      </c>
      <c r="AW621" s="289">
        <f t="shared" si="114"/>
        <v>0</v>
      </c>
      <c r="AX621" s="289">
        <f t="shared" si="114"/>
        <v>0</v>
      </c>
      <c r="AY621" s="289">
        <f t="shared" si="114"/>
        <v>0</v>
      </c>
      <c r="AZ621" s="289">
        <f t="shared" si="114"/>
        <v>0</v>
      </c>
      <c r="BA621" s="289">
        <f t="shared" si="114"/>
        <v>0</v>
      </c>
      <c r="BB621" s="289">
        <f t="shared" si="114"/>
        <v>0</v>
      </c>
      <c r="BC621" s="289">
        <f t="shared" si="114"/>
        <v>0</v>
      </c>
      <c r="BD621" s="289">
        <f t="shared" ref="BD621:BR622" si="116">BD129-DV129</f>
        <v>0</v>
      </c>
      <c r="BE621" s="289">
        <f t="shared" si="116"/>
        <v>0</v>
      </c>
      <c r="BF621" s="289">
        <f t="shared" si="116"/>
        <v>0</v>
      </c>
      <c r="BG621" s="289">
        <f t="shared" si="116"/>
        <v>0</v>
      </c>
      <c r="BH621" s="289">
        <f t="shared" si="116"/>
        <v>0</v>
      </c>
      <c r="BI621" s="289">
        <f t="shared" si="116"/>
        <v>0</v>
      </c>
      <c r="BJ621" s="289">
        <f t="shared" si="116"/>
        <v>0</v>
      </c>
      <c r="BK621" s="289">
        <f t="shared" si="116"/>
        <v>0</v>
      </c>
      <c r="BL621" s="289">
        <f t="shared" si="116"/>
        <v>0</v>
      </c>
      <c r="BM621" s="289">
        <f t="shared" si="116"/>
        <v>0</v>
      </c>
      <c r="BN621" s="289">
        <f t="shared" si="116"/>
        <v>0</v>
      </c>
      <c r="BO621" s="289">
        <f t="shared" si="116"/>
        <v>0</v>
      </c>
      <c r="BP621" s="289">
        <f t="shared" si="116"/>
        <v>0</v>
      </c>
      <c r="BQ621" s="289">
        <f t="shared" si="116"/>
        <v>0</v>
      </c>
      <c r="BR621" s="289">
        <f t="shared" si="116"/>
        <v>0</v>
      </c>
      <c r="BS621" s="289">
        <f t="shared" si="110"/>
        <v>0</v>
      </c>
      <c r="BT621" s="289">
        <f t="shared" si="110"/>
        <v>0</v>
      </c>
      <c r="BU621" s="289">
        <f t="shared" si="110"/>
        <v>-307642</v>
      </c>
      <c r="BV621" s="289">
        <f t="shared" si="110"/>
        <v>0</v>
      </c>
      <c r="BW621" s="289">
        <f t="shared" si="110"/>
        <v>0</v>
      </c>
      <c r="BX621" s="289">
        <f t="shared" si="110"/>
        <v>0</v>
      </c>
      <c r="BY621" s="289">
        <f t="shared" si="110"/>
        <v>0</v>
      </c>
      <c r="CA621" s="289">
        <f t="shared" si="109"/>
        <v>0</v>
      </c>
      <c r="CB621" s="289" t="e">
        <f>CB129-#REF!</f>
        <v>#REF!</v>
      </c>
    </row>
    <row r="622" spans="8:80" hidden="1" x14ac:dyDescent="0.35">
      <c r="H622" s="289">
        <f t="shared" si="113"/>
        <v>0</v>
      </c>
      <c r="I622" s="289">
        <f t="shared" si="113"/>
        <v>0</v>
      </c>
      <c r="J622" s="289">
        <f t="shared" si="113"/>
        <v>0</v>
      </c>
      <c r="K622" s="289">
        <f t="shared" si="113"/>
        <v>0</v>
      </c>
      <c r="L622" s="289">
        <f t="shared" si="113"/>
        <v>0</v>
      </c>
      <c r="M622" s="289">
        <f t="shared" si="113"/>
        <v>0</v>
      </c>
      <c r="N622" s="289">
        <f t="shared" si="113"/>
        <v>0</v>
      </c>
      <c r="O622" s="289">
        <f t="shared" si="113"/>
        <v>0</v>
      </c>
      <c r="P622" s="289">
        <f t="shared" si="113"/>
        <v>0</v>
      </c>
      <c r="Q622" s="289">
        <f t="shared" si="113"/>
        <v>0</v>
      </c>
      <c r="R622" s="289">
        <f t="shared" si="113"/>
        <v>0</v>
      </c>
      <c r="S622" s="289">
        <f t="shared" si="113"/>
        <v>0</v>
      </c>
      <c r="T622" s="289">
        <f t="shared" si="113"/>
        <v>0</v>
      </c>
      <c r="U622" s="289">
        <f t="shared" si="113"/>
        <v>0</v>
      </c>
      <c r="V622" s="289">
        <f t="shared" si="113"/>
        <v>0</v>
      </c>
      <c r="W622" s="289">
        <f t="shared" si="113"/>
        <v>0</v>
      </c>
      <c r="X622" s="289">
        <f t="shared" si="115"/>
        <v>0</v>
      </c>
      <c r="Y622" s="289">
        <f t="shared" si="115"/>
        <v>0</v>
      </c>
      <c r="Z622" s="289">
        <f t="shared" si="115"/>
        <v>0</v>
      </c>
      <c r="AA622" s="289">
        <f t="shared" si="115"/>
        <v>0</v>
      </c>
      <c r="AB622" s="289">
        <f t="shared" si="115"/>
        <v>0</v>
      </c>
      <c r="AC622" s="289">
        <f t="shared" si="115"/>
        <v>0</v>
      </c>
      <c r="AD622" s="289">
        <f t="shared" si="115"/>
        <v>0</v>
      </c>
      <c r="AE622" s="289">
        <f t="shared" si="115"/>
        <v>0</v>
      </c>
      <c r="AF622" s="289">
        <f t="shared" si="115"/>
        <v>0</v>
      </c>
      <c r="AG622" s="289">
        <f t="shared" si="115"/>
        <v>0</v>
      </c>
      <c r="AH622" s="289">
        <f t="shared" si="115"/>
        <v>0</v>
      </c>
      <c r="AI622" s="289">
        <f t="shared" si="115"/>
        <v>0</v>
      </c>
      <c r="AJ622" s="289">
        <f t="shared" si="115"/>
        <v>0</v>
      </c>
      <c r="AK622" s="289">
        <f t="shared" si="115"/>
        <v>0</v>
      </c>
      <c r="AL622" s="289">
        <f t="shared" si="115"/>
        <v>0</v>
      </c>
      <c r="AM622" s="289">
        <f t="shared" si="115"/>
        <v>0</v>
      </c>
      <c r="AN622" s="289">
        <f t="shared" ref="AN622:BC622" si="117">AN130-DF130</f>
        <v>0</v>
      </c>
      <c r="AO622" s="289">
        <f t="shared" si="117"/>
        <v>0</v>
      </c>
      <c r="AP622" s="289">
        <f t="shared" si="117"/>
        <v>0</v>
      </c>
      <c r="AQ622" s="289">
        <f t="shared" si="117"/>
        <v>0</v>
      </c>
      <c r="AR622" s="289">
        <f t="shared" si="117"/>
        <v>0</v>
      </c>
      <c r="AS622" s="289">
        <f t="shared" si="117"/>
        <v>0</v>
      </c>
      <c r="AT622" s="289">
        <f t="shared" si="117"/>
        <v>0</v>
      </c>
      <c r="AU622" s="289">
        <f t="shared" si="117"/>
        <v>0</v>
      </c>
      <c r="AV622" s="289">
        <f t="shared" si="117"/>
        <v>0</v>
      </c>
      <c r="AW622" s="289">
        <f t="shared" si="117"/>
        <v>0</v>
      </c>
      <c r="AX622" s="289">
        <f t="shared" si="117"/>
        <v>0</v>
      </c>
      <c r="AY622" s="289">
        <f t="shared" si="117"/>
        <v>0</v>
      </c>
      <c r="AZ622" s="289">
        <f t="shared" si="117"/>
        <v>0</v>
      </c>
      <c r="BA622" s="289">
        <f t="shared" si="117"/>
        <v>0</v>
      </c>
      <c r="BB622" s="289">
        <f t="shared" si="117"/>
        <v>0</v>
      </c>
      <c r="BC622" s="289">
        <f t="shared" si="117"/>
        <v>0</v>
      </c>
      <c r="BD622" s="289">
        <f t="shared" si="116"/>
        <v>0</v>
      </c>
      <c r="BE622" s="289">
        <f t="shared" si="116"/>
        <v>0</v>
      </c>
      <c r="BF622" s="289">
        <f t="shared" si="116"/>
        <v>0</v>
      </c>
      <c r="BG622" s="289">
        <f t="shared" si="116"/>
        <v>0</v>
      </c>
      <c r="BH622" s="289">
        <f t="shared" si="116"/>
        <v>0</v>
      </c>
      <c r="BI622" s="289">
        <f t="shared" si="116"/>
        <v>0</v>
      </c>
      <c r="BJ622" s="289">
        <f t="shared" si="116"/>
        <v>0</v>
      </c>
      <c r="BK622" s="289">
        <f t="shared" si="116"/>
        <v>0</v>
      </c>
      <c r="BL622" s="289">
        <f t="shared" si="116"/>
        <v>0</v>
      </c>
      <c r="BM622" s="289">
        <f t="shared" si="116"/>
        <v>0</v>
      </c>
      <c r="BN622" s="289">
        <f t="shared" si="116"/>
        <v>0</v>
      </c>
      <c r="BO622" s="289">
        <f t="shared" si="116"/>
        <v>0</v>
      </c>
      <c r="BP622" s="289">
        <f t="shared" si="116"/>
        <v>0</v>
      </c>
      <c r="BQ622" s="289">
        <f t="shared" si="116"/>
        <v>0</v>
      </c>
      <c r="BR622" s="289">
        <f t="shared" si="116"/>
        <v>0</v>
      </c>
      <c r="BS622" s="289">
        <f t="shared" si="110"/>
        <v>0</v>
      </c>
      <c r="BT622" s="289">
        <f t="shared" si="110"/>
        <v>0</v>
      </c>
      <c r="BU622" s="289">
        <f t="shared" si="110"/>
        <v>0</v>
      </c>
      <c r="BV622" s="289">
        <f t="shared" si="110"/>
        <v>0</v>
      </c>
      <c r="BW622" s="289">
        <f t="shared" si="110"/>
        <v>0</v>
      </c>
      <c r="BX622" s="289">
        <f t="shared" si="110"/>
        <v>0</v>
      </c>
      <c r="BY622" s="289">
        <f t="shared" si="110"/>
        <v>0</v>
      </c>
      <c r="CA622" s="289">
        <f t="shared" si="109"/>
        <v>0</v>
      </c>
      <c r="CB622" s="289" t="e">
        <f>CB130-#REF!</f>
        <v>#REF!</v>
      </c>
    </row>
    <row r="623" spans="8:80" hidden="1" x14ac:dyDescent="0.35">
      <c r="H623" s="289" t="e">
        <f>#REF!-#REF!</f>
        <v>#REF!</v>
      </c>
      <c r="I623" s="289" t="e">
        <f>#REF!-#REF!</f>
        <v>#REF!</v>
      </c>
      <c r="J623" s="289" t="e">
        <f>#REF!-#REF!</f>
        <v>#REF!</v>
      </c>
      <c r="K623" s="289" t="e">
        <f>#REF!-#REF!</f>
        <v>#REF!</v>
      </c>
      <c r="L623" s="289" t="e">
        <f>#REF!-#REF!</f>
        <v>#REF!</v>
      </c>
      <c r="M623" s="289" t="e">
        <f>#REF!-#REF!</f>
        <v>#REF!</v>
      </c>
      <c r="N623" s="289" t="e">
        <f>#REF!-#REF!</f>
        <v>#REF!</v>
      </c>
      <c r="O623" s="289" t="e">
        <f>#REF!-#REF!</f>
        <v>#REF!</v>
      </c>
      <c r="P623" s="289" t="e">
        <f>#REF!-#REF!</f>
        <v>#REF!</v>
      </c>
      <c r="Q623" s="289" t="e">
        <f>#REF!-#REF!</f>
        <v>#REF!</v>
      </c>
      <c r="R623" s="289" t="e">
        <f>#REF!-#REF!</f>
        <v>#REF!</v>
      </c>
      <c r="S623" s="289" t="e">
        <f>#REF!-#REF!</f>
        <v>#REF!</v>
      </c>
      <c r="T623" s="289" t="e">
        <f>#REF!-#REF!</f>
        <v>#REF!</v>
      </c>
      <c r="U623" s="289" t="e">
        <f>#REF!-#REF!</f>
        <v>#REF!</v>
      </c>
      <c r="V623" s="289" t="e">
        <f>#REF!-#REF!</f>
        <v>#REF!</v>
      </c>
      <c r="W623" s="289" t="e">
        <f>#REF!-#REF!</f>
        <v>#REF!</v>
      </c>
      <c r="X623" s="289" t="e">
        <f>#REF!-#REF!</f>
        <v>#REF!</v>
      </c>
      <c r="Y623" s="289" t="e">
        <f>#REF!-#REF!</f>
        <v>#REF!</v>
      </c>
      <c r="Z623" s="289" t="e">
        <f>#REF!-#REF!</f>
        <v>#REF!</v>
      </c>
      <c r="AA623" s="289" t="e">
        <f>#REF!-#REF!</f>
        <v>#REF!</v>
      </c>
      <c r="AB623" s="289" t="e">
        <f>#REF!-#REF!</f>
        <v>#REF!</v>
      </c>
      <c r="AC623" s="289" t="e">
        <f>#REF!-#REF!</f>
        <v>#REF!</v>
      </c>
      <c r="AD623" s="289" t="e">
        <f>#REF!-#REF!</f>
        <v>#REF!</v>
      </c>
      <c r="AE623" s="289" t="e">
        <f>#REF!-#REF!</f>
        <v>#REF!</v>
      </c>
      <c r="AF623" s="289" t="e">
        <f>#REF!-#REF!</f>
        <v>#REF!</v>
      </c>
      <c r="AG623" s="289" t="e">
        <f>#REF!-#REF!</f>
        <v>#REF!</v>
      </c>
      <c r="AH623" s="289" t="e">
        <f>#REF!-#REF!</f>
        <v>#REF!</v>
      </c>
      <c r="AI623" s="289" t="e">
        <f>#REF!-#REF!</f>
        <v>#REF!</v>
      </c>
      <c r="AJ623" s="289" t="e">
        <f>#REF!-#REF!</f>
        <v>#REF!</v>
      </c>
      <c r="AK623" s="289" t="e">
        <f>#REF!-#REF!</f>
        <v>#REF!</v>
      </c>
      <c r="AL623" s="289" t="e">
        <f>#REF!-#REF!</f>
        <v>#REF!</v>
      </c>
      <c r="AM623" s="289" t="e">
        <f>#REF!-#REF!</f>
        <v>#REF!</v>
      </c>
      <c r="AN623" s="289" t="e">
        <f>#REF!-#REF!</f>
        <v>#REF!</v>
      </c>
      <c r="AO623" s="289" t="e">
        <f>#REF!-#REF!</f>
        <v>#REF!</v>
      </c>
      <c r="AP623" s="289" t="e">
        <f>#REF!-#REF!</f>
        <v>#REF!</v>
      </c>
      <c r="AQ623" s="289" t="e">
        <f>#REF!-#REF!</f>
        <v>#REF!</v>
      </c>
      <c r="AR623" s="289" t="e">
        <f>#REF!-#REF!</f>
        <v>#REF!</v>
      </c>
      <c r="AS623" s="289" t="e">
        <f>#REF!-#REF!</f>
        <v>#REF!</v>
      </c>
      <c r="AT623" s="289" t="e">
        <f>#REF!-#REF!</f>
        <v>#REF!</v>
      </c>
      <c r="AU623" s="289" t="e">
        <f>#REF!-#REF!</f>
        <v>#REF!</v>
      </c>
      <c r="AV623" s="289" t="e">
        <f>#REF!-#REF!</f>
        <v>#REF!</v>
      </c>
      <c r="AW623" s="289" t="e">
        <f>#REF!-#REF!</f>
        <v>#REF!</v>
      </c>
      <c r="AX623" s="289" t="e">
        <f>#REF!-#REF!</f>
        <v>#REF!</v>
      </c>
      <c r="AY623" s="289" t="e">
        <f>#REF!-#REF!</f>
        <v>#REF!</v>
      </c>
      <c r="AZ623" s="289" t="e">
        <f>#REF!-#REF!</f>
        <v>#REF!</v>
      </c>
      <c r="BA623" s="289" t="e">
        <f>#REF!-#REF!</f>
        <v>#REF!</v>
      </c>
      <c r="BB623" s="289" t="e">
        <f>#REF!-#REF!</f>
        <v>#REF!</v>
      </c>
      <c r="BC623" s="289" t="e">
        <f>#REF!-#REF!</f>
        <v>#REF!</v>
      </c>
      <c r="BD623" s="289" t="e">
        <f>#REF!-#REF!</f>
        <v>#REF!</v>
      </c>
      <c r="BE623" s="289" t="e">
        <f>#REF!-#REF!</f>
        <v>#REF!</v>
      </c>
      <c r="BF623" s="289" t="e">
        <f>#REF!-#REF!</f>
        <v>#REF!</v>
      </c>
      <c r="BG623" s="289" t="e">
        <f>#REF!-#REF!</f>
        <v>#REF!</v>
      </c>
      <c r="BH623" s="289" t="e">
        <f>#REF!-#REF!</f>
        <v>#REF!</v>
      </c>
      <c r="BI623" s="289" t="e">
        <f>#REF!-#REF!</f>
        <v>#REF!</v>
      </c>
      <c r="BJ623" s="289" t="e">
        <f>#REF!-#REF!</f>
        <v>#REF!</v>
      </c>
      <c r="BK623" s="289" t="e">
        <f>#REF!-#REF!</f>
        <v>#REF!</v>
      </c>
      <c r="BL623" s="289" t="e">
        <f>#REF!-#REF!</f>
        <v>#REF!</v>
      </c>
      <c r="BM623" s="289" t="e">
        <f>#REF!-#REF!</f>
        <v>#REF!</v>
      </c>
      <c r="BN623" s="289" t="e">
        <f>#REF!-#REF!</f>
        <v>#REF!</v>
      </c>
      <c r="BO623" s="289" t="e">
        <f>#REF!-#REF!</f>
        <v>#REF!</v>
      </c>
      <c r="BP623" s="289" t="e">
        <f>#REF!-#REF!</f>
        <v>#REF!</v>
      </c>
      <c r="BQ623" s="289" t="e">
        <f>#REF!-#REF!</f>
        <v>#REF!</v>
      </c>
      <c r="BR623" s="289" t="e">
        <f>#REF!-#REF!</f>
        <v>#REF!</v>
      </c>
      <c r="BS623" s="289" t="e">
        <f>#REF!-#REF!</f>
        <v>#REF!</v>
      </c>
      <c r="BT623" s="289" t="e">
        <f>#REF!-#REF!</f>
        <v>#REF!</v>
      </c>
      <c r="BU623" s="289" t="e">
        <f>#REF!-#REF!</f>
        <v>#REF!</v>
      </c>
      <c r="BV623" s="289" t="e">
        <f>#REF!-#REF!</f>
        <v>#REF!</v>
      </c>
      <c r="BW623" s="289" t="e">
        <f>#REF!-#REF!</f>
        <v>#REF!</v>
      </c>
      <c r="BX623" s="289" t="e">
        <f>#REF!-#REF!</f>
        <v>#REF!</v>
      </c>
      <c r="BY623" s="289" t="e">
        <f>#REF!-#REF!</f>
        <v>#REF!</v>
      </c>
      <c r="CA623" s="289" t="e">
        <f>#REF!-#REF!</f>
        <v>#REF!</v>
      </c>
      <c r="CB623" s="289" t="e">
        <f>#REF!-#REF!</f>
        <v>#REF!</v>
      </c>
    </row>
    <row r="624" spans="8:80" hidden="1" x14ac:dyDescent="0.35">
      <c r="H624" s="289">
        <f t="shared" ref="H624:BS627" si="118">H137-BZ137</f>
        <v>-16933000</v>
      </c>
      <c r="I624" s="289">
        <f t="shared" si="118"/>
        <v>0</v>
      </c>
      <c r="J624" s="289">
        <f t="shared" si="118"/>
        <v>0</v>
      </c>
      <c r="K624" s="289">
        <f t="shared" si="118"/>
        <v>0</v>
      </c>
      <c r="L624" s="289">
        <f t="shared" si="118"/>
        <v>0</v>
      </c>
      <c r="M624" s="289">
        <f t="shared" si="118"/>
        <v>-3519000</v>
      </c>
      <c r="N624" s="289">
        <f t="shared" si="118"/>
        <v>0</v>
      </c>
      <c r="O624" s="289">
        <f t="shared" si="118"/>
        <v>0</v>
      </c>
      <c r="P624" s="289">
        <f t="shared" si="118"/>
        <v>0</v>
      </c>
      <c r="Q624" s="289">
        <f t="shared" si="118"/>
        <v>0</v>
      </c>
      <c r="R624" s="289">
        <f t="shared" si="118"/>
        <v>-4693000</v>
      </c>
      <c r="S624" s="289">
        <f t="shared" si="118"/>
        <v>0</v>
      </c>
      <c r="T624" s="289">
        <f t="shared" si="118"/>
        <v>0</v>
      </c>
      <c r="U624" s="289">
        <f t="shared" si="118"/>
        <v>0</v>
      </c>
      <c r="V624" s="289">
        <f t="shared" si="118"/>
        <v>0</v>
      </c>
      <c r="W624" s="289">
        <f t="shared" si="118"/>
        <v>-939000</v>
      </c>
      <c r="X624" s="289">
        <f t="shared" si="118"/>
        <v>0</v>
      </c>
      <c r="Y624" s="289">
        <f t="shared" si="118"/>
        <v>0</v>
      </c>
      <c r="Z624" s="289">
        <f t="shared" si="118"/>
        <v>0</v>
      </c>
      <c r="AA624" s="289">
        <f t="shared" si="118"/>
        <v>0</v>
      </c>
      <c r="AB624" s="289">
        <f t="shared" si="118"/>
        <v>-5627000</v>
      </c>
      <c r="AC624" s="289">
        <f t="shared" si="118"/>
        <v>0</v>
      </c>
      <c r="AD624" s="289">
        <f t="shared" si="118"/>
        <v>0</v>
      </c>
      <c r="AE624" s="289">
        <f t="shared" si="118"/>
        <v>0</v>
      </c>
      <c r="AF624" s="289">
        <f t="shared" si="118"/>
        <v>0</v>
      </c>
      <c r="AG624" s="289">
        <f t="shared" si="118"/>
        <v>-2155000</v>
      </c>
      <c r="AH624" s="289">
        <f t="shared" si="118"/>
        <v>0</v>
      </c>
      <c r="AI624" s="289">
        <f t="shared" si="118"/>
        <v>0</v>
      </c>
      <c r="AJ624" s="289">
        <f t="shared" si="118"/>
        <v>0</v>
      </c>
      <c r="AK624" s="289">
        <f t="shared" si="118"/>
        <v>0</v>
      </c>
      <c r="AL624" s="289">
        <f t="shared" si="118"/>
        <v>0</v>
      </c>
      <c r="AM624" s="289">
        <f t="shared" si="118"/>
        <v>0</v>
      </c>
      <c r="AN624" s="289">
        <f t="shared" si="118"/>
        <v>0</v>
      </c>
      <c r="AO624" s="289">
        <f t="shared" si="118"/>
        <v>0</v>
      </c>
      <c r="AP624" s="289">
        <f t="shared" si="118"/>
        <v>0</v>
      </c>
      <c r="AQ624" s="289">
        <f t="shared" si="118"/>
        <v>0</v>
      </c>
      <c r="AR624" s="289">
        <f t="shared" si="118"/>
        <v>0</v>
      </c>
      <c r="AS624" s="289">
        <f t="shared" si="118"/>
        <v>0</v>
      </c>
      <c r="AT624" s="289">
        <f t="shared" si="118"/>
        <v>0</v>
      </c>
      <c r="AU624" s="289">
        <f t="shared" si="118"/>
        <v>0</v>
      </c>
      <c r="AV624" s="289">
        <f t="shared" si="118"/>
        <v>0</v>
      </c>
      <c r="AW624" s="289">
        <f t="shared" si="118"/>
        <v>0</v>
      </c>
      <c r="AX624" s="289">
        <f t="shared" si="118"/>
        <v>0</v>
      </c>
      <c r="AY624" s="289">
        <f t="shared" si="118"/>
        <v>0</v>
      </c>
      <c r="AZ624" s="289">
        <f t="shared" si="118"/>
        <v>0</v>
      </c>
      <c r="BA624" s="289">
        <f t="shared" si="118"/>
        <v>0</v>
      </c>
      <c r="BB624" s="289">
        <f t="shared" si="118"/>
        <v>0</v>
      </c>
      <c r="BC624" s="289">
        <f t="shared" si="118"/>
        <v>0</v>
      </c>
      <c r="BD624" s="289">
        <f t="shared" si="118"/>
        <v>0</v>
      </c>
      <c r="BE624" s="289">
        <f t="shared" si="118"/>
        <v>0</v>
      </c>
      <c r="BF624" s="289">
        <f t="shared" si="118"/>
        <v>0</v>
      </c>
      <c r="BG624" s="289">
        <f t="shared" si="118"/>
        <v>0</v>
      </c>
      <c r="BH624" s="289">
        <f t="shared" si="118"/>
        <v>0</v>
      </c>
      <c r="BI624" s="289">
        <f t="shared" si="118"/>
        <v>0</v>
      </c>
      <c r="BJ624" s="289">
        <f t="shared" si="118"/>
        <v>0</v>
      </c>
      <c r="BK624" s="289">
        <f t="shared" si="118"/>
        <v>0</v>
      </c>
      <c r="BL624" s="289">
        <f t="shared" si="118"/>
        <v>0</v>
      </c>
      <c r="BM624" s="289">
        <f t="shared" si="118"/>
        <v>0</v>
      </c>
      <c r="BN624" s="289">
        <f t="shared" si="118"/>
        <v>0</v>
      </c>
      <c r="BO624" s="289">
        <f t="shared" si="118"/>
        <v>0</v>
      </c>
      <c r="BP624" s="289">
        <f t="shared" si="118"/>
        <v>0</v>
      </c>
      <c r="BQ624" s="289">
        <f t="shared" si="118"/>
        <v>0</v>
      </c>
      <c r="BR624" s="289">
        <f t="shared" si="118"/>
        <v>0</v>
      </c>
      <c r="BS624" s="289">
        <f t="shared" si="118"/>
        <v>0</v>
      </c>
      <c r="BT624" s="289">
        <f t="shared" ref="BT624:BY637" si="119">BT137-EL137</f>
        <v>0</v>
      </c>
      <c r="BU624" s="289">
        <f t="shared" si="119"/>
        <v>-3519000</v>
      </c>
      <c r="BV624" s="289">
        <f t="shared" si="119"/>
        <v>0</v>
      </c>
      <c r="BW624" s="289">
        <f t="shared" si="119"/>
        <v>0</v>
      </c>
      <c r="BX624" s="289">
        <f t="shared" si="119"/>
        <v>0</v>
      </c>
      <c r="BY624" s="289">
        <f t="shared" si="119"/>
        <v>0</v>
      </c>
      <c r="CA624" s="289">
        <f t="shared" ref="CA624:CA637" si="120">CA137-ER137</f>
        <v>0</v>
      </c>
      <c r="CB624" s="289" t="e">
        <f>CB137-#REF!</f>
        <v>#REF!</v>
      </c>
    </row>
    <row r="625" spans="8:80" hidden="1" x14ac:dyDescent="0.35">
      <c r="H625" s="289">
        <f t="shared" si="118"/>
        <v>-15542356</v>
      </c>
      <c r="I625" s="289">
        <f t="shared" si="118"/>
        <v>0</v>
      </c>
      <c r="J625" s="289">
        <f t="shared" si="118"/>
        <v>0</v>
      </c>
      <c r="K625" s="289">
        <f t="shared" si="118"/>
        <v>0</v>
      </c>
      <c r="L625" s="289">
        <f t="shared" si="118"/>
        <v>0</v>
      </c>
      <c r="M625" s="289">
        <f t="shared" si="118"/>
        <v>-3115411</v>
      </c>
      <c r="N625" s="289">
        <f t="shared" si="118"/>
        <v>0</v>
      </c>
      <c r="O625" s="289">
        <f t="shared" si="118"/>
        <v>0</v>
      </c>
      <c r="P625" s="289">
        <f t="shared" si="118"/>
        <v>0</v>
      </c>
      <c r="Q625" s="289">
        <f t="shared" si="118"/>
        <v>0</v>
      </c>
      <c r="R625" s="289">
        <f t="shared" si="118"/>
        <v>-4227793</v>
      </c>
      <c r="S625" s="289">
        <f t="shared" si="118"/>
        <v>0</v>
      </c>
      <c r="T625" s="289">
        <f t="shared" si="118"/>
        <v>0</v>
      </c>
      <c r="U625" s="289">
        <f t="shared" si="118"/>
        <v>0</v>
      </c>
      <c r="V625" s="289">
        <f t="shared" si="118"/>
        <v>0</v>
      </c>
      <c r="W625" s="289">
        <f t="shared" si="118"/>
        <v>-852150</v>
      </c>
      <c r="X625" s="289">
        <f t="shared" si="118"/>
        <v>0</v>
      </c>
      <c r="Y625" s="289">
        <f t="shared" si="118"/>
        <v>0</v>
      </c>
      <c r="Z625" s="289">
        <f t="shared" si="118"/>
        <v>0</v>
      </c>
      <c r="AA625" s="289">
        <f t="shared" si="118"/>
        <v>0</v>
      </c>
      <c r="AB625" s="289">
        <f t="shared" si="118"/>
        <v>-5295689</v>
      </c>
      <c r="AC625" s="289">
        <f t="shared" si="118"/>
        <v>0</v>
      </c>
      <c r="AD625" s="289">
        <f t="shared" si="118"/>
        <v>0</v>
      </c>
      <c r="AE625" s="289">
        <f t="shared" si="118"/>
        <v>0</v>
      </c>
      <c r="AF625" s="289">
        <f t="shared" si="118"/>
        <v>0</v>
      </c>
      <c r="AG625" s="289">
        <f t="shared" si="118"/>
        <v>-2051313</v>
      </c>
      <c r="AH625" s="289">
        <f t="shared" si="118"/>
        <v>0</v>
      </c>
      <c r="AI625" s="289">
        <f t="shared" si="118"/>
        <v>0</v>
      </c>
      <c r="AJ625" s="289">
        <f t="shared" si="118"/>
        <v>0</v>
      </c>
      <c r="AK625" s="289">
        <f t="shared" si="118"/>
        <v>0</v>
      </c>
      <c r="AL625" s="289">
        <f t="shared" si="118"/>
        <v>0</v>
      </c>
      <c r="AM625" s="289">
        <f t="shared" si="118"/>
        <v>0</v>
      </c>
      <c r="AN625" s="289">
        <f t="shared" si="118"/>
        <v>0</v>
      </c>
      <c r="AO625" s="289">
        <f t="shared" si="118"/>
        <v>0</v>
      </c>
      <c r="AP625" s="289">
        <f t="shared" si="118"/>
        <v>0</v>
      </c>
      <c r="AQ625" s="289">
        <f t="shared" si="118"/>
        <v>0</v>
      </c>
      <c r="AR625" s="289">
        <f t="shared" si="118"/>
        <v>0</v>
      </c>
      <c r="AS625" s="289">
        <f t="shared" si="118"/>
        <v>0</v>
      </c>
      <c r="AT625" s="289">
        <f t="shared" si="118"/>
        <v>0</v>
      </c>
      <c r="AU625" s="289">
        <f t="shared" si="118"/>
        <v>0</v>
      </c>
      <c r="AV625" s="289">
        <f t="shared" si="118"/>
        <v>0</v>
      </c>
      <c r="AW625" s="289">
        <f t="shared" si="118"/>
        <v>0</v>
      </c>
      <c r="AX625" s="289">
        <f t="shared" si="118"/>
        <v>0</v>
      </c>
      <c r="AY625" s="289">
        <f t="shared" si="118"/>
        <v>0</v>
      </c>
      <c r="AZ625" s="289">
        <f t="shared" si="118"/>
        <v>0</v>
      </c>
      <c r="BA625" s="289">
        <f t="shared" si="118"/>
        <v>0</v>
      </c>
      <c r="BB625" s="289">
        <f t="shared" si="118"/>
        <v>0</v>
      </c>
      <c r="BC625" s="289">
        <f t="shared" si="118"/>
        <v>0</v>
      </c>
      <c r="BD625" s="289">
        <f t="shared" si="118"/>
        <v>0</v>
      </c>
      <c r="BE625" s="289">
        <f t="shared" si="118"/>
        <v>0</v>
      </c>
      <c r="BF625" s="289">
        <f t="shared" si="118"/>
        <v>0</v>
      </c>
      <c r="BG625" s="289">
        <f t="shared" si="118"/>
        <v>0</v>
      </c>
      <c r="BH625" s="289">
        <f t="shared" si="118"/>
        <v>0</v>
      </c>
      <c r="BI625" s="289">
        <f t="shared" si="118"/>
        <v>0</v>
      </c>
      <c r="BJ625" s="289">
        <f t="shared" si="118"/>
        <v>0</v>
      </c>
      <c r="BK625" s="289">
        <f t="shared" si="118"/>
        <v>0</v>
      </c>
      <c r="BL625" s="289">
        <f t="shared" si="118"/>
        <v>0</v>
      </c>
      <c r="BM625" s="289">
        <f t="shared" si="118"/>
        <v>0</v>
      </c>
      <c r="BN625" s="289">
        <f t="shared" si="118"/>
        <v>0</v>
      </c>
      <c r="BO625" s="289">
        <f t="shared" si="118"/>
        <v>0</v>
      </c>
      <c r="BP625" s="289">
        <f t="shared" si="118"/>
        <v>0</v>
      </c>
      <c r="BQ625" s="289">
        <f t="shared" si="118"/>
        <v>0</v>
      </c>
      <c r="BR625" s="289">
        <f t="shared" si="118"/>
        <v>0</v>
      </c>
      <c r="BS625" s="289">
        <f t="shared" si="118"/>
        <v>0</v>
      </c>
      <c r="BT625" s="289">
        <f t="shared" si="119"/>
        <v>0</v>
      </c>
      <c r="BU625" s="289">
        <f t="shared" si="119"/>
        <v>-3115411</v>
      </c>
      <c r="BV625" s="289">
        <f t="shared" si="119"/>
        <v>0</v>
      </c>
      <c r="BW625" s="289">
        <f t="shared" si="119"/>
        <v>0</v>
      </c>
      <c r="BX625" s="289">
        <f t="shared" si="119"/>
        <v>0</v>
      </c>
      <c r="BY625" s="289">
        <f t="shared" si="119"/>
        <v>0</v>
      </c>
      <c r="CA625" s="289">
        <f t="shared" si="120"/>
        <v>0</v>
      </c>
      <c r="CB625" s="289" t="e">
        <f>CB138-#REF!</f>
        <v>#REF!</v>
      </c>
    </row>
    <row r="626" spans="8:80" hidden="1" x14ac:dyDescent="0.35">
      <c r="H626" s="289">
        <f t="shared" si="118"/>
        <v>-1390644</v>
      </c>
      <c r="I626" s="289">
        <f t="shared" si="118"/>
        <v>0</v>
      </c>
      <c r="J626" s="289">
        <f t="shared" si="118"/>
        <v>0</v>
      </c>
      <c r="K626" s="289">
        <f t="shared" si="118"/>
        <v>0</v>
      </c>
      <c r="L626" s="289">
        <f t="shared" si="118"/>
        <v>0</v>
      </c>
      <c r="M626" s="289">
        <f t="shared" si="118"/>
        <v>-403589</v>
      </c>
      <c r="N626" s="289">
        <f t="shared" si="118"/>
        <v>0</v>
      </c>
      <c r="O626" s="289">
        <f t="shared" si="118"/>
        <v>0</v>
      </c>
      <c r="P626" s="289">
        <f t="shared" si="118"/>
        <v>0</v>
      </c>
      <c r="Q626" s="289">
        <f t="shared" si="118"/>
        <v>0</v>
      </c>
      <c r="R626" s="289">
        <f t="shared" si="118"/>
        <v>-465207</v>
      </c>
      <c r="S626" s="289">
        <f t="shared" si="118"/>
        <v>0</v>
      </c>
      <c r="T626" s="289">
        <f t="shared" si="118"/>
        <v>0</v>
      </c>
      <c r="U626" s="289">
        <f t="shared" si="118"/>
        <v>0</v>
      </c>
      <c r="V626" s="289">
        <f t="shared" si="118"/>
        <v>0</v>
      </c>
      <c r="W626" s="289">
        <f t="shared" si="118"/>
        <v>-86850</v>
      </c>
      <c r="X626" s="289">
        <f t="shared" si="118"/>
        <v>0</v>
      </c>
      <c r="Y626" s="289">
        <f t="shared" si="118"/>
        <v>0</v>
      </c>
      <c r="Z626" s="289">
        <f t="shared" si="118"/>
        <v>0</v>
      </c>
      <c r="AA626" s="289">
        <f t="shared" si="118"/>
        <v>0</v>
      </c>
      <c r="AB626" s="289">
        <f t="shared" si="118"/>
        <v>-331311</v>
      </c>
      <c r="AC626" s="289">
        <f t="shared" si="118"/>
        <v>0</v>
      </c>
      <c r="AD626" s="289">
        <f t="shared" si="118"/>
        <v>0</v>
      </c>
      <c r="AE626" s="289">
        <f t="shared" si="118"/>
        <v>0</v>
      </c>
      <c r="AF626" s="289">
        <f t="shared" si="118"/>
        <v>0</v>
      </c>
      <c r="AG626" s="289">
        <f t="shared" si="118"/>
        <v>-103687</v>
      </c>
      <c r="AH626" s="289">
        <f t="shared" si="118"/>
        <v>0</v>
      </c>
      <c r="AI626" s="289">
        <f t="shared" si="118"/>
        <v>0</v>
      </c>
      <c r="AJ626" s="289">
        <f t="shared" si="118"/>
        <v>0</v>
      </c>
      <c r="AK626" s="289">
        <f t="shared" si="118"/>
        <v>0</v>
      </c>
      <c r="AL626" s="289">
        <f t="shared" si="118"/>
        <v>0</v>
      </c>
      <c r="AM626" s="289">
        <f t="shared" si="118"/>
        <v>0</v>
      </c>
      <c r="AN626" s="289">
        <f t="shared" si="118"/>
        <v>0</v>
      </c>
      <c r="AO626" s="289">
        <f t="shared" si="118"/>
        <v>0</v>
      </c>
      <c r="AP626" s="289">
        <f t="shared" si="118"/>
        <v>0</v>
      </c>
      <c r="AQ626" s="289">
        <f t="shared" si="118"/>
        <v>0</v>
      </c>
      <c r="AR626" s="289">
        <f t="shared" si="118"/>
        <v>0</v>
      </c>
      <c r="AS626" s="289">
        <f t="shared" si="118"/>
        <v>0</v>
      </c>
      <c r="AT626" s="289">
        <f t="shared" si="118"/>
        <v>0</v>
      </c>
      <c r="AU626" s="289">
        <f t="shared" si="118"/>
        <v>0</v>
      </c>
      <c r="AV626" s="289">
        <f t="shared" si="118"/>
        <v>0</v>
      </c>
      <c r="AW626" s="289">
        <f t="shared" si="118"/>
        <v>0</v>
      </c>
      <c r="AX626" s="289">
        <f t="shared" si="118"/>
        <v>0</v>
      </c>
      <c r="AY626" s="289">
        <f t="shared" si="118"/>
        <v>0</v>
      </c>
      <c r="AZ626" s="289">
        <f t="shared" si="118"/>
        <v>0</v>
      </c>
      <c r="BA626" s="289">
        <f t="shared" si="118"/>
        <v>0</v>
      </c>
      <c r="BB626" s="289">
        <f t="shared" si="118"/>
        <v>0</v>
      </c>
      <c r="BC626" s="289">
        <f t="shared" si="118"/>
        <v>0</v>
      </c>
      <c r="BD626" s="289">
        <f t="shared" si="118"/>
        <v>0</v>
      </c>
      <c r="BE626" s="289">
        <f t="shared" si="118"/>
        <v>0</v>
      </c>
      <c r="BF626" s="289">
        <f t="shared" si="118"/>
        <v>0</v>
      </c>
      <c r="BG626" s="289">
        <f t="shared" si="118"/>
        <v>0</v>
      </c>
      <c r="BH626" s="289">
        <f t="shared" si="118"/>
        <v>0</v>
      </c>
      <c r="BI626" s="289">
        <f t="shared" si="118"/>
        <v>0</v>
      </c>
      <c r="BJ626" s="289">
        <f t="shared" si="118"/>
        <v>0</v>
      </c>
      <c r="BK626" s="289">
        <f t="shared" si="118"/>
        <v>0</v>
      </c>
      <c r="BL626" s="289">
        <f t="shared" si="118"/>
        <v>0</v>
      </c>
      <c r="BM626" s="289">
        <f t="shared" si="118"/>
        <v>0</v>
      </c>
      <c r="BN626" s="289">
        <f t="shared" si="118"/>
        <v>0</v>
      </c>
      <c r="BO626" s="289">
        <f t="shared" si="118"/>
        <v>0</v>
      </c>
      <c r="BP626" s="289">
        <f t="shared" si="118"/>
        <v>0</v>
      </c>
      <c r="BQ626" s="289">
        <f t="shared" si="118"/>
        <v>0</v>
      </c>
      <c r="BR626" s="289">
        <f t="shared" si="118"/>
        <v>0</v>
      </c>
      <c r="BS626" s="289">
        <f t="shared" si="118"/>
        <v>0</v>
      </c>
      <c r="BT626" s="289">
        <f t="shared" si="119"/>
        <v>0</v>
      </c>
      <c r="BU626" s="289">
        <f t="shared" si="119"/>
        <v>-403589</v>
      </c>
      <c r="BV626" s="289">
        <f t="shared" si="119"/>
        <v>0</v>
      </c>
      <c r="BW626" s="289">
        <f t="shared" si="119"/>
        <v>0</v>
      </c>
      <c r="BX626" s="289">
        <f t="shared" si="119"/>
        <v>0</v>
      </c>
      <c r="BY626" s="289">
        <f t="shared" si="119"/>
        <v>0</v>
      </c>
      <c r="CA626" s="289">
        <f t="shared" si="120"/>
        <v>0</v>
      </c>
      <c r="CB626" s="289" t="e">
        <f>CB139-#REF!</f>
        <v>#REF!</v>
      </c>
    </row>
    <row r="627" spans="8:80" hidden="1" x14ac:dyDescent="0.35">
      <c r="H627" s="289">
        <f t="shared" si="118"/>
        <v>0</v>
      </c>
      <c r="I627" s="289">
        <f t="shared" si="118"/>
        <v>0</v>
      </c>
      <c r="J627" s="289">
        <f t="shared" si="118"/>
        <v>0</v>
      </c>
      <c r="K627" s="289">
        <f t="shared" si="118"/>
        <v>0</v>
      </c>
      <c r="L627" s="289">
        <f t="shared" si="118"/>
        <v>0</v>
      </c>
      <c r="M627" s="289">
        <f t="shared" si="118"/>
        <v>0</v>
      </c>
      <c r="N627" s="289">
        <f t="shared" si="118"/>
        <v>0</v>
      </c>
      <c r="O627" s="289">
        <f t="shared" si="118"/>
        <v>0</v>
      </c>
      <c r="P627" s="289">
        <f t="shared" si="118"/>
        <v>0</v>
      </c>
      <c r="Q627" s="289">
        <f t="shared" si="118"/>
        <v>0</v>
      </c>
      <c r="R627" s="289">
        <f t="shared" si="118"/>
        <v>0</v>
      </c>
      <c r="S627" s="289">
        <f t="shared" si="118"/>
        <v>0</v>
      </c>
      <c r="T627" s="289">
        <f t="shared" si="118"/>
        <v>0</v>
      </c>
      <c r="U627" s="289">
        <f t="shared" si="118"/>
        <v>0</v>
      </c>
      <c r="V627" s="289">
        <f t="shared" si="118"/>
        <v>0</v>
      </c>
      <c r="W627" s="289">
        <f t="shared" si="118"/>
        <v>0</v>
      </c>
      <c r="X627" s="289">
        <f t="shared" si="118"/>
        <v>0</v>
      </c>
      <c r="Y627" s="289">
        <f t="shared" si="118"/>
        <v>0</v>
      </c>
      <c r="Z627" s="289">
        <f t="shared" si="118"/>
        <v>0</v>
      </c>
      <c r="AA627" s="289">
        <f t="shared" si="118"/>
        <v>0</v>
      </c>
      <c r="AB627" s="289">
        <f t="shared" si="118"/>
        <v>0</v>
      </c>
      <c r="AC627" s="289">
        <f t="shared" si="118"/>
        <v>0</v>
      </c>
      <c r="AD627" s="289">
        <f t="shared" si="118"/>
        <v>0</v>
      </c>
      <c r="AE627" s="289">
        <f t="shared" si="118"/>
        <v>0</v>
      </c>
      <c r="AF627" s="289">
        <f t="shared" si="118"/>
        <v>0</v>
      </c>
      <c r="AG627" s="289">
        <f t="shared" si="118"/>
        <v>0</v>
      </c>
      <c r="AH627" s="289">
        <f t="shared" si="118"/>
        <v>0</v>
      </c>
      <c r="AI627" s="289">
        <f t="shared" si="118"/>
        <v>0</v>
      </c>
      <c r="AJ627" s="289">
        <f t="shared" si="118"/>
        <v>0</v>
      </c>
      <c r="AK627" s="289">
        <f t="shared" si="118"/>
        <v>0</v>
      </c>
      <c r="AL627" s="289">
        <f t="shared" si="118"/>
        <v>0</v>
      </c>
      <c r="AM627" s="289">
        <f t="shared" si="118"/>
        <v>0</v>
      </c>
      <c r="AN627" s="289">
        <f t="shared" si="118"/>
        <v>0</v>
      </c>
      <c r="AO627" s="289">
        <f t="shared" si="118"/>
        <v>0</v>
      </c>
      <c r="AP627" s="289">
        <f t="shared" si="118"/>
        <v>0</v>
      </c>
      <c r="AQ627" s="289">
        <f t="shared" si="118"/>
        <v>0</v>
      </c>
      <c r="AR627" s="289">
        <f t="shared" si="118"/>
        <v>0</v>
      </c>
      <c r="AS627" s="289">
        <f t="shared" si="118"/>
        <v>0</v>
      </c>
      <c r="AT627" s="289">
        <f t="shared" si="118"/>
        <v>0</v>
      </c>
      <c r="AU627" s="289">
        <f t="shared" si="118"/>
        <v>0</v>
      </c>
      <c r="AV627" s="289">
        <f t="shared" si="118"/>
        <v>0</v>
      </c>
      <c r="AW627" s="289">
        <f t="shared" si="118"/>
        <v>0</v>
      </c>
      <c r="AX627" s="289">
        <f t="shared" si="118"/>
        <v>0</v>
      </c>
      <c r="AY627" s="289">
        <f t="shared" si="118"/>
        <v>0</v>
      </c>
      <c r="AZ627" s="289">
        <f t="shared" si="118"/>
        <v>0</v>
      </c>
      <c r="BA627" s="289">
        <f t="shared" si="118"/>
        <v>0</v>
      </c>
      <c r="BB627" s="289">
        <f t="shared" si="118"/>
        <v>0</v>
      </c>
      <c r="BC627" s="289">
        <f t="shared" si="118"/>
        <v>0</v>
      </c>
      <c r="BD627" s="289">
        <f t="shared" si="118"/>
        <v>0</v>
      </c>
      <c r="BE627" s="289">
        <f t="shared" si="118"/>
        <v>0</v>
      </c>
      <c r="BF627" s="289">
        <f t="shared" si="118"/>
        <v>0</v>
      </c>
      <c r="BG627" s="289">
        <f t="shared" si="118"/>
        <v>0</v>
      </c>
      <c r="BH627" s="289">
        <f t="shared" si="118"/>
        <v>0</v>
      </c>
      <c r="BI627" s="289">
        <f t="shared" si="118"/>
        <v>0</v>
      </c>
      <c r="BJ627" s="289">
        <f t="shared" si="118"/>
        <v>0</v>
      </c>
      <c r="BK627" s="289">
        <f t="shared" si="118"/>
        <v>0</v>
      </c>
      <c r="BL627" s="289">
        <f t="shared" si="118"/>
        <v>0</v>
      </c>
      <c r="BM627" s="289">
        <f t="shared" si="118"/>
        <v>0</v>
      </c>
      <c r="BN627" s="289">
        <f t="shared" si="118"/>
        <v>0</v>
      </c>
      <c r="BO627" s="289">
        <f t="shared" si="118"/>
        <v>0</v>
      </c>
      <c r="BP627" s="289">
        <f t="shared" si="118"/>
        <v>0</v>
      </c>
      <c r="BQ627" s="289">
        <f t="shared" si="118"/>
        <v>0</v>
      </c>
      <c r="BR627" s="289">
        <f t="shared" si="118"/>
        <v>0</v>
      </c>
      <c r="BS627" s="289">
        <f t="shared" ref="BS627:BS637" si="121">BS140-EK140</f>
        <v>0</v>
      </c>
      <c r="BT627" s="289">
        <f t="shared" si="119"/>
        <v>0</v>
      </c>
      <c r="BU627" s="289">
        <f t="shared" si="119"/>
        <v>0</v>
      </c>
      <c r="BV627" s="289">
        <f t="shared" si="119"/>
        <v>0</v>
      </c>
      <c r="BW627" s="289">
        <f t="shared" si="119"/>
        <v>0</v>
      </c>
      <c r="BX627" s="289">
        <f t="shared" si="119"/>
        <v>0</v>
      </c>
      <c r="BY627" s="289">
        <f t="shared" si="119"/>
        <v>0</v>
      </c>
      <c r="CA627" s="289">
        <f t="shared" si="120"/>
        <v>0</v>
      </c>
      <c r="CB627" s="289" t="e">
        <f>CB140-#REF!</f>
        <v>#REF!</v>
      </c>
    </row>
    <row r="628" spans="8:80" hidden="1" x14ac:dyDescent="0.35">
      <c r="H628" s="289">
        <f t="shared" ref="H628:BR632" si="122">H141-BZ141</f>
        <v>0</v>
      </c>
      <c r="I628" s="289">
        <f t="shared" si="122"/>
        <v>0</v>
      </c>
      <c r="J628" s="289">
        <f t="shared" si="122"/>
        <v>0</v>
      </c>
      <c r="K628" s="289">
        <f t="shared" si="122"/>
        <v>0</v>
      </c>
      <c r="L628" s="289">
        <f t="shared" si="122"/>
        <v>0</v>
      </c>
      <c r="M628" s="289">
        <f t="shared" si="122"/>
        <v>0</v>
      </c>
      <c r="N628" s="289">
        <f t="shared" si="122"/>
        <v>0</v>
      </c>
      <c r="O628" s="289">
        <f t="shared" si="122"/>
        <v>0</v>
      </c>
      <c r="P628" s="289">
        <f t="shared" si="122"/>
        <v>0</v>
      </c>
      <c r="Q628" s="289">
        <f t="shared" si="122"/>
        <v>0</v>
      </c>
      <c r="R628" s="289">
        <f t="shared" si="122"/>
        <v>0</v>
      </c>
      <c r="S628" s="289">
        <f t="shared" si="122"/>
        <v>0</v>
      </c>
      <c r="T628" s="289">
        <f t="shared" si="122"/>
        <v>0</v>
      </c>
      <c r="U628" s="289">
        <f t="shared" si="122"/>
        <v>0</v>
      </c>
      <c r="V628" s="289">
        <f t="shared" si="122"/>
        <v>0</v>
      </c>
      <c r="W628" s="289">
        <f t="shared" si="122"/>
        <v>0</v>
      </c>
      <c r="X628" s="289">
        <f t="shared" si="122"/>
        <v>0</v>
      </c>
      <c r="Y628" s="289">
        <f t="shared" si="122"/>
        <v>0</v>
      </c>
      <c r="Z628" s="289">
        <f t="shared" si="122"/>
        <v>0</v>
      </c>
      <c r="AA628" s="289">
        <f t="shared" si="122"/>
        <v>0</v>
      </c>
      <c r="AB628" s="289">
        <f t="shared" si="122"/>
        <v>0</v>
      </c>
      <c r="AC628" s="289">
        <f t="shared" si="122"/>
        <v>0</v>
      </c>
      <c r="AD628" s="289">
        <f t="shared" si="122"/>
        <v>0</v>
      </c>
      <c r="AE628" s="289">
        <f t="shared" si="122"/>
        <v>0</v>
      </c>
      <c r="AF628" s="289">
        <f t="shared" si="122"/>
        <v>0</v>
      </c>
      <c r="AG628" s="289">
        <f t="shared" si="122"/>
        <v>0</v>
      </c>
      <c r="AH628" s="289">
        <f t="shared" si="122"/>
        <v>0</v>
      </c>
      <c r="AI628" s="289">
        <f t="shared" si="122"/>
        <v>0</v>
      </c>
      <c r="AJ628" s="289">
        <f t="shared" si="122"/>
        <v>0</v>
      </c>
      <c r="AK628" s="289">
        <f t="shared" si="122"/>
        <v>0</v>
      </c>
      <c r="AL628" s="289">
        <f t="shared" si="122"/>
        <v>0</v>
      </c>
      <c r="AM628" s="289">
        <f t="shared" si="122"/>
        <v>0</v>
      </c>
      <c r="AN628" s="289">
        <f t="shared" si="122"/>
        <v>0</v>
      </c>
      <c r="AO628" s="289">
        <f t="shared" si="122"/>
        <v>0</v>
      </c>
      <c r="AP628" s="289">
        <f t="shared" si="122"/>
        <v>0</v>
      </c>
      <c r="AQ628" s="289">
        <f t="shared" si="122"/>
        <v>0</v>
      </c>
      <c r="AR628" s="289">
        <f t="shared" si="122"/>
        <v>0</v>
      </c>
      <c r="AS628" s="289">
        <f t="shared" si="122"/>
        <v>0</v>
      </c>
      <c r="AT628" s="289">
        <f t="shared" si="122"/>
        <v>0</v>
      </c>
      <c r="AU628" s="289">
        <f t="shared" si="122"/>
        <v>0</v>
      </c>
      <c r="AV628" s="289">
        <f t="shared" si="122"/>
        <v>0</v>
      </c>
      <c r="AW628" s="289">
        <f t="shared" si="122"/>
        <v>0</v>
      </c>
      <c r="AX628" s="289">
        <f t="shared" si="122"/>
        <v>0</v>
      </c>
      <c r="AY628" s="289">
        <f t="shared" si="122"/>
        <v>0</v>
      </c>
      <c r="AZ628" s="289">
        <f t="shared" si="122"/>
        <v>0</v>
      </c>
      <c r="BA628" s="289">
        <f t="shared" si="122"/>
        <v>0</v>
      </c>
      <c r="BB628" s="289">
        <f t="shared" si="122"/>
        <v>0</v>
      </c>
      <c r="BC628" s="289">
        <f t="shared" si="122"/>
        <v>0</v>
      </c>
      <c r="BD628" s="289">
        <f t="shared" si="122"/>
        <v>0</v>
      </c>
      <c r="BE628" s="289">
        <f t="shared" si="122"/>
        <v>0</v>
      </c>
      <c r="BF628" s="289">
        <f t="shared" si="122"/>
        <v>0</v>
      </c>
      <c r="BG628" s="289">
        <f t="shared" si="122"/>
        <v>0</v>
      </c>
      <c r="BH628" s="289">
        <f t="shared" si="122"/>
        <v>0</v>
      </c>
      <c r="BI628" s="289">
        <f t="shared" si="122"/>
        <v>0</v>
      </c>
      <c r="BJ628" s="289">
        <f t="shared" si="122"/>
        <v>0</v>
      </c>
      <c r="BK628" s="289">
        <f t="shared" si="122"/>
        <v>0</v>
      </c>
      <c r="BL628" s="289">
        <f t="shared" si="122"/>
        <v>0</v>
      </c>
      <c r="BM628" s="289">
        <f t="shared" si="122"/>
        <v>0</v>
      </c>
      <c r="BN628" s="289">
        <f t="shared" si="122"/>
        <v>0</v>
      </c>
      <c r="BO628" s="289">
        <f t="shared" si="122"/>
        <v>0</v>
      </c>
      <c r="BP628" s="289">
        <f t="shared" si="122"/>
        <v>0</v>
      </c>
      <c r="BQ628" s="289">
        <f t="shared" si="122"/>
        <v>0</v>
      </c>
      <c r="BR628" s="289">
        <f t="shared" si="122"/>
        <v>0</v>
      </c>
      <c r="BS628" s="289">
        <f t="shared" si="121"/>
        <v>0</v>
      </c>
      <c r="BT628" s="289">
        <f t="shared" si="119"/>
        <v>0</v>
      </c>
      <c r="BU628" s="289">
        <f t="shared" si="119"/>
        <v>0</v>
      </c>
      <c r="BV628" s="289">
        <f t="shared" si="119"/>
        <v>0</v>
      </c>
      <c r="BW628" s="289">
        <f t="shared" si="119"/>
        <v>0</v>
      </c>
      <c r="BX628" s="289">
        <f t="shared" si="119"/>
        <v>0</v>
      </c>
      <c r="BY628" s="289">
        <f t="shared" si="119"/>
        <v>0</v>
      </c>
      <c r="CA628" s="289">
        <f t="shared" si="120"/>
        <v>0</v>
      </c>
      <c r="CB628" s="289" t="e">
        <f>CB141-#REF!</f>
        <v>#REF!</v>
      </c>
    </row>
    <row r="629" spans="8:80" hidden="1" x14ac:dyDescent="0.35">
      <c r="H629" s="289">
        <f t="shared" si="122"/>
        <v>0</v>
      </c>
      <c r="I629" s="289">
        <f t="shared" si="122"/>
        <v>0</v>
      </c>
      <c r="J629" s="289">
        <f t="shared" si="122"/>
        <v>0</v>
      </c>
      <c r="K629" s="289">
        <f t="shared" si="122"/>
        <v>0</v>
      </c>
      <c r="L629" s="289">
        <f t="shared" si="122"/>
        <v>0</v>
      </c>
      <c r="M629" s="289">
        <f t="shared" si="122"/>
        <v>0</v>
      </c>
      <c r="N629" s="289">
        <f t="shared" si="122"/>
        <v>0</v>
      </c>
      <c r="O629" s="289">
        <f t="shared" si="122"/>
        <v>0</v>
      </c>
      <c r="P629" s="289">
        <f t="shared" si="122"/>
        <v>0</v>
      </c>
      <c r="Q629" s="289">
        <f t="shared" si="122"/>
        <v>0</v>
      </c>
      <c r="R629" s="289">
        <f t="shared" si="122"/>
        <v>0</v>
      </c>
      <c r="S629" s="289">
        <f t="shared" si="122"/>
        <v>0</v>
      </c>
      <c r="T629" s="289">
        <f t="shared" si="122"/>
        <v>0</v>
      </c>
      <c r="U629" s="289">
        <f t="shared" si="122"/>
        <v>0</v>
      </c>
      <c r="V629" s="289">
        <f t="shared" si="122"/>
        <v>0</v>
      </c>
      <c r="W629" s="289">
        <f t="shared" si="122"/>
        <v>0</v>
      </c>
      <c r="X629" s="289">
        <f t="shared" si="122"/>
        <v>0</v>
      </c>
      <c r="Y629" s="289">
        <f t="shared" si="122"/>
        <v>0</v>
      </c>
      <c r="Z629" s="289">
        <f t="shared" si="122"/>
        <v>0</v>
      </c>
      <c r="AA629" s="289">
        <f t="shared" si="122"/>
        <v>0</v>
      </c>
      <c r="AB629" s="289">
        <f t="shared" si="122"/>
        <v>0</v>
      </c>
      <c r="AC629" s="289">
        <f t="shared" si="122"/>
        <v>0</v>
      </c>
      <c r="AD629" s="289">
        <f t="shared" si="122"/>
        <v>0</v>
      </c>
      <c r="AE629" s="289">
        <f t="shared" si="122"/>
        <v>0</v>
      </c>
      <c r="AF629" s="289">
        <f t="shared" si="122"/>
        <v>0</v>
      </c>
      <c r="AG629" s="289">
        <f t="shared" si="122"/>
        <v>0</v>
      </c>
      <c r="AH629" s="289">
        <f t="shared" si="122"/>
        <v>0</v>
      </c>
      <c r="AI629" s="289">
        <f t="shared" si="122"/>
        <v>0</v>
      </c>
      <c r="AJ629" s="289">
        <f t="shared" si="122"/>
        <v>0</v>
      </c>
      <c r="AK629" s="289">
        <f t="shared" si="122"/>
        <v>0</v>
      </c>
      <c r="AL629" s="289">
        <f t="shared" si="122"/>
        <v>0</v>
      </c>
      <c r="AM629" s="289">
        <f t="shared" si="122"/>
        <v>0</v>
      </c>
      <c r="AN629" s="289">
        <f t="shared" si="122"/>
        <v>0</v>
      </c>
      <c r="AO629" s="289">
        <f t="shared" si="122"/>
        <v>0</v>
      </c>
      <c r="AP629" s="289">
        <f t="shared" si="122"/>
        <v>0</v>
      </c>
      <c r="AQ629" s="289">
        <f t="shared" si="122"/>
        <v>0</v>
      </c>
      <c r="AR629" s="289">
        <f t="shared" si="122"/>
        <v>0</v>
      </c>
      <c r="AS629" s="289">
        <f t="shared" si="122"/>
        <v>0</v>
      </c>
      <c r="AT629" s="289">
        <f t="shared" si="122"/>
        <v>0</v>
      </c>
      <c r="AU629" s="289">
        <f t="shared" si="122"/>
        <v>0</v>
      </c>
      <c r="AV629" s="289">
        <f t="shared" si="122"/>
        <v>0</v>
      </c>
      <c r="AW629" s="289">
        <f t="shared" si="122"/>
        <v>0</v>
      </c>
      <c r="AX629" s="289">
        <f t="shared" si="122"/>
        <v>0</v>
      </c>
      <c r="AY629" s="289">
        <f t="shared" si="122"/>
        <v>0</v>
      </c>
      <c r="AZ629" s="289">
        <f t="shared" si="122"/>
        <v>0</v>
      </c>
      <c r="BA629" s="289">
        <f t="shared" si="122"/>
        <v>0</v>
      </c>
      <c r="BB629" s="289">
        <f t="shared" si="122"/>
        <v>0</v>
      </c>
      <c r="BC629" s="289">
        <f t="shared" si="122"/>
        <v>0</v>
      </c>
      <c r="BD629" s="289">
        <f t="shared" si="122"/>
        <v>0</v>
      </c>
      <c r="BE629" s="289">
        <f t="shared" si="122"/>
        <v>0</v>
      </c>
      <c r="BF629" s="289">
        <f t="shared" si="122"/>
        <v>0</v>
      </c>
      <c r="BG629" s="289">
        <f t="shared" si="122"/>
        <v>0</v>
      </c>
      <c r="BH629" s="289">
        <f t="shared" si="122"/>
        <v>0</v>
      </c>
      <c r="BI629" s="289">
        <f t="shared" si="122"/>
        <v>0</v>
      </c>
      <c r="BJ629" s="289">
        <f t="shared" si="122"/>
        <v>0</v>
      </c>
      <c r="BK629" s="289">
        <f t="shared" si="122"/>
        <v>0</v>
      </c>
      <c r="BL629" s="289">
        <f t="shared" si="122"/>
        <v>0</v>
      </c>
      <c r="BM629" s="289">
        <f t="shared" si="122"/>
        <v>0</v>
      </c>
      <c r="BN629" s="289">
        <f t="shared" si="122"/>
        <v>0</v>
      </c>
      <c r="BO629" s="289">
        <f t="shared" si="122"/>
        <v>0</v>
      </c>
      <c r="BP629" s="289">
        <f t="shared" si="122"/>
        <v>0</v>
      </c>
      <c r="BQ629" s="289">
        <f t="shared" si="122"/>
        <v>0</v>
      </c>
      <c r="BR629" s="289">
        <f t="shared" si="122"/>
        <v>0</v>
      </c>
      <c r="BS629" s="289">
        <f t="shared" si="121"/>
        <v>0</v>
      </c>
      <c r="BT629" s="289">
        <f t="shared" si="119"/>
        <v>0</v>
      </c>
      <c r="BU629" s="289">
        <f t="shared" si="119"/>
        <v>0</v>
      </c>
      <c r="BV629" s="289">
        <f t="shared" si="119"/>
        <v>0</v>
      </c>
      <c r="BW629" s="289">
        <f t="shared" si="119"/>
        <v>0</v>
      </c>
      <c r="BX629" s="289">
        <f t="shared" si="119"/>
        <v>0</v>
      </c>
      <c r="BY629" s="289">
        <f t="shared" si="119"/>
        <v>0</v>
      </c>
      <c r="CA629" s="289">
        <f t="shared" si="120"/>
        <v>0</v>
      </c>
      <c r="CB629" s="289" t="e">
        <f>CB142-#REF!</f>
        <v>#REF!</v>
      </c>
    </row>
    <row r="630" spans="8:80" hidden="1" x14ac:dyDescent="0.35">
      <c r="H630" s="289">
        <f t="shared" si="122"/>
        <v>0</v>
      </c>
      <c r="I630" s="289">
        <f t="shared" si="122"/>
        <v>0</v>
      </c>
      <c r="J630" s="289">
        <f t="shared" si="122"/>
        <v>0</v>
      </c>
      <c r="K630" s="289">
        <f t="shared" si="122"/>
        <v>0</v>
      </c>
      <c r="L630" s="289">
        <f t="shared" si="122"/>
        <v>0</v>
      </c>
      <c r="M630" s="289">
        <f t="shared" si="122"/>
        <v>0</v>
      </c>
      <c r="N630" s="289">
        <f t="shared" si="122"/>
        <v>0</v>
      </c>
      <c r="O630" s="289">
        <f t="shared" si="122"/>
        <v>0</v>
      </c>
      <c r="P630" s="289">
        <f t="shared" si="122"/>
        <v>0</v>
      </c>
      <c r="Q630" s="289">
        <f t="shared" si="122"/>
        <v>0</v>
      </c>
      <c r="R630" s="289">
        <f t="shared" si="122"/>
        <v>0</v>
      </c>
      <c r="S630" s="289">
        <f t="shared" si="122"/>
        <v>0</v>
      </c>
      <c r="T630" s="289">
        <f t="shared" si="122"/>
        <v>0</v>
      </c>
      <c r="U630" s="289">
        <f t="shared" si="122"/>
        <v>0</v>
      </c>
      <c r="V630" s="289">
        <f t="shared" si="122"/>
        <v>0</v>
      </c>
      <c r="W630" s="289">
        <f t="shared" si="122"/>
        <v>0</v>
      </c>
      <c r="X630" s="289">
        <f t="shared" si="122"/>
        <v>0</v>
      </c>
      <c r="Y630" s="289">
        <f t="shared" si="122"/>
        <v>0</v>
      </c>
      <c r="Z630" s="289">
        <f t="shared" si="122"/>
        <v>0</v>
      </c>
      <c r="AA630" s="289">
        <f t="shared" si="122"/>
        <v>0</v>
      </c>
      <c r="AB630" s="289">
        <f t="shared" si="122"/>
        <v>0</v>
      </c>
      <c r="AC630" s="289">
        <f t="shared" si="122"/>
        <v>0</v>
      </c>
      <c r="AD630" s="289">
        <f t="shared" si="122"/>
        <v>0</v>
      </c>
      <c r="AE630" s="289">
        <f t="shared" si="122"/>
        <v>0</v>
      </c>
      <c r="AF630" s="289">
        <f t="shared" si="122"/>
        <v>0</v>
      </c>
      <c r="AG630" s="289">
        <f t="shared" si="122"/>
        <v>0</v>
      </c>
      <c r="AH630" s="289">
        <f t="shared" si="122"/>
        <v>0</v>
      </c>
      <c r="AI630" s="289">
        <f t="shared" si="122"/>
        <v>0</v>
      </c>
      <c r="AJ630" s="289">
        <f t="shared" si="122"/>
        <v>0</v>
      </c>
      <c r="AK630" s="289">
        <f t="shared" si="122"/>
        <v>0</v>
      </c>
      <c r="AL630" s="289">
        <f t="shared" si="122"/>
        <v>0</v>
      </c>
      <c r="AM630" s="289">
        <f t="shared" si="122"/>
        <v>0</v>
      </c>
      <c r="AN630" s="289">
        <f t="shared" si="122"/>
        <v>0</v>
      </c>
      <c r="AO630" s="289">
        <f t="shared" si="122"/>
        <v>0</v>
      </c>
      <c r="AP630" s="289">
        <f t="shared" si="122"/>
        <v>0</v>
      </c>
      <c r="AQ630" s="289">
        <f t="shared" si="122"/>
        <v>0</v>
      </c>
      <c r="AR630" s="289">
        <f t="shared" si="122"/>
        <v>0</v>
      </c>
      <c r="AS630" s="289">
        <f t="shared" si="122"/>
        <v>0</v>
      </c>
      <c r="AT630" s="289">
        <f t="shared" si="122"/>
        <v>0</v>
      </c>
      <c r="AU630" s="289">
        <f t="shared" si="122"/>
        <v>0</v>
      </c>
      <c r="AV630" s="289">
        <f t="shared" si="122"/>
        <v>0</v>
      </c>
      <c r="AW630" s="289">
        <f t="shared" si="122"/>
        <v>0</v>
      </c>
      <c r="AX630" s="289">
        <f t="shared" si="122"/>
        <v>0</v>
      </c>
      <c r="AY630" s="289">
        <f t="shared" si="122"/>
        <v>0</v>
      </c>
      <c r="AZ630" s="289">
        <f t="shared" si="122"/>
        <v>0</v>
      </c>
      <c r="BA630" s="289">
        <f t="shared" si="122"/>
        <v>0</v>
      </c>
      <c r="BB630" s="289">
        <f t="shared" si="122"/>
        <v>0</v>
      </c>
      <c r="BC630" s="289">
        <f t="shared" si="122"/>
        <v>0</v>
      </c>
      <c r="BD630" s="289">
        <f t="shared" si="122"/>
        <v>0</v>
      </c>
      <c r="BE630" s="289">
        <f t="shared" si="122"/>
        <v>0</v>
      </c>
      <c r="BF630" s="289">
        <f t="shared" si="122"/>
        <v>0</v>
      </c>
      <c r="BG630" s="289">
        <f t="shared" si="122"/>
        <v>0</v>
      </c>
      <c r="BH630" s="289">
        <f t="shared" si="122"/>
        <v>0</v>
      </c>
      <c r="BI630" s="289">
        <f t="shared" si="122"/>
        <v>0</v>
      </c>
      <c r="BJ630" s="289">
        <f t="shared" si="122"/>
        <v>0</v>
      </c>
      <c r="BK630" s="289">
        <f t="shared" si="122"/>
        <v>0</v>
      </c>
      <c r="BL630" s="289">
        <f t="shared" si="122"/>
        <v>0</v>
      </c>
      <c r="BM630" s="289">
        <f t="shared" si="122"/>
        <v>0</v>
      </c>
      <c r="BN630" s="289">
        <f t="shared" si="122"/>
        <v>0</v>
      </c>
      <c r="BO630" s="289">
        <f t="shared" si="122"/>
        <v>0</v>
      </c>
      <c r="BP630" s="289">
        <f t="shared" si="122"/>
        <v>0</v>
      </c>
      <c r="BQ630" s="289">
        <f t="shared" si="122"/>
        <v>0</v>
      </c>
      <c r="BR630" s="289">
        <f t="shared" si="122"/>
        <v>0</v>
      </c>
      <c r="BS630" s="289">
        <f t="shared" si="121"/>
        <v>0</v>
      </c>
      <c r="BT630" s="289">
        <f t="shared" si="119"/>
        <v>0</v>
      </c>
      <c r="BU630" s="289">
        <f t="shared" si="119"/>
        <v>0</v>
      </c>
      <c r="BV630" s="289">
        <f t="shared" si="119"/>
        <v>0</v>
      </c>
      <c r="BW630" s="289">
        <f t="shared" si="119"/>
        <v>0</v>
      </c>
      <c r="BX630" s="289">
        <f t="shared" si="119"/>
        <v>0</v>
      </c>
      <c r="BY630" s="289">
        <f t="shared" si="119"/>
        <v>0</v>
      </c>
      <c r="CA630" s="289">
        <f t="shared" si="120"/>
        <v>0</v>
      </c>
      <c r="CB630" s="289" t="e">
        <f>CB143-#REF!</f>
        <v>#REF!</v>
      </c>
    </row>
    <row r="631" spans="8:80" hidden="1" x14ac:dyDescent="0.35">
      <c r="H631" s="289">
        <f t="shared" si="122"/>
        <v>0</v>
      </c>
      <c r="I631" s="289">
        <f t="shared" si="122"/>
        <v>0</v>
      </c>
      <c r="J631" s="289">
        <f t="shared" si="122"/>
        <v>0</v>
      </c>
      <c r="K631" s="289">
        <f t="shared" si="122"/>
        <v>0</v>
      </c>
      <c r="L631" s="289">
        <f t="shared" si="122"/>
        <v>0</v>
      </c>
      <c r="M631" s="289">
        <f t="shared" si="122"/>
        <v>0</v>
      </c>
      <c r="N631" s="289">
        <f t="shared" si="122"/>
        <v>0</v>
      </c>
      <c r="O631" s="289">
        <f t="shared" si="122"/>
        <v>0</v>
      </c>
      <c r="P631" s="289">
        <f t="shared" si="122"/>
        <v>0</v>
      </c>
      <c r="Q631" s="289">
        <f t="shared" si="122"/>
        <v>0</v>
      </c>
      <c r="R631" s="289">
        <f t="shared" si="122"/>
        <v>0</v>
      </c>
      <c r="S631" s="289">
        <f t="shared" si="122"/>
        <v>0</v>
      </c>
      <c r="T631" s="289">
        <f t="shared" si="122"/>
        <v>0</v>
      </c>
      <c r="U631" s="289">
        <f t="shared" si="122"/>
        <v>0</v>
      </c>
      <c r="V631" s="289">
        <f t="shared" si="122"/>
        <v>0</v>
      </c>
      <c r="W631" s="289">
        <f t="shared" si="122"/>
        <v>0</v>
      </c>
      <c r="X631" s="289">
        <f t="shared" si="122"/>
        <v>0</v>
      </c>
      <c r="Y631" s="289">
        <f t="shared" si="122"/>
        <v>0</v>
      </c>
      <c r="Z631" s="289">
        <f t="shared" si="122"/>
        <v>0</v>
      </c>
      <c r="AA631" s="289">
        <f t="shared" si="122"/>
        <v>0</v>
      </c>
      <c r="AB631" s="289">
        <f t="shared" si="122"/>
        <v>0</v>
      </c>
      <c r="AC631" s="289">
        <f t="shared" si="122"/>
        <v>0</v>
      </c>
      <c r="AD631" s="289">
        <f t="shared" si="122"/>
        <v>0</v>
      </c>
      <c r="AE631" s="289">
        <f t="shared" si="122"/>
        <v>0</v>
      </c>
      <c r="AF631" s="289">
        <f t="shared" si="122"/>
        <v>0</v>
      </c>
      <c r="AG631" s="289">
        <f t="shared" si="122"/>
        <v>0</v>
      </c>
      <c r="AH631" s="289">
        <f t="shared" si="122"/>
        <v>0</v>
      </c>
      <c r="AI631" s="289">
        <f t="shared" si="122"/>
        <v>0</v>
      </c>
      <c r="AJ631" s="289">
        <f t="shared" si="122"/>
        <v>0</v>
      </c>
      <c r="AK631" s="289">
        <f t="shared" si="122"/>
        <v>0</v>
      </c>
      <c r="AL631" s="289">
        <f t="shared" si="122"/>
        <v>0</v>
      </c>
      <c r="AM631" s="289">
        <f t="shared" si="122"/>
        <v>0</v>
      </c>
      <c r="AN631" s="289">
        <f t="shared" si="122"/>
        <v>0</v>
      </c>
      <c r="AO631" s="289">
        <f t="shared" si="122"/>
        <v>0</v>
      </c>
      <c r="AP631" s="289">
        <f t="shared" si="122"/>
        <v>0</v>
      </c>
      <c r="AQ631" s="289">
        <f t="shared" si="122"/>
        <v>0</v>
      </c>
      <c r="AR631" s="289">
        <f t="shared" si="122"/>
        <v>0</v>
      </c>
      <c r="AS631" s="289">
        <f t="shared" si="122"/>
        <v>0</v>
      </c>
      <c r="AT631" s="289">
        <f t="shared" si="122"/>
        <v>0</v>
      </c>
      <c r="AU631" s="289">
        <f t="shared" si="122"/>
        <v>0</v>
      </c>
      <c r="AV631" s="289">
        <f t="shared" si="122"/>
        <v>0</v>
      </c>
      <c r="AW631" s="289">
        <f t="shared" si="122"/>
        <v>0</v>
      </c>
      <c r="AX631" s="289">
        <f t="shared" si="122"/>
        <v>0</v>
      </c>
      <c r="AY631" s="289">
        <f t="shared" si="122"/>
        <v>0</v>
      </c>
      <c r="AZ631" s="289">
        <f t="shared" si="122"/>
        <v>0</v>
      </c>
      <c r="BA631" s="289">
        <f t="shared" si="122"/>
        <v>0</v>
      </c>
      <c r="BB631" s="289">
        <f t="shared" si="122"/>
        <v>0</v>
      </c>
      <c r="BC631" s="289">
        <f t="shared" si="122"/>
        <v>0</v>
      </c>
      <c r="BD631" s="289">
        <f t="shared" si="122"/>
        <v>0</v>
      </c>
      <c r="BE631" s="289">
        <f t="shared" si="122"/>
        <v>0</v>
      </c>
      <c r="BF631" s="289">
        <f t="shared" si="122"/>
        <v>0</v>
      </c>
      <c r="BG631" s="289">
        <f t="shared" si="122"/>
        <v>0</v>
      </c>
      <c r="BH631" s="289">
        <f t="shared" si="122"/>
        <v>0</v>
      </c>
      <c r="BI631" s="289">
        <f t="shared" si="122"/>
        <v>0</v>
      </c>
      <c r="BJ631" s="289">
        <f t="shared" si="122"/>
        <v>0</v>
      </c>
      <c r="BK631" s="289">
        <f t="shared" si="122"/>
        <v>0</v>
      </c>
      <c r="BL631" s="289">
        <f t="shared" si="122"/>
        <v>0</v>
      </c>
      <c r="BM631" s="289">
        <f t="shared" si="122"/>
        <v>0</v>
      </c>
      <c r="BN631" s="289">
        <f t="shared" si="122"/>
        <v>0</v>
      </c>
      <c r="BO631" s="289">
        <f t="shared" si="122"/>
        <v>0</v>
      </c>
      <c r="BP631" s="289">
        <f t="shared" si="122"/>
        <v>0</v>
      </c>
      <c r="BQ631" s="289">
        <f t="shared" si="122"/>
        <v>0</v>
      </c>
      <c r="BR631" s="289">
        <f t="shared" si="122"/>
        <v>0</v>
      </c>
      <c r="BS631" s="289">
        <f t="shared" si="121"/>
        <v>0</v>
      </c>
      <c r="BT631" s="289">
        <f t="shared" si="119"/>
        <v>0</v>
      </c>
      <c r="BU631" s="289">
        <f t="shared" si="119"/>
        <v>0</v>
      </c>
      <c r="BV631" s="289">
        <f t="shared" si="119"/>
        <v>0</v>
      </c>
      <c r="BW631" s="289">
        <f t="shared" si="119"/>
        <v>0</v>
      </c>
      <c r="BX631" s="289">
        <f t="shared" si="119"/>
        <v>0</v>
      </c>
      <c r="BY631" s="289">
        <f t="shared" si="119"/>
        <v>0</v>
      </c>
      <c r="CA631" s="289">
        <f t="shared" si="120"/>
        <v>0</v>
      </c>
      <c r="CB631" s="289" t="e">
        <f>CB144-#REF!</f>
        <v>#REF!</v>
      </c>
    </row>
    <row r="632" spans="8:80" hidden="1" x14ac:dyDescent="0.35">
      <c r="H632" s="289">
        <f t="shared" si="122"/>
        <v>0</v>
      </c>
      <c r="I632" s="289">
        <f t="shared" si="122"/>
        <v>0</v>
      </c>
      <c r="J632" s="289">
        <f t="shared" si="122"/>
        <v>0</v>
      </c>
      <c r="K632" s="289">
        <f t="shared" ref="K632:BR636" si="123">K145-CC145</f>
        <v>0</v>
      </c>
      <c r="L632" s="289">
        <f t="shared" si="123"/>
        <v>0</v>
      </c>
      <c r="M632" s="289">
        <f t="shared" si="123"/>
        <v>0</v>
      </c>
      <c r="N632" s="289">
        <f t="shared" si="123"/>
        <v>0</v>
      </c>
      <c r="O632" s="289">
        <f t="shared" si="123"/>
        <v>0</v>
      </c>
      <c r="P632" s="289">
        <f t="shared" si="123"/>
        <v>0</v>
      </c>
      <c r="Q632" s="289">
        <f t="shared" si="123"/>
        <v>0</v>
      </c>
      <c r="R632" s="289">
        <f t="shared" si="123"/>
        <v>0</v>
      </c>
      <c r="S632" s="289">
        <f t="shared" si="123"/>
        <v>0</v>
      </c>
      <c r="T632" s="289">
        <f t="shared" si="123"/>
        <v>0</v>
      </c>
      <c r="U632" s="289">
        <f t="shared" si="123"/>
        <v>0</v>
      </c>
      <c r="V632" s="289">
        <f t="shared" si="123"/>
        <v>0</v>
      </c>
      <c r="W632" s="289">
        <f t="shared" si="123"/>
        <v>0</v>
      </c>
      <c r="X632" s="289">
        <f t="shared" si="123"/>
        <v>0</v>
      </c>
      <c r="Y632" s="289">
        <f t="shared" si="123"/>
        <v>0</v>
      </c>
      <c r="Z632" s="289">
        <f t="shared" si="123"/>
        <v>0</v>
      </c>
      <c r="AA632" s="289">
        <f t="shared" si="123"/>
        <v>0</v>
      </c>
      <c r="AB632" s="289">
        <f t="shared" si="123"/>
        <v>0</v>
      </c>
      <c r="AC632" s="289">
        <f t="shared" si="123"/>
        <v>0</v>
      </c>
      <c r="AD632" s="289">
        <f t="shared" si="123"/>
        <v>0</v>
      </c>
      <c r="AE632" s="289">
        <f t="shared" si="123"/>
        <v>0</v>
      </c>
      <c r="AF632" s="289">
        <f t="shared" si="123"/>
        <v>0</v>
      </c>
      <c r="AG632" s="289">
        <f t="shared" si="123"/>
        <v>0</v>
      </c>
      <c r="AH632" s="289">
        <f t="shared" si="123"/>
        <v>0</v>
      </c>
      <c r="AI632" s="289">
        <f t="shared" si="123"/>
        <v>0</v>
      </c>
      <c r="AJ632" s="289">
        <f t="shared" si="123"/>
        <v>0</v>
      </c>
      <c r="AK632" s="289">
        <f t="shared" si="123"/>
        <v>0</v>
      </c>
      <c r="AL632" s="289">
        <f t="shared" si="123"/>
        <v>0</v>
      </c>
      <c r="AM632" s="289">
        <f t="shared" si="123"/>
        <v>0</v>
      </c>
      <c r="AN632" s="289">
        <f t="shared" si="123"/>
        <v>0</v>
      </c>
      <c r="AO632" s="289">
        <f t="shared" si="123"/>
        <v>0</v>
      </c>
      <c r="AP632" s="289">
        <f t="shared" si="123"/>
        <v>0</v>
      </c>
      <c r="AQ632" s="289">
        <f t="shared" si="123"/>
        <v>0</v>
      </c>
      <c r="AR632" s="289">
        <f t="shared" si="123"/>
        <v>0</v>
      </c>
      <c r="AS632" s="289">
        <f t="shared" si="123"/>
        <v>0</v>
      </c>
      <c r="AT632" s="289">
        <f t="shared" si="123"/>
        <v>0</v>
      </c>
      <c r="AU632" s="289">
        <f t="shared" si="123"/>
        <v>0</v>
      </c>
      <c r="AV632" s="289">
        <f t="shared" si="123"/>
        <v>0</v>
      </c>
      <c r="AW632" s="289">
        <f t="shared" si="123"/>
        <v>0</v>
      </c>
      <c r="AX632" s="289">
        <f t="shared" si="123"/>
        <v>0</v>
      </c>
      <c r="AY632" s="289">
        <f t="shared" si="123"/>
        <v>0</v>
      </c>
      <c r="AZ632" s="289">
        <f t="shared" si="123"/>
        <v>0</v>
      </c>
      <c r="BA632" s="289">
        <f t="shared" si="123"/>
        <v>0</v>
      </c>
      <c r="BB632" s="289">
        <f t="shared" si="123"/>
        <v>0</v>
      </c>
      <c r="BC632" s="289">
        <f t="shared" si="123"/>
        <v>0</v>
      </c>
      <c r="BD632" s="289">
        <f t="shared" si="123"/>
        <v>0</v>
      </c>
      <c r="BE632" s="289">
        <f t="shared" si="123"/>
        <v>0</v>
      </c>
      <c r="BF632" s="289">
        <f t="shared" si="123"/>
        <v>0</v>
      </c>
      <c r="BG632" s="289">
        <f t="shared" si="123"/>
        <v>0</v>
      </c>
      <c r="BH632" s="289">
        <f t="shared" si="123"/>
        <v>0</v>
      </c>
      <c r="BI632" s="289">
        <f t="shared" si="123"/>
        <v>0</v>
      </c>
      <c r="BJ632" s="289">
        <f t="shared" si="123"/>
        <v>0</v>
      </c>
      <c r="BK632" s="289">
        <f t="shared" si="123"/>
        <v>0</v>
      </c>
      <c r="BL632" s="289">
        <f t="shared" si="123"/>
        <v>0</v>
      </c>
      <c r="BM632" s="289">
        <f t="shared" si="123"/>
        <v>0</v>
      </c>
      <c r="BN632" s="289">
        <f t="shared" si="123"/>
        <v>0</v>
      </c>
      <c r="BO632" s="289">
        <f t="shared" si="123"/>
        <v>0</v>
      </c>
      <c r="BP632" s="289">
        <f t="shared" si="123"/>
        <v>0</v>
      </c>
      <c r="BQ632" s="289">
        <f t="shared" si="123"/>
        <v>0</v>
      </c>
      <c r="BR632" s="289">
        <f t="shared" si="123"/>
        <v>0</v>
      </c>
      <c r="BS632" s="289">
        <f t="shared" si="121"/>
        <v>0</v>
      </c>
      <c r="BT632" s="289">
        <f t="shared" si="119"/>
        <v>0</v>
      </c>
      <c r="BU632" s="289">
        <f t="shared" si="119"/>
        <v>0</v>
      </c>
      <c r="BV632" s="289">
        <f t="shared" si="119"/>
        <v>0</v>
      </c>
      <c r="BW632" s="289">
        <f t="shared" si="119"/>
        <v>0</v>
      </c>
      <c r="BX632" s="289">
        <f t="shared" si="119"/>
        <v>0</v>
      </c>
      <c r="BY632" s="289">
        <f t="shared" si="119"/>
        <v>0</v>
      </c>
      <c r="CA632" s="289">
        <f t="shared" si="120"/>
        <v>0</v>
      </c>
      <c r="CB632" s="289" t="e">
        <f>CB145-#REF!</f>
        <v>#REF!</v>
      </c>
    </row>
    <row r="633" spans="8:80" hidden="1" x14ac:dyDescent="0.35">
      <c r="H633" s="289">
        <f t="shared" ref="H633:W637" si="124">H146-BZ146</f>
        <v>0</v>
      </c>
      <c r="I633" s="289">
        <f t="shared" si="124"/>
        <v>0</v>
      </c>
      <c r="J633" s="289">
        <f t="shared" si="124"/>
        <v>0</v>
      </c>
      <c r="K633" s="289">
        <f t="shared" si="123"/>
        <v>0</v>
      </c>
      <c r="L633" s="289">
        <f t="shared" si="123"/>
        <v>0</v>
      </c>
      <c r="M633" s="289">
        <f t="shared" si="123"/>
        <v>0</v>
      </c>
      <c r="N633" s="289">
        <f t="shared" si="123"/>
        <v>0</v>
      </c>
      <c r="O633" s="289">
        <f t="shared" si="123"/>
        <v>0</v>
      </c>
      <c r="P633" s="289">
        <f t="shared" si="123"/>
        <v>0</v>
      </c>
      <c r="Q633" s="289">
        <f t="shared" si="123"/>
        <v>0</v>
      </c>
      <c r="R633" s="289">
        <f t="shared" si="123"/>
        <v>0</v>
      </c>
      <c r="S633" s="289">
        <f t="shared" si="123"/>
        <v>0</v>
      </c>
      <c r="T633" s="289">
        <f t="shared" si="123"/>
        <v>0</v>
      </c>
      <c r="U633" s="289">
        <f t="shared" si="123"/>
        <v>0</v>
      </c>
      <c r="V633" s="289">
        <f t="shared" si="123"/>
        <v>0</v>
      </c>
      <c r="W633" s="289">
        <f t="shared" si="123"/>
        <v>0</v>
      </c>
      <c r="X633" s="289">
        <f t="shared" si="123"/>
        <v>0</v>
      </c>
      <c r="Y633" s="289">
        <f t="shared" si="123"/>
        <v>0</v>
      </c>
      <c r="Z633" s="289">
        <f t="shared" si="123"/>
        <v>0</v>
      </c>
      <c r="AA633" s="289">
        <f t="shared" si="123"/>
        <v>0</v>
      </c>
      <c r="AB633" s="289">
        <f t="shared" si="123"/>
        <v>0</v>
      </c>
      <c r="AC633" s="289">
        <f t="shared" si="123"/>
        <v>0</v>
      </c>
      <c r="AD633" s="289">
        <f t="shared" si="123"/>
        <v>0</v>
      </c>
      <c r="AE633" s="289">
        <f t="shared" si="123"/>
        <v>0</v>
      </c>
      <c r="AF633" s="289">
        <f t="shared" si="123"/>
        <v>0</v>
      </c>
      <c r="AG633" s="289">
        <f t="shared" si="123"/>
        <v>0</v>
      </c>
      <c r="AH633" s="289">
        <f t="shared" si="123"/>
        <v>0</v>
      </c>
      <c r="AI633" s="289">
        <f t="shared" si="123"/>
        <v>0</v>
      </c>
      <c r="AJ633" s="289">
        <f t="shared" si="123"/>
        <v>0</v>
      </c>
      <c r="AK633" s="289">
        <f t="shared" si="123"/>
        <v>0</v>
      </c>
      <c r="AL633" s="289">
        <f t="shared" si="123"/>
        <v>0</v>
      </c>
      <c r="AM633" s="289">
        <f t="shared" si="123"/>
        <v>0</v>
      </c>
      <c r="AN633" s="289">
        <f t="shared" si="123"/>
        <v>0</v>
      </c>
      <c r="AO633" s="289">
        <f t="shared" si="123"/>
        <v>0</v>
      </c>
      <c r="AP633" s="289">
        <f t="shared" si="123"/>
        <v>0</v>
      </c>
      <c r="AQ633" s="289">
        <f t="shared" si="123"/>
        <v>0</v>
      </c>
      <c r="AR633" s="289">
        <f t="shared" si="123"/>
        <v>0</v>
      </c>
      <c r="AS633" s="289">
        <f t="shared" si="123"/>
        <v>0</v>
      </c>
      <c r="AT633" s="289">
        <f t="shared" si="123"/>
        <v>0</v>
      </c>
      <c r="AU633" s="289">
        <f t="shared" si="123"/>
        <v>0</v>
      </c>
      <c r="AV633" s="289">
        <f t="shared" si="123"/>
        <v>0</v>
      </c>
      <c r="AW633" s="289">
        <f t="shared" si="123"/>
        <v>0</v>
      </c>
      <c r="AX633" s="289">
        <f t="shared" si="123"/>
        <v>0</v>
      </c>
      <c r="AY633" s="289">
        <f t="shared" si="123"/>
        <v>0</v>
      </c>
      <c r="AZ633" s="289">
        <f t="shared" si="123"/>
        <v>0</v>
      </c>
      <c r="BA633" s="289">
        <f t="shared" si="123"/>
        <v>0</v>
      </c>
      <c r="BB633" s="289">
        <f t="shared" si="123"/>
        <v>0</v>
      </c>
      <c r="BC633" s="289">
        <f t="shared" si="123"/>
        <v>0</v>
      </c>
      <c r="BD633" s="289">
        <f t="shared" si="123"/>
        <v>0</v>
      </c>
      <c r="BE633" s="289">
        <f t="shared" si="123"/>
        <v>0</v>
      </c>
      <c r="BF633" s="289">
        <f t="shared" si="123"/>
        <v>0</v>
      </c>
      <c r="BG633" s="289">
        <f t="shared" si="123"/>
        <v>0</v>
      </c>
      <c r="BH633" s="289">
        <f t="shared" si="123"/>
        <v>0</v>
      </c>
      <c r="BI633" s="289">
        <f t="shared" si="123"/>
        <v>0</v>
      </c>
      <c r="BJ633" s="289">
        <f t="shared" si="123"/>
        <v>0</v>
      </c>
      <c r="BK633" s="289">
        <f t="shared" si="123"/>
        <v>0</v>
      </c>
      <c r="BL633" s="289">
        <f t="shared" si="123"/>
        <v>0</v>
      </c>
      <c r="BM633" s="289">
        <f t="shared" si="123"/>
        <v>0</v>
      </c>
      <c r="BN633" s="289">
        <f t="shared" si="123"/>
        <v>0</v>
      </c>
      <c r="BO633" s="289">
        <f t="shared" si="123"/>
        <v>0</v>
      </c>
      <c r="BP633" s="289">
        <f t="shared" si="123"/>
        <v>0</v>
      </c>
      <c r="BQ633" s="289">
        <f t="shared" si="123"/>
        <v>0</v>
      </c>
      <c r="BR633" s="289">
        <f t="shared" si="123"/>
        <v>0</v>
      </c>
      <c r="BS633" s="289">
        <f t="shared" si="121"/>
        <v>0</v>
      </c>
      <c r="BT633" s="289">
        <f t="shared" si="119"/>
        <v>0</v>
      </c>
      <c r="BU633" s="289">
        <f t="shared" si="119"/>
        <v>0</v>
      </c>
      <c r="BV633" s="289">
        <f t="shared" si="119"/>
        <v>0</v>
      </c>
      <c r="BW633" s="289">
        <f t="shared" si="119"/>
        <v>0</v>
      </c>
      <c r="BX633" s="289">
        <f t="shared" si="119"/>
        <v>0</v>
      </c>
      <c r="BY633" s="289">
        <f t="shared" si="119"/>
        <v>0</v>
      </c>
      <c r="CA633" s="289">
        <f t="shared" si="120"/>
        <v>0</v>
      </c>
      <c r="CB633" s="289" t="e">
        <f>CB146-#REF!</f>
        <v>#REF!</v>
      </c>
    </row>
    <row r="634" spans="8:80" hidden="1" x14ac:dyDescent="0.35">
      <c r="H634" s="289">
        <f t="shared" si="124"/>
        <v>-27884010</v>
      </c>
      <c r="I634" s="289">
        <f t="shared" si="124"/>
        <v>0</v>
      </c>
      <c r="J634" s="289">
        <f t="shared" si="124"/>
        <v>0</v>
      </c>
      <c r="K634" s="289">
        <f t="shared" si="123"/>
        <v>0</v>
      </c>
      <c r="L634" s="289">
        <f t="shared" si="123"/>
        <v>0</v>
      </c>
      <c r="M634" s="289">
        <f t="shared" si="123"/>
        <v>-1100000</v>
      </c>
      <c r="N634" s="289">
        <f t="shared" si="123"/>
        <v>0</v>
      </c>
      <c r="O634" s="289">
        <f t="shared" si="123"/>
        <v>0</v>
      </c>
      <c r="P634" s="289">
        <f t="shared" si="123"/>
        <v>0</v>
      </c>
      <c r="Q634" s="289">
        <f t="shared" si="123"/>
        <v>0</v>
      </c>
      <c r="R634" s="289">
        <f t="shared" si="123"/>
        <v>-3306000</v>
      </c>
      <c r="S634" s="289">
        <f t="shared" si="123"/>
        <v>0</v>
      </c>
      <c r="T634" s="289">
        <f t="shared" si="123"/>
        <v>0</v>
      </c>
      <c r="U634" s="289">
        <f t="shared" si="123"/>
        <v>0</v>
      </c>
      <c r="V634" s="289">
        <f t="shared" si="123"/>
        <v>0</v>
      </c>
      <c r="W634" s="289">
        <f t="shared" si="123"/>
        <v>-4688000</v>
      </c>
      <c r="X634" s="289">
        <f t="shared" si="123"/>
        <v>0</v>
      </c>
      <c r="Y634" s="289">
        <f t="shared" si="123"/>
        <v>0</v>
      </c>
      <c r="Z634" s="289">
        <f t="shared" si="123"/>
        <v>0</v>
      </c>
      <c r="AA634" s="289">
        <f t="shared" si="123"/>
        <v>0</v>
      </c>
      <c r="AB634" s="289">
        <f t="shared" si="123"/>
        <v>-1250000</v>
      </c>
      <c r="AC634" s="289">
        <f t="shared" si="123"/>
        <v>0</v>
      </c>
      <c r="AD634" s="289">
        <f t="shared" si="123"/>
        <v>0</v>
      </c>
      <c r="AE634" s="289">
        <f t="shared" si="123"/>
        <v>0</v>
      </c>
      <c r="AF634" s="289">
        <f t="shared" si="123"/>
        <v>0</v>
      </c>
      <c r="AG634" s="289">
        <f t="shared" si="123"/>
        <v>-2193010</v>
      </c>
      <c r="AH634" s="289">
        <f t="shared" si="123"/>
        <v>0</v>
      </c>
      <c r="AI634" s="289">
        <f t="shared" si="123"/>
        <v>0</v>
      </c>
      <c r="AJ634" s="289">
        <f t="shared" si="123"/>
        <v>0</v>
      </c>
      <c r="AK634" s="289">
        <f t="shared" si="123"/>
        <v>0</v>
      </c>
      <c r="AL634" s="289">
        <f t="shared" si="123"/>
        <v>-5875000</v>
      </c>
      <c r="AM634" s="289">
        <f t="shared" si="123"/>
        <v>0</v>
      </c>
      <c r="AN634" s="289">
        <f t="shared" si="123"/>
        <v>0</v>
      </c>
      <c r="AO634" s="289">
        <f t="shared" si="123"/>
        <v>0</v>
      </c>
      <c r="AP634" s="289">
        <f t="shared" si="123"/>
        <v>0</v>
      </c>
      <c r="AQ634" s="289">
        <f t="shared" si="123"/>
        <v>-2191000</v>
      </c>
      <c r="AR634" s="289">
        <f t="shared" si="123"/>
        <v>0</v>
      </c>
      <c r="AS634" s="289">
        <f t="shared" si="123"/>
        <v>0</v>
      </c>
      <c r="AT634" s="289">
        <f t="shared" si="123"/>
        <v>0</v>
      </c>
      <c r="AU634" s="289">
        <f t="shared" si="123"/>
        <v>0</v>
      </c>
      <c r="AV634" s="289">
        <f t="shared" si="123"/>
        <v>-2190000</v>
      </c>
      <c r="AW634" s="289">
        <f t="shared" si="123"/>
        <v>0</v>
      </c>
      <c r="AX634" s="289">
        <f t="shared" si="123"/>
        <v>0</v>
      </c>
      <c r="AY634" s="289">
        <f t="shared" si="123"/>
        <v>0</v>
      </c>
      <c r="AZ634" s="289">
        <f t="shared" si="123"/>
        <v>0</v>
      </c>
      <c r="BA634" s="289">
        <f t="shared" si="123"/>
        <v>-1752000</v>
      </c>
      <c r="BB634" s="289">
        <f t="shared" si="123"/>
        <v>0</v>
      </c>
      <c r="BC634" s="289">
        <f t="shared" si="123"/>
        <v>0</v>
      </c>
      <c r="BD634" s="289">
        <f t="shared" si="123"/>
        <v>0</v>
      </c>
      <c r="BE634" s="289">
        <f t="shared" si="123"/>
        <v>0</v>
      </c>
      <c r="BF634" s="289">
        <f t="shared" si="123"/>
        <v>0</v>
      </c>
      <c r="BG634" s="289">
        <f t="shared" si="123"/>
        <v>0</v>
      </c>
      <c r="BH634" s="289">
        <f t="shared" si="123"/>
        <v>0</v>
      </c>
      <c r="BI634" s="289">
        <f t="shared" si="123"/>
        <v>0</v>
      </c>
      <c r="BJ634" s="289">
        <f t="shared" si="123"/>
        <v>0</v>
      </c>
      <c r="BK634" s="289">
        <f t="shared" si="123"/>
        <v>0</v>
      </c>
      <c r="BL634" s="289">
        <f t="shared" si="123"/>
        <v>0</v>
      </c>
      <c r="BM634" s="289">
        <f t="shared" si="123"/>
        <v>0</v>
      </c>
      <c r="BN634" s="289">
        <f t="shared" si="123"/>
        <v>0</v>
      </c>
      <c r="BO634" s="289">
        <f t="shared" si="123"/>
        <v>0</v>
      </c>
      <c r="BP634" s="289">
        <f t="shared" si="123"/>
        <v>-1000000</v>
      </c>
      <c r="BQ634" s="289">
        <f t="shared" si="123"/>
        <v>0</v>
      </c>
      <c r="BR634" s="289">
        <f t="shared" si="123"/>
        <v>0</v>
      </c>
      <c r="BS634" s="289">
        <f t="shared" si="121"/>
        <v>0</v>
      </c>
      <c r="BT634" s="289">
        <f t="shared" si="119"/>
        <v>0</v>
      </c>
      <c r="BU634" s="289">
        <f t="shared" si="119"/>
        <v>-1100000</v>
      </c>
      <c r="BV634" s="289">
        <f t="shared" si="119"/>
        <v>0</v>
      </c>
      <c r="BW634" s="289">
        <f t="shared" si="119"/>
        <v>0</v>
      </c>
      <c r="BX634" s="289">
        <f t="shared" si="119"/>
        <v>0</v>
      </c>
      <c r="BY634" s="289">
        <f t="shared" si="119"/>
        <v>0</v>
      </c>
      <c r="CA634" s="289">
        <f t="shared" si="120"/>
        <v>0</v>
      </c>
      <c r="CB634" s="289" t="e">
        <f>CB147-#REF!</f>
        <v>#REF!</v>
      </c>
    </row>
    <row r="635" spans="8:80" hidden="1" x14ac:dyDescent="0.35">
      <c r="H635" s="289">
        <f t="shared" si="124"/>
        <v>-24691932</v>
      </c>
      <c r="I635" s="289">
        <f t="shared" si="124"/>
        <v>0</v>
      </c>
      <c r="J635" s="289">
        <f t="shared" si="124"/>
        <v>0</v>
      </c>
      <c r="K635" s="289">
        <f t="shared" si="123"/>
        <v>0</v>
      </c>
      <c r="L635" s="289">
        <f t="shared" si="123"/>
        <v>0</v>
      </c>
      <c r="M635" s="289">
        <f t="shared" si="123"/>
        <v>-539286</v>
      </c>
      <c r="N635" s="289">
        <f t="shared" si="123"/>
        <v>0</v>
      </c>
      <c r="O635" s="289">
        <f t="shared" si="123"/>
        <v>0</v>
      </c>
      <c r="P635" s="289">
        <f t="shared" si="123"/>
        <v>0</v>
      </c>
      <c r="Q635" s="289">
        <f t="shared" si="123"/>
        <v>0</v>
      </c>
      <c r="R635" s="289">
        <f t="shared" si="123"/>
        <v>-2748901</v>
      </c>
      <c r="S635" s="289">
        <f t="shared" si="123"/>
        <v>0</v>
      </c>
      <c r="T635" s="289">
        <f t="shared" si="123"/>
        <v>0</v>
      </c>
      <c r="U635" s="289">
        <f t="shared" si="123"/>
        <v>0</v>
      </c>
      <c r="V635" s="289">
        <f t="shared" si="123"/>
        <v>0</v>
      </c>
      <c r="W635" s="289">
        <f t="shared" si="123"/>
        <v>-4031598</v>
      </c>
      <c r="X635" s="289">
        <f t="shared" si="123"/>
        <v>0</v>
      </c>
      <c r="Y635" s="289">
        <f t="shared" si="123"/>
        <v>0</v>
      </c>
      <c r="Z635" s="289">
        <f t="shared" si="123"/>
        <v>0</v>
      </c>
      <c r="AA635" s="289">
        <f t="shared" si="123"/>
        <v>0</v>
      </c>
      <c r="AB635" s="289">
        <f t="shared" si="123"/>
        <v>-1093612</v>
      </c>
      <c r="AC635" s="289">
        <f t="shared" si="123"/>
        <v>0</v>
      </c>
      <c r="AD635" s="289">
        <f t="shared" si="123"/>
        <v>0</v>
      </c>
      <c r="AE635" s="289">
        <f t="shared" si="123"/>
        <v>0</v>
      </c>
      <c r="AF635" s="289">
        <f t="shared" si="123"/>
        <v>0</v>
      </c>
      <c r="AG635" s="289">
        <f t="shared" si="123"/>
        <v>-1950947</v>
      </c>
      <c r="AH635" s="289">
        <f t="shared" si="123"/>
        <v>0</v>
      </c>
      <c r="AI635" s="289">
        <f t="shared" si="123"/>
        <v>0</v>
      </c>
      <c r="AJ635" s="289">
        <f t="shared" si="123"/>
        <v>0</v>
      </c>
      <c r="AK635" s="289">
        <f t="shared" si="123"/>
        <v>0</v>
      </c>
      <c r="AL635" s="289">
        <f t="shared" si="123"/>
        <v>-5292502</v>
      </c>
      <c r="AM635" s="289">
        <f t="shared" si="123"/>
        <v>0</v>
      </c>
      <c r="AN635" s="289">
        <f t="shared" si="123"/>
        <v>0</v>
      </c>
      <c r="AO635" s="289">
        <f t="shared" si="123"/>
        <v>0</v>
      </c>
      <c r="AP635" s="289">
        <f t="shared" si="123"/>
        <v>0</v>
      </c>
      <c r="AQ635" s="289">
        <f t="shared" si="123"/>
        <v>-2019181</v>
      </c>
      <c r="AR635" s="289">
        <f t="shared" si="123"/>
        <v>0</v>
      </c>
      <c r="AS635" s="289">
        <f t="shared" si="123"/>
        <v>0</v>
      </c>
      <c r="AT635" s="289">
        <f t="shared" si="123"/>
        <v>0</v>
      </c>
      <c r="AU635" s="289">
        <f t="shared" si="123"/>
        <v>0</v>
      </c>
      <c r="AV635" s="289">
        <f t="shared" si="123"/>
        <v>-2070744</v>
      </c>
      <c r="AW635" s="289">
        <f t="shared" si="123"/>
        <v>0</v>
      </c>
      <c r="AX635" s="289">
        <f t="shared" si="123"/>
        <v>0</v>
      </c>
      <c r="AY635" s="289">
        <f t="shared" si="123"/>
        <v>0</v>
      </c>
      <c r="AZ635" s="289">
        <f t="shared" si="123"/>
        <v>0</v>
      </c>
      <c r="BA635" s="289">
        <f t="shared" si="123"/>
        <v>-1702311</v>
      </c>
      <c r="BB635" s="289">
        <f t="shared" si="123"/>
        <v>0</v>
      </c>
      <c r="BC635" s="289">
        <f t="shared" si="123"/>
        <v>0</v>
      </c>
      <c r="BD635" s="289">
        <f t="shared" si="123"/>
        <v>0</v>
      </c>
      <c r="BE635" s="289">
        <f t="shared" si="123"/>
        <v>0</v>
      </c>
      <c r="BF635" s="289">
        <f t="shared" si="123"/>
        <v>0</v>
      </c>
      <c r="BG635" s="289">
        <f t="shared" si="123"/>
        <v>0</v>
      </c>
      <c r="BH635" s="289">
        <f t="shared" si="123"/>
        <v>0</v>
      </c>
      <c r="BI635" s="289">
        <f t="shared" si="123"/>
        <v>0</v>
      </c>
      <c r="BJ635" s="289">
        <f t="shared" si="123"/>
        <v>0</v>
      </c>
      <c r="BK635" s="289">
        <f t="shared" si="123"/>
        <v>0</v>
      </c>
      <c r="BL635" s="289">
        <f t="shared" si="123"/>
        <v>0</v>
      </c>
      <c r="BM635" s="289">
        <f t="shared" si="123"/>
        <v>0</v>
      </c>
      <c r="BN635" s="289">
        <f t="shared" si="123"/>
        <v>0</v>
      </c>
      <c r="BO635" s="289">
        <f t="shared" si="123"/>
        <v>0</v>
      </c>
      <c r="BP635" s="289">
        <f t="shared" si="123"/>
        <v>-990171</v>
      </c>
      <c r="BQ635" s="289">
        <f t="shared" si="123"/>
        <v>0</v>
      </c>
      <c r="BR635" s="289">
        <f t="shared" si="123"/>
        <v>0</v>
      </c>
      <c r="BS635" s="289">
        <f t="shared" si="121"/>
        <v>0</v>
      </c>
      <c r="BT635" s="289">
        <f t="shared" si="119"/>
        <v>0</v>
      </c>
      <c r="BU635" s="289">
        <f t="shared" si="119"/>
        <v>-539286</v>
      </c>
      <c r="BV635" s="289">
        <f t="shared" si="119"/>
        <v>0</v>
      </c>
      <c r="BW635" s="289">
        <f t="shared" si="119"/>
        <v>0</v>
      </c>
      <c r="BX635" s="289">
        <f t="shared" si="119"/>
        <v>0</v>
      </c>
      <c r="BY635" s="289">
        <f t="shared" si="119"/>
        <v>0</v>
      </c>
      <c r="CA635" s="289">
        <f t="shared" si="120"/>
        <v>0</v>
      </c>
      <c r="CB635" s="289" t="e">
        <f>CB148-#REF!</f>
        <v>#REF!</v>
      </c>
    </row>
    <row r="636" spans="8:80" hidden="1" x14ac:dyDescent="0.35">
      <c r="H636" s="289">
        <f t="shared" si="124"/>
        <v>-3192078</v>
      </c>
      <c r="I636" s="289">
        <f t="shared" si="124"/>
        <v>0</v>
      </c>
      <c r="J636" s="289">
        <f t="shared" si="124"/>
        <v>0</v>
      </c>
      <c r="K636" s="289">
        <f t="shared" si="123"/>
        <v>0</v>
      </c>
      <c r="L636" s="289">
        <f t="shared" si="123"/>
        <v>0</v>
      </c>
      <c r="M636" s="289">
        <f t="shared" si="123"/>
        <v>-560714</v>
      </c>
      <c r="N636" s="289">
        <f t="shared" si="123"/>
        <v>0</v>
      </c>
      <c r="O636" s="289">
        <f t="shared" si="123"/>
        <v>0</v>
      </c>
      <c r="P636" s="289">
        <f t="shared" si="123"/>
        <v>0</v>
      </c>
      <c r="Q636" s="289">
        <f t="shared" si="123"/>
        <v>0</v>
      </c>
      <c r="R636" s="289">
        <f t="shared" si="123"/>
        <v>-557099</v>
      </c>
      <c r="S636" s="289">
        <f t="shared" si="123"/>
        <v>0</v>
      </c>
      <c r="T636" s="289">
        <f t="shared" si="123"/>
        <v>0</v>
      </c>
      <c r="U636" s="289">
        <f t="shared" si="123"/>
        <v>0</v>
      </c>
      <c r="V636" s="289">
        <f t="shared" si="123"/>
        <v>0</v>
      </c>
      <c r="W636" s="289">
        <f t="shared" si="123"/>
        <v>-656402</v>
      </c>
      <c r="X636" s="289">
        <f t="shared" si="123"/>
        <v>0</v>
      </c>
      <c r="Y636" s="289">
        <f t="shared" si="123"/>
        <v>0</v>
      </c>
      <c r="Z636" s="289">
        <f t="shared" ref="Z636:BR637" si="125">Z149-CR149</f>
        <v>0</v>
      </c>
      <c r="AA636" s="289">
        <f t="shared" si="125"/>
        <v>0</v>
      </c>
      <c r="AB636" s="289">
        <f t="shared" si="125"/>
        <v>-156388</v>
      </c>
      <c r="AC636" s="289">
        <f t="shared" si="125"/>
        <v>0</v>
      </c>
      <c r="AD636" s="289">
        <f t="shared" si="125"/>
        <v>0</v>
      </c>
      <c r="AE636" s="289">
        <f t="shared" si="125"/>
        <v>0</v>
      </c>
      <c r="AF636" s="289">
        <f t="shared" si="125"/>
        <v>0</v>
      </c>
      <c r="AG636" s="289">
        <f t="shared" si="125"/>
        <v>-242063</v>
      </c>
      <c r="AH636" s="289">
        <f t="shared" si="125"/>
        <v>0</v>
      </c>
      <c r="AI636" s="289">
        <f t="shared" si="125"/>
        <v>0</v>
      </c>
      <c r="AJ636" s="289">
        <f t="shared" si="125"/>
        <v>0</v>
      </c>
      <c r="AK636" s="289">
        <f t="shared" si="125"/>
        <v>0</v>
      </c>
      <c r="AL636" s="289">
        <f t="shared" si="125"/>
        <v>-582498</v>
      </c>
      <c r="AM636" s="289">
        <f t="shared" si="125"/>
        <v>0</v>
      </c>
      <c r="AN636" s="289">
        <f t="shared" si="125"/>
        <v>0</v>
      </c>
      <c r="AO636" s="289">
        <f t="shared" si="125"/>
        <v>0</v>
      </c>
      <c r="AP636" s="289">
        <f t="shared" si="125"/>
        <v>0</v>
      </c>
      <c r="AQ636" s="289">
        <f t="shared" si="125"/>
        <v>-171819</v>
      </c>
      <c r="AR636" s="289">
        <f t="shared" si="125"/>
        <v>0</v>
      </c>
      <c r="AS636" s="289">
        <f t="shared" si="125"/>
        <v>0</v>
      </c>
      <c r="AT636" s="289">
        <f t="shared" si="125"/>
        <v>0</v>
      </c>
      <c r="AU636" s="289">
        <f t="shared" si="125"/>
        <v>0</v>
      </c>
      <c r="AV636" s="289">
        <f t="shared" si="125"/>
        <v>-119256</v>
      </c>
      <c r="AW636" s="289">
        <f t="shared" si="125"/>
        <v>0</v>
      </c>
      <c r="AX636" s="289">
        <f t="shared" si="125"/>
        <v>0</v>
      </c>
      <c r="AY636" s="289">
        <f t="shared" si="125"/>
        <v>0</v>
      </c>
      <c r="AZ636" s="289">
        <f t="shared" si="125"/>
        <v>0</v>
      </c>
      <c r="BA636" s="289">
        <f t="shared" si="125"/>
        <v>-49689</v>
      </c>
      <c r="BB636" s="289">
        <f t="shared" si="125"/>
        <v>0</v>
      </c>
      <c r="BC636" s="289">
        <f t="shared" si="125"/>
        <v>0</v>
      </c>
      <c r="BD636" s="289">
        <f t="shared" si="125"/>
        <v>0</v>
      </c>
      <c r="BE636" s="289">
        <f t="shared" si="125"/>
        <v>0</v>
      </c>
      <c r="BF636" s="289">
        <f t="shared" si="125"/>
        <v>0</v>
      </c>
      <c r="BG636" s="289">
        <f t="shared" si="125"/>
        <v>0</v>
      </c>
      <c r="BH636" s="289">
        <f t="shared" si="125"/>
        <v>0</v>
      </c>
      <c r="BI636" s="289">
        <f t="shared" si="125"/>
        <v>0</v>
      </c>
      <c r="BJ636" s="289">
        <f t="shared" si="125"/>
        <v>0</v>
      </c>
      <c r="BK636" s="289">
        <f t="shared" si="125"/>
        <v>0</v>
      </c>
      <c r="BL636" s="289">
        <f t="shared" si="125"/>
        <v>0</v>
      </c>
      <c r="BM636" s="289">
        <f t="shared" si="125"/>
        <v>0</v>
      </c>
      <c r="BN636" s="289">
        <f t="shared" si="125"/>
        <v>0</v>
      </c>
      <c r="BO636" s="289">
        <f t="shared" si="125"/>
        <v>0</v>
      </c>
      <c r="BP636" s="289">
        <f t="shared" si="125"/>
        <v>-9829</v>
      </c>
      <c r="BQ636" s="289">
        <f t="shared" si="125"/>
        <v>0</v>
      </c>
      <c r="BR636" s="289">
        <f t="shared" si="125"/>
        <v>0</v>
      </c>
      <c r="BS636" s="289">
        <f t="shared" si="121"/>
        <v>0</v>
      </c>
      <c r="BT636" s="289">
        <f t="shared" si="119"/>
        <v>0</v>
      </c>
      <c r="BU636" s="289">
        <f t="shared" si="119"/>
        <v>-560714</v>
      </c>
      <c r="BV636" s="289">
        <f t="shared" si="119"/>
        <v>0</v>
      </c>
      <c r="BW636" s="289">
        <f t="shared" si="119"/>
        <v>0</v>
      </c>
      <c r="BX636" s="289">
        <f t="shared" si="119"/>
        <v>0</v>
      </c>
      <c r="BY636" s="289">
        <f t="shared" si="119"/>
        <v>0</v>
      </c>
      <c r="CA636" s="289">
        <f t="shared" si="120"/>
        <v>0</v>
      </c>
      <c r="CB636" s="289" t="e">
        <f>CB149-#REF!</f>
        <v>#REF!</v>
      </c>
    </row>
    <row r="637" spans="8:80" hidden="1" x14ac:dyDescent="0.35">
      <c r="H637" s="289">
        <f t="shared" si="124"/>
        <v>0</v>
      </c>
      <c r="I637" s="289">
        <f t="shared" si="124"/>
        <v>0</v>
      </c>
      <c r="J637" s="289">
        <f t="shared" si="124"/>
        <v>0</v>
      </c>
      <c r="K637" s="289">
        <f t="shared" si="124"/>
        <v>0</v>
      </c>
      <c r="L637" s="289">
        <f t="shared" si="124"/>
        <v>0</v>
      </c>
      <c r="M637" s="289">
        <f t="shared" si="124"/>
        <v>0</v>
      </c>
      <c r="N637" s="289">
        <f t="shared" si="124"/>
        <v>0</v>
      </c>
      <c r="O637" s="289">
        <f t="shared" si="124"/>
        <v>0</v>
      </c>
      <c r="P637" s="289">
        <f t="shared" si="124"/>
        <v>0</v>
      </c>
      <c r="Q637" s="289">
        <f t="shared" si="124"/>
        <v>0</v>
      </c>
      <c r="R637" s="289">
        <f t="shared" si="124"/>
        <v>0</v>
      </c>
      <c r="S637" s="289">
        <f t="shared" si="124"/>
        <v>0</v>
      </c>
      <c r="T637" s="289">
        <f t="shared" si="124"/>
        <v>0</v>
      </c>
      <c r="U637" s="289">
        <f t="shared" si="124"/>
        <v>0</v>
      </c>
      <c r="V637" s="289">
        <f t="shared" si="124"/>
        <v>0</v>
      </c>
      <c r="W637" s="289">
        <f t="shared" si="124"/>
        <v>0</v>
      </c>
      <c r="X637" s="289">
        <f t="shared" ref="X637:Y637" si="126">X150-CP150</f>
        <v>0</v>
      </c>
      <c r="Y637" s="289">
        <f t="shared" si="126"/>
        <v>0</v>
      </c>
      <c r="Z637" s="289">
        <f t="shared" si="125"/>
        <v>0</v>
      </c>
      <c r="AA637" s="289">
        <f t="shared" si="125"/>
        <v>0</v>
      </c>
      <c r="AB637" s="289">
        <f t="shared" si="125"/>
        <v>0</v>
      </c>
      <c r="AC637" s="289">
        <f t="shared" si="125"/>
        <v>0</v>
      </c>
      <c r="AD637" s="289">
        <f t="shared" si="125"/>
        <v>0</v>
      </c>
      <c r="AE637" s="289">
        <f t="shared" si="125"/>
        <v>0</v>
      </c>
      <c r="AF637" s="289">
        <f t="shared" si="125"/>
        <v>0</v>
      </c>
      <c r="AG637" s="289">
        <f t="shared" si="125"/>
        <v>0</v>
      </c>
      <c r="AH637" s="289">
        <f t="shared" si="125"/>
        <v>0</v>
      </c>
      <c r="AI637" s="289">
        <f t="shared" si="125"/>
        <v>0</v>
      </c>
      <c r="AJ637" s="289">
        <f t="shared" si="125"/>
        <v>0</v>
      </c>
      <c r="AK637" s="289">
        <f t="shared" si="125"/>
        <v>0</v>
      </c>
      <c r="AL637" s="289">
        <f t="shared" si="125"/>
        <v>0</v>
      </c>
      <c r="AM637" s="289">
        <f t="shared" si="125"/>
        <v>0</v>
      </c>
      <c r="AN637" s="289">
        <f t="shared" si="125"/>
        <v>0</v>
      </c>
      <c r="AO637" s="289">
        <f t="shared" si="125"/>
        <v>0</v>
      </c>
      <c r="AP637" s="289">
        <f t="shared" si="125"/>
        <v>0</v>
      </c>
      <c r="AQ637" s="289">
        <f t="shared" si="125"/>
        <v>0</v>
      </c>
      <c r="AR637" s="289">
        <f t="shared" si="125"/>
        <v>0</v>
      </c>
      <c r="AS637" s="289">
        <f t="shared" si="125"/>
        <v>0</v>
      </c>
      <c r="AT637" s="289">
        <f t="shared" si="125"/>
        <v>0</v>
      </c>
      <c r="AU637" s="289">
        <f t="shared" si="125"/>
        <v>0</v>
      </c>
      <c r="AV637" s="289">
        <f t="shared" si="125"/>
        <v>0</v>
      </c>
      <c r="AW637" s="289">
        <f t="shared" si="125"/>
        <v>0</v>
      </c>
      <c r="AX637" s="289">
        <f t="shared" si="125"/>
        <v>0</v>
      </c>
      <c r="AY637" s="289">
        <f t="shared" si="125"/>
        <v>0</v>
      </c>
      <c r="AZ637" s="289">
        <f t="shared" si="125"/>
        <v>0</v>
      </c>
      <c r="BA637" s="289">
        <f t="shared" si="125"/>
        <v>0</v>
      </c>
      <c r="BB637" s="289">
        <f t="shared" si="125"/>
        <v>0</v>
      </c>
      <c r="BC637" s="289">
        <f t="shared" si="125"/>
        <v>0</v>
      </c>
      <c r="BD637" s="289">
        <f t="shared" si="125"/>
        <v>0</v>
      </c>
      <c r="BE637" s="289">
        <f t="shared" si="125"/>
        <v>0</v>
      </c>
      <c r="BF637" s="289">
        <f t="shared" si="125"/>
        <v>0</v>
      </c>
      <c r="BG637" s="289">
        <f t="shared" si="125"/>
        <v>0</v>
      </c>
      <c r="BH637" s="289">
        <f t="shared" si="125"/>
        <v>0</v>
      </c>
      <c r="BI637" s="289">
        <f t="shared" si="125"/>
        <v>0</v>
      </c>
      <c r="BJ637" s="289">
        <f t="shared" si="125"/>
        <v>0</v>
      </c>
      <c r="BK637" s="289">
        <f t="shared" si="125"/>
        <v>0</v>
      </c>
      <c r="BL637" s="289">
        <f t="shared" si="125"/>
        <v>0</v>
      </c>
      <c r="BM637" s="289">
        <f t="shared" si="125"/>
        <v>0</v>
      </c>
      <c r="BN637" s="289">
        <f t="shared" si="125"/>
        <v>0</v>
      </c>
      <c r="BO637" s="289">
        <f t="shared" si="125"/>
        <v>0</v>
      </c>
      <c r="BP637" s="289">
        <f t="shared" si="125"/>
        <v>0</v>
      </c>
      <c r="BQ637" s="289">
        <f t="shared" si="125"/>
        <v>0</v>
      </c>
      <c r="BR637" s="289">
        <f t="shared" si="125"/>
        <v>0</v>
      </c>
      <c r="BS637" s="289">
        <f t="shared" si="121"/>
        <v>0</v>
      </c>
      <c r="BT637" s="289">
        <f t="shared" si="119"/>
        <v>0</v>
      </c>
      <c r="BU637" s="289">
        <f t="shared" si="119"/>
        <v>0</v>
      </c>
      <c r="BV637" s="289">
        <f t="shared" si="119"/>
        <v>0</v>
      </c>
      <c r="BW637" s="289">
        <f t="shared" si="119"/>
        <v>0</v>
      </c>
      <c r="BX637" s="289">
        <f t="shared" si="119"/>
        <v>0</v>
      </c>
      <c r="BY637" s="289">
        <f t="shared" si="119"/>
        <v>0</v>
      </c>
      <c r="CA637" s="289">
        <f t="shared" si="120"/>
        <v>0</v>
      </c>
      <c r="CB637" s="289" t="e">
        <f>CB150-#REF!</f>
        <v>#REF!</v>
      </c>
    </row>
    <row r="638" spans="8:80" hidden="1" x14ac:dyDescent="0.35">
      <c r="H638" s="289">
        <f t="shared" ref="H638:BS638" si="127">H161-BZ161</f>
        <v>0</v>
      </c>
      <c r="I638" s="289">
        <f t="shared" si="127"/>
        <v>0</v>
      </c>
      <c r="J638" s="289">
        <f t="shared" si="127"/>
        <v>0</v>
      </c>
      <c r="K638" s="289">
        <f t="shared" si="127"/>
        <v>0</v>
      </c>
      <c r="L638" s="289">
        <f t="shared" si="127"/>
        <v>0</v>
      </c>
      <c r="M638" s="289">
        <f t="shared" si="127"/>
        <v>0</v>
      </c>
      <c r="N638" s="289">
        <f t="shared" si="127"/>
        <v>0</v>
      </c>
      <c r="O638" s="289">
        <f t="shared" si="127"/>
        <v>0</v>
      </c>
      <c r="P638" s="289">
        <f t="shared" si="127"/>
        <v>0</v>
      </c>
      <c r="Q638" s="289">
        <f t="shared" si="127"/>
        <v>0</v>
      </c>
      <c r="R638" s="289">
        <f t="shared" si="127"/>
        <v>0</v>
      </c>
      <c r="S638" s="289">
        <f t="shared" si="127"/>
        <v>0</v>
      </c>
      <c r="T638" s="289">
        <f t="shared" si="127"/>
        <v>0</v>
      </c>
      <c r="U638" s="289">
        <f t="shared" si="127"/>
        <v>0</v>
      </c>
      <c r="V638" s="289">
        <f t="shared" si="127"/>
        <v>0</v>
      </c>
      <c r="W638" s="289">
        <f t="shared" si="127"/>
        <v>0</v>
      </c>
      <c r="X638" s="289">
        <f t="shared" si="127"/>
        <v>0</v>
      </c>
      <c r="Y638" s="289">
        <f t="shared" si="127"/>
        <v>0</v>
      </c>
      <c r="Z638" s="289">
        <f t="shared" si="127"/>
        <v>0</v>
      </c>
      <c r="AA638" s="289">
        <f t="shared" si="127"/>
        <v>0</v>
      </c>
      <c r="AB638" s="289">
        <f t="shared" si="127"/>
        <v>0</v>
      </c>
      <c r="AC638" s="289">
        <f t="shared" si="127"/>
        <v>0</v>
      </c>
      <c r="AD638" s="289">
        <f t="shared" si="127"/>
        <v>0</v>
      </c>
      <c r="AE638" s="289">
        <f t="shared" si="127"/>
        <v>0</v>
      </c>
      <c r="AF638" s="289">
        <f t="shared" si="127"/>
        <v>0</v>
      </c>
      <c r="AG638" s="289">
        <f t="shared" si="127"/>
        <v>0</v>
      </c>
      <c r="AH638" s="289">
        <f t="shared" si="127"/>
        <v>0</v>
      </c>
      <c r="AI638" s="289">
        <f t="shared" si="127"/>
        <v>0</v>
      </c>
      <c r="AJ638" s="289">
        <f t="shared" si="127"/>
        <v>0</v>
      </c>
      <c r="AK638" s="289">
        <f t="shared" si="127"/>
        <v>0</v>
      </c>
      <c r="AL638" s="289">
        <f t="shared" si="127"/>
        <v>0</v>
      </c>
      <c r="AM638" s="289">
        <f t="shared" si="127"/>
        <v>0</v>
      </c>
      <c r="AN638" s="289">
        <f t="shared" si="127"/>
        <v>0</v>
      </c>
      <c r="AO638" s="289">
        <f t="shared" si="127"/>
        <v>0</v>
      </c>
      <c r="AP638" s="289">
        <f t="shared" si="127"/>
        <v>0</v>
      </c>
      <c r="AQ638" s="289">
        <f t="shared" si="127"/>
        <v>0</v>
      </c>
      <c r="AR638" s="289">
        <f t="shared" si="127"/>
        <v>0</v>
      </c>
      <c r="AS638" s="289">
        <f t="shared" si="127"/>
        <v>0</v>
      </c>
      <c r="AT638" s="289">
        <f t="shared" si="127"/>
        <v>0</v>
      </c>
      <c r="AU638" s="289">
        <f t="shared" si="127"/>
        <v>0</v>
      </c>
      <c r="AV638" s="289">
        <f t="shared" si="127"/>
        <v>0</v>
      </c>
      <c r="AW638" s="289">
        <f t="shared" si="127"/>
        <v>0</v>
      </c>
      <c r="AX638" s="289">
        <f t="shared" si="127"/>
        <v>0</v>
      </c>
      <c r="AY638" s="289">
        <f t="shared" si="127"/>
        <v>0</v>
      </c>
      <c r="AZ638" s="289">
        <f t="shared" si="127"/>
        <v>0</v>
      </c>
      <c r="BA638" s="289">
        <f t="shared" si="127"/>
        <v>0</v>
      </c>
      <c r="BB638" s="289">
        <f t="shared" si="127"/>
        <v>0</v>
      </c>
      <c r="BC638" s="289">
        <f t="shared" si="127"/>
        <v>0</v>
      </c>
      <c r="BD638" s="289">
        <f t="shared" si="127"/>
        <v>0</v>
      </c>
      <c r="BE638" s="289">
        <f t="shared" si="127"/>
        <v>0</v>
      </c>
      <c r="BF638" s="289">
        <f t="shared" si="127"/>
        <v>0</v>
      </c>
      <c r="BG638" s="289">
        <f t="shared" si="127"/>
        <v>0</v>
      </c>
      <c r="BH638" s="289">
        <f t="shared" si="127"/>
        <v>0</v>
      </c>
      <c r="BI638" s="289">
        <f t="shared" si="127"/>
        <v>0</v>
      </c>
      <c r="BJ638" s="289">
        <f t="shared" si="127"/>
        <v>0</v>
      </c>
      <c r="BK638" s="289">
        <f t="shared" si="127"/>
        <v>0</v>
      </c>
      <c r="BL638" s="289">
        <f t="shared" si="127"/>
        <v>0</v>
      </c>
      <c r="BM638" s="289">
        <f t="shared" si="127"/>
        <v>0</v>
      </c>
      <c r="BN638" s="289">
        <f t="shared" si="127"/>
        <v>0</v>
      </c>
      <c r="BO638" s="289">
        <f t="shared" si="127"/>
        <v>0</v>
      </c>
      <c r="BP638" s="289">
        <f t="shared" si="127"/>
        <v>0</v>
      </c>
      <c r="BQ638" s="289">
        <f t="shared" si="127"/>
        <v>0</v>
      </c>
      <c r="BR638" s="289">
        <f t="shared" si="127"/>
        <v>0</v>
      </c>
      <c r="BS638" s="289">
        <f t="shared" si="127"/>
        <v>0</v>
      </c>
      <c r="BT638" s="289">
        <f t="shared" ref="BT638:BY638" si="128">BT161-EL161</f>
        <v>0</v>
      </c>
      <c r="BU638" s="289">
        <f t="shared" si="128"/>
        <v>0</v>
      </c>
      <c r="BV638" s="289">
        <f t="shared" si="128"/>
        <v>0</v>
      </c>
      <c r="BW638" s="289">
        <f t="shared" si="128"/>
        <v>0</v>
      </c>
      <c r="BX638" s="289">
        <f t="shared" si="128"/>
        <v>0</v>
      </c>
      <c r="BY638" s="289">
        <f t="shared" si="128"/>
        <v>0</v>
      </c>
      <c r="CA638" s="289">
        <f>CA161-ER161</f>
        <v>0</v>
      </c>
      <c r="CB638" s="289" t="e">
        <f>CB161-#REF!</f>
        <v>#REF!</v>
      </c>
    </row>
    <row r="639" spans="8:80" hidden="1" x14ac:dyDescent="0.35">
      <c r="H639" s="289" t="e">
        <f>#REF!-#REF!</f>
        <v>#REF!</v>
      </c>
      <c r="I639" s="289" t="e">
        <f>#REF!-#REF!</f>
        <v>#REF!</v>
      </c>
      <c r="J639" s="289" t="e">
        <f>#REF!-#REF!</f>
        <v>#REF!</v>
      </c>
      <c r="K639" s="289" t="e">
        <f>#REF!-#REF!</f>
        <v>#REF!</v>
      </c>
      <c r="L639" s="289" t="e">
        <f>#REF!-#REF!</f>
        <v>#REF!</v>
      </c>
      <c r="M639" s="289" t="e">
        <f>#REF!-#REF!</f>
        <v>#REF!</v>
      </c>
      <c r="N639" s="289" t="e">
        <f>#REF!-#REF!</f>
        <v>#REF!</v>
      </c>
      <c r="O639" s="289" t="e">
        <f>#REF!-#REF!</f>
        <v>#REF!</v>
      </c>
      <c r="P639" s="289" t="e">
        <f>#REF!-#REF!</f>
        <v>#REF!</v>
      </c>
      <c r="Q639" s="289" t="e">
        <f>#REF!-#REF!</f>
        <v>#REF!</v>
      </c>
      <c r="R639" s="289" t="e">
        <f>#REF!-#REF!</f>
        <v>#REF!</v>
      </c>
      <c r="S639" s="289" t="e">
        <f>#REF!-#REF!</f>
        <v>#REF!</v>
      </c>
      <c r="T639" s="289" t="e">
        <f>#REF!-#REF!</f>
        <v>#REF!</v>
      </c>
      <c r="U639" s="289" t="e">
        <f>#REF!-#REF!</f>
        <v>#REF!</v>
      </c>
      <c r="V639" s="289" t="e">
        <f>#REF!-#REF!</f>
        <v>#REF!</v>
      </c>
      <c r="W639" s="289" t="e">
        <f>#REF!-#REF!</f>
        <v>#REF!</v>
      </c>
      <c r="X639" s="289" t="e">
        <f>#REF!-#REF!</f>
        <v>#REF!</v>
      </c>
      <c r="Y639" s="289" t="e">
        <f>#REF!-#REF!</f>
        <v>#REF!</v>
      </c>
      <c r="Z639" s="289" t="e">
        <f>#REF!-#REF!</f>
        <v>#REF!</v>
      </c>
      <c r="AA639" s="289" t="e">
        <f>#REF!-#REF!</f>
        <v>#REF!</v>
      </c>
      <c r="AB639" s="289" t="e">
        <f>#REF!-#REF!</f>
        <v>#REF!</v>
      </c>
      <c r="AC639" s="289" t="e">
        <f>#REF!-#REF!</f>
        <v>#REF!</v>
      </c>
      <c r="AD639" s="289" t="e">
        <f>#REF!-#REF!</f>
        <v>#REF!</v>
      </c>
      <c r="AE639" s="289" t="e">
        <f>#REF!-#REF!</f>
        <v>#REF!</v>
      </c>
      <c r="AF639" s="289" t="e">
        <f>#REF!-#REF!</f>
        <v>#REF!</v>
      </c>
      <c r="AG639" s="289" t="e">
        <f>#REF!-#REF!</f>
        <v>#REF!</v>
      </c>
      <c r="AH639" s="289" t="e">
        <f>#REF!-#REF!</f>
        <v>#REF!</v>
      </c>
      <c r="AI639" s="289" t="e">
        <f>#REF!-#REF!</f>
        <v>#REF!</v>
      </c>
      <c r="AJ639" s="289" t="e">
        <f>#REF!-#REF!</f>
        <v>#REF!</v>
      </c>
      <c r="AK639" s="289" t="e">
        <f>#REF!-#REF!</f>
        <v>#REF!</v>
      </c>
      <c r="AL639" s="289" t="e">
        <f>#REF!-#REF!</f>
        <v>#REF!</v>
      </c>
      <c r="AM639" s="289" t="e">
        <f>#REF!-#REF!</f>
        <v>#REF!</v>
      </c>
      <c r="AN639" s="289" t="e">
        <f>#REF!-#REF!</f>
        <v>#REF!</v>
      </c>
      <c r="AO639" s="289" t="e">
        <f>#REF!-#REF!</f>
        <v>#REF!</v>
      </c>
      <c r="AP639" s="289" t="e">
        <f>#REF!-#REF!</f>
        <v>#REF!</v>
      </c>
      <c r="AQ639" s="289" t="e">
        <f>#REF!-#REF!</f>
        <v>#REF!</v>
      </c>
      <c r="AR639" s="289" t="e">
        <f>#REF!-#REF!</f>
        <v>#REF!</v>
      </c>
      <c r="AS639" s="289" t="e">
        <f>#REF!-#REF!</f>
        <v>#REF!</v>
      </c>
      <c r="AT639" s="289" t="e">
        <f>#REF!-#REF!</f>
        <v>#REF!</v>
      </c>
      <c r="AU639" s="289" t="e">
        <f>#REF!-#REF!</f>
        <v>#REF!</v>
      </c>
      <c r="AV639" s="289" t="e">
        <f>#REF!-#REF!</f>
        <v>#REF!</v>
      </c>
      <c r="AW639" s="289" t="e">
        <f>#REF!-#REF!</f>
        <v>#REF!</v>
      </c>
      <c r="AX639" s="289" t="e">
        <f>#REF!-#REF!</f>
        <v>#REF!</v>
      </c>
      <c r="AY639" s="289" t="e">
        <f>#REF!-#REF!</f>
        <v>#REF!</v>
      </c>
      <c r="AZ639" s="289" t="e">
        <f>#REF!-#REF!</f>
        <v>#REF!</v>
      </c>
      <c r="BA639" s="289" t="e">
        <f>#REF!-#REF!</f>
        <v>#REF!</v>
      </c>
      <c r="BB639" s="289" t="e">
        <f>#REF!-#REF!</f>
        <v>#REF!</v>
      </c>
      <c r="BC639" s="289" t="e">
        <f>#REF!-#REF!</f>
        <v>#REF!</v>
      </c>
      <c r="BD639" s="289" t="e">
        <f>#REF!-#REF!</f>
        <v>#REF!</v>
      </c>
      <c r="BE639" s="289" t="e">
        <f>#REF!-#REF!</f>
        <v>#REF!</v>
      </c>
      <c r="BF639" s="289" t="e">
        <f>#REF!-#REF!</f>
        <v>#REF!</v>
      </c>
      <c r="BG639" s="289" t="e">
        <f>#REF!-#REF!</f>
        <v>#REF!</v>
      </c>
      <c r="BH639" s="289" t="e">
        <f>#REF!-#REF!</f>
        <v>#REF!</v>
      </c>
      <c r="BI639" s="289" t="e">
        <f>#REF!-#REF!</f>
        <v>#REF!</v>
      </c>
      <c r="BJ639" s="289" t="e">
        <f>#REF!-#REF!</f>
        <v>#REF!</v>
      </c>
      <c r="BK639" s="289" t="e">
        <f>#REF!-#REF!</f>
        <v>#REF!</v>
      </c>
      <c r="BL639" s="289" t="e">
        <f>#REF!-#REF!</f>
        <v>#REF!</v>
      </c>
      <c r="BM639" s="289" t="e">
        <f>#REF!-#REF!</f>
        <v>#REF!</v>
      </c>
      <c r="BN639" s="289" t="e">
        <f>#REF!-#REF!</f>
        <v>#REF!</v>
      </c>
      <c r="BO639" s="289" t="e">
        <f>#REF!-#REF!</f>
        <v>#REF!</v>
      </c>
      <c r="BP639" s="289" t="e">
        <f>#REF!-#REF!</f>
        <v>#REF!</v>
      </c>
      <c r="BQ639" s="289" t="e">
        <f>#REF!-#REF!</f>
        <v>#REF!</v>
      </c>
      <c r="BR639" s="289" t="e">
        <f>#REF!-#REF!</f>
        <v>#REF!</v>
      </c>
      <c r="BS639" s="289" t="e">
        <f>#REF!-#REF!</f>
        <v>#REF!</v>
      </c>
      <c r="BT639" s="289" t="e">
        <f>#REF!-#REF!</f>
        <v>#REF!</v>
      </c>
      <c r="BU639" s="289" t="e">
        <f>#REF!-#REF!</f>
        <v>#REF!</v>
      </c>
      <c r="BV639" s="289" t="e">
        <f>#REF!-#REF!</f>
        <v>#REF!</v>
      </c>
      <c r="BW639" s="289" t="e">
        <f>#REF!-#REF!</f>
        <v>#REF!</v>
      </c>
      <c r="BX639" s="289" t="e">
        <f>#REF!-#REF!</f>
        <v>#REF!</v>
      </c>
      <c r="BY639" s="289" t="e">
        <f>#REF!-#REF!</f>
        <v>#REF!</v>
      </c>
      <c r="CA639" s="289" t="e">
        <f>#REF!-#REF!</f>
        <v>#REF!</v>
      </c>
      <c r="CB639" s="289" t="e">
        <f>#REF!-#REF!</f>
        <v>#REF!</v>
      </c>
    </row>
    <row r="640" spans="8:80" hidden="1" x14ac:dyDescent="0.35">
      <c r="H640" s="289" t="e">
        <f>#REF!-#REF!</f>
        <v>#REF!</v>
      </c>
      <c r="I640" s="289" t="e">
        <f>#REF!-#REF!</f>
        <v>#REF!</v>
      </c>
      <c r="J640" s="289" t="e">
        <f>#REF!-#REF!</f>
        <v>#REF!</v>
      </c>
      <c r="K640" s="289" t="e">
        <f>#REF!-#REF!</f>
        <v>#REF!</v>
      </c>
      <c r="L640" s="289" t="e">
        <f>#REF!-#REF!</f>
        <v>#REF!</v>
      </c>
      <c r="M640" s="289" t="e">
        <f>#REF!-#REF!</f>
        <v>#REF!</v>
      </c>
      <c r="N640" s="289" t="e">
        <f>#REF!-#REF!</f>
        <v>#REF!</v>
      </c>
      <c r="O640" s="289" t="e">
        <f>#REF!-#REF!</f>
        <v>#REF!</v>
      </c>
      <c r="P640" s="289" t="e">
        <f>#REF!-#REF!</f>
        <v>#REF!</v>
      </c>
      <c r="Q640" s="289" t="e">
        <f>#REF!-#REF!</f>
        <v>#REF!</v>
      </c>
      <c r="R640" s="289" t="e">
        <f>#REF!-#REF!</f>
        <v>#REF!</v>
      </c>
      <c r="S640" s="289" t="e">
        <f>#REF!-#REF!</f>
        <v>#REF!</v>
      </c>
      <c r="T640" s="289" t="e">
        <f>#REF!-#REF!</f>
        <v>#REF!</v>
      </c>
      <c r="U640" s="289" t="e">
        <f>#REF!-#REF!</f>
        <v>#REF!</v>
      </c>
      <c r="V640" s="289" t="e">
        <f>#REF!-#REF!</f>
        <v>#REF!</v>
      </c>
      <c r="W640" s="289" t="e">
        <f>#REF!-#REF!</f>
        <v>#REF!</v>
      </c>
      <c r="X640" s="289" t="e">
        <f>#REF!-#REF!</f>
        <v>#REF!</v>
      </c>
      <c r="Y640" s="289" t="e">
        <f>#REF!-#REF!</f>
        <v>#REF!</v>
      </c>
      <c r="Z640" s="289" t="e">
        <f>#REF!-#REF!</f>
        <v>#REF!</v>
      </c>
      <c r="AA640" s="289" t="e">
        <f>#REF!-#REF!</f>
        <v>#REF!</v>
      </c>
      <c r="AB640" s="289" t="e">
        <f>#REF!-#REF!</f>
        <v>#REF!</v>
      </c>
      <c r="AC640" s="289" t="e">
        <f>#REF!-#REF!</f>
        <v>#REF!</v>
      </c>
      <c r="AD640" s="289" t="e">
        <f>#REF!-#REF!</f>
        <v>#REF!</v>
      </c>
      <c r="AE640" s="289" t="e">
        <f>#REF!-#REF!</f>
        <v>#REF!</v>
      </c>
      <c r="AF640" s="289" t="e">
        <f>#REF!-#REF!</f>
        <v>#REF!</v>
      </c>
      <c r="AG640" s="289" t="e">
        <f>#REF!-#REF!</f>
        <v>#REF!</v>
      </c>
      <c r="AH640" s="289" t="e">
        <f>#REF!-#REF!</f>
        <v>#REF!</v>
      </c>
      <c r="AI640" s="289" t="e">
        <f>#REF!-#REF!</f>
        <v>#REF!</v>
      </c>
      <c r="AJ640" s="289" t="e">
        <f>#REF!-#REF!</f>
        <v>#REF!</v>
      </c>
      <c r="AK640" s="289" t="e">
        <f>#REF!-#REF!</f>
        <v>#REF!</v>
      </c>
      <c r="AL640" s="289" t="e">
        <f>#REF!-#REF!</f>
        <v>#REF!</v>
      </c>
      <c r="AM640" s="289" t="e">
        <f>#REF!-#REF!</f>
        <v>#REF!</v>
      </c>
      <c r="AN640" s="289" t="e">
        <f>#REF!-#REF!</f>
        <v>#REF!</v>
      </c>
      <c r="AO640" s="289" t="e">
        <f>#REF!-#REF!</f>
        <v>#REF!</v>
      </c>
      <c r="AP640" s="289" t="e">
        <f>#REF!-#REF!</f>
        <v>#REF!</v>
      </c>
      <c r="AQ640" s="289" t="e">
        <f>#REF!-#REF!</f>
        <v>#REF!</v>
      </c>
      <c r="AR640" s="289" t="e">
        <f>#REF!-#REF!</f>
        <v>#REF!</v>
      </c>
      <c r="AS640" s="289" t="e">
        <f>#REF!-#REF!</f>
        <v>#REF!</v>
      </c>
      <c r="AT640" s="289" t="e">
        <f>#REF!-#REF!</f>
        <v>#REF!</v>
      </c>
      <c r="AU640" s="289" t="e">
        <f>#REF!-#REF!</f>
        <v>#REF!</v>
      </c>
      <c r="AV640" s="289" t="e">
        <f>#REF!-#REF!</f>
        <v>#REF!</v>
      </c>
      <c r="AW640" s="289" t="e">
        <f>#REF!-#REF!</f>
        <v>#REF!</v>
      </c>
      <c r="AX640" s="289" t="e">
        <f>#REF!-#REF!</f>
        <v>#REF!</v>
      </c>
      <c r="AY640" s="289" t="e">
        <f>#REF!-#REF!</f>
        <v>#REF!</v>
      </c>
      <c r="AZ640" s="289" t="e">
        <f>#REF!-#REF!</f>
        <v>#REF!</v>
      </c>
      <c r="BA640" s="289" t="e">
        <f>#REF!-#REF!</f>
        <v>#REF!</v>
      </c>
      <c r="BB640" s="289" t="e">
        <f>#REF!-#REF!</f>
        <v>#REF!</v>
      </c>
      <c r="BC640" s="289" t="e">
        <f>#REF!-#REF!</f>
        <v>#REF!</v>
      </c>
      <c r="BD640" s="289" t="e">
        <f>#REF!-#REF!</f>
        <v>#REF!</v>
      </c>
      <c r="BE640" s="289" t="e">
        <f>#REF!-#REF!</f>
        <v>#REF!</v>
      </c>
      <c r="BF640" s="289" t="e">
        <f>#REF!-#REF!</f>
        <v>#REF!</v>
      </c>
      <c r="BG640" s="289" t="e">
        <f>#REF!-#REF!</f>
        <v>#REF!</v>
      </c>
      <c r="BH640" s="289" t="e">
        <f>#REF!-#REF!</f>
        <v>#REF!</v>
      </c>
      <c r="BI640" s="289" t="e">
        <f>#REF!-#REF!</f>
        <v>#REF!</v>
      </c>
      <c r="BJ640" s="289" t="e">
        <f>#REF!-#REF!</f>
        <v>#REF!</v>
      </c>
      <c r="BK640" s="289" t="e">
        <f>#REF!-#REF!</f>
        <v>#REF!</v>
      </c>
      <c r="BL640" s="289" t="e">
        <f>#REF!-#REF!</f>
        <v>#REF!</v>
      </c>
      <c r="BM640" s="289" t="e">
        <f>#REF!-#REF!</f>
        <v>#REF!</v>
      </c>
      <c r="BN640" s="289" t="e">
        <f>#REF!-#REF!</f>
        <v>#REF!</v>
      </c>
      <c r="BO640" s="289" t="e">
        <f>#REF!-#REF!</f>
        <v>#REF!</v>
      </c>
      <c r="BP640" s="289" t="e">
        <f>#REF!-#REF!</f>
        <v>#REF!</v>
      </c>
      <c r="BQ640" s="289" t="e">
        <f>#REF!-#REF!</f>
        <v>#REF!</v>
      </c>
      <c r="BR640" s="289" t="e">
        <f>#REF!-#REF!</f>
        <v>#REF!</v>
      </c>
      <c r="BS640" s="289" t="e">
        <f>#REF!-#REF!</f>
        <v>#REF!</v>
      </c>
      <c r="BT640" s="289" t="e">
        <f>#REF!-#REF!</f>
        <v>#REF!</v>
      </c>
      <c r="BU640" s="289" t="e">
        <f>#REF!-#REF!</f>
        <v>#REF!</v>
      </c>
      <c r="BV640" s="289" t="e">
        <f>#REF!-#REF!</f>
        <v>#REF!</v>
      </c>
      <c r="BW640" s="289" t="e">
        <f>#REF!-#REF!</f>
        <v>#REF!</v>
      </c>
      <c r="BX640" s="289" t="e">
        <f>#REF!-#REF!</f>
        <v>#REF!</v>
      </c>
      <c r="BY640" s="289" t="e">
        <f>#REF!-#REF!</f>
        <v>#REF!</v>
      </c>
      <c r="CA640" s="289" t="e">
        <f>#REF!-#REF!</f>
        <v>#REF!</v>
      </c>
      <c r="CB640" s="289" t="e">
        <f>#REF!-#REF!</f>
        <v>#REF!</v>
      </c>
    </row>
    <row r="641" spans="8:80" hidden="1" x14ac:dyDescent="0.35">
      <c r="H641" s="289" t="e">
        <f>#REF!-#REF!</f>
        <v>#REF!</v>
      </c>
      <c r="I641" s="289" t="e">
        <f>#REF!-#REF!</f>
        <v>#REF!</v>
      </c>
      <c r="J641" s="289" t="e">
        <f>#REF!-#REF!</f>
        <v>#REF!</v>
      </c>
      <c r="K641" s="289" t="e">
        <f>#REF!-#REF!</f>
        <v>#REF!</v>
      </c>
      <c r="L641" s="289" t="e">
        <f>#REF!-#REF!</f>
        <v>#REF!</v>
      </c>
      <c r="M641" s="289" t="e">
        <f>#REF!-#REF!</f>
        <v>#REF!</v>
      </c>
      <c r="N641" s="289" t="e">
        <f>#REF!-#REF!</f>
        <v>#REF!</v>
      </c>
      <c r="O641" s="289" t="e">
        <f>#REF!-#REF!</f>
        <v>#REF!</v>
      </c>
      <c r="P641" s="289" t="e">
        <f>#REF!-#REF!</f>
        <v>#REF!</v>
      </c>
      <c r="Q641" s="289" t="e">
        <f>#REF!-#REF!</f>
        <v>#REF!</v>
      </c>
      <c r="R641" s="289" t="e">
        <f>#REF!-#REF!</f>
        <v>#REF!</v>
      </c>
      <c r="S641" s="289" t="e">
        <f>#REF!-#REF!</f>
        <v>#REF!</v>
      </c>
      <c r="T641" s="289" t="e">
        <f>#REF!-#REF!</f>
        <v>#REF!</v>
      </c>
      <c r="U641" s="289" t="e">
        <f>#REF!-#REF!</f>
        <v>#REF!</v>
      </c>
      <c r="V641" s="289" t="e">
        <f>#REF!-#REF!</f>
        <v>#REF!</v>
      </c>
      <c r="W641" s="289" t="e">
        <f>#REF!-#REF!</f>
        <v>#REF!</v>
      </c>
      <c r="X641" s="289" t="e">
        <f>#REF!-#REF!</f>
        <v>#REF!</v>
      </c>
      <c r="Y641" s="289" t="e">
        <f>#REF!-#REF!</f>
        <v>#REF!</v>
      </c>
      <c r="Z641" s="289" t="e">
        <f>#REF!-#REF!</f>
        <v>#REF!</v>
      </c>
      <c r="AA641" s="289" t="e">
        <f>#REF!-#REF!</f>
        <v>#REF!</v>
      </c>
      <c r="AB641" s="289" t="e">
        <f>#REF!-#REF!</f>
        <v>#REF!</v>
      </c>
      <c r="AC641" s="289" t="e">
        <f>#REF!-#REF!</f>
        <v>#REF!</v>
      </c>
      <c r="AD641" s="289" t="e">
        <f>#REF!-#REF!</f>
        <v>#REF!</v>
      </c>
      <c r="AE641" s="289" t="e">
        <f>#REF!-#REF!</f>
        <v>#REF!</v>
      </c>
      <c r="AF641" s="289" t="e">
        <f>#REF!-#REF!</f>
        <v>#REF!</v>
      </c>
      <c r="AG641" s="289" t="e">
        <f>#REF!-#REF!</f>
        <v>#REF!</v>
      </c>
      <c r="AH641" s="289" t="e">
        <f>#REF!-#REF!</f>
        <v>#REF!</v>
      </c>
      <c r="AI641" s="289" t="e">
        <f>#REF!-#REF!</f>
        <v>#REF!</v>
      </c>
      <c r="AJ641" s="289" t="e">
        <f>#REF!-#REF!</f>
        <v>#REF!</v>
      </c>
      <c r="AK641" s="289" t="e">
        <f>#REF!-#REF!</f>
        <v>#REF!</v>
      </c>
      <c r="AL641" s="289" t="e">
        <f>#REF!-#REF!</f>
        <v>#REF!</v>
      </c>
      <c r="AM641" s="289" t="e">
        <f>#REF!-#REF!</f>
        <v>#REF!</v>
      </c>
      <c r="AN641" s="289" t="e">
        <f>#REF!-#REF!</f>
        <v>#REF!</v>
      </c>
      <c r="AO641" s="289" t="e">
        <f>#REF!-#REF!</f>
        <v>#REF!</v>
      </c>
      <c r="AP641" s="289" t="e">
        <f>#REF!-#REF!</f>
        <v>#REF!</v>
      </c>
      <c r="AQ641" s="289" t="e">
        <f>#REF!-#REF!</f>
        <v>#REF!</v>
      </c>
      <c r="AR641" s="289" t="e">
        <f>#REF!-#REF!</f>
        <v>#REF!</v>
      </c>
      <c r="AS641" s="289" t="e">
        <f>#REF!-#REF!</f>
        <v>#REF!</v>
      </c>
      <c r="AT641" s="289" t="e">
        <f>#REF!-#REF!</f>
        <v>#REF!</v>
      </c>
      <c r="AU641" s="289" t="e">
        <f>#REF!-#REF!</f>
        <v>#REF!</v>
      </c>
      <c r="AV641" s="289" t="e">
        <f>#REF!-#REF!</f>
        <v>#REF!</v>
      </c>
      <c r="AW641" s="289" t="e">
        <f>#REF!-#REF!</f>
        <v>#REF!</v>
      </c>
      <c r="AX641" s="289" t="e">
        <f>#REF!-#REF!</f>
        <v>#REF!</v>
      </c>
      <c r="AY641" s="289" t="e">
        <f>#REF!-#REF!</f>
        <v>#REF!</v>
      </c>
      <c r="AZ641" s="289" t="e">
        <f>#REF!-#REF!</f>
        <v>#REF!</v>
      </c>
      <c r="BA641" s="289" t="e">
        <f>#REF!-#REF!</f>
        <v>#REF!</v>
      </c>
      <c r="BB641" s="289" t="e">
        <f>#REF!-#REF!</f>
        <v>#REF!</v>
      </c>
      <c r="BC641" s="289" t="e">
        <f>#REF!-#REF!</f>
        <v>#REF!</v>
      </c>
      <c r="BD641" s="289" t="e">
        <f>#REF!-#REF!</f>
        <v>#REF!</v>
      </c>
      <c r="BE641" s="289" t="e">
        <f>#REF!-#REF!</f>
        <v>#REF!</v>
      </c>
      <c r="BF641" s="289" t="e">
        <f>#REF!-#REF!</f>
        <v>#REF!</v>
      </c>
      <c r="BG641" s="289" t="e">
        <f>#REF!-#REF!</f>
        <v>#REF!</v>
      </c>
      <c r="BH641" s="289" t="e">
        <f>#REF!-#REF!</f>
        <v>#REF!</v>
      </c>
      <c r="BI641" s="289" t="e">
        <f>#REF!-#REF!</f>
        <v>#REF!</v>
      </c>
      <c r="BJ641" s="289" t="e">
        <f>#REF!-#REF!</f>
        <v>#REF!</v>
      </c>
      <c r="BK641" s="289" t="e">
        <f>#REF!-#REF!</f>
        <v>#REF!</v>
      </c>
      <c r="BL641" s="289" t="e">
        <f>#REF!-#REF!</f>
        <v>#REF!</v>
      </c>
      <c r="BM641" s="289" t="e">
        <f>#REF!-#REF!</f>
        <v>#REF!</v>
      </c>
      <c r="BN641" s="289" t="e">
        <f>#REF!-#REF!</f>
        <v>#REF!</v>
      </c>
      <c r="BO641" s="289" t="e">
        <f>#REF!-#REF!</f>
        <v>#REF!</v>
      </c>
      <c r="BP641" s="289" t="e">
        <f>#REF!-#REF!</f>
        <v>#REF!</v>
      </c>
      <c r="BQ641" s="289" t="e">
        <f>#REF!-#REF!</f>
        <v>#REF!</v>
      </c>
      <c r="BR641" s="289" t="e">
        <f>#REF!-#REF!</f>
        <v>#REF!</v>
      </c>
      <c r="BS641" s="289" t="e">
        <f>#REF!-#REF!</f>
        <v>#REF!</v>
      </c>
      <c r="BT641" s="289" t="e">
        <f>#REF!-#REF!</f>
        <v>#REF!</v>
      </c>
      <c r="BU641" s="289" t="e">
        <f>#REF!-#REF!</f>
        <v>#REF!</v>
      </c>
      <c r="BV641" s="289" t="e">
        <f>#REF!-#REF!</f>
        <v>#REF!</v>
      </c>
      <c r="BW641" s="289" t="e">
        <f>#REF!-#REF!</f>
        <v>#REF!</v>
      </c>
      <c r="BX641" s="289" t="e">
        <f>#REF!-#REF!</f>
        <v>#REF!</v>
      </c>
      <c r="BY641" s="289" t="e">
        <f>#REF!-#REF!</f>
        <v>#REF!</v>
      </c>
      <c r="CA641" s="289" t="e">
        <f>#REF!-#REF!</f>
        <v>#REF!</v>
      </c>
      <c r="CB641" s="289" t="e">
        <f>#REF!-#REF!</f>
        <v>#REF!</v>
      </c>
    </row>
    <row r="642" spans="8:80" hidden="1" x14ac:dyDescent="0.35">
      <c r="H642" s="289" t="e">
        <f>#REF!-#REF!</f>
        <v>#REF!</v>
      </c>
      <c r="I642" s="289" t="e">
        <f>#REF!-#REF!</f>
        <v>#REF!</v>
      </c>
      <c r="J642" s="289" t="e">
        <f>#REF!-#REF!</f>
        <v>#REF!</v>
      </c>
      <c r="K642" s="289" t="e">
        <f>#REF!-#REF!</f>
        <v>#REF!</v>
      </c>
      <c r="L642" s="289" t="e">
        <f>#REF!-#REF!</f>
        <v>#REF!</v>
      </c>
      <c r="M642" s="289" t="e">
        <f>#REF!-#REF!</f>
        <v>#REF!</v>
      </c>
      <c r="N642" s="289" t="e">
        <f>#REF!-#REF!</f>
        <v>#REF!</v>
      </c>
      <c r="O642" s="289" t="e">
        <f>#REF!-#REF!</f>
        <v>#REF!</v>
      </c>
      <c r="P642" s="289" t="e">
        <f>#REF!-#REF!</f>
        <v>#REF!</v>
      </c>
      <c r="Q642" s="289" t="e">
        <f>#REF!-#REF!</f>
        <v>#REF!</v>
      </c>
      <c r="R642" s="289" t="e">
        <f>#REF!-#REF!</f>
        <v>#REF!</v>
      </c>
      <c r="S642" s="289" t="e">
        <f>#REF!-#REF!</f>
        <v>#REF!</v>
      </c>
      <c r="T642" s="289" t="e">
        <f>#REF!-#REF!</f>
        <v>#REF!</v>
      </c>
      <c r="U642" s="289" t="e">
        <f>#REF!-#REF!</f>
        <v>#REF!</v>
      </c>
      <c r="V642" s="289" t="e">
        <f>#REF!-#REF!</f>
        <v>#REF!</v>
      </c>
      <c r="W642" s="289" t="e">
        <f>#REF!-#REF!</f>
        <v>#REF!</v>
      </c>
      <c r="X642" s="289" t="e">
        <f>#REF!-#REF!</f>
        <v>#REF!</v>
      </c>
      <c r="Y642" s="289" t="e">
        <f>#REF!-#REF!</f>
        <v>#REF!</v>
      </c>
      <c r="Z642" s="289" t="e">
        <f>#REF!-#REF!</f>
        <v>#REF!</v>
      </c>
      <c r="AA642" s="289" t="e">
        <f>#REF!-#REF!</f>
        <v>#REF!</v>
      </c>
      <c r="AB642" s="289" t="e">
        <f>#REF!-#REF!</f>
        <v>#REF!</v>
      </c>
      <c r="AC642" s="289" t="e">
        <f>#REF!-#REF!</f>
        <v>#REF!</v>
      </c>
      <c r="AD642" s="289" t="e">
        <f>#REF!-#REF!</f>
        <v>#REF!</v>
      </c>
      <c r="AE642" s="289" t="e">
        <f>#REF!-#REF!</f>
        <v>#REF!</v>
      </c>
      <c r="AF642" s="289" t="e">
        <f>#REF!-#REF!</f>
        <v>#REF!</v>
      </c>
      <c r="AG642" s="289" t="e">
        <f>#REF!-#REF!</f>
        <v>#REF!</v>
      </c>
      <c r="AH642" s="289" t="e">
        <f>#REF!-#REF!</f>
        <v>#REF!</v>
      </c>
      <c r="AI642" s="289" t="e">
        <f>#REF!-#REF!</f>
        <v>#REF!</v>
      </c>
      <c r="AJ642" s="289" t="e">
        <f>#REF!-#REF!</f>
        <v>#REF!</v>
      </c>
      <c r="AK642" s="289" t="e">
        <f>#REF!-#REF!</f>
        <v>#REF!</v>
      </c>
      <c r="AL642" s="289" t="e">
        <f>#REF!-#REF!</f>
        <v>#REF!</v>
      </c>
      <c r="AM642" s="289" t="e">
        <f>#REF!-#REF!</f>
        <v>#REF!</v>
      </c>
      <c r="AN642" s="289" t="e">
        <f>#REF!-#REF!</f>
        <v>#REF!</v>
      </c>
      <c r="AO642" s="289" t="e">
        <f>#REF!-#REF!</f>
        <v>#REF!</v>
      </c>
      <c r="AP642" s="289" t="e">
        <f>#REF!-#REF!</f>
        <v>#REF!</v>
      </c>
      <c r="AQ642" s="289" t="e">
        <f>#REF!-#REF!</f>
        <v>#REF!</v>
      </c>
      <c r="AR642" s="289" t="e">
        <f>#REF!-#REF!</f>
        <v>#REF!</v>
      </c>
      <c r="AS642" s="289" t="e">
        <f>#REF!-#REF!</f>
        <v>#REF!</v>
      </c>
      <c r="AT642" s="289" t="e">
        <f>#REF!-#REF!</f>
        <v>#REF!</v>
      </c>
      <c r="AU642" s="289" t="e">
        <f>#REF!-#REF!</f>
        <v>#REF!</v>
      </c>
      <c r="AV642" s="289" t="e">
        <f>#REF!-#REF!</f>
        <v>#REF!</v>
      </c>
      <c r="AW642" s="289" t="e">
        <f>#REF!-#REF!</f>
        <v>#REF!</v>
      </c>
      <c r="AX642" s="289" t="e">
        <f>#REF!-#REF!</f>
        <v>#REF!</v>
      </c>
      <c r="AY642" s="289" t="e">
        <f>#REF!-#REF!</f>
        <v>#REF!</v>
      </c>
      <c r="AZ642" s="289" t="e">
        <f>#REF!-#REF!</f>
        <v>#REF!</v>
      </c>
      <c r="BA642" s="289" t="e">
        <f>#REF!-#REF!</f>
        <v>#REF!</v>
      </c>
      <c r="BB642" s="289" t="e">
        <f>#REF!-#REF!</f>
        <v>#REF!</v>
      </c>
      <c r="BC642" s="289" t="e">
        <f>#REF!-#REF!</f>
        <v>#REF!</v>
      </c>
      <c r="BD642" s="289" t="e">
        <f>#REF!-#REF!</f>
        <v>#REF!</v>
      </c>
      <c r="BE642" s="289" t="e">
        <f>#REF!-#REF!</f>
        <v>#REF!</v>
      </c>
      <c r="BF642" s="289" t="e">
        <f>#REF!-#REF!</f>
        <v>#REF!</v>
      </c>
      <c r="BG642" s="289" t="e">
        <f>#REF!-#REF!</f>
        <v>#REF!</v>
      </c>
      <c r="BH642" s="289" t="e">
        <f>#REF!-#REF!</f>
        <v>#REF!</v>
      </c>
      <c r="BI642" s="289" t="e">
        <f>#REF!-#REF!</f>
        <v>#REF!</v>
      </c>
      <c r="BJ642" s="289" t="e">
        <f>#REF!-#REF!</f>
        <v>#REF!</v>
      </c>
      <c r="BK642" s="289" t="e">
        <f>#REF!-#REF!</f>
        <v>#REF!</v>
      </c>
      <c r="BL642" s="289" t="e">
        <f>#REF!-#REF!</f>
        <v>#REF!</v>
      </c>
      <c r="BM642" s="289" t="e">
        <f>#REF!-#REF!</f>
        <v>#REF!</v>
      </c>
      <c r="BN642" s="289" t="e">
        <f>#REF!-#REF!</f>
        <v>#REF!</v>
      </c>
      <c r="BO642" s="289" t="e">
        <f>#REF!-#REF!</f>
        <v>#REF!</v>
      </c>
      <c r="BP642" s="289" t="e">
        <f>#REF!-#REF!</f>
        <v>#REF!</v>
      </c>
      <c r="BQ642" s="289" t="e">
        <f>#REF!-#REF!</f>
        <v>#REF!</v>
      </c>
      <c r="BR642" s="289" t="e">
        <f>#REF!-#REF!</f>
        <v>#REF!</v>
      </c>
      <c r="BS642" s="289" t="e">
        <f>#REF!-#REF!</f>
        <v>#REF!</v>
      </c>
      <c r="BT642" s="289" t="e">
        <f>#REF!-#REF!</f>
        <v>#REF!</v>
      </c>
      <c r="BU642" s="289" t="e">
        <f>#REF!-#REF!</f>
        <v>#REF!</v>
      </c>
      <c r="BV642" s="289" t="e">
        <f>#REF!-#REF!</f>
        <v>#REF!</v>
      </c>
      <c r="BW642" s="289" t="e">
        <f>#REF!-#REF!</f>
        <v>#REF!</v>
      </c>
      <c r="BX642" s="289" t="e">
        <f>#REF!-#REF!</f>
        <v>#REF!</v>
      </c>
      <c r="BY642" s="289" t="e">
        <f>#REF!-#REF!</f>
        <v>#REF!</v>
      </c>
      <c r="CA642" s="289" t="e">
        <f>#REF!-#REF!</f>
        <v>#REF!</v>
      </c>
      <c r="CB642" s="289" t="e">
        <f>#REF!-#REF!</f>
        <v>#REF!</v>
      </c>
    </row>
    <row r="643" spans="8:80" hidden="1" x14ac:dyDescent="0.35">
      <c r="H643" s="289" t="e">
        <f>#REF!-#REF!</f>
        <v>#REF!</v>
      </c>
      <c r="I643" s="289" t="e">
        <f>#REF!-#REF!</f>
        <v>#REF!</v>
      </c>
      <c r="J643" s="289" t="e">
        <f>#REF!-#REF!</f>
        <v>#REF!</v>
      </c>
      <c r="K643" s="289" t="e">
        <f>#REF!-#REF!</f>
        <v>#REF!</v>
      </c>
      <c r="L643" s="289" t="e">
        <f>#REF!-#REF!</f>
        <v>#REF!</v>
      </c>
      <c r="M643" s="289" t="e">
        <f>#REF!-#REF!</f>
        <v>#REF!</v>
      </c>
      <c r="N643" s="289" t="e">
        <f>#REF!-#REF!</f>
        <v>#REF!</v>
      </c>
      <c r="O643" s="289" t="e">
        <f>#REF!-#REF!</f>
        <v>#REF!</v>
      </c>
      <c r="P643" s="289" t="e">
        <f>#REF!-#REF!</f>
        <v>#REF!</v>
      </c>
      <c r="Q643" s="289" t="e">
        <f>#REF!-#REF!</f>
        <v>#REF!</v>
      </c>
      <c r="R643" s="289" t="e">
        <f>#REF!-#REF!</f>
        <v>#REF!</v>
      </c>
      <c r="S643" s="289" t="e">
        <f>#REF!-#REF!</f>
        <v>#REF!</v>
      </c>
      <c r="T643" s="289" t="e">
        <f>#REF!-#REF!</f>
        <v>#REF!</v>
      </c>
      <c r="U643" s="289" t="e">
        <f>#REF!-#REF!</f>
        <v>#REF!</v>
      </c>
      <c r="V643" s="289" t="e">
        <f>#REF!-#REF!</f>
        <v>#REF!</v>
      </c>
      <c r="W643" s="289" t="e">
        <f>#REF!-#REF!</f>
        <v>#REF!</v>
      </c>
      <c r="X643" s="289" t="e">
        <f>#REF!-#REF!</f>
        <v>#REF!</v>
      </c>
      <c r="Y643" s="289" t="e">
        <f>#REF!-#REF!</f>
        <v>#REF!</v>
      </c>
      <c r="Z643" s="289" t="e">
        <f>#REF!-#REF!</f>
        <v>#REF!</v>
      </c>
      <c r="AA643" s="289" t="e">
        <f>#REF!-#REF!</f>
        <v>#REF!</v>
      </c>
      <c r="AB643" s="289" t="e">
        <f>#REF!-#REF!</f>
        <v>#REF!</v>
      </c>
      <c r="AC643" s="289" t="e">
        <f>#REF!-#REF!</f>
        <v>#REF!</v>
      </c>
      <c r="AD643" s="289" t="e">
        <f>#REF!-#REF!</f>
        <v>#REF!</v>
      </c>
      <c r="AE643" s="289" t="e">
        <f>#REF!-#REF!</f>
        <v>#REF!</v>
      </c>
      <c r="AF643" s="289" t="e">
        <f>#REF!-#REF!</f>
        <v>#REF!</v>
      </c>
      <c r="AG643" s="289" t="e">
        <f>#REF!-#REF!</f>
        <v>#REF!</v>
      </c>
      <c r="AH643" s="289" t="e">
        <f>#REF!-#REF!</f>
        <v>#REF!</v>
      </c>
      <c r="AI643" s="289" t="e">
        <f>#REF!-#REF!</f>
        <v>#REF!</v>
      </c>
      <c r="AJ643" s="289" t="e">
        <f>#REF!-#REF!</f>
        <v>#REF!</v>
      </c>
      <c r="AK643" s="289" t="e">
        <f>#REF!-#REF!</f>
        <v>#REF!</v>
      </c>
      <c r="AL643" s="289" t="e">
        <f>#REF!-#REF!</f>
        <v>#REF!</v>
      </c>
      <c r="AM643" s="289" t="e">
        <f>#REF!-#REF!</f>
        <v>#REF!</v>
      </c>
      <c r="AN643" s="289" t="e">
        <f>#REF!-#REF!</f>
        <v>#REF!</v>
      </c>
      <c r="AO643" s="289" t="e">
        <f>#REF!-#REF!</f>
        <v>#REF!</v>
      </c>
      <c r="AP643" s="289" t="e">
        <f>#REF!-#REF!</f>
        <v>#REF!</v>
      </c>
      <c r="AQ643" s="289" t="e">
        <f>#REF!-#REF!</f>
        <v>#REF!</v>
      </c>
      <c r="AR643" s="289" t="e">
        <f>#REF!-#REF!</f>
        <v>#REF!</v>
      </c>
      <c r="AS643" s="289" t="e">
        <f>#REF!-#REF!</f>
        <v>#REF!</v>
      </c>
      <c r="AT643" s="289" t="e">
        <f>#REF!-#REF!</f>
        <v>#REF!</v>
      </c>
      <c r="AU643" s="289" t="e">
        <f>#REF!-#REF!</f>
        <v>#REF!</v>
      </c>
      <c r="AV643" s="289" t="e">
        <f>#REF!-#REF!</f>
        <v>#REF!</v>
      </c>
      <c r="AW643" s="289" t="e">
        <f>#REF!-#REF!</f>
        <v>#REF!</v>
      </c>
      <c r="AX643" s="289" t="e">
        <f>#REF!-#REF!</f>
        <v>#REF!</v>
      </c>
      <c r="AY643" s="289" t="e">
        <f>#REF!-#REF!</f>
        <v>#REF!</v>
      </c>
      <c r="AZ643" s="289" t="e">
        <f>#REF!-#REF!</f>
        <v>#REF!</v>
      </c>
      <c r="BA643" s="289" t="e">
        <f>#REF!-#REF!</f>
        <v>#REF!</v>
      </c>
      <c r="BB643" s="289" t="e">
        <f>#REF!-#REF!</f>
        <v>#REF!</v>
      </c>
      <c r="BC643" s="289" t="e">
        <f>#REF!-#REF!</f>
        <v>#REF!</v>
      </c>
      <c r="BD643" s="289" t="e">
        <f>#REF!-#REF!</f>
        <v>#REF!</v>
      </c>
      <c r="BE643" s="289" t="e">
        <f>#REF!-#REF!</f>
        <v>#REF!</v>
      </c>
      <c r="BF643" s="289" t="e">
        <f>#REF!-#REF!</f>
        <v>#REF!</v>
      </c>
      <c r="BG643" s="289" t="e">
        <f>#REF!-#REF!</f>
        <v>#REF!</v>
      </c>
      <c r="BH643" s="289" t="e">
        <f>#REF!-#REF!</f>
        <v>#REF!</v>
      </c>
      <c r="BI643" s="289" t="e">
        <f>#REF!-#REF!</f>
        <v>#REF!</v>
      </c>
      <c r="BJ643" s="289" t="e">
        <f>#REF!-#REF!</f>
        <v>#REF!</v>
      </c>
      <c r="BK643" s="289" t="e">
        <f>#REF!-#REF!</f>
        <v>#REF!</v>
      </c>
      <c r="BL643" s="289" t="e">
        <f>#REF!-#REF!</f>
        <v>#REF!</v>
      </c>
      <c r="BM643" s="289" t="e">
        <f>#REF!-#REF!</f>
        <v>#REF!</v>
      </c>
      <c r="BN643" s="289" t="e">
        <f>#REF!-#REF!</f>
        <v>#REF!</v>
      </c>
      <c r="BO643" s="289" t="e">
        <f>#REF!-#REF!</f>
        <v>#REF!</v>
      </c>
      <c r="BP643" s="289" t="e">
        <f>#REF!-#REF!</f>
        <v>#REF!</v>
      </c>
      <c r="BQ643" s="289" t="e">
        <f>#REF!-#REF!</f>
        <v>#REF!</v>
      </c>
      <c r="BR643" s="289" t="e">
        <f>#REF!-#REF!</f>
        <v>#REF!</v>
      </c>
      <c r="BS643" s="289" t="e">
        <f>#REF!-#REF!</f>
        <v>#REF!</v>
      </c>
      <c r="BT643" s="289" t="e">
        <f>#REF!-#REF!</f>
        <v>#REF!</v>
      </c>
      <c r="BU643" s="289" t="e">
        <f>#REF!-#REF!</f>
        <v>#REF!</v>
      </c>
      <c r="BV643" s="289" t="e">
        <f>#REF!-#REF!</f>
        <v>#REF!</v>
      </c>
      <c r="BW643" s="289" t="e">
        <f>#REF!-#REF!</f>
        <v>#REF!</v>
      </c>
      <c r="BX643" s="289" t="e">
        <f>#REF!-#REF!</f>
        <v>#REF!</v>
      </c>
      <c r="BY643" s="289" t="e">
        <f>#REF!-#REF!</f>
        <v>#REF!</v>
      </c>
      <c r="CA643" s="289" t="e">
        <f>#REF!-#REF!</f>
        <v>#REF!</v>
      </c>
      <c r="CB643" s="289" t="e">
        <f>#REF!-#REF!</f>
        <v>#REF!</v>
      </c>
    </row>
    <row r="644" spans="8:80" hidden="1" x14ac:dyDescent="0.35">
      <c r="H644" s="289" t="e">
        <f>#REF!-#REF!</f>
        <v>#REF!</v>
      </c>
      <c r="I644" s="289" t="e">
        <f>#REF!-#REF!</f>
        <v>#REF!</v>
      </c>
      <c r="J644" s="289" t="e">
        <f>#REF!-#REF!</f>
        <v>#REF!</v>
      </c>
      <c r="K644" s="289" t="e">
        <f>#REF!-#REF!</f>
        <v>#REF!</v>
      </c>
      <c r="L644" s="289" t="e">
        <f>#REF!-#REF!</f>
        <v>#REF!</v>
      </c>
      <c r="M644" s="289" t="e">
        <f>#REF!-#REF!</f>
        <v>#REF!</v>
      </c>
      <c r="N644" s="289" t="e">
        <f>#REF!-#REF!</f>
        <v>#REF!</v>
      </c>
      <c r="O644" s="289" t="e">
        <f>#REF!-#REF!</f>
        <v>#REF!</v>
      </c>
      <c r="P644" s="289" t="e">
        <f>#REF!-#REF!</f>
        <v>#REF!</v>
      </c>
      <c r="Q644" s="289" t="e">
        <f>#REF!-#REF!</f>
        <v>#REF!</v>
      </c>
      <c r="R644" s="289" t="e">
        <f>#REF!-#REF!</f>
        <v>#REF!</v>
      </c>
      <c r="S644" s="289" t="e">
        <f>#REF!-#REF!</f>
        <v>#REF!</v>
      </c>
      <c r="T644" s="289" t="e">
        <f>#REF!-#REF!</f>
        <v>#REF!</v>
      </c>
      <c r="U644" s="289" t="e">
        <f>#REF!-#REF!</f>
        <v>#REF!</v>
      </c>
      <c r="V644" s="289" t="e">
        <f>#REF!-#REF!</f>
        <v>#REF!</v>
      </c>
      <c r="W644" s="289" t="e">
        <f>#REF!-#REF!</f>
        <v>#REF!</v>
      </c>
      <c r="X644" s="289" t="e">
        <f>#REF!-#REF!</f>
        <v>#REF!</v>
      </c>
      <c r="Y644" s="289" t="e">
        <f>#REF!-#REF!</f>
        <v>#REF!</v>
      </c>
      <c r="Z644" s="289" t="e">
        <f>#REF!-#REF!</f>
        <v>#REF!</v>
      </c>
      <c r="AA644" s="289" t="e">
        <f>#REF!-#REF!</f>
        <v>#REF!</v>
      </c>
      <c r="AB644" s="289" t="e">
        <f>#REF!-#REF!</f>
        <v>#REF!</v>
      </c>
      <c r="AC644" s="289" t="e">
        <f>#REF!-#REF!</f>
        <v>#REF!</v>
      </c>
      <c r="AD644" s="289" t="e">
        <f>#REF!-#REF!</f>
        <v>#REF!</v>
      </c>
      <c r="AE644" s="289" t="e">
        <f>#REF!-#REF!</f>
        <v>#REF!</v>
      </c>
      <c r="AF644" s="289" t="e">
        <f>#REF!-#REF!</f>
        <v>#REF!</v>
      </c>
      <c r="AG644" s="289" t="e">
        <f>#REF!-#REF!</f>
        <v>#REF!</v>
      </c>
      <c r="AH644" s="289" t="e">
        <f>#REF!-#REF!</f>
        <v>#REF!</v>
      </c>
      <c r="AI644" s="289" t="e">
        <f>#REF!-#REF!</f>
        <v>#REF!</v>
      </c>
      <c r="AJ644" s="289" t="e">
        <f>#REF!-#REF!</f>
        <v>#REF!</v>
      </c>
      <c r="AK644" s="289" t="e">
        <f>#REF!-#REF!</f>
        <v>#REF!</v>
      </c>
      <c r="AL644" s="289" t="e">
        <f>#REF!-#REF!</f>
        <v>#REF!</v>
      </c>
      <c r="AM644" s="289" t="e">
        <f>#REF!-#REF!</f>
        <v>#REF!</v>
      </c>
      <c r="AN644" s="289" t="e">
        <f>#REF!-#REF!</f>
        <v>#REF!</v>
      </c>
      <c r="AO644" s="289" t="e">
        <f>#REF!-#REF!</f>
        <v>#REF!</v>
      </c>
      <c r="AP644" s="289" t="e">
        <f>#REF!-#REF!</f>
        <v>#REF!</v>
      </c>
      <c r="AQ644" s="289" t="e">
        <f>#REF!-#REF!</f>
        <v>#REF!</v>
      </c>
      <c r="AR644" s="289" t="e">
        <f>#REF!-#REF!</f>
        <v>#REF!</v>
      </c>
      <c r="AS644" s="289" t="e">
        <f>#REF!-#REF!</f>
        <v>#REF!</v>
      </c>
      <c r="AT644" s="289" t="e">
        <f>#REF!-#REF!</f>
        <v>#REF!</v>
      </c>
      <c r="AU644" s="289" t="e">
        <f>#REF!-#REF!</f>
        <v>#REF!</v>
      </c>
      <c r="AV644" s="289" t="e">
        <f>#REF!-#REF!</f>
        <v>#REF!</v>
      </c>
      <c r="AW644" s="289" t="e">
        <f>#REF!-#REF!</f>
        <v>#REF!</v>
      </c>
      <c r="AX644" s="289" t="e">
        <f>#REF!-#REF!</f>
        <v>#REF!</v>
      </c>
      <c r="AY644" s="289" t="e">
        <f>#REF!-#REF!</f>
        <v>#REF!</v>
      </c>
      <c r="AZ644" s="289" t="e">
        <f>#REF!-#REF!</f>
        <v>#REF!</v>
      </c>
      <c r="BA644" s="289" t="e">
        <f>#REF!-#REF!</f>
        <v>#REF!</v>
      </c>
      <c r="BB644" s="289" t="e">
        <f>#REF!-#REF!</f>
        <v>#REF!</v>
      </c>
      <c r="BC644" s="289" t="e">
        <f>#REF!-#REF!</f>
        <v>#REF!</v>
      </c>
      <c r="BD644" s="289" t="e">
        <f>#REF!-#REF!</f>
        <v>#REF!</v>
      </c>
      <c r="BE644" s="289" t="e">
        <f>#REF!-#REF!</f>
        <v>#REF!</v>
      </c>
      <c r="BF644" s="289" t="e">
        <f>#REF!-#REF!</f>
        <v>#REF!</v>
      </c>
      <c r="BG644" s="289" t="e">
        <f>#REF!-#REF!</f>
        <v>#REF!</v>
      </c>
      <c r="BH644" s="289" t="e">
        <f>#REF!-#REF!</f>
        <v>#REF!</v>
      </c>
      <c r="BI644" s="289" t="e">
        <f>#REF!-#REF!</f>
        <v>#REF!</v>
      </c>
      <c r="BJ644" s="289" t="e">
        <f>#REF!-#REF!</f>
        <v>#REF!</v>
      </c>
      <c r="BK644" s="289" t="e">
        <f>#REF!-#REF!</f>
        <v>#REF!</v>
      </c>
      <c r="BL644" s="289" t="e">
        <f>#REF!-#REF!</f>
        <v>#REF!</v>
      </c>
      <c r="BM644" s="289" t="e">
        <f>#REF!-#REF!</f>
        <v>#REF!</v>
      </c>
      <c r="BN644" s="289" t="e">
        <f>#REF!-#REF!</f>
        <v>#REF!</v>
      </c>
      <c r="BO644" s="289" t="e">
        <f>#REF!-#REF!</f>
        <v>#REF!</v>
      </c>
      <c r="BP644" s="289" t="e">
        <f>#REF!-#REF!</f>
        <v>#REF!</v>
      </c>
      <c r="BQ644" s="289" t="e">
        <f>#REF!-#REF!</f>
        <v>#REF!</v>
      </c>
      <c r="BR644" s="289" t="e">
        <f>#REF!-#REF!</f>
        <v>#REF!</v>
      </c>
      <c r="BS644" s="289" t="e">
        <f>#REF!-#REF!</f>
        <v>#REF!</v>
      </c>
      <c r="BT644" s="289" t="e">
        <f>#REF!-#REF!</f>
        <v>#REF!</v>
      </c>
      <c r="BU644" s="289" t="e">
        <f>#REF!-#REF!</f>
        <v>#REF!</v>
      </c>
      <c r="BV644" s="289" t="e">
        <f>#REF!-#REF!</f>
        <v>#REF!</v>
      </c>
      <c r="BW644" s="289" t="e">
        <f>#REF!-#REF!</f>
        <v>#REF!</v>
      </c>
      <c r="BX644" s="289" t="e">
        <f>#REF!-#REF!</f>
        <v>#REF!</v>
      </c>
      <c r="BY644" s="289" t="e">
        <f>#REF!-#REF!</f>
        <v>#REF!</v>
      </c>
      <c r="CA644" s="289" t="e">
        <f>#REF!-#REF!</f>
        <v>#REF!</v>
      </c>
      <c r="CB644" s="289" t="e">
        <f>#REF!-#REF!</f>
        <v>#REF!</v>
      </c>
    </row>
    <row r="645" spans="8:80" hidden="1" x14ac:dyDescent="0.35">
      <c r="H645" s="289" t="e">
        <f>#REF!-#REF!</f>
        <v>#REF!</v>
      </c>
      <c r="I645" s="289" t="e">
        <f>#REF!-#REF!</f>
        <v>#REF!</v>
      </c>
      <c r="J645" s="289" t="e">
        <f>#REF!-#REF!</f>
        <v>#REF!</v>
      </c>
      <c r="K645" s="289" t="e">
        <f>#REF!-#REF!</f>
        <v>#REF!</v>
      </c>
      <c r="L645" s="289" t="e">
        <f>#REF!-#REF!</f>
        <v>#REF!</v>
      </c>
      <c r="M645" s="289" t="e">
        <f>#REF!-#REF!</f>
        <v>#REF!</v>
      </c>
      <c r="N645" s="289" t="e">
        <f>#REF!-#REF!</f>
        <v>#REF!</v>
      </c>
      <c r="O645" s="289" t="e">
        <f>#REF!-#REF!</f>
        <v>#REF!</v>
      </c>
      <c r="P645" s="289" t="e">
        <f>#REF!-#REF!</f>
        <v>#REF!</v>
      </c>
      <c r="Q645" s="289" t="e">
        <f>#REF!-#REF!</f>
        <v>#REF!</v>
      </c>
      <c r="R645" s="289" t="e">
        <f>#REF!-#REF!</f>
        <v>#REF!</v>
      </c>
      <c r="S645" s="289" t="e">
        <f>#REF!-#REF!</f>
        <v>#REF!</v>
      </c>
      <c r="T645" s="289" t="e">
        <f>#REF!-#REF!</f>
        <v>#REF!</v>
      </c>
      <c r="U645" s="289" t="e">
        <f>#REF!-#REF!</f>
        <v>#REF!</v>
      </c>
      <c r="V645" s="289" t="e">
        <f>#REF!-#REF!</f>
        <v>#REF!</v>
      </c>
      <c r="W645" s="289" t="e">
        <f>#REF!-#REF!</f>
        <v>#REF!</v>
      </c>
      <c r="X645" s="289" t="e">
        <f>#REF!-#REF!</f>
        <v>#REF!</v>
      </c>
      <c r="Y645" s="289" t="e">
        <f>#REF!-#REF!</f>
        <v>#REF!</v>
      </c>
      <c r="Z645" s="289" t="e">
        <f>#REF!-#REF!</f>
        <v>#REF!</v>
      </c>
      <c r="AA645" s="289" t="e">
        <f>#REF!-#REF!</f>
        <v>#REF!</v>
      </c>
      <c r="AB645" s="289" t="e">
        <f>#REF!-#REF!</f>
        <v>#REF!</v>
      </c>
      <c r="AC645" s="289" t="e">
        <f>#REF!-#REF!</f>
        <v>#REF!</v>
      </c>
      <c r="AD645" s="289" t="e">
        <f>#REF!-#REF!</f>
        <v>#REF!</v>
      </c>
      <c r="AE645" s="289" t="e">
        <f>#REF!-#REF!</f>
        <v>#REF!</v>
      </c>
      <c r="AF645" s="289" t="e">
        <f>#REF!-#REF!</f>
        <v>#REF!</v>
      </c>
      <c r="AG645" s="289" t="e">
        <f>#REF!-#REF!</f>
        <v>#REF!</v>
      </c>
      <c r="AH645" s="289" t="e">
        <f>#REF!-#REF!</f>
        <v>#REF!</v>
      </c>
      <c r="AI645" s="289" t="e">
        <f>#REF!-#REF!</f>
        <v>#REF!</v>
      </c>
      <c r="AJ645" s="289" t="e">
        <f>#REF!-#REF!</f>
        <v>#REF!</v>
      </c>
      <c r="AK645" s="289" t="e">
        <f>#REF!-#REF!</f>
        <v>#REF!</v>
      </c>
      <c r="AL645" s="289" t="e">
        <f>#REF!-#REF!</f>
        <v>#REF!</v>
      </c>
      <c r="AM645" s="289" t="e">
        <f>#REF!-#REF!</f>
        <v>#REF!</v>
      </c>
      <c r="AN645" s="289" t="e">
        <f>#REF!-#REF!</f>
        <v>#REF!</v>
      </c>
      <c r="AO645" s="289" t="e">
        <f>#REF!-#REF!</f>
        <v>#REF!</v>
      </c>
      <c r="AP645" s="289" t="e">
        <f>#REF!-#REF!</f>
        <v>#REF!</v>
      </c>
      <c r="AQ645" s="289" t="e">
        <f>#REF!-#REF!</f>
        <v>#REF!</v>
      </c>
      <c r="AR645" s="289" t="e">
        <f>#REF!-#REF!</f>
        <v>#REF!</v>
      </c>
      <c r="AS645" s="289" t="e">
        <f>#REF!-#REF!</f>
        <v>#REF!</v>
      </c>
      <c r="AT645" s="289" t="e">
        <f>#REF!-#REF!</f>
        <v>#REF!</v>
      </c>
      <c r="AU645" s="289" t="e">
        <f>#REF!-#REF!</f>
        <v>#REF!</v>
      </c>
      <c r="AV645" s="289" t="e">
        <f>#REF!-#REF!</f>
        <v>#REF!</v>
      </c>
      <c r="AW645" s="289" t="e">
        <f>#REF!-#REF!</f>
        <v>#REF!</v>
      </c>
      <c r="AX645" s="289" t="e">
        <f>#REF!-#REF!</f>
        <v>#REF!</v>
      </c>
      <c r="AY645" s="289" t="e">
        <f>#REF!-#REF!</f>
        <v>#REF!</v>
      </c>
      <c r="AZ645" s="289" t="e">
        <f>#REF!-#REF!</f>
        <v>#REF!</v>
      </c>
      <c r="BA645" s="289" t="e">
        <f>#REF!-#REF!</f>
        <v>#REF!</v>
      </c>
      <c r="BB645" s="289" t="e">
        <f>#REF!-#REF!</f>
        <v>#REF!</v>
      </c>
      <c r="BC645" s="289" t="e">
        <f>#REF!-#REF!</f>
        <v>#REF!</v>
      </c>
      <c r="BD645" s="289" t="e">
        <f>#REF!-#REF!</f>
        <v>#REF!</v>
      </c>
      <c r="BE645" s="289" t="e">
        <f>#REF!-#REF!</f>
        <v>#REF!</v>
      </c>
      <c r="BF645" s="289" t="e">
        <f>#REF!-#REF!</f>
        <v>#REF!</v>
      </c>
      <c r="BG645" s="289" t="e">
        <f>#REF!-#REF!</f>
        <v>#REF!</v>
      </c>
      <c r="BH645" s="289" t="e">
        <f>#REF!-#REF!</f>
        <v>#REF!</v>
      </c>
      <c r="BI645" s="289" t="e">
        <f>#REF!-#REF!</f>
        <v>#REF!</v>
      </c>
      <c r="BJ645" s="289" t="e">
        <f>#REF!-#REF!</f>
        <v>#REF!</v>
      </c>
      <c r="BK645" s="289" t="e">
        <f>#REF!-#REF!</f>
        <v>#REF!</v>
      </c>
      <c r="BL645" s="289" t="e">
        <f>#REF!-#REF!</f>
        <v>#REF!</v>
      </c>
      <c r="BM645" s="289" t="e">
        <f>#REF!-#REF!</f>
        <v>#REF!</v>
      </c>
      <c r="BN645" s="289" t="e">
        <f>#REF!-#REF!</f>
        <v>#REF!</v>
      </c>
      <c r="BO645" s="289" t="e">
        <f>#REF!-#REF!</f>
        <v>#REF!</v>
      </c>
      <c r="BP645" s="289" t="e">
        <f>#REF!-#REF!</f>
        <v>#REF!</v>
      </c>
      <c r="BQ645" s="289" t="e">
        <f>#REF!-#REF!</f>
        <v>#REF!</v>
      </c>
      <c r="BR645" s="289" t="e">
        <f>#REF!-#REF!</f>
        <v>#REF!</v>
      </c>
      <c r="BS645" s="289" t="e">
        <f>#REF!-#REF!</f>
        <v>#REF!</v>
      </c>
      <c r="BT645" s="289" t="e">
        <f>#REF!-#REF!</f>
        <v>#REF!</v>
      </c>
      <c r="BU645" s="289" t="e">
        <f>#REF!-#REF!</f>
        <v>#REF!</v>
      </c>
      <c r="BV645" s="289" t="e">
        <f>#REF!-#REF!</f>
        <v>#REF!</v>
      </c>
      <c r="BW645" s="289" t="e">
        <f>#REF!-#REF!</f>
        <v>#REF!</v>
      </c>
      <c r="BX645" s="289" t="e">
        <f>#REF!-#REF!</f>
        <v>#REF!</v>
      </c>
      <c r="BY645" s="289" t="e">
        <f>#REF!-#REF!</f>
        <v>#REF!</v>
      </c>
      <c r="CA645" s="289" t="e">
        <f>#REF!-#REF!</f>
        <v>#REF!</v>
      </c>
      <c r="CB645" s="289" t="e">
        <f>#REF!-#REF!</f>
        <v>#REF!</v>
      </c>
    </row>
    <row r="646" spans="8:80" hidden="1" x14ac:dyDescent="0.35">
      <c r="H646" s="289" t="e">
        <f>#REF!-#REF!</f>
        <v>#REF!</v>
      </c>
      <c r="I646" s="289" t="e">
        <f>#REF!-#REF!</f>
        <v>#REF!</v>
      </c>
      <c r="J646" s="289" t="e">
        <f>#REF!-#REF!</f>
        <v>#REF!</v>
      </c>
      <c r="K646" s="289" t="e">
        <f>#REF!-#REF!</f>
        <v>#REF!</v>
      </c>
      <c r="L646" s="289" t="e">
        <f>#REF!-#REF!</f>
        <v>#REF!</v>
      </c>
      <c r="M646" s="289" t="e">
        <f>#REF!-#REF!</f>
        <v>#REF!</v>
      </c>
      <c r="N646" s="289" t="e">
        <f>#REF!-#REF!</f>
        <v>#REF!</v>
      </c>
      <c r="O646" s="289" t="e">
        <f>#REF!-#REF!</f>
        <v>#REF!</v>
      </c>
      <c r="P646" s="289" t="e">
        <f>#REF!-#REF!</f>
        <v>#REF!</v>
      </c>
      <c r="Q646" s="289" t="e">
        <f>#REF!-#REF!</f>
        <v>#REF!</v>
      </c>
      <c r="R646" s="289" t="e">
        <f>#REF!-#REF!</f>
        <v>#REF!</v>
      </c>
      <c r="S646" s="289" t="e">
        <f>#REF!-#REF!</f>
        <v>#REF!</v>
      </c>
      <c r="T646" s="289" t="e">
        <f>#REF!-#REF!</f>
        <v>#REF!</v>
      </c>
      <c r="U646" s="289" t="e">
        <f>#REF!-#REF!</f>
        <v>#REF!</v>
      </c>
      <c r="V646" s="289" t="e">
        <f>#REF!-#REF!</f>
        <v>#REF!</v>
      </c>
      <c r="W646" s="289" t="e">
        <f>#REF!-#REF!</f>
        <v>#REF!</v>
      </c>
      <c r="X646" s="289" t="e">
        <f>#REF!-#REF!</f>
        <v>#REF!</v>
      </c>
      <c r="Y646" s="289" t="e">
        <f>#REF!-#REF!</f>
        <v>#REF!</v>
      </c>
      <c r="Z646" s="289" t="e">
        <f>#REF!-#REF!</f>
        <v>#REF!</v>
      </c>
      <c r="AA646" s="289" t="e">
        <f>#REF!-#REF!</f>
        <v>#REF!</v>
      </c>
      <c r="AB646" s="289" t="e">
        <f>#REF!-#REF!</f>
        <v>#REF!</v>
      </c>
      <c r="AC646" s="289" t="e">
        <f>#REF!-#REF!</f>
        <v>#REF!</v>
      </c>
      <c r="AD646" s="289" t="e">
        <f>#REF!-#REF!</f>
        <v>#REF!</v>
      </c>
      <c r="AE646" s="289" t="e">
        <f>#REF!-#REF!</f>
        <v>#REF!</v>
      </c>
      <c r="AF646" s="289" t="e">
        <f>#REF!-#REF!</f>
        <v>#REF!</v>
      </c>
      <c r="AG646" s="289" t="e">
        <f>#REF!-#REF!</f>
        <v>#REF!</v>
      </c>
      <c r="AH646" s="289" t="e">
        <f>#REF!-#REF!</f>
        <v>#REF!</v>
      </c>
      <c r="AI646" s="289" t="e">
        <f>#REF!-#REF!</f>
        <v>#REF!</v>
      </c>
      <c r="AJ646" s="289" t="e">
        <f>#REF!-#REF!</f>
        <v>#REF!</v>
      </c>
      <c r="AK646" s="289" t="e">
        <f>#REF!-#REF!</f>
        <v>#REF!</v>
      </c>
      <c r="AL646" s="289" t="e">
        <f>#REF!-#REF!</f>
        <v>#REF!</v>
      </c>
      <c r="AM646" s="289" t="e">
        <f>#REF!-#REF!</f>
        <v>#REF!</v>
      </c>
      <c r="AN646" s="289" t="e">
        <f>#REF!-#REF!</f>
        <v>#REF!</v>
      </c>
      <c r="AO646" s="289" t="e">
        <f>#REF!-#REF!</f>
        <v>#REF!</v>
      </c>
      <c r="AP646" s="289" t="e">
        <f>#REF!-#REF!</f>
        <v>#REF!</v>
      </c>
      <c r="AQ646" s="289" t="e">
        <f>#REF!-#REF!</f>
        <v>#REF!</v>
      </c>
      <c r="AR646" s="289" t="e">
        <f>#REF!-#REF!</f>
        <v>#REF!</v>
      </c>
      <c r="AS646" s="289" t="e">
        <f>#REF!-#REF!</f>
        <v>#REF!</v>
      </c>
      <c r="AT646" s="289" t="e">
        <f>#REF!-#REF!</f>
        <v>#REF!</v>
      </c>
      <c r="AU646" s="289" t="e">
        <f>#REF!-#REF!</f>
        <v>#REF!</v>
      </c>
      <c r="AV646" s="289" t="e">
        <f>#REF!-#REF!</f>
        <v>#REF!</v>
      </c>
      <c r="AW646" s="289" t="e">
        <f>#REF!-#REF!</f>
        <v>#REF!</v>
      </c>
      <c r="AX646" s="289" t="e">
        <f>#REF!-#REF!</f>
        <v>#REF!</v>
      </c>
      <c r="AY646" s="289" t="e">
        <f>#REF!-#REF!</f>
        <v>#REF!</v>
      </c>
      <c r="AZ646" s="289" t="e">
        <f>#REF!-#REF!</f>
        <v>#REF!</v>
      </c>
      <c r="BA646" s="289" t="e">
        <f>#REF!-#REF!</f>
        <v>#REF!</v>
      </c>
      <c r="BB646" s="289" t="e">
        <f>#REF!-#REF!</f>
        <v>#REF!</v>
      </c>
      <c r="BC646" s="289" t="e">
        <f>#REF!-#REF!</f>
        <v>#REF!</v>
      </c>
      <c r="BD646" s="289" t="e">
        <f>#REF!-#REF!</f>
        <v>#REF!</v>
      </c>
      <c r="BE646" s="289" t="e">
        <f>#REF!-#REF!</f>
        <v>#REF!</v>
      </c>
      <c r="BF646" s="289" t="e">
        <f>#REF!-#REF!</f>
        <v>#REF!</v>
      </c>
      <c r="BG646" s="289" t="e">
        <f>#REF!-#REF!</f>
        <v>#REF!</v>
      </c>
      <c r="BH646" s="289" t="e">
        <f>#REF!-#REF!</f>
        <v>#REF!</v>
      </c>
      <c r="BI646" s="289" t="e">
        <f>#REF!-#REF!</f>
        <v>#REF!</v>
      </c>
      <c r="BJ646" s="289" t="e">
        <f>#REF!-#REF!</f>
        <v>#REF!</v>
      </c>
      <c r="BK646" s="289" t="e">
        <f>#REF!-#REF!</f>
        <v>#REF!</v>
      </c>
      <c r="BL646" s="289" t="e">
        <f>#REF!-#REF!</f>
        <v>#REF!</v>
      </c>
      <c r="BM646" s="289" t="e">
        <f>#REF!-#REF!</f>
        <v>#REF!</v>
      </c>
      <c r="BN646" s="289" t="e">
        <f>#REF!-#REF!</f>
        <v>#REF!</v>
      </c>
      <c r="BO646" s="289" t="e">
        <f>#REF!-#REF!</f>
        <v>#REF!</v>
      </c>
      <c r="BP646" s="289" t="e">
        <f>#REF!-#REF!</f>
        <v>#REF!</v>
      </c>
      <c r="BQ646" s="289" t="e">
        <f>#REF!-#REF!</f>
        <v>#REF!</v>
      </c>
      <c r="BR646" s="289" t="e">
        <f>#REF!-#REF!</f>
        <v>#REF!</v>
      </c>
      <c r="BS646" s="289" t="e">
        <f>#REF!-#REF!</f>
        <v>#REF!</v>
      </c>
      <c r="BT646" s="289" t="e">
        <f>#REF!-#REF!</f>
        <v>#REF!</v>
      </c>
      <c r="BU646" s="289" t="e">
        <f>#REF!-#REF!</f>
        <v>#REF!</v>
      </c>
      <c r="BV646" s="289" t="e">
        <f>#REF!-#REF!</f>
        <v>#REF!</v>
      </c>
      <c r="BW646" s="289" t="e">
        <f>#REF!-#REF!</f>
        <v>#REF!</v>
      </c>
      <c r="BX646" s="289" t="e">
        <f>#REF!-#REF!</f>
        <v>#REF!</v>
      </c>
      <c r="BY646" s="289" t="e">
        <f>#REF!-#REF!</f>
        <v>#REF!</v>
      </c>
      <c r="CA646" s="289" t="e">
        <f>#REF!-#REF!</f>
        <v>#REF!</v>
      </c>
      <c r="CB646" s="289" t="e">
        <f>#REF!-#REF!</f>
        <v>#REF!</v>
      </c>
    </row>
    <row r="647" spans="8:80" hidden="1" x14ac:dyDescent="0.35">
      <c r="H647" s="289" t="e">
        <f>#REF!-#REF!</f>
        <v>#REF!</v>
      </c>
      <c r="I647" s="289" t="e">
        <f>#REF!-#REF!</f>
        <v>#REF!</v>
      </c>
      <c r="J647" s="289" t="e">
        <f>#REF!-#REF!</f>
        <v>#REF!</v>
      </c>
      <c r="K647" s="289" t="e">
        <f>#REF!-#REF!</f>
        <v>#REF!</v>
      </c>
      <c r="L647" s="289" t="e">
        <f>#REF!-#REF!</f>
        <v>#REF!</v>
      </c>
      <c r="M647" s="289" t="e">
        <f>#REF!-#REF!</f>
        <v>#REF!</v>
      </c>
      <c r="N647" s="289" t="e">
        <f>#REF!-#REF!</f>
        <v>#REF!</v>
      </c>
      <c r="O647" s="289" t="e">
        <f>#REF!-#REF!</f>
        <v>#REF!</v>
      </c>
      <c r="P647" s="289" t="e">
        <f>#REF!-#REF!</f>
        <v>#REF!</v>
      </c>
      <c r="Q647" s="289" t="e">
        <f>#REF!-#REF!</f>
        <v>#REF!</v>
      </c>
      <c r="R647" s="289" t="e">
        <f>#REF!-#REF!</f>
        <v>#REF!</v>
      </c>
      <c r="S647" s="289" t="e">
        <f>#REF!-#REF!</f>
        <v>#REF!</v>
      </c>
      <c r="T647" s="289" t="e">
        <f>#REF!-#REF!</f>
        <v>#REF!</v>
      </c>
      <c r="U647" s="289" t="e">
        <f>#REF!-#REF!</f>
        <v>#REF!</v>
      </c>
      <c r="V647" s="289" t="e">
        <f>#REF!-#REF!</f>
        <v>#REF!</v>
      </c>
      <c r="W647" s="289" t="e">
        <f>#REF!-#REF!</f>
        <v>#REF!</v>
      </c>
      <c r="X647" s="289" t="e">
        <f>#REF!-#REF!</f>
        <v>#REF!</v>
      </c>
      <c r="Y647" s="289" t="e">
        <f>#REF!-#REF!</f>
        <v>#REF!</v>
      </c>
      <c r="Z647" s="289" t="e">
        <f>#REF!-#REF!</f>
        <v>#REF!</v>
      </c>
      <c r="AA647" s="289" t="e">
        <f>#REF!-#REF!</f>
        <v>#REF!</v>
      </c>
      <c r="AB647" s="289" t="e">
        <f>#REF!-#REF!</f>
        <v>#REF!</v>
      </c>
      <c r="AC647" s="289" t="e">
        <f>#REF!-#REF!</f>
        <v>#REF!</v>
      </c>
      <c r="AD647" s="289" t="e">
        <f>#REF!-#REF!</f>
        <v>#REF!</v>
      </c>
      <c r="AE647" s="289" t="e">
        <f>#REF!-#REF!</f>
        <v>#REF!</v>
      </c>
      <c r="AF647" s="289" t="e">
        <f>#REF!-#REF!</f>
        <v>#REF!</v>
      </c>
      <c r="AG647" s="289" t="e">
        <f>#REF!-#REF!</f>
        <v>#REF!</v>
      </c>
      <c r="AH647" s="289" t="e">
        <f>#REF!-#REF!</f>
        <v>#REF!</v>
      </c>
      <c r="AI647" s="289" t="e">
        <f>#REF!-#REF!</f>
        <v>#REF!</v>
      </c>
      <c r="AJ647" s="289" t="e">
        <f>#REF!-#REF!</f>
        <v>#REF!</v>
      </c>
      <c r="AK647" s="289" t="e">
        <f>#REF!-#REF!</f>
        <v>#REF!</v>
      </c>
      <c r="AL647" s="289" t="e">
        <f>#REF!-#REF!</f>
        <v>#REF!</v>
      </c>
      <c r="AM647" s="289" t="e">
        <f>#REF!-#REF!</f>
        <v>#REF!</v>
      </c>
      <c r="AN647" s="289" t="e">
        <f>#REF!-#REF!</f>
        <v>#REF!</v>
      </c>
      <c r="AO647" s="289" t="e">
        <f>#REF!-#REF!</f>
        <v>#REF!</v>
      </c>
      <c r="AP647" s="289" t="e">
        <f>#REF!-#REF!</f>
        <v>#REF!</v>
      </c>
      <c r="AQ647" s="289" t="e">
        <f>#REF!-#REF!</f>
        <v>#REF!</v>
      </c>
      <c r="AR647" s="289" t="e">
        <f>#REF!-#REF!</f>
        <v>#REF!</v>
      </c>
      <c r="AS647" s="289" t="e">
        <f>#REF!-#REF!</f>
        <v>#REF!</v>
      </c>
      <c r="AT647" s="289" t="e">
        <f>#REF!-#REF!</f>
        <v>#REF!</v>
      </c>
      <c r="AU647" s="289" t="e">
        <f>#REF!-#REF!</f>
        <v>#REF!</v>
      </c>
      <c r="AV647" s="289" t="e">
        <f>#REF!-#REF!</f>
        <v>#REF!</v>
      </c>
      <c r="AW647" s="289" t="e">
        <f>#REF!-#REF!</f>
        <v>#REF!</v>
      </c>
      <c r="AX647" s="289" t="e">
        <f>#REF!-#REF!</f>
        <v>#REF!</v>
      </c>
      <c r="AY647" s="289" t="e">
        <f>#REF!-#REF!</f>
        <v>#REF!</v>
      </c>
      <c r="AZ647" s="289" t="e">
        <f>#REF!-#REF!</f>
        <v>#REF!</v>
      </c>
      <c r="BA647" s="289" t="e">
        <f>#REF!-#REF!</f>
        <v>#REF!</v>
      </c>
      <c r="BB647" s="289" t="e">
        <f>#REF!-#REF!</f>
        <v>#REF!</v>
      </c>
      <c r="BC647" s="289" t="e">
        <f>#REF!-#REF!</f>
        <v>#REF!</v>
      </c>
      <c r="BD647" s="289" t="e">
        <f>#REF!-#REF!</f>
        <v>#REF!</v>
      </c>
      <c r="BE647" s="289" t="e">
        <f>#REF!-#REF!</f>
        <v>#REF!</v>
      </c>
      <c r="BF647" s="289" t="e">
        <f>#REF!-#REF!</f>
        <v>#REF!</v>
      </c>
      <c r="BG647" s="289" t="e">
        <f>#REF!-#REF!</f>
        <v>#REF!</v>
      </c>
      <c r="BH647" s="289" t="e">
        <f>#REF!-#REF!</f>
        <v>#REF!</v>
      </c>
      <c r="BI647" s="289" t="e">
        <f>#REF!-#REF!</f>
        <v>#REF!</v>
      </c>
      <c r="BJ647" s="289" t="e">
        <f>#REF!-#REF!</f>
        <v>#REF!</v>
      </c>
      <c r="BK647" s="289" t="e">
        <f>#REF!-#REF!</f>
        <v>#REF!</v>
      </c>
      <c r="BL647" s="289" t="e">
        <f>#REF!-#REF!</f>
        <v>#REF!</v>
      </c>
      <c r="BM647" s="289" t="e">
        <f>#REF!-#REF!</f>
        <v>#REF!</v>
      </c>
      <c r="BN647" s="289" t="e">
        <f>#REF!-#REF!</f>
        <v>#REF!</v>
      </c>
      <c r="BO647" s="289" t="e">
        <f>#REF!-#REF!</f>
        <v>#REF!</v>
      </c>
      <c r="BP647" s="289" t="e">
        <f>#REF!-#REF!</f>
        <v>#REF!</v>
      </c>
      <c r="BQ647" s="289" t="e">
        <f>#REF!-#REF!</f>
        <v>#REF!</v>
      </c>
      <c r="BR647" s="289" t="e">
        <f>#REF!-#REF!</f>
        <v>#REF!</v>
      </c>
      <c r="BS647" s="289" t="e">
        <f>#REF!-#REF!</f>
        <v>#REF!</v>
      </c>
      <c r="BT647" s="289" t="e">
        <f>#REF!-#REF!</f>
        <v>#REF!</v>
      </c>
      <c r="BU647" s="289" t="e">
        <f>#REF!-#REF!</f>
        <v>#REF!</v>
      </c>
      <c r="BV647" s="289" t="e">
        <f>#REF!-#REF!</f>
        <v>#REF!</v>
      </c>
      <c r="BW647" s="289" t="e">
        <f>#REF!-#REF!</f>
        <v>#REF!</v>
      </c>
      <c r="BX647" s="289" t="e">
        <f>#REF!-#REF!</f>
        <v>#REF!</v>
      </c>
      <c r="BY647" s="289" t="e">
        <f>#REF!-#REF!</f>
        <v>#REF!</v>
      </c>
      <c r="CA647" s="289" t="e">
        <f>#REF!-#REF!</f>
        <v>#REF!</v>
      </c>
      <c r="CB647" s="289" t="e">
        <f>#REF!-#REF!</f>
        <v>#REF!</v>
      </c>
    </row>
    <row r="648" spans="8:80" hidden="1" x14ac:dyDescent="0.35">
      <c r="H648" s="289" t="e">
        <f>#REF!-#REF!</f>
        <v>#REF!</v>
      </c>
      <c r="I648" s="289" t="e">
        <f>#REF!-#REF!</f>
        <v>#REF!</v>
      </c>
      <c r="J648" s="289" t="e">
        <f>#REF!-#REF!</f>
        <v>#REF!</v>
      </c>
      <c r="K648" s="289" t="e">
        <f>#REF!-#REF!</f>
        <v>#REF!</v>
      </c>
      <c r="L648" s="289" t="e">
        <f>#REF!-#REF!</f>
        <v>#REF!</v>
      </c>
      <c r="M648" s="289" t="e">
        <f>#REF!-#REF!</f>
        <v>#REF!</v>
      </c>
      <c r="N648" s="289" t="e">
        <f>#REF!-#REF!</f>
        <v>#REF!</v>
      </c>
      <c r="O648" s="289" t="e">
        <f>#REF!-#REF!</f>
        <v>#REF!</v>
      </c>
      <c r="P648" s="289" t="e">
        <f>#REF!-#REF!</f>
        <v>#REF!</v>
      </c>
      <c r="Q648" s="289" t="e">
        <f>#REF!-#REF!</f>
        <v>#REF!</v>
      </c>
      <c r="R648" s="289" t="e">
        <f>#REF!-#REF!</f>
        <v>#REF!</v>
      </c>
      <c r="S648" s="289" t="e">
        <f>#REF!-#REF!</f>
        <v>#REF!</v>
      </c>
      <c r="T648" s="289" t="e">
        <f>#REF!-#REF!</f>
        <v>#REF!</v>
      </c>
      <c r="U648" s="289" t="e">
        <f>#REF!-#REF!</f>
        <v>#REF!</v>
      </c>
      <c r="V648" s="289" t="e">
        <f>#REF!-#REF!</f>
        <v>#REF!</v>
      </c>
      <c r="W648" s="289" t="e">
        <f>#REF!-#REF!</f>
        <v>#REF!</v>
      </c>
      <c r="X648" s="289" t="e">
        <f>#REF!-#REF!</f>
        <v>#REF!</v>
      </c>
      <c r="Y648" s="289" t="e">
        <f>#REF!-#REF!</f>
        <v>#REF!</v>
      </c>
      <c r="Z648" s="289" t="e">
        <f>#REF!-#REF!</f>
        <v>#REF!</v>
      </c>
      <c r="AA648" s="289" t="e">
        <f>#REF!-#REF!</f>
        <v>#REF!</v>
      </c>
      <c r="AB648" s="289" t="e">
        <f>#REF!-#REF!</f>
        <v>#REF!</v>
      </c>
      <c r="AC648" s="289" t="e">
        <f>#REF!-#REF!</f>
        <v>#REF!</v>
      </c>
      <c r="AD648" s="289" t="e">
        <f>#REF!-#REF!</f>
        <v>#REF!</v>
      </c>
      <c r="AE648" s="289" t="e">
        <f>#REF!-#REF!</f>
        <v>#REF!</v>
      </c>
      <c r="AF648" s="289" t="e">
        <f>#REF!-#REF!</f>
        <v>#REF!</v>
      </c>
      <c r="AG648" s="289" t="e">
        <f>#REF!-#REF!</f>
        <v>#REF!</v>
      </c>
      <c r="AH648" s="289" t="e">
        <f>#REF!-#REF!</f>
        <v>#REF!</v>
      </c>
      <c r="AI648" s="289" t="e">
        <f>#REF!-#REF!</f>
        <v>#REF!</v>
      </c>
      <c r="AJ648" s="289" t="e">
        <f>#REF!-#REF!</f>
        <v>#REF!</v>
      </c>
      <c r="AK648" s="289" t="e">
        <f>#REF!-#REF!</f>
        <v>#REF!</v>
      </c>
      <c r="AL648" s="289" t="e">
        <f>#REF!-#REF!</f>
        <v>#REF!</v>
      </c>
      <c r="AM648" s="289" t="e">
        <f>#REF!-#REF!</f>
        <v>#REF!</v>
      </c>
      <c r="AN648" s="289" t="e">
        <f>#REF!-#REF!</f>
        <v>#REF!</v>
      </c>
      <c r="AO648" s="289" t="e">
        <f>#REF!-#REF!</f>
        <v>#REF!</v>
      </c>
      <c r="AP648" s="289" t="e">
        <f>#REF!-#REF!</f>
        <v>#REF!</v>
      </c>
      <c r="AQ648" s="289" t="e">
        <f>#REF!-#REF!</f>
        <v>#REF!</v>
      </c>
      <c r="AR648" s="289" t="e">
        <f>#REF!-#REF!</f>
        <v>#REF!</v>
      </c>
      <c r="AS648" s="289" t="e">
        <f>#REF!-#REF!</f>
        <v>#REF!</v>
      </c>
      <c r="AT648" s="289" t="e">
        <f>#REF!-#REF!</f>
        <v>#REF!</v>
      </c>
      <c r="AU648" s="289" t="e">
        <f>#REF!-#REF!</f>
        <v>#REF!</v>
      </c>
      <c r="AV648" s="289" t="e">
        <f>#REF!-#REF!</f>
        <v>#REF!</v>
      </c>
      <c r="AW648" s="289" t="e">
        <f>#REF!-#REF!</f>
        <v>#REF!</v>
      </c>
      <c r="AX648" s="289" t="e">
        <f>#REF!-#REF!</f>
        <v>#REF!</v>
      </c>
      <c r="AY648" s="289" t="e">
        <f>#REF!-#REF!</f>
        <v>#REF!</v>
      </c>
      <c r="AZ648" s="289" t="e">
        <f>#REF!-#REF!</f>
        <v>#REF!</v>
      </c>
      <c r="BA648" s="289" t="e">
        <f>#REF!-#REF!</f>
        <v>#REF!</v>
      </c>
      <c r="BB648" s="289" t="e">
        <f>#REF!-#REF!</f>
        <v>#REF!</v>
      </c>
      <c r="BC648" s="289" t="e">
        <f>#REF!-#REF!</f>
        <v>#REF!</v>
      </c>
      <c r="BD648" s="289" t="e">
        <f>#REF!-#REF!</f>
        <v>#REF!</v>
      </c>
      <c r="BE648" s="289" t="e">
        <f>#REF!-#REF!</f>
        <v>#REF!</v>
      </c>
      <c r="BF648" s="289" t="e">
        <f>#REF!-#REF!</f>
        <v>#REF!</v>
      </c>
      <c r="BG648" s="289" t="e">
        <f>#REF!-#REF!</f>
        <v>#REF!</v>
      </c>
      <c r="BH648" s="289" t="e">
        <f>#REF!-#REF!</f>
        <v>#REF!</v>
      </c>
      <c r="BI648" s="289" t="e">
        <f>#REF!-#REF!</f>
        <v>#REF!</v>
      </c>
      <c r="BJ648" s="289" t="e">
        <f>#REF!-#REF!</f>
        <v>#REF!</v>
      </c>
      <c r="BK648" s="289" t="e">
        <f>#REF!-#REF!</f>
        <v>#REF!</v>
      </c>
      <c r="BL648" s="289" t="e">
        <f>#REF!-#REF!</f>
        <v>#REF!</v>
      </c>
      <c r="BM648" s="289" t="e">
        <f>#REF!-#REF!</f>
        <v>#REF!</v>
      </c>
      <c r="BN648" s="289" t="e">
        <f>#REF!-#REF!</f>
        <v>#REF!</v>
      </c>
      <c r="BO648" s="289" t="e">
        <f>#REF!-#REF!</f>
        <v>#REF!</v>
      </c>
      <c r="BP648" s="289" t="e">
        <f>#REF!-#REF!</f>
        <v>#REF!</v>
      </c>
      <c r="BQ648" s="289" t="e">
        <f>#REF!-#REF!</f>
        <v>#REF!</v>
      </c>
      <c r="BR648" s="289" t="e">
        <f>#REF!-#REF!</f>
        <v>#REF!</v>
      </c>
      <c r="BS648" s="289" t="e">
        <f>#REF!-#REF!</f>
        <v>#REF!</v>
      </c>
      <c r="BT648" s="289" t="e">
        <f>#REF!-#REF!</f>
        <v>#REF!</v>
      </c>
      <c r="BU648" s="289" t="e">
        <f>#REF!-#REF!</f>
        <v>#REF!</v>
      </c>
      <c r="BV648" s="289" t="e">
        <f>#REF!-#REF!</f>
        <v>#REF!</v>
      </c>
      <c r="BW648" s="289" t="e">
        <f>#REF!-#REF!</f>
        <v>#REF!</v>
      </c>
      <c r="BX648" s="289" t="e">
        <f>#REF!-#REF!</f>
        <v>#REF!</v>
      </c>
      <c r="BY648" s="289" t="e">
        <f>#REF!-#REF!</f>
        <v>#REF!</v>
      </c>
      <c r="CA648" s="289" t="e">
        <f>#REF!-#REF!</f>
        <v>#REF!</v>
      </c>
      <c r="CB648" s="289" t="e">
        <f>#REF!-#REF!</f>
        <v>#REF!</v>
      </c>
    </row>
    <row r="649" spans="8:80" hidden="1" x14ac:dyDescent="0.35">
      <c r="H649" s="289" t="e">
        <f>#REF!-#REF!</f>
        <v>#REF!</v>
      </c>
      <c r="I649" s="289" t="e">
        <f>#REF!-#REF!</f>
        <v>#REF!</v>
      </c>
      <c r="J649" s="289" t="e">
        <f>#REF!-#REF!</f>
        <v>#REF!</v>
      </c>
      <c r="K649" s="289" t="e">
        <f>#REF!-#REF!</f>
        <v>#REF!</v>
      </c>
      <c r="L649" s="289" t="e">
        <f>#REF!-#REF!</f>
        <v>#REF!</v>
      </c>
      <c r="M649" s="289" t="e">
        <f>#REF!-#REF!</f>
        <v>#REF!</v>
      </c>
      <c r="N649" s="289" t="e">
        <f>#REF!-#REF!</f>
        <v>#REF!</v>
      </c>
      <c r="O649" s="289" t="e">
        <f>#REF!-#REF!</f>
        <v>#REF!</v>
      </c>
      <c r="P649" s="289" t="e">
        <f>#REF!-#REF!</f>
        <v>#REF!</v>
      </c>
      <c r="Q649" s="289" t="e">
        <f>#REF!-#REF!</f>
        <v>#REF!</v>
      </c>
      <c r="R649" s="289" t="e">
        <f>#REF!-#REF!</f>
        <v>#REF!</v>
      </c>
      <c r="S649" s="289" t="e">
        <f>#REF!-#REF!</f>
        <v>#REF!</v>
      </c>
      <c r="T649" s="289" t="e">
        <f>#REF!-#REF!</f>
        <v>#REF!</v>
      </c>
      <c r="U649" s="289" t="e">
        <f>#REF!-#REF!</f>
        <v>#REF!</v>
      </c>
      <c r="V649" s="289" t="e">
        <f>#REF!-#REF!</f>
        <v>#REF!</v>
      </c>
      <c r="W649" s="289" t="e">
        <f>#REF!-#REF!</f>
        <v>#REF!</v>
      </c>
      <c r="X649" s="289" t="e">
        <f>#REF!-#REF!</f>
        <v>#REF!</v>
      </c>
      <c r="Y649" s="289" t="e">
        <f>#REF!-#REF!</f>
        <v>#REF!</v>
      </c>
      <c r="Z649" s="289" t="e">
        <f>#REF!-#REF!</f>
        <v>#REF!</v>
      </c>
      <c r="AA649" s="289" t="e">
        <f>#REF!-#REF!</f>
        <v>#REF!</v>
      </c>
      <c r="AB649" s="289" t="e">
        <f>#REF!-#REF!</f>
        <v>#REF!</v>
      </c>
      <c r="AC649" s="289" t="e">
        <f>#REF!-#REF!</f>
        <v>#REF!</v>
      </c>
      <c r="AD649" s="289" t="e">
        <f>#REF!-#REF!</f>
        <v>#REF!</v>
      </c>
      <c r="AE649" s="289" t="e">
        <f>#REF!-#REF!</f>
        <v>#REF!</v>
      </c>
      <c r="AF649" s="289" t="e">
        <f>#REF!-#REF!</f>
        <v>#REF!</v>
      </c>
      <c r="AG649" s="289" t="e">
        <f>#REF!-#REF!</f>
        <v>#REF!</v>
      </c>
      <c r="AH649" s="289" t="e">
        <f>#REF!-#REF!</f>
        <v>#REF!</v>
      </c>
      <c r="AI649" s="289" t="e">
        <f>#REF!-#REF!</f>
        <v>#REF!</v>
      </c>
      <c r="AJ649" s="289" t="e">
        <f>#REF!-#REF!</f>
        <v>#REF!</v>
      </c>
      <c r="AK649" s="289" t="e">
        <f>#REF!-#REF!</f>
        <v>#REF!</v>
      </c>
      <c r="AL649" s="289" t="e">
        <f>#REF!-#REF!</f>
        <v>#REF!</v>
      </c>
      <c r="AM649" s="289" t="e">
        <f>#REF!-#REF!</f>
        <v>#REF!</v>
      </c>
      <c r="AN649" s="289" t="e">
        <f>#REF!-#REF!</f>
        <v>#REF!</v>
      </c>
      <c r="AO649" s="289" t="e">
        <f>#REF!-#REF!</f>
        <v>#REF!</v>
      </c>
      <c r="AP649" s="289" t="e">
        <f>#REF!-#REF!</f>
        <v>#REF!</v>
      </c>
      <c r="AQ649" s="289" t="e">
        <f>#REF!-#REF!</f>
        <v>#REF!</v>
      </c>
      <c r="AR649" s="289" t="e">
        <f>#REF!-#REF!</f>
        <v>#REF!</v>
      </c>
      <c r="AS649" s="289" t="e">
        <f>#REF!-#REF!</f>
        <v>#REF!</v>
      </c>
      <c r="AT649" s="289" t="e">
        <f>#REF!-#REF!</f>
        <v>#REF!</v>
      </c>
      <c r="AU649" s="289" t="e">
        <f>#REF!-#REF!</f>
        <v>#REF!</v>
      </c>
      <c r="AV649" s="289" t="e">
        <f>#REF!-#REF!</f>
        <v>#REF!</v>
      </c>
      <c r="AW649" s="289" t="e">
        <f>#REF!-#REF!</f>
        <v>#REF!</v>
      </c>
      <c r="AX649" s="289" t="e">
        <f>#REF!-#REF!</f>
        <v>#REF!</v>
      </c>
      <c r="AY649" s="289" t="e">
        <f>#REF!-#REF!</f>
        <v>#REF!</v>
      </c>
      <c r="AZ649" s="289" t="e">
        <f>#REF!-#REF!</f>
        <v>#REF!</v>
      </c>
      <c r="BA649" s="289" t="e">
        <f>#REF!-#REF!</f>
        <v>#REF!</v>
      </c>
      <c r="BB649" s="289" t="e">
        <f>#REF!-#REF!</f>
        <v>#REF!</v>
      </c>
      <c r="BC649" s="289" t="e">
        <f>#REF!-#REF!</f>
        <v>#REF!</v>
      </c>
      <c r="BD649" s="289" t="e">
        <f>#REF!-#REF!</f>
        <v>#REF!</v>
      </c>
      <c r="BE649" s="289" t="e">
        <f>#REF!-#REF!</f>
        <v>#REF!</v>
      </c>
      <c r="BF649" s="289" t="e">
        <f>#REF!-#REF!</f>
        <v>#REF!</v>
      </c>
      <c r="BG649" s="289" t="e">
        <f>#REF!-#REF!</f>
        <v>#REF!</v>
      </c>
      <c r="BH649" s="289" t="e">
        <f>#REF!-#REF!</f>
        <v>#REF!</v>
      </c>
      <c r="BI649" s="289" t="e">
        <f>#REF!-#REF!</f>
        <v>#REF!</v>
      </c>
      <c r="BJ649" s="289" t="e">
        <f>#REF!-#REF!</f>
        <v>#REF!</v>
      </c>
      <c r="BK649" s="289" t="e">
        <f>#REF!-#REF!</f>
        <v>#REF!</v>
      </c>
      <c r="BL649" s="289" t="e">
        <f>#REF!-#REF!</f>
        <v>#REF!</v>
      </c>
      <c r="BM649" s="289" t="e">
        <f>#REF!-#REF!</f>
        <v>#REF!</v>
      </c>
      <c r="BN649" s="289" t="e">
        <f>#REF!-#REF!</f>
        <v>#REF!</v>
      </c>
      <c r="BO649" s="289" t="e">
        <f>#REF!-#REF!</f>
        <v>#REF!</v>
      </c>
      <c r="BP649" s="289" t="e">
        <f>#REF!-#REF!</f>
        <v>#REF!</v>
      </c>
      <c r="BQ649" s="289" t="e">
        <f>#REF!-#REF!</f>
        <v>#REF!</v>
      </c>
      <c r="BR649" s="289" t="e">
        <f>#REF!-#REF!</f>
        <v>#REF!</v>
      </c>
      <c r="BS649" s="289" t="e">
        <f>#REF!-#REF!</f>
        <v>#REF!</v>
      </c>
      <c r="BT649" s="289" t="e">
        <f>#REF!-#REF!</f>
        <v>#REF!</v>
      </c>
      <c r="BU649" s="289" t="e">
        <f>#REF!-#REF!</f>
        <v>#REF!</v>
      </c>
      <c r="BV649" s="289" t="e">
        <f>#REF!-#REF!</f>
        <v>#REF!</v>
      </c>
      <c r="BW649" s="289" t="e">
        <f>#REF!-#REF!</f>
        <v>#REF!</v>
      </c>
      <c r="BX649" s="289" t="e">
        <f>#REF!-#REF!</f>
        <v>#REF!</v>
      </c>
      <c r="BY649" s="289" t="e">
        <f>#REF!-#REF!</f>
        <v>#REF!</v>
      </c>
      <c r="CA649" s="289" t="e">
        <f>#REF!-#REF!</f>
        <v>#REF!</v>
      </c>
      <c r="CB649" s="289" t="e">
        <f>#REF!-#REF!</f>
        <v>#REF!</v>
      </c>
    </row>
    <row r="650" spans="8:80" hidden="1" x14ac:dyDescent="0.35">
      <c r="H650" s="289" t="e">
        <f>#REF!-#REF!</f>
        <v>#REF!</v>
      </c>
      <c r="I650" s="289" t="e">
        <f>#REF!-#REF!</f>
        <v>#REF!</v>
      </c>
      <c r="J650" s="289" t="e">
        <f>#REF!-#REF!</f>
        <v>#REF!</v>
      </c>
      <c r="K650" s="289" t="e">
        <f>#REF!-#REF!</f>
        <v>#REF!</v>
      </c>
      <c r="L650" s="289" t="e">
        <f>#REF!-#REF!</f>
        <v>#REF!</v>
      </c>
      <c r="M650" s="289" t="e">
        <f>#REF!-#REF!</f>
        <v>#REF!</v>
      </c>
      <c r="N650" s="289" t="e">
        <f>#REF!-#REF!</f>
        <v>#REF!</v>
      </c>
      <c r="O650" s="289" t="e">
        <f>#REF!-#REF!</f>
        <v>#REF!</v>
      </c>
      <c r="P650" s="289" t="e">
        <f>#REF!-#REF!</f>
        <v>#REF!</v>
      </c>
      <c r="Q650" s="289" t="e">
        <f>#REF!-#REF!</f>
        <v>#REF!</v>
      </c>
      <c r="R650" s="289" t="e">
        <f>#REF!-#REF!</f>
        <v>#REF!</v>
      </c>
      <c r="S650" s="289" t="e">
        <f>#REF!-#REF!</f>
        <v>#REF!</v>
      </c>
      <c r="T650" s="289" t="e">
        <f>#REF!-#REF!</f>
        <v>#REF!</v>
      </c>
      <c r="U650" s="289" t="e">
        <f>#REF!-#REF!</f>
        <v>#REF!</v>
      </c>
      <c r="V650" s="289" t="e">
        <f>#REF!-#REF!</f>
        <v>#REF!</v>
      </c>
      <c r="W650" s="289" t="e">
        <f>#REF!-#REF!</f>
        <v>#REF!</v>
      </c>
      <c r="X650" s="289" t="e">
        <f>#REF!-#REF!</f>
        <v>#REF!</v>
      </c>
      <c r="Y650" s="289" t="e">
        <f>#REF!-#REF!</f>
        <v>#REF!</v>
      </c>
      <c r="Z650" s="289" t="e">
        <f>#REF!-#REF!</f>
        <v>#REF!</v>
      </c>
      <c r="AA650" s="289" t="e">
        <f>#REF!-#REF!</f>
        <v>#REF!</v>
      </c>
      <c r="AB650" s="289" t="e">
        <f>#REF!-#REF!</f>
        <v>#REF!</v>
      </c>
      <c r="AC650" s="289" t="e">
        <f>#REF!-#REF!</f>
        <v>#REF!</v>
      </c>
      <c r="AD650" s="289" t="e">
        <f>#REF!-#REF!</f>
        <v>#REF!</v>
      </c>
      <c r="AE650" s="289" t="e">
        <f>#REF!-#REF!</f>
        <v>#REF!</v>
      </c>
      <c r="AF650" s="289" t="e">
        <f>#REF!-#REF!</f>
        <v>#REF!</v>
      </c>
      <c r="AG650" s="289" t="e">
        <f>#REF!-#REF!</f>
        <v>#REF!</v>
      </c>
      <c r="AH650" s="289" t="e">
        <f>#REF!-#REF!</f>
        <v>#REF!</v>
      </c>
      <c r="AI650" s="289" t="e">
        <f>#REF!-#REF!</f>
        <v>#REF!</v>
      </c>
      <c r="AJ650" s="289" t="e">
        <f>#REF!-#REF!</f>
        <v>#REF!</v>
      </c>
      <c r="AK650" s="289" t="e">
        <f>#REF!-#REF!</f>
        <v>#REF!</v>
      </c>
      <c r="AL650" s="289" t="e">
        <f>#REF!-#REF!</f>
        <v>#REF!</v>
      </c>
      <c r="AM650" s="289" t="e">
        <f>#REF!-#REF!</f>
        <v>#REF!</v>
      </c>
      <c r="AN650" s="289" t="e">
        <f>#REF!-#REF!</f>
        <v>#REF!</v>
      </c>
      <c r="AO650" s="289" t="e">
        <f>#REF!-#REF!</f>
        <v>#REF!</v>
      </c>
      <c r="AP650" s="289" t="e">
        <f>#REF!-#REF!</f>
        <v>#REF!</v>
      </c>
      <c r="AQ650" s="289" t="e">
        <f>#REF!-#REF!</f>
        <v>#REF!</v>
      </c>
      <c r="AR650" s="289" t="e">
        <f>#REF!-#REF!</f>
        <v>#REF!</v>
      </c>
      <c r="AS650" s="289" t="e">
        <f>#REF!-#REF!</f>
        <v>#REF!</v>
      </c>
      <c r="AT650" s="289" t="e">
        <f>#REF!-#REF!</f>
        <v>#REF!</v>
      </c>
      <c r="AU650" s="289" t="e">
        <f>#REF!-#REF!</f>
        <v>#REF!</v>
      </c>
      <c r="AV650" s="289" t="e">
        <f>#REF!-#REF!</f>
        <v>#REF!</v>
      </c>
      <c r="AW650" s="289" t="e">
        <f>#REF!-#REF!</f>
        <v>#REF!</v>
      </c>
      <c r="AX650" s="289" t="e">
        <f>#REF!-#REF!</f>
        <v>#REF!</v>
      </c>
      <c r="AY650" s="289" t="e">
        <f>#REF!-#REF!</f>
        <v>#REF!</v>
      </c>
      <c r="AZ650" s="289" t="e">
        <f>#REF!-#REF!</f>
        <v>#REF!</v>
      </c>
      <c r="BA650" s="289" t="e">
        <f>#REF!-#REF!</f>
        <v>#REF!</v>
      </c>
      <c r="BB650" s="289" t="e">
        <f>#REF!-#REF!</f>
        <v>#REF!</v>
      </c>
      <c r="BC650" s="289" t="e">
        <f>#REF!-#REF!</f>
        <v>#REF!</v>
      </c>
      <c r="BD650" s="289" t="e">
        <f>#REF!-#REF!</f>
        <v>#REF!</v>
      </c>
      <c r="BE650" s="289" t="e">
        <f>#REF!-#REF!</f>
        <v>#REF!</v>
      </c>
      <c r="BF650" s="289" t="e">
        <f>#REF!-#REF!</f>
        <v>#REF!</v>
      </c>
      <c r="BG650" s="289" t="e">
        <f>#REF!-#REF!</f>
        <v>#REF!</v>
      </c>
      <c r="BH650" s="289" t="e">
        <f>#REF!-#REF!</f>
        <v>#REF!</v>
      </c>
      <c r="BI650" s="289" t="e">
        <f>#REF!-#REF!</f>
        <v>#REF!</v>
      </c>
      <c r="BJ650" s="289" t="e">
        <f>#REF!-#REF!</f>
        <v>#REF!</v>
      </c>
      <c r="BK650" s="289" t="e">
        <f>#REF!-#REF!</f>
        <v>#REF!</v>
      </c>
      <c r="BL650" s="289" t="e">
        <f>#REF!-#REF!</f>
        <v>#REF!</v>
      </c>
      <c r="BM650" s="289" t="e">
        <f>#REF!-#REF!</f>
        <v>#REF!</v>
      </c>
      <c r="BN650" s="289" t="e">
        <f>#REF!-#REF!</f>
        <v>#REF!</v>
      </c>
      <c r="BO650" s="289" t="e">
        <f>#REF!-#REF!</f>
        <v>#REF!</v>
      </c>
      <c r="BP650" s="289" t="e">
        <f>#REF!-#REF!</f>
        <v>#REF!</v>
      </c>
      <c r="BQ650" s="289" t="e">
        <f>#REF!-#REF!</f>
        <v>#REF!</v>
      </c>
      <c r="BR650" s="289" t="e">
        <f>#REF!-#REF!</f>
        <v>#REF!</v>
      </c>
      <c r="BS650" s="289" t="e">
        <f>#REF!-#REF!</f>
        <v>#REF!</v>
      </c>
      <c r="BT650" s="289" t="e">
        <f>#REF!-#REF!</f>
        <v>#REF!</v>
      </c>
      <c r="BU650" s="289" t="e">
        <f>#REF!-#REF!</f>
        <v>#REF!</v>
      </c>
      <c r="BV650" s="289" t="e">
        <f>#REF!-#REF!</f>
        <v>#REF!</v>
      </c>
      <c r="BW650" s="289" t="e">
        <f>#REF!-#REF!</f>
        <v>#REF!</v>
      </c>
      <c r="BX650" s="289" t="e">
        <f>#REF!-#REF!</f>
        <v>#REF!</v>
      </c>
      <c r="BY650" s="289" t="e">
        <f>#REF!-#REF!</f>
        <v>#REF!</v>
      </c>
      <c r="CA650" s="289" t="e">
        <f>#REF!-#REF!</f>
        <v>#REF!</v>
      </c>
      <c r="CB650" s="289" t="e">
        <f>#REF!-#REF!</f>
        <v>#REF!</v>
      </c>
    </row>
    <row r="651" spans="8:80" hidden="1" x14ac:dyDescent="0.35">
      <c r="H651" s="289">
        <f t="shared" ref="H651:BS653" si="129">H162-BZ162</f>
        <v>-27377586</v>
      </c>
      <c r="I651" s="289">
        <f t="shared" si="129"/>
        <v>0</v>
      </c>
      <c r="J651" s="289">
        <f t="shared" si="129"/>
        <v>0</v>
      </c>
      <c r="K651" s="289">
        <f t="shared" si="129"/>
        <v>0</v>
      </c>
      <c r="L651" s="289">
        <f t="shared" si="129"/>
        <v>0</v>
      </c>
      <c r="M651" s="289">
        <f t="shared" si="129"/>
        <v>-478000</v>
      </c>
      <c r="N651" s="289">
        <f t="shared" si="129"/>
        <v>0</v>
      </c>
      <c r="O651" s="289">
        <f t="shared" si="129"/>
        <v>0</v>
      </c>
      <c r="P651" s="289">
        <f t="shared" si="129"/>
        <v>0</v>
      </c>
      <c r="Q651" s="289">
        <f t="shared" si="129"/>
        <v>0</v>
      </c>
      <c r="R651" s="289">
        <f t="shared" si="129"/>
        <v>-5939000</v>
      </c>
      <c r="S651" s="289">
        <f t="shared" si="129"/>
        <v>0</v>
      </c>
      <c r="T651" s="289">
        <f t="shared" si="129"/>
        <v>0</v>
      </c>
      <c r="U651" s="289">
        <f t="shared" si="129"/>
        <v>0</v>
      </c>
      <c r="V651" s="289">
        <f t="shared" si="129"/>
        <v>0</v>
      </c>
      <c r="W651" s="289">
        <f t="shared" si="129"/>
        <v>-2190000</v>
      </c>
      <c r="X651" s="289">
        <f t="shared" si="129"/>
        <v>0</v>
      </c>
      <c r="Y651" s="289">
        <f t="shared" si="129"/>
        <v>0</v>
      </c>
      <c r="Z651" s="289">
        <f t="shared" si="129"/>
        <v>0</v>
      </c>
      <c r="AA651" s="289">
        <f t="shared" si="129"/>
        <v>0</v>
      </c>
      <c r="AB651" s="289">
        <f t="shared" si="129"/>
        <v>-3309000</v>
      </c>
      <c r="AC651" s="289">
        <f t="shared" si="129"/>
        <v>0</v>
      </c>
      <c r="AD651" s="289">
        <f t="shared" si="129"/>
        <v>0</v>
      </c>
      <c r="AE651" s="289">
        <f t="shared" si="129"/>
        <v>0</v>
      </c>
      <c r="AF651" s="289">
        <f t="shared" si="129"/>
        <v>0</v>
      </c>
      <c r="AG651" s="289">
        <f t="shared" si="129"/>
        <v>-5628000</v>
      </c>
      <c r="AH651" s="289">
        <f t="shared" si="129"/>
        <v>0</v>
      </c>
      <c r="AI651" s="289">
        <f t="shared" si="129"/>
        <v>0</v>
      </c>
      <c r="AJ651" s="289">
        <f t="shared" si="129"/>
        <v>0</v>
      </c>
      <c r="AK651" s="289">
        <f t="shared" si="129"/>
        <v>0</v>
      </c>
      <c r="AL651" s="289">
        <f t="shared" si="129"/>
        <v>-4285694</v>
      </c>
      <c r="AM651" s="289">
        <f t="shared" si="129"/>
        <v>0</v>
      </c>
      <c r="AN651" s="289">
        <f t="shared" si="129"/>
        <v>0</v>
      </c>
      <c r="AO651" s="289">
        <f t="shared" si="129"/>
        <v>0</v>
      </c>
      <c r="AP651" s="289">
        <f t="shared" si="129"/>
        <v>0</v>
      </c>
      <c r="AQ651" s="289">
        <f t="shared" si="129"/>
        <v>-1256000</v>
      </c>
      <c r="AR651" s="289">
        <f t="shared" si="129"/>
        <v>0</v>
      </c>
      <c r="AS651" s="289">
        <f t="shared" si="129"/>
        <v>0</v>
      </c>
      <c r="AT651" s="289">
        <f t="shared" si="129"/>
        <v>0</v>
      </c>
      <c r="AU651" s="289">
        <f t="shared" si="129"/>
        <v>0</v>
      </c>
      <c r="AV651" s="289">
        <f t="shared" si="129"/>
        <v>-3438000</v>
      </c>
      <c r="AW651" s="289">
        <f t="shared" si="129"/>
        <v>0</v>
      </c>
      <c r="AX651" s="289">
        <f t="shared" si="129"/>
        <v>0</v>
      </c>
      <c r="AY651" s="289">
        <f t="shared" si="129"/>
        <v>0</v>
      </c>
      <c r="AZ651" s="289">
        <f t="shared" si="129"/>
        <v>0</v>
      </c>
      <c r="BA651" s="289">
        <f t="shared" si="129"/>
        <v>-3892</v>
      </c>
      <c r="BB651" s="289">
        <f t="shared" si="129"/>
        <v>0</v>
      </c>
      <c r="BC651" s="289">
        <f t="shared" si="129"/>
        <v>0</v>
      </c>
      <c r="BD651" s="289">
        <f t="shared" si="129"/>
        <v>0</v>
      </c>
      <c r="BE651" s="289">
        <f t="shared" si="129"/>
        <v>0</v>
      </c>
      <c r="BF651" s="289">
        <f t="shared" si="129"/>
        <v>0</v>
      </c>
      <c r="BG651" s="289">
        <f t="shared" si="129"/>
        <v>0</v>
      </c>
      <c r="BH651" s="289">
        <f t="shared" si="129"/>
        <v>0</v>
      </c>
      <c r="BI651" s="289">
        <f t="shared" si="129"/>
        <v>0</v>
      </c>
      <c r="BJ651" s="289">
        <f t="shared" si="129"/>
        <v>0</v>
      </c>
      <c r="BK651" s="289">
        <f t="shared" si="129"/>
        <v>0</v>
      </c>
      <c r="BL651" s="289">
        <f t="shared" si="129"/>
        <v>0</v>
      </c>
      <c r="BM651" s="289">
        <f t="shared" si="129"/>
        <v>0</v>
      </c>
      <c r="BN651" s="289">
        <f t="shared" si="129"/>
        <v>0</v>
      </c>
      <c r="BO651" s="289">
        <f t="shared" si="129"/>
        <v>0</v>
      </c>
      <c r="BP651" s="289">
        <f t="shared" si="129"/>
        <v>0</v>
      </c>
      <c r="BQ651" s="289">
        <f t="shared" si="129"/>
        <v>0</v>
      </c>
      <c r="BR651" s="289">
        <f t="shared" si="129"/>
        <v>0</v>
      </c>
      <c r="BS651" s="289">
        <f t="shared" si="129"/>
        <v>0</v>
      </c>
      <c r="BT651" s="289">
        <f t="shared" ref="BP651:BY653" si="130">BT162-EL162</f>
        <v>0</v>
      </c>
      <c r="BU651" s="289">
        <f t="shared" si="130"/>
        <v>-478000</v>
      </c>
      <c r="BV651" s="289">
        <f t="shared" si="130"/>
        <v>0</v>
      </c>
      <c r="BW651" s="289">
        <f t="shared" si="130"/>
        <v>0</v>
      </c>
      <c r="BX651" s="289">
        <f t="shared" si="130"/>
        <v>0</v>
      </c>
      <c r="BY651" s="289">
        <f t="shared" si="130"/>
        <v>0</v>
      </c>
      <c r="CA651" s="289">
        <f>CA162-ER162</f>
        <v>0</v>
      </c>
      <c r="CB651" s="289" t="e">
        <f>CB162-#REF!</f>
        <v>#REF!</v>
      </c>
    </row>
    <row r="652" spans="8:80" hidden="1" x14ac:dyDescent="0.35">
      <c r="H652" s="289">
        <f t="shared" si="129"/>
        <v>-24031457</v>
      </c>
      <c r="I652" s="289">
        <f t="shared" si="129"/>
        <v>0</v>
      </c>
      <c r="J652" s="289">
        <f t="shared" si="129"/>
        <v>0</v>
      </c>
      <c r="K652" s="289">
        <f t="shared" si="129"/>
        <v>0</v>
      </c>
      <c r="L652" s="289">
        <f t="shared" si="129"/>
        <v>0</v>
      </c>
      <c r="M652" s="289">
        <f t="shared" si="129"/>
        <v>-244644</v>
      </c>
      <c r="N652" s="289">
        <f t="shared" si="129"/>
        <v>0</v>
      </c>
      <c r="O652" s="289">
        <f t="shared" si="129"/>
        <v>0</v>
      </c>
      <c r="P652" s="289">
        <f t="shared" si="129"/>
        <v>0</v>
      </c>
      <c r="Q652" s="289">
        <f t="shared" si="129"/>
        <v>0</v>
      </c>
      <c r="R652" s="289">
        <f t="shared" si="129"/>
        <v>-4887826</v>
      </c>
      <c r="S652" s="289">
        <f t="shared" si="129"/>
        <v>0</v>
      </c>
      <c r="T652" s="289">
        <f t="shared" si="129"/>
        <v>0</v>
      </c>
      <c r="U652" s="289">
        <f t="shared" si="129"/>
        <v>0</v>
      </c>
      <c r="V652" s="289">
        <f t="shared" si="129"/>
        <v>0</v>
      </c>
      <c r="W652" s="289">
        <f t="shared" si="129"/>
        <v>-1852704</v>
      </c>
      <c r="X652" s="289">
        <f t="shared" si="129"/>
        <v>0</v>
      </c>
      <c r="Y652" s="289">
        <f t="shared" si="129"/>
        <v>0</v>
      </c>
      <c r="Z652" s="289">
        <f t="shared" si="129"/>
        <v>0</v>
      </c>
      <c r="AA652" s="289">
        <f t="shared" si="129"/>
        <v>0</v>
      </c>
      <c r="AB652" s="289">
        <f t="shared" si="129"/>
        <v>-2876356</v>
      </c>
      <c r="AC652" s="289">
        <f t="shared" si="129"/>
        <v>0</v>
      </c>
      <c r="AD652" s="289">
        <f t="shared" si="129"/>
        <v>0</v>
      </c>
      <c r="AE652" s="289">
        <f t="shared" si="129"/>
        <v>0</v>
      </c>
      <c r="AF652" s="289">
        <f t="shared" si="129"/>
        <v>0</v>
      </c>
      <c r="AG652" s="289">
        <f t="shared" si="129"/>
        <v>-4966384</v>
      </c>
      <c r="AH652" s="289">
        <f t="shared" si="129"/>
        <v>0</v>
      </c>
      <c r="AI652" s="289">
        <f t="shared" si="129"/>
        <v>0</v>
      </c>
      <c r="AJ652" s="289">
        <f t="shared" si="129"/>
        <v>0</v>
      </c>
      <c r="AK652" s="289">
        <f t="shared" si="129"/>
        <v>0</v>
      </c>
      <c r="AL652" s="289">
        <f t="shared" si="129"/>
        <v>-3883747</v>
      </c>
      <c r="AM652" s="289">
        <f t="shared" si="129"/>
        <v>0</v>
      </c>
      <c r="AN652" s="289">
        <f t="shared" si="129"/>
        <v>0</v>
      </c>
      <c r="AO652" s="289">
        <f t="shared" si="129"/>
        <v>0</v>
      </c>
      <c r="AP652" s="289">
        <f t="shared" si="129"/>
        <v>0</v>
      </c>
      <c r="AQ652" s="289">
        <f t="shared" si="129"/>
        <v>-1180785</v>
      </c>
      <c r="AR652" s="289">
        <f t="shared" si="129"/>
        <v>0</v>
      </c>
      <c r="AS652" s="289">
        <f t="shared" si="129"/>
        <v>0</v>
      </c>
      <c r="AT652" s="289">
        <f t="shared" si="129"/>
        <v>0</v>
      </c>
      <c r="AU652" s="289">
        <f t="shared" si="129"/>
        <v>0</v>
      </c>
      <c r="AV652" s="289">
        <f t="shared" si="129"/>
        <v>-3281196</v>
      </c>
      <c r="AW652" s="289">
        <f t="shared" si="129"/>
        <v>0</v>
      </c>
      <c r="AX652" s="289">
        <f t="shared" si="129"/>
        <v>0</v>
      </c>
      <c r="AY652" s="289">
        <f t="shared" si="129"/>
        <v>0</v>
      </c>
      <c r="AZ652" s="289">
        <f t="shared" si="129"/>
        <v>0</v>
      </c>
      <c r="BA652" s="289">
        <f t="shared" si="129"/>
        <v>-3884</v>
      </c>
      <c r="BB652" s="289">
        <f t="shared" si="129"/>
        <v>0</v>
      </c>
      <c r="BC652" s="289">
        <f t="shared" si="129"/>
        <v>0</v>
      </c>
      <c r="BD652" s="289">
        <f t="shared" si="129"/>
        <v>0</v>
      </c>
      <c r="BE652" s="289">
        <f t="shared" si="129"/>
        <v>0</v>
      </c>
      <c r="BF652" s="289">
        <f t="shared" si="129"/>
        <v>0</v>
      </c>
      <c r="BG652" s="289">
        <f t="shared" si="129"/>
        <v>0</v>
      </c>
      <c r="BH652" s="289">
        <f t="shared" si="129"/>
        <v>0</v>
      </c>
      <c r="BI652" s="289">
        <f t="shared" si="129"/>
        <v>0</v>
      </c>
      <c r="BJ652" s="289">
        <f t="shared" si="129"/>
        <v>0</v>
      </c>
      <c r="BK652" s="289">
        <f t="shared" si="129"/>
        <v>0</v>
      </c>
      <c r="BL652" s="289">
        <f t="shared" si="129"/>
        <v>0</v>
      </c>
      <c r="BM652" s="289">
        <f t="shared" si="129"/>
        <v>0</v>
      </c>
      <c r="BN652" s="289">
        <f t="shared" si="129"/>
        <v>0</v>
      </c>
      <c r="BO652" s="289">
        <f t="shared" si="129"/>
        <v>0</v>
      </c>
      <c r="BP652" s="289">
        <f t="shared" si="130"/>
        <v>0</v>
      </c>
      <c r="BQ652" s="289">
        <f t="shared" si="130"/>
        <v>0</v>
      </c>
      <c r="BR652" s="289">
        <f t="shared" si="130"/>
        <v>0</v>
      </c>
      <c r="BS652" s="289">
        <f t="shared" si="130"/>
        <v>0</v>
      </c>
      <c r="BT652" s="289">
        <f t="shared" si="130"/>
        <v>0</v>
      </c>
      <c r="BU652" s="289">
        <f t="shared" si="130"/>
        <v>-244644</v>
      </c>
      <c r="BV652" s="289">
        <f t="shared" si="130"/>
        <v>0</v>
      </c>
      <c r="BW652" s="289">
        <f t="shared" si="130"/>
        <v>0</v>
      </c>
      <c r="BX652" s="289">
        <f t="shared" si="130"/>
        <v>0</v>
      </c>
      <c r="BY652" s="289">
        <f t="shared" si="130"/>
        <v>0</v>
      </c>
      <c r="CA652" s="289">
        <f>CA163-ER163</f>
        <v>0</v>
      </c>
      <c r="CB652" s="289" t="e">
        <f>CB163-#REF!</f>
        <v>#REF!</v>
      </c>
    </row>
    <row r="653" spans="8:80" hidden="1" x14ac:dyDescent="0.35">
      <c r="H653" s="289">
        <f t="shared" si="129"/>
        <v>-3346129</v>
      </c>
      <c r="I653" s="289">
        <f t="shared" si="129"/>
        <v>0</v>
      </c>
      <c r="J653" s="289">
        <f t="shared" si="129"/>
        <v>0</v>
      </c>
      <c r="K653" s="289">
        <f t="shared" si="129"/>
        <v>0</v>
      </c>
      <c r="L653" s="289">
        <f t="shared" si="129"/>
        <v>0</v>
      </c>
      <c r="M653" s="289">
        <f t="shared" si="129"/>
        <v>-229425</v>
      </c>
      <c r="N653" s="289">
        <f t="shared" si="129"/>
        <v>0</v>
      </c>
      <c r="O653" s="289">
        <f t="shared" si="129"/>
        <v>0</v>
      </c>
      <c r="P653" s="289">
        <f t="shared" si="129"/>
        <v>0</v>
      </c>
      <c r="Q653" s="289">
        <f t="shared" si="129"/>
        <v>0</v>
      </c>
      <c r="R653" s="289">
        <f t="shared" si="129"/>
        <v>-1051174</v>
      </c>
      <c r="S653" s="289">
        <f t="shared" si="129"/>
        <v>0</v>
      </c>
      <c r="T653" s="289">
        <f t="shared" si="129"/>
        <v>0</v>
      </c>
      <c r="U653" s="289">
        <f t="shared" si="129"/>
        <v>0</v>
      </c>
      <c r="V653" s="289">
        <f t="shared" si="129"/>
        <v>0</v>
      </c>
      <c r="W653" s="289">
        <f t="shared" si="129"/>
        <v>-337296</v>
      </c>
      <c r="X653" s="289">
        <f t="shared" si="129"/>
        <v>0</v>
      </c>
      <c r="Y653" s="289">
        <f t="shared" si="129"/>
        <v>0</v>
      </c>
      <c r="Z653" s="289">
        <f t="shared" si="129"/>
        <v>0</v>
      </c>
      <c r="AA653" s="289">
        <f t="shared" si="129"/>
        <v>0</v>
      </c>
      <c r="AB653" s="289">
        <f t="shared" si="129"/>
        <v>-432644</v>
      </c>
      <c r="AC653" s="289">
        <f t="shared" si="129"/>
        <v>0</v>
      </c>
      <c r="AD653" s="289">
        <f t="shared" si="129"/>
        <v>0</v>
      </c>
      <c r="AE653" s="289">
        <f t="shared" si="129"/>
        <v>0</v>
      </c>
      <c r="AF653" s="289">
        <f t="shared" si="129"/>
        <v>0</v>
      </c>
      <c r="AG653" s="289">
        <f t="shared" si="129"/>
        <v>-661616</v>
      </c>
      <c r="AH653" s="289">
        <f t="shared" si="129"/>
        <v>0</v>
      </c>
      <c r="AI653" s="289">
        <f t="shared" si="129"/>
        <v>0</v>
      </c>
      <c r="AJ653" s="289">
        <f t="shared" si="129"/>
        <v>0</v>
      </c>
      <c r="AK653" s="289">
        <f t="shared" si="129"/>
        <v>0</v>
      </c>
      <c r="AL653" s="289">
        <f t="shared" si="129"/>
        <v>-401947</v>
      </c>
      <c r="AM653" s="289">
        <f t="shared" si="129"/>
        <v>0</v>
      </c>
      <c r="AN653" s="289">
        <f t="shared" si="129"/>
        <v>0</v>
      </c>
      <c r="AO653" s="289">
        <f t="shared" si="129"/>
        <v>0</v>
      </c>
      <c r="AP653" s="289">
        <f t="shared" si="129"/>
        <v>0</v>
      </c>
      <c r="AQ653" s="289">
        <f t="shared" si="129"/>
        <v>-75215</v>
      </c>
      <c r="AR653" s="289">
        <f t="shared" si="129"/>
        <v>0</v>
      </c>
      <c r="AS653" s="289">
        <f t="shared" si="129"/>
        <v>0</v>
      </c>
      <c r="AT653" s="289">
        <f t="shared" si="129"/>
        <v>0</v>
      </c>
      <c r="AU653" s="289">
        <f t="shared" si="129"/>
        <v>0</v>
      </c>
      <c r="AV653" s="289">
        <f t="shared" si="129"/>
        <v>-156804</v>
      </c>
      <c r="AW653" s="289">
        <f t="shared" si="129"/>
        <v>0</v>
      </c>
      <c r="AX653" s="289">
        <f t="shared" si="129"/>
        <v>0</v>
      </c>
      <c r="AY653" s="289">
        <f t="shared" si="129"/>
        <v>0</v>
      </c>
      <c r="AZ653" s="289">
        <f t="shared" si="129"/>
        <v>0</v>
      </c>
      <c r="BA653" s="289">
        <f t="shared" si="129"/>
        <v>-8</v>
      </c>
      <c r="BB653" s="289">
        <f t="shared" si="129"/>
        <v>0</v>
      </c>
      <c r="BC653" s="289">
        <f t="shared" si="129"/>
        <v>0</v>
      </c>
      <c r="BD653" s="289">
        <f t="shared" si="129"/>
        <v>0</v>
      </c>
      <c r="BE653" s="289">
        <f t="shared" si="129"/>
        <v>0</v>
      </c>
      <c r="BF653" s="289">
        <f t="shared" si="129"/>
        <v>0</v>
      </c>
      <c r="BG653" s="289">
        <f t="shared" si="129"/>
        <v>0</v>
      </c>
      <c r="BH653" s="289">
        <f t="shared" si="129"/>
        <v>0</v>
      </c>
      <c r="BI653" s="289">
        <f t="shared" si="129"/>
        <v>0</v>
      </c>
      <c r="BJ653" s="289">
        <f t="shared" si="129"/>
        <v>0</v>
      </c>
      <c r="BK653" s="289">
        <f t="shared" si="129"/>
        <v>0</v>
      </c>
      <c r="BL653" s="289">
        <f t="shared" si="129"/>
        <v>0</v>
      </c>
      <c r="BM653" s="289">
        <f t="shared" si="129"/>
        <v>0</v>
      </c>
      <c r="BN653" s="289">
        <f t="shared" si="129"/>
        <v>0</v>
      </c>
      <c r="BO653" s="289">
        <f t="shared" si="129"/>
        <v>0</v>
      </c>
      <c r="BP653" s="289">
        <f t="shared" si="130"/>
        <v>0</v>
      </c>
      <c r="BQ653" s="289">
        <f t="shared" si="130"/>
        <v>0</v>
      </c>
      <c r="BR653" s="289">
        <f t="shared" si="130"/>
        <v>0</v>
      </c>
      <c r="BS653" s="289">
        <f t="shared" si="130"/>
        <v>0</v>
      </c>
      <c r="BT653" s="289">
        <f t="shared" si="130"/>
        <v>0</v>
      </c>
      <c r="BU653" s="289">
        <f t="shared" si="130"/>
        <v>-229425</v>
      </c>
      <c r="BV653" s="289">
        <f t="shared" si="130"/>
        <v>0</v>
      </c>
      <c r="BW653" s="289">
        <f t="shared" si="130"/>
        <v>0</v>
      </c>
      <c r="BX653" s="289">
        <f t="shared" si="130"/>
        <v>0</v>
      </c>
      <c r="BY653" s="289">
        <f t="shared" si="130"/>
        <v>0</v>
      </c>
      <c r="CA653" s="289">
        <f>CA164-ER164</f>
        <v>0</v>
      </c>
      <c r="CB653" s="289" t="e">
        <f>CB164-#REF!</f>
        <v>#REF!</v>
      </c>
    </row>
    <row r="654" spans="8:80" hidden="1" x14ac:dyDescent="0.35">
      <c r="H654" s="289" t="e">
        <f>#REF!-#REF!</f>
        <v>#REF!</v>
      </c>
      <c r="I654" s="289" t="e">
        <f>#REF!-#REF!</f>
        <v>#REF!</v>
      </c>
      <c r="J654" s="289" t="e">
        <f>#REF!-#REF!</f>
        <v>#REF!</v>
      </c>
      <c r="K654" s="289" t="e">
        <f>#REF!-#REF!</f>
        <v>#REF!</v>
      </c>
      <c r="L654" s="289" t="e">
        <f>#REF!-#REF!</f>
        <v>#REF!</v>
      </c>
      <c r="M654" s="289" t="e">
        <f>#REF!-#REF!</f>
        <v>#REF!</v>
      </c>
      <c r="N654" s="289" t="e">
        <f>#REF!-#REF!</f>
        <v>#REF!</v>
      </c>
      <c r="O654" s="289" t="e">
        <f>#REF!-#REF!</f>
        <v>#REF!</v>
      </c>
      <c r="P654" s="289" t="e">
        <f>#REF!-#REF!</f>
        <v>#REF!</v>
      </c>
      <c r="Q654" s="289" t="e">
        <f>#REF!-#REF!</f>
        <v>#REF!</v>
      </c>
      <c r="R654" s="289" t="e">
        <f>#REF!-#REF!</f>
        <v>#REF!</v>
      </c>
      <c r="S654" s="289" t="e">
        <f>#REF!-#REF!</f>
        <v>#REF!</v>
      </c>
      <c r="T654" s="289" t="e">
        <f>#REF!-#REF!</f>
        <v>#REF!</v>
      </c>
      <c r="U654" s="289" t="e">
        <f>#REF!-#REF!</f>
        <v>#REF!</v>
      </c>
      <c r="V654" s="289" t="e">
        <f>#REF!-#REF!</f>
        <v>#REF!</v>
      </c>
      <c r="W654" s="289" t="e">
        <f>#REF!-#REF!</f>
        <v>#REF!</v>
      </c>
      <c r="X654" s="289" t="e">
        <f>#REF!-#REF!</f>
        <v>#REF!</v>
      </c>
      <c r="Y654" s="289" t="e">
        <f>#REF!-#REF!</f>
        <v>#REF!</v>
      </c>
      <c r="Z654" s="289" t="e">
        <f>#REF!-#REF!</f>
        <v>#REF!</v>
      </c>
      <c r="AA654" s="289" t="e">
        <f>#REF!-#REF!</f>
        <v>#REF!</v>
      </c>
      <c r="AB654" s="289" t="e">
        <f>#REF!-#REF!</f>
        <v>#REF!</v>
      </c>
      <c r="AC654" s="289" t="e">
        <f>#REF!-#REF!</f>
        <v>#REF!</v>
      </c>
      <c r="AD654" s="289" t="e">
        <f>#REF!-#REF!</f>
        <v>#REF!</v>
      </c>
      <c r="AE654" s="289" t="e">
        <f>#REF!-#REF!</f>
        <v>#REF!</v>
      </c>
      <c r="AF654" s="289" t="e">
        <f>#REF!-#REF!</f>
        <v>#REF!</v>
      </c>
      <c r="AG654" s="289" t="e">
        <f>#REF!-#REF!</f>
        <v>#REF!</v>
      </c>
      <c r="AH654" s="289" t="e">
        <f>#REF!-#REF!</f>
        <v>#REF!</v>
      </c>
      <c r="AI654" s="289" t="e">
        <f>#REF!-#REF!</f>
        <v>#REF!</v>
      </c>
      <c r="AJ654" s="289" t="e">
        <f>#REF!-#REF!</f>
        <v>#REF!</v>
      </c>
      <c r="AK654" s="289" t="e">
        <f>#REF!-#REF!</f>
        <v>#REF!</v>
      </c>
      <c r="AL654" s="289" t="e">
        <f>#REF!-#REF!</f>
        <v>#REF!</v>
      </c>
      <c r="AM654" s="289" t="e">
        <f>#REF!-#REF!</f>
        <v>#REF!</v>
      </c>
      <c r="AN654" s="289" t="e">
        <f>#REF!-#REF!</f>
        <v>#REF!</v>
      </c>
      <c r="AO654" s="289" t="e">
        <f>#REF!-#REF!</f>
        <v>#REF!</v>
      </c>
      <c r="AP654" s="289" t="e">
        <f>#REF!-#REF!</f>
        <v>#REF!</v>
      </c>
      <c r="AQ654" s="289" t="e">
        <f>#REF!-#REF!</f>
        <v>#REF!</v>
      </c>
      <c r="AR654" s="289" t="e">
        <f>#REF!-#REF!</f>
        <v>#REF!</v>
      </c>
      <c r="AS654" s="289" t="e">
        <f>#REF!-#REF!</f>
        <v>#REF!</v>
      </c>
      <c r="AT654" s="289" t="e">
        <f>#REF!-#REF!</f>
        <v>#REF!</v>
      </c>
      <c r="AU654" s="289" t="e">
        <f>#REF!-#REF!</f>
        <v>#REF!</v>
      </c>
      <c r="AV654" s="289" t="e">
        <f>#REF!-#REF!</f>
        <v>#REF!</v>
      </c>
      <c r="AW654" s="289" t="e">
        <f>#REF!-#REF!</f>
        <v>#REF!</v>
      </c>
      <c r="AX654" s="289" t="e">
        <f>#REF!-#REF!</f>
        <v>#REF!</v>
      </c>
      <c r="AY654" s="289" t="e">
        <f>#REF!-#REF!</f>
        <v>#REF!</v>
      </c>
      <c r="AZ654" s="289" t="e">
        <f>#REF!-#REF!</f>
        <v>#REF!</v>
      </c>
      <c r="BA654" s="289" t="e">
        <f>#REF!-#REF!</f>
        <v>#REF!</v>
      </c>
      <c r="BB654" s="289" t="e">
        <f>#REF!-#REF!</f>
        <v>#REF!</v>
      </c>
      <c r="BC654" s="289" t="e">
        <f>#REF!-#REF!</f>
        <v>#REF!</v>
      </c>
      <c r="BD654" s="289" t="e">
        <f>#REF!-#REF!</f>
        <v>#REF!</v>
      </c>
      <c r="BE654" s="289" t="e">
        <f>#REF!-#REF!</f>
        <v>#REF!</v>
      </c>
      <c r="BF654" s="289" t="e">
        <f>#REF!-#REF!</f>
        <v>#REF!</v>
      </c>
      <c r="BG654" s="289" t="e">
        <f>#REF!-#REF!</f>
        <v>#REF!</v>
      </c>
      <c r="BH654" s="289" t="e">
        <f>#REF!-#REF!</f>
        <v>#REF!</v>
      </c>
      <c r="BI654" s="289" t="e">
        <f>#REF!-#REF!</f>
        <v>#REF!</v>
      </c>
      <c r="BJ654" s="289" t="e">
        <f>#REF!-#REF!</f>
        <v>#REF!</v>
      </c>
      <c r="BK654" s="289" t="e">
        <f>#REF!-#REF!</f>
        <v>#REF!</v>
      </c>
      <c r="BL654" s="289" t="e">
        <f>#REF!-#REF!</f>
        <v>#REF!</v>
      </c>
      <c r="BM654" s="289" t="e">
        <f>#REF!-#REF!</f>
        <v>#REF!</v>
      </c>
      <c r="BN654" s="289" t="e">
        <f>#REF!-#REF!</f>
        <v>#REF!</v>
      </c>
      <c r="BO654" s="289" t="e">
        <f>#REF!-#REF!</f>
        <v>#REF!</v>
      </c>
      <c r="BP654" s="289" t="e">
        <f>#REF!-#REF!</f>
        <v>#REF!</v>
      </c>
      <c r="BQ654" s="289" t="e">
        <f>#REF!-#REF!</f>
        <v>#REF!</v>
      </c>
      <c r="BR654" s="289" t="e">
        <f>#REF!-#REF!</f>
        <v>#REF!</v>
      </c>
      <c r="BS654" s="289" t="e">
        <f>#REF!-#REF!</f>
        <v>#REF!</v>
      </c>
      <c r="BT654" s="289" t="e">
        <f>#REF!-#REF!</f>
        <v>#REF!</v>
      </c>
      <c r="BU654" s="289" t="e">
        <f>#REF!-#REF!</f>
        <v>#REF!</v>
      </c>
      <c r="BV654" s="289" t="e">
        <f>#REF!-#REF!</f>
        <v>#REF!</v>
      </c>
      <c r="BW654" s="289" t="e">
        <f>#REF!-#REF!</f>
        <v>#REF!</v>
      </c>
      <c r="BX654" s="289" t="e">
        <f>#REF!-#REF!</f>
        <v>#REF!</v>
      </c>
      <c r="BY654" s="289" t="e">
        <f>#REF!-#REF!</f>
        <v>#REF!</v>
      </c>
      <c r="CA654" s="289" t="e">
        <f>#REF!-#REF!</f>
        <v>#REF!</v>
      </c>
      <c r="CB654" s="289" t="e">
        <f>#REF!-#REF!</f>
        <v>#REF!</v>
      </c>
    </row>
    <row r="655" spans="8:80" hidden="1" x14ac:dyDescent="0.35">
      <c r="H655" s="289">
        <f t="shared" ref="H655:BS659" si="131">H165-BZ165</f>
        <v>0</v>
      </c>
      <c r="I655" s="289">
        <f t="shared" si="131"/>
        <v>0</v>
      </c>
      <c r="J655" s="289">
        <f t="shared" si="131"/>
        <v>0</v>
      </c>
      <c r="K655" s="289">
        <f t="shared" si="131"/>
        <v>0</v>
      </c>
      <c r="L655" s="289">
        <f t="shared" si="131"/>
        <v>0</v>
      </c>
      <c r="M655" s="289">
        <f t="shared" si="131"/>
        <v>-3931</v>
      </c>
      <c r="N655" s="289">
        <f t="shared" si="131"/>
        <v>0</v>
      </c>
      <c r="O655" s="289">
        <f t="shared" si="131"/>
        <v>0</v>
      </c>
      <c r="P655" s="289">
        <f t="shared" si="131"/>
        <v>0</v>
      </c>
      <c r="Q655" s="289">
        <f t="shared" si="131"/>
        <v>0</v>
      </c>
      <c r="R655" s="289">
        <f t="shared" si="131"/>
        <v>0</v>
      </c>
      <c r="S655" s="289">
        <f t="shared" si="131"/>
        <v>0</v>
      </c>
      <c r="T655" s="289">
        <f t="shared" si="131"/>
        <v>0</v>
      </c>
      <c r="U655" s="289">
        <f t="shared" si="131"/>
        <v>0</v>
      </c>
      <c r="V655" s="289">
        <f t="shared" si="131"/>
        <v>0</v>
      </c>
      <c r="W655" s="289">
        <f t="shared" si="131"/>
        <v>0</v>
      </c>
      <c r="X655" s="289">
        <f t="shared" si="131"/>
        <v>0</v>
      </c>
      <c r="Y655" s="289">
        <f t="shared" si="131"/>
        <v>0</v>
      </c>
      <c r="Z655" s="289">
        <f t="shared" si="131"/>
        <v>0</v>
      </c>
      <c r="AA655" s="289">
        <f t="shared" si="131"/>
        <v>0</v>
      </c>
      <c r="AB655" s="289">
        <f t="shared" si="131"/>
        <v>0</v>
      </c>
      <c r="AC655" s="289">
        <f t="shared" si="131"/>
        <v>0</v>
      </c>
      <c r="AD655" s="289">
        <f t="shared" si="131"/>
        <v>0</v>
      </c>
      <c r="AE655" s="289">
        <f t="shared" si="131"/>
        <v>0</v>
      </c>
      <c r="AF655" s="289">
        <f t="shared" si="131"/>
        <v>0</v>
      </c>
      <c r="AG655" s="289">
        <f t="shared" si="131"/>
        <v>0</v>
      </c>
      <c r="AH655" s="289">
        <f t="shared" si="131"/>
        <v>0</v>
      </c>
      <c r="AI655" s="289">
        <f t="shared" si="131"/>
        <v>0</v>
      </c>
      <c r="AJ655" s="289">
        <f t="shared" si="131"/>
        <v>0</v>
      </c>
      <c r="AK655" s="289">
        <f t="shared" si="131"/>
        <v>0</v>
      </c>
      <c r="AL655" s="289">
        <f t="shared" si="131"/>
        <v>0</v>
      </c>
      <c r="AM655" s="289">
        <f t="shared" si="131"/>
        <v>0</v>
      </c>
      <c r="AN655" s="289">
        <f t="shared" si="131"/>
        <v>0</v>
      </c>
      <c r="AO655" s="289">
        <f t="shared" si="131"/>
        <v>0</v>
      </c>
      <c r="AP655" s="289">
        <f t="shared" si="131"/>
        <v>0</v>
      </c>
      <c r="AQ655" s="289">
        <f t="shared" si="131"/>
        <v>0</v>
      </c>
      <c r="AR655" s="289">
        <f t="shared" si="131"/>
        <v>0</v>
      </c>
      <c r="AS655" s="289">
        <f t="shared" si="131"/>
        <v>0</v>
      </c>
      <c r="AT655" s="289">
        <f t="shared" si="131"/>
        <v>0</v>
      </c>
      <c r="AU655" s="289">
        <f t="shared" si="131"/>
        <v>0</v>
      </c>
      <c r="AV655" s="289">
        <f t="shared" si="131"/>
        <v>0</v>
      </c>
      <c r="AW655" s="289">
        <f t="shared" si="131"/>
        <v>0</v>
      </c>
      <c r="AX655" s="289">
        <f t="shared" si="131"/>
        <v>0</v>
      </c>
      <c r="AY655" s="289">
        <f t="shared" si="131"/>
        <v>0</v>
      </c>
      <c r="AZ655" s="289">
        <f t="shared" si="131"/>
        <v>0</v>
      </c>
      <c r="BA655" s="289">
        <f t="shared" si="131"/>
        <v>0</v>
      </c>
      <c r="BB655" s="289">
        <f t="shared" si="131"/>
        <v>0</v>
      </c>
      <c r="BC655" s="289">
        <f t="shared" si="131"/>
        <v>0</v>
      </c>
      <c r="BD655" s="289">
        <f t="shared" si="131"/>
        <v>0</v>
      </c>
      <c r="BE655" s="289">
        <f t="shared" si="131"/>
        <v>0</v>
      </c>
      <c r="BF655" s="289">
        <f t="shared" si="131"/>
        <v>0</v>
      </c>
      <c r="BG655" s="289">
        <f t="shared" si="131"/>
        <v>0</v>
      </c>
      <c r="BH655" s="289">
        <f t="shared" si="131"/>
        <v>0</v>
      </c>
      <c r="BI655" s="289">
        <f t="shared" si="131"/>
        <v>0</v>
      </c>
      <c r="BJ655" s="289">
        <f t="shared" si="131"/>
        <v>0</v>
      </c>
      <c r="BK655" s="289">
        <f t="shared" si="131"/>
        <v>0</v>
      </c>
      <c r="BL655" s="289">
        <f t="shared" si="131"/>
        <v>0</v>
      </c>
      <c r="BM655" s="289">
        <f t="shared" si="131"/>
        <v>0</v>
      </c>
      <c r="BN655" s="289">
        <f t="shared" si="131"/>
        <v>0</v>
      </c>
      <c r="BO655" s="289">
        <f t="shared" si="131"/>
        <v>0</v>
      </c>
      <c r="BP655" s="289">
        <f t="shared" si="131"/>
        <v>0</v>
      </c>
      <c r="BQ655" s="289">
        <f t="shared" si="131"/>
        <v>0</v>
      </c>
      <c r="BR655" s="289">
        <f t="shared" si="131"/>
        <v>0</v>
      </c>
      <c r="BS655" s="289">
        <f t="shared" si="131"/>
        <v>0</v>
      </c>
      <c r="BT655" s="289">
        <f t="shared" ref="BP655:BY660" si="132">BT165-EL165</f>
        <v>0</v>
      </c>
      <c r="BU655" s="289">
        <f t="shared" si="132"/>
        <v>-3931</v>
      </c>
      <c r="BV655" s="289">
        <f t="shared" si="132"/>
        <v>0</v>
      </c>
      <c r="BW655" s="289">
        <f t="shared" si="132"/>
        <v>0</v>
      </c>
      <c r="BX655" s="289">
        <f t="shared" si="132"/>
        <v>0</v>
      </c>
      <c r="BY655" s="289">
        <f t="shared" si="132"/>
        <v>0</v>
      </c>
      <c r="CA655" s="289">
        <f t="shared" ref="CA655:CA660" si="133">CA165-ER165</f>
        <v>0</v>
      </c>
      <c r="CB655" s="289" t="e">
        <f>CB165-#REF!</f>
        <v>#REF!</v>
      </c>
    </row>
    <row r="656" spans="8:80" hidden="1" x14ac:dyDescent="0.35">
      <c r="H656" s="289">
        <f t="shared" si="131"/>
        <v>0</v>
      </c>
      <c r="I656" s="289">
        <f t="shared" si="131"/>
        <v>0</v>
      </c>
      <c r="J656" s="289">
        <f t="shared" si="131"/>
        <v>0</v>
      </c>
      <c r="K656" s="289">
        <f t="shared" si="131"/>
        <v>0</v>
      </c>
      <c r="L656" s="289">
        <f t="shared" si="131"/>
        <v>0</v>
      </c>
      <c r="M656" s="289">
        <f t="shared" si="131"/>
        <v>0</v>
      </c>
      <c r="N656" s="289">
        <f t="shared" si="131"/>
        <v>0</v>
      </c>
      <c r="O656" s="289">
        <f t="shared" si="131"/>
        <v>0</v>
      </c>
      <c r="P656" s="289">
        <f t="shared" si="131"/>
        <v>0</v>
      </c>
      <c r="Q656" s="289">
        <f t="shared" si="131"/>
        <v>0</v>
      </c>
      <c r="R656" s="289">
        <f t="shared" si="131"/>
        <v>0</v>
      </c>
      <c r="S656" s="289">
        <f t="shared" si="131"/>
        <v>0</v>
      </c>
      <c r="T656" s="289">
        <f t="shared" si="131"/>
        <v>0</v>
      </c>
      <c r="U656" s="289">
        <f t="shared" si="131"/>
        <v>0</v>
      </c>
      <c r="V656" s="289">
        <f t="shared" si="131"/>
        <v>0</v>
      </c>
      <c r="W656" s="289">
        <f t="shared" si="131"/>
        <v>0</v>
      </c>
      <c r="X656" s="289">
        <f t="shared" si="131"/>
        <v>0</v>
      </c>
      <c r="Y656" s="289">
        <f t="shared" si="131"/>
        <v>0</v>
      </c>
      <c r="Z656" s="289">
        <f t="shared" si="131"/>
        <v>0</v>
      </c>
      <c r="AA656" s="289">
        <f t="shared" si="131"/>
        <v>0</v>
      </c>
      <c r="AB656" s="289">
        <f t="shared" si="131"/>
        <v>0</v>
      </c>
      <c r="AC656" s="289">
        <f t="shared" si="131"/>
        <v>0</v>
      </c>
      <c r="AD656" s="289">
        <f t="shared" si="131"/>
        <v>0</v>
      </c>
      <c r="AE656" s="289">
        <f t="shared" si="131"/>
        <v>0</v>
      </c>
      <c r="AF656" s="289">
        <f t="shared" si="131"/>
        <v>0</v>
      </c>
      <c r="AG656" s="289">
        <f t="shared" si="131"/>
        <v>0</v>
      </c>
      <c r="AH656" s="289">
        <f t="shared" si="131"/>
        <v>0</v>
      </c>
      <c r="AI656" s="289">
        <f t="shared" si="131"/>
        <v>0</v>
      </c>
      <c r="AJ656" s="289">
        <f t="shared" si="131"/>
        <v>0</v>
      </c>
      <c r="AK656" s="289">
        <f t="shared" si="131"/>
        <v>0</v>
      </c>
      <c r="AL656" s="289">
        <f t="shared" si="131"/>
        <v>0</v>
      </c>
      <c r="AM656" s="289">
        <f t="shared" si="131"/>
        <v>0</v>
      </c>
      <c r="AN656" s="289">
        <f t="shared" si="131"/>
        <v>0</v>
      </c>
      <c r="AO656" s="289">
        <f t="shared" si="131"/>
        <v>0</v>
      </c>
      <c r="AP656" s="289">
        <f t="shared" si="131"/>
        <v>0</v>
      </c>
      <c r="AQ656" s="289">
        <f t="shared" si="131"/>
        <v>0</v>
      </c>
      <c r="AR656" s="289">
        <f t="shared" si="131"/>
        <v>0</v>
      </c>
      <c r="AS656" s="289">
        <f t="shared" si="131"/>
        <v>0</v>
      </c>
      <c r="AT656" s="289">
        <f t="shared" si="131"/>
        <v>0</v>
      </c>
      <c r="AU656" s="289">
        <f t="shared" si="131"/>
        <v>0</v>
      </c>
      <c r="AV656" s="289">
        <f t="shared" si="131"/>
        <v>0</v>
      </c>
      <c r="AW656" s="289">
        <f t="shared" si="131"/>
        <v>0</v>
      </c>
      <c r="AX656" s="289">
        <f t="shared" si="131"/>
        <v>0</v>
      </c>
      <c r="AY656" s="289">
        <f t="shared" si="131"/>
        <v>0</v>
      </c>
      <c r="AZ656" s="289">
        <f t="shared" si="131"/>
        <v>0</v>
      </c>
      <c r="BA656" s="289">
        <f t="shared" si="131"/>
        <v>0</v>
      </c>
      <c r="BB656" s="289">
        <f t="shared" si="131"/>
        <v>0</v>
      </c>
      <c r="BC656" s="289">
        <f t="shared" si="131"/>
        <v>0</v>
      </c>
      <c r="BD656" s="289">
        <f t="shared" si="131"/>
        <v>0</v>
      </c>
      <c r="BE656" s="289">
        <f t="shared" si="131"/>
        <v>0</v>
      </c>
      <c r="BF656" s="289">
        <f t="shared" si="131"/>
        <v>0</v>
      </c>
      <c r="BG656" s="289">
        <f t="shared" si="131"/>
        <v>0</v>
      </c>
      <c r="BH656" s="289">
        <f t="shared" si="131"/>
        <v>0</v>
      </c>
      <c r="BI656" s="289">
        <f t="shared" si="131"/>
        <v>0</v>
      </c>
      <c r="BJ656" s="289">
        <f t="shared" si="131"/>
        <v>0</v>
      </c>
      <c r="BK656" s="289">
        <f t="shared" si="131"/>
        <v>0</v>
      </c>
      <c r="BL656" s="289">
        <f t="shared" si="131"/>
        <v>0</v>
      </c>
      <c r="BM656" s="289">
        <f t="shared" si="131"/>
        <v>0</v>
      </c>
      <c r="BN656" s="289">
        <f t="shared" si="131"/>
        <v>0</v>
      </c>
      <c r="BO656" s="289">
        <f t="shared" si="131"/>
        <v>0</v>
      </c>
      <c r="BP656" s="289">
        <f t="shared" si="132"/>
        <v>0</v>
      </c>
      <c r="BQ656" s="289">
        <f t="shared" si="132"/>
        <v>0</v>
      </c>
      <c r="BR656" s="289">
        <f t="shared" si="132"/>
        <v>0</v>
      </c>
      <c r="BS656" s="289">
        <f t="shared" si="132"/>
        <v>0</v>
      </c>
      <c r="BT656" s="289">
        <f t="shared" si="132"/>
        <v>0</v>
      </c>
      <c r="BU656" s="289">
        <f t="shared" si="132"/>
        <v>0</v>
      </c>
      <c r="BV656" s="289">
        <f t="shared" si="132"/>
        <v>0</v>
      </c>
      <c r="BW656" s="289">
        <f t="shared" si="132"/>
        <v>0</v>
      </c>
      <c r="BX656" s="289">
        <f t="shared" si="132"/>
        <v>0</v>
      </c>
      <c r="BY656" s="289">
        <f t="shared" si="132"/>
        <v>0</v>
      </c>
      <c r="CA656" s="289">
        <f t="shared" si="133"/>
        <v>0</v>
      </c>
      <c r="CB656" s="289" t="e">
        <f>CB166-#REF!</f>
        <v>#REF!</v>
      </c>
    </row>
    <row r="657" spans="8:80" hidden="1" x14ac:dyDescent="0.35">
      <c r="H657" s="289">
        <f t="shared" si="131"/>
        <v>0</v>
      </c>
      <c r="I657" s="289">
        <f t="shared" si="131"/>
        <v>0</v>
      </c>
      <c r="J657" s="289">
        <f t="shared" si="131"/>
        <v>0</v>
      </c>
      <c r="K657" s="289">
        <f t="shared" si="131"/>
        <v>0</v>
      </c>
      <c r="L657" s="289">
        <f t="shared" si="131"/>
        <v>0</v>
      </c>
      <c r="M657" s="289">
        <f t="shared" si="131"/>
        <v>0</v>
      </c>
      <c r="N657" s="289">
        <f t="shared" si="131"/>
        <v>0</v>
      </c>
      <c r="O657" s="289">
        <f t="shared" si="131"/>
        <v>0</v>
      </c>
      <c r="P657" s="289">
        <f t="shared" si="131"/>
        <v>0</v>
      </c>
      <c r="Q657" s="289">
        <f t="shared" si="131"/>
        <v>0</v>
      </c>
      <c r="R657" s="289">
        <f t="shared" si="131"/>
        <v>0</v>
      </c>
      <c r="S657" s="289">
        <f t="shared" si="131"/>
        <v>0</v>
      </c>
      <c r="T657" s="289">
        <f t="shared" si="131"/>
        <v>0</v>
      </c>
      <c r="U657" s="289">
        <f t="shared" si="131"/>
        <v>0</v>
      </c>
      <c r="V657" s="289">
        <f t="shared" si="131"/>
        <v>0</v>
      </c>
      <c r="W657" s="289">
        <f t="shared" si="131"/>
        <v>0</v>
      </c>
      <c r="X657" s="289">
        <f t="shared" si="131"/>
        <v>0</v>
      </c>
      <c r="Y657" s="289">
        <f t="shared" si="131"/>
        <v>0</v>
      </c>
      <c r="Z657" s="289">
        <f t="shared" si="131"/>
        <v>0</v>
      </c>
      <c r="AA657" s="289">
        <f t="shared" si="131"/>
        <v>0</v>
      </c>
      <c r="AB657" s="289">
        <f t="shared" si="131"/>
        <v>0</v>
      </c>
      <c r="AC657" s="289">
        <f t="shared" si="131"/>
        <v>0</v>
      </c>
      <c r="AD657" s="289">
        <f t="shared" si="131"/>
        <v>0</v>
      </c>
      <c r="AE657" s="289">
        <f t="shared" si="131"/>
        <v>0</v>
      </c>
      <c r="AF657" s="289">
        <f t="shared" si="131"/>
        <v>0</v>
      </c>
      <c r="AG657" s="289">
        <f t="shared" si="131"/>
        <v>0</v>
      </c>
      <c r="AH657" s="289">
        <f t="shared" si="131"/>
        <v>0</v>
      </c>
      <c r="AI657" s="289">
        <f t="shared" si="131"/>
        <v>0</v>
      </c>
      <c r="AJ657" s="289">
        <f t="shared" si="131"/>
        <v>0</v>
      </c>
      <c r="AK657" s="289">
        <f t="shared" si="131"/>
        <v>0</v>
      </c>
      <c r="AL657" s="289">
        <f t="shared" si="131"/>
        <v>0</v>
      </c>
      <c r="AM657" s="289">
        <f t="shared" si="131"/>
        <v>0</v>
      </c>
      <c r="AN657" s="289">
        <f t="shared" si="131"/>
        <v>0</v>
      </c>
      <c r="AO657" s="289">
        <f t="shared" si="131"/>
        <v>0</v>
      </c>
      <c r="AP657" s="289">
        <f t="shared" si="131"/>
        <v>0</v>
      </c>
      <c r="AQ657" s="289">
        <f t="shared" si="131"/>
        <v>0</v>
      </c>
      <c r="AR657" s="289">
        <f t="shared" si="131"/>
        <v>0</v>
      </c>
      <c r="AS657" s="289">
        <f t="shared" si="131"/>
        <v>0</v>
      </c>
      <c r="AT657" s="289">
        <f t="shared" si="131"/>
        <v>0</v>
      </c>
      <c r="AU657" s="289">
        <f t="shared" si="131"/>
        <v>0</v>
      </c>
      <c r="AV657" s="289">
        <f t="shared" si="131"/>
        <v>0</v>
      </c>
      <c r="AW657" s="289">
        <f t="shared" si="131"/>
        <v>0</v>
      </c>
      <c r="AX657" s="289">
        <f t="shared" si="131"/>
        <v>0</v>
      </c>
      <c r="AY657" s="289">
        <f t="shared" si="131"/>
        <v>0</v>
      </c>
      <c r="AZ657" s="289">
        <f t="shared" si="131"/>
        <v>0</v>
      </c>
      <c r="BA657" s="289">
        <f t="shared" si="131"/>
        <v>0</v>
      </c>
      <c r="BB657" s="289">
        <f t="shared" si="131"/>
        <v>0</v>
      </c>
      <c r="BC657" s="289">
        <f t="shared" si="131"/>
        <v>0</v>
      </c>
      <c r="BD657" s="289">
        <f t="shared" si="131"/>
        <v>0</v>
      </c>
      <c r="BE657" s="289">
        <f t="shared" si="131"/>
        <v>0</v>
      </c>
      <c r="BF657" s="289">
        <f t="shared" si="131"/>
        <v>0</v>
      </c>
      <c r="BG657" s="289">
        <f t="shared" si="131"/>
        <v>0</v>
      </c>
      <c r="BH657" s="289">
        <f t="shared" si="131"/>
        <v>0</v>
      </c>
      <c r="BI657" s="289">
        <f t="shared" si="131"/>
        <v>0</v>
      </c>
      <c r="BJ657" s="289">
        <f t="shared" si="131"/>
        <v>0</v>
      </c>
      <c r="BK657" s="289">
        <f t="shared" si="131"/>
        <v>0</v>
      </c>
      <c r="BL657" s="289">
        <f t="shared" si="131"/>
        <v>0</v>
      </c>
      <c r="BM657" s="289">
        <f t="shared" si="131"/>
        <v>0</v>
      </c>
      <c r="BN657" s="289">
        <f t="shared" si="131"/>
        <v>0</v>
      </c>
      <c r="BO657" s="289">
        <f t="shared" si="131"/>
        <v>0</v>
      </c>
      <c r="BP657" s="289">
        <f t="shared" si="132"/>
        <v>0</v>
      </c>
      <c r="BQ657" s="289">
        <f t="shared" si="132"/>
        <v>0</v>
      </c>
      <c r="BR657" s="289">
        <f t="shared" si="132"/>
        <v>0</v>
      </c>
      <c r="BS657" s="289">
        <f t="shared" si="132"/>
        <v>0</v>
      </c>
      <c r="BT657" s="289">
        <f t="shared" si="132"/>
        <v>0</v>
      </c>
      <c r="BU657" s="289">
        <f t="shared" si="132"/>
        <v>0</v>
      </c>
      <c r="BV657" s="289">
        <f t="shared" si="132"/>
        <v>0</v>
      </c>
      <c r="BW657" s="289">
        <f t="shared" si="132"/>
        <v>0</v>
      </c>
      <c r="BX657" s="289">
        <f t="shared" si="132"/>
        <v>0</v>
      </c>
      <c r="BY657" s="289">
        <f t="shared" si="132"/>
        <v>0</v>
      </c>
      <c r="CA657" s="289">
        <f t="shared" si="133"/>
        <v>0</v>
      </c>
      <c r="CB657" s="289" t="e">
        <f>CB167-#REF!</f>
        <v>#REF!</v>
      </c>
    </row>
    <row r="658" spans="8:80" hidden="1" x14ac:dyDescent="0.35">
      <c r="H658" s="289">
        <f t="shared" si="131"/>
        <v>0</v>
      </c>
      <c r="I658" s="289">
        <f t="shared" si="131"/>
        <v>0</v>
      </c>
      <c r="J658" s="289">
        <f t="shared" si="131"/>
        <v>0</v>
      </c>
      <c r="K658" s="289">
        <f t="shared" si="131"/>
        <v>0</v>
      </c>
      <c r="L658" s="289">
        <f t="shared" si="131"/>
        <v>0</v>
      </c>
      <c r="M658" s="289">
        <f t="shared" si="131"/>
        <v>0</v>
      </c>
      <c r="N658" s="289">
        <f t="shared" si="131"/>
        <v>0</v>
      </c>
      <c r="O658" s="289">
        <f t="shared" si="131"/>
        <v>0</v>
      </c>
      <c r="P658" s="289">
        <f t="shared" si="131"/>
        <v>0</v>
      </c>
      <c r="Q658" s="289">
        <f t="shared" si="131"/>
        <v>0</v>
      </c>
      <c r="R658" s="289">
        <f t="shared" si="131"/>
        <v>0</v>
      </c>
      <c r="S658" s="289">
        <f t="shared" si="131"/>
        <v>0</v>
      </c>
      <c r="T658" s="289">
        <f t="shared" si="131"/>
        <v>0</v>
      </c>
      <c r="U658" s="289">
        <f t="shared" si="131"/>
        <v>0</v>
      </c>
      <c r="V658" s="289">
        <f t="shared" si="131"/>
        <v>0</v>
      </c>
      <c r="W658" s="289">
        <f t="shared" si="131"/>
        <v>0</v>
      </c>
      <c r="X658" s="289">
        <f t="shared" si="131"/>
        <v>0</v>
      </c>
      <c r="Y658" s="289">
        <f t="shared" si="131"/>
        <v>0</v>
      </c>
      <c r="Z658" s="289">
        <f t="shared" si="131"/>
        <v>0</v>
      </c>
      <c r="AA658" s="289">
        <f t="shared" si="131"/>
        <v>0</v>
      </c>
      <c r="AB658" s="289">
        <f t="shared" si="131"/>
        <v>0</v>
      </c>
      <c r="AC658" s="289">
        <f t="shared" si="131"/>
        <v>0</v>
      </c>
      <c r="AD658" s="289">
        <f t="shared" si="131"/>
        <v>0</v>
      </c>
      <c r="AE658" s="289">
        <f t="shared" si="131"/>
        <v>0</v>
      </c>
      <c r="AF658" s="289">
        <f t="shared" si="131"/>
        <v>0</v>
      </c>
      <c r="AG658" s="289">
        <f t="shared" si="131"/>
        <v>0</v>
      </c>
      <c r="AH658" s="289">
        <f t="shared" si="131"/>
        <v>0</v>
      </c>
      <c r="AI658" s="289">
        <f t="shared" si="131"/>
        <v>0</v>
      </c>
      <c r="AJ658" s="289">
        <f t="shared" si="131"/>
        <v>0</v>
      </c>
      <c r="AK658" s="289">
        <f t="shared" si="131"/>
        <v>0</v>
      </c>
      <c r="AL658" s="289">
        <f t="shared" si="131"/>
        <v>0</v>
      </c>
      <c r="AM658" s="289">
        <f t="shared" si="131"/>
        <v>0</v>
      </c>
      <c r="AN658" s="289">
        <f t="shared" si="131"/>
        <v>0</v>
      </c>
      <c r="AO658" s="289">
        <f t="shared" si="131"/>
        <v>0</v>
      </c>
      <c r="AP658" s="289">
        <f t="shared" si="131"/>
        <v>0</v>
      </c>
      <c r="AQ658" s="289">
        <f t="shared" si="131"/>
        <v>0</v>
      </c>
      <c r="AR658" s="289">
        <f t="shared" si="131"/>
        <v>0</v>
      </c>
      <c r="AS658" s="289">
        <f t="shared" si="131"/>
        <v>0</v>
      </c>
      <c r="AT658" s="289">
        <f t="shared" si="131"/>
        <v>0</v>
      </c>
      <c r="AU658" s="289">
        <f t="shared" si="131"/>
        <v>0</v>
      </c>
      <c r="AV658" s="289">
        <f t="shared" si="131"/>
        <v>0</v>
      </c>
      <c r="AW658" s="289">
        <f t="shared" si="131"/>
        <v>0</v>
      </c>
      <c r="AX658" s="289">
        <f t="shared" si="131"/>
        <v>0</v>
      </c>
      <c r="AY658" s="289">
        <f t="shared" si="131"/>
        <v>0</v>
      </c>
      <c r="AZ658" s="289">
        <f t="shared" si="131"/>
        <v>0</v>
      </c>
      <c r="BA658" s="289">
        <f t="shared" si="131"/>
        <v>0</v>
      </c>
      <c r="BB658" s="289">
        <f t="shared" si="131"/>
        <v>0</v>
      </c>
      <c r="BC658" s="289">
        <f t="shared" si="131"/>
        <v>0</v>
      </c>
      <c r="BD658" s="289">
        <f t="shared" si="131"/>
        <v>0</v>
      </c>
      <c r="BE658" s="289">
        <f t="shared" si="131"/>
        <v>0</v>
      </c>
      <c r="BF658" s="289">
        <f t="shared" si="131"/>
        <v>0</v>
      </c>
      <c r="BG658" s="289">
        <f t="shared" si="131"/>
        <v>0</v>
      </c>
      <c r="BH658" s="289">
        <f t="shared" si="131"/>
        <v>0</v>
      </c>
      <c r="BI658" s="289">
        <f t="shared" si="131"/>
        <v>0</v>
      </c>
      <c r="BJ658" s="289">
        <f t="shared" si="131"/>
        <v>0</v>
      </c>
      <c r="BK658" s="289">
        <f t="shared" si="131"/>
        <v>0</v>
      </c>
      <c r="BL658" s="289">
        <f t="shared" si="131"/>
        <v>0</v>
      </c>
      <c r="BM658" s="289">
        <f t="shared" si="131"/>
        <v>0</v>
      </c>
      <c r="BN658" s="289">
        <f t="shared" si="131"/>
        <v>0</v>
      </c>
      <c r="BO658" s="289">
        <f t="shared" si="131"/>
        <v>0</v>
      </c>
      <c r="BP658" s="289">
        <f t="shared" si="132"/>
        <v>0</v>
      </c>
      <c r="BQ658" s="289">
        <f t="shared" si="132"/>
        <v>0</v>
      </c>
      <c r="BR658" s="289">
        <f t="shared" si="132"/>
        <v>0</v>
      </c>
      <c r="BS658" s="289">
        <f t="shared" si="132"/>
        <v>0</v>
      </c>
      <c r="BT658" s="289">
        <f t="shared" si="132"/>
        <v>0</v>
      </c>
      <c r="BU658" s="289">
        <f t="shared" si="132"/>
        <v>0</v>
      </c>
      <c r="BV658" s="289">
        <f t="shared" si="132"/>
        <v>0</v>
      </c>
      <c r="BW658" s="289">
        <f t="shared" si="132"/>
        <v>0</v>
      </c>
      <c r="BX658" s="289">
        <f t="shared" si="132"/>
        <v>0</v>
      </c>
      <c r="BY658" s="289">
        <f t="shared" si="132"/>
        <v>0</v>
      </c>
      <c r="CA658" s="289">
        <f t="shared" si="133"/>
        <v>0</v>
      </c>
      <c r="CB658" s="289" t="e">
        <f>CB168-#REF!</f>
        <v>#REF!</v>
      </c>
    </row>
    <row r="659" spans="8:80" hidden="1" x14ac:dyDescent="0.35">
      <c r="H659" s="289">
        <f t="shared" si="131"/>
        <v>0</v>
      </c>
      <c r="I659" s="289">
        <f t="shared" si="131"/>
        <v>0</v>
      </c>
      <c r="J659" s="289">
        <f t="shared" si="131"/>
        <v>0</v>
      </c>
      <c r="K659" s="289">
        <f t="shared" si="131"/>
        <v>0</v>
      </c>
      <c r="L659" s="289">
        <f t="shared" si="131"/>
        <v>0</v>
      </c>
      <c r="M659" s="289">
        <f t="shared" si="131"/>
        <v>0</v>
      </c>
      <c r="N659" s="289">
        <f t="shared" si="131"/>
        <v>0</v>
      </c>
      <c r="O659" s="289">
        <f t="shared" si="131"/>
        <v>0</v>
      </c>
      <c r="P659" s="289">
        <f t="shared" si="131"/>
        <v>0</v>
      </c>
      <c r="Q659" s="289">
        <f t="shared" si="131"/>
        <v>0</v>
      </c>
      <c r="R659" s="289">
        <f t="shared" si="131"/>
        <v>0</v>
      </c>
      <c r="S659" s="289">
        <f t="shared" ref="R659:BO660" si="134">S169-CK169</f>
        <v>0</v>
      </c>
      <c r="T659" s="289">
        <f t="shared" si="134"/>
        <v>0</v>
      </c>
      <c r="U659" s="289">
        <f t="shared" si="134"/>
        <v>0</v>
      </c>
      <c r="V659" s="289">
        <f t="shared" si="134"/>
        <v>0</v>
      </c>
      <c r="W659" s="289">
        <f t="shared" si="134"/>
        <v>0</v>
      </c>
      <c r="X659" s="289">
        <f t="shared" si="134"/>
        <v>0</v>
      </c>
      <c r="Y659" s="289">
        <f t="shared" si="134"/>
        <v>0</v>
      </c>
      <c r="Z659" s="289">
        <f t="shared" si="134"/>
        <v>0</v>
      </c>
      <c r="AA659" s="289">
        <f t="shared" si="134"/>
        <v>0</v>
      </c>
      <c r="AB659" s="289">
        <f t="shared" si="134"/>
        <v>0</v>
      </c>
      <c r="AC659" s="289">
        <f t="shared" si="134"/>
        <v>0</v>
      </c>
      <c r="AD659" s="289">
        <f t="shared" si="134"/>
        <v>0</v>
      </c>
      <c r="AE659" s="289">
        <f t="shared" si="134"/>
        <v>0</v>
      </c>
      <c r="AF659" s="289">
        <f t="shared" si="134"/>
        <v>0</v>
      </c>
      <c r="AG659" s="289">
        <f t="shared" si="134"/>
        <v>0</v>
      </c>
      <c r="AH659" s="289">
        <f t="shared" si="134"/>
        <v>0</v>
      </c>
      <c r="AI659" s="289">
        <f t="shared" si="134"/>
        <v>0</v>
      </c>
      <c r="AJ659" s="289">
        <f t="shared" si="134"/>
        <v>0</v>
      </c>
      <c r="AK659" s="289">
        <f t="shared" si="134"/>
        <v>0</v>
      </c>
      <c r="AL659" s="289">
        <f t="shared" si="134"/>
        <v>0</v>
      </c>
      <c r="AM659" s="289">
        <f t="shared" si="134"/>
        <v>0</v>
      </c>
      <c r="AN659" s="289">
        <f t="shared" si="134"/>
        <v>0</v>
      </c>
      <c r="AO659" s="289">
        <f t="shared" si="134"/>
        <v>0</v>
      </c>
      <c r="AP659" s="289">
        <f t="shared" si="134"/>
        <v>0</v>
      </c>
      <c r="AQ659" s="289">
        <f t="shared" si="134"/>
        <v>0</v>
      </c>
      <c r="AR659" s="289">
        <f t="shared" si="134"/>
        <v>0</v>
      </c>
      <c r="AS659" s="289">
        <f t="shared" si="134"/>
        <v>0</v>
      </c>
      <c r="AT659" s="289">
        <f t="shared" si="134"/>
        <v>0</v>
      </c>
      <c r="AU659" s="289">
        <f t="shared" si="134"/>
        <v>0</v>
      </c>
      <c r="AV659" s="289">
        <f t="shared" si="134"/>
        <v>0</v>
      </c>
      <c r="AW659" s="289">
        <f t="shared" si="134"/>
        <v>0</v>
      </c>
      <c r="AX659" s="289">
        <f t="shared" si="134"/>
        <v>0</v>
      </c>
      <c r="AY659" s="289">
        <f t="shared" si="134"/>
        <v>0</v>
      </c>
      <c r="AZ659" s="289">
        <f t="shared" si="134"/>
        <v>0</v>
      </c>
      <c r="BA659" s="289">
        <f t="shared" si="134"/>
        <v>0</v>
      </c>
      <c r="BB659" s="289">
        <f t="shared" si="134"/>
        <v>0</v>
      </c>
      <c r="BC659" s="289">
        <f t="shared" si="134"/>
        <v>0</v>
      </c>
      <c r="BD659" s="289">
        <f t="shared" si="134"/>
        <v>0</v>
      </c>
      <c r="BE659" s="289">
        <f t="shared" si="134"/>
        <v>0</v>
      </c>
      <c r="BF659" s="289">
        <f t="shared" si="134"/>
        <v>0</v>
      </c>
      <c r="BG659" s="289">
        <f t="shared" si="134"/>
        <v>0</v>
      </c>
      <c r="BH659" s="289">
        <f t="shared" si="134"/>
        <v>0</v>
      </c>
      <c r="BI659" s="289">
        <f t="shared" si="134"/>
        <v>0</v>
      </c>
      <c r="BJ659" s="289">
        <f t="shared" si="134"/>
        <v>0</v>
      </c>
      <c r="BK659" s="289">
        <f t="shared" si="134"/>
        <v>0</v>
      </c>
      <c r="BL659" s="289">
        <f t="shared" si="134"/>
        <v>0</v>
      </c>
      <c r="BM659" s="289">
        <f t="shared" si="134"/>
        <v>0</v>
      </c>
      <c r="BN659" s="289">
        <f t="shared" si="134"/>
        <v>0</v>
      </c>
      <c r="BO659" s="289">
        <f t="shared" si="134"/>
        <v>0</v>
      </c>
      <c r="BP659" s="289">
        <f t="shared" si="132"/>
        <v>0</v>
      </c>
      <c r="BQ659" s="289">
        <f t="shared" si="132"/>
        <v>0</v>
      </c>
      <c r="BR659" s="289">
        <f t="shared" si="132"/>
        <v>0</v>
      </c>
      <c r="BS659" s="289">
        <f t="shared" si="132"/>
        <v>0</v>
      </c>
      <c r="BT659" s="289">
        <f t="shared" si="132"/>
        <v>0</v>
      </c>
      <c r="BU659" s="289">
        <f t="shared" si="132"/>
        <v>0</v>
      </c>
      <c r="BV659" s="289">
        <f t="shared" si="132"/>
        <v>0</v>
      </c>
      <c r="BW659" s="289">
        <f t="shared" si="132"/>
        <v>0</v>
      </c>
      <c r="BX659" s="289">
        <f t="shared" si="132"/>
        <v>0</v>
      </c>
      <c r="BY659" s="289">
        <f t="shared" si="132"/>
        <v>0</v>
      </c>
      <c r="CA659" s="289">
        <f t="shared" si="133"/>
        <v>0</v>
      </c>
      <c r="CB659" s="289" t="e">
        <f>CB169-#REF!</f>
        <v>#REF!</v>
      </c>
    </row>
    <row r="660" spans="8:80" hidden="1" x14ac:dyDescent="0.35">
      <c r="H660" s="289">
        <f t="shared" ref="H660:Q660" si="135">H170-BZ170</f>
        <v>0</v>
      </c>
      <c r="I660" s="289">
        <f t="shared" si="135"/>
        <v>0</v>
      </c>
      <c r="J660" s="289">
        <f t="shared" si="135"/>
        <v>0</v>
      </c>
      <c r="K660" s="289">
        <f t="shared" si="135"/>
        <v>0</v>
      </c>
      <c r="L660" s="289">
        <f t="shared" si="135"/>
        <v>0</v>
      </c>
      <c r="M660" s="289">
        <f t="shared" si="135"/>
        <v>0</v>
      </c>
      <c r="N660" s="289">
        <f t="shared" si="135"/>
        <v>0</v>
      </c>
      <c r="O660" s="289">
        <f t="shared" si="135"/>
        <v>0</v>
      </c>
      <c r="P660" s="289">
        <f t="shared" si="135"/>
        <v>0</v>
      </c>
      <c r="Q660" s="289">
        <f t="shared" si="135"/>
        <v>0</v>
      </c>
      <c r="R660" s="289">
        <f t="shared" si="134"/>
        <v>0</v>
      </c>
      <c r="S660" s="289">
        <f t="shared" si="134"/>
        <v>0</v>
      </c>
      <c r="T660" s="289">
        <f t="shared" si="134"/>
        <v>0</v>
      </c>
      <c r="U660" s="289">
        <f t="shared" si="134"/>
        <v>0</v>
      </c>
      <c r="V660" s="289">
        <f t="shared" si="134"/>
        <v>0</v>
      </c>
      <c r="W660" s="289">
        <f t="shared" si="134"/>
        <v>0</v>
      </c>
      <c r="X660" s="289">
        <f t="shared" si="134"/>
        <v>0</v>
      </c>
      <c r="Y660" s="289">
        <f t="shared" si="134"/>
        <v>0</v>
      </c>
      <c r="Z660" s="289">
        <f t="shared" si="134"/>
        <v>0</v>
      </c>
      <c r="AA660" s="289">
        <f t="shared" si="134"/>
        <v>0</v>
      </c>
      <c r="AB660" s="289">
        <f t="shared" si="134"/>
        <v>0</v>
      </c>
      <c r="AC660" s="289">
        <f t="shared" si="134"/>
        <v>0</v>
      </c>
      <c r="AD660" s="289">
        <f t="shared" si="134"/>
        <v>0</v>
      </c>
      <c r="AE660" s="289">
        <f t="shared" si="134"/>
        <v>0</v>
      </c>
      <c r="AF660" s="289">
        <f t="shared" si="134"/>
        <v>0</v>
      </c>
      <c r="AG660" s="289">
        <f t="shared" si="134"/>
        <v>0</v>
      </c>
      <c r="AH660" s="289">
        <f t="shared" si="134"/>
        <v>0</v>
      </c>
      <c r="AI660" s="289">
        <f t="shared" si="134"/>
        <v>0</v>
      </c>
      <c r="AJ660" s="289">
        <f t="shared" si="134"/>
        <v>0</v>
      </c>
      <c r="AK660" s="289">
        <f t="shared" si="134"/>
        <v>0</v>
      </c>
      <c r="AL660" s="289">
        <f t="shared" si="134"/>
        <v>0</v>
      </c>
      <c r="AM660" s="289">
        <f t="shared" si="134"/>
        <v>0</v>
      </c>
      <c r="AN660" s="289">
        <f t="shared" si="134"/>
        <v>0</v>
      </c>
      <c r="AO660" s="289">
        <f t="shared" si="134"/>
        <v>0</v>
      </c>
      <c r="AP660" s="289">
        <f t="shared" si="134"/>
        <v>0</v>
      </c>
      <c r="AQ660" s="289">
        <f t="shared" si="134"/>
        <v>0</v>
      </c>
      <c r="AR660" s="289">
        <f t="shared" si="134"/>
        <v>0</v>
      </c>
      <c r="AS660" s="289">
        <f t="shared" si="134"/>
        <v>0</v>
      </c>
      <c r="AT660" s="289">
        <f t="shared" si="134"/>
        <v>0</v>
      </c>
      <c r="AU660" s="289">
        <f t="shared" si="134"/>
        <v>0</v>
      </c>
      <c r="AV660" s="289">
        <f t="shared" si="134"/>
        <v>0</v>
      </c>
      <c r="AW660" s="289">
        <f t="shared" si="134"/>
        <v>0</v>
      </c>
      <c r="AX660" s="289">
        <f t="shared" si="134"/>
        <v>0</v>
      </c>
      <c r="AY660" s="289">
        <f t="shared" si="134"/>
        <v>0</v>
      </c>
      <c r="AZ660" s="289">
        <f t="shared" si="134"/>
        <v>0</v>
      </c>
      <c r="BA660" s="289">
        <f t="shared" si="134"/>
        <v>0</v>
      </c>
      <c r="BB660" s="289">
        <f t="shared" si="134"/>
        <v>0</v>
      </c>
      <c r="BC660" s="289">
        <f t="shared" si="134"/>
        <v>0</v>
      </c>
      <c r="BD660" s="289">
        <f t="shared" si="134"/>
        <v>0</v>
      </c>
      <c r="BE660" s="289">
        <f t="shared" si="134"/>
        <v>0</v>
      </c>
      <c r="BF660" s="289">
        <f t="shared" si="134"/>
        <v>0</v>
      </c>
      <c r="BG660" s="289">
        <f t="shared" si="134"/>
        <v>0</v>
      </c>
      <c r="BH660" s="289">
        <f t="shared" si="134"/>
        <v>0</v>
      </c>
      <c r="BI660" s="289">
        <f t="shared" si="134"/>
        <v>0</v>
      </c>
      <c r="BJ660" s="289">
        <f t="shared" si="134"/>
        <v>0</v>
      </c>
      <c r="BK660" s="289">
        <f t="shared" si="134"/>
        <v>0</v>
      </c>
      <c r="BL660" s="289">
        <f t="shared" si="134"/>
        <v>0</v>
      </c>
      <c r="BM660" s="289">
        <f t="shared" si="134"/>
        <v>0</v>
      </c>
      <c r="BN660" s="289">
        <f t="shared" si="134"/>
        <v>0</v>
      </c>
      <c r="BO660" s="289">
        <f t="shared" si="134"/>
        <v>0</v>
      </c>
      <c r="BP660" s="289">
        <f t="shared" si="132"/>
        <v>0</v>
      </c>
      <c r="BQ660" s="289">
        <f t="shared" si="132"/>
        <v>0</v>
      </c>
      <c r="BR660" s="289">
        <f t="shared" si="132"/>
        <v>0</v>
      </c>
      <c r="BS660" s="289">
        <f t="shared" si="132"/>
        <v>0</v>
      </c>
      <c r="BT660" s="289">
        <f t="shared" si="132"/>
        <v>0</v>
      </c>
      <c r="BU660" s="289">
        <f t="shared" si="132"/>
        <v>0</v>
      </c>
      <c r="BV660" s="289">
        <f t="shared" si="132"/>
        <v>0</v>
      </c>
      <c r="BW660" s="289">
        <f t="shared" si="132"/>
        <v>0</v>
      </c>
      <c r="BX660" s="289">
        <f t="shared" si="132"/>
        <v>0</v>
      </c>
      <c r="BY660" s="289">
        <f t="shared" si="132"/>
        <v>0</v>
      </c>
      <c r="CA660" s="289">
        <f t="shared" si="133"/>
        <v>0</v>
      </c>
      <c r="CB660" s="289" t="e">
        <f>CB170-#REF!</f>
        <v>#REF!</v>
      </c>
    </row>
    <row r="661" spans="8:80" hidden="1" x14ac:dyDescent="0.35">
      <c r="H661" s="289">
        <f t="shared" ref="H661:BS664" si="136">H176-BZ176</f>
        <v>0</v>
      </c>
      <c r="I661" s="289">
        <f t="shared" si="136"/>
        <v>0</v>
      </c>
      <c r="J661" s="289">
        <f t="shared" si="136"/>
        <v>0</v>
      </c>
      <c r="K661" s="289">
        <f t="shared" si="136"/>
        <v>0</v>
      </c>
      <c r="L661" s="289">
        <f t="shared" si="136"/>
        <v>0</v>
      </c>
      <c r="M661" s="289">
        <f t="shared" si="136"/>
        <v>0</v>
      </c>
      <c r="N661" s="289">
        <f t="shared" si="136"/>
        <v>0</v>
      </c>
      <c r="O661" s="289">
        <f t="shared" si="136"/>
        <v>0</v>
      </c>
      <c r="P661" s="289">
        <f t="shared" si="136"/>
        <v>0</v>
      </c>
      <c r="Q661" s="289">
        <f t="shared" si="136"/>
        <v>0</v>
      </c>
      <c r="R661" s="289">
        <f t="shared" si="136"/>
        <v>0</v>
      </c>
      <c r="S661" s="289">
        <f t="shared" si="136"/>
        <v>0</v>
      </c>
      <c r="T661" s="289">
        <f t="shared" si="136"/>
        <v>0</v>
      </c>
      <c r="U661" s="289">
        <f t="shared" si="136"/>
        <v>0</v>
      </c>
      <c r="V661" s="289">
        <f t="shared" si="136"/>
        <v>0</v>
      </c>
      <c r="W661" s="289">
        <f t="shared" si="136"/>
        <v>0</v>
      </c>
      <c r="X661" s="289">
        <f t="shared" si="136"/>
        <v>0</v>
      </c>
      <c r="Y661" s="289">
        <f t="shared" si="136"/>
        <v>0</v>
      </c>
      <c r="Z661" s="289">
        <f t="shared" si="136"/>
        <v>0</v>
      </c>
      <c r="AA661" s="289">
        <f t="shared" si="136"/>
        <v>0</v>
      </c>
      <c r="AB661" s="289">
        <f t="shared" si="136"/>
        <v>0</v>
      </c>
      <c r="AC661" s="289">
        <f t="shared" si="136"/>
        <v>0</v>
      </c>
      <c r="AD661" s="289">
        <f t="shared" si="136"/>
        <v>0</v>
      </c>
      <c r="AE661" s="289">
        <f t="shared" si="136"/>
        <v>0</v>
      </c>
      <c r="AF661" s="289">
        <f t="shared" si="136"/>
        <v>0</v>
      </c>
      <c r="AG661" s="289">
        <f t="shared" si="136"/>
        <v>0</v>
      </c>
      <c r="AH661" s="289">
        <f t="shared" si="136"/>
        <v>0</v>
      </c>
      <c r="AI661" s="289">
        <f t="shared" si="136"/>
        <v>0</v>
      </c>
      <c r="AJ661" s="289">
        <f t="shared" si="136"/>
        <v>0</v>
      </c>
      <c r="AK661" s="289">
        <f t="shared" si="136"/>
        <v>0</v>
      </c>
      <c r="AL661" s="289">
        <f t="shared" si="136"/>
        <v>0</v>
      </c>
      <c r="AM661" s="289">
        <f t="shared" si="136"/>
        <v>0</v>
      </c>
      <c r="AN661" s="289">
        <f t="shared" si="136"/>
        <v>0</v>
      </c>
      <c r="AO661" s="289">
        <f t="shared" si="136"/>
        <v>0</v>
      </c>
      <c r="AP661" s="289">
        <f t="shared" si="136"/>
        <v>0</v>
      </c>
      <c r="AQ661" s="289">
        <f t="shared" si="136"/>
        <v>0</v>
      </c>
      <c r="AR661" s="289">
        <f t="shared" si="136"/>
        <v>0</v>
      </c>
      <c r="AS661" s="289">
        <f t="shared" si="136"/>
        <v>0</v>
      </c>
      <c r="AT661" s="289">
        <f t="shared" si="136"/>
        <v>0</v>
      </c>
      <c r="AU661" s="289">
        <f t="shared" si="136"/>
        <v>0</v>
      </c>
      <c r="AV661" s="289">
        <f t="shared" si="136"/>
        <v>0</v>
      </c>
      <c r="AW661" s="289">
        <f t="shared" si="136"/>
        <v>0</v>
      </c>
      <c r="AX661" s="289">
        <f t="shared" si="136"/>
        <v>0</v>
      </c>
      <c r="AY661" s="289">
        <f t="shared" si="136"/>
        <v>0</v>
      </c>
      <c r="AZ661" s="289">
        <f t="shared" si="136"/>
        <v>0</v>
      </c>
      <c r="BA661" s="289">
        <f t="shared" si="136"/>
        <v>0</v>
      </c>
      <c r="BB661" s="289">
        <f t="shared" si="136"/>
        <v>0</v>
      </c>
      <c r="BC661" s="289">
        <f t="shared" si="136"/>
        <v>0</v>
      </c>
      <c r="BD661" s="289">
        <f t="shared" si="136"/>
        <v>0</v>
      </c>
      <c r="BE661" s="289">
        <f t="shared" si="136"/>
        <v>0</v>
      </c>
      <c r="BF661" s="289">
        <f t="shared" si="136"/>
        <v>0</v>
      </c>
      <c r="BG661" s="289">
        <f t="shared" si="136"/>
        <v>0</v>
      </c>
      <c r="BH661" s="289">
        <f t="shared" si="136"/>
        <v>0</v>
      </c>
      <c r="BI661" s="289">
        <f t="shared" si="136"/>
        <v>0</v>
      </c>
      <c r="BJ661" s="289">
        <f t="shared" si="136"/>
        <v>0</v>
      </c>
      <c r="BK661" s="289">
        <f t="shared" si="136"/>
        <v>0</v>
      </c>
      <c r="BL661" s="289">
        <f t="shared" si="136"/>
        <v>0</v>
      </c>
      <c r="BM661" s="289">
        <f t="shared" si="136"/>
        <v>0</v>
      </c>
      <c r="BN661" s="289">
        <f t="shared" si="136"/>
        <v>0</v>
      </c>
      <c r="BO661" s="289">
        <f t="shared" si="136"/>
        <v>0</v>
      </c>
      <c r="BP661" s="289">
        <f t="shared" si="136"/>
        <v>0</v>
      </c>
      <c r="BQ661" s="289">
        <f t="shared" si="136"/>
        <v>0</v>
      </c>
      <c r="BR661" s="289">
        <f t="shared" si="136"/>
        <v>0</v>
      </c>
      <c r="BS661" s="289">
        <f t="shared" si="136"/>
        <v>0</v>
      </c>
      <c r="BT661" s="289">
        <f t="shared" ref="BT661:BY670" si="137">BT176-EL176</f>
        <v>0</v>
      </c>
      <c r="BU661" s="289">
        <f t="shared" si="137"/>
        <v>0</v>
      </c>
      <c r="BV661" s="289">
        <f t="shared" si="137"/>
        <v>0</v>
      </c>
      <c r="BW661" s="289">
        <f t="shared" si="137"/>
        <v>0</v>
      </c>
      <c r="BX661" s="289">
        <f t="shared" si="137"/>
        <v>0</v>
      </c>
      <c r="BY661" s="289">
        <f t="shared" si="137"/>
        <v>0</v>
      </c>
      <c r="CA661" s="289">
        <f t="shared" ref="CA661:CA670" si="138">CA176-ER176</f>
        <v>0</v>
      </c>
      <c r="CB661" s="289" t="e">
        <f>CB176-#REF!</f>
        <v>#REF!</v>
      </c>
    </row>
    <row r="662" spans="8:80" hidden="1" x14ac:dyDescent="0.35">
      <c r="H662" s="289">
        <f t="shared" si="136"/>
        <v>-35422197</v>
      </c>
      <c r="I662" s="289">
        <f t="shared" si="136"/>
        <v>0</v>
      </c>
      <c r="J662" s="289">
        <f t="shared" si="136"/>
        <v>0</v>
      </c>
      <c r="K662" s="289">
        <f t="shared" si="136"/>
        <v>0</v>
      </c>
      <c r="L662" s="289">
        <f t="shared" si="136"/>
        <v>0</v>
      </c>
      <c r="M662" s="289">
        <f t="shared" si="136"/>
        <v>-756000</v>
      </c>
      <c r="N662" s="289">
        <f t="shared" si="136"/>
        <v>0</v>
      </c>
      <c r="O662" s="289">
        <f t="shared" si="136"/>
        <v>0</v>
      </c>
      <c r="P662" s="289">
        <f t="shared" si="136"/>
        <v>0</v>
      </c>
      <c r="Q662" s="289">
        <f t="shared" si="136"/>
        <v>0</v>
      </c>
      <c r="R662" s="289">
        <f t="shared" si="136"/>
        <v>-2187280</v>
      </c>
      <c r="S662" s="289">
        <f t="shared" si="136"/>
        <v>0</v>
      </c>
      <c r="T662" s="289">
        <f t="shared" si="136"/>
        <v>0</v>
      </c>
      <c r="U662" s="289">
        <f t="shared" si="136"/>
        <v>0</v>
      </c>
      <c r="V662" s="289">
        <f t="shared" si="136"/>
        <v>0</v>
      </c>
      <c r="W662" s="289">
        <f t="shared" si="136"/>
        <v>-2500000</v>
      </c>
      <c r="X662" s="289">
        <f t="shared" si="136"/>
        <v>0</v>
      </c>
      <c r="Y662" s="289">
        <f t="shared" si="136"/>
        <v>0</v>
      </c>
      <c r="Z662" s="289">
        <f t="shared" si="136"/>
        <v>0</v>
      </c>
      <c r="AA662" s="289">
        <f t="shared" si="136"/>
        <v>0</v>
      </c>
      <c r="AB662" s="289">
        <f t="shared" si="136"/>
        <v>-938000</v>
      </c>
      <c r="AC662" s="289">
        <f t="shared" si="136"/>
        <v>0</v>
      </c>
      <c r="AD662" s="289">
        <f t="shared" si="136"/>
        <v>0</v>
      </c>
      <c r="AE662" s="289">
        <f t="shared" si="136"/>
        <v>0</v>
      </c>
      <c r="AF662" s="289">
        <f t="shared" si="136"/>
        <v>0</v>
      </c>
      <c r="AG662" s="289">
        <f t="shared" si="136"/>
        <v>-6912917</v>
      </c>
      <c r="AH662" s="289">
        <f t="shared" si="136"/>
        <v>0</v>
      </c>
      <c r="AI662" s="289">
        <f t="shared" si="136"/>
        <v>0</v>
      </c>
      <c r="AJ662" s="289">
        <f t="shared" si="136"/>
        <v>0</v>
      </c>
      <c r="AK662" s="289">
        <f t="shared" si="136"/>
        <v>0</v>
      </c>
      <c r="AL662" s="289">
        <f t="shared" si="136"/>
        <v>-4689000</v>
      </c>
      <c r="AM662" s="289">
        <f t="shared" si="136"/>
        <v>0</v>
      </c>
      <c r="AN662" s="289">
        <f t="shared" si="136"/>
        <v>0</v>
      </c>
      <c r="AO662" s="289">
        <f t="shared" si="136"/>
        <v>0</v>
      </c>
      <c r="AP662" s="289">
        <f t="shared" si="136"/>
        <v>0</v>
      </c>
      <c r="AQ662" s="289">
        <f t="shared" si="136"/>
        <v>-3435000</v>
      </c>
      <c r="AR662" s="289">
        <f t="shared" si="136"/>
        <v>0</v>
      </c>
      <c r="AS662" s="289">
        <f t="shared" si="136"/>
        <v>0</v>
      </c>
      <c r="AT662" s="289">
        <f t="shared" si="136"/>
        <v>0</v>
      </c>
      <c r="AU662" s="289">
        <f t="shared" si="136"/>
        <v>0</v>
      </c>
      <c r="AV662" s="289">
        <f t="shared" si="136"/>
        <v>-3437000</v>
      </c>
      <c r="AW662" s="289">
        <f t="shared" si="136"/>
        <v>0</v>
      </c>
      <c r="AX662" s="289">
        <f t="shared" si="136"/>
        <v>0</v>
      </c>
      <c r="AY662" s="289">
        <f t="shared" si="136"/>
        <v>0</v>
      </c>
      <c r="AZ662" s="289">
        <f t="shared" si="136"/>
        <v>0</v>
      </c>
      <c r="BA662" s="289">
        <f t="shared" si="136"/>
        <v>-3497000</v>
      </c>
      <c r="BB662" s="289">
        <f t="shared" si="136"/>
        <v>0</v>
      </c>
      <c r="BC662" s="289">
        <f t="shared" si="136"/>
        <v>0</v>
      </c>
      <c r="BD662" s="289">
        <f t="shared" si="136"/>
        <v>0</v>
      </c>
      <c r="BE662" s="289">
        <f t="shared" si="136"/>
        <v>0</v>
      </c>
      <c r="BF662" s="289">
        <f t="shared" si="136"/>
        <v>0</v>
      </c>
      <c r="BG662" s="289">
        <f t="shared" si="136"/>
        <v>0</v>
      </c>
      <c r="BH662" s="289">
        <f t="shared" si="136"/>
        <v>0</v>
      </c>
      <c r="BI662" s="289">
        <f t="shared" si="136"/>
        <v>0</v>
      </c>
      <c r="BJ662" s="289">
        <f t="shared" si="136"/>
        <v>0</v>
      </c>
      <c r="BK662" s="289">
        <f t="shared" si="136"/>
        <v>-1000000</v>
      </c>
      <c r="BL662" s="289">
        <f t="shared" si="136"/>
        <v>0</v>
      </c>
      <c r="BM662" s="289">
        <f t="shared" si="136"/>
        <v>0</v>
      </c>
      <c r="BN662" s="289">
        <f t="shared" si="136"/>
        <v>0</v>
      </c>
      <c r="BO662" s="289">
        <f t="shared" si="136"/>
        <v>0</v>
      </c>
      <c r="BP662" s="289">
        <f t="shared" si="136"/>
        <v>-3732000</v>
      </c>
      <c r="BQ662" s="289">
        <f t="shared" si="136"/>
        <v>0</v>
      </c>
      <c r="BR662" s="289">
        <f t="shared" si="136"/>
        <v>0</v>
      </c>
      <c r="BS662" s="289">
        <f t="shared" si="136"/>
        <v>0</v>
      </c>
      <c r="BT662" s="289">
        <f t="shared" si="137"/>
        <v>0</v>
      </c>
      <c r="BU662" s="289">
        <f t="shared" si="137"/>
        <v>-756000</v>
      </c>
      <c r="BV662" s="289">
        <f t="shared" si="137"/>
        <v>0</v>
      </c>
      <c r="BW662" s="289">
        <f t="shared" si="137"/>
        <v>0</v>
      </c>
      <c r="BX662" s="289">
        <f t="shared" si="137"/>
        <v>0</v>
      </c>
      <c r="BY662" s="289">
        <f t="shared" si="137"/>
        <v>0</v>
      </c>
      <c r="CA662" s="289">
        <f t="shared" si="138"/>
        <v>0</v>
      </c>
      <c r="CB662" s="289" t="e">
        <f>CB177-#REF!</f>
        <v>#REF!</v>
      </c>
    </row>
    <row r="663" spans="8:80" hidden="1" x14ac:dyDescent="0.35">
      <c r="H663" s="289">
        <f t="shared" si="136"/>
        <v>-30697662</v>
      </c>
      <c r="I663" s="289">
        <f t="shared" si="136"/>
        <v>0</v>
      </c>
      <c r="J663" s="289">
        <f t="shared" si="136"/>
        <v>0</v>
      </c>
      <c r="K663" s="289">
        <f t="shared" si="136"/>
        <v>0</v>
      </c>
      <c r="L663" s="289">
        <f t="shared" si="136"/>
        <v>0</v>
      </c>
      <c r="M663" s="289">
        <f t="shared" si="136"/>
        <v>-87793</v>
      </c>
      <c r="N663" s="289">
        <f t="shared" si="136"/>
        <v>0</v>
      </c>
      <c r="O663" s="289">
        <f t="shared" si="136"/>
        <v>0</v>
      </c>
      <c r="P663" s="289">
        <f t="shared" si="136"/>
        <v>0</v>
      </c>
      <c r="Q663" s="289">
        <f t="shared" si="136"/>
        <v>0</v>
      </c>
      <c r="R663" s="289">
        <f t="shared" si="136"/>
        <v>-1670640</v>
      </c>
      <c r="S663" s="289">
        <f t="shared" si="136"/>
        <v>0</v>
      </c>
      <c r="T663" s="289">
        <f t="shared" si="136"/>
        <v>0</v>
      </c>
      <c r="U663" s="289">
        <f t="shared" si="136"/>
        <v>0</v>
      </c>
      <c r="V663" s="289">
        <f t="shared" si="136"/>
        <v>0</v>
      </c>
      <c r="W663" s="289">
        <f t="shared" si="136"/>
        <v>-2034394</v>
      </c>
      <c r="X663" s="289">
        <f t="shared" si="136"/>
        <v>0</v>
      </c>
      <c r="Y663" s="289">
        <f t="shared" si="136"/>
        <v>0</v>
      </c>
      <c r="Z663" s="289">
        <f t="shared" si="136"/>
        <v>0</v>
      </c>
      <c r="AA663" s="289">
        <f t="shared" si="136"/>
        <v>0</v>
      </c>
      <c r="AB663" s="289">
        <f t="shared" si="136"/>
        <v>-769346</v>
      </c>
      <c r="AC663" s="289">
        <f t="shared" si="136"/>
        <v>0</v>
      </c>
      <c r="AD663" s="289">
        <f t="shared" si="136"/>
        <v>0</v>
      </c>
      <c r="AE663" s="289">
        <f t="shared" si="136"/>
        <v>0</v>
      </c>
      <c r="AF663" s="289">
        <f t="shared" si="136"/>
        <v>0</v>
      </c>
      <c r="AG663" s="289">
        <f t="shared" si="136"/>
        <v>-5745549</v>
      </c>
      <c r="AH663" s="289">
        <f t="shared" si="136"/>
        <v>0</v>
      </c>
      <c r="AI663" s="289">
        <f t="shared" si="136"/>
        <v>0</v>
      </c>
      <c r="AJ663" s="289">
        <f t="shared" si="136"/>
        <v>0</v>
      </c>
      <c r="AK663" s="289">
        <f t="shared" si="136"/>
        <v>0</v>
      </c>
      <c r="AL663" s="289">
        <f t="shared" si="136"/>
        <v>-3959782</v>
      </c>
      <c r="AM663" s="289">
        <f t="shared" si="136"/>
        <v>0</v>
      </c>
      <c r="AN663" s="289">
        <f t="shared" si="136"/>
        <v>0</v>
      </c>
      <c r="AO663" s="289">
        <f t="shared" si="136"/>
        <v>0</v>
      </c>
      <c r="AP663" s="289">
        <f t="shared" si="136"/>
        <v>0</v>
      </c>
      <c r="AQ663" s="289">
        <f t="shared" si="136"/>
        <v>-3056805</v>
      </c>
      <c r="AR663" s="289">
        <f t="shared" si="136"/>
        <v>0</v>
      </c>
      <c r="AS663" s="289">
        <f t="shared" si="136"/>
        <v>0</v>
      </c>
      <c r="AT663" s="289">
        <f t="shared" si="136"/>
        <v>0</v>
      </c>
      <c r="AU663" s="289">
        <f t="shared" si="136"/>
        <v>0</v>
      </c>
      <c r="AV663" s="289">
        <f t="shared" si="136"/>
        <v>-3168664</v>
      </c>
      <c r="AW663" s="289">
        <f t="shared" si="136"/>
        <v>0</v>
      </c>
      <c r="AX663" s="289">
        <f t="shared" si="136"/>
        <v>0</v>
      </c>
      <c r="AY663" s="289">
        <f t="shared" si="136"/>
        <v>0</v>
      </c>
      <c r="AZ663" s="289">
        <f t="shared" si="136"/>
        <v>0</v>
      </c>
      <c r="BA663" s="289">
        <f t="shared" si="136"/>
        <v>-3289892</v>
      </c>
      <c r="BB663" s="289">
        <f t="shared" si="136"/>
        <v>0</v>
      </c>
      <c r="BC663" s="289">
        <f t="shared" si="136"/>
        <v>0</v>
      </c>
      <c r="BD663" s="289">
        <f t="shared" si="136"/>
        <v>0</v>
      </c>
      <c r="BE663" s="289">
        <f t="shared" si="136"/>
        <v>0</v>
      </c>
      <c r="BF663" s="289">
        <f t="shared" si="136"/>
        <v>0</v>
      </c>
      <c r="BG663" s="289">
        <f t="shared" si="136"/>
        <v>0</v>
      </c>
      <c r="BH663" s="289">
        <f t="shared" si="136"/>
        <v>0</v>
      </c>
      <c r="BI663" s="289">
        <f t="shared" si="136"/>
        <v>0</v>
      </c>
      <c r="BJ663" s="289">
        <f t="shared" si="136"/>
        <v>0</v>
      </c>
      <c r="BK663" s="289">
        <f t="shared" si="136"/>
        <v>-1011714</v>
      </c>
      <c r="BL663" s="289">
        <f t="shared" si="136"/>
        <v>0</v>
      </c>
      <c r="BM663" s="289">
        <f t="shared" si="136"/>
        <v>0</v>
      </c>
      <c r="BN663" s="289">
        <f t="shared" si="136"/>
        <v>0</v>
      </c>
      <c r="BO663" s="289">
        <f t="shared" si="136"/>
        <v>0</v>
      </c>
      <c r="BP663" s="289">
        <f t="shared" si="136"/>
        <v>-3635418</v>
      </c>
      <c r="BQ663" s="289">
        <f t="shared" si="136"/>
        <v>0</v>
      </c>
      <c r="BR663" s="289">
        <f t="shared" si="136"/>
        <v>0</v>
      </c>
      <c r="BS663" s="289">
        <f t="shared" si="136"/>
        <v>0</v>
      </c>
      <c r="BT663" s="289">
        <f t="shared" si="137"/>
        <v>0</v>
      </c>
      <c r="BU663" s="289">
        <f t="shared" si="137"/>
        <v>-87793</v>
      </c>
      <c r="BV663" s="289">
        <f t="shared" si="137"/>
        <v>0</v>
      </c>
      <c r="BW663" s="289">
        <f t="shared" si="137"/>
        <v>0</v>
      </c>
      <c r="BX663" s="289">
        <f t="shared" si="137"/>
        <v>0</v>
      </c>
      <c r="BY663" s="289">
        <f t="shared" si="137"/>
        <v>0</v>
      </c>
      <c r="CA663" s="289">
        <f t="shared" si="138"/>
        <v>0</v>
      </c>
      <c r="CB663" s="289" t="e">
        <f>CB178-#REF!</f>
        <v>#REF!</v>
      </c>
    </row>
    <row r="664" spans="8:80" hidden="1" x14ac:dyDescent="0.35">
      <c r="H664" s="289">
        <f t="shared" si="136"/>
        <v>-4736249</v>
      </c>
      <c r="I664" s="289">
        <f t="shared" si="136"/>
        <v>0</v>
      </c>
      <c r="J664" s="289">
        <f t="shared" si="136"/>
        <v>0</v>
      </c>
      <c r="K664" s="289">
        <f t="shared" si="136"/>
        <v>0</v>
      </c>
      <c r="L664" s="289">
        <f t="shared" si="136"/>
        <v>0</v>
      </c>
      <c r="M664" s="289">
        <f t="shared" si="136"/>
        <v>-668207</v>
      </c>
      <c r="N664" s="289">
        <f t="shared" si="136"/>
        <v>0</v>
      </c>
      <c r="O664" s="289">
        <f t="shared" si="136"/>
        <v>0</v>
      </c>
      <c r="P664" s="289">
        <f t="shared" si="136"/>
        <v>0</v>
      </c>
      <c r="Q664" s="289">
        <f t="shared" si="136"/>
        <v>0</v>
      </c>
      <c r="R664" s="289">
        <f t="shared" si="136"/>
        <v>-516640</v>
      </c>
      <c r="S664" s="289">
        <f t="shared" si="136"/>
        <v>0</v>
      </c>
      <c r="T664" s="289">
        <f t="shared" si="136"/>
        <v>0</v>
      </c>
      <c r="U664" s="289">
        <f t="shared" si="136"/>
        <v>0</v>
      </c>
      <c r="V664" s="289">
        <f t="shared" si="136"/>
        <v>0</v>
      </c>
      <c r="W664" s="289">
        <f t="shared" si="136"/>
        <v>-465606</v>
      </c>
      <c r="X664" s="289">
        <f t="shared" si="136"/>
        <v>0</v>
      </c>
      <c r="Y664" s="289">
        <f t="shared" si="136"/>
        <v>0</v>
      </c>
      <c r="Z664" s="289">
        <f t="shared" si="136"/>
        <v>0</v>
      </c>
      <c r="AA664" s="289">
        <f t="shared" si="136"/>
        <v>0</v>
      </c>
      <c r="AB664" s="289">
        <f t="shared" si="136"/>
        <v>-168654</v>
      </c>
      <c r="AC664" s="289">
        <f t="shared" si="136"/>
        <v>0</v>
      </c>
      <c r="AD664" s="289">
        <f t="shared" si="136"/>
        <v>0</v>
      </c>
      <c r="AE664" s="289">
        <f t="shared" si="136"/>
        <v>0</v>
      </c>
      <c r="AF664" s="289">
        <f t="shared" si="136"/>
        <v>0</v>
      </c>
      <c r="AG664" s="289">
        <f t="shared" si="136"/>
        <v>-1167368</v>
      </c>
      <c r="AH664" s="289">
        <f t="shared" si="136"/>
        <v>0</v>
      </c>
      <c r="AI664" s="289">
        <f t="shared" si="136"/>
        <v>0</v>
      </c>
      <c r="AJ664" s="289">
        <f t="shared" si="136"/>
        <v>0</v>
      </c>
      <c r="AK664" s="289">
        <f t="shared" si="136"/>
        <v>0</v>
      </c>
      <c r="AL664" s="289">
        <f t="shared" si="136"/>
        <v>-729218</v>
      </c>
      <c r="AM664" s="289">
        <f t="shared" si="136"/>
        <v>0</v>
      </c>
      <c r="AN664" s="289">
        <f t="shared" si="136"/>
        <v>0</v>
      </c>
      <c r="AO664" s="289">
        <f t="shared" si="136"/>
        <v>0</v>
      </c>
      <c r="AP664" s="289">
        <f t="shared" si="136"/>
        <v>0</v>
      </c>
      <c r="AQ664" s="289">
        <f t="shared" si="136"/>
        <v>-378195</v>
      </c>
      <c r="AR664" s="289">
        <f t="shared" si="136"/>
        <v>0</v>
      </c>
      <c r="AS664" s="289">
        <f t="shared" si="136"/>
        <v>0</v>
      </c>
      <c r="AT664" s="289">
        <f t="shared" si="136"/>
        <v>0</v>
      </c>
      <c r="AU664" s="289">
        <f t="shared" si="136"/>
        <v>0</v>
      </c>
      <c r="AV664" s="289">
        <f t="shared" si="136"/>
        <v>-268336</v>
      </c>
      <c r="AW664" s="289">
        <f t="shared" si="136"/>
        <v>0</v>
      </c>
      <c r="AX664" s="289">
        <f t="shared" si="136"/>
        <v>0</v>
      </c>
      <c r="AY664" s="289">
        <f t="shared" si="136"/>
        <v>0</v>
      </c>
      <c r="AZ664" s="289">
        <f t="shared" si="136"/>
        <v>0</v>
      </c>
      <c r="BA664" s="289">
        <f t="shared" si="136"/>
        <v>-207108</v>
      </c>
      <c r="BB664" s="289">
        <f t="shared" si="136"/>
        <v>0</v>
      </c>
      <c r="BC664" s="289">
        <f t="shared" si="136"/>
        <v>0</v>
      </c>
      <c r="BD664" s="289">
        <f t="shared" si="136"/>
        <v>0</v>
      </c>
      <c r="BE664" s="289">
        <f t="shared" si="136"/>
        <v>0</v>
      </c>
      <c r="BF664" s="289">
        <f t="shared" si="136"/>
        <v>0</v>
      </c>
      <c r="BG664" s="289">
        <f t="shared" si="136"/>
        <v>0</v>
      </c>
      <c r="BH664" s="289">
        <f t="shared" si="136"/>
        <v>0</v>
      </c>
      <c r="BI664" s="289">
        <f t="shared" si="136"/>
        <v>0</v>
      </c>
      <c r="BJ664" s="289">
        <f t="shared" si="136"/>
        <v>0</v>
      </c>
      <c r="BK664" s="289">
        <f t="shared" si="136"/>
        <v>0</v>
      </c>
      <c r="BL664" s="289">
        <f t="shared" si="136"/>
        <v>0</v>
      </c>
      <c r="BM664" s="289">
        <f t="shared" si="136"/>
        <v>0</v>
      </c>
      <c r="BN664" s="289">
        <f t="shared" si="136"/>
        <v>0</v>
      </c>
      <c r="BO664" s="289">
        <f t="shared" si="136"/>
        <v>0</v>
      </c>
      <c r="BP664" s="289">
        <f t="shared" si="136"/>
        <v>-96582</v>
      </c>
      <c r="BQ664" s="289">
        <f t="shared" si="136"/>
        <v>0</v>
      </c>
      <c r="BR664" s="289">
        <f t="shared" si="136"/>
        <v>0</v>
      </c>
      <c r="BS664" s="289">
        <f t="shared" ref="BS664:BS670" si="139">BS179-EK179</f>
        <v>0</v>
      </c>
      <c r="BT664" s="289">
        <f t="shared" si="137"/>
        <v>0</v>
      </c>
      <c r="BU664" s="289">
        <f t="shared" si="137"/>
        <v>-668207</v>
      </c>
      <c r="BV664" s="289">
        <f t="shared" si="137"/>
        <v>0</v>
      </c>
      <c r="BW664" s="289">
        <f t="shared" si="137"/>
        <v>0</v>
      </c>
      <c r="BX664" s="289">
        <f t="shared" si="137"/>
        <v>0</v>
      </c>
      <c r="BY664" s="289">
        <f t="shared" si="137"/>
        <v>0</v>
      </c>
      <c r="CA664" s="289">
        <f t="shared" si="138"/>
        <v>0</v>
      </c>
      <c r="CB664" s="289" t="e">
        <f>CB179-#REF!</f>
        <v>#REF!</v>
      </c>
    </row>
    <row r="665" spans="8:80" hidden="1" x14ac:dyDescent="0.35">
      <c r="H665" s="289">
        <f t="shared" ref="H665:BR669" si="140">H180-BZ180</f>
        <v>11714</v>
      </c>
      <c r="I665" s="289">
        <f t="shared" si="140"/>
        <v>0</v>
      </c>
      <c r="J665" s="289">
        <f t="shared" si="140"/>
        <v>0</v>
      </c>
      <c r="K665" s="289">
        <f t="shared" si="140"/>
        <v>0</v>
      </c>
      <c r="L665" s="289">
        <f t="shared" si="140"/>
        <v>0</v>
      </c>
      <c r="M665" s="289">
        <f t="shared" si="140"/>
        <v>0</v>
      </c>
      <c r="N665" s="289">
        <f t="shared" si="140"/>
        <v>0</v>
      </c>
      <c r="O665" s="289">
        <f t="shared" si="140"/>
        <v>0</v>
      </c>
      <c r="P665" s="289">
        <f t="shared" si="140"/>
        <v>0</v>
      </c>
      <c r="Q665" s="289">
        <f t="shared" si="140"/>
        <v>0</v>
      </c>
      <c r="R665" s="289">
        <f t="shared" si="140"/>
        <v>0</v>
      </c>
      <c r="S665" s="289">
        <f t="shared" si="140"/>
        <v>0</v>
      </c>
      <c r="T665" s="289">
        <f t="shared" si="140"/>
        <v>0</v>
      </c>
      <c r="U665" s="289">
        <f t="shared" si="140"/>
        <v>0</v>
      </c>
      <c r="V665" s="289">
        <f t="shared" si="140"/>
        <v>0</v>
      </c>
      <c r="W665" s="289">
        <f t="shared" si="140"/>
        <v>0</v>
      </c>
      <c r="X665" s="289">
        <f t="shared" si="140"/>
        <v>0</v>
      </c>
      <c r="Y665" s="289">
        <f t="shared" si="140"/>
        <v>0</v>
      </c>
      <c r="Z665" s="289">
        <f t="shared" si="140"/>
        <v>0</v>
      </c>
      <c r="AA665" s="289">
        <f t="shared" si="140"/>
        <v>0</v>
      </c>
      <c r="AB665" s="289">
        <f t="shared" si="140"/>
        <v>0</v>
      </c>
      <c r="AC665" s="289">
        <f t="shared" si="140"/>
        <v>0</v>
      </c>
      <c r="AD665" s="289">
        <f t="shared" si="140"/>
        <v>0</v>
      </c>
      <c r="AE665" s="289">
        <f t="shared" si="140"/>
        <v>0</v>
      </c>
      <c r="AF665" s="289">
        <f t="shared" si="140"/>
        <v>0</v>
      </c>
      <c r="AG665" s="289">
        <f t="shared" si="140"/>
        <v>0</v>
      </c>
      <c r="AH665" s="289">
        <f t="shared" si="140"/>
        <v>0</v>
      </c>
      <c r="AI665" s="289">
        <f t="shared" si="140"/>
        <v>0</v>
      </c>
      <c r="AJ665" s="289">
        <f t="shared" si="140"/>
        <v>0</v>
      </c>
      <c r="AK665" s="289">
        <f t="shared" si="140"/>
        <v>0</v>
      </c>
      <c r="AL665" s="289">
        <f t="shared" si="140"/>
        <v>0</v>
      </c>
      <c r="AM665" s="289">
        <f t="shared" si="140"/>
        <v>0</v>
      </c>
      <c r="AN665" s="289">
        <f t="shared" si="140"/>
        <v>0</v>
      </c>
      <c r="AO665" s="289">
        <f t="shared" si="140"/>
        <v>0</v>
      </c>
      <c r="AP665" s="289">
        <f t="shared" si="140"/>
        <v>0</v>
      </c>
      <c r="AQ665" s="289">
        <f t="shared" si="140"/>
        <v>0</v>
      </c>
      <c r="AR665" s="289">
        <f t="shared" si="140"/>
        <v>0</v>
      </c>
      <c r="AS665" s="289">
        <f t="shared" si="140"/>
        <v>0</v>
      </c>
      <c r="AT665" s="289">
        <f t="shared" si="140"/>
        <v>0</v>
      </c>
      <c r="AU665" s="289">
        <f t="shared" si="140"/>
        <v>0</v>
      </c>
      <c r="AV665" s="289">
        <f t="shared" si="140"/>
        <v>0</v>
      </c>
      <c r="AW665" s="289">
        <f t="shared" si="140"/>
        <v>0</v>
      </c>
      <c r="AX665" s="289">
        <f t="shared" si="140"/>
        <v>0</v>
      </c>
      <c r="AY665" s="289">
        <f t="shared" si="140"/>
        <v>0</v>
      </c>
      <c r="AZ665" s="289">
        <f t="shared" si="140"/>
        <v>0</v>
      </c>
      <c r="BA665" s="289">
        <f t="shared" si="140"/>
        <v>0</v>
      </c>
      <c r="BB665" s="289">
        <f t="shared" si="140"/>
        <v>0</v>
      </c>
      <c r="BC665" s="289">
        <f t="shared" si="140"/>
        <v>0</v>
      </c>
      <c r="BD665" s="289">
        <f t="shared" si="140"/>
        <v>0</v>
      </c>
      <c r="BE665" s="289">
        <f t="shared" si="140"/>
        <v>0</v>
      </c>
      <c r="BF665" s="289">
        <f t="shared" si="140"/>
        <v>0</v>
      </c>
      <c r="BG665" s="289">
        <f t="shared" si="140"/>
        <v>0</v>
      </c>
      <c r="BH665" s="289">
        <f t="shared" si="140"/>
        <v>0</v>
      </c>
      <c r="BI665" s="289">
        <f t="shared" si="140"/>
        <v>0</v>
      </c>
      <c r="BJ665" s="289">
        <f t="shared" si="140"/>
        <v>0</v>
      </c>
      <c r="BK665" s="289">
        <f t="shared" si="140"/>
        <v>11714</v>
      </c>
      <c r="BL665" s="289">
        <f t="shared" si="140"/>
        <v>0</v>
      </c>
      <c r="BM665" s="289">
        <f t="shared" si="140"/>
        <v>0</v>
      </c>
      <c r="BN665" s="289">
        <f t="shared" si="140"/>
        <v>0</v>
      </c>
      <c r="BO665" s="289">
        <f t="shared" si="140"/>
        <v>0</v>
      </c>
      <c r="BP665" s="289">
        <f t="shared" si="140"/>
        <v>0</v>
      </c>
      <c r="BQ665" s="289">
        <f t="shared" si="140"/>
        <v>0</v>
      </c>
      <c r="BR665" s="289">
        <f t="shared" si="140"/>
        <v>0</v>
      </c>
      <c r="BS665" s="289">
        <f t="shared" si="139"/>
        <v>0</v>
      </c>
      <c r="BT665" s="289">
        <f t="shared" si="137"/>
        <v>0</v>
      </c>
      <c r="BU665" s="289">
        <f t="shared" si="137"/>
        <v>0</v>
      </c>
      <c r="BV665" s="289">
        <f t="shared" si="137"/>
        <v>0</v>
      </c>
      <c r="BW665" s="289">
        <f t="shared" si="137"/>
        <v>0</v>
      </c>
      <c r="BX665" s="289">
        <f t="shared" si="137"/>
        <v>0</v>
      </c>
      <c r="BY665" s="289">
        <f t="shared" si="137"/>
        <v>0</v>
      </c>
      <c r="CA665" s="289">
        <f t="shared" si="138"/>
        <v>0</v>
      </c>
      <c r="CB665" s="289" t="e">
        <f>CB180-#REF!</f>
        <v>#REF!</v>
      </c>
    </row>
    <row r="666" spans="8:80" hidden="1" x14ac:dyDescent="0.35">
      <c r="H666" s="289">
        <f t="shared" si="140"/>
        <v>0</v>
      </c>
      <c r="I666" s="289">
        <f t="shared" si="140"/>
        <v>0</v>
      </c>
      <c r="J666" s="289">
        <f t="shared" si="140"/>
        <v>0</v>
      </c>
      <c r="K666" s="289">
        <f t="shared" si="140"/>
        <v>0</v>
      </c>
      <c r="L666" s="289">
        <f t="shared" si="140"/>
        <v>0</v>
      </c>
      <c r="M666" s="289">
        <f t="shared" si="140"/>
        <v>0</v>
      </c>
      <c r="N666" s="289">
        <f t="shared" si="140"/>
        <v>0</v>
      </c>
      <c r="O666" s="289">
        <f t="shared" si="140"/>
        <v>0</v>
      </c>
      <c r="P666" s="289">
        <f t="shared" si="140"/>
        <v>0</v>
      </c>
      <c r="Q666" s="289">
        <f t="shared" si="140"/>
        <v>0</v>
      </c>
      <c r="R666" s="289">
        <f t="shared" si="140"/>
        <v>0</v>
      </c>
      <c r="S666" s="289">
        <f t="shared" si="140"/>
        <v>0</v>
      </c>
      <c r="T666" s="289">
        <f t="shared" si="140"/>
        <v>0</v>
      </c>
      <c r="U666" s="289">
        <f t="shared" si="140"/>
        <v>0</v>
      </c>
      <c r="V666" s="289">
        <f t="shared" si="140"/>
        <v>0</v>
      </c>
      <c r="W666" s="289">
        <f t="shared" si="140"/>
        <v>0</v>
      </c>
      <c r="X666" s="289">
        <f t="shared" si="140"/>
        <v>0</v>
      </c>
      <c r="Y666" s="289">
        <f t="shared" si="140"/>
        <v>0</v>
      </c>
      <c r="Z666" s="289">
        <f t="shared" si="140"/>
        <v>0</v>
      </c>
      <c r="AA666" s="289">
        <f t="shared" si="140"/>
        <v>0</v>
      </c>
      <c r="AB666" s="289">
        <f t="shared" si="140"/>
        <v>0</v>
      </c>
      <c r="AC666" s="289">
        <f t="shared" si="140"/>
        <v>0</v>
      </c>
      <c r="AD666" s="289">
        <f t="shared" si="140"/>
        <v>0</v>
      </c>
      <c r="AE666" s="289">
        <f t="shared" si="140"/>
        <v>0</v>
      </c>
      <c r="AF666" s="289">
        <f t="shared" si="140"/>
        <v>0</v>
      </c>
      <c r="AG666" s="289">
        <f t="shared" si="140"/>
        <v>0</v>
      </c>
      <c r="AH666" s="289">
        <f t="shared" si="140"/>
        <v>0</v>
      </c>
      <c r="AI666" s="289">
        <f t="shared" si="140"/>
        <v>0</v>
      </c>
      <c r="AJ666" s="289">
        <f t="shared" si="140"/>
        <v>0</v>
      </c>
      <c r="AK666" s="289">
        <f t="shared" si="140"/>
        <v>0</v>
      </c>
      <c r="AL666" s="289">
        <f t="shared" si="140"/>
        <v>0</v>
      </c>
      <c r="AM666" s="289">
        <f t="shared" si="140"/>
        <v>0</v>
      </c>
      <c r="AN666" s="289">
        <f t="shared" si="140"/>
        <v>0</v>
      </c>
      <c r="AO666" s="289">
        <f t="shared" si="140"/>
        <v>0</v>
      </c>
      <c r="AP666" s="289">
        <f t="shared" si="140"/>
        <v>0</v>
      </c>
      <c r="AQ666" s="289">
        <f t="shared" si="140"/>
        <v>0</v>
      </c>
      <c r="AR666" s="289">
        <f t="shared" si="140"/>
        <v>0</v>
      </c>
      <c r="AS666" s="289">
        <f t="shared" si="140"/>
        <v>0</v>
      </c>
      <c r="AT666" s="289">
        <f t="shared" si="140"/>
        <v>0</v>
      </c>
      <c r="AU666" s="289">
        <f t="shared" si="140"/>
        <v>0</v>
      </c>
      <c r="AV666" s="289">
        <f t="shared" si="140"/>
        <v>0</v>
      </c>
      <c r="AW666" s="289">
        <f t="shared" si="140"/>
        <v>0</v>
      </c>
      <c r="AX666" s="289">
        <f t="shared" si="140"/>
        <v>0</v>
      </c>
      <c r="AY666" s="289">
        <f t="shared" si="140"/>
        <v>0</v>
      </c>
      <c r="AZ666" s="289">
        <f t="shared" si="140"/>
        <v>0</v>
      </c>
      <c r="BA666" s="289">
        <f t="shared" si="140"/>
        <v>0</v>
      </c>
      <c r="BB666" s="289">
        <f t="shared" si="140"/>
        <v>0</v>
      </c>
      <c r="BC666" s="289">
        <f t="shared" si="140"/>
        <v>0</v>
      </c>
      <c r="BD666" s="289">
        <f t="shared" si="140"/>
        <v>0</v>
      </c>
      <c r="BE666" s="289">
        <f t="shared" si="140"/>
        <v>0</v>
      </c>
      <c r="BF666" s="289">
        <f t="shared" si="140"/>
        <v>0</v>
      </c>
      <c r="BG666" s="289">
        <f t="shared" si="140"/>
        <v>0</v>
      </c>
      <c r="BH666" s="289">
        <f t="shared" si="140"/>
        <v>0</v>
      </c>
      <c r="BI666" s="289">
        <f t="shared" si="140"/>
        <v>0</v>
      </c>
      <c r="BJ666" s="289">
        <f t="shared" si="140"/>
        <v>0</v>
      </c>
      <c r="BK666" s="289">
        <f t="shared" si="140"/>
        <v>0</v>
      </c>
      <c r="BL666" s="289">
        <f t="shared" si="140"/>
        <v>0</v>
      </c>
      <c r="BM666" s="289">
        <f t="shared" si="140"/>
        <v>0</v>
      </c>
      <c r="BN666" s="289">
        <f t="shared" si="140"/>
        <v>0</v>
      </c>
      <c r="BO666" s="289">
        <f t="shared" si="140"/>
        <v>0</v>
      </c>
      <c r="BP666" s="289">
        <f t="shared" si="140"/>
        <v>0</v>
      </c>
      <c r="BQ666" s="289">
        <f t="shared" si="140"/>
        <v>0</v>
      </c>
      <c r="BR666" s="289">
        <f t="shared" si="140"/>
        <v>0</v>
      </c>
      <c r="BS666" s="289">
        <f t="shared" si="139"/>
        <v>0</v>
      </c>
      <c r="BT666" s="289">
        <f t="shared" si="137"/>
        <v>0</v>
      </c>
      <c r="BU666" s="289">
        <f t="shared" si="137"/>
        <v>0</v>
      </c>
      <c r="BV666" s="289">
        <f t="shared" si="137"/>
        <v>0</v>
      </c>
      <c r="BW666" s="289">
        <f t="shared" si="137"/>
        <v>0</v>
      </c>
      <c r="BX666" s="289">
        <f t="shared" si="137"/>
        <v>0</v>
      </c>
      <c r="BY666" s="289">
        <f t="shared" si="137"/>
        <v>0</v>
      </c>
      <c r="CA666" s="289">
        <f t="shared" si="138"/>
        <v>0</v>
      </c>
      <c r="CB666" s="289" t="e">
        <f>CB181-#REF!</f>
        <v>#REF!</v>
      </c>
    </row>
    <row r="667" spans="8:80" hidden="1" x14ac:dyDescent="0.35">
      <c r="H667" s="289">
        <f t="shared" si="140"/>
        <v>-28769390</v>
      </c>
      <c r="I667" s="289">
        <f t="shared" si="140"/>
        <v>0</v>
      </c>
      <c r="J667" s="289">
        <f t="shared" si="140"/>
        <v>0</v>
      </c>
      <c r="K667" s="289">
        <f t="shared" si="140"/>
        <v>0</v>
      </c>
      <c r="L667" s="289">
        <f t="shared" si="140"/>
        <v>0</v>
      </c>
      <c r="M667" s="289">
        <f t="shared" si="140"/>
        <v>-939000</v>
      </c>
      <c r="N667" s="289">
        <f t="shared" si="140"/>
        <v>0</v>
      </c>
      <c r="O667" s="289">
        <f t="shared" si="140"/>
        <v>0</v>
      </c>
      <c r="P667" s="289">
        <f t="shared" si="140"/>
        <v>0</v>
      </c>
      <c r="Q667" s="289">
        <f t="shared" si="140"/>
        <v>0</v>
      </c>
      <c r="R667" s="289">
        <f t="shared" si="140"/>
        <v>-1250594</v>
      </c>
      <c r="S667" s="289">
        <f t="shared" si="140"/>
        <v>0</v>
      </c>
      <c r="T667" s="289">
        <f t="shared" si="140"/>
        <v>0</v>
      </c>
      <c r="U667" s="289">
        <f t="shared" si="140"/>
        <v>0</v>
      </c>
      <c r="V667" s="289">
        <f t="shared" si="140"/>
        <v>0</v>
      </c>
      <c r="W667" s="289">
        <f t="shared" si="140"/>
        <v>-2500000</v>
      </c>
      <c r="X667" s="289">
        <f t="shared" si="140"/>
        <v>0</v>
      </c>
      <c r="Y667" s="289">
        <f t="shared" si="140"/>
        <v>0</v>
      </c>
      <c r="Z667" s="289">
        <f t="shared" si="140"/>
        <v>0</v>
      </c>
      <c r="AA667" s="289">
        <f t="shared" si="140"/>
        <v>0</v>
      </c>
      <c r="AB667" s="289">
        <f t="shared" si="140"/>
        <v>-3121000</v>
      </c>
      <c r="AC667" s="289">
        <f t="shared" si="140"/>
        <v>0</v>
      </c>
      <c r="AD667" s="289">
        <f t="shared" si="140"/>
        <v>0</v>
      </c>
      <c r="AE667" s="289">
        <f t="shared" si="140"/>
        <v>0</v>
      </c>
      <c r="AF667" s="289">
        <f t="shared" si="140"/>
        <v>0</v>
      </c>
      <c r="AG667" s="289">
        <f t="shared" si="140"/>
        <v>-3434000</v>
      </c>
      <c r="AH667" s="289">
        <f t="shared" si="140"/>
        <v>0</v>
      </c>
      <c r="AI667" s="289">
        <f t="shared" si="140"/>
        <v>0</v>
      </c>
      <c r="AJ667" s="289">
        <f t="shared" si="140"/>
        <v>0</v>
      </c>
      <c r="AK667" s="289">
        <f t="shared" si="140"/>
        <v>0</v>
      </c>
      <c r="AL667" s="289">
        <f t="shared" si="140"/>
        <v>-5221000</v>
      </c>
      <c r="AM667" s="289">
        <f t="shared" si="140"/>
        <v>0</v>
      </c>
      <c r="AN667" s="289">
        <f t="shared" si="140"/>
        <v>0</v>
      </c>
      <c r="AO667" s="289">
        <f t="shared" si="140"/>
        <v>0</v>
      </c>
      <c r="AP667" s="289">
        <f t="shared" si="140"/>
        <v>0</v>
      </c>
      <c r="AQ667" s="289">
        <f t="shared" si="140"/>
        <v>-940796</v>
      </c>
      <c r="AR667" s="289">
        <f t="shared" si="140"/>
        <v>0</v>
      </c>
      <c r="AS667" s="289">
        <f t="shared" si="140"/>
        <v>0</v>
      </c>
      <c r="AT667" s="289">
        <f t="shared" si="140"/>
        <v>0</v>
      </c>
      <c r="AU667" s="289">
        <f t="shared" si="140"/>
        <v>0</v>
      </c>
      <c r="AV667" s="289">
        <f t="shared" si="140"/>
        <v>-5373000</v>
      </c>
      <c r="AW667" s="289">
        <f t="shared" si="140"/>
        <v>0</v>
      </c>
      <c r="AX667" s="289">
        <f t="shared" si="140"/>
        <v>0</v>
      </c>
      <c r="AY667" s="289">
        <f t="shared" si="140"/>
        <v>0</v>
      </c>
      <c r="AZ667" s="289">
        <f t="shared" si="140"/>
        <v>0</v>
      </c>
      <c r="BA667" s="289">
        <f t="shared" si="140"/>
        <v>-2496000</v>
      </c>
      <c r="BB667" s="289">
        <f t="shared" si="140"/>
        <v>0</v>
      </c>
      <c r="BC667" s="289">
        <f t="shared" si="140"/>
        <v>0</v>
      </c>
      <c r="BD667" s="289">
        <f t="shared" si="140"/>
        <v>0</v>
      </c>
      <c r="BE667" s="289">
        <f t="shared" si="140"/>
        <v>0</v>
      </c>
      <c r="BF667" s="289">
        <f t="shared" si="140"/>
        <v>-3494000</v>
      </c>
      <c r="BG667" s="289">
        <f t="shared" si="140"/>
        <v>0</v>
      </c>
      <c r="BH667" s="289">
        <f t="shared" si="140"/>
        <v>0</v>
      </c>
      <c r="BI667" s="289">
        <f t="shared" si="140"/>
        <v>0</v>
      </c>
      <c r="BJ667" s="289">
        <f t="shared" si="140"/>
        <v>0</v>
      </c>
      <c r="BK667" s="289">
        <f t="shared" si="140"/>
        <v>0</v>
      </c>
      <c r="BL667" s="289">
        <f t="shared" si="140"/>
        <v>0</v>
      </c>
      <c r="BM667" s="289">
        <f t="shared" si="140"/>
        <v>0</v>
      </c>
      <c r="BN667" s="289">
        <f t="shared" si="140"/>
        <v>0</v>
      </c>
      <c r="BO667" s="289">
        <f t="shared" si="140"/>
        <v>0</v>
      </c>
      <c r="BP667" s="289">
        <f t="shared" si="140"/>
        <v>0</v>
      </c>
      <c r="BQ667" s="289">
        <f t="shared" si="140"/>
        <v>0</v>
      </c>
      <c r="BR667" s="289">
        <f t="shared" si="140"/>
        <v>0</v>
      </c>
      <c r="BS667" s="289">
        <f t="shared" si="139"/>
        <v>0</v>
      </c>
      <c r="BT667" s="289">
        <f t="shared" si="137"/>
        <v>0</v>
      </c>
      <c r="BU667" s="289">
        <f t="shared" si="137"/>
        <v>-939000</v>
      </c>
      <c r="BV667" s="289">
        <f t="shared" si="137"/>
        <v>0</v>
      </c>
      <c r="BW667" s="289">
        <f t="shared" si="137"/>
        <v>0</v>
      </c>
      <c r="BX667" s="289">
        <f t="shared" si="137"/>
        <v>0</v>
      </c>
      <c r="BY667" s="289">
        <f t="shared" si="137"/>
        <v>0</v>
      </c>
      <c r="CA667" s="289">
        <f t="shared" si="138"/>
        <v>0</v>
      </c>
      <c r="CB667" s="289" t="e">
        <f>CB182-#REF!</f>
        <v>#REF!</v>
      </c>
    </row>
    <row r="668" spans="8:80" hidden="1" x14ac:dyDescent="0.35">
      <c r="H668" s="289">
        <f t="shared" si="140"/>
        <v>-24798849</v>
      </c>
      <c r="I668" s="289">
        <f t="shared" si="140"/>
        <v>0</v>
      </c>
      <c r="J668" s="289">
        <f t="shared" si="140"/>
        <v>0</v>
      </c>
      <c r="K668" s="289">
        <f t="shared" si="140"/>
        <v>0</v>
      </c>
      <c r="L668" s="289">
        <f t="shared" si="140"/>
        <v>0</v>
      </c>
      <c r="M668" s="289">
        <f t="shared" si="140"/>
        <v>-722190</v>
      </c>
      <c r="N668" s="289">
        <f t="shared" si="140"/>
        <v>0</v>
      </c>
      <c r="O668" s="289">
        <f t="shared" si="140"/>
        <v>0</v>
      </c>
      <c r="P668" s="289">
        <f t="shared" si="140"/>
        <v>0</v>
      </c>
      <c r="Q668" s="289">
        <f t="shared" si="140"/>
        <v>0</v>
      </c>
      <c r="R668" s="289">
        <f t="shared" si="140"/>
        <v>-961128</v>
      </c>
      <c r="S668" s="289">
        <f t="shared" si="140"/>
        <v>0</v>
      </c>
      <c r="T668" s="289">
        <f t="shared" si="140"/>
        <v>0</v>
      </c>
      <c r="U668" s="289">
        <f t="shared" si="140"/>
        <v>0</v>
      </c>
      <c r="V668" s="289">
        <f t="shared" si="140"/>
        <v>0</v>
      </c>
      <c r="W668" s="289">
        <f t="shared" si="140"/>
        <v>-2013404</v>
      </c>
      <c r="X668" s="289">
        <f t="shared" si="140"/>
        <v>0</v>
      </c>
      <c r="Y668" s="289">
        <f t="shared" si="140"/>
        <v>0</v>
      </c>
      <c r="Z668" s="289">
        <f t="shared" si="140"/>
        <v>0</v>
      </c>
      <c r="AA668" s="289">
        <f t="shared" si="140"/>
        <v>0</v>
      </c>
      <c r="AB668" s="289">
        <f t="shared" si="140"/>
        <v>-2517561</v>
      </c>
      <c r="AC668" s="289">
        <f t="shared" si="140"/>
        <v>0</v>
      </c>
      <c r="AD668" s="289">
        <f t="shared" si="140"/>
        <v>0</v>
      </c>
      <c r="AE668" s="289">
        <f t="shared" si="140"/>
        <v>0</v>
      </c>
      <c r="AF668" s="289">
        <f t="shared" si="140"/>
        <v>0</v>
      </c>
      <c r="AG668" s="289">
        <f t="shared" si="140"/>
        <v>-2826342</v>
      </c>
      <c r="AH668" s="289">
        <f t="shared" si="140"/>
        <v>0</v>
      </c>
      <c r="AI668" s="289">
        <f t="shared" si="140"/>
        <v>0</v>
      </c>
      <c r="AJ668" s="289">
        <f t="shared" si="140"/>
        <v>0</v>
      </c>
      <c r="AK668" s="289">
        <f t="shared" si="140"/>
        <v>0</v>
      </c>
      <c r="AL668" s="289">
        <f t="shared" si="140"/>
        <v>-4420480</v>
      </c>
      <c r="AM668" s="289">
        <f t="shared" si="140"/>
        <v>0</v>
      </c>
      <c r="AN668" s="289">
        <f t="shared" si="140"/>
        <v>0</v>
      </c>
      <c r="AO668" s="289">
        <f t="shared" si="140"/>
        <v>0</v>
      </c>
      <c r="AP668" s="289">
        <f t="shared" si="140"/>
        <v>0</v>
      </c>
      <c r="AQ668" s="289">
        <f t="shared" si="140"/>
        <v>-808366</v>
      </c>
      <c r="AR668" s="289">
        <f t="shared" si="140"/>
        <v>0</v>
      </c>
      <c r="AS668" s="289">
        <f t="shared" si="140"/>
        <v>0</v>
      </c>
      <c r="AT668" s="289">
        <f t="shared" si="140"/>
        <v>0</v>
      </c>
      <c r="AU668" s="289">
        <f t="shared" si="140"/>
        <v>0</v>
      </c>
      <c r="AV668" s="289">
        <f t="shared" si="140"/>
        <v>-4875933</v>
      </c>
      <c r="AW668" s="289">
        <f t="shared" si="140"/>
        <v>0</v>
      </c>
      <c r="AX668" s="289">
        <f t="shared" si="140"/>
        <v>0</v>
      </c>
      <c r="AY668" s="289">
        <f t="shared" si="140"/>
        <v>0</v>
      </c>
      <c r="AZ668" s="289">
        <f t="shared" si="140"/>
        <v>0</v>
      </c>
      <c r="BA668" s="289">
        <f t="shared" si="140"/>
        <v>-2327735</v>
      </c>
      <c r="BB668" s="289">
        <f t="shared" si="140"/>
        <v>0</v>
      </c>
      <c r="BC668" s="289">
        <f t="shared" si="140"/>
        <v>0</v>
      </c>
      <c r="BD668" s="289">
        <f t="shared" si="140"/>
        <v>0</v>
      </c>
      <c r="BE668" s="289">
        <f t="shared" si="140"/>
        <v>0</v>
      </c>
      <c r="BF668" s="289">
        <f t="shared" si="140"/>
        <v>-3325710</v>
      </c>
      <c r="BG668" s="289">
        <f t="shared" si="140"/>
        <v>0</v>
      </c>
      <c r="BH668" s="289">
        <f t="shared" si="140"/>
        <v>0</v>
      </c>
      <c r="BI668" s="289">
        <f t="shared" si="140"/>
        <v>0</v>
      </c>
      <c r="BJ668" s="289">
        <f t="shared" si="140"/>
        <v>0</v>
      </c>
      <c r="BK668" s="289">
        <f t="shared" si="140"/>
        <v>0</v>
      </c>
      <c r="BL668" s="289">
        <f t="shared" si="140"/>
        <v>0</v>
      </c>
      <c r="BM668" s="289">
        <f t="shared" si="140"/>
        <v>0</v>
      </c>
      <c r="BN668" s="289">
        <f t="shared" si="140"/>
        <v>0</v>
      </c>
      <c r="BO668" s="289">
        <f t="shared" si="140"/>
        <v>0</v>
      </c>
      <c r="BP668" s="289">
        <f t="shared" si="140"/>
        <v>0</v>
      </c>
      <c r="BQ668" s="289">
        <f t="shared" si="140"/>
        <v>0</v>
      </c>
      <c r="BR668" s="289">
        <f t="shared" si="140"/>
        <v>0</v>
      </c>
      <c r="BS668" s="289">
        <f t="shared" si="139"/>
        <v>0</v>
      </c>
      <c r="BT668" s="289">
        <f t="shared" si="137"/>
        <v>0</v>
      </c>
      <c r="BU668" s="289">
        <f t="shared" si="137"/>
        <v>-722190</v>
      </c>
      <c r="BV668" s="289">
        <f t="shared" si="137"/>
        <v>0</v>
      </c>
      <c r="BW668" s="289">
        <f t="shared" si="137"/>
        <v>0</v>
      </c>
      <c r="BX668" s="289">
        <f t="shared" si="137"/>
        <v>0</v>
      </c>
      <c r="BY668" s="289">
        <f t="shared" si="137"/>
        <v>0</v>
      </c>
      <c r="CA668" s="289">
        <f t="shared" si="138"/>
        <v>0</v>
      </c>
      <c r="CB668" s="289" t="e">
        <f>CB183-#REF!</f>
        <v>#REF!</v>
      </c>
    </row>
    <row r="669" spans="8:80" hidden="1" x14ac:dyDescent="0.35">
      <c r="H669" s="289">
        <f t="shared" si="140"/>
        <v>-3970541</v>
      </c>
      <c r="I669" s="289">
        <f t="shared" si="140"/>
        <v>0</v>
      </c>
      <c r="J669" s="289">
        <f t="shared" si="140"/>
        <v>0</v>
      </c>
      <c r="K669" s="289">
        <f t="shared" ref="K669:BR670" si="141">K184-CC184</f>
        <v>0</v>
      </c>
      <c r="L669" s="289">
        <f t="shared" si="141"/>
        <v>0</v>
      </c>
      <c r="M669" s="289">
        <f t="shared" si="141"/>
        <v>-216810</v>
      </c>
      <c r="N669" s="289">
        <f t="shared" si="141"/>
        <v>0</v>
      </c>
      <c r="O669" s="289">
        <f t="shared" si="141"/>
        <v>0</v>
      </c>
      <c r="P669" s="289">
        <f t="shared" si="141"/>
        <v>0</v>
      </c>
      <c r="Q669" s="289">
        <f t="shared" si="141"/>
        <v>0</v>
      </c>
      <c r="R669" s="289">
        <f t="shared" si="141"/>
        <v>-289466</v>
      </c>
      <c r="S669" s="289">
        <f t="shared" si="141"/>
        <v>0</v>
      </c>
      <c r="T669" s="289">
        <f t="shared" si="141"/>
        <v>0</v>
      </c>
      <c r="U669" s="289">
        <f t="shared" si="141"/>
        <v>0</v>
      </c>
      <c r="V669" s="289">
        <f t="shared" si="141"/>
        <v>0</v>
      </c>
      <c r="W669" s="289">
        <f t="shared" si="141"/>
        <v>-486596</v>
      </c>
      <c r="X669" s="289">
        <f t="shared" si="141"/>
        <v>0</v>
      </c>
      <c r="Y669" s="289">
        <f t="shared" si="141"/>
        <v>0</v>
      </c>
      <c r="Z669" s="289">
        <f t="shared" si="141"/>
        <v>0</v>
      </c>
      <c r="AA669" s="289">
        <f t="shared" si="141"/>
        <v>0</v>
      </c>
      <c r="AB669" s="289">
        <f t="shared" si="141"/>
        <v>-603439</v>
      </c>
      <c r="AC669" s="289">
        <f t="shared" si="141"/>
        <v>0</v>
      </c>
      <c r="AD669" s="289">
        <f t="shared" si="141"/>
        <v>0</v>
      </c>
      <c r="AE669" s="289">
        <f t="shared" si="141"/>
        <v>0</v>
      </c>
      <c r="AF669" s="289">
        <f t="shared" si="141"/>
        <v>0</v>
      </c>
      <c r="AG669" s="289">
        <f t="shared" si="141"/>
        <v>-607658</v>
      </c>
      <c r="AH669" s="289">
        <f t="shared" si="141"/>
        <v>0</v>
      </c>
      <c r="AI669" s="289">
        <f t="shared" si="141"/>
        <v>0</v>
      </c>
      <c r="AJ669" s="289">
        <f t="shared" si="141"/>
        <v>0</v>
      </c>
      <c r="AK669" s="289">
        <f t="shared" si="141"/>
        <v>0</v>
      </c>
      <c r="AL669" s="289">
        <f t="shared" si="141"/>
        <v>-800520</v>
      </c>
      <c r="AM669" s="289">
        <f t="shared" si="141"/>
        <v>0</v>
      </c>
      <c r="AN669" s="289">
        <f t="shared" si="141"/>
        <v>0</v>
      </c>
      <c r="AO669" s="289">
        <f t="shared" si="141"/>
        <v>0</v>
      </c>
      <c r="AP669" s="289">
        <f t="shared" si="141"/>
        <v>0</v>
      </c>
      <c r="AQ669" s="289">
        <f t="shared" si="141"/>
        <v>-132430</v>
      </c>
      <c r="AR669" s="289">
        <f t="shared" si="141"/>
        <v>0</v>
      </c>
      <c r="AS669" s="289">
        <f t="shared" si="141"/>
        <v>0</v>
      </c>
      <c r="AT669" s="289">
        <f t="shared" si="141"/>
        <v>0</v>
      </c>
      <c r="AU669" s="289">
        <f t="shared" si="141"/>
        <v>0</v>
      </c>
      <c r="AV669" s="289">
        <f t="shared" si="141"/>
        <v>-497067</v>
      </c>
      <c r="AW669" s="289">
        <f t="shared" si="141"/>
        <v>0</v>
      </c>
      <c r="AX669" s="289">
        <f t="shared" si="141"/>
        <v>0</v>
      </c>
      <c r="AY669" s="289">
        <f t="shared" si="141"/>
        <v>0</v>
      </c>
      <c r="AZ669" s="289">
        <f t="shared" si="141"/>
        <v>0</v>
      </c>
      <c r="BA669" s="289">
        <f t="shared" si="141"/>
        <v>-168265</v>
      </c>
      <c r="BB669" s="289">
        <f t="shared" si="141"/>
        <v>0</v>
      </c>
      <c r="BC669" s="289">
        <f t="shared" si="141"/>
        <v>0</v>
      </c>
      <c r="BD669" s="289">
        <f t="shared" si="141"/>
        <v>0</v>
      </c>
      <c r="BE669" s="289">
        <f t="shared" si="141"/>
        <v>0</v>
      </c>
      <c r="BF669" s="289">
        <f t="shared" si="141"/>
        <v>-168290</v>
      </c>
      <c r="BG669" s="289">
        <f t="shared" si="141"/>
        <v>0</v>
      </c>
      <c r="BH669" s="289">
        <f t="shared" si="141"/>
        <v>0</v>
      </c>
      <c r="BI669" s="289">
        <f t="shared" si="141"/>
        <v>0</v>
      </c>
      <c r="BJ669" s="289">
        <f t="shared" si="141"/>
        <v>0</v>
      </c>
      <c r="BK669" s="289">
        <f t="shared" si="141"/>
        <v>0</v>
      </c>
      <c r="BL669" s="289">
        <f t="shared" si="141"/>
        <v>0</v>
      </c>
      <c r="BM669" s="289">
        <f t="shared" si="141"/>
        <v>0</v>
      </c>
      <c r="BN669" s="289">
        <f t="shared" si="141"/>
        <v>0</v>
      </c>
      <c r="BO669" s="289">
        <f t="shared" si="141"/>
        <v>0</v>
      </c>
      <c r="BP669" s="289">
        <f t="shared" si="141"/>
        <v>0</v>
      </c>
      <c r="BQ669" s="289">
        <f t="shared" si="141"/>
        <v>0</v>
      </c>
      <c r="BR669" s="289">
        <f t="shared" si="141"/>
        <v>0</v>
      </c>
      <c r="BS669" s="289">
        <f t="shared" si="139"/>
        <v>0</v>
      </c>
      <c r="BT669" s="289">
        <f t="shared" si="137"/>
        <v>0</v>
      </c>
      <c r="BU669" s="289">
        <f t="shared" si="137"/>
        <v>-216810</v>
      </c>
      <c r="BV669" s="289">
        <f t="shared" si="137"/>
        <v>0</v>
      </c>
      <c r="BW669" s="289">
        <f t="shared" si="137"/>
        <v>0</v>
      </c>
      <c r="BX669" s="289">
        <f t="shared" si="137"/>
        <v>0</v>
      </c>
      <c r="BY669" s="289">
        <f t="shared" si="137"/>
        <v>0</v>
      </c>
      <c r="CA669" s="289">
        <f t="shared" si="138"/>
        <v>0</v>
      </c>
      <c r="CB669" s="289" t="e">
        <f>CB184-#REF!</f>
        <v>#REF!</v>
      </c>
    </row>
    <row r="670" spans="8:80" hidden="1" x14ac:dyDescent="0.35">
      <c r="H670" s="289">
        <f t="shared" ref="H670:J670" si="142">H185-BZ185</f>
        <v>0</v>
      </c>
      <c r="I670" s="289">
        <f t="shared" si="142"/>
        <v>0</v>
      </c>
      <c r="J670" s="289">
        <f t="shared" si="142"/>
        <v>0</v>
      </c>
      <c r="K670" s="289">
        <f t="shared" si="141"/>
        <v>0</v>
      </c>
      <c r="L670" s="289">
        <f t="shared" si="141"/>
        <v>0</v>
      </c>
      <c r="M670" s="289">
        <f t="shared" si="141"/>
        <v>0</v>
      </c>
      <c r="N670" s="289">
        <f t="shared" si="141"/>
        <v>0</v>
      </c>
      <c r="O670" s="289">
        <f t="shared" si="141"/>
        <v>0</v>
      </c>
      <c r="P670" s="289">
        <f t="shared" si="141"/>
        <v>0</v>
      </c>
      <c r="Q670" s="289">
        <f t="shared" si="141"/>
        <v>0</v>
      </c>
      <c r="R670" s="289">
        <f t="shared" si="141"/>
        <v>0</v>
      </c>
      <c r="S670" s="289">
        <f t="shared" si="141"/>
        <v>0</v>
      </c>
      <c r="T670" s="289">
        <f t="shared" si="141"/>
        <v>0</v>
      </c>
      <c r="U670" s="289">
        <f t="shared" si="141"/>
        <v>0</v>
      </c>
      <c r="V670" s="289">
        <f t="shared" si="141"/>
        <v>0</v>
      </c>
      <c r="W670" s="289">
        <f t="shared" si="141"/>
        <v>0</v>
      </c>
      <c r="X670" s="289">
        <f t="shared" si="141"/>
        <v>0</v>
      </c>
      <c r="Y670" s="289">
        <f t="shared" si="141"/>
        <v>0</v>
      </c>
      <c r="Z670" s="289">
        <f t="shared" si="141"/>
        <v>0</v>
      </c>
      <c r="AA670" s="289">
        <f t="shared" si="141"/>
        <v>0</v>
      </c>
      <c r="AB670" s="289">
        <f t="shared" si="141"/>
        <v>0</v>
      </c>
      <c r="AC670" s="289">
        <f t="shared" si="141"/>
        <v>0</v>
      </c>
      <c r="AD670" s="289">
        <f t="shared" si="141"/>
        <v>0</v>
      </c>
      <c r="AE670" s="289">
        <f t="shared" si="141"/>
        <v>0</v>
      </c>
      <c r="AF670" s="289">
        <f t="shared" si="141"/>
        <v>0</v>
      </c>
      <c r="AG670" s="289">
        <f t="shared" si="141"/>
        <v>0</v>
      </c>
      <c r="AH670" s="289">
        <f t="shared" si="141"/>
        <v>0</v>
      </c>
      <c r="AI670" s="289">
        <f t="shared" si="141"/>
        <v>0</v>
      </c>
      <c r="AJ670" s="289">
        <f t="shared" si="141"/>
        <v>0</v>
      </c>
      <c r="AK670" s="289">
        <f t="shared" si="141"/>
        <v>0</v>
      </c>
      <c r="AL670" s="289">
        <f t="shared" si="141"/>
        <v>0</v>
      </c>
      <c r="AM670" s="289">
        <f t="shared" si="141"/>
        <v>0</v>
      </c>
      <c r="AN670" s="289">
        <f t="shared" si="141"/>
        <v>0</v>
      </c>
      <c r="AO670" s="289">
        <f t="shared" si="141"/>
        <v>0</v>
      </c>
      <c r="AP670" s="289">
        <f t="shared" si="141"/>
        <v>0</v>
      </c>
      <c r="AQ670" s="289">
        <f t="shared" si="141"/>
        <v>0</v>
      </c>
      <c r="AR670" s="289">
        <f t="shared" si="141"/>
        <v>0</v>
      </c>
      <c r="AS670" s="289">
        <f t="shared" si="141"/>
        <v>0</v>
      </c>
      <c r="AT670" s="289">
        <f t="shared" si="141"/>
        <v>0</v>
      </c>
      <c r="AU670" s="289">
        <f t="shared" si="141"/>
        <v>0</v>
      </c>
      <c r="AV670" s="289">
        <f t="shared" si="141"/>
        <v>0</v>
      </c>
      <c r="AW670" s="289">
        <f t="shared" si="141"/>
        <v>0</v>
      </c>
      <c r="AX670" s="289">
        <f t="shared" si="141"/>
        <v>0</v>
      </c>
      <c r="AY670" s="289">
        <f t="shared" si="141"/>
        <v>0</v>
      </c>
      <c r="AZ670" s="289">
        <f t="shared" si="141"/>
        <v>0</v>
      </c>
      <c r="BA670" s="289">
        <f t="shared" si="141"/>
        <v>0</v>
      </c>
      <c r="BB670" s="289">
        <f t="shared" si="141"/>
        <v>0</v>
      </c>
      <c r="BC670" s="289">
        <f t="shared" si="141"/>
        <v>0</v>
      </c>
      <c r="BD670" s="289">
        <f t="shared" si="141"/>
        <v>0</v>
      </c>
      <c r="BE670" s="289">
        <f t="shared" si="141"/>
        <v>0</v>
      </c>
      <c r="BF670" s="289">
        <f t="shared" si="141"/>
        <v>0</v>
      </c>
      <c r="BG670" s="289">
        <f t="shared" si="141"/>
        <v>0</v>
      </c>
      <c r="BH670" s="289">
        <f t="shared" si="141"/>
        <v>0</v>
      </c>
      <c r="BI670" s="289">
        <f t="shared" si="141"/>
        <v>0</v>
      </c>
      <c r="BJ670" s="289">
        <f t="shared" si="141"/>
        <v>0</v>
      </c>
      <c r="BK670" s="289">
        <f t="shared" si="141"/>
        <v>0</v>
      </c>
      <c r="BL670" s="289">
        <f t="shared" si="141"/>
        <v>0</v>
      </c>
      <c r="BM670" s="289">
        <f t="shared" si="141"/>
        <v>0</v>
      </c>
      <c r="BN670" s="289">
        <f t="shared" si="141"/>
        <v>0</v>
      </c>
      <c r="BO670" s="289">
        <f t="shared" si="141"/>
        <v>0</v>
      </c>
      <c r="BP670" s="289">
        <f t="shared" si="141"/>
        <v>0</v>
      </c>
      <c r="BQ670" s="289">
        <f t="shared" si="141"/>
        <v>0</v>
      </c>
      <c r="BR670" s="289">
        <f t="shared" si="141"/>
        <v>0</v>
      </c>
      <c r="BS670" s="289">
        <f t="shared" si="139"/>
        <v>0</v>
      </c>
      <c r="BT670" s="289">
        <f t="shared" si="137"/>
        <v>0</v>
      </c>
      <c r="BU670" s="289">
        <f t="shared" si="137"/>
        <v>0</v>
      </c>
      <c r="BV670" s="289">
        <f t="shared" si="137"/>
        <v>0</v>
      </c>
      <c r="BW670" s="289">
        <f t="shared" si="137"/>
        <v>0</v>
      </c>
      <c r="BX670" s="289">
        <f t="shared" si="137"/>
        <v>0</v>
      </c>
      <c r="BY670" s="289">
        <f t="shared" si="137"/>
        <v>0</v>
      </c>
      <c r="CA670" s="289">
        <f t="shared" si="138"/>
        <v>0</v>
      </c>
      <c r="CB670" s="289" t="e">
        <f>CB185-#REF!</f>
        <v>#REF!</v>
      </c>
    </row>
    <row r="671" spans="8:80" hidden="1" x14ac:dyDescent="0.35">
      <c r="H671" s="289">
        <f t="shared" ref="H671:BS674" si="143">H192-BZ192</f>
        <v>0</v>
      </c>
      <c r="I671" s="289">
        <f t="shared" si="143"/>
        <v>0</v>
      </c>
      <c r="J671" s="289">
        <f t="shared" si="143"/>
        <v>0</v>
      </c>
      <c r="K671" s="289">
        <f t="shared" si="143"/>
        <v>0</v>
      </c>
      <c r="L671" s="289">
        <f t="shared" si="143"/>
        <v>0</v>
      </c>
      <c r="M671" s="289">
        <f t="shared" si="143"/>
        <v>0</v>
      </c>
      <c r="N671" s="289">
        <f t="shared" si="143"/>
        <v>0</v>
      </c>
      <c r="O671" s="289">
        <f t="shared" si="143"/>
        <v>0</v>
      </c>
      <c r="P671" s="289">
        <f t="shared" si="143"/>
        <v>0</v>
      </c>
      <c r="Q671" s="289">
        <f t="shared" si="143"/>
        <v>0</v>
      </c>
      <c r="R671" s="289">
        <f t="shared" si="143"/>
        <v>0</v>
      </c>
      <c r="S671" s="289">
        <f t="shared" si="143"/>
        <v>0</v>
      </c>
      <c r="T671" s="289">
        <f t="shared" si="143"/>
        <v>0</v>
      </c>
      <c r="U671" s="289">
        <f t="shared" si="143"/>
        <v>0</v>
      </c>
      <c r="V671" s="289">
        <f t="shared" si="143"/>
        <v>0</v>
      </c>
      <c r="W671" s="289">
        <f t="shared" si="143"/>
        <v>0</v>
      </c>
      <c r="X671" s="289">
        <f t="shared" si="143"/>
        <v>0</v>
      </c>
      <c r="Y671" s="289">
        <f t="shared" si="143"/>
        <v>0</v>
      </c>
      <c r="Z671" s="289">
        <f t="shared" si="143"/>
        <v>0</v>
      </c>
      <c r="AA671" s="289">
        <f t="shared" si="143"/>
        <v>0</v>
      </c>
      <c r="AB671" s="289">
        <f t="shared" si="143"/>
        <v>0</v>
      </c>
      <c r="AC671" s="289">
        <f t="shared" si="143"/>
        <v>0</v>
      </c>
      <c r="AD671" s="289">
        <f t="shared" si="143"/>
        <v>0</v>
      </c>
      <c r="AE671" s="289">
        <f t="shared" si="143"/>
        <v>0</v>
      </c>
      <c r="AF671" s="289">
        <f t="shared" si="143"/>
        <v>0</v>
      </c>
      <c r="AG671" s="289">
        <f t="shared" si="143"/>
        <v>0</v>
      </c>
      <c r="AH671" s="289">
        <f t="shared" si="143"/>
        <v>0</v>
      </c>
      <c r="AI671" s="289">
        <f t="shared" si="143"/>
        <v>0</v>
      </c>
      <c r="AJ671" s="289">
        <f t="shared" si="143"/>
        <v>0</v>
      </c>
      <c r="AK671" s="289">
        <f t="shared" si="143"/>
        <v>0</v>
      </c>
      <c r="AL671" s="289">
        <f t="shared" si="143"/>
        <v>0</v>
      </c>
      <c r="AM671" s="289">
        <f t="shared" si="143"/>
        <v>0</v>
      </c>
      <c r="AN671" s="289">
        <f t="shared" si="143"/>
        <v>0</v>
      </c>
      <c r="AO671" s="289">
        <f t="shared" si="143"/>
        <v>0</v>
      </c>
      <c r="AP671" s="289">
        <f t="shared" si="143"/>
        <v>0</v>
      </c>
      <c r="AQ671" s="289">
        <f t="shared" si="143"/>
        <v>0</v>
      </c>
      <c r="AR671" s="289">
        <f t="shared" si="143"/>
        <v>0</v>
      </c>
      <c r="AS671" s="289">
        <f t="shared" si="143"/>
        <v>0</v>
      </c>
      <c r="AT671" s="289">
        <f t="shared" si="143"/>
        <v>0</v>
      </c>
      <c r="AU671" s="289">
        <f t="shared" si="143"/>
        <v>0</v>
      </c>
      <c r="AV671" s="289">
        <f t="shared" si="143"/>
        <v>0</v>
      </c>
      <c r="AW671" s="289">
        <f t="shared" si="143"/>
        <v>0</v>
      </c>
      <c r="AX671" s="289">
        <f t="shared" si="143"/>
        <v>0</v>
      </c>
      <c r="AY671" s="289">
        <f t="shared" si="143"/>
        <v>0</v>
      </c>
      <c r="AZ671" s="289">
        <f t="shared" si="143"/>
        <v>0</v>
      </c>
      <c r="BA671" s="289">
        <f t="shared" si="143"/>
        <v>0</v>
      </c>
      <c r="BB671" s="289">
        <f t="shared" si="143"/>
        <v>0</v>
      </c>
      <c r="BC671" s="289">
        <f t="shared" si="143"/>
        <v>0</v>
      </c>
      <c r="BD671" s="289">
        <f t="shared" si="143"/>
        <v>0</v>
      </c>
      <c r="BE671" s="289">
        <f t="shared" si="143"/>
        <v>0</v>
      </c>
      <c r="BF671" s="289">
        <f t="shared" si="143"/>
        <v>0</v>
      </c>
      <c r="BG671" s="289">
        <f t="shared" si="143"/>
        <v>0</v>
      </c>
      <c r="BH671" s="289">
        <f t="shared" si="143"/>
        <v>0</v>
      </c>
      <c r="BI671" s="289">
        <f t="shared" si="143"/>
        <v>0</v>
      </c>
      <c r="BJ671" s="289">
        <f t="shared" si="143"/>
        <v>0</v>
      </c>
      <c r="BK671" s="289">
        <f t="shared" si="143"/>
        <v>0</v>
      </c>
      <c r="BL671" s="289">
        <f t="shared" si="143"/>
        <v>0</v>
      </c>
      <c r="BM671" s="289">
        <f t="shared" si="143"/>
        <v>0</v>
      </c>
      <c r="BN671" s="289">
        <f t="shared" si="143"/>
        <v>0</v>
      </c>
      <c r="BO671" s="289">
        <f t="shared" si="143"/>
        <v>0</v>
      </c>
      <c r="BP671" s="289">
        <f t="shared" si="143"/>
        <v>0</v>
      </c>
      <c r="BQ671" s="289">
        <f t="shared" si="143"/>
        <v>0</v>
      </c>
      <c r="BR671" s="289">
        <f t="shared" si="143"/>
        <v>0</v>
      </c>
      <c r="BS671" s="289">
        <f t="shared" si="143"/>
        <v>0</v>
      </c>
      <c r="BT671" s="289">
        <f t="shared" ref="BT671:BY680" si="144">BT192-EL192</f>
        <v>0</v>
      </c>
      <c r="BU671" s="289">
        <f t="shared" si="144"/>
        <v>0</v>
      </c>
      <c r="BV671" s="289">
        <f t="shared" si="144"/>
        <v>0</v>
      </c>
      <c r="BW671" s="289">
        <f t="shared" si="144"/>
        <v>0</v>
      </c>
      <c r="BX671" s="289">
        <f t="shared" si="144"/>
        <v>0</v>
      </c>
      <c r="BY671" s="289">
        <f t="shared" si="144"/>
        <v>0</v>
      </c>
      <c r="CA671" s="289">
        <f t="shared" ref="CA671:CA680" si="145">CA192-ER192</f>
        <v>0</v>
      </c>
      <c r="CB671" s="289" t="e">
        <f>CB192-#REF!</f>
        <v>#REF!</v>
      </c>
    </row>
    <row r="672" spans="8:80" hidden="1" x14ac:dyDescent="0.35">
      <c r="H672" s="289">
        <f t="shared" si="143"/>
        <v>-41830000</v>
      </c>
      <c r="I672" s="289">
        <f t="shared" si="143"/>
        <v>0</v>
      </c>
      <c r="J672" s="289">
        <f t="shared" si="143"/>
        <v>0</v>
      </c>
      <c r="K672" s="289">
        <f t="shared" si="143"/>
        <v>0</v>
      </c>
      <c r="L672" s="289">
        <f t="shared" si="143"/>
        <v>0</v>
      </c>
      <c r="M672" s="289">
        <f t="shared" si="143"/>
        <v>0</v>
      </c>
      <c r="N672" s="289">
        <f t="shared" si="143"/>
        <v>0</v>
      </c>
      <c r="O672" s="289">
        <f t="shared" si="143"/>
        <v>0</v>
      </c>
      <c r="P672" s="289">
        <f t="shared" si="143"/>
        <v>0</v>
      </c>
      <c r="Q672" s="289">
        <f t="shared" si="143"/>
        <v>0</v>
      </c>
      <c r="R672" s="289">
        <f t="shared" si="143"/>
        <v>0</v>
      </c>
      <c r="S672" s="289">
        <f t="shared" si="143"/>
        <v>0</v>
      </c>
      <c r="T672" s="289">
        <f t="shared" si="143"/>
        <v>0</v>
      </c>
      <c r="U672" s="289">
        <f t="shared" si="143"/>
        <v>0</v>
      </c>
      <c r="V672" s="289">
        <f t="shared" si="143"/>
        <v>0</v>
      </c>
      <c r="W672" s="289">
        <f t="shared" si="143"/>
        <v>0</v>
      </c>
      <c r="X672" s="289">
        <f t="shared" si="143"/>
        <v>0</v>
      </c>
      <c r="Y672" s="289">
        <f t="shared" si="143"/>
        <v>0</v>
      </c>
      <c r="Z672" s="289">
        <f t="shared" si="143"/>
        <v>0</v>
      </c>
      <c r="AA672" s="289">
        <f t="shared" si="143"/>
        <v>0</v>
      </c>
      <c r="AB672" s="289">
        <f t="shared" si="143"/>
        <v>0</v>
      </c>
      <c r="AC672" s="289">
        <f t="shared" si="143"/>
        <v>0</v>
      </c>
      <c r="AD672" s="289">
        <f t="shared" si="143"/>
        <v>0</v>
      </c>
      <c r="AE672" s="289">
        <f t="shared" si="143"/>
        <v>0</v>
      </c>
      <c r="AF672" s="289">
        <f t="shared" si="143"/>
        <v>0</v>
      </c>
      <c r="AG672" s="289">
        <f t="shared" si="143"/>
        <v>-8080000</v>
      </c>
      <c r="AH672" s="289">
        <f t="shared" si="143"/>
        <v>0</v>
      </c>
      <c r="AI672" s="289">
        <f t="shared" si="143"/>
        <v>0</v>
      </c>
      <c r="AJ672" s="289">
        <f t="shared" si="143"/>
        <v>0</v>
      </c>
      <c r="AK672" s="289">
        <f t="shared" si="143"/>
        <v>0</v>
      </c>
      <c r="AL672" s="289">
        <f t="shared" si="143"/>
        <v>-5825000</v>
      </c>
      <c r="AM672" s="289">
        <f t="shared" si="143"/>
        <v>0</v>
      </c>
      <c r="AN672" s="289">
        <f t="shared" si="143"/>
        <v>0</v>
      </c>
      <c r="AO672" s="289">
        <f t="shared" si="143"/>
        <v>0</v>
      </c>
      <c r="AP672" s="289">
        <f t="shared" si="143"/>
        <v>0</v>
      </c>
      <c r="AQ672" s="289">
        <f t="shared" si="143"/>
        <v>-5205000</v>
      </c>
      <c r="AR672" s="289">
        <f t="shared" si="143"/>
        <v>0</v>
      </c>
      <c r="AS672" s="289">
        <f t="shared" si="143"/>
        <v>0</v>
      </c>
      <c r="AT672" s="289">
        <f t="shared" si="143"/>
        <v>0</v>
      </c>
      <c r="AU672" s="289">
        <f t="shared" si="143"/>
        <v>0</v>
      </c>
      <c r="AV672" s="289">
        <f t="shared" si="143"/>
        <v>-5880000</v>
      </c>
      <c r="AW672" s="289">
        <f t="shared" si="143"/>
        <v>0</v>
      </c>
      <c r="AX672" s="289">
        <f t="shared" si="143"/>
        <v>0</v>
      </c>
      <c r="AY672" s="289">
        <f t="shared" si="143"/>
        <v>0</v>
      </c>
      <c r="AZ672" s="289">
        <f t="shared" si="143"/>
        <v>0</v>
      </c>
      <c r="BA672" s="289">
        <f t="shared" si="143"/>
        <v>-7480000</v>
      </c>
      <c r="BB672" s="289">
        <f t="shared" si="143"/>
        <v>0</v>
      </c>
      <c r="BC672" s="289">
        <f t="shared" si="143"/>
        <v>0</v>
      </c>
      <c r="BD672" s="289">
        <f t="shared" si="143"/>
        <v>0</v>
      </c>
      <c r="BE672" s="289">
        <f t="shared" si="143"/>
        <v>0</v>
      </c>
      <c r="BF672" s="289">
        <f t="shared" si="143"/>
        <v>-5545000</v>
      </c>
      <c r="BG672" s="289">
        <f t="shared" si="143"/>
        <v>0</v>
      </c>
      <c r="BH672" s="289">
        <f t="shared" si="143"/>
        <v>0</v>
      </c>
      <c r="BI672" s="289">
        <f t="shared" si="143"/>
        <v>0</v>
      </c>
      <c r="BJ672" s="289">
        <f t="shared" si="143"/>
        <v>0</v>
      </c>
      <c r="BK672" s="289">
        <f t="shared" si="143"/>
        <v>-3050000</v>
      </c>
      <c r="BL672" s="289">
        <f t="shared" si="143"/>
        <v>0</v>
      </c>
      <c r="BM672" s="289">
        <f t="shared" si="143"/>
        <v>0</v>
      </c>
      <c r="BN672" s="289">
        <f t="shared" si="143"/>
        <v>0</v>
      </c>
      <c r="BO672" s="289">
        <f t="shared" si="143"/>
        <v>0</v>
      </c>
      <c r="BP672" s="289">
        <f t="shared" si="143"/>
        <v>-765000</v>
      </c>
      <c r="BQ672" s="289">
        <f t="shared" si="143"/>
        <v>0</v>
      </c>
      <c r="BR672" s="289">
        <f t="shared" si="143"/>
        <v>0</v>
      </c>
      <c r="BS672" s="289">
        <f t="shared" si="143"/>
        <v>0</v>
      </c>
      <c r="BT672" s="289">
        <f t="shared" si="144"/>
        <v>0</v>
      </c>
      <c r="BU672" s="289">
        <f t="shared" si="144"/>
        <v>0</v>
      </c>
      <c r="BV672" s="289">
        <f t="shared" si="144"/>
        <v>0</v>
      </c>
      <c r="BW672" s="289">
        <f t="shared" si="144"/>
        <v>0</v>
      </c>
      <c r="BX672" s="289">
        <f t="shared" si="144"/>
        <v>0</v>
      </c>
      <c r="BY672" s="289">
        <f t="shared" si="144"/>
        <v>0</v>
      </c>
      <c r="CA672" s="289">
        <f t="shared" si="145"/>
        <v>0</v>
      </c>
      <c r="CB672" s="289" t="e">
        <f>CB193-#REF!</f>
        <v>#REF!</v>
      </c>
    </row>
    <row r="673" spans="8:80" hidden="1" x14ac:dyDescent="0.35">
      <c r="H673" s="289">
        <f t="shared" si="143"/>
        <v>-42440183</v>
      </c>
      <c r="I673" s="289">
        <f t="shared" si="143"/>
        <v>0</v>
      </c>
      <c r="J673" s="289">
        <f t="shared" si="143"/>
        <v>0</v>
      </c>
      <c r="K673" s="289">
        <f t="shared" si="143"/>
        <v>0</v>
      </c>
      <c r="L673" s="289">
        <f t="shared" si="143"/>
        <v>0</v>
      </c>
      <c r="M673" s="289">
        <f t="shared" si="143"/>
        <v>0</v>
      </c>
      <c r="N673" s="289">
        <f t="shared" si="143"/>
        <v>0</v>
      </c>
      <c r="O673" s="289">
        <f t="shared" si="143"/>
        <v>0</v>
      </c>
      <c r="P673" s="289">
        <f t="shared" si="143"/>
        <v>0</v>
      </c>
      <c r="Q673" s="289">
        <f t="shared" si="143"/>
        <v>0</v>
      </c>
      <c r="R673" s="289">
        <f t="shared" si="143"/>
        <v>0</v>
      </c>
      <c r="S673" s="289">
        <f t="shared" si="143"/>
        <v>0</v>
      </c>
      <c r="T673" s="289">
        <f t="shared" si="143"/>
        <v>0</v>
      </c>
      <c r="U673" s="289">
        <f t="shared" si="143"/>
        <v>0</v>
      </c>
      <c r="V673" s="289">
        <f t="shared" si="143"/>
        <v>0</v>
      </c>
      <c r="W673" s="289">
        <f t="shared" si="143"/>
        <v>0</v>
      </c>
      <c r="X673" s="289">
        <f t="shared" si="143"/>
        <v>0</v>
      </c>
      <c r="Y673" s="289">
        <f t="shared" si="143"/>
        <v>0</v>
      </c>
      <c r="Z673" s="289">
        <f t="shared" si="143"/>
        <v>0</v>
      </c>
      <c r="AA673" s="289">
        <f t="shared" si="143"/>
        <v>0</v>
      </c>
      <c r="AB673" s="289">
        <f t="shared" si="143"/>
        <v>0</v>
      </c>
      <c r="AC673" s="289">
        <f t="shared" si="143"/>
        <v>0</v>
      </c>
      <c r="AD673" s="289">
        <f t="shared" si="143"/>
        <v>0</v>
      </c>
      <c r="AE673" s="289">
        <f t="shared" si="143"/>
        <v>0</v>
      </c>
      <c r="AF673" s="289">
        <f t="shared" si="143"/>
        <v>0</v>
      </c>
      <c r="AG673" s="289">
        <f t="shared" si="143"/>
        <v>-8080000</v>
      </c>
      <c r="AH673" s="289">
        <f t="shared" si="143"/>
        <v>0</v>
      </c>
      <c r="AI673" s="289">
        <f t="shared" si="143"/>
        <v>0</v>
      </c>
      <c r="AJ673" s="289">
        <f t="shared" si="143"/>
        <v>0</v>
      </c>
      <c r="AK673" s="289">
        <f t="shared" si="143"/>
        <v>0</v>
      </c>
      <c r="AL673" s="289">
        <f t="shared" si="143"/>
        <v>-5870286</v>
      </c>
      <c r="AM673" s="289">
        <f t="shared" si="143"/>
        <v>0</v>
      </c>
      <c r="AN673" s="289">
        <f t="shared" si="143"/>
        <v>0</v>
      </c>
      <c r="AO673" s="289">
        <f t="shared" si="143"/>
        <v>0</v>
      </c>
      <c r="AP673" s="289">
        <f t="shared" si="143"/>
        <v>0</v>
      </c>
      <c r="AQ673" s="289">
        <f t="shared" si="143"/>
        <v>-5272135</v>
      </c>
      <c r="AR673" s="289">
        <f t="shared" si="143"/>
        <v>0</v>
      </c>
      <c r="AS673" s="289">
        <f t="shared" si="143"/>
        <v>0</v>
      </c>
      <c r="AT673" s="289">
        <f t="shared" si="143"/>
        <v>0</v>
      </c>
      <c r="AU673" s="289">
        <f t="shared" si="143"/>
        <v>0</v>
      </c>
      <c r="AV673" s="289">
        <f t="shared" si="143"/>
        <v>-5959251</v>
      </c>
      <c r="AW673" s="289">
        <f t="shared" si="143"/>
        <v>0</v>
      </c>
      <c r="AX673" s="289">
        <f t="shared" si="143"/>
        <v>0</v>
      </c>
      <c r="AY673" s="289">
        <f t="shared" si="143"/>
        <v>0</v>
      </c>
      <c r="AZ673" s="289">
        <f t="shared" si="143"/>
        <v>0</v>
      </c>
      <c r="BA673" s="289">
        <f t="shared" si="143"/>
        <v>-7633404</v>
      </c>
      <c r="BB673" s="289">
        <f t="shared" si="143"/>
        <v>0</v>
      </c>
      <c r="BC673" s="289">
        <f t="shared" si="143"/>
        <v>0</v>
      </c>
      <c r="BD673" s="289">
        <f t="shared" si="143"/>
        <v>0</v>
      </c>
      <c r="BE673" s="289">
        <f t="shared" si="143"/>
        <v>0</v>
      </c>
      <c r="BF673" s="289">
        <f t="shared" si="143"/>
        <v>-5676930</v>
      </c>
      <c r="BG673" s="289">
        <f t="shared" si="143"/>
        <v>0</v>
      </c>
      <c r="BH673" s="289">
        <f t="shared" si="143"/>
        <v>0</v>
      </c>
      <c r="BI673" s="289">
        <f t="shared" si="143"/>
        <v>0</v>
      </c>
      <c r="BJ673" s="289">
        <f t="shared" si="143"/>
        <v>0</v>
      </c>
      <c r="BK673" s="289">
        <f t="shared" si="143"/>
        <v>-3151805</v>
      </c>
      <c r="BL673" s="289">
        <f t="shared" si="143"/>
        <v>0</v>
      </c>
      <c r="BM673" s="289">
        <f t="shared" si="143"/>
        <v>0</v>
      </c>
      <c r="BN673" s="289">
        <f t="shared" si="143"/>
        <v>0</v>
      </c>
      <c r="BO673" s="289">
        <f t="shared" si="143"/>
        <v>0</v>
      </c>
      <c r="BP673" s="289">
        <f t="shared" si="143"/>
        <v>-796372</v>
      </c>
      <c r="BQ673" s="289">
        <f t="shared" si="143"/>
        <v>0</v>
      </c>
      <c r="BR673" s="289">
        <f t="shared" si="143"/>
        <v>0</v>
      </c>
      <c r="BS673" s="289">
        <f t="shared" si="143"/>
        <v>0</v>
      </c>
      <c r="BT673" s="289">
        <f t="shared" si="144"/>
        <v>0</v>
      </c>
      <c r="BU673" s="289">
        <f t="shared" si="144"/>
        <v>0</v>
      </c>
      <c r="BV673" s="289">
        <f t="shared" si="144"/>
        <v>0</v>
      </c>
      <c r="BW673" s="289">
        <f t="shared" si="144"/>
        <v>0</v>
      </c>
      <c r="BX673" s="289">
        <f t="shared" si="144"/>
        <v>0</v>
      </c>
      <c r="BY673" s="289">
        <f t="shared" si="144"/>
        <v>0</v>
      </c>
      <c r="CA673" s="289">
        <f t="shared" si="145"/>
        <v>0</v>
      </c>
      <c r="CB673" s="289" t="e">
        <f>CB194-#REF!</f>
        <v>#REF!</v>
      </c>
    </row>
    <row r="674" spans="8:80" hidden="1" x14ac:dyDescent="0.35">
      <c r="H674" s="289">
        <f t="shared" si="143"/>
        <v>0</v>
      </c>
      <c r="I674" s="289">
        <f t="shared" si="143"/>
        <v>0</v>
      </c>
      <c r="J674" s="289">
        <f t="shared" si="143"/>
        <v>0</v>
      </c>
      <c r="K674" s="289">
        <f t="shared" si="143"/>
        <v>0</v>
      </c>
      <c r="L674" s="289">
        <f t="shared" si="143"/>
        <v>0</v>
      </c>
      <c r="M674" s="289">
        <f t="shared" si="143"/>
        <v>0</v>
      </c>
      <c r="N674" s="289">
        <f t="shared" si="143"/>
        <v>0</v>
      </c>
      <c r="O674" s="289">
        <f t="shared" si="143"/>
        <v>0</v>
      </c>
      <c r="P674" s="289">
        <f t="shared" si="143"/>
        <v>0</v>
      </c>
      <c r="Q674" s="289">
        <f t="shared" si="143"/>
        <v>0</v>
      </c>
      <c r="R674" s="289">
        <f t="shared" si="143"/>
        <v>0</v>
      </c>
      <c r="S674" s="289">
        <f t="shared" si="143"/>
        <v>0</v>
      </c>
      <c r="T674" s="289">
        <f t="shared" si="143"/>
        <v>0</v>
      </c>
      <c r="U674" s="289">
        <f t="shared" si="143"/>
        <v>0</v>
      </c>
      <c r="V674" s="289">
        <f t="shared" si="143"/>
        <v>0</v>
      </c>
      <c r="W674" s="289">
        <f t="shared" si="143"/>
        <v>0</v>
      </c>
      <c r="X674" s="289">
        <f t="shared" si="143"/>
        <v>0</v>
      </c>
      <c r="Y674" s="289">
        <f t="shared" si="143"/>
        <v>0</v>
      </c>
      <c r="Z674" s="289">
        <f t="shared" si="143"/>
        <v>0</v>
      </c>
      <c r="AA674" s="289">
        <f t="shared" si="143"/>
        <v>0</v>
      </c>
      <c r="AB674" s="289">
        <f t="shared" si="143"/>
        <v>0</v>
      </c>
      <c r="AC674" s="289">
        <f t="shared" si="143"/>
        <v>0</v>
      </c>
      <c r="AD674" s="289">
        <f t="shared" si="143"/>
        <v>0</v>
      </c>
      <c r="AE674" s="289">
        <f t="shared" si="143"/>
        <v>0</v>
      </c>
      <c r="AF674" s="289">
        <f t="shared" si="143"/>
        <v>0</v>
      </c>
      <c r="AG674" s="289">
        <f t="shared" si="143"/>
        <v>0</v>
      </c>
      <c r="AH674" s="289">
        <f t="shared" si="143"/>
        <v>0</v>
      </c>
      <c r="AI674" s="289">
        <f t="shared" si="143"/>
        <v>0</v>
      </c>
      <c r="AJ674" s="289">
        <f t="shared" si="143"/>
        <v>0</v>
      </c>
      <c r="AK674" s="289">
        <f t="shared" si="143"/>
        <v>0</v>
      </c>
      <c r="AL674" s="289">
        <f t="shared" si="143"/>
        <v>0</v>
      </c>
      <c r="AM674" s="289">
        <f t="shared" si="143"/>
        <v>0</v>
      </c>
      <c r="AN674" s="289">
        <f t="shared" si="143"/>
        <v>0</v>
      </c>
      <c r="AO674" s="289">
        <f t="shared" si="143"/>
        <v>0</v>
      </c>
      <c r="AP674" s="289">
        <f t="shared" si="143"/>
        <v>0</v>
      </c>
      <c r="AQ674" s="289">
        <f t="shared" si="143"/>
        <v>0</v>
      </c>
      <c r="AR674" s="289">
        <f t="shared" si="143"/>
        <v>0</v>
      </c>
      <c r="AS674" s="289">
        <f t="shared" si="143"/>
        <v>0</v>
      </c>
      <c r="AT674" s="289">
        <f t="shared" si="143"/>
        <v>0</v>
      </c>
      <c r="AU674" s="289">
        <f t="shared" si="143"/>
        <v>0</v>
      </c>
      <c r="AV674" s="289">
        <f t="shared" si="143"/>
        <v>0</v>
      </c>
      <c r="AW674" s="289">
        <f t="shared" si="143"/>
        <v>0</v>
      </c>
      <c r="AX674" s="289">
        <f t="shared" si="143"/>
        <v>0</v>
      </c>
      <c r="AY674" s="289">
        <f t="shared" si="143"/>
        <v>0</v>
      </c>
      <c r="AZ674" s="289">
        <f t="shared" si="143"/>
        <v>0</v>
      </c>
      <c r="BA674" s="289">
        <f t="shared" si="143"/>
        <v>0</v>
      </c>
      <c r="BB674" s="289">
        <f t="shared" si="143"/>
        <v>0</v>
      </c>
      <c r="BC674" s="289">
        <f t="shared" si="143"/>
        <v>0</v>
      </c>
      <c r="BD674" s="289">
        <f t="shared" si="143"/>
        <v>0</v>
      </c>
      <c r="BE674" s="289">
        <f t="shared" si="143"/>
        <v>0</v>
      </c>
      <c r="BF674" s="289">
        <f t="shared" si="143"/>
        <v>0</v>
      </c>
      <c r="BG674" s="289">
        <f t="shared" si="143"/>
        <v>0</v>
      </c>
      <c r="BH674" s="289">
        <f t="shared" si="143"/>
        <v>0</v>
      </c>
      <c r="BI674" s="289">
        <f t="shared" si="143"/>
        <v>0</v>
      </c>
      <c r="BJ674" s="289">
        <f t="shared" si="143"/>
        <v>0</v>
      </c>
      <c r="BK674" s="289">
        <f t="shared" si="143"/>
        <v>0</v>
      </c>
      <c r="BL674" s="289">
        <f t="shared" si="143"/>
        <v>0</v>
      </c>
      <c r="BM674" s="289">
        <f t="shared" si="143"/>
        <v>0</v>
      </c>
      <c r="BN674" s="289">
        <f t="shared" si="143"/>
        <v>0</v>
      </c>
      <c r="BO674" s="289">
        <f t="shared" si="143"/>
        <v>0</v>
      </c>
      <c r="BP674" s="289">
        <f t="shared" si="143"/>
        <v>0</v>
      </c>
      <c r="BQ674" s="289">
        <f t="shared" si="143"/>
        <v>0</v>
      </c>
      <c r="BR674" s="289">
        <f t="shared" si="143"/>
        <v>0</v>
      </c>
      <c r="BS674" s="289">
        <f t="shared" ref="BS674:BS680" si="146">BS195-EK195</f>
        <v>0</v>
      </c>
      <c r="BT674" s="289">
        <f t="shared" si="144"/>
        <v>0</v>
      </c>
      <c r="BU674" s="289">
        <f t="shared" si="144"/>
        <v>0</v>
      </c>
      <c r="BV674" s="289">
        <f t="shared" si="144"/>
        <v>0</v>
      </c>
      <c r="BW674" s="289">
        <f t="shared" si="144"/>
        <v>0</v>
      </c>
      <c r="BX674" s="289">
        <f t="shared" si="144"/>
        <v>0</v>
      </c>
      <c r="BY674" s="289">
        <f t="shared" si="144"/>
        <v>0</v>
      </c>
      <c r="CA674" s="289">
        <f t="shared" si="145"/>
        <v>0</v>
      </c>
      <c r="CB674" s="289" t="e">
        <f>CB195-#REF!</f>
        <v>#REF!</v>
      </c>
    </row>
    <row r="675" spans="8:80" hidden="1" x14ac:dyDescent="0.35">
      <c r="H675" s="289">
        <f t="shared" ref="H675:BR679" si="147">H196-BZ196</f>
        <v>610183</v>
      </c>
      <c r="I675" s="289">
        <f t="shared" si="147"/>
        <v>0</v>
      </c>
      <c r="J675" s="289">
        <f t="shared" si="147"/>
        <v>0</v>
      </c>
      <c r="K675" s="289">
        <f t="shared" si="147"/>
        <v>0</v>
      </c>
      <c r="L675" s="289">
        <f t="shared" si="147"/>
        <v>0</v>
      </c>
      <c r="M675" s="289">
        <f t="shared" si="147"/>
        <v>0</v>
      </c>
      <c r="N675" s="289">
        <f t="shared" si="147"/>
        <v>0</v>
      </c>
      <c r="O675" s="289">
        <f t="shared" si="147"/>
        <v>0</v>
      </c>
      <c r="P675" s="289">
        <f t="shared" si="147"/>
        <v>0</v>
      </c>
      <c r="Q675" s="289">
        <f t="shared" si="147"/>
        <v>0</v>
      </c>
      <c r="R675" s="289">
        <f t="shared" si="147"/>
        <v>0</v>
      </c>
      <c r="S675" s="289">
        <f t="shared" si="147"/>
        <v>0</v>
      </c>
      <c r="T675" s="289">
        <f t="shared" si="147"/>
        <v>0</v>
      </c>
      <c r="U675" s="289">
        <f t="shared" si="147"/>
        <v>0</v>
      </c>
      <c r="V675" s="289">
        <f t="shared" si="147"/>
        <v>0</v>
      </c>
      <c r="W675" s="289">
        <f t="shared" si="147"/>
        <v>0</v>
      </c>
      <c r="X675" s="289">
        <f t="shared" si="147"/>
        <v>0</v>
      </c>
      <c r="Y675" s="289">
        <f t="shared" si="147"/>
        <v>0</v>
      </c>
      <c r="Z675" s="289">
        <f t="shared" si="147"/>
        <v>0</v>
      </c>
      <c r="AA675" s="289">
        <f t="shared" si="147"/>
        <v>0</v>
      </c>
      <c r="AB675" s="289">
        <f t="shared" si="147"/>
        <v>0</v>
      </c>
      <c r="AC675" s="289">
        <f t="shared" si="147"/>
        <v>0</v>
      </c>
      <c r="AD675" s="289">
        <f t="shared" si="147"/>
        <v>0</v>
      </c>
      <c r="AE675" s="289">
        <f t="shared" si="147"/>
        <v>0</v>
      </c>
      <c r="AF675" s="289">
        <f t="shared" si="147"/>
        <v>0</v>
      </c>
      <c r="AG675" s="289">
        <f t="shared" si="147"/>
        <v>0</v>
      </c>
      <c r="AH675" s="289">
        <f t="shared" si="147"/>
        <v>0</v>
      </c>
      <c r="AI675" s="289">
        <f t="shared" si="147"/>
        <v>0</v>
      </c>
      <c r="AJ675" s="289">
        <f t="shared" si="147"/>
        <v>0</v>
      </c>
      <c r="AK675" s="289">
        <f t="shared" si="147"/>
        <v>0</v>
      </c>
      <c r="AL675" s="289">
        <f t="shared" si="147"/>
        <v>45286</v>
      </c>
      <c r="AM675" s="289">
        <f t="shared" si="147"/>
        <v>0</v>
      </c>
      <c r="AN675" s="289">
        <f t="shared" si="147"/>
        <v>0</v>
      </c>
      <c r="AO675" s="289">
        <f t="shared" si="147"/>
        <v>0</v>
      </c>
      <c r="AP675" s="289">
        <f t="shared" si="147"/>
        <v>0</v>
      </c>
      <c r="AQ675" s="289">
        <f t="shared" si="147"/>
        <v>67135</v>
      </c>
      <c r="AR675" s="289">
        <f t="shared" si="147"/>
        <v>0</v>
      </c>
      <c r="AS675" s="289">
        <f t="shared" si="147"/>
        <v>0</v>
      </c>
      <c r="AT675" s="289">
        <f t="shared" si="147"/>
        <v>0</v>
      </c>
      <c r="AU675" s="289">
        <f t="shared" si="147"/>
        <v>0</v>
      </c>
      <c r="AV675" s="289">
        <f t="shared" si="147"/>
        <v>79251</v>
      </c>
      <c r="AW675" s="289">
        <f t="shared" si="147"/>
        <v>0</v>
      </c>
      <c r="AX675" s="289">
        <f t="shared" si="147"/>
        <v>0</v>
      </c>
      <c r="AY675" s="289">
        <f t="shared" si="147"/>
        <v>0</v>
      </c>
      <c r="AZ675" s="289">
        <f t="shared" si="147"/>
        <v>0</v>
      </c>
      <c r="BA675" s="289">
        <f t="shared" si="147"/>
        <v>153404</v>
      </c>
      <c r="BB675" s="289">
        <f t="shared" si="147"/>
        <v>0</v>
      </c>
      <c r="BC675" s="289">
        <f t="shared" si="147"/>
        <v>0</v>
      </c>
      <c r="BD675" s="289">
        <f t="shared" si="147"/>
        <v>0</v>
      </c>
      <c r="BE675" s="289">
        <f t="shared" si="147"/>
        <v>0</v>
      </c>
      <c r="BF675" s="289">
        <f t="shared" si="147"/>
        <v>131930</v>
      </c>
      <c r="BG675" s="289">
        <f t="shared" si="147"/>
        <v>0</v>
      </c>
      <c r="BH675" s="289">
        <f t="shared" si="147"/>
        <v>0</v>
      </c>
      <c r="BI675" s="289">
        <f t="shared" si="147"/>
        <v>0</v>
      </c>
      <c r="BJ675" s="289">
        <f t="shared" si="147"/>
        <v>0</v>
      </c>
      <c r="BK675" s="289">
        <f t="shared" si="147"/>
        <v>101805</v>
      </c>
      <c r="BL675" s="289">
        <f t="shared" si="147"/>
        <v>0</v>
      </c>
      <c r="BM675" s="289">
        <f t="shared" si="147"/>
        <v>0</v>
      </c>
      <c r="BN675" s="289">
        <f t="shared" si="147"/>
        <v>0</v>
      </c>
      <c r="BO675" s="289">
        <f t="shared" si="147"/>
        <v>0</v>
      </c>
      <c r="BP675" s="289">
        <f t="shared" si="147"/>
        <v>31372</v>
      </c>
      <c r="BQ675" s="289">
        <f t="shared" si="147"/>
        <v>0</v>
      </c>
      <c r="BR675" s="289">
        <f t="shared" si="147"/>
        <v>0</v>
      </c>
      <c r="BS675" s="289">
        <f t="shared" si="146"/>
        <v>0</v>
      </c>
      <c r="BT675" s="289">
        <f t="shared" si="144"/>
        <v>0</v>
      </c>
      <c r="BU675" s="289">
        <f t="shared" si="144"/>
        <v>0</v>
      </c>
      <c r="BV675" s="289">
        <f t="shared" si="144"/>
        <v>0</v>
      </c>
      <c r="BW675" s="289">
        <f t="shared" si="144"/>
        <v>0</v>
      </c>
      <c r="BX675" s="289">
        <f t="shared" si="144"/>
        <v>0</v>
      </c>
      <c r="BY675" s="289">
        <f t="shared" si="144"/>
        <v>0</v>
      </c>
      <c r="CA675" s="289">
        <f t="shared" si="145"/>
        <v>0</v>
      </c>
      <c r="CB675" s="289" t="e">
        <f>CB196-#REF!</f>
        <v>#REF!</v>
      </c>
    </row>
    <row r="676" spans="8:80" hidden="1" x14ac:dyDescent="0.35">
      <c r="H676" s="289">
        <f t="shared" si="147"/>
        <v>0</v>
      </c>
      <c r="I676" s="289">
        <f t="shared" si="147"/>
        <v>0</v>
      </c>
      <c r="J676" s="289">
        <f t="shared" si="147"/>
        <v>0</v>
      </c>
      <c r="K676" s="289">
        <f t="shared" si="147"/>
        <v>0</v>
      </c>
      <c r="L676" s="289">
        <f t="shared" si="147"/>
        <v>0</v>
      </c>
      <c r="M676" s="289">
        <f t="shared" si="147"/>
        <v>0</v>
      </c>
      <c r="N676" s="289">
        <f t="shared" si="147"/>
        <v>0</v>
      </c>
      <c r="O676" s="289">
        <f t="shared" si="147"/>
        <v>0</v>
      </c>
      <c r="P676" s="289">
        <f t="shared" si="147"/>
        <v>0</v>
      </c>
      <c r="Q676" s="289">
        <f t="shared" si="147"/>
        <v>0</v>
      </c>
      <c r="R676" s="289">
        <f t="shared" si="147"/>
        <v>0</v>
      </c>
      <c r="S676" s="289">
        <f t="shared" si="147"/>
        <v>0</v>
      </c>
      <c r="T676" s="289">
        <f t="shared" si="147"/>
        <v>0</v>
      </c>
      <c r="U676" s="289">
        <f t="shared" si="147"/>
        <v>0</v>
      </c>
      <c r="V676" s="289">
        <f t="shared" si="147"/>
        <v>0</v>
      </c>
      <c r="W676" s="289">
        <f t="shared" si="147"/>
        <v>0</v>
      </c>
      <c r="X676" s="289">
        <f t="shared" si="147"/>
        <v>0</v>
      </c>
      <c r="Y676" s="289">
        <f t="shared" si="147"/>
        <v>0</v>
      </c>
      <c r="Z676" s="289">
        <f t="shared" si="147"/>
        <v>0</v>
      </c>
      <c r="AA676" s="289">
        <f t="shared" si="147"/>
        <v>0</v>
      </c>
      <c r="AB676" s="289">
        <f t="shared" si="147"/>
        <v>0</v>
      </c>
      <c r="AC676" s="289">
        <f t="shared" si="147"/>
        <v>0</v>
      </c>
      <c r="AD676" s="289">
        <f t="shared" si="147"/>
        <v>0</v>
      </c>
      <c r="AE676" s="289">
        <f t="shared" si="147"/>
        <v>0</v>
      </c>
      <c r="AF676" s="289">
        <f t="shared" si="147"/>
        <v>0</v>
      </c>
      <c r="AG676" s="289">
        <f t="shared" si="147"/>
        <v>0</v>
      </c>
      <c r="AH676" s="289">
        <f t="shared" si="147"/>
        <v>0</v>
      </c>
      <c r="AI676" s="289">
        <f t="shared" si="147"/>
        <v>0</v>
      </c>
      <c r="AJ676" s="289">
        <f t="shared" si="147"/>
        <v>0</v>
      </c>
      <c r="AK676" s="289">
        <f t="shared" si="147"/>
        <v>0</v>
      </c>
      <c r="AL676" s="289">
        <f t="shared" si="147"/>
        <v>0</v>
      </c>
      <c r="AM676" s="289">
        <f t="shared" si="147"/>
        <v>0</v>
      </c>
      <c r="AN676" s="289">
        <f t="shared" si="147"/>
        <v>0</v>
      </c>
      <c r="AO676" s="289">
        <f t="shared" si="147"/>
        <v>0</v>
      </c>
      <c r="AP676" s="289">
        <f t="shared" si="147"/>
        <v>0</v>
      </c>
      <c r="AQ676" s="289">
        <f t="shared" si="147"/>
        <v>0</v>
      </c>
      <c r="AR676" s="289">
        <f t="shared" si="147"/>
        <v>0</v>
      </c>
      <c r="AS676" s="289">
        <f t="shared" si="147"/>
        <v>0</v>
      </c>
      <c r="AT676" s="289">
        <f t="shared" si="147"/>
        <v>0</v>
      </c>
      <c r="AU676" s="289">
        <f t="shared" si="147"/>
        <v>0</v>
      </c>
      <c r="AV676" s="289">
        <f t="shared" si="147"/>
        <v>0</v>
      </c>
      <c r="AW676" s="289">
        <f t="shared" si="147"/>
        <v>0</v>
      </c>
      <c r="AX676" s="289">
        <f t="shared" si="147"/>
        <v>0</v>
      </c>
      <c r="AY676" s="289">
        <f t="shared" si="147"/>
        <v>0</v>
      </c>
      <c r="AZ676" s="289">
        <f t="shared" si="147"/>
        <v>0</v>
      </c>
      <c r="BA676" s="289">
        <f t="shared" si="147"/>
        <v>0</v>
      </c>
      <c r="BB676" s="289">
        <f t="shared" si="147"/>
        <v>0</v>
      </c>
      <c r="BC676" s="289">
        <f t="shared" si="147"/>
        <v>0</v>
      </c>
      <c r="BD676" s="289">
        <f t="shared" si="147"/>
        <v>0</v>
      </c>
      <c r="BE676" s="289">
        <f t="shared" si="147"/>
        <v>0</v>
      </c>
      <c r="BF676" s="289">
        <f t="shared" si="147"/>
        <v>0</v>
      </c>
      <c r="BG676" s="289">
        <f t="shared" si="147"/>
        <v>0</v>
      </c>
      <c r="BH676" s="289">
        <f t="shared" si="147"/>
        <v>0</v>
      </c>
      <c r="BI676" s="289">
        <f t="shared" si="147"/>
        <v>0</v>
      </c>
      <c r="BJ676" s="289">
        <f t="shared" si="147"/>
        <v>0</v>
      </c>
      <c r="BK676" s="289">
        <f t="shared" si="147"/>
        <v>0</v>
      </c>
      <c r="BL676" s="289">
        <f t="shared" si="147"/>
        <v>0</v>
      </c>
      <c r="BM676" s="289">
        <f t="shared" si="147"/>
        <v>0</v>
      </c>
      <c r="BN676" s="289">
        <f t="shared" si="147"/>
        <v>0</v>
      </c>
      <c r="BO676" s="289">
        <f t="shared" si="147"/>
        <v>0</v>
      </c>
      <c r="BP676" s="289">
        <f t="shared" si="147"/>
        <v>0</v>
      </c>
      <c r="BQ676" s="289">
        <f t="shared" si="147"/>
        <v>0</v>
      </c>
      <c r="BR676" s="289">
        <f t="shared" si="147"/>
        <v>0</v>
      </c>
      <c r="BS676" s="289">
        <f t="shared" si="146"/>
        <v>0</v>
      </c>
      <c r="BT676" s="289">
        <f t="shared" si="144"/>
        <v>0</v>
      </c>
      <c r="BU676" s="289">
        <f t="shared" si="144"/>
        <v>0</v>
      </c>
      <c r="BV676" s="289">
        <f t="shared" si="144"/>
        <v>0</v>
      </c>
      <c r="BW676" s="289">
        <f t="shared" si="144"/>
        <v>0</v>
      </c>
      <c r="BX676" s="289">
        <f t="shared" si="144"/>
        <v>0</v>
      </c>
      <c r="BY676" s="289">
        <f t="shared" si="144"/>
        <v>0</v>
      </c>
      <c r="CA676" s="289">
        <f t="shared" si="145"/>
        <v>0</v>
      </c>
      <c r="CB676" s="289" t="e">
        <f>CB197-#REF!</f>
        <v>#REF!</v>
      </c>
    </row>
    <row r="677" spans="8:80" hidden="1" x14ac:dyDescent="0.35">
      <c r="H677" s="289">
        <f t="shared" si="147"/>
        <v>0</v>
      </c>
      <c r="I677" s="289">
        <f t="shared" si="147"/>
        <v>0</v>
      </c>
      <c r="J677" s="289">
        <f t="shared" si="147"/>
        <v>0</v>
      </c>
      <c r="K677" s="289">
        <f t="shared" si="147"/>
        <v>0</v>
      </c>
      <c r="L677" s="289">
        <f t="shared" si="147"/>
        <v>0</v>
      </c>
      <c r="M677" s="289">
        <f t="shared" si="147"/>
        <v>0</v>
      </c>
      <c r="N677" s="289">
        <f t="shared" si="147"/>
        <v>0</v>
      </c>
      <c r="O677" s="289">
        <f t="shared" si="147"/>
        <v>0</v>
      </c>
      <c r="P677" s="289">
        <f t="shared" si="147"/>
        <v>0</v>
      </c>
      <c r="Q677" s="289">
        <f t="shared" si="147"/>
        <v>0</v>
      </c>
      <c r="R677" s="289">
        <f t="shared" si="147"/>
        <v>0</v>
      </c>
      <c r="S677" s="289">
        <f t="shared" si="147"/>
        <v>0</v>
      </c>
      <c r="T677" s="289">
        <f t="shared" si="147"/>
        <v>0</v>
      </c>
      <c r="U677" s="289">
        <f t="shared" si="147"/>
        <v>0</v>
      </c>
      <c r="V677" s="289">
        <f t="shared" si="147"/>
        <v>0</v>
      </c>
      <c r="W677" s="289">
        <f t="shared" si="147"/>
        <v>0</v>
      </c>
      <c r="X677" s="289">
        <f t="shared" si="147"/>
        <v>0</v>
      </c>
      <c r="Y677" s="289">
        <f t="shared" si="147"/>
        <v>0</v>
      </c>
      <c r="Z677" s="289">
        <f t="shared" si="147"/>
        <v>0</v>
      </c>
      <c r="AA677" s="289">
        <f t="shared" si="147"/>
        <v>0</v>
      </c>
      <c r="AB677" s="289">
        <f t="shared" si="147"/>
        <v>0</v>
      </c>
      <c r="AC677" s="289">
        <f t="shared" si="147"/>
        <v>0</v>
      </c>
      <c r="AD677" s="289">
        <f t="shared" si="147"/>
        <v>0</v>
      </c>
      <c r="AE677" s="289">
        <f t="shared" si="147"/>
        <v>0</v>
      </c>
      <c r="AF677" s="289">
        <f t="shared" si="147"/>
        <v>0</v>
      </c>
      <c r="AG677" s="289">
        <f t="shared" si="147"/>
        <v>0</v>
      </c>
      <c r="AH677" s="289">
        <f t="shared" si="147"/>
        <v>0</v>
      </c>
      <c r="AI677" s="289">
        <f t="shared" si="147"/>
        <v>0</v>
      </c>
      <c r="AJ677" s="289">
        <f t="shared" si="147"/>
        <v>0</v>
      </c>
      <c r="AK677" s="289">
        <f t="shared" si="147"/>
        <v>0</v>
      </c>
      <c r="AL677" s="289">
        <f t="shared" si="147"/>
        <v>0</v>
      </c>
      <c r="AM677" s="289">
        <f t="shared" si="147"/>
        <v>0</v>
      </c>
      <c r="AN677" s="289">
        <f t="shared" si="147"/>
        <v>0</v>
      </c>
      <c r="AO677" s="289">
        <f t="shared" si="147"/>
        <v>0</v>
      </c>
      <c r="AP677" s="289">
        <f t="shared" si="147"/>
        <v>0</v>
      </c>
      <c r="AQ677" s="289">
        <f t="shared" si="147"/>
        <v>0</v>
      </c>
      <c r="AR677" s="289">
        <f t="shared" si="147"/>
        <v>0</v>
      </c>
      <c r="AS677" s="289">
        <f t="shared" si="147"/>
        <v>0</v>
      </c>
      <c r="AT677" s="289">
        <f t="shared" si="147"/>
        <v>0</v>
      </c>
      <c r="AU677" s="289">
        <f t="shared" si="147"/>
        <v>0</v>
      </c>
      <c r="AV677" s="289">
        <f t="shared" si="147"/>
        <v>0</v>
      </c>
      <c r="AW677" s="289">
        <f t="shared" si="147"/>
        <v>0</v>
      </c>
      <c r="AX677" s="289">
        <f t="shared" si="147"/>
        <v>0</v>
      </c>
      <c r="AY677" s="289">
        <f t="shared" si="147"/>
        <v>0</v>
      </c>
      <c r="AZ677" s="289">
        <f t="shared" si="147"/>
        <v>0</v>
      </c>
      <c r="BA677" s="289">
        <f t="shared" si="147"/>
        <v>0</v>
      </c>
      <c r="BB677" s="289">
        <f t="shared" si="147"/>
        <v>0</v>
      </c>
      <c r="BC677" s="289">
        <f t="shared" si="147"/>
        <v>0</v>
      </c>
      <c r="BD677" s="289">
        <f t="shared" si="147"/>
        <v>0</v>
      </c>
      <c r="BE677" s="289">
        <f t="shared" si="147"/>
        <v>0</v>
      </c>
      <c r="BF677" s="289">
        <f t="shared" si="147"/>
        <v>0</v>
      </c>
      <c r="BG677" s="289">
        <f t="shared" si="147"/>
        <v>0</v>
      </c>
      <c r="BH677" s="289">
        <f t="shared" si="147"/>
        <v>0</v>
      </c>
      <c r="BI677" s="289">
        <f t="shared" si="147"/>
        <v>0</v>
      </c>
      <c r="BJ677" s="289">
        <f t="shared" si="147"/>
        <v>0</v>
      </c>
      <c r="BK677" s="289">
        <f t="shared" si="147"/>
        <v>0</v>
      </c>
      <c r="BL677" s="289">
        <f t="shared" si="147"/>
        <v>0</v>
      </c>
      <c r="BM677" s="289">
        <f t="shared" si="147"/>
        <v>0</v>
      </c>
      <c r="BN677" s="289">
        <f t="shared" si="147"/>
        <v>0</v>
      </c>
      <c r="BO677" s="289">
        <f t="shared" si="147"/>
        <v>0</v>
      </c>
      <c r="BP677" s="289">
        <f t="shared" si="147"/>
        <v>0</v>
      </c>
      <c r="BQ677" s="289">
        <f t="shared" si="147"/>
        <v>0</v>
      </c>
      <c r="BR677" s="289">
        <f t="shared" si="147"/>
        <v>0</v>
      </c>
      <c r="BS677" s="289">
        <f t="shared" si="146"/>
        <v>0</v>
      </c>
      <c r="BT677" s="289">
        <f t="shared" si="144"/>
        <v>0</v>
      </c>
      <c r="BU677" s="289">
        <f t="shared" si="144"/>
        <v>0</v>
      </c>
      <c r="BV677" s="289">
        <f t="shared" si="144"/>
        <v>0</v>
      </c>
      <c r="BW677" s="289">
        <f t="shared" si="144"/>
        <v>0</v>
      </c>
      <c r="BX677" s="289">
        <f t="shared" si="144"/>
        <v>0</v>
      </c>
      <c r="BY677" s="289">
        <f t="shared" si="144"/>
        <v>0</v>
      </c>
      <c r="CA677" s="289">
        <f t="shared" si="145"/>
        <v>0</v>
      </c>
      <c r="CB677" s="289" t="e">
        <f>CB198-#REF!</f>
        <v>#REF!</v>
      </c>
    </row>
    <row r="678" spans="8:80" hidden="1" x14ac:dyDescent="0.35">
      <c r="H678" s="289">
        <f t="shared" si="147"/>
        <v>0</v>
      </c>
      <c r="I678" s="289">
        <f t="shared" si="147"/>
        <v>0</v>
      </c>
      <c r="J678" s="289">
        <f t="shared" si="147"/>
        <v>0</v>
      </c>
      <c r="K678" s="289">
        <f t="shared" si="147"/>
        <v>0</v>
      </c>
      <c r="L678" s="289">
        <f t="shared" si="147"/>
        <v>0</v>
      </c>
      <c r="M678" s="289">
        <f t="shared" si="147"/>
        <v>0</v>
      </c>
      <c r="N678" s="289">
        <f t="shared" si="147"/>
        <v>0</v>
      </c>
      <c r="O678" s="289">
        <f t="shared" si="147"/>
        <v>0</v>
      </c>
      <c r="P678" s="289">
        <f t="shared" si="147"/>
        <v>0</v>
      </c>
      <c r="Q678" s="289">
        <f t="shared" si="147"/>
        <v>0</v>
      </c>
      <c r="R678" s="289">
        <f t="shared" si="147"/>
        <v>0</v>
      </c>
      <c r="S678" s="289">
        <f t="shared" si="147"/>
        <v>0</v>
      </c>
      <c r="T678" s="289">
        <f t="shared" si="147"/>
        <v>0</v>
      </c>
      <c r="U678" s="289">
        <f t="shared" si="147"/>
        <v>0</v>
      </c>
      <c r="V678" s="289">
        <f t="shared" si="147"/>
        <v>0</v>
      </c>
      <c r="W678" s="289">
        <f t="shared" si="147"/>
        <v>0</v>
      </c>
      <c r="X678" s="289">
        <f t="shared" si="147"/>
        <v>0</v>
      </c>
      <c r="Y678" s="289">
        <f t="shared" si="147"/>
        <v>0</v>
      </c>
      <c r="Z678" s="289">
        <f t="shared" si="147"/>
        <v>0</v>
      </c>
      <c r="AA678" s="289">
        <f t="shared" si="147"/>
        <v>0</v>
      </c>
      <c r="AB678" s="289">
        <f t="shared" si="147"/>
        <v>0</v>
      </c>
      <c r="AC678" s="289">
        <f t="shared" si="147"/>
        <v>0</v>
      </c>
      <c r="AD678" s="289">
        <f t="shared" si="147"/>
        <v>0</v>
      </c>
      <c r="AE678" s="289">
        <f t="shared" si="147"/>
        <v>0</v>
      </c>
      <c r="AF678" s="289">
        <f t="shared" si="147"/>
        <v>0</v>
      </c>
      <c r="AG678" s="289">
        <f t="shared" si="147"/>
        <v>0</v>
      </c>
      <c r="AH678" s="289">
        <f t="shared" si="147"/>
        <v>0</v>
      </c>
      <c r="AI678" s="289">
        <f t="shared" si="147"/>
        <v>0</v>
      </c>
      <c r="AJ678" s="289">
        <f t="shared" si="147"/>
        <v>0</v>
      </c>
      <c r="AK678" s="289">
        <f t="shared" si="147"/>
        <v>0</v>
      </c>
      <c r="AL678" s="289">
        <f t="shared" si="147"/>
        <v>0</v>
      </c>
      <c r="AM678" s="289">
        <f t="shared" si="147"/>
        <v>0</v>
      </c>
      <c r="AN678" s="289">
        <f t="shared" si="147"/>
        <v>0</v>
      </c>
      <c r="AO678" s="289">
        <f t="shared" si="147"/>
        <v>0</v>
      </c>
      <c r="AP678" s="289">
        <f t="shared" si="147"/>
        <v>0</v>
      </c>
      <c r="AQ678" s="289">
        <f t="shared" si="147"/>
        <v>0</v>
      </c>
      <c r="AR678" s="289">
        <f t="shared" si="147"/>
        <v>0</v>
      </c>
      <c r="AS678" s="289">
        <f t="shared" si="147"/>
        <v>0</v>
      </c>
      <c r="AT678" s="289">
        <f t="shared" si="147"/>
        <v>0</v>
      </c>
      <c r="AU678" s="289">
        <f t="shared" si="147"/>
        <v>0</v>
      </c>
      <c r="AV678" s="289">
        <f t="shared" si="147"/>
        <v>0</v>
      </c>
      <c r="AW678" s="289">
        <f t="shared" si="147"/>
        <v>0</v>
      </c>
      <c r="AX678" s="289">
        <f t="shared" si="147"/>
        <v>0</v>
      </c>
      <c r="AY678" s="289">
        <f t="shared" si="147"/>
        <v>0</v>
      </c>
      <c r="AZ678" s="289">
        <f t="shared" si="147"/>
        <v>0</v>
      </c>
      <c r="BA678" s="289">
        <f t="shared" si="147"/>
        <v>0</v>
      </c>
      <c r="BB678" s="289">
        <f t="shared" si="147"/>
        <v>0</v>
      </c>
      <c r="BC678" s="289">
        <f t="shared" si="147"/>
        <v>0</v>
      </c>
      <c r="BD678" s="289">
        <f t="shared" si="147"/>
        <v>0</v>
      </c>
      <c r="BE678" s="289">
        <f t="shared" si="147"/>
        <v>0</v>
      </c>
      <c r="BF678" s="289">
        <f t="shared" si="147"/>
        <v>0</v>
      </c>
      <c r="BG678" s="289">
        <f t="shared" si="147"/>
        <v>0</v>
      </c>
      <c r="BH678" s="289">
        <f t="shared" si="147"/>
        <v>0</v>
      </c>
      <c r="BI678" s="289">
        <f t="shared" si="147"/>
        <v>0</v>
      </c>
      <c r="BJ678" s="289">
        <f t="shared" si="147"/>
        <v>0</v>
      </c>
      <c r="BK678" s="289">
        <f t="shared" si="147"/>
        <v>0</v>
      </c>
      <c r="BL678" s="289">
        <f t="shared" si="147"/>
        <v>0</v>
      </c>
      <c r="BM678" s="289">
        <f t="shared" si="147"/>
        <v>0</v>
      </c>
      <c r="BN678" s="289">
        <f t="shared" si="147"/>
        <v>0</v>
      </c>
      <c r="BO678" s="289">
        <f t="shared" si="147"/>
        <v>0</v>
      </c>
      <c r="BP678" s="289">
        <f t="shared" si="147"/>
        <v>0</v>
      </c>
      <c r="BQ678" s="289">
        <f t="shared" si="147"/>
        <v>0</v>
      </c>
      <c r="BR678" s="289">
        <f t="shared" si="147"/>
        <v>0</v>
      </c>
      <c r="BS678" s="289">
        <f t="shared" si="146"/>
        <v>0</v>
      </c>
      <c r="BT678" s="289">
        <f t="shared" si="144"/>
        <v>0</v>
      </c>
      <c r="BU678" s="289">
        <f t="shared" si="144"/>
        <v>0</v>
      </c>
      <c r="BV678" s="289">
        <f t="shared" si="144"/>
        <v>0</v>
      </c>
      <c r="BW678" s="289">
        <f t="shared" si="144"/>
        <v>0</v>
      </c>
      <c r="BX678" s="289">
        <f t="shared" si="144"/>
        <v>0</v>
      </c>
      <c r="BY678" s="289">
        <f t="shared" si="144"/>
        <v>0</v>
      </c>
      <c r="CA678" s="289">
        <f t="shared" si="145"/>
        <v>0</v>
      </c>
      <c r="CB678" s="289" t="e">
        <f>CB199-#REF!</f>
        <v>#REF!</v>
      </c>
    </row>
    <row r="679" spans="8:80" hidden="1" x14ac:dyDescent="0.35">
      <c r="H679" s="289">
        <f t="shared" si="147"/>
        <v>0</v>
      </c>
      <c r="I679" s="289">
        <f t="shared" si="147"/>
        <v>0</v>
      </c>
      <c r="J679" s="289">
        <f t="shared" si="147"/>
        <v>0</v>
      </c>
      <c r="K679" s="289">
        <f t="shared" ref="K679:BR680" si="148">K200-CC200</f>
        <v>0</v>
      </c>
      <c r="L679" s="289">
        <f t="shared" si="148"/>
        <v>0</v>
      </c>
      <c r="M679" s="289">
        <f t="shared" si="148"/>
        <v>0</v>
      </c>
      <c r="N679" s="289">
        <f t="shared" si="148"/>
        <v>0</v>
      </c>
      <c r="O679" s="289">
        <f t="shared" si="148"/>
        <v>0</v>
      </c>
      <c r="P679" s="289">
        <f t="shared" si="148"/>
        <v>0</v>
      </c>
      <c r="Q679" s="289">
        <f t="shared" si="148"/>
        <v>0</v>
      </c>
      <c r="R679" s="289">
        <f t="shared" si="148"/>
        <v>0</v>
      </c>
      <c r="S679" s="289">
        <f t="shared" si="148"/>
        <v>0</v>
      </c>
      <c r="T679" s="289">
        <f t="shared" si="148"/>
        <v>0</v>
      </c>
      <c r="U679" s="289">
        <f t="shared" si="148"/>
        <v>0</v>
      </c>
      <c r="V679" s="289">
        <f t="shared" si="148"/>
        <v>0</v>
      </c>
      <c r="W679" s="289">
        <f t="shared" si="148"/>
        <v>0</v>
      </c>
      <c r="X679" s="289">
        <f t="shared" si="148"/>
        <v>0</v>
      </c>
      <c r="Y679" s="289">
        <f t="shared" si="148"/>
        <v>0</v>
      </c>
      <c r="Z679" s="289">
        <f t="shared" si="148"/>
        <v>0</v>
      </c>
      <c r="AA679" s="289">
        <f t="shared" si="148"/>
        <v>0</v>
      </c>
      <c r="AB679" s="289">
        <f t="shared" si="148"/>
        <v>0</v>
      </c>
      <c r="AC679" s="289">
        <f t="shared" si="148"/>
        <v>0</v>
      </c>
      <c r="AD679" s="289">
        <f t="shared" si="148"/>
        <v>0</v>
      </c>
      <c r="AE679" s="289">
        <f t="shared" si="148"/>
        <v>0</v>
      </c>
      <c r="AF679" s="289">
        <f t="shared" si="148"/>
        <v>0</v>
      </c>
      <c r="AG679" s="289">
        <f t="shared" si="148"/>
        <v>0</v>
      </c>
      <c r="AH679" s="289">
        <f t="shared" si="148"/>
        <v>0</v>
      </c>
      <c r="AI679" s="289">
        <f t="shared" si="148"/>
        <v>0</v>
      </c>
      <c r="AJ679" s="289">
        <f t="shared" si="148"/>
        <v>0</v>
      </c>
      <c r="AK679" s="289">
        <f t="shared" si="148"/>
        <v>0</v>
      </c>
      <c r="AL679" s="289">
        <f t="shared" si="148"/>
        <v>0</v>
      </c>
      <c r="AM679" s="289">
        <f t="shared" si="148"/>
        <v>0</v>
      </c>
      <c r="AN679" s="289">
        <f t="shared" si="148"/>
        <v>0</v>
      </c>
      <c r="AO679" s="289">
        <f t="shared" si="148"/>
        <v>0</v>
      </c>
      <c r="AP679" s="289">
        <f t="shared" si="148"/>
        <v>0</v>
      </c>
      <c r="AQ679" s="289">
        <f t="shared" si="148"/>
        <v>0</v>
      </c>
      <c r="AR679" s="289">
        <f t="shared" si="148"/>
        <v>0</v>
      </c>
      <c r="AS679" s="289">
        <f t="shared" si="148"/>
        <v>0</v>
      </c>
      <c r="AT679" s="289">
        <f t="shared" si="148"/>
        <v>0</v>
      </c>
      <c r="AU679" s="289">
        <f t="shared" si="148"/>
        <v>0</v>
      </c>
      <c r="AV679" s="289">
        <f t="shared" si="148"/>
        <v>0</v>
      </c>
      <c r="AW679" s="289">
        <f t="shared" si="148"/>
        <v>0</v>
      </c>
      <c r="AX679" s="289">
        <f t="shared" si="148"/>
        <v>0</v>
      </c>
      <c r="AY679" s="289">
        <f t="shared" si="148"/>
        <v>0</v>
      </c>
      <c r="AZ679" s="289">
        <f t="shared" si="148"/>
        <v>0</v>
      </c>
      <c r="BA679" s="289">
        <f t="shared" si="148"/>
        <v>0</v>
      </c>
      <c r="BB679" s="289">
        <f t="shared" si="148"/>
        <v>0</v>
      </c>
      <c r="BC679" s="289">
        <f t="shared" si="148"/>
        <v>0</v>
      </c>
      <c r="BD679" s="289">
        <f t="shared" si="148"/>
        <v>0</v>
      </c>
      <c r="BE679" s="289">
        <f t="shared" si="148"/>
        <v>0</v>
      </c>
      <c r="BF679" s="289">
        <f t="shared" si="148"/>
        <v>0</v>
      </c>
      <c r="BG679" s="289">
        <f t="shared" si="148"/>
        <v>0</v>
      </c>
      <c r="BH679" s="289">
        <f t="shared" si="148"/>
        <v>0</v>
      </c>
      <c r="BI679" s="289">
        <f t="shared" si="148"/>
        <v>0</v>
      </c>
      <c r="BJ679" s="289">
        <f t="shared" si="148"/>
        <v>0</v>
      </c>
      <c r="BK679" s="289">
        <f t="shared" si="148"/>
        <v>0</v>
      </c>
      <c r="BL679" s="289">
        <f t="shared" si="148"/>
        <v>0</v>
      </c>
      <c r="BM679" s="289">
        <f t="shared" si="148"/>
        <v>0</v>
      </c>
      <c r="BN679" s="289">
        <f t="shared" si="148"/>
        <v>0</v>
      </c>
      <c r="BO679" s="289">
        <f t="shared" si="148"/>
        <v>0</v>
      </c>
      <c r="BP679" s="289">
        <f t="shared" si="148"/>
        <v>0</v>
      </c>
      <c r="BQ679" s="289">
        <f t="shared" si="148"/>
        <v>0</v>
      </c>
      <c r="BR679" s="289">
        <f t="shared" si="148"/>
        <v>0</v>
      </c>
      <c r="BS679" s="289">
        <f t="shared" si="146"/>
        <v>0</v>
      </c>
      <c r="BT679" s="289">
        <f t="shared" si="144"/>
        <v>0</v>
      </c>
      <c r="BU679" s="289">
        <f t="shared" si="144"/>
        <v>0</v>
      </c>
      <c r="BV679" s="289">
        <f t="shared" si="144"/>
        <v>0</v>
      </c>
      <c r="BW679" s="289">
        <f t="shared" si="144"/>
        <v>0</v>
      </c>
      <c r="BX679" s="289">
        <f t="shared" si="144"/>
        <v>0</v>
      </c>
      <c r="BY679" s="289">
        <f t="shared" si="144"/>
        <v>0</v>
      </c>
      <c r="CA679" s="289">
        <f t="shared" si="145"/>
        <v>0</v>
      </c>
      <c r="CB679" s="289" t="e">
        <f>CB200-#REF!</f>
        <v>#REF!</v>
      </c>
    </row>
    <row r="680" spans="8:80" hidden="1" x14ac:dyDescent="0.35">
      <c r="H680" s="289">
        <f t="shared" ref="H680:J680" si="149">H201-BZ201</f>
        <v>0</v>
      </c>
      <c r="I680" s="289">
        <f t="shared" si="149"/>
        <v>0</v>
      </c>
      <c r="J680" s="289">
        <f t="shared" si="149"/>
        <v>0</v>
      </c>
      <c r="K680" s="289">
        <f t="shared" si="148"/>
        <v>0</v>
      </c>
      <c r="L680" s="289">
        <f t="shared" si="148"/>
        <v>0</v>
      </c>
      <c r="M680" s="289">
        <f t="shared" si="148"/>
        <v>0</v>
      </c>
      <c r="N680" s="289">
        <f t="shared" si="148"/>
        <v>0</v>
      </c>
      <c r="O680" s="289">
        <f t="shared" si="148"/>
        <v>0</v>
      </c>
      <c r="P680" s="289">
        <f t="shared" si="148"/>
        <v>0</v>
      </c>
      <c r="Q680" s="289">
        <f t="shared" si="148"/>
        <v>0</v>
      </c>
      <c r="R680" s="289">
        <f t="shared" si="148"/>
        <v>0</v>
      </c>
      <c r="S680" s="289">
        <f t="shared" si="148"/>
        <v>0</v>
      </c>
      <c r="T680" s="289">
        <f t="shared" si="148"/>
        <v>0</v>
      </c>
      <c r="U680" s="289">
        <f t="shared" si="148"/>
        <v>0</v>
      </c>
      <c r="V680" s="289">
        <f t="shared" si="148"/>
        <v>0</v>
      </c>
      <c r="W680" s="289">
        <f t="shared" si="148"/>
        <v>0</v>
      </c>
      <c r="X680" s="289">
        <f t="shared" si="148"/>
        <v>0</v>
      </c>
      <c r="Y680" s="289">
        <f t="shared" si="148"/>
        <v>0</v>
      </c>
      <c r="Z680" s="289">
        <f t="shared" si="148"/>
        <v>0</v>
      </c>
      <c r="AA680" s="289">
        <f t="shared" si="148"/>
        <v>0</v>
      </c>
      <c r="AB680" s="289">
        <f t="shared" si="148"/>
        <v>0</v>
      </c>
      <c r="AC680" s="289">
        <f t="shared" si="148"/>
        <v>0</v>
      </c>
      <c r="AD680" s="289">
        <f t="shared" si="148"/>
        <v>0</v>
      </c>
      <c r="AE680" s="289">
        <f t="shared" si="148"/>
        <v>0</v>
      </c>
      <c r="AF680" s="289">
        <f t="shared" si="148"/>
        <v>0</v>
      </c>
      <c r="AG680" s="289">
        <f t="shared" si="148"/>
        <v>0</v>
      </c>
      <c r="AH680" s="289">
        <f t="shared" si="148"/>
        <v>0</v>
      </c>
      <c r="AI680" s="289">
        <f t="shared" si="148"/>
        <v>0</v>
      </c>
      <c r="AJ680" s="289">
        <f t="shared" si="148"/>
        <v>0</v>
      </c>
      <c r="AK680" s="289">
        <f t="shared" si="148"/>
        <v>0</v>
      </c>
      <c r="AL680" s="289">
        <f t="shared" si="148"/>
        <v>0</v>
      </c>
      <c r="AM680" s="289">
        <f t="shared" si="148"/>
        <v>0</v>
      </c>
      <c r="AN680" s="289">
        <f t="shared" si="148"/>
        <v>0</v>
      </c>
      <c r="AO680" s="289">
        <f t="shared" si="148"/>
        <v>0</v>
      </c>
      <c r="AP680" s="289">
        <f t="shared" si="148"/>
        <v>0</v>
      </c>
      <c r="AQ680" s="289">
        <f t="shared" si="148"/>
        <v>0</v>
      </c>
      <c r="AR680" s="289">
        <f t="shared" si="148"/>
        <v>0</v>
      </c>
      <c r="AS680" s="289">
        <f t="shared" si="148"/>
        <v>0</v>
      </c>
      <c r="AT680" s="289">
        <f t="shared" si="148"/>
        <v>0</v>
      </c>
      <c r="AU680" s="289">
        <f t="shared" si="148"/>
        <v>0</v>
      </c>
      <c r="AV680" s="289">
        <f t="shared" si="148"/>
        <v>0</v>
      </c>
      <c r="AW680" s="289">
        <f t="shared" si="148"/>
        <v>0</v>
      </c>
      <c r="AX680" s="289">
        <f t="shared" si="148"/>
        <v>0</v>
      </c>
      <c r="AY680" s="289">
        <f t="shared" si="148"/>
        <v>0</v>
      </c>
      <c r="AZ680" s="289">
        <f t="shared" si="148"/>
        <v>0</v>
      </c>
      <c r="BA680" s="289">
        <f t="shared" si="148"/>
        <v>0</v>
      </c>
      <c r="BB680" s="289">
        <f t="shared" si="148"/>
        <v>0</v>
      </c>
      <c r="BC680" s="289">
        <f t="shared" si="148"/>
        <v>0</v>
      </c>
      <c r="BD680" s="289">
        <f t="shared" si="148"/>
        <v>0</v>
      </c>
      <c r="BE680" s="289">
        <f t="shared" si="148"/>
        <v>0</v>
      </c>
      <c r="BF680" s="289">
        <f t="shared" si="148"/>
        <v>0</v>
      </c>
      <c r="BG680" s="289">
        <f t="shared" si="148"/>
        <v>0</v>
      </c>
      <c r="BH680" s="289">
        <f t="shared" si="148"/>
        <v>0</v>
      </c>
      <c r="BI680" s="289">
        <f t="shared" si="148"/>
        <v>0</v>
      </c>
      <c r="BJ680" s="289">
        <f t="shared" si="148"/>
        <v>0</v>
      </c>
      <c r="BK680" s="289">
        <f t="shared" si="148"/>
        <v>0</v>
      </c>
      <c r="BL680" s="289">
        <f t="shared" si="148"/>
        <v>0</v>
      </c>
      <c r="BM680" s="289">
        <f t="shared" si="148"/>
        <v>0</v>
      </c>
      <c r="BN680" s="289">
        <f t="shared" si="148"/>
        <v>0</v>
      </c>
      <c r="BO680" s="289">
        <f t="shared" si="148"/>
        <v>0</v>
      </c>
      <c r="BP680" s="289">
        <f t="shared" si="148"/>
        <v>0</v>
      </c>
      <c r="BQ680" s="289">
        <f t="shared" si="148"/>
        <v>0</v>
      </c>
      <c r="BR680" s="289">
        <f t="shared" si="148"/>
        <v>0</v>
      </c>
      <c r="BS680" s="289">
        <f t="shared" si="146"/>
        <v>0</v>
      </c>
      <c r="BT680" s="289">
        <f t="shared" si="144"/>
        <v>0</v>
      </c>
      <c r="BU680" s="289">
        <f t="shared" si="144"/>
        <v>0</v>
      </c>
      <c r="BV680" s="289">
        <f t="shared" si="144"/>
        <v>0</v>
      </c>
      <c r="BW680" s="289">
        <f t="shared" si="144"/>
        <v>0</v>
      </c>
      <c r="BX680" s="289">
        <f t="shared" si="144"/>
        <v>0</v>
      </c>
      <c r="BY680" s="289">
        <f t="shared" si="144"/>
        <v>0</v>
      </c>
      <c r="CA680" s="289">
        <f t="shared" si="145"/>
        <v>0</v>
      </c>
      <c r="CB680" s="289" t="e">
        <f>CB201-#REF!</f>
        <v>#REF!</v>
      </c>
    </row>
    <row r="681" spans="8:80" hidden="1" x14ac:dyDescent="0.35">
      <c r="H681" s="289" t="e">
        <f>#REF!-#REF!</f>
        <v>#REF!</v>
      </c>
      <c r="I681" s="289" t="e">
        <f>#REF!-#REF!</f>
        <v>#REF!</v>
      </c>
      <c r="J681" s="289" t="e">
        <f>#REF!-#REF!</f>
        <v>#REF!</v>
      </c>
      <c r="K681" s="289" t="e">
        <f>#REF!-#REF!</f>
        <v>#REF!</v>
      </c>
      <c r="L681" s="289" t="e">
        <f>#REF!-#REF!</f>
        <v>#REF!</v>
      </c>
      <c r="M681" s="289" t="e">
        <f>#REF!-#REF!</f>
        <v>#REF!</v>
      </c>
      <c r="N681" s="289" t="e">
        <f>#REF!-#REF!</f>
        <v>#REF!</v>
      </c>
      <c r="O681" s="289" t="e">
        <f>#REF!-#REF!</f>
        <v>#REF!</v>
      </c>
      <c r="P681" s="289" t="e">
        <f>#REF!-#REF!</f>
        <v>#REF!</v>
      </c>
      <c r="Q681" s="289" t="e">
        <f>#REF!-#REF!</f>
        <v>#REF!</v>
      </c>
      <c r="R681" s="289" t="e">
        <f>#REF!-#REF!</f>
        <v>#REF!</v>
      </c>
      <c r="S681" s="289" t="e">
        <f>#REF!-#REF!</f>
        <v>#REF!</v>
      </c>
      <c r="T681" s="289" t="e">
        <f>#REF!-#REF!</f>
        <v>#REF!</v>
      </c>
      <c r="U681" s="289" t="e">
        <f>#REF!-#REF!</f>
        <v>#REF!</v>
      </c>
      <c r="V681" s="289" t="e">
        <f>#REF!-#REF!</f>
        <v>#REF!</v>
      </c>
      <c r="W681" s="289" t="e">
        <f>#REF!-#REF!</f>
        <v>#REF!</v>
      </c>
      <c r="X681" s="289" t="e">
        <f>#REF!-#REF!</f>
        <v>#REF!</v>
      </c>
      <c r="Y681" s="289" t="e">
        <f>#REF!-#REF!</f>
        <v>#REF!</v>
      </c>
      <c r="Z681" s="289" t="e">
        <f>#REF!-#REF!</f>
        <v>#REF!</v>
      </c>
      <c r="AA681" s="289" t="e">
        <f>#REF!-#REF!</f>
        <v>#REF!</v>
      </c>
      <c r="AB681" s="289" t="e">
        <f>#REF!-#REF!</f>
        <v>#REF!</v>
      </c>
      <c r="AC681" s="289" t="e">
        <f>#REF!-#REF!</f>
        <v>#REF!</v>
      </c>
      <c r="AD681" s="289" t="e">
        <f>#REF!-#REF!</f>
        <v>#REF!</v>
      </c>
      <c r="AE681" s="289" t="e">
        <f>#REF!-#REF!</f>
        <v>#REF!</v>
      </c>
      <c r="AF681" s="289" t="e">
        <f>#REF!-#REF!</f>
        <v>#REF!</v>
      </c>
      <c r="AG681" s="289" t="e">
        <f>#REF!-#REF!</f>
        <v>#REF!</v>
      </c>
      <c r="AH681" s="289" t="e">
        <f>#REF!-#REF!</f>
        <v>#REF!</v>
      </c>
      <c r="AI681" s="289" t="e">
        <f>#REF!-#REF!</f>
        <v>#REF!</v>
      </c>
      <c r="AJ681" s="289" t="e">
        <f>#REF!-#REF!</f>
        <v>#REF!</v>
      </c>
      <c r="AK681" s="289" t="e">
        <f>#REF!-#REF!</f>
        <v>#REF!</v>
      </c>
      <c r="AL681" s="289" t="e">
        <f>#REF!-#REF!</f>
        <v>#REF!</v>
      </c>
      <c r="AM681" s="289" t="e">
        <f>#REF!-#REF!</f>
        <v>#REF!</v>
      </c>
      <c r="AN681" s="289" t="e">
        <f>#REF!-#REF!</f>
        <v>#REF!</v>
      </c>
      <c r="AO681" s="289" t="e">
        <f>#REF!-#REF!</f>
        <v>#REF!</v>
      </c>
      <c r="AP681" s="289" t="e">
        <f>#REF!-#REF!</f>
        <v>#REF!</v>
      </c>
      <c r="AQ681" s="289" t="e">
        <f>#REF!-#REF!</f>
        <v>#REF!</v>
      </c>
      <c r="AR681" s="289" t="e">
        <f>#REF!-#REF!</f>
        <v>#REF!</v>
      </c>
      <c r="AS681" s="289" t="e">
        <f>#REF!-#REF!</f>
        <v>#REF!</v>
      </c>
      <c r="AT681" s="289" t="e">
        <f>#REF!-#REF!</f>
        <v>#REF!</v>
      </c>
      <c r="AU681" s="289" t="e">
        <f>#REF!-#REF!</f>
        <v>#REF!</v>
      </c>
      <c r="AV681" s="289" t="e">
        <f>#REF!-#REF!</f>
        <v>#REF!</v>
      </c>
      <c r="AW681" s="289" t="e">
        <f>#REF!-#REF!</f>
        <v>#REF!</v>
      </c>
      <c r="AX681" s="289" t="e">
        <f>#REF!-#REF!</f>
        <v>#REF!</v>
      </c>
      <c r="AY681" s="289" t="e">
        <f>#REF!-#REF!</f>
        <v>#REF!</v>
      </c>
      <c r="AZ681" s="289" t="e">
        <f>#REF!-#REF!</f>
        <v>#REF!</v>
      </c>
      <c r="BA681" s="289" t="e">
        <f>#REF!-#REF!</f>
        <v>#REF!</v>
      </c>
      <c r="BB681" s="289" t="e">
        <f>#REF!-#REF!</f>
        <v>#REF!</v>
      </c>
      <c r="BC681" s="289" t="e">
        <f>#REF!-#REF!</f>
        <v>#REF!</v>
      </c>
      <c r="BD681" s="289" t="e">
        <f>#REF!-#REF!</f>
        <v>#REF!</v>
      </c>
      <c r="BE681" s="289" t="e">
        <f>#REF!-#REF!</f>
        <v>#REF!</v>
      </c>
      <c r="BF681" s="289" t="e">
        <f>#REF!-#REF!</f>
        <v>#REF!</v>
      </c>
      <c r="BG681" s="289" t="e">
        <f>#REF!-#REF!</f>
        <v>#REF!</v>
      </c>
      <c r="BH681" s="289" t="e">
        <f>#REF!-#REF!</f>
        <v>#REF!</v>
      </c>
      <c r="BI681" s="289" t="e">
        <f>#REF!-#REF!</f>
        <v>#REF!</v>
      </c>
      <c r="BJ681" s="289" t="e">
        <f>#REF!-#REF!</f>
        <v>#REF!</v>
      </c>
      <c r="BK681" s="289" t="e">
        <f>#REF!-#REF!</f>
        <v>#REF!</v>
      </c>
      <c r="BL681" s="289" t="e">
        <f>#REF!-#REF!</f>
        <v>#REF!</v>
      </c>
      <c r="BM681" s="289" t="e">
        <f>#REF!-#REF!</f>
        <v>#REF!</v>
      </c>
      <c r="BN681" s="289" t="e">
        <f>#REF!-#REF!</f>
        <v>#REF!</v>
      </c>
      <c r="BO681" s="289" t="e">
        <f>#REF!-#REF!</f>
        <v>#REF!</v>
      </c>
      <c r="BP681" s="289" t="e">
        <f>#REF!-#REF!</f>
        <v>#REF!</v>
      </c>
      <c r="BQ681" s="289" t="e">
        <f>#REF!-#REF!</f>
        <v>#REF!</v>
      </c>
      <c r="BR681" s="289" t="e">
        <f>#REF!-#REF!</f>
        <v>#REF!</v>
      </c>
      <c r="BS681" s="289" t="e">
        <f>#REF!-#REF!</f>
        <v>#REF!</v>
      </c>
      <c r="BT681" s="289" t="e">
        <f>#REF!-#REF!</f>
        <v>#REF!</v>
      </c>
      <c r="BU681" s="289" t="e">
        <f>#REF!-#REF!</f>
        <v>#REF!</v>
      </c>
      <c r="BV681" s="289" t="e">
        <f>#REF!-#REF!</f>
        <v>#REF!</v>
      </c>
      <c r="BW681" s="289" t="e">
        <f>#REF!-#REF!</f>
        <v>#REF!</v>
      </c>
      <c r="BX681" s="289" t="e">
        <f>#REF!-#REF!</f>
        <v>#REF!</v>
      </c>
      <c r="BY681" s="289" t="e">
        <f>#REF!-#REF!</f>
        <v>#REF!</v>
      </c>
      <c r="CA681" s="289" t="e">
        <f>#REF!-#REF!</f>
        <v>#REF!</v>
      </c>
      <c r="CB681" s="289" t="e">
        <f>#REF!-#REF!</f>
        <v>#REF!</v>
      </c>
    </row>
    <row r="682" spans="8:80" hidden="1" x14ac:dyDescent="0.35">
      <c r="H682" s="289" t="e">
        <f>#REF!-#REF!</f>
        <v>#REF!</v>
      </c>
      <c r="I682" s="289" t="e">
        <f>#REF!-#REF!</f>
        <v>#REF!</v>
      </c>
      <c r="J682" s="289" t="e">
        <f>#REF!-#REF!</f>
        <v>#REF!</v>
      </c>
      <c r="K682" s="289" t="e">
        <f>#REF!-#REF!</f>
        <v>#REF!</v>
      </c>
      <c r="L682" s="289" t="e">
        <f>#REF!-#REF!</f>
        <v>#REF!</v>
      </c>
      <c r="M682" s="289" t="e">
        <f>#REF!-#REF!</f>
        <v>#REF!</v>
      </c>
      <c r="N682" s="289" t="e">
        <f>#REF!-#REF!</f>
        <v>#REF!</v>
      </c>
      <c r="O682" s="289" t="e">
        <f>#REF!-#REF!</f>
        <v>#REF!</v>
      </c>
      <c r="P682" s="289" t="e">
        <f>#REF!-#REF!</f>
        <v>#REF!</v>
      </c>
      <c r="Q682" s="289" t="e">
        <f>#REF!-#REF!</f>
        <v>#REF!</v>
      </c>
      <c r="R682" s="289" t="e">
        <f>#REF!-#REF!</f>
        <v>#REF!</v>
      </c>
      <c r="S682" s="289" t="e">
        <f>#REF!-#REF!</f>
        <v>#REF!</v>
      </c>
      <c r="T682" s="289" t="e">
        <f>#REF!-#REF!</f>
        <v>#REF!</v>
      </c>
      <c r="U682" s="289" t="e">
        <f>#REF!-#REF!</f>
        <v>#REF!</v>
      </c>
      <c r="V682" s="289" t="e">
        <f>#REF!-#REF!</f>
        <v>#REF!</v>
      </c>
      <c r="W682" s="289" t="e">
        <f>#REF!-#REF!</f>
        <v>#REF!</v>
      </c>
      <c r="X682" s="289" t="e">
        <f>#REF!-#REF!</f>
        <v>#REF!</v>
      </c>
      <c r="Y682" s="289" t="e">
        <f>#REF!-#REF!</f>
        <v>#REF!</v>
      </c>
      <c r="Z682" s="289" t="e">
        <f>#REF!-#REF!</f>
        <v>#REF!</v>
      </c>
      <c r="AA682" s="289" t="e">
        <f>#REF!-#REF!</f>
        <v>#REF!</v>
      </c>
      <c r="AB682" s="289" t="e">
        <f>#REF!-#REF!</f>
        <v>#REF!</v>
      </c>
      <c r="AC682" s="289" t="e">
        <f>#REF!-#REF!</f>
        <v>#REF!</v>
      </c>
      <c r="AD682" s="289" t="e">
        <f>#REF!-#REF!</f>
        <v>#REF!</v>
      </c>
      <c r="AE682" s="289" t="e">
        <f>#REF!-#REF!</f>
        <v>#REF!</v>
      </c>
      <c r="AF682" s="289" t="e">
        <f>#REF!-#REF!</f>
        <v>#REF!</v>
      </c>
      <c r="AG682" s="289" t="e">
        <f>#REF!-#REF!</f>
        <v>#REF!</v>
      </c>
      <c r="AH682" s="289" t="e">
        <f>#REF!-#REF!</f>
        <v>#REF!</v>
      </c>
      <c r="AI682" s="289" t="e">
        <f>#REF!-#REF!</f>
        <v>#REF!</v>
      </c>
      <c r="AJ682" s="289" t="e">
        <f>#REF!-#REF!</f>
        <v>#REF!</v>
      </c>
      <c r="AK682" s="289" t="e">
        <f>#REF!-#REF!</f>
        <v>#REF!</v>
      </c>
      <c r="AL682" s="289" t="e">
        <f>#REF!-#REF!</f>
        <v>#REF!</v>
      </c>
      <c r="AM682" s="289" t="e">
        <f>#REF!-#REF!</f>
        <v>#REF!</v>
      </c>
      <c r="AN682" s="289" t="e">
        <f>#REF!-#REF!</f>
        <v>#REF!</v>
      </c>
      <c r="AO682" s="289" t="e">
        <f>#REF!-#REF!</f>
        <v>#REF!</v>
      </c>
      <c r="AP682" s="289" t="e">
        <f>#REF!-#REF!</f>
        <v>#REF!</v>
      </c>
      <c r="AQ682" s="289" t="e">
        <f>#REF!-#REF!</f>
        <v>#REF!</v>
      </c>
      <c r="AR682" s="289" t="e">
        <f>#REF!-#REF!</f>
        <v>#REF!</v>
      </c>
      <c r="AS682" s="289" t="e">
        <f>#REF!-#REF!</f>
        <v>#REF!</v>
      </c>
      <c r="AT682" s="289" t="e">
        <f>#REF!-#REF!</f>
        <v>#REF!</v>
      </c>
      <c r="AU682" s="289" t="e">
        <f>#REF!-#REF!</f>
        <v>#REF!</v>
      </c>
      <c r="AV682" s="289" t="e">
        <f>#REF!-#REF!</f>
        <v>#REF!</v>
      </c>
      <c r="AW682" s="289" t="e">
        <f>#REF!-#REF!</f>
        <v>#REF!</v>
      </c>
      <c r="AX682" s="289" t="e">
        <f>#REF!-#REF!</f>
        <v>#REF!</v>
      </c>
      <c r="AY682" s="289" t="e">
        <f>#REF!-#REF!</f>
        <v>#REF!</v>
      </c>
      <c r="AZ682" s="289" t="e">
        <f>#REF!-#REF!</f>
        <v>#REF!</v>
      </c>
      <c r="BA682" s="289" t="e">
        <f>#REF!-#REF!</f>
        <v>#REF!</v>
      </c>
      <c r="BB682" s="289" t="e">
        <f>#REF!-#REF!</f>
        <v>#REF!</v>
      </c>
      <c r="BC682" s="289" t="e">
        <f>#REF!-#REF!</f>
        <v>#REF!</v>
      </c>
      <c r="BD682" s="289" t="e">
        <f>#REF!-#REF!</f>
        <v>#REF!</v>
      </c>
      <c r="BE682" s="289" t="e">
        <f>#REF!-#REF!</f>
        <v>#REF!</v>
      </c>
      <c r="BF682" s="289" t="e">
        <f>#REF!-#REF!</f>
        <v>#REF!</v>
      </c>
      <c r="BG682" s="289" t="e">
        <f>#REF!-#REF!</f>
        <v>#REF!</v>
      </c>
      <c r="BH682" s="289" t="e">
        <f>#REF!-#REF!</f>
        <v>#REF!</v>
      </c>
      <c r="BI682" s="289" t="e">
        <f>#REF!-#REF!</f>
        <v>#REF!</v>
      </c>
      <c r="BJ682" s="289" t="e">
        <f>#REF!-#REF!</f>
        <v>#REF!</v>
      </c>
      <c r="BK682" s="289" t="e">
        <f>#REF!-#REF!</f>
        <v>#REF!</v>
      </c>
      <c r="BL682" s="289" t="e">
        <f>#REF!-#REF!</f>
        <v>#REF!</v>
      </c>
      <c r="BM682" s="289" t="e">
        <f>#REF!-#REF!</f>
        <v>#REF!</v>
      </c>
      <c r="BN682" s="289" t="e">
        <f>#REF!-#REF!</f>
        <v>#REF!</v>
      </c>
      <c r="BO682" s="289" t="e">
        <f>#REF!-#REF!</f>
        <v>#REF!</v>
      </c>
      <c r="BP682" s="289" t="e">
        <f>#REF!-#REF!</f>
        <v>#REF!</v>
      </c>
      <c r="BQ682" s="289" t="e">
        <f>#REF!-#REF!</f>
        <v>#REF!</v>
      </c>
      <c r="BR682" s="289" t="e">
        <f>#REF!-#REF!</f>
        <v>#REF!</v>
      </c>
      <c r="BS682" s="289" t="e">
        <f>#REF!-#REF!</f>
        <v>#REF!</v>
      </c>
      <c r="BT682" s="289" t="e">
        <f>#REF!-#REF!</f>
        <v>#REF!</v>
      </c>
      <c r="BU682" s="289" t="e">
        <f>#REF!-#REF!</f>
        <v>#REF!</v>
      </c>
      <c r="BV682" s="289" t="e">
        <f>#REF!-#REF!</f>
        <v>#REF!</v>
      </c>
      <c r="BW682" s="289" t="e">
        <f>#REF!-#REF!</f>
        <v>#REF!</v>
      </c>
      <c r="BX682" s="289" t="e">
        <f>#REF!-#REF!</f>
        <v>#REF!</v>
      </c>
      <c r="BY682" s="289" t="e">
        <f>#REF!-#REF!</f>
        <v>#REF!</v>
      </c>
      <c r="CA682" s="289" t="e">
        <f>#REF!-#REF!</f>
        <v>#REF!</v>
      </c>
      <c r="CB682" s="289" t="e">
        <f>#REF!-#REF!</f>
        <v>#REF!</v>
      </c>
    </row>
    <row r="683" spans="8:80" hidden="1" x14ac:dyDescent="0.35">
      <c r="H683" s="289" t="e">
        <f>#REF!-#REF!</f>
        <v>#REF!</v>
      </c>
      <c r="I683" s="289" t="e">
        <f>#REF!-#REF!</f>
        <v>#REF!</v>
      </c>
      <c r="J683" s="289" t="e">
        <f>#REF!-#REF!</f>
        <v>#REF!</v>
      </c>
      <c r="K683" s="289" t="e">
        <f>#REF!-#REF!</f>
        <v>#REF!</v>
      </c>
      <c r="L683" s="289" t="e">
        <f>#REF!-#REF!</f>
        <v>#REF!</v>
      </c>
      <c r="M683" s="289" t="e">
        <f>#REF!-#REF!</f>
        <v>#REF!</v>
      </c>
      <c r="N683" s="289" t="e">
        <f>#REF!-#REF!</f>
        <v>#REF!</v>
      </c>
      <c r="O683" s="289" t="e">
        <f>#REF!-#REF!</f>
        <v>#REF!</v>
      </c>
      <c r="P683" s="289" t="e">
        <f>#REF!-#REF!</f>
        <v>#REF!</v>
      </c>
      <c r="Q683" s="289" t="e">
        <f>#REF!-#REF!</f>
        <v>#REF!</v>
      </c>
      <c r="R683" s="289" t="e">
        <f>#REF!-#REF!</f>
        <v>#REF!</v>
      </c>
      <c r="S683" s="289" t="e">
        <f>#REF!-#REF!</f>
        <v>#REF!</v>
      </c>
      <c r="T683" s="289" t="e">
        <f>#REF!-#REF!</f>
        <v>#REF!</v>
      </c>
      <c r="U683" s="289" t="e">
        <f>#REF!-#REF!</f>
        <v>#REF!</v>
      </c>
      <c r="V683" s="289" t="e">
        <f>#REF!-#REF!</f>
        <v>#REF!</v>
      </c>
      <c r="W683" s="289" t="e">
        <f>#REF!-#REF!</f>
        <v>#REF!</v>
      </c>
      <c r="X683" s="289" t="e">
        <f>#REF!-#REF!</f>
        <v>#REF!</v>
      </c>
      <c r="Y683" s="289" t="e">
        <f>#REF!-#REF!</f>
        <v>#REF!</v>
      </c>
      <c r="Z683" s="289" t="e">
        <f>#REF!-#REF!</f>
        <v>#REF!</v>
      </c>
      <c r="AA683" s="289" t="e">
        <f>#REF!-#REF!</f>
        <v>#REF!</v>
      </c>
      <c r="AB683" s="289" t="e">
        <f>#REF!-#REF!</f>
        <v>#REF!</v>
      </c>
      <c r="AC683" s="289" t="e">
        <f>#REF!-#REF!</f>
        <v>#REF!</v>
      </c>
      <c r="AD683" s="289" t="e">
        <f>#REF!-#REF!</f>
        <v>#REF!</v>
      </c>
      <c r="AE683" s="289" t="e">
        <f>#REF!-#REF!</f>
        <v>#REF!</v>
      </c>
      <c r="AF683" s="289" t="e">
        <f>#REF!-#REF!</f>
        <v>#REF!</v>
      </c>
      <c r="AG683" s="289" t="e">
        <f>#REF!-#REF!</f>
        <v>#REF!</v>
      </c>
      <c r="AH683" s="289" t="e">
        <f>#REF!-#REF!</f>
        <v>#REF!</v>
      </c>
      <c r="AI683" s="289" t="e">
        <f>#REF!-#REF!</f>
        <v>#REF!</v>
      </c>
      <c r="AJ683" s="289" t="e">
        <f>#REF!-#REF!</f>
        <v>#REF!</v>
      </c>
      <c r="AK683" s="289" t="e">
        <f>#REF!-#REF!</f>
        <v>#REF!</v>
      </c>
      <c r="AL683" s="289" t="e">
        <f>#REF!-#REF!</f>
        <v>#REF!</v>
      </c>
      <c r="AM683" s="289" t="e">
        <f>#REF!-#REF!</f>
        <v>#REF!</v>
      </c>
      <c r="AN683" s="289" t="e">
        <f>#REF!-#REF!</f>
        <v>#REF!</v>
      </c>
      <c r="AO683" s="289" t="e">
        <f>#REF!-#REF!</f>
        <v>#REF!</v>
      </c>
      <c r="AP683" s="289" t="e">
        <f>#REF!-#REF!</f>
        <v>#REF!</v>
      </c>
      <c r="AQ683" s="289" t="e">
        <f>#REF!-#REF!</f>
        <v>#REF!</v>
      </c>
      <c r="AR683" s="289" t="e">
        <f>#REF!-#REF!</f>
        <v>#REF!</v>
      </c>
      <c r="AS683" s="289" t="e">
        <f>#REF!-#REF!</f>
        <v>#REF!</v>
      </c>
      <c r="AT683" s="289" t="e">
        <f>#REF!-#REF!</f>
        <v>#REF!</v>
      </c>
      <c r="AU683" s="289" t="e">
        <f>#REF!-#REF!</f>
        <v>#REF!</v>
      </c>
      <c r="AV683" s="289" t="e">
        <f>#REF!-#REF!</f>
        <v>#REF!</v>
      </c>
      <c r="AW683" s="289" t="e">
        <f>#REF!-#REF!</f>
        <v>#REF!</v>
      </c>
      <c r="AX683" s="289" t="e">
        <f>#REF!-#REF!</f>
        <v>#REF!</v>
      </c>
      <c r="AY683" s="289" t="e">
        <f>#REF!-#REF!</f>
        <v>#REF!</v>
      </c>
      <c r="AZ683" s="289" t="e">
        <f>#REF!-#REF!</f>
        <v>#REF!</v>
      </c>
      <c r="BA683" s="289" t="e">
        <f>#REF!-#REF!</f>
        <v>#REF!</v>
      </c>
      <c r="BB683" s="289" t="e">
        <f>#REF!-#REF!</f>
        <v>#REF!</v>
      </c>
      <c r="BC683" s="289" t="e">
        <f>#REF!-#REF!</f>
        <v>#REF!</v>
      </c>
      <c r="BD683" s="289" t="e">
        <f>#REF!-#REF!</f>
        <v>#REF!</v>
      </c>
      <c r="BE683" s="289" t="e">
        <f>#REF!-#REF!</f>
        <v>#REF!</v>
      </c>
      <c r="BF683" s="289" t="e">
        <f>#REF!-#REF!</f>
        <v>#REF!</v>
      </c>
      <c r="BG683" s="289" t="e">
        <f>#REF!-#REF!</f>
        <v>#REF!</v>
      </c>
      <c r="BH683" s="289" t="e">
        <f>#REF!-#REF!</f>
        <v>#REF!</v>
      </c>
      <c r="BI683" s="289" t="e">
        <f>#REF!-#REF!</f>
        <v>#REF!</v>
      </c>
      <c r="BJ683" s="289" t="e">
        <f>#REF!-#REF!</f>
        <v>#REF!</v>
      </c>
      <c r="BK683" s="289" t="e">
        <f>#REF!-#REF!</f>
        <v>#REF!</v>
      </c>
      <c r="BL683" s="289" t="e">
        <f>#REF!-#REF!</f>
        <v>#REF!</v>
      </c>
      <c r="BM683" s="289" t="e">
        <f>#REF!-#REF!</f>
        <v>#REF!</v>
      </c>
      <c r="BN683" s="289" t="e">
        <f>#REF!-#REF!</f>
        <v>#REF!</v>
      </c>
      <c r="BO683" s="289" t="e">
        <f>#REF!-#REF!</f>
        <v>#REF!</v>
      </c>
      <c r="BP683" s="289" t="e">
        <f>#REF!-#REF!</f>
        <v>#REF!</v>
      </c>
      <c r="BQ683" s="289" t="e">
        <f>#REF!-#REF!</f>
        <v>#REF!</v>
      </c>
      <c r="BR683" s="289" t="e">
        <f>#REF!-#REF!</f>
        <v>#REF!</v>
      </c>
      <c r="BS683" s="289" t="e">
        <f>#REF!-#REF!</f>
        <v>#REF!</v>
      </c>
      <c r="BT683" s="289" t="e">
        <f>#REF!-#REF!</f>
        <v>#REF!</v>
      </c>
      <c r="BU683" s="289" t="e">
        <f>#REF!-#REF!</f>
        <v>#REF!</v>
      </c>
      <c r="BV683" s="289" t="e">
        <f>#REF!-#REF!</f>
        <v>#REF!</v>
      </c>
      <c r="BW683" s="289" t="e">
        <f>#REF!-#REF!</f>
        <v>#REF!</v>
      </c>
      <c r="BX683" s="289" t="e">
        <f>#REF!-#REF!</f>
        <v>#REF!</v>
      </c>
      <c r="BY683" s="289" t="e">
        <f>#REF!-#REF!</f>
        <v>#REF!</v>
      </c>
      <c r="CA683" s="289" t="e">
        <f>#REF!-#REF!</f>
        <v>#REF!</v>
      </c>
      <c r="CB683" s="289" t="e">
        <f>#REF!-#REF!</f>
        <v>#REF!</v>
      </c>
    </row>
    <row r="684" spans="8:80" hidden="1" x14ac:dyDescent="0.35">
      <c r="H684" s="289" t="e">
        <f>#REF!-#REF!</f>
        <v>#REF!</v>
      </c>
      <c r="I684" s="289" t="e">
        <f>#REF!-#REF!</f>
        <v>#REF!</v>
      </c>
      <c r="J684" s="289" t="e">
        <f>#REF!-#REF!</f>
        <v>#REF!</v>
      </c>
      <c r="K684" s="289" t="e">
        <f>#REF!-#REF!</f>
        <v>#REF!</v>
      </c>
      <c r="L684" s="289" t="e">
        <f>#REF!-#REF!</f>
        <v>#REF!</v>
      </c>
      <c r="M684" s="289" t="e">
        <f>#REF!-#REF!</f>
        <v>#REF!</v>
      </c>
      <c r="N684" s="289" t="e">
        <f>#REF!-#REF!</f>
        <v>#REF!</v>
      </c>
      <c r="O684" s="289" t="e">
        <f>#REF!-#REF!</f>
        <v>#REF!</v>
      </c>
      <c r="P684" s="289" t="e">
        <f>#REF!-#REF!</f>
        <v>#REF!</v>
      </c>
      <c r="Q684" s="289" t="e">
        <f>#REF!-#REF!</f>
        <v>#REF!</v>
      </c>
      <c r="R684" s="289" t="e">
        <f>#REF!-#REF!</f>
        <v>#REF!</v>
      </c>
      <c r="S684" s="289" t="e">
        <f>#REF!-#REF!</f>
        <v>#REF!</v>
      </c>
      <c r="T684" s="289" t="e">
        <f>#REF!-#REF!</f>
        <v>#REF!</v>
      </c>
      <c r="U684" s="289" t="e">
        <f>#REF!-#REF!</f>
        <v>#REF!</v>
      </c>
      <c r="V684" s="289" t="e">
        <f>#REF!-#REF!</f>
        <v>#REF!</v>
      </c>
      <c r="W684" s="289" t="e">
        <f>#REF!-#REF!</f>
        <v>#REF!</v>
      </c>
      <c r="X684" s="289" t="e">
        <f>#REF!-#REF!</f>
        <v>#REF!</v>
      </c>
      <c r="Y684" s="289" t="e">
        <f>#REF!-#REF!</f>
        <v>#REF!</v>
      </c>
      <c r="Z684" s="289" t="e">
        <f>#REF!-#REF!</f>
        <v>#REF!</v>
      </c>
      <c r="AA684" s="289" t="e">
        <f>#REF!-#REF!</f>
        <v>#REF!</v>
      </c>
      <c r="AB684" s="289" t="e">
        <f>#REF!-#REF!</f>
        <v>#REF!</v>
      </c>
      <c r="AC684" s="289" t="e">
        <f>#REF!-#REF!</f>
        <v>#REF!</v>
      </c>
      <c r="AD684" s="289" t="e">
        <f>#REF!-#REF!</f>
        <v>#REF!</v>
      </c>
      <c r="AE684" s="289" t="e">
        <f>#REF!-#REF!</f>
        <v>#REF!</v>
      </c>
      <c r="AF684" s="289" t="e">
        <f>#REF!-#REF!</f>
        <v>#REF!</v>
      </c>
      <c r="AG684" s="289" t="e">
        <f>#REF!-#REF!</f>
        <v>#REF!</v>
      </c>
      <c r="AH684" s="289" t="e">
        <f>#REF!-#REF!</f>
        <v>#REF!</v>
      </c>
      <c r="AI684" s="289" t="e">
        <f>#REF!-#REF!</f>
        <v>#REF!</v>
      </c>
      <c r="AJ684" s="289" t="e">
        <f>#REF!-#REF!</f>
        <v>#REF!</v>
      </c>
      <c r="AK684" s="289" t="e">
        <f>#REF!-#REF!</f>
        <v>#REF!</v>
      </c>
      <c r="AL684" s="289" t="e">
        <f>#REF!-#REF!</f>
        <v>#REF!</v>
      </c>
      <c r="AM684" s="289" t="e">
        <f>#REF!-#REF!</f>
        <v>#REF!</v>
      </c>
      <c r="AN684" s="289" t="e">
        <f>#REF!-#REF!</f>
        <v>#REF!</v>
      </c>
      <c r="AO684" s="289" t="e">
        <f>#REF!-#REF!</f>
        <v>#REF!</v>
      </c>
      <c r="AP684" s="289" t="e">
        <f>#REF!-#REF!</f>
        <v>#REF!</v>
      </c>
      <c r="AQ684" s="289" t="e">
        <f>#REF!-#REF!</f>
        <v>#REF!</v>
      </c>
      <c r="AR684" s="289" t="e">
        <f>#REF!-#REF!</f>
        <v>#REF!</v>
      </c>
      <c r="AS684" s="289" t="e">
        <f>#REF!-#REF!</f>
        <v>#REF!</v>
      </c>
      <c r="AT684" s="289" t="e">
        <f>#REF!-#REF!</f>
        <v>#REF!</v>
      </c>
      <c r="AU684" s="289" t="e">
        <f>#REF!-#REF!</f>
        <v>#REF!</v>
      </c>
      <c r="AV684" s="289" t="e">
        <f>#REF!-#REF!</f>
        <v>#REF!</v>
      </c>
      <c r="AW684" s="289" t="e">
        <f>#REF!-#REF!</f>
        <v>#REF!</v>
      </c>
      <c r="AX684" s="289" t="e">
        <f>#REF!-#REF!</f>
        <v>#REF!</v>
      </c>
      <c r="AY684" s="289" t="e">
        <f>#REF!-#REF!</f>
        <v>#REF!</v>
      </c>
      <c r="AZ684" s="289" t="e">
        <f>#REF!-#REF!</f>
        <v>#REF!</v>
      </c>
      <c r="BA684" s="289" t="e">
        <f>#REF!-#REF!</f>
        <v>#REF!</v>
      </c>
      <c r="BB684" s="289" t="e">
        <f>#REF!-#REF!</f>
        <v>#REF!</v>
      </c>
      <c r="BC684" s="289" t="e">
        <f>#REF!-#REF!</f>
        <v>#REF!</v>
      </c>
      <c r="BD684" s="289" t="e">
        <f>#REF!-#REF!</f>
        <v>#REF!</v>
      </c>
      <c r="BE684" s="289" t="e">
        <f>#REF!-#REF!</f>
        <v>#REF!</v>
      </c>
      <c r="BF684" s="289" t="e">
        <f>#REF!-#REF!</f>
        <v>#REF!</v>
      </c>
      <c r="BG684" s="289" t="e">
        <f>#REF!-#REF!</f>
        <v>#REF!</v>
      </c>
      <c r="BH684" s="289" t="e">
        <f>#REF!-#REF!</f>
        <v>#REF!</v>
      </c>
      <c r="BI684" s="289" t="e">
        <f>#REF!-#REF!</f>
        <v>#REF!</v>
      </c>
      <c r="BJ684" s="289" t="e">
        <f>#REF!-#REF!</f>
        <v>#REF!</v>
      </c>
      <c r="BK684" s="289" t="e">
        <f>#REF!-#REF!</f>
        <v>#REF!</v>
      </c>
      <c r="BL684" s="289" t="e">
        <f>#REF!-#REF!</f>
        <v>#REF!</v>
      </c>
      <c r="BM684" s="289" t="e">
        <f>#REF!-#REF!</f>
        <v>#REF!</v>
      </c>
      <c r="BN684" s="289" t="e">
        <f>#REF!-#REF!</f>
        <v>#REF!</v>
      </c>
      <c r="BO684" s="289" t="e">
        <f>#REF!-#REF!</f>
        <v>#REF!</v>
      </c>
      <c r="BP684" s="289" t="e">
        <f>#REF!-#REF!</f>
        <v>#REF!</v>
      </c>
      <c r="BQ684" s="289" t="e">
        <f>#REF!-#REF!</f>
        <v>#REF!</v>
      </c>
      <c r="BR684" s="289" t="e">
        <f>#REF!-#REF!</f>
        <v>#REF!</v>
      </c>
      <c r="BS684" s="289" t="e">
        <f>#REF!-#REF!</f>
        <v>#REF!</v>
      </c>
      <c r="BT684" s="289" t="e">
        <f>#REF!-#REF!</f>
        <v>#REF!</v>
      </c>
      <c r="BU684" s="289" t="e">
        <f>#REF!-#REF!</f>
        <v>#REF!</v>
      </c>
      <c r="BV684" s="289" t="e">
        <f>#REF!-#REF!</f>
        <v>#REF!</v>
      </c>
      <c r="BW684" s="289" t="e">
        <f>#REF!-#REF!</f>
        <v>#REF!</v>
      </c>
      <c r="BX684" s="289" t="e">
        <f>#REF!-#REF!</f>
        <v>#REF!</v>
      </c>
      <c r="BY684" s="289" t="e">
        <f>#REF!-#REF!</f>
        <v>#REF!</v>
      </c>
      <c r="CA684" s="289" t="e">
        <f>#REF!-#REF!</f>
        <v>#REF!</v>
      </c>
      <c r="CB684" s="289" t="e">
        <f>#REF!-#REF!</f>
        <v>#REF!</v>
      </c>
    </row>
    <row r="685" spans="8:80" hidden="1" x14ac:dyDescent="0.35">
      <c r="H685" s="289" t="e">
        <f>#REF!-#REF!</f>
        <v>#REF!</v>
      </c>
      <c r="I685" s="289" t="e">
        <f>#REF!-#REF!</f>
        <v>#REF!</v>
      </c>
      <c r="J685" s="289" t="e">
        <f>#REF!-#REF!</f>
        <v>#REF!</v>
      </c>
      <c r="K685" s="289" t="e">
        <f>#REF!-#REF!</f>
        <v>#REF!</v>
      </c>
      <c r="L685" s="289" t="e">
        <f>#REF!-#REF!</f>
        <v>#REF!</v>
      </c>
      <c r="M685" s="289" t="e">
        <f>#REF!-#REF!</f>
        <v>#REF!</v>
      </c>
      <c r="N685" s="289" t="e">
        <f>#REF!-#REF!</f>
        <v>#REF!</v>
      </c>
      <c r="O685" s="289" t="e">
        <f>#REF!-#REF!</f>
        <v>#REF!</v>
      </c>
      <c r="P685" s="289" t="e">
        <f>#REF!-#REF!</f>
        <v>#REF!</v>
      </c>
      <c r="Q685" s="289" t="e">
        <f>#REF!-#REF!</f>
        <v>#REF!</v>
      </c>
      <c r="R685" s="289" t="e">
        <f>#REF!-#REF!</f>
        <v>#REF!</v>
      </c>
      <c r="S685" s="289" t="e">
        <f>#REF!-#REF!</f>
        <v>#REF!</v>
      </c>
      <c r="T685" s="289" t="e">
        <f>#REF!-#REF!</f>
        <v>#REF!</v>
      </c>
      <c r="U685" s="289" t="e">
        <f>#REF!-#REF!</f>
        <v>#REF!</v>
      </c>
      <c r="V685" s="289" t="e">
        <f>#REF!-#REF!</f>
        <v>#REF!</v>
      </c>
      <c r="W685" s="289" t="e">
        <f>#REF!-#REF!</f>
        <v>#REF!</v>
      </c>
      <c r="X685" s="289" t="e">
        <f>#REF!-#REF!</f>
        <v>#REF!</v>
      </c>
      <c r="Y685" s="289" t="e">
        <f>#REF!-#REF!</f>
        <v>#REF!</v>
      </c>
      <c r="Z685" s="289" t="e">
        <f>#REF!-#REF!</f>
        <v>#REF!</v>
      </c>
      <c r="AA685" s="289" t="e">
        <f>#REF!-#REF!</f>
        <v>#REF!</v>
      </c>
      <c r="AB685" s="289" t="e">
        <f>#REF!-#REF!</f>
        <v>#REF!</v>
      </c>
      <c r="AC685" s="289" t="e">
        <f>#REF!-#REF!</f>
        <v>#REF!</v>
      </c>
      <c r="AD685" s="289" t="e">
        <f>#REF!-#REF!</f>
        <v>#REF!</v>
      </c>
      <c r="AE685" s="289" t="e">
        <f>#REF!-#REF!</f>
        <v>#REF!</v>
      </c>
      <c r="AF685" s="289" t="e">
        <f>#REF!-#REF!</f>
        <v>#REF!</v>
      </c>
      <c r="AG685" s="289" t="e">
        <f>#REF!-#REF!</f>
        <v>#REF!</v>
      </c>
      <c r="AH685" s="289" t="e">
        <f>#REF!-#REF!</f>
        <v>#REF!</v>
      </c>
      <c r="AI685" s="289" t="e">
        <f>#REF!-#REF!</f>
        <v>#REF!</v>
      </c>
      <c r="AJ685" s="289" t="e">
        <f>#REF!-#REF!</f>
        <v>#REF!</v>
      </c>
      <c r="AK685" s="289" t="e">
        <f>#REF!-#REF!</f>
        <v>#REF!</v>
      </c>
      <c r="AL685" s="289" t="e">
        <f>#REF!-#REF!</f>
        <v>#REF!</v>
      </c>
      <c r="AM685" s="289" t="e">
        <f>#REF!-#REF!</f>
        <v>#REF!</v>
      </c>
      <c r="AN685" s="289" t="e">
        <f>#REF!-#REF!</f>
        <v>#REF!</v>
      </c>
      <c r="AO685" s="289" t="e">
        <f>#REF!-#REF!</f>
        <v>#REF!</v>
      </c>
      <c r="AP685" s="289" t="e">
        <f>#REF!-#REF!</f>
        <v>#REF!</v>
      </c>
      <c r="AQ685" s="289" t="e">
        <f>#REF!-#REF!</f>
        <v>#REF!</v>
      </c>
      <c r="AR685" s="289" t="e">
        <f>#REF!-#REF!</f>
        <v>#REF!</v>
      </c>
      <c r="AS685" s="289" t="e">
        <f>#REF!-#REF!</f>
        <v>#REF!</v>
      </c>
      <c r="AT685" s="289" t="e">
        <f>#REF!-#REF!</f>
        <v>#REF!</v>
      </c>
      <c r="AU685" s="289" t="e">
        <f>#REF!-#REF!</f>
        <v>#REF!</v>
      </c>
      <c r="AV685" s="289" t="e">
        <f>#REF!-#REF!</f>
        <v>#REF!</v>
      </c>
      <c r="AW685" s="289" t="e">
        <f>#REF!-#REF!</f>
        <v>#REF!</v>
      </c>
      <c r="AX685" s="289" t="e">
        <f>#REF!-#REF!</f>
        <v>#REF!</v>
      </c>
      <c r="AY685" s="289" t="e">
        <f>#REF!-#REF!</f>
        <v>#REF!</v>
      </c>
      <c r="AZ685" s="289" t="e">
        <f>#REF!-#REF!</f>
        <v>#REF!</v>
      </c>
      <c r="BA685" s="289" t="e">
        <f>#REF!-#REF!</f>
        <v>#REF!</v>
      </c>
      <c r="BB685" s="289" t="e">
        <f>#REF!-#REF!</f>
        <v>#REF!</v>
      </c>
      <c r="BC685" s="289" t="e">
        <f>#REF!-#REF!</f>
        <v>#REF!</v>
      </c>
      <c r="BD685" s="289" t="e">
        <f>#REF!-#REF!</f>
        <v>#REF!</v>
      </c>
      <c r="BE685" s="289" t="e">
        <f>#REF!-#REF!</f>
        <v>#REF!</v>
      </c>
      <c r="BF685" s="289" t="e">
        <f>#REF!-#REF!</f>
        <v>#REF!</v>
      </c>
      <c r="BG685" s="289" t="e">
        <f>#REF!-#REF!</f>
        <v>#REF!</v>
      </c>
      <c r="BH685" s="289" t="e">
        <f>#REF!-#REF!</f>
        <v>#REF!</v>
      </c>
      <c r="BI685" s="289" t="e">
        <f>#REF!-#REF!</f>
        <v>#REF!</v>
      </c>
      <c r="BJ685" s="289" t="e">
        <f>#REF!-#REF!</f>
        <v>#REF!</v>
      </c>
      <c r="BK685" s="289" t="e">
        <f>#REF!-#REF!</f>
        <v>#REF!</v>
      </c>
      <c r="BL685" s="289" t="e">
        <f>#REF!-#REF!</f>
        <v>#REF!</v>
      </c>
      <c r="BM685" s="289" t="e">
        <f>#REF!-#REF!</f>
        <v>#REF!</v>
      </c>
      <c r="BN685" s="289" t="e">
        <f>#REF!-#REF!</f>
        <v>#REF!</v>
      </c>
      <c r="BO685" s="289" t="e">
        <f>#REF!-#REF!</f>
        <v>#REF!</v>
      </c>
      <c r="BP685" s="289" t="e">
        <f>#REF!-#REF!</f>
        <v>#REF!</v>
      </c>
      <c r="BQ685" s="289" t="e">
        <f>#REF!-#REF!</f>
        <v>#REF!</v>
      </c>
      <c r="BR685" s="289" t="e">
        <f>#REF!-#REF!</f>
        <v>#REF!</v>
      </c>
      <c r="BS685" s="289" t="e">
        <f>#REF!-#REF!</f>
        <v>#REF!</v>
      </c>
      <c r="BT685" s="289" t="e">
        <f>#REF!-#REF!</f>
        <v>#REF!</v>
      </c>
      <c r="BU685" s="289" t="e">
        <f>#REF!-#REF!</f>
        <v>#REF!</v>
      </c>
      <c r="BV685" s="289" t="e">
        <f>#REF!-#REF!</f>
        <v>#REF!</v>
      </c>
      <c r="BW685" s="289" t="e">
        <f>#REF!-#REF!</f>
        <v>#REF!</v>
      </c>
      <c r="BX685" s="289" t="e">
        <f>#REF!-#REF!</f>
        <v>#REF!</v>
      </c>
      <c r="BY685" s="289" t="e">
        <f>#REF!-#REF!</f>
        <v>#REF!</v>
      </c>
      <c r="CA685" s="289" t="e">
        <f>#REF!-#REF!</f>
        <v>#REF!</v>
      </c>
      <c r="CB685" s="289" t="e">
        <f>#REF!-#REF!</f>
        <v>#REF!</v>
      </c>
    </row>
    <row r="686" spans="8:80" hidden="1" x14ac:dyDescent="0.35">
      <c r="H686" s="289" t="e">
        <f>#REF!-#REF!</f>
        <v>#REF!</v>
      </c>
      <c r="I686" s="289" t="e">
        <f>#REF!-#REF!</f>
        <v>#REF!</v>
      </c>
      <c r="J686" s="289" t="e">
        <f>#REF!-#REF!</f>
        <v>#REF!</v>
      </c>
      <c r="K686" s="289" t="e">
        <f>#REF!-#REF!</f>
        <v>#REF!</v>
      </c>
      <c r="L686" s="289" t="e">
        <f>#REF!-#REF!</f>
        <v>#REF!</v>
      </c>
      <c r="M686" s="289" t="e">
        <f>#REF!-#REF!</f>
        <v>#REF!</v>
      </c>
      <c r="N686" s="289" t="e">
        <f>#REF!-#REF!</f>
        <v>#REF!</v>
      </c>
      <c r="O686" s="289" t="e">
        <f>#REF!-#REF!</f>
        <v>#REF!</v>
      </c>
      <c r="P686" s="289" t="e">
        <f>#REF!-#REF!</f>
        <v>#REF!</v>
      </c>
      <c r="Q686" s="289" t="e">
        <f>#REF!-#REF!</f>
        <v>#REF!</v>
      </c>
      <c r="R686" s="289" t="e">
        <f>#REF!-#REF!</f>
        <v>#REF!</v>
      </c>
      <c r="S686" s="289" t="e">
        <f>#REF!-#REF!</f>
        <v>#REF!</v>
      </c>
      <c r="T686" s="289" t="e">
        <f>#REF!-#REF!</f>
        <v>#REF!</v>
      </c>
      <c r="U686" s="289" t="e">
        <f>#REF!-#REF!</f>
        <v>#REF!</v>
      </c>
      <c r="V686" s="289" t="e">
        <f>#REF!-#REF!</f>
        <v>#REF!</v>
      </c>
      <c r="W686" s="289" t="e">
        <f>#REF!-#REF!</f>
        <v>#REF!</v>
      </c>
      <c r="X686" s="289" t="e">
        <f>#REF!-#REF!</f>
        <v>#REF!</v>
      </c>
      <c r="Y686" s="289" t="e">
        <f>#REF!-#REF!</f>
        <v>#REF!</v>
      </c>
      <c r="Z686" s="289" t="e">
        <f>#REF!-#REF!</f>
        <v>#REF!</v>
      </c>
      <c r="AA686" s="289" t="e">
        <f>#REF!-#REF!</f>
        <v>#REF!</v>
      </c>
      <c r="AB686" s="289" t="e">
        <f>#REF!-#REF!</f>
        <v>#REF!</v>
      </c>
      <c r="AC686" s="289" t="e">
        <f>#REF!-#REF!</f>
        <v>#REF!</v>
      </c>
      <c r="AD686" s="289" t="e">
        <f>#REF!-#REF!</f>
        <v>#REF!</v>
      </c>
      <c r="AE686" s="289" t="e">
        <f>#REF!-#REF!</f>
        <v>#REF!</v>
      </c>
      <c r="AF686" s="289" t="e">
        <f>#REF!-#REF!</f>
        <v>#REF!</v>
      </c>
      <c r="AG686" s="289" t="e">
        <f>#REF!-#REF!</f>
        <v>#REF!</v>
      </c>
      <c r="AH686" s="289" t="e">
        <f>#REF!-#REF!</f>
        <v>#REF!</v>
      </c>
      <c r="AI686" s="289" t="e">
        <f>#REF!-#REF!</f>
        <v>#REF!</v>
      </c>
      <c r="AJ686" s="289" t="e">
        <f>#REF!-#REF!</f>
        <v>#REF!</v>
      </c>
      <c r="AK686" s="289" t="e">
        <f>#REF!-#REF!</f>
        <v>#REF!</v>
      </c>
      <c r="AL686" s="289" t="e">
        <f>#REF!-#REF!</f>
        <v>#REF!</v>
      </c>
      <c r="AM686" s="289" t="e">
        <f>#REF!-#REF!</f>
        <v>#REF!</v>
      </c>
      <c r="AN686" s="289" t="e">
        <f>#REF!-#REF!</f>
        <v>#REF!</v>
      </c>
      <c r="AO686" s="289" t="e">
        <f>#REF!-#REF!</f>
        <v>#REF!</v>
      </c>
      <c r="AP686" s="289" t="e">
        <f>#REF!-#REF!</f>
        <v>#REF!</v>
      </c>
      <c r="AQ686" s="289" t="e">
        <f>#REF!-#REF!</f>
        <v>#REF!</v>
      </c>
      <c r="AR686" s="289" t="e">
        <f>#REF!-#REF!</f>
        <v>#REF!</v>
      </c>
      <c r="AS686" s="289" t="e">
        <f>#REF!-#REF!</f>
        <v>#REF!</v>
      </c>
      <c r="AT686" s="289" t="e">
        <f>#REF!-#REF!</f>
        <v>#REF!</v>
      </c>
      <c r="AU686" s="289" t="e">
        <f>#REF!-#REF!</f>
        <v>#REF!</v>
      </c>
      <c r="AV686" s="289" t="e">
        <f>#REF!-#REF!</f>
        <v>#REF!</v>
      </c>
      <c r="AW686" s="289" t="e">
        <f>#REF!-#REF!</f>
        <v>#REF!</v>
      </c>
      <c r="AX686" s="289" t="e">
        <f>#REF!-#REF!</f>
        <v>#REF!</v>
      </c>
      <c r="AY686" s="289" t="e">
        <f>#REF!-#REF!</f>
        <v>#REF!</v>
      </c>
      <c r="AZ686" s="289" t="e">
        <f>#REF!-#REF!</f>
        <v>#REF!</v>
      </c>
      <c r="BA686" s="289" t="e">
        <f>#REF!-#REF!</f>
        <v>#REF!</v>
      </c>
      <c r="BB686" s="289" t="e">
        <f>#REF!-#REF!</f>
        <v>#REF!</v>
      </c>
      <c r="BC686" s="289" t="e">
        <f>#REF!-#REF!</f>
        <v>#REF!</v>
      </c>
      <c r="BD686" s="289" t="e">
        <f>#REF!-#REF!</f>
        <v>#REF!</v>
      </c>
      <c r="BE686" s="289" t="e">
        <f>#REF!-#REF!</f>
        <v>#REF!</v>
      </c>
      <c r="BF686" s="289" t="e">
        <f>#REF!-#REF!</f>
        <v>#REF!</v>
      </c>
      <c r="BG686" s="289" t="e">
        <f>#REF!-#REF!</f>
        <v>#REF!</v>
      </c>
      <c r="BH686" s="289" t="e">
        <f>#REF!-#REF!</f>
        <v>#REF!</v>
      </c>
      <c r="BI686" s="289" t="e">
        <f>#REF!-#REF!</f>
        <v>#REF!</v>
      </c>
      <c r="BJ686" s="289" t="e">
        <f>#REF!-#REF!</f>
        <v>#REF!</v>
      </c>
      <c r="BK686" s="289" t="e">
        <f>#REF!-#REF!</f>
        <v>#REF!</v>
      </c>
      <c r="BL686" s="289" t="e">
        <f>#REF!-#REF!</f>
        <v>#REF!</v>
      </c>
      <c r="BM686" s="289" t="e">
        <f>#REF!-#REF!</f>
        <v>#REF!</v>
      </c>
      <c r="BN686" s="289" t="e">
        <f>#REF!-#REF!</f>
        <v>#REF!</v>
      </c>
      <c r="BO686" s="289" t="e">
        <f>#REF!-#REF!</f>
        <v>#REF!</v>
      </c>
      <c r="BP686" s="289" t="e">
        <f>#REF!-#REF!</f>
        <v>#REF!</v>
      </c>
      <c r="BQ686" s="289" t="e">
        <f>#REF!-#REF!</f>
        <v>#REF!</v>
      </c>
      <c r="BR686" s="289" t="e">
        <f>#REF!-#REF!</f>
        <v>#REF!</v>
      </c>
      <c r="BS686" s="289" t="e">
        <f>#REF!-#REF!</f>
        <v>#REF!</v>
      </c>
      <c r="BT686" s="289" t="e">
        <f>#REF!-#REF!</f>
        <v>#REF!</v>
      </c>
      <c r="BU686" s="289" t="e">
        <f>#REF!-#REF!</f>
        <v>#REF!</v>
      </c>
      <c r="BV686" s="289" t="e">
        <f>#REF!-#REF!</f>
        <v>#REF!</v>
      </c>
      <c r="BW686" s="289" t="e">
        <f>#REF!-#REF!</f>
        <v>#REF!</v>
      </c>
      <c r="BX686" s="289" t="e">
        <f>#REF!-#REF!</f>
        <v>#REF!</v>
      </c>
      <c r="BY686" s="289" t="e">
        <f>#REF!-#REF!</f>
        <v>#REF!</v>
      </c>
      <c r="CA686" s="289" t="e">
        <f>#REF!-#REF!</f>
        <v>#REF!</v>
      </c>
      <c r="CB686" s="289" t="e">
        <f>#REF!-#REF!</f>
        <v>#REF!</v>
      </c>
    </row>
    <row r="687" spans="8:80" hidden="1" x14ac:dyDescent="0.35">
      <c r="H687" s="289" t="e">
        <f>#REF!-#REF!</f>
        <v>#REF!</v>
      </c>
      <c r="I687" s="289" t="e">
        <f>#REF!-#REF!</f>
        <v>#REF!</v>
      </c>
      <c r="J687" s="289" t="e">
        <f>#REF!-#REF!</f>
        <v>#REF!</v>
      </c>
      <c r="K687" s="289" t="e">
        <f>#REF!-#REF!</f>
        <v>#REF!</v>
      </c>
      <c r="L687" s="289" t="e">
        <f>#REF!-#REF!</f>
        <v>#REF!</v>
      </c>
      <c r="M687" s="289" t="e">
        <f>#REF!-#REF!</f>
        <v>#REF!</v>
      </c>
      <c r="N687" s="289" t="e">
        <f>#REF!-#REF!</f>
        <v>#REF!</v>
      </c>
      <c r="O687" s="289" t="e">
        <f>#REF!-#REF!</f>
        <v>#REF!</v>
      </c>
      <c r="P687" s="289" t="e">
        <f>#REF!-#REF!</f>
        <v>#REF!</v>
      </c>
      <c r="Q687" s="289" t="e">
        <f>#REF!-#REF!</f>
        <v>#REF!</v>
      </c>
      <c r="R687" s="289" t="e">
        <f>#REF!-#REF!</f>
        <v>#REF!</v>
      </c>
      <c r="S687" s="289" t="e">
        <f>#REF!-#REF!</f>
        <v>#REF!</v>
      </c>
      <c r="T687" s="289" t="e">
        <f>#REF!-#REF!</f>
        <v>#REF!</v>
      </c>
      <c r="U687" s="289" t="e">
        <f>#REF!-#REF!</f>
        <v>#REF!</v>
      </c>
      <c r="V687" s="289" t="e">
        <f>#REF!-#REF!</f>
        <v>#REF!</v>
      </c>
      <c r="W687" s="289" t="e">
        <f>#REF!-#REF!</f>
        <v>#REF!</v>
      </c>
      <c r="X687" s="289" t="e">
        <f>#REF!-#REF!</f>
        <v>#REF!</v>
      </c>
      <c r="Y687" s="289" t="e">
        <f>#REF!-#REF!</f>
        <v>#REF!</v>
      </c>
      <c r="Z687" s="289" t="e">
        <f>#REF!-#REF!</f>
        <v>#REF!</v>
      </c>
      <c r="AA687" s="289" t="e">
        <f>#REF!-#REF!</f>
        <v>#REF!</v>
      </c>
      <c r="AB687" s="289" t="e">
        <f>#REF!-#REF!</f>
        <v>#REF!</v>
      </c>
      <c r="AC687" s="289" t="e">
        <f>#REF!-#REF!</f>
        <v>#REF!</v>
      </c>
      <c r="AD687" s="289" t="e">
        <f>#REF!-#REF!</f>
        <v>#REF!</v>
      </c>
      <c r="AE687" s="289" t="e">
        <f>#REF!-#REF!</f>
        <v>#REF!</v>
      </c>
      <c r="AF687" s="289" t="e">
        <f>#REF!-#REF!</f>
        <v>#REF!</v>
      </c>
      <c r="AG687" s="289" t="e">
        <f>#REF!-#REF!</f>
        <v>#REF!</v>
      </c>
      <c r="AH687" s="289" t="e">
        <f>#REF!-#REF!</f>
        <v>#REF!</v>
      </c>
      <c r="AI687" s="289" t="e">
        <f>#REF!-#REF!</f>
        <v>#REF!</v>
      </c>
      <c r="AJ687" s="289" t="e">
        <f>#REF!-#REF!</f>
        <v>#REF!</v>
      </c>
      <c r="AK687" s="289" t="e">
        <f>#REF!-#REF!</f>
        <v>#REF!</v>
      </c>
      <c r="AL687" s="289" t="e">
        <f>#REF!-#REF!</f>
        <v>#REF!</v>
      </c>
      <c r="AM687" s="289" t="e">
        <f>#REF!-#REF!</f>
        <v>#REF!</v>
      </c>
      <c r="AN687" s="289" t="e">
        <f>#REF!-#REF!</f>
        <v>#REF!</v>
      </c>
      <c r="AO687" s="289" t="e">
        <f>#REF!-#REF!</f>
        <v>#REF!</v>
      </c>
      <c r="AP687" s="289" t="e">
        <f>#REF!-#REF!</f>
        <v>#REF!</v>
      </c>
      <c r="AQ687" s="289" t="e">
        <f>#REF!-#REF!</f>
        <v>#REF!</v>
      </c>
      <c r="AR687" s="289" t="e">
        <f>#REF!-#REF!</f>
        <v>#REF!</v>
      </c>
      <c r="AS687" s="289" t="e">
        <f>#REF!-#REF!</f>
        <v>#REF!</v>
      </c>
      <c r="AT687" s="289" t="e">
        <f>#REF!-#REF!</f>
        <v>#REF!</v>
      </c>
      <c r="AU687" s="289" t="e">
        <f>#REF!-#REF!</f>
        <v>#REF!</v>
      </c>
      <c r="AV687" s="289" t="e">
        <f>#REF!-#REF!</f>
        <v>#REF!</v>
      </c>
      <c r="AW687" s="289" t="e">
        <f>#REF!-#REF!</f>
        <v>#REF!</v>
      </c>
      <c r="AX687" s="289" t="e">
        <f>#REF!-#REF!</f>
        <v>#REF!</v>
      </c>
      <c r="AY687" s="289" t="e">
        <f>#REF!-#REF!</f>
        <v>#REF!</v>
      </c>
      <c r="AZ687" s="289" t="e">
        <f>#REF!-#REF!</f>
        <v>#REF!</v>
      </c>
      <c r="BA687" s="289" t="e">
        <f>#REF!-#REF!</f>
        <v>#REF!</v>
      </c>
      <c r="BB687" s="289" t="e">
        <f>#REF!-#REF!</f>
        <v>#REF!</v>
      </c>
      <c r="BC687" s="289" t="e">
        <f>#REF!-#REF!</f>
        <v>#REF!</v>
      </c>
      <c r="BD687" s="289" t="e">
        <f>#REF!-#REF!</f>
        <v>#REF!</v>
      </c>
      <c r="BE687" s="289" t="e">
        <f>#REF!-#REF!</f>
        <v>#REF!</v>
      </c>
      <c r="BF687" s="289" t="e">
        <f>#REF!-#REF!</f>
        <v>#REF!</v>
      </c>
      <c r="BG687" s="289" t="e">
        <f>#REF!-#REF!</f>
        <v>#REF!</v>
      </c>
      <c r="BH687" s="289" t="e">
        <f>#REF!-#REF!</f>
        <v>#REF!</v>
      </c>
      <c r="BI687" s="289" t="e">
        <f>#REF!-#REF!</f>
        <v>#REF!</v>
      </c>
      <c r="BJ687" s="289" t="e">
        <f>#REF!-#REF!</f>
        <v>#REF!</v>
      </c>
      <c r="BK687" s="289" t="e">
        <f>#REF!-#REF!</f>
        <v>#REF!</v>
      </c>
      <c r="BL687" s="289" t="e">
        <f>#REF!-#REF!</f>
        <v>#REF!</v>
      </c>
      <c r="BM687" s="289" t="e">
        <f>#REF!-#REF!</f>
        <v>#REF!</v>
      </c>
      <c r="BN687" s="289" t="e">
        <f>#REF!-#REF!</f>
        <v>#REF!</v>
      </c>
      <c r="BO687" s="289" t="e">
        <f>#REF!-#REF!</f>
        <v>#REF!</v>
      </c>
      <c r="BP687" s="289" t="e">
        <f>#REF!-#REF!</f>
        <v>#REF!</v>
      </c>
      <c r="BQ687" s="289" t="e">
        <f>#REF!-#REF!</f>
        <v>#REF!</v>
      </c>
      <c r="BR687" s="289" t="e">
        <f>#REF!-#REF!</f>
        <v>#REF!</v>
      </c>
      <c r="BS687" s="289" t="e">
        <f>#REF!-#REF!</f>
        <v>#REF!</v>
      </c>
      <c r="BT687" s="289" t="e">
        <f>#REF!-#REF!</f>
        <v>#REF!</v>
      </c>
      <c r="BU687" s="289" t="e">
        <f>#REF!-#REF!</f>
        <v>#REF!</v>
      </c>
      <c r="BV687" s="289" t="e">
        <f>#REF!-#REF!</f>
        <v>#REF!</v>
      </c>
      <c r="BW687" s="289" t="e">
        <f>#REF!-#REF!</f>
        <v>#REF!</v>
      </c>
      <c r="BX687" s="289" t="e">
        <f>#REF!-#REF!</f>
        <v>#REF!</v>
      </c>
      <c r="BY687" s="289" t="e">
        <f>#REF!-#REF!</f>
        <v>#REF!</v>
      </c>
      <c r="CA687" s="289" t="e">
        <f>#REF!-#REF!</f>
        <v>#REF!</v>
      </c>
      <c r="CB687" s="289" t="e">
        <f>#REF!-#REF!</f>
        <v>#REF!</v>
      </c>
    </row>
    <row r="688" spans="8:80" hidden="1" x14ac:dyDescent="0.35">
      <c r="H688" s="289" t="e">
        <f>#REF!-#REF!</f>
        <v>#REF!</v>
      </c>
      <c r="I688" s="289" t="e">
        <f>#REF!-#REF!</f>
        <v>#REF!</v>
      </c>
      <c r="J688" s="289" t="e">
        <f>#REF!-#REF!</f>
        <v>#REF!</v>
      </c>
      <c r="K688" s="289" t="e">
        <f>#REF!-#REF!</f>
        <v>#REF!</v>
      </c>
      <c r="L688" s="289" t="e">
        <f>#REF!-#REF!</f>
        <v>#REF!</v>
      </c>
      <c r="M688" s="289" t="e">
        <f>#REF!-#REF!</f>
        <v>#REF!</v>
      </c>
      <c r="N688" s="289" t="e">
        <f>#REF!-#REF!</f>
        <v>#REF!</v>
      </c>
      <c r="O688" s="289" t="e">
        <f>#REF!-#REF!</f>
        <v>#REF!</v>
      </c>
      <c r="P688" s="289" t="e">
        <f>#REF!-#REF!</f>
        <v>#REF!</v>
      </c>
      <c r="Q688" s="289" t="e">
        <f>#REF!-#REF!</f>
        <v>#REF!</v>
      </c>
      <c r="R688" s="289" t="e">
        <f>#REF!-#REF!</f>
        <v>#REF!</v>
      </c>
      <c r="S688" s="289" t="e">
        <f>#REF!-#REF!</f>
        <v>#REF!</v>
      </c>
      <c r="T688" s="289" t="e">
        <f>#REF!-#REF!</f>
        <v>#REF!</v>
      </c>
      <c r="U688" s="289" t="e">
        <f>#REF!-#REF!</f>
        <v>#REF!</v>
      </c>
      <c r="V688" s="289" t="e">
        <f>#REF!-#REF!</f>
        <v>#REF!</v>
      </c>
      <c r="W688" s="289" t="e">
        <f>#REF!-#REF!</f>
        <v>#REF!</v>
      </c>
      <c r="X688" s="289" t="e">
        <f>#REF!-#REF!</f>
        <v>#REF!</v>
      </c>
      <c r="Y688" s="289" t="e">
        <f>#REF!-#REF!</f>
        <v>#REF!</v>
      </c>
      <c r="Z688" s="289" t="e">
        <f>#REF!-#REF!</f>
        <v>#REF!</v>
      </c>
      <c r="AA688" s="289" t="e">
        <f>#REF!-#REF!</f>
        <v>#REF!</v>
      </c>
      <c r="AB688" s="289" t="e">
        <f>#REF!-#REF!</f>
        <v>#REF!</v>
      </c>
      <c r="AC688" s="289" t="e">
        <f>#REF!-#REF!</f>
        <v>#REF!</v>
      </c>
      <c r="AD688" s="289" t="e">
        <f>#REF!-#REF!</f>
        <v>#REF!</v>
      </c>
      <c r="AE688" s="289" t="e">
        <f>#REF!-#REF!</f>
        <v>#REF!</v>
      </c>
      <c r="AF688" s="289" t="e">
        <f>#REF!-#REF!</f>
        <v>#REF!</v>
      </c>
      <c r="AG688" s="289" t="e">
        <f>#REF!-#REF!</f>
        <v>#REF!</v>
      </c>
      <c r="AH688" s="289" t="e">
        <f>#REF!-#REF!</f>
        <v>#REF!</v>
      </c>
      <c r="AI688" s="289" t="e">
        <f>#REF!-#REF!</f>
        <v>#REF!</v>
      </c>
      <c r="AJ688" s="289" t="e">
        <f>#REF!-#REF!</f>
        <v>#REF!</v>
      </c>
      <c r="AK688" s="289" t="e">
        <f>#REF!-#REF!</f>
        <v>#REF!</v>
      </c>
      <c r="AL688" s="289" t="e">
        <f>#REF!-#REF!</f>
        <v>#REF!</v>
      </c>
      <c r="AM688" s="289" t="e">
        <f>#REF!-#REF!</f>
        <v>#REF!</v>
      </c>
      <c r="AN688" s="289" t="e">
        <f>#REF!-#REF!</f>
        <v>#REF!</v>
      </c>
      <c r="AO688" s="289" t="e">
        <f>#REF!-#REF!</f>
        <v>#REF!</v>
      </c>
      <c r="AP688" s="289" t="e">
        <f>#REF!-#REF!</f>
        <v>#REF!</v>
      </c>
      <c r="AQ688" s="289" t="e">
        <f>#REF!-#REF!</f>
        <v>#REF!</v>
      </c>
      <c r="AR688" s="289" t="e">
        <f>#REF!-#REF!</f>
        <v>#REF!</v>
      </c>
      <c r="AS688" s="289" t="e">
        <f>#REF!-#REF!</f>
        <v>#REF!</v>
      </c>
      <c r="AT688" s="289" t="e">
        <f>#REF!-#REF!</f>
        <v>#REF!</v>
      </c>
      <c r="AU688" s="289" t="e">
        <f>#REF!-#REF!</f>
        <v>#REF!</v>
      </c>
      <c r="AV688" s="289" t="e">
        <f>#REF!-#REF!</f>
        <v>#REF!</v>
      </c>
      <c r="AW688" s="289" t="e">
        <f>#REF!-#REF!</f>
        <v>#REF!</v>
      </c>
      <c r="AX688" s="289" t="e">
        <f>#REF!-#REF!</f>
        <v>#REF!</v>
      </c>
      <c r="AY688" s="289" t="e">
        <f>#REF!-#REF!</f>
        <v>#REF!</v>
      </c>
      <c r="AZ688" s="289" t="e">
        <f>#REF!-#REF!</f>
        <v>#REF!</v>
      </c>
      <c r="BA688" s="289" t="e">
        <f>#REF!-#REF!</f>
        <v>#REF!</v>
      </c>
      <c r="BB688" s="289" t="e">
        <f>#REF!-#REF!</f>
        <v>#REF!</v>
      </c>
      <c r="BC688" s="289" t="e">
        <f>#REF!-#REF!</f>
        <v>#REF!</v>
      </c>
      <c r="BD688" s="289" t="e">
        <f>#REF!-#REF!</f>
        <v>#REF!</v>
      </c>
      <c r="BE688" s="289" t="e">
        <f>#REF!-#REF!</f>
        <v>#REF!</v>
      </c>
      <c r="BF688" s="289" t="e">
        <f>#REF!-#REF!</f>
        <v>#REF!</v>
      </c>
      <c r="BG688" s="289" t="e">
        <f>#REF!-#REF!</f>
        <v>#REF!</v>
      </c>
      <c r="BH688" s="289" t="e">
        <f>#REF!-#REF!</f>
        <v>#REF!</v>
      </c>
      <c r="BI688" s="289" t="e">
        <f>#REF!-#REF!</f>
        <v>#REF!</v>
      </c>
      <c r="BJ688" s="289" t="e">
        <f>#REF!-#REF!</f>
        <v>#REF!</v>
      </c>
      <c r="BK688" s="289" t="e">
        <f>#REF!-#REF!</f>
        <v>#REF!</v>
      </c>
      <c r="BL688" s="289" t="e">
        <f>#REF!-#REF!</f>
        <v>#REF!</v>
      </c>
      <c r="BM688" s="289" t="e">
        <f>#REF!-#REF!</f>
        <v>#REF!</v>
      </c>
      <c r="BN688" s="289" t="e">
        <f>#REF!-#REF!</f>
        <v>#REF!</v>
      </c>
      <c r="BO688" s="289" t="e">
        <f>#REF!-#REF!</f>
        <v>#REF!</v>
      </c>
      <c r="BP688" s="289" t="e">
        <f>#REF!-#REF!</f>
        <v>#REF!</v>
      </c>
      <c r="BQ688" s="289" t="e">
        <f>#REF!-#REF!</f>
        <v>#REF!</v>
      </c>
      <c r="BR688" s="289" t="e">
        <f>#REF!-#REF!</f>
        <v>#REF!</v>
      </c>
      <c r="BS688" s="289" t="e">
        <f>#REF!-#REF!</f>
        <v>#REF!</v>
      </c>
      <c r="BT688" s="289" t="e">
        <f>#REF!-#REF!</f>
        <v>#REF!</v>
      </c>
      <c r="BU688" s="289" t="e">
        <f>#REF!-#REF!</f>
        <v>#REF!</v>
      </c>
      <c r="BV688" s="289" t="e">
        <f>#REF!-#REF!</f>
        <v>#REF!</v>
      </c>
      <c r="BW688" s="289" t="e">
        <f>#REF!-#REF!</f>
        <v>#REF!</v>
      </c>
      <c r="BX688" s="289" t="e">
        <f>#REF!-#REF!</f>
        <v>#REF!</v>
      </c>
      <c r="BY688" s="289" t="e">
        <f>#REF!-#REF!</f>
        <v>#REF!</v>
      </c>
      <c r="CA688" s="289" t="e">
        <f>#REF!-#REF!</f>
        <v>#REF!</v>
      </c>
      <c r="CB688" s="289" t="e">
        <f>#REF!-#REF!</f>
        <v>#REF!</v>
      </c>
    </row>
    <row r="689" spans="8:80" hidden="1" x14ac:dyDescent="0.35">
      <c r="H689" s="289" t="e">
        <f>#REF!-#REF!</f>
        <v>#REF!</v>
      </c>
      <c r="I689" s="289" t="e">
        <f>#REF!-#REF!</f>
        <v>#REF!</v>
      </c>
      <c r="J689" s="289" t="e">
        <f>#REF!-#REF!</f>
        <v>#REF!</v>
      </c>
      <c r="K689" s="289" t="e">
        <f>#REF!-#REF!</f>
        <v>#REF!</v>
      </c>
      <c r="L689" s="289" t="e">
        <f>#REF!-#REF!</f>
        <v>#REF!</v>
      </c>
      <c r="M689" s="289" t="e">
        <f>#REF!-#REF!</f>
        <v>#REF!</v>
      </c>
      <c r="N689" s="289" t="e">
        <f>#REF!-#REF!</f>
        <v>#REF!</v>
      </c>
      <c r="O689" s="289" t="e">
        <f>#REF!-#REF!</f>
        <v>#REF!</v>
      </c>
      <c r="P689" s="289" t="e">
        <f>#REF!-#REF!</f>
        <v>#REF!</v>
      </c>
      <c r="Q689" s="289" t="e">
        <f>#REF!-#REF!</f>
        <v>#REF!</v>
      </c>
      <c r="R689" s="289" t="e">
        <f>#REF!-#REF!</f>
        <v>#REF!</v>
      </c>
      <c r="S689" s="289" t="e">
        <f>#REF!-#REF!</f>
        <v>#REF!</v>
      </c>
      <c r="T689" s="289" t="e">
        <f>#REF!-#REF!</f>
        <v>#REF!</v>
      </c>
      <c r="U689" s="289" t="e">
        <f>#REF!-#REF!</f>
        <v>#REF!</v>
      </c>
      <c r="V689" s="289" t="e">
        <f>#REF!-#REF!</f>
        <v>#REF!</v>
      </c>
      <c r="W689" s="289" t="e">
        <f>#REF!-#REF!</f>
        <v>#REF!</v>
      </c>
      <c r="X689" s="289" t="e">
        <f>#REF!-#REF!</f>
        <v>#REF!</v>
      </c>
      <c r="Y689" s="289" t="e">
        <f>#REF!-#REF!</f>
        <v>#REF!</v>
      </c>
      <c r="Z689" s="289" t="e">
        <f>#REF!-#REF!</f>
        <v>#REF!</v>
      </c>
      <c r="AA689" s="289" t="e">
        <f>#REF!-#REF!</f>
        <v>#REF!</v>
      </c>
      <c r="AB689" s="289" t="e">
        <f>#REF!-#REF!</f>
        <v>#REF!</v>
      </c>
      <c r="AC689" s="289" t="e">
        <f>#REF!-#REF!</f>
        <v>#REF!</v>
      </c>
      <c r="AD689" s="289" t="e">
        <f>#REF!-#REF!</f>
        <v>#REF!</v>
      </c>
      <c r="AE689" s="289" t="e">
        <f>#REF!-#REF!</f>
        <v>#REF!</v>
      </c>
      <c r="AF689" s="289" t="e">
        <f>#REF!-#REF!</f>
        <v>#REF!</v>
      </c>
      <c r="AG689" s="289" t="e">
        <f>#REF!-#REF!</f>
        <v>#REF!</v>
      </c>
      <c r="AH689" s="289" t="e">
        <f>#REF!-#REF!</f>
        <v>#REF!</v>
      </c>
      <c r="AI689" s="289" t="e">
        <f>#REF!-#REF!</f>
        <v>#REF!</v>
      </c>
      <c r="AJ689" s="289" t="e">
        <f>#REF!-#REF!</f>
        <v>#REF!</v>
      </c>
      <c r="AK689" s="289" t="e">
        <f>#REF!-#REF!</f>
        <v>#REF!</v>
      </c>
      <c r="AL689" s="289" t="e">
        <f>#REF!-#REF!</f>
        <v>#REF!</v>
      </c>
      <c r="AM689" s="289" t="e">
        <f>#REF!-#REF!</f>
        <v>#REF!</v>
      </c>
      <c r="AN689" s="289" t="e">
        <f>#REF!-#REF!</f>
        <v>#REF!</v>
      </c>
      <c r="AO689" s="289" t="e">
        <f>#REF!-#REF!</f>
        <v>#REF!</v>
      </c>
      <c r="AP689" s="289" t="e">
        <f>#REF!-#REF!</f>
        <v>#REF!</v>
      </c>
      <c r="AQ689" s="289" t="e">
        <f>#REF!-#REF!</f>
        <v>#REF!</v>
      </c>
      <c r="AR689" s="289" t="e">
        <f>#REF!-#REF!</f>
        <v>#REF!</v>
      </c>
      <c r="AS689" s="289" t="e">
        <f>#REF!-#REF!</f>
        <v>#REF!</v>
      </c>
      <c r="AT689" s="289" t="e">
        <f>#REF!-#REF!</f>
        <v>#REF!</v>
      </c>
      <c r="AU689" s="289" t="e">
        <f>#REF!-#REF!</f>
        <v>#REF!</v>
      </c>
      <c r="AV689" s="289" t="e">
        <f>#REF!-#REF!</f>
        <v>#REF!</v>
      </c>
      <c r="AW689" s="289" t="e">
        <f>#REF!-#REF!</f>
        <v>#REF!</v>
      </c>
      <c r="AX689" s="289" t="e">
        <f>#REF!-#REF!</f>
        <v>#REF!</v>
      </c>
      <c r="AY689" s="289" t="e">
        <f>#REF!-#REF!</f>
        <v>#REF!</v>
      </c>
      <c r="AZ689" s="289" t="e">
        <f>#REF!-#REF!</f>
        <v>#REF!</v>
      </c>
      <c r="BA689" s="289" t="e">
        <f>#REF!-#REF!</f>
        <v>#REF!</v>
      </c>
      <c r="BB689" s="289" t="e">
        <f>#REF!-#REF!</f>
        <v>#REF!</v>
      </c>
      <c r="BC689" s="289" t="e">
        <f>#REF!-#REF!</f>
        <v>#REF!</v>
      </c>
      <c r="BD689" s="289" t="e">
        <f>#REF!-#REF!</f>
        <v>#REF!</v>
      </c>
      <c r="BE689" s="289" t="e">
        <f>#REF!-#REF!</f>
        <v>#REF!</v>
      </c>
      <c r="BF689" s="289" t="e">
        <f>#REF!-#REF!</f>
        <v>#REF!</v>
      </c>
      <c r="BG689" s="289" t="e">
        <f>#REF!-#REF!</f>
        <v>#REF!</v>
      </c>
      <c r="BH689" s="289" t="e">
        <f>#REF!-#REF!</f>
        <v>#REF!</v>
      </c>
      <c r="BI689" s="289" t="e">
        <f>#REF!-#REF!</f>
        <v>#REF!</v>
      </c>
      <c r="BJ689" s="289" t="e">
        <f>#REF!-#REF!</f>
        <v>#REF!</v>
      </c>
      <c r="BK689" s="289" t="e">
        <f>#REF!-#REF!</f>
        <v>#REF!</v>
      </c>
      <c r="BL689" s="289" t="e">
        <f>#REF!-#REF!</f>
        <v>#REF!</v>
      </c>
      <c r="BM689" s="289" t="e">
        <f>#REF!-#REF!</f>
        <v>#REF!</v>
      </c>
      <c r="BN689" s="289" t="e">
        <f>#REF!-#REF!</f>
        <v>#REF!</v>
      </c>
      <c r="BO689" s="289" t="e">
        <f>#REF!-#REF!</f>
        <v>#REF!</v>
      </c>
      <c r="BP689" s="289" t="e">
        <f>#REF!-#REF!</f>
        <v>#REF!</v>
      </c>
      <c r="BQ689" s="289" t="e">
        <f>#REF!-#REF!</f>
        <v>#REF!</v>
      </c>
      <c r="BR689" s="289" t="e">
        <f>#REF!-#REF!</f>
        <v>#REF!</v>
      </c>
      <c r="BS689" s="289" t="e">
        <f>#REF!-#REF!</f>
        <v>#REF!</v>
      </c>
      <c r="BT689" s="289" t="e">
        <f>#REF!-#REF!</f>
        <v>#REF!</v>
      </c>
      <c r="BU689" s="289" t="e">
        <f>#REF!-#REF!</f>
        <v>#REF!</v>
      </c>
      <c r="BV689" s="289" t="e">
        <f>#REF!-#REF!</f>
        <v>#REF!</v>
      </c>
      <c r="BW689" s="289" t="e">
        <f>#REF!-#REF!</f>
        <v>#REF!</v>
      </c>
      <c r="BX689" s="289" t="e">
        <f>#REF!-#REF!</f>
        <v>#REF!</v>
      </c>
      <c r="BY689" s="289" t="e">
        <f>#REF!-#REF!</f>
        <v>#REF!</v>
      </c>
      <c r="CA689" s="289" t="e">
        <f>#REF!-#REF!</f>
        <v>#REF!</v>
      </c>
      <c r="CB689" s="289" t="e">
        <f>#REF!-#REF!</f>
        <v>#REF!</v>
      </c>
    </row>
    <row r="690" spans="8:80" hidden="1" x14ac:dyDescent="0.35">
      <c r="H690" s="289" t="e">
        <f>#REF!-#REF!</f>
        <v>#REF!</v>
      </c>
      <c r="I690" s="289" t="e">
        <f>#REF!-#REF!</f>
        <v>#REF!</v>
      </c>
      <c r="J690" s="289" t="e">
        <f>#REF!-#REF!</f>
        <v>#REF!</v>
      </c>
      <c r="K690" s="289" t="e">
        <f>#REF!-#REF!</f>
        <v>#REF!</v>
      </c>
      <c r="L690" s="289" t="e">
        <f>#REF!-#REF!</f>
        <v>#REF!</v>
      </c>
      <c r="M690" s="289" t="e">
        <f>#REF!-#REF!</f>
        <v>#REF!</v>
      </c>
      <c r="N690" s="289" t="e">
        <f>#REF!-#REF!</f>
        <v>#REF!</v>
      </c>
      <c r="O690" s="289" t="e">
        <f>#REF!-#REF!</f>
        <v>#REF!</v>
      </c>
      <c r="P690" s="289" t="e">
        <f>#REF!-#REF!</f>
        <v>#REF!</v>
      </c>
      <c r="Q690" s="289" t="e">
        <f>#REF!-#REF!</f>
        <v>#REF!</v>
      </c>
      <c r="R690" s="289" t="e">
        <f>#REF!-#REF!</f>
        <v>#REF!</v>
      </c>
      <c r="S690" s="289" t="e">
        <f>#REF!-#REF!</f>
        <v>#REF!</v>
      </c>
      <c r="T690" s="289" t="e">
        <f>#REF!-#REF!</f>
        <v>#REF!</v>
      </c>
      <c r="U690" s="289" t="e">
        <f>#REF!-#REF!</f>
        <v>#REF!</v>
      </c>
      <c r="V690" s="289" t="e">
        <f>#REF!-#REF!</f>
        <v>#REF!</v>
      </c>
      <c r="W690" s="289" t="e">
        <f>#REF!-#REF!</f>
        <v>#REF!</v>
      </c>
      <c r="X690" s="289" t="e">
        <f>#REF!-#REF!</f>
        <v>#REF!</v>
      </c>
      <c r="Y690" s="289" t="e">
        <f>#REF!-#REF!</f>
        <v>#REF!</v>
      </c>
      <c r="Z690" s="289" t="e">
        <f>#REF!-#REF!</f>
        <v>#REF!</v>
      </c>
      <c r="AA690" s="289" t="e">
        <f>#REF!-#REF!</f>
        <v>#REF!</v>
      </c>
      <c r="AB690" s="289" t="e">
        <f>#REF!-#REF!</f>
        <v>#REF!</v>
      </c>
      <c r="AC690" s="289" t="e">
        <f>#REF!-#REF!</f>
        <v>#REF!</v>
      </c>
      <c r="AD690" s="289" t="e">
        <f>#REF!-#REF!</f>
        <v>#REF!</v>
      </c>
      <c r="AE690" s="289" t="e">
        <f>#REF!-#REF!</f>
        <v>#REF!</v>
      </c>
      <c r="AF690" s="289" t="e">
        <f>#REF!-#REF!</f>
        <v>#REF!</v>
      </c>
      <c r="AG690" s="289" t="e">
        <f>#REF!-#REF!</f>
        <v>#REF!</v>
      </c>
      <c r="AH690" s="289" t="e">
        <f>#REF!-#REF!</f>
        <v>#REF!</v>
      </c>
      <c r="AI690" s="289" t="e">
        <f>#REF!-#REF!</f>
        <v>#REF!</v>
      </c>
      <c r="AJ690" s="289" t="e">
        <f>#REF!-#REF!</f>
        <v>#REF!</v>
      </c>
      <c r="AK690" s="289" t="e">
        <f>#REF!-#REF!</f>
        <v>#REF!</v>
      </c>
      <c r="AL690" s="289" t="e">
        <f>#REF!-#REF!</f>
        <v>#REF!</v>
      </c>
      <c r="AM690" s="289" t="e">
        <f>#REF!-#REF!</f>
        <v>#REF!</v>
      </c>
      <c r="AN690" s="289" t="e">
        <f>#REF!-#REF!</f>
        <v>#REF!</v>
      </c>
      <c r="AO690" s="289" t="e">
        <f>#REF!-#REF!</f>
        <v>#REF!</v>
      </c>
      <c r="AP690" s="289" t="e">
        <f>#REF!-#REF!</f>
        <v>#REF!</v>
      </c>
      <c r="AQ690" s="289" t="e">
        <f>#REF!-#REF!</f>
        <v>#REF!</v>
      </c>
      <c r="AR690" s="289" t="e">
        <f>#REF!-#REF!</f>
        <v>#REF!</v>
      </c>
      <c r="AS690" s="289" t="e">
        <f>#REF!-#REF!</f>
        <v>#REF!</v>
      </c>
      <c r="AT690" s="289" t="e">
        <f>#REF!-#REF!</f>
        <v>#REF!</v>
      </c>
      <c r="AU690" s="289" t="e">
        <f>#REF!-#REF!</f>
        <v>#REF!</v>
      </c>
      <c r="AV690" s="289" t="e">
        <f>#REF!-#REF!</f>
        <v>#REF!</v>
      </c>
      <c r="AW690" s="289" t="e">
        <f>#REF!-#REF!</f>
        <v>#REF!</v>
      </c>
      <c r="AX690" s="289" t="e">
        <f>#REF!-#REF!</f>
        <v>#REF!</v>
      </c>
      <c r="AY690" s="289" t="e">
        <f>#REF!-#REF!</f>
        <v>#REF!</v>
      </c>
      <c r="AZ690" s="289" t="e">
        <f>#REF!-#REF!</f>
        <v>#REF!</v>
      </c>
      <c r="BA690" s="289" t="e">
        <f>#REF!-#REF!</f>
        <v>#REF!</v>
      </c>
      <c r="BB690" s="289" t="e">
        <f>#REF!-#REF!</f>
        <v>#REF!</v>
      </c>
      <c r="BC690" s="289" t="e">
        <f>#REF!-#REF!</f>
        <v>#REF!</v>
      </c>
      <c r="BD690" s="289" t="e">
        <f>#REF!-#REF!</f>
        <v>#REF!</v>
      </c>
      <c r="BE690" s="289" t="e">
        <f>#REF!-#REF!</f>
        <v>#REF!</v>
      </c>
      <c r="BF690" s="289" t="e">
        <f>#REF!-#REF!</f>
        <v>#REF!</v>
      </c>
      <c r="BG690" s="289" t="e">
        <f>#REF!-#REF!</f>
        <v>#REF!</v>
      </c>
      <c r="BH690" s="289" t="e">
        <f>#REF!-#REF!</f>
        <v>#REF!</v>
      </c>
      <c r="BI690" s="289" t="e">
        <f>#REF!-#REF!</f>
        <v>#REF!</v>
      </c>
      <c r="BJ690" s="289" t="e">
        <f>#REF!-#REF!</f>
        <v>#REF!</v>
      </c>
      <c r="BK690" s="289" t="e">
        <f>#REF!-#REF!</f>
        <v>#REF!</v>
      </c>
      <c r="BL690" s="289" t="e">
        <f>#REF!-#REF!</f>
        <v>#REF!</v>
      </c>
      <c r="BM690" s="289" t="e">
        <f>#REF!-#REF!</f>
        <v>#REF!</v>
      </c>
      <c r="BN690" s="289" t="e">
        <f>#REF!-#REF!</f>
        <v>#REF!</v>
      </c>
      <c r="BO690" s="289" t="e">
        <f>#REF!-#REF!</f>
        <v>#REF!</v>
      </c>
      <c r="BP690" s="289" t="e">
        <f>#REF!-#REF!</f>
        <v>#REF!</v>
      </c>
      <c r="BQ690" s="289" t="e">
        <f>#REF!-#REF!</f>
        <v>#REF!</v>
      </c>
      <c r="BR690" s="289" t="e">
        <f>#REF!-#REF!</f>
        <v>#REF!</v>
      </c>
      <c r="BS690" s="289" t="e">
        <f>#REF!-#REF!</f>
        <v>#REF!</v>
      </c>
      <c r="BT690" s="289" t="e">
        <f>#REF!-#REF!</f>
        <v>#REF!</v>
      </c>
      <c r="BU690" s="289" t="e">
        <f>#REF!-#REF!</f>
        <v>#REF!</v>
      </c>
      <c r="BV690" s="289" t="e">
        <f>#REF!-#REF!</f>
        <v>#REF!</v>
      </c>
      <c r="BW690" s="289" t="e">
        <f>#REF!-#REF!</f>
        <v>#REF!</v>
      </c>
      <c r="BX690" s="289" t="e">
        <f>#REF!-#REF!</f>
        <v>#REF!</v>
      </c>
      <c r="BY690" s="289" t="e">
        <f>#REF!-#REF!</f>
        <v>#REF!</v>
      </c>
      <c r="CA690" s="289" t="e">
        <f>#REF!-#REF!</f>
        <v>#REF!</v>
      </c>
      <c r="CB690" s="289" t="e">
        <f>#REF!-#REF!</f>
        <v>#REF!</v>
      </c>
    </row>
    <row r="691" spans="8:80" hidden="1" x14ac:dyDescent="0.35">
      <c r="H691" s="289" t="e">
        <f>#REF!-#REF!</f>
        <v>#REF!</v>
      </c>
      <c r="I691" s="289" t="e">
        <f>#REF!-#REF!</f>
        <v>#REF!</v>
      </c>
      <c r="J691" s="289" t="e">
        <f>#REF!-#REF!</f>
        <v>#REF!</v>
      </c>
      <c r="K691" s="289" t="e">
        <f>#REF!-#REF!</f>
        <v>#REF!</v>
      </c>
      <c r="L691" s="289" t="e">
        <f>#REF!-#REF!</f>
        <v>#REF!</v>
      </c>
      <c r="M691" s="289" t="e">
        <f>#REF!-#REF!</f>
        <v>#REF!</v>
      </c>
      <c r="N691" s="289" t="e">
        <f>#REF!-#REF!</f>
        <v>#REF!</v>
      </c>
      <c r="O691" s="289" t="e">
        <f>#REF!-#REF!</f>
        <v>#REF!</v>
      </c>
      <c r="P691" s="289" t="e">
        <f>#REF!-#REF!</f>
        <v>#REF!</v>
      </c>
      <c r="Q691" s="289" t="e">
        <f>#REF!-#REF!</f>
        <v>#REF!</v>
      </c>
      <c r="R691" s="289" t="e">
        <f>#REF!-#REF!</f>
        <v>#REF!</v>
      </c>
      <c r="S691" s="289" t="e">
        <f>#REF!-#REF!</f>
        <v>#REF!</v>
      </c>
      <c r="T691" s="289" t="e">
        <f>#REF!-#REF!</f>
        <v>#REF!</v>
      </c>
      <c r="U691" s="289" t="e">
        <f>#REF!-#REF!</f>
        <v>#REF!</v>
      </c>
      <c r="V691" s="289" t="e">
        <f>#REF!-#REF!</f>
        <v>#REF!</v>
      </c>
      <c r="W691" s="289" t="e">
        <f>#REF!-#REF!</f>
        <v>#REF!</v>
      </c>
      <c r="X691" s="289" t="e">
        <f>#REF!-#REF!</f>
        <v>#REF!</v>
      </c>
      <c r="Y691" s="289" t="e">
        <f>#REF!-#REF!</f>
        <v>#REF!</v>
      </c>
      <c r="Z691" s="289" t="e">
        <f>#REF!-#REF!</f>
        <v>#REF!</v>
      </c>
      <c r="AA691" s="289" t="e">
        <f>#REF!-#REF!</f>
        <v>#REF!</v>
      </c>
      <c r="AB691" s="289" t="e">
        <f>#REF!-#REF!</f>
        <v>#REF!</v>
      </c>
      <c r="AC691" s="289" t="e">
        <f>#REF!-#REF!</f>
        <v>#REF!</v>
      </c>
      <c r="AD691" s="289" t="e">
        <f>#REF!-#REF!</f>
        <v>#REF!</v>
      </c>
      <c r="AE691" s="289" t="e">
        <f>#REF!-#REF!</f>
        <v>#REF!</v>
      </c>
      <c r="AF691" s="289" t="e">
        <f>#REF!-#REF!</f>
        <v>#REF!</v>
      </c>
      <c r="AG691" s="289" t="e">
        <f>#REF!-#REF!</f>
        <v>#REF!</v>
      </c>
      <c r="AH691" s="289" t="e">
        <f>#REF!-#REF!</f>
        <v>#REF!</v>
      </c>
      <c r="AI691" s="289" t="e">
        <f>#REF!-#REF!</f>
        <v>#REF!</v>
      </c>
      <c r="AJ691" s="289" t="e">
        <f>#REF!-#REF!</f>
        <v>#REF!</v>
      </c>
      <c r="AK691" s="289" t="e">
        <f>#REF!-#REF!</f>
        <v>#REF!</v>
      </c>
      <c r="AL691" s="289" t="e">
        <f>#REF!-#REF!</f>
        <v>#REF!</v>
      </c>
      <c r="AM691" s="289" t="e">
        <f>#REF!-#REF!</f>
        <v>#REF!</v>
      </c>
      <c r="AN691" s="289" t="e">
        <f>#REF!-#REF!</f>
        <v>#REF!</v>
      </c>
      <c r="AO691" s="289" t="e">
        <f>#REF!-#REF!</f>
        <v>#REF!</v>
      </c>
      <c r="AP691" s="289" t="e">
        <f>#REF!-#REF!</f>
        <v>#REF!</v>
      </c>
      <c r="AQ691" s="289" t="e">
        <f>#REF!-#REF!</f>
        <v>#REF!</v>
      </c>
      <c r="AR691" s="289" t="e">
        <f>#REF!-#REF!</f>
        <v>#REF!</v>
      </c>
      <c r="AS691" s="289" t="e">
        <f>#REF!-#REF!</f>
        <v>#REF!</v>
      </c>
      <c r="AT691" s="289" t="e">
        <f>#REF!-#REF!</f>
        <v>#REF!</v>
      </c>
      <c r="AU691" s="289" t="e">
        <f>#REF!-#REF!</f>
        <v>#REF!</v>
      </c>
      <c r="AV691" s="289" t="e">
        <f>#REF!-#REF!</f>
        <v>#REF!</v>
      </c>
      <c r="AW691" s="289" t="e">
        <f>#REF!-#REF!</f>
        <v>#REF!</v>
      </c>
      <c r="AX691" s="289" t="e">
        <f>#REF!-#REF!</f>
        <v>#REF!</v>
      </c>
      <c r="AY691" s="289" t="e">
        <f>#REF!-#REF!</f>
        <v>#REF!</v>
      </c>
      <c r="AZ691" s="289" t="e">
        <f>#REF!-#REF!</f>
        <v>#REF!</v>
      </c>
      <c r="BA691" s="289" t="e">
        <f>#REF!-#REF!</f>
        <v>#REF!</v>
      </c>
      <c r="BB691" s="289" t="e">
        <f>#REF!-#REF!</f>
        <v>#REF!</v>
      </c>
      <c r="BC691" s="289" t="e">
        <f>#REF!-#REF!</f>
        <v>#REF!</v>
      </c>
      <c r="BD691" s="289" t="e">
        <f>#REF!-#REF!</f>
        <v>#REF!</v>
      </c>
      <c r="BE691" s="289" t="e">
        <f>#REF!-#REF!</f>
        <v>#REF!</v>
      </c>
      <c r="BF691" s="289" t="e">
        <f>#REF!-#REF!</f>
        <v>#REF!</v>
      </c>
      <c r="BG691" s="289" t="e">
        <f>#REF!-#REF!</f>
        <v>#REF!</v>
      </c>
      <c r="BH691" s="289" t="e">
        <f>#REF!-#REF!</f>
        <v>#REF!</v>
      </c>
      <c r="BI691" s="289" t="e">
        <f>#REF!-#REF!</f>
        <v>#REF!</v>
      </c>
      <c r="BJ691" s="289" t="e">
        <f>#REF!-#REF!</f>
        <v>#REF!</v>
      </c>
      <c r="BK691" s="289" t="e">
        <f>#REF!-#REF!</f>
        <v>#REF!</v>
      </c>
      <c r="BL691" s="289" t="e">
        <f>#REF!-#REF!</f>
        <v>#REF!</v>
      </c>
      <c r="BM691" s="289" t="e">
        <f>#REF!-#REF!</f>
        <v>#REF!</v>
      </c>
      <c r="BN691" s="289" t="e">
        <f>#REF!-#REF!</f>
        <v>#REF!</v>
      </c>
      <c r="BO691" s="289" t="e">
        <f>#REF!-#REF!</f>
        <v>#REF!</v>
      </c>
      <c r="BP691" s="289" t="e">
        <f>#REF!-#REF!</f>
        <v>#REF!</v>
      </c>
      <c r="BQ691" s="289" t="e">
        <f>#REF!-#REF!</f>
        <v>#REF!</v>
      </c>
      <c r="BR691" s="289" t="e">
        <f>#REF!-#REF!</f>
        <v>#REF!</v>
      </c>
      <c r="BS691" s="289" t="e">
        <f>#REF!-#REF!</f>
        <v>#REF!</v>
      </c>
      <c r="BT691" s="289" t="e">
        <f>#REF!-#REF!</f>
        <v>#REF!</v>
      </c>
      <c r="BU691" s="289" t="e">
        <f>#REF!-#REF!</f>
        <v>#REF!</v>
      </c>
      <c r="BV691" s="289" t="e">
        <f>#REF!-#REF!</f>
        <v>#REF!</v>
      </c>
      <c r="BW691" s="289" t="e">
        <f>#REF!-#REF!</f>
        <v>#REF!</v>
      </c>
      <c r="BX691" s="289" t="e">
        <f>#REF!-#REF!</f>
        <v>#REF!</v>
      </c>
      <c r="BY691" s="289" t="e">
        <f>#REF!-#REF!</f>
        <v>#REF!</v>
      </c>
      <c r="CA691" s="289" t="e">
        <f>#REF!-#REF!</f>
        <v>#REF!</v>
      </c>
      <c r="CB691" s="289" t="e">
        <f>#REF!-#REF!</f>
        <v>#REF!</v>
      </c>
    </row>
    <row r="692" spans="8:80" hidden="1" x14ac:dyDescent="0.35">
      <c r="H692" s="289" t="e">
        <f>#REF!-#REF!</f>
        <v>#REF!</v>
      </c>
      <c r="I692" s="289" t="e">
        <f>#REF!-#REF!</f>
        <v>#REF!</v>
      </c>
      <c r="J692" s="289" t="e">
        <f>#REF!-#REF!</f>
        <v>#REF!</v>
      </c>
      <c r="K692" s="289" t="e">
        <f>#REF!-#REF!</f>
        <v>#REF!</v>
      </c>
      <c r="L692" s="289" t="e">
        <f>#REF!-#REF!</f>
        <v>#REF!</v>
      </c>
      <c r="M692" s="289" t="e">
        <f>#REF!-#REF!</f>
        <v>#REF!</v>
      </c>
      <c r="N692" s="289" t="e">
        <f>#REF!-#REF!</f>
        <v>#REF!</v>
      </c>
      <c r="O692" s="289" t="e">
        <f>#REF!-#REF!</f>
        <v>#REF!</v>
      </c>
      <c r="P692" s="289" t="e">
        <f>#REF!-#REF!</f>
        <v>#REF!</v>
      </c>
      <c r="Q692" s="289" t="e">
        <f>#REF!-#REF!</f>
        <v>#REF!</v>
      </c>
      <c r="R692" s="289" t="e">
        <f>#REF!-#REF!</f>
        <v>#REF!</v>
      </c>
      <c r="S692" s="289" t="e">
        <f>#REF!-#REF!</f>
        <v>#REF!</v>
      </c>
      <c r="T692" s="289" t="e">
        <f>#REF!-#REF!</f>
        <v>#REF!</v>
      </c>
      <c r="U692" s="289" t="e">
        <f>#REF!-#REF!</f>
        <v>#REF!</v>
      </c>
      <c r="V692" s="289" t="e">
        <f>#REF!-#REF!</f>
        <v>#REF!</v>
      </c>
      <c r="W692" s="289" t="e">
        <f>#REF!-#REF!</f>
        <v>#REF!</v>
      </c>
      <c r="X692" s="289" t="e">
        <f>#REF!-#REF!</f>
        <v>#REF!</v>
      </c>
      <c r="Y692" s="289" t="e">
        <f>#REF!-#REF!</f>
        <v>#REF!</v>
      </c>
      <c r="Z692" s="289" t="e">
        <f>#REF!-#REF!</f>
        <v>#REF!</v>
      </c>
      <c r="AA692" s="289" t="e">
        <f>#REF!-#REF!</f>
        <v>#REF!</v>
      </c>
      <c r="AB692" s="289" t="e">
        <f>#REF!-#REF!</f>
        <v>#REF!</v>
      </c>
      <c r="AC692" s="289" t="e">
        <f>#REF!-#REF!</f>
        <v>#REF!</v>
      </c>
      <c r="AD692" s="289" t="e">
        <f>#REF!-#REF!</f>
        <v>#REF!</v>
      </c>
      <c r="AE692" s="289" t="e">
        <f>#REF!-#REF!</f>
        <v>#REF!</v>
      </c>
      <c r="AF692" s="289" t="e">
        <f>#REF!-#REF!</f>
        <v>#REF!</v>
      </c>
      <c r="AG692" s="289" t="e">
        <f>#REF!-#REF!</f>
        <v>#REF!</v>
      </c>
      <c r="AH692" s="289" t="e">
        <f>#REF!-#REF!</f>
        <v>#REF!</v>
      </c>
      <c r="AI692" s="289" t="e">
        <f>#REF!-#REF!</f>
        <v>#REF!</v>
      </c>
      <c r="AJ692" s="289" t="e">
        <f>#REF!-#REF!</f>
        <v>#REF!</v>
      </c>
      <c r="AK692" s="289" t="e">
        <f>#REF!-#REF!</f>
        <v>#REF!</v>
      </c>
      <c r="AL692" s="289" t="e">
        <f>#REF!-#REF!</f>
        <v>#REF!</v>
      </c>
      <c r="AM692" s="289" t="e">
        <f>#REF!-#REF!</f>
        <v>#REF!</v>
      </c>
      <c r="AN692" s="289" t="e">
        <f>#REF!-#REF!</f>
        <v>#REF!</v>
      </c>
      <c r="AO692" s="289" t="e">
        <f>#REF!-#REF!</f>
        <v>#REF!</v>
      </c>
      <c r="AP692" s="289" t="e">
        <f>#REF!-#REF!</f>
        <v>#REF!</v>
      </c>
      <c r="AQ692" s="289" t="e">
        <f>#REF!-#REF!</f>
        <v>#REF!</v>
      </c>
      <c r="AR692" s="289" t="e">
        <f>#REF!-#REF!</f>
        <v>#REF!</v>
      </c>
      <c r="AS692" s="289" t="e">
        <f>#REF!-#REF!</f>
        <v>#REF!</v>
      </c>
      <c r="AT692" s="289" t="e">
        <f>#REF!-#REF!</f>
        <v>#REF!</v>
      </c>
      <c r="AU692" s="289" t="e">
        <f>#REF!-#REF!</f>
        <v>#REF!</v>
      </c>
      <c r="AV692" s="289" t="e">
        <f>#REF!-#REF!</f>
        <v>#REF!</v>
      </c>
      <c r="AW692" s="289" t="e">
        <f>#REF!-#REF!</f>
        <v>#REF!</v>
      </c>
      <c r="AX692" s="289" t="e">
        <f>#REF!-#REF!</f>
        <v>#REF!</v>
      </c>
      <c r="AY692" s="289" t="e">
        <f>#REF!-#REF!</f>
        <v>#REF!</v>
      </c>
      <c r="AZ692" s="289" t="e">
        <f>#REF!-#REF!</f>
        <v>#REF!</v>
      </c>
      <c r="BA692" s="289" t="e">
        <f>#REF!-#REF!</f>
        <v>#REF!</v>
      </c>
      <c r="BB692" s="289" t="e">
        <f>#REF!-#REF!</f>
        <v>#REF!</v>
      </c>
      <c r="BC692" s="289" t="e">
        <f>#REF!-#REF!</f>
        <v>#REF!</v>
      </c>
      <c r="BD692" s="289" t="e">
        <f>#REF!-#REF!</f>
        <v>#REF!</v>
      </c>
      <c r="BE692" s="289" t="e">
        <f>#REF!-#REF!</f>
        <v>#REF!</v>
      </c>
      <c r="BF692" s="289" t="e">
        <f>#REF!-#REF!</f>
        <v>#REF!</v>
      </c>
      <c r="BG692" s="289" t="e">
        <f>#REF!-#REF!</f>
        <v>#REF!</v>
      </c>
      <c r="BH692" s="289" t="e">
        <f>#REF!-#REF!</f>
        <v>#REF!</v>
      </c>
      <c r="BI692" s="289" t="e">
        <f>#REF!-#REF!</f>
        <v>#REF!</v>
      </c>
      <c r="BJ692" s="289" t="e">
        <f>#REF!-#REF!</f>
        <v>#REF!</v>
      </c>
      <c r="BK692" s="289" t="e">
        <f>#REF!-#REF!</f>
        <v>#REF!</v>
      </c>
      <c r="BL692" s="289" t="e">
        <f>#REF!-#REF!</f>
        <v>#REF!</v>
      </c>
      <c r="BM692" s="289" t="e">
        <f>#REF!-#REF!</f>
        <v>#REF!</v>
      </c>
      <c r="BN692" s="289" t="e">
        <f>#REF!-#REF!</f>
        <v>#REF!</v>
      </c>
      <c r="BO692" s="289" t="e">
        <f>#REF!-#REF!</f>
        <v>#REF!</v>
      </c>
      <c r="BP692" s="289" t="e">
        <f>#REF!-#REF!</f>
        <v>#REF!</v>
      </c>
      <c r="BQ692" s="289" t="e">
        <f>#REF!-#REF!</f>
        <v>#REF!</v>
      </c>
      <c r="BR692" s="289" t="e">
        <f>#REF!-#REF!</f>
        <v>#REF!</v>
      </c>
      <c r="BS692" s="289" t="e">
        <f>#REF!-#REF!</f>
        <v>#REF!</v>
      </c>
      <c r="BT692" s="289" t="e">
        <f>#REF!-#REF!</f>
        <v>#REF!</v>
      </c>
      <c r="BU692" s="289" t="e">
        <f>#REF!-#REF!</f>
        <v>#REF!</v>
      </c>
      <c r="BV692" s="289" t="e">
        <f>#REF!-#REF!</f>
        <v>#REF!</v>
      </c>
      <c r="BW692" s="289" t="e">
        <f>#REF!-#REF!</f>
        <v>#REF!</v>
      </c>
      <c r="BX692" s="289" t="e">
        <f>#REF!-#REF!</f>
        <v>#REF!</v>
      </c>
      <c r="BY692" s="289" t="e">
        <f>#REF!-#REF!</f>
        <v>#REF!</v>
      </c>
      <c r="CA692" s="289" t="e">
        <f>#REF!-#REF!</f>
        <v>#REF!</v>
      </c>
      <c r="CB692" s="289" t="e">
        <f>#REF!-#REF!</f>
        <v>#REF!</v>
      </c>
    </row>
    <row r="693" spans="8:80" hidden="1" x14ac:dyDescent="0.35">
      <c r="H693" s="289" t="e">
        <f>#REF!-#REF!</f>
        <v>#REF!</v>
      </c>
      <c r="I693" s="289" t="e">
        <f>#REF!-#REF!</f>
        <v>#REF!</v>
      </c>
      <c r="J693" s="289" t="e">
        <f>#REF!-#REF!</f>
        <v>#REF!</v>
      </c>
      <c r="K693" s="289" t="e">
        <f>#REF!-#REF!</f>
        <v>#REF!</v>
      </c>
      <c r="L693" s="289" t="e">
        <f>#REF!-#REF!</f>
        <v>#REF!</v>
      </c>
      <c r="M693" s="289" t="e">
        <f>#REF!-#REF!</f>
        <v>#REF!</v>
      </c>
      <c r="N693" s="289" t="e">
        <f>#REF!-#REF!</f>
        <v>#REF!</v>
      </c>
      <c r="O693" s="289" t="e">
        <f>#REF!-#REF!</f>
        <v>#REF!</v>
      </c>
      <c r="P693" s="289" t="e">
        <f>#REF!-#REF!</f>
        <v>#REF!</v>
      </c>
      <c r="Q693" s="289" t="e">
        <f>#REF!-#REF!</f>
        <v>#REF!</v>
      </c>
      <c r="R693" s="289" t="e">
        <f>#REF!-#REF!</f>
        <v>#REF!</v>
      </c>
      <c r="S693" s="289" t="e">
        <f>#REF!-#REF!</f>
        <v>#REF!</v>
      </c>
      <c r="T693" s="289" t="e">
        <f>#REF!-#REF!</f>
        <v>#REF!</v>
      </c>
      <c r="U693" s="289" t="e">
        <f>#REF!-#REF!</f>
        <v>#REF!</v>
      </c>
      <c r="V693" s="289" t="e">
        <f>#REF!-#REF!</f>
        <v>#REF!</v>
      </c>
      <c r="W693" s="289" t="e">
        <f>#REF!-#REF!</f>
        <v>#REF!</v>
      </c>
      <c r="X693" s="289" t="e">
        <f>#REF!-#REF!</f>
        <v>#REF!</v>
      </c>
      <c r="Y693" s="289" t="e">
        <f>#REF!-#REF!</f>
        <v>#REF!</v>
      </c>
      <c r="Z693" s="289" t="e">
        <f>#REF!-#REF!</f>
        <v>#REF!</v>
      </c>
      <c r="AA693" s="289" t="e">
        <f>#REF!-#REF!</f>
        <v>#REF!</v>
      </c>
      <c r="AB693" s="289" t="e">
        <f>#REF!-#REF!</f>
        <v>#REF!</v>
      </c>
      <c r="AC693" s="289" t="e">
        <f>#REF!-#REF!</f>
        <v>#REF!</v>
      </c>
      <c r="AD693" s="289" t="e">
        <f>#REF!-#REF!</f>
        <v>#REF!</v>
      </c>
      <c r="AE693" s="289" t="e">
        <f>#REF!-#REF!</f>
        <v>#REF!</v>
      </c>
      <c r="AF693" s="289" t="e">
        <f>#REF!-#REF!</f>
        <v>#REF!</v>
      </c>
      <c r="AG693" s="289" t="e">
        <f>#REF!-#REF!</f>
        <v>#REF!</v>
      </c>
      <c r="AH693" s="289" t="e">
        <f>#REF!-#REF!</f>
        <v>#REF!</v>
      </c>
      <c r="AI693" s="289" t="e">
        <f>#REF!-#REF!</f>
        <v>#REF!</v>
      </c>
      <c r="AJ693" s="289" t="e">
        <f>#REF!-#REF!</f>
        <v>#REF!</v>
      </c>
      <c r="AK693" s="289" t="e">
        <f>#REF!-#REF!</f>
        <v>#REF!</v>
      </c>
      <c r="AL693" s="289" t="e">
        <f>#REF!-#REF!</f>
        <v>#REF!</v>
      </c>
      <c r="AM693" s="289" t="e">
        <f>#REF!-#REF!</f>
        <v>#REF!</v>
      </c>
      <c r="AN693" s="289" t="e">
        <f>#REF!-#REF!</f>
        <v>#REF!</v>
      </c>
      <c r="AO693" s="289" t="e">
        <f>#REF!-#REF!</f>
        <v>#REF!</v>
      </c>
      <c r="AP693" s="289" t="e">
        <f>#REF!-#REF!</f>
        <v>#REF!</v>
      </c>
      <c r="AQ693" s="289" t="e">
        <f>#REF!-#REF!</f>
        <v>#REF!</v>
      </c>
      <c r="AR693" s="289" t="e">
        <f>#REF!-#REF!</f>
        <v>#REF!</v>
      </c>
      <c r="AS693" s="289" t="e">
        <f>#REF!-#REF!</f>
        <v>#REF!</v>
      </c>
      <c r="AT693" s="289" t="e">
        <f>#REF!-#REF!</f>
        <v>#REF!</v>
      </c>
      <c r="AU693" s="289" t="e">
        <f>#REF!-#REF!</f>
        <v>#REF!</v>
      </c>
      <c r="AV693" s="289" t="e">
        <f>#REF!-#REF!</f>
        <v>#REF!</v>
      </c>
      <c r="AW693" s="289" t="e">
        <f>#REF!-#REF!</f>
        <v>#REF!</v>
      </c>
      <c r="AX693" s="289" t="e">
        <f>#REF!-#REF!</f>
        <v>#REF!</v>
      </c>
      <c r="AY693" s="289" t="e">
        <f>#REF!-#REF!</f>
        <v>#REF!</v>
      </c>
      <c r="AZ693" s="289" t="e">
        <f>#REF!-#REF!</f>
        <v>#REF!</v>
      </c>
      <c r="BA693" s="289" t="e">
        <f>#REF!-#REF!</f>
        <v>#REF!</v>
      </c>
      <c r="BB693" s="289" t="e">
        <f>#REF!-#REF!</f>
        <v>#REF!</v>
      </c>
      <c r="BC693" s="289" t="e">
        <f>#REF!-#REF!</f>
        <v>#REF!</v>
      </c>
      <c r="BD693" s="289" t="e">
        <f>#REF!-#REF!</f>
        <v>#REF!</v>
      </c>
      <c r="BE693" s="289" t="e">
        <f>#REF!-#REF!</f>
        <v>#REF!</v>
      </c>
      <c r="BF693" s="289" t="e">
        <f>#REF!-#REF!</f>
        <v>#REF!</v>
      </c>
      <c r="BG693" s="289" t="e">
        <f>#REF!-#REF!</f>
        <v>#REF!</v>
      </c>
      <c r="BH693" s="289" t="e">
        <f>#REF!-#REF!</f>
        <v>#REF!</v>
      </c>
      <c r="BI693" s="289" t="e">
        <f>#REF!-#REF!</f>
        <v>#REF!</v>
      </c>
      <c r="BJ693" s="289" t="e">
        <f>#REF!-#REF!</f>
        <v>#REF!</v>
      </c>
      <c r="BK693" s="289" t="e">
        <f>#REF!-#REF!</f>
        <v>#REF!</v>
      </c>
      <c r="BL693" s="289" t="e">
        <f>#REF!-#REF!</f>
        <v>#REF!</v>
      </c>
      <c r="BM693" s="289" t="e">
        <f>#REF!-#REF!</f>
        <v>#REF!</v>
      </c>
      <c r="BN693" s="289" t="e">
        <f>#REF!-#REF!</f>
        <v>#REF!</v>
      </c>
      <c r="BO693" s="289" t="e">
        <f>#REF!-#REF!</f>
        <v>#REF!</v>
      </c>
      <c r="BP693" s="289" t="e">
        <f>#REF!-#REF!</f>
        <v>#REF!</v>
      </c>
      <c r="BQ693" s="289" t="e">
        <f>#REF!-#REF!</f>
        <v>#REF!</v>
      </c>
      <c r="BR693" s="289" t="e">
        <f>#REF!-#REF!</f>
        <v>#REF!</v>
      </c>
      <c r="BS693" s="289" t="e">
        <f>#REF!-#REF!</f>
        <v>#REF!</v>
      </c>
      <c r="BT693" s="289" t="e">
        <f>#REF!-#REF!</f>
        <v>#REF!</v>
      </c>
      <c r="BU693" s="289" t="e">
        <f>#REF!-#REF!</f>
        <v>#REF!</v>
      </c>
      <c r="BV693" s="289" t="e">
        <f>#REF!-#REF!</f>
        <v>#REF!</v>
      </c>
      <c r="BW693" s="289" t="e">
        <f>#REF!-#REF!</f>
        <v>#REF!</v>
      </c>
      <c r="BX693" s="289" t="e">
        <f>#REF!-#REF!</f>
        <v>#REF!</v>
      </c>
      <c r="BY693" s="289" t="e">
        <f>#REF!-#REF!</f>
        <v>#REF!</v>
      </c>
      <c r="CA693" s="289" t="e">
        <f>#REF!-#REF!</f>
        <v>#REF!</v>
      </c>
      <c r="CB693" s="289" t="e">
        <f>#REF!-#REF!</f>
        <v>#REF!</v>
      </c>
    </row>
    <row r="694" spans="8:80" hidden="1" x14ac:dyDescent="0.35">
      <c r="H694" s="289" t="e">
        <f>#REF!-#REF!</f>
        <v>#REF!</v>
      </c>
      <c r="I694" s="289" t="e">
        <f>#REF!-#REF!</f>
        <v>#REF!</v>
      </c>
      <c r="J694" s="289" t="e">
        <f>#REF!-#REF!</f>
        <v>#REF!</v>
      </c>
      <c r="K694" s="289" t="e">
        <f>#REF!-#REF!</f>
        <v>#REF!</v>
      </c>
      <c r="L694" s="289" t="e">
        <f>#REF!-#REF!</f>
        <v>#REF!</v>
      </c>
      <c r="M694" s="289" t="e">
        <f>#REF!-#REF!</f>
        <v>#REF!</v>
      </c>
      <c r="N694" s="289" t="e">
        <f>#REF!-#REF!</f>
        <v>#REF!</v>
      </c>
      <c r="O694" s="289" t="e">
        <f>#REF!-#REF!</f>
        <v>#REF!</v>
      </c>
      <c r="P694" s="289" t="e">
        <f>#REF!-#REF!</f>
        <v>#REF!</v>
      </c>
      <c r="Q694" s="289" t="e">
        <f>#REF!-#REF!</f>
        <v>#REF!</v>
      </c>
      <c r="R694" s="289" t="e">
        <f>#REF!-#REF!</f>
        <v>#REF!</v>
      </c>
      <c r="S694" s="289" t="e">
        <f>#REF!-#REF!</f>
        <v>#REF!</v>
      </c>
      <c r="T694" s="289" t="e">
        <f>#REF!-#REF!</f>
        <v>#REF!</v>
      </c>
      <c r="U694" s="289" t="e">
        <f>#REF!-#REF!</f>
        <v>#REF!</v>
      </c>
      <c r="V694" s="289" t="e">
        <f>#REF!-#REF!</f>
        <v>#REF!</v>
      </c>
      <c r="W694" s="289" t="e">
        <f>#REF!-#REF!</f>
        <v>#REF!</v>
      </c>
      <c r="X694" s="289" t="e">
        <f>#REF!-#REF!</f>
        <v>#REF!</v>
      </c>
      <c r="Y694" s="289" t="e">
        <f>#REF!-#REF!</f>
        <v>#REF!</v>
      </c>
      <c r="Z694" s="289" t="e">
        <f>#REF!-#REF!</f>
        <v>#REF!</v>
      </c>
      <c r="AA694" s="289" t="e">
        <f>#REF!-#REF!</f>
        <v>#REF!</v>
      </c>
      <c r="AB694" s="289" t="e">
        <f>#REF!-#REF!</f>
        <v>#REF!</v>
      </c>
      <c r="AC694" s="289" t="e">
        <f>#REF!-#REF!</f>
        <v>#REF!</v>
      </c>
      <c r="AD694" s="289" t="e">
        <f>#REF!-#REF!</f>
        <v>#REF!</v>
      </c>
      <c r="AE694" s="289" t="e">
        <f>#REF!-#REF!</f>
        <v>#REF!</v>
      </c>
      <c r="AF694" s="289" t="e">
        <f>#REF!-#REF!</f>
        <v>#REF!</v>
      </c>
      <c r="AG694" s="289" t="e">
        <f>#REF!-#REF!</f>
        <v>#REF!</v>
      </c>
      <c r="AH694" s="289" t="e">
        <f>#REF!-#REF!</f>
        <v>#REF!</v>
      </c>
      <c r="AI694" s="289" t="e">
        <f>#REF!-#REF!</f>
        <v>#REF!</v>
      </c>
      <c r="AJ694" s="289" t="e">
        <f>#REF!-#REF!</f>
        <v>#REF!</v>
      </c>
      <c r="AK694" s="289" t="e">
        <f>#REF!-#REF!</f>
        <v>#REF!</v>
      </c>
      <c r="AL694" s="289" t="e">
        <f>#REF!-#REF!</f>
        <v>#REF!</v>
      </c>
      <c r="AM694" s="289" t="e">
        <f>#REF!-#REF!</f>
        <v>#REF!</v>
      </c>
      <c r="AN694" s="289" t="e">
        <f>#REF!-#REF!</f>
        <v>#REF!</v>
      </c>
      <c r="AO694" s="289" t="e">
        <f>#REF!-#REF!</f>
        <v>#REF!</v>
      </c>
      <c r="AP694" s="289" t="e">
        <f>#REF!-#REF!</f>
        <v>#REF!</v>
      </c>
      <c r="AQ694" s="289" t="e">
        <f>#REF!-#REF!</f>
        <v>#REF!</v>
      </c>
      <c r="AR694" s="289" t="e">
        <f>#REF!-#REF!</f>
        <v>#REF!</v>
      </c>
      <c r="AS694" s="289" t="e">
        <f>#REF!-#REF!</f>
        <v>#REF!</v>
      </c>
      <c r="AT694" s="289" t="e">
        <f>#REF!-#REF!</f>
        <v>#REF!</v>
      </c>
      <c r="AU694" s="289" t="e">
        <f>#REF!-#REF!</f>
        <v>#REF!</v>
      </c>
      <c r="AV694" s="289" t="e">
        <f>#REF!-#REF!</f>
        <v>#REF!</v>
      </c>
      <c r="AW694" s="289" t="e">
        <f>#REF!-#REF!</f>
        <v>#REF!</v>
      </c>
      <c r="AX694" s="289" t="e">
        <f>#REF!-#REF!</f>
        <v>#REF!</v>
      </c>
      <c r="AY694" s="289" t="e">
        <f>#REF!-#REF!</f>
        <v>#REF!</v>
      </c>
      <c r="AZ694" s="289" t="e">
        <f>#REF!-#REF!</f>
        <v>#REF!</v>
      </c>
      <c r="BA694" s="289" t="e">
        <f>#REF!-#REF!</f>
        <v>#REF!</v>
      </c>
      <c r="BB694" s="289" t="e">
        <f>#REF!-#REF!</f>
        <v>#REF!</v>
      </c>
      <c r="BC694" s="289" t="e">
        <f>#REF!-#REF!</f>
        <v>#REF!</v>
      </c>
      <c r="BD694" s="289" t="e">
        <f>#REF!-#REF!</f>
        <v>#REF!</v>
      </c>
      <c r="BE694" s="289" t="e">
        <f>#REF!-#REF!</f>
        <v>#REF!</v>
      </c>
      <c r="BF694" s="289" t="e">
        <f>#REF!-#REF!</f>
        <v>#REF!</v>
      </c>
      <c r="BG694" s="289" t="e">
        <f>#REF!-#REF!</f>
        <v>#REF!</v>
      </c>
      <c r="BH694" s="289" t="e">
        <f>#REF!-#REF!</f>
        <v>#REF!</v>
      </c>
      <c r="BI694" s="289" t="e">
        <f>#REF!-#REF!</f>
        <v>#REF!</v>
      </c>
      <c r="BJ694" s="289" t="e">
        <f>#REF!-#REF!</f>
        <v>#REF!</v>
      </c>
      <c r="BK694" s="289" t="e">
        <f>#REF!-#REF!</f>
        <v>#REF!</v>
      </c>
      <c r="BL694" s="289" t="e">
        <f>#REF!-#REF!</f>
        <v>#REF!</v>
      </c>
      <c r="BM694" s="289" t="e">
        <f>#REF!-#REF!</f>
        <v>#REF!</v>
      </c>
      <c r="BN694" s="289" t="e">
        <f>#REF!-#REF!</f>
        <v>#REF!</v>
      </c>
      <c r="BO694" s="289" t="e">
        <f>#REF!-#REF!</f>
        <v>#REF!</v>
      </c>
      <c r="BP694" s="289" t="e">
        <f>#REF!-#REF!</f>
        <v>#REF!</v>
      </c>
      <c r="BQ694" s="289" t="e">
        <f>#REF!-#REF!</f>
        <v>#REF!</v>
      </c>
      <c r="BR694" s="289" t="e">
        <f>#REF!-#REF!</f>
        <v>#REF!</v>
      </c>
      <c r="BS694" s="289" t="e">
        <f>#REF!-#REF!</f>
        <v>#REF!</v>
      </c>
      <c r="BT694" s="289" t="e">
        <f>#REF!-#REF!</f>
        <v>#REF!</v>
      </c>
      <c r="BU694" s="289" t="e">
        <f>#REF!-#REF!</f>
        <v>#REF!</v>
      </c>
      <c r="BV694" s="289" t="e">
        <f>#REF!-#REF!</f>
        <v>#REF!</v>
      </c>
      <c r="BW694" s="289" t="e">
        <f>#REF!-#REF!</f>
        <v>#REF!</v>
      </c>
      <c r="BX694" s="289" t="e">
        <f>#REF!-#REF!</f>
        <v>#REF!</v>
      </c>
      <c r="BY694" s="289" t="e">
        <f>#REF!-#REF!</f>
        <v>#REF!</v>
      </c>
      <c r="CA694" s="289" t="e">
        <f>#REF!-#REF!</f>
        <v>#REF!</v>
      </c>
      <c r="CB694" s="289" t="e">
        <f>#REF!-#REF!</f>
        <v>#REF!</v>
      </c>
    </row>
    <row r="695" spans="8:80" hidden="1" x14ac:dyDescent="0.35">
      <c r="H695" s="289" t="e">
        <f>#REF!-#REF!</f>
        <v>#REF!</v>
      </c>
      <c r="I695" s="289" t="e">
        <f>#REF!-#REF!</f>
        <v>#REF!</v>
      </c>
      <c r="J695" s="289" t="e">
        <f>#REF!-#REF!</f>
        <v>#REF!</v>
      </c>
      <c r="K695" s="289" t="e">
        <f>#REF!-#REF!</f>
        <v>#REF!</v>
      </c>
      <c r="L695" s="289" t="e">
        <f>#REF!-#REF!</f>
        <v>#REF!</v>
      </c>
      <c r="M695" s="289" t="e">
        <f>#REF!-#REF!</f>
        <v>#REF!</v>
      </c>
      <c r="N695" s="289" t="e">
        <f>#REF!-#REF!</f>
        <v>#REF!</v>
      </c>
      <c r="O695" s="289" t="e">
        <f>#REF!-#REF!</f>
        <v>#REF!</v>
      </c>
      <c r="P695" s="289" t="e">
        <f>#REF!-#REF!</f>
        <v>#REF!</v>
      </c>
      <c r="Q695" s="289" t="e">
        <f>#REF!-#REF!</f>
        <v>#REF!</v>
      </c>
      <c r="R695" s="289" t="e">
        <f>#REF!-#REF!</f>
        <v>#REF!</v>
      </c>
      <c r="S695" s="289" t="e">
        <f>#REF!-#REF!</f>
        <v>#REF!</v>
      </c>
      <c r="T695" s="289" t="e">
        <f>#REF!-#REF!</f>
        <v>#REF!</v>
      </c>
      <c r="U695" s="289" t="e">
        <f>#REF!-#REF!</f>
        <v>#REF!</v>
      </c>
      <c r="V695" s="289" t="e">
        <f>#REF!-#REF!</f>
        <v>#REF!</v>
      </c>
      <c r="W695" s="289" t="e">
        <f>#REF!-#REF!</f>
        <v>#REF!</v>
      </c>
      <c r="X695" s="289" t="e">
        <f>#REF!-#REF!</f>
        <v>#REF!</v>
      </c>
      <c r="Y695" s="289" t="e">
        <f>#REF!-#REF!</f>
        <v>#REF!</v>
      </c>
      <c r="Z695" s="289" t="e">
        <f>#REF!-#REF!</f>
        <v>#REF!</v>
      </c>
      <c r="AA695" s="289" t="e">
        <f>#REF!-#REF!</f>
        <v>#REF!</v>
      </c>
      <c r="AB695" s="289" t="e">
        <f>#REF!-#REF!</f>
        <v>#REF!</v>
      </c>
      <c r="AC695" s="289" t="e">
        <f>#REF!-#REF!</f>
        <v>#REF!</v>
      </c>
      <c r="AD695" s="289" t="e">
        <f>#REF!-#REF!</f>
        <v>#REF!</v>
      </c>
      <c r="AE695" s="289" t="e">
        <f>#REF!-#REF!</f>
        <v>#REF!</v>
      </c>
      <c r="AF695" s="289" t="e">
        <f>#REF!-#REF!</f>
        <v>#REF!</v>
      </c>
      <c r="AG695" s="289" t="e">
        <f>#REF!-#REF!</f>
        <v>#REF!</v>
      </c>
      <c r="AH695" s="289" t="e">
        <f>#REF!-#REF!</f>
        <v>#REF!</v>
      </c>
      <c r="AI695" s="289" t="e">
        <f>#REF!-#REF!</f>
        <v>#REF!</v>
      </c>
      <c r="AJ695" s="289" t="e">
        <f>#REF!-#REF!</f>
        <v>#REF!</v>
      </c>
      <c r="AK695" s="289" t="e">
        <f>#REF!-#REF!</f>
        <v>#REF!</v>
      </c>
      <c r="AL695" s="289" t="e">
        <f>#REF!-#REF!</f>
        <v>#REF!</v>
      </c>
      <c r="AM695" s="289" t="e">
        <f>#REF!-#REF!</f>
        <v>#REF!</v>
      </c>
      <c r="AN695" s="289" t="e">
        <f>#REF!-#REF!</f>
        <v>#REF!</v>
      </c>
      <c r="AO695" s="289" t="e">
        <f>#REF!-#REF!</f>
        <v>#REF!</v>
      </c>
      <c r="AP695" s="289" t="e">
        <f>#REF!-#REF!</f>
        <v>#REF!</v>
      </c>
      <c r="AQ695" s="289" t="e">
        <f>#REF!-#REF!</f>
        <v>#REF!</v>
      </c>
      <c r="AR695" s="289" t="e">
        <f>#REF!-#REF!</f>
        <v>#REF!</v>
      </c>
      <c r="AS695" s="289" t="e">
        <f>#REF!-#REF!</f>
        <v>#REF!</v>
      </c>
      <c r="AT695" s="289" t="e">
        <f>#REF!-#REF!</f>
        <v>#REF!</v>
      </c>
      <c r="AU695" s="289" t="e">
        <f>#REF!-#REF!</f>
        <v>#REF!</v>
      </c>
      <c r="AV695" s="289" t="e">
        <f>#REF!-#REF!</f>
        <v>#REF!</v>
      </c>
      <c r="AW695" s="289" t="e">
        <f>#REF!-#REF!</f>
        <v>#REF!</v>
      </c>
      <c r="AX695" s="289" t="e">
        <f>#REF!-#REF!</f>
        <v>#REF!</v>
      </c>
      <c r="AY695" s="289" t="e">
        <f>#REF!-#REF!</f>
        <v>#REF!</v>
      </c>
      <c r="AZ695" s="289" t="e">
        <f>#REF!-#REF!</f>
        <v>#REF!</v>
      </c>
      <c r="BA695" s="289" t="e">
        <f>#REF!-#REF!</f>
        <v>#REF!</v>
      </c>
      <c r="BB695" s="289" t="e">
        <f>#REF!-#REF!</f>
        <v>#REF!</v>
      </c>
      <c r="BC695" s="289" t="e">
        <f>#REF!-#REF!</f>
        <v>#REF!</v>
      </c>
      <c r="BD695" s="289" t="e">
        <f>#REF!-#REF!</f>
        <v>#REF!</v>
      </c>
      <c r="BE695" s="289" t="e">
        <f>#REF!-#REF!</f>
        <v>#REF!</v>
      </c>
      <c r="BF695" s="289" t="e">
        <f>#REF!-#REF!</f>
        <v>#REF!</v>
      </c>
      <c r="BG695" s="289" t="e">
        <f>#REF!-#REF!</f>
        <v>#REF!</v>
      </c>
      <c r="BH695" s="289" t="e">
        <f>#REF!-#REF!</f>
        <v>#REF!</v>
      </c>
      <c r="BI695" s="289" t="e">
        <f>#REF!-#REF!</f>
        <v>#REF!</v>
      </c>
      <c r="BJ695" s="289" t="e">
        <f>#REF!-#REF!</f>
        <v>#REF!</v>
      </c>
      <c r="BK695" s="289" t="e">
        <f>#REF!-#REF!</f>
        <v>#REF!</v>
      </c>
      <c r="BL695" s="289" t="e">
        <f>#REF!-#REF!</f>
        <v>#REF!</v>
      </c>
      <c r="BM695" s="289" t="e">
        <f>#REF!-#REF!</f>
        <v>#REF!</v>
      </c>
      <c r="BN695" s="289" t="e">
        <f>#REF!-#REF!</f>
        <v>#REF!</v>
      </c>
      <c r="BO695" s="289" t="e">
        <f>#REF!-#REF!</f>
        <v>#REF!</v>
      </c>
      <c r="BP695" s="289" t="e">
        <f>#REF!-#REF!</f>
        <v>#REF!</v>
      </c>
      <c r="BQ695" s="289" t="e">
        <f>#REF!-#REF!</f>
        <v>#REF!</v>
      </c>
      <c r="BR695" s="289" t="e">
        <f>#REF!-#REF!</f>
        <v>#REF!</v>
      </c>
      <c r="BS695" s="289" t="e">
        <f>#REF!-#REF!</f>
        <v>#REF!</v>
      </c>
      <c r="BT695" s="289" t="e">
        <f>#REF!-#REF!</f>
        <v>#REF!</v>
      </c>
      <c r="BU695" s="289" t="e">
        <f>#REF!-#REF!</f>
        <v>#REF!</v>
      </c>
      <c r="BV695" s="289" t="e">
        <f>#REF!-#REF!</f>
        <v>#REF!</v>
      </c>
      <c r="BW695" s="289" t="e">
        <f>#REF!-#REF!</f>
        <v>#REF!</v>
      </c>
      <c r="BX695" s="289" t="e">
        <f>#REF!-#REF!</f>
        <v>#REF!</v>
      </c>
      <c r="BY695" s="289" t="e">
        <f>#REF!-#REF!</f>
        <v>#REF!</v>
      </c>
      <c r="CA695" s="289" t="e">
        <f>#REF!-#REF!</f>
        <v>#REF!</v>
      </c>
      <c r="CB695" s="289" t="e">
        <f>#REF!-#REF!</f>
        <v>#REF!</v>
      </c>
    </row>
    <row r="696" spans="8:80" hidden="1" x14ac:dyDescent="0.35">
      <c r="H696" s="289">
        <f t="shared" ref="H696:BS696" si="150">H244-BZ244</f>
        <v>0</v>
      </c>
      <c r="I696" s="289">
        <f t="shared" si="150"/>
        <v>0</v>
      </c>
      <c r="J696" s="289">
        <f t="shared" si="150"/>
        <v>0</v>
      </c>
      <c r="K696" s="289">
        <f t="shared" si="150"/>
        <v>0</v>
      </c>
      <c r="L696" s="289">
        <f t="shared" si="150"/>
        <v>0</v>
      </c>
      <c r="M696" s="289">
        <f t="shared" si="150"/>
        <v>0</v>
      </c>
      <c r="N696" s="289">
        <f t="shared" si="150"/>
        <v>0</v>
      </c>
      <c r="O696" s="289">
        <f t="shared" si="150"/>
        <v>0</v>
      </c>
      <c r="P696" s="289">
        <f t="shared" si="150"/>
        <v>0</v>
      </c>
      <c r="Q696" s="289">
        <f t="shared" si="150"/>
        <v>0</v>
      </c>
      <c r="R696" s="289">
        <f t="shared" si="150"/>
        <v>0</v>
      </c>
      <c r="S696" s="289">
        <f t="shared" si="150"/>
        <v>0</v>
      </c>
      <c r="T696" s="289">
        <f t="shared" si="150"/>
        <v>0</v>
      </c>
      <c r="U696" s="289">
        <f t="shared" si="150"/>
        <v>0</v>
      </c>
      <c r="V696" s="289">
        <f t="shared" si="150"/>
        <v>0</v>
      </c>
      <c r="W696" s="289">
        <f t="shared" si="150"/>
        <v>0</v>
      </c>
      <c r="X696" s="289">
        <f t="shared" si="150"/>
        <v>0</v>
      </c>
      <c r="Y696" s="289">
        <f t="shared" si="150"/>
        <v>0</v>
      </c>
      <c r="Z696" s="289">
        <f t="shared" si="150"/>
        <v>0</v>
      </c>
      <c r="AA696" s="289">
        <f t="shared" si="150"/>
        <v>0</v>
      </c>
      <c r="AB696" s="289">
        <f t="shared" si="150"/>
        <v>0</v>
      </c>
      <c r="AC696" s="289">
        <f t="shared" si="150"/>
        <v>0</v>
      </c>
      <c r="AD696" s="289">
        <f t="shared" si="150"/>
        <v>0</v>
      </c>
      <c r="AE696" s="289">
        <f t="shared" si="150"/>
        <v>0</v>
      </c>
      <c r="AF696" s="289">
        <f t="shared" si="150"/>
        <v>0</v>
      </c>
      <c r="AG696" s="289">
        <f t="shared" si="150"/>
        <v>0</v>
      </c>
      <c r="AH696" s="289">
        <f t="shared" si="150"/>
        <v>0</v>
      </c>
      <c r="AI696" s="289">
        <f t="shared" si="150"/>
        <v>0</v>
      </c>
      <c r="AJ696" s="289">
        <f t="shared" si="150"/>
        <v>0</v>
      </c>
      <c r="AK696" s="289">
        <f t="shared" si="150"/>
        <v>0</v>
      </c>
      <c r="AL696" s="289">
        <f t="shared" si="150"/>
        <v>0</v>
      </c>
      <c r="AM696" s="289">
        <f t="shared" si="150"/>
        <v>0</v>
      </c>
      <c r="AN696" s="289">
        <f t="shared" si="150"/>
        <v>0</v>
      </c>
      <c r="AO696" s="289">
        <f t="shared" si="150"/>
        <v>0</v>
      </c>
      <c r="AP696" s="289">
        <f t="shared" si="150"/>
        <v>0</v>
      </c>
      <c r="AQ696" s="289">
        <f t="shared" si="150"/>
        <v>0</v>
      </c>
      <c r="AR696" s="289">
        <f t="shared" si="150"/>
        <v>0</v>
      </c>
      <c r="AS696" s="289">
        <f t="shared" si="150"/>
        <v>0</v>
      </c>
      <c r="AT696" s="289">
        <f t="shared" si="150"/>
        <v>0</v>
      </c>
      <c r="AU696" s="289">
        <f t="shared" si="150"/>
        <v>0</v>
      </c>
      <c r="AV696" s="289">
        <f t="shared" si="150"/>
        <v>0</v>
      </c>
      <c r="AW696" s="289">
        <f t="shared" si="150"/>
        <v>0</v>
      </c>
      <c r="AX696" s="289">
        <f t="shared" si="150"/>
        <v>0</v>
      </c>
      <c r="AY696" s="289">
        <f t="shared" si="150"/>
        <v>0</v>
      </c>
      <c r="AZ696" s="289">
        <f t="shared" si="150"/>
        <v>0</v>
      </c>
      <c r="BA696" s="289">
        <f t="shared" si="150"/>
        <v>0</v>
      </c>
      <c r="BB696" s="289">
        <f t="shared" si="150"/>
        <v>0</v>
      </c>
      <c r="BC696" s="289">
        <f t="shared" si="150"/>
        <v>0</v>
      </c>
      <c r="BD696" s="289">
        <f t="shared" si="150"/>
        <v>0</v>
      </c>
      <c r="BE696" s="289">
        <f t="shared" si="150"/>
        <v>0</v>
      </c>
      <c r="BF696" s="289">
        <f t="shared" si="150"/>
        <v>0</v>
      </c>
      <c r="BG696" s="289">
        <f t="shared" si="150"/>
        <v>0</v>
      </c>
      <c r="BH696" s="289">
        <f t="shared" si="150"/>
        <v>0</v>
      </c>
      <c r="BI696" s="289">
        <f t="shared" si="150"/>
        <v>0</v>
      </c>
      <c r="BJ696" s="289">
        <f t="shared" si="150"/>
        <v>0</v>
      </c>
      <c r="BK696" s="289">
        <f t="shared" si="150"/>
        <v>0</v>
      </c>
      <c r="BL696" s="289">
        <f t="shared" si="150"/>
        <v>0</v>
      </c>
      <c r="BM696" s="289">
        <f t="shared" si="150"/>
        <v>0</v>
      </c>
      <c r="BN696" s="289">
        <f t="shared" si="150"/>
        <v>0</v>
      </c>
      <c r="BO696" s="289">
        <f t="shared" si="150"/>
        <v>0</v>
      </c>
      <c r="BP696" s="289">
        <f t="shared" si="150"/>
        <v>0</v>
      </c>
      <c r="BQ696" s="289">
        <f t="shared" si="150"/>
        <v>0</v>
      </c>
      <c r="BR696" s="289">
        <f t="shared" si="150"/>
        <v>0</v>
      </c>
      <c r="BS696" s="289">
        <f t="shared" si="150"/>
        <v>0</v>
      </c>
      <c r="BT696" s="289">
        <f t="shared" ref="BT696:BY696" si="151">BT244-EL244</f>
        <v>0</v>
      </c>
      <c r="BU696" s="289">
        <f t="shared" si="151"/>
        <v>0</v>
      </c>
      <c r="BV696" s="289">
        <f t="shared" si="151"/>
        <v>0</v>
      </c>
      <c r="BW696" s="289">
        <f t="shared" si="151"/>
        <v>0</v>
      </c>
      <c r="BX696" s="289">
        <f t="shared" si="151"/>
        <v>0</v>
      </c>
      <c r="BY696" s="289">
        <f t="shared" si="151"/>
        <v>0</v>
      </c>
      <c r="CA696" s="289">
        <f>CA244-ER244</f>
        <v>0</v>
      </c>
      <c r="CB696" s="289" t="e">
        <f>CB244-#REF!</f>
        <v>#REF!</v>
      </c>
    </row>
    <row r="697" spans="8:80" hidden="1" x14ac:dyDescent="0.35">
      <c r="H697" s="289" t="e">
        <f>#REF!-#REF!</f>
        <v>#REF!</v>
      </c>
      <c r="I697" s="289" t="e">
        <f>#REF!-#REF!</f>
        <v>#REF!</v>
      </c>
      <c r="J697" s="289" t="e">
        <f>#REF!-#REF!</f>
        <v>#REF!</v>
      </c>
      <c r="K697" s="289" t="e">
        <f>#REF!-#REF!</f>
        <v>#REF!</v>
      </c>
      <c r="L697" s="289" t="e">
        <f>#REF!-#REF!</f>
        <v>#REF!</v>
      </c>
      <c r="M697" s="289" t="e">
        <f>#REF!-#REF!</f>
        <v>#REF!</v>
      </c>
      <c r="N697" s="289" t="e">
        <f>#REF!-#REF!</f>
        <v>#REF!</v>
      </c>
      <c r="O697" s="289" t="e">
        <f>#REF!-#REF!</f>
        <v>#REF!</v>
      </c>
      <c r="P697" s="289" t="e">
        <f>#REF!-#REF!</f>
        <v>#REF!</v>
      </c>
      <c r="Q697" s="289" t="e">
        <f>#REF!-#REF!</f>
        <v>#REF!</v>
      </c>
      <c r="R697" s="289" t="e">
        <f>#REF!-#REF!</f>
        <v>#REF!</v>
      </c>
      <c r="S697" s="289" t="e">
        <f>#REF!-#REF!</f>
        <v>#REF!</v>
      </c>
      <c r="T697" s="289" t="e">
        <f>#REF!-#REF!</f>
        <v>#REF!</v>
      </c>
      <c r="U697" s="289" t="e">
        <f>#REF!-#REF!</f>
        <v>#REF!</v>
      </c>
      <c r="V697" s="289" t="e">
        <f>#REF!-#REF!</f>
        <v>#REF!</v>
      </c>
      <c r="W697" s="289" t="e">
        <f>#REF!-#REF!</f>
        <v>#REF!</v>
      </c>
      <c r="X697" s="289" t="e">
        <f>#REF!-#REF!</f>
        <v>#REF!</v>
      </c>
      <c r="Y697" s="289" t="e">
        <f>#REF!-#REF!</f>
        <v>#REF!</v>
      </c>
      <c r="Z697" s="289" t="e">
        <f>#REF!-#REF!</f>
        <v>#REF!</v>
      </c>
      <c r="AA697" s="289" t="e">
        <f>#REF!-#REF!</f>
        <v>#REF!</v>
      </c>
      <c r="AB697" s="289" t="e">
        <f>#REF!-#REF!</f>
        <v>#REF!</v>
      </c>
      <c r="AC697" s="289" t="e">
        <f>#REF!-#REF!</f>
        <v>#REF!</v>
      </c>
      <c r="AD697" s="289" t="e">
        <f>#REF!-#REF!</f>
        <v>#REF!</v>
      </c>
      <c r="AE697" s="289" t="e">
        <f>#REF!-#REF!</f>
        <v>#REF!</v>
      </c>
      <c r="AF697" s="289" t="e">
        <f>#REF!-#REF!</f>
        <v>#REF!</v>
      </c>
      <c r="AG697" s="289" t="e">
        <f>#REF!-#REF!</f>
        <v>#REF!</v>
      </c>
      <c r="AH697" s="289" t="e">
        <f>#REF!-#REF!</f>
        <v>#REF!</v>
      </c>
      <c r="AI697" s="289" t="e">
        <f>#REF!-#REF!</f>
        <v>#REF!</v>
      </c>
      <c r="AJ697" s="289" t="e">
        <f>#REF!-#REF!</f>
        <v>#REF!</v>
      </c>
      <c r="AK697" s="289" t="e">
        <f>#REF!-#REF!</f>
        <v>#REF!</v>
      </c>
      <c r="AL697" s="289" t="e">
        <f>#REF!-#REF!</f>
        <v>#REF!</v>
      </c>
      <c r="AM697" s="289" t="e">
        <f>#REF!-#REF!</f>
        <v>#REF!</v>
      </c>
      <c r="AN697" s="289" t="e">
        <f>#REF!-#REF!</f>
        <v>#REF!</v>
      </c>
      <c r="AO697" s="289" t="e">
        <f>#REF!-#REF!</f>
        <v>#REF!</v>
      </c>
      <c r="AP697" s="289" t="e">
        <f>#REF!-#REF!</f>
        <v>#REF!</v>
      </c>
      <c r="AQ697" s="289" t="e">
        <f>#REF!-#REF!</f>
        <v>#REF!</v>
      </c>
      <c r="AR697" s="289" t="e">
        <f>#REF!-#REF!</f>
        <v>#REF!</v>
      </c>
      <c r="AS697" s="289" t="e">
        <f>#REF!-#REF!</f>
        <v>#REF!</v>
      </c>
      <c r="AT697" s="289" t="e">
        <f>#REF!-#REF!</f>
        <v>#REF!</v>
      </c>
      <c r="AU697" s="289" t="e">
        <f>#REF!-#REF!</f>
        <v>#REF!</v>
      </c>
      <c r="AV697" s="289" t="e">
        <f>#REF!-#REF!</f>
        <v>#REF!</v>
      </c>
      <c r="AW697" s="289" t="e">
        <f>#REF!-#REF!</f>
        <v>#REF!</v>
      </c>
      <c r="AX697" s="289" t="e">
        <f>#REF!-#REF!</f>
        <v>#REF!</v>
      </c>
      <c r="AY697" s="289" t="e">
        <f>#REF!-#REF!</f>
        <v>#REF!</v>
      </c>
      <c r="AZ697" s="289" t="e">
        <f>#REF!-#REF!</f>
        <v>#REF!</v>
      </c>
      <c r="BA697" s="289" t="e">
        <f>#REF!-#REF!</f>
        <v>#REF!</v>
      </c>
      <c r="BB697" s="289" t="e">
        <f>#REF!-#REF!</f>
        <v>#REF!</v>
      </c>
      <c r="BC697" s="289" t="e">
        <f>#REF!-#REF!</f>
        <v>#REF!</v>
      </c>
      <c r="BD697" s="289" t="e">
        <f>#REF!-#REF!</f>
        <v>#REF!</v>
      </c>
      <c r="BE697" s="289" t="e">
        <f>#REF!-#REF!</f>
        <v>#REF!</v>
      </c>
      <c r="BF697" s="289" t="e">
        <f>#REF!-#REF!</f>
        <v>#REF!</v>
      </c>
      <c r="BG697" s="289" t="e">
        <f>#REF!-#REF!</f>
        <v>#REF!</v>
      </c>
      <c r="BH697" s="289" t="e">
        <f>#REF!-#REF!</f>
        <v>#REF!</v>
      </c>
      <c r="BI697" s="289" t="e">
        <f>#REF!-#REF!</f>
        <v>#REF!</v>
      </c>
      <c r="BJ697" s="289" t="e">
        <f>#REF!-#REF!</f>
        <v>#REF!</v>
      </c>
      <c r="BK697" s="289" t="e">
        <f>#REF!-#REF!</f>
        <v>#REF!</v>
      </c>
      <c r="BL697" s="289" t="e">
        <f>#REF!-#REF!</f>
        <v>#REF!</v>
      </c>
      <c r="BM697" s="289" t="e">
        <f>#REF!-#REF!</f>
        <v>#REF!</v>
      </c>
      <c r="BN697" s="289" t="e">
        <f>#REF!-#REF!</f>
        <v>#REF!</v>
      </c>
      <c r="BO697" s="289" t="e">
        <f>#REF!-#REF!</f>
        <v>#REF!</v>
      </c>
      <c r="BP697" s="289" t="e">
        <f>#REF!-#REF!</f>
        <v>#REF!</v>
      </c>
      <c r="BQ697" s="289" t="e">
        <f>#REF!-#REF!</f>
        <v>#REF!</v>
      </c>
      <c r="BR697" s="289" t="e">
        <f>#REF!-#REF!</f>
        <v>#REF!</v>
      </c>
      <c r="BS697" s="289" t="e">
        <f>#REF!-#REF!</f>
        <v>#REF!</v>
      </c>
      <c r="BT697" s="289" t="e">
        <f>#REF!-#REF!</f>
        <v>#REF!</v>
      </c>
      <c r="BU697" s="289" t="e">
        <f>#REF!-#REF!</f>
        <v>#REF!</v>
      </c>
      <c r="BV697" s="289" t="e">
        <f>#REF!-#REF!</f>
        <v>#REF!</v>
      </c>
      <c r="BW697" s="289" t="e">
        <f>#REF!-#REF!</f>
        <v>#REF!</v>
      </c>
      <c r="BX697" s="289" t="e">
        <f>#REF!-#REF!</f>
        <v>#REF!</v>
      </c>
      <c r="BY697" s="289" t="e">
        <f>#REF!-#REF!</f>
        <v>#REF!</v>
      </c>
      <c r="CA697" s="289" t="e">
        <f>#REF!-#REF!</f>
        <v>#REF!</v>
      </c>
      <c r="CB697" s="289" t="e">
        <f>#REF!-#REF!</f>
        <v>#REF!</v>
      </c>
    </row>
    <row r="698" spans="8:80" hidden="1" x14ac:dyDescent="0.35">
      <c r="H698" s="289">
        <f t="shared" ref="H698:BS701" si="152">H245-BZ245</f>
        <v>0</v>
      </c>
      <c r="I698" s="289">
        <f t="shared" si="152"/>
        <v>0</v>
      </c>
      <c r="J698" s="289">
        <f t="shared" si="152"/>
        <v>0</v>
      </c>
      <c r="K698" s="289">
        <f t="shared" si="152"/>
        <v>0</v>
      </c>
      <c r="L698" s="289">
        <f t="shared" si="152"/>
        <v>0</v>
      </c>
      <c r="M698" s="289">
        <f t="shared" si="152"/>
        <v>0</v>
      </c>
      <c r="N698" s="289">
        <f t="shared" si="152"/>
        <v>0</v>
      </c>
      <c r="O698" s="289">
        <f t="shared" si="152"/>
        <v>0</v>
      </c>
      <c r="P698" s="289">
        <f t="shared" si="152"/>
        <v>0</v>
      </c>
      <c r="Q698" s="289">
        <f t="shared" si="152"/>
        <v>0</v>
      </c>
      <c r="R698" s="289">
        <f t="shared" si="152"/>
        <v>0</v>
      </c>
      <c r="S698" s="289">
        <f t="shared" si="152"/>
        <v>0</v>
      </c>
      <c r="T698" s="289">
        <f t="shared" si="152"/>
        <v>0</v>
      </c>
      <c r="U698" s="289">
        <f t="shared" si="152"/>
        <v>0</v>
      </c>
      <c r="V698" s="289">
        <f t="shared" si="152"/>
        <v>0</v>
      </c>
      <c r="W698" s="289">
        <f t="shared" si="152"/>
        <v>0</v>
      </c>
      <c r="X698" s="289">
        <f t="shared" si="152"/>
        <v>0</v>
      </c>
      <c r="Y698" s="289">
        <f t="shared" si="152"/>
        <v>0</v>
      </c>
      <c r="Z698" s="289">
        <f t="shared" si="152"/>
        <v>0</v>
      </c>
      <c r="AA698" s="289">
        <f t="shared" si="152"/>
        <v>0</v>
      </c>
      <c r="AB698" s="289">
        <f t="shared" si="152"/>
        <v>0</v>
      </c>
      <c r="AC698" s="289">
        <f t="shared" si="152"/>
        <v>0</v>
      </c>
      <c r="AD698" s="289">
        <f t="shared" si="152"/>
        <v>0</v>
      </c>
      <c r="AE698" s="289">
        <f t="shared" si="152"/>
        <v>0</v>
      </c>
      <c r="AF698" s="289">
        <f t="shared" si="152"/>
        <v>0</v>
      </c>
      <c r="AG698" s="289">
        <f t="shared" si="152"/>
        <v>0</v>
      </c>
      <c r="AH698" s="289">
        <f t="shared" si="152"/>
        <v>0</v>
      </c>
      <c r="AI698" s="289">
        <f t="shared" si="152"/>
        <v>0</v>
      </c>
      <c r="AJ698" s="289">
        <f t="shared" si="152"/>
        <v>0</v>
      </c>
      <c r="AK698" s="289">
        <f t="shared" si="152"/>
        <v>0</v>
      </c>
      <c r="AL698" s="289">
        <f t="shared" si="152"/>
        <v>0</v>
      </c>
      <c r="AM698" s="289">
        <f t="shared" si="152"/>
        <v>0</v>
      </c>
      <c r="AN698" s="289">
        <f t="shared" si="152"/>
        <v>0</v>
      </c>
      <c r="AO698" s="289">
        <f t="shared" si="152"/>
        <v>0</v>
      </c>
      <c r="AP698" s="289">
        <f t="shared" si="152"/>
        <v>0</v>
      </c>
      <c r="AQ698" s="289">
        <f t="shared" si="152"/>
        <v>0</v>
      </c>
      <c r="AR698" s="289">
        <f t="shared" si="152"/>
        <v>0</v>
      </c>
      <c r="AS698" s="289">
        <f t="shared" si="152"/>
        <v>0</v>
      </c>
      <c r="AT698" s="289">
        <f t="shared" si="152"/>
        <v>0</v>
      </c>
      <c r="AU698" s="289">
        <f t="shared" si="152"/>
        <v>0</v>
      </c>
      <c r="AV698" s="289">
        <f t="shared" si="152"/>
        <v>0</v>
      </c>
      <c r="AW698" s="289">
        <f t="shared" si="152"/>
        <v>0</v>
      </c>
      <c r="AX698" s="289">
        <f t="shared" si="152"/>
        <v>0</v>
      </c>
      <c r="AY698" s="289">
        <f t="shared" si="152"/>
        <v>0</v>
      </c>
      <c r="AZ698" s="289">
        <f t="shared" si="152"/>
        <v>0</v>
      </c>
      <c r="BA698" s="289">
        <f t="shared" si="152"/>
        <v>0</v>
      </c>
      <c r="BB698" s="289">
        <f t="shared" si="152"/>
        <v>0</v>
      </c>
      <c r="BC698" s="289">
        <f t="shared" si="152"/>
        <v>0</v>
      </c>
      <c r="BD698" s="289">
        <f t="shared" si="152"/>
        <v>0</v>
      </c>
      <c r="BE698" s="289">
        <f t="shared" si="152"/>
        <v>0</v>
      </c>
      <c r="BF698" s="289">
        <f t="shared" si="152"/>
        <v>0</v>
      </c>
      <c r="BG698" s="289">
        <f t="shared" si="152"/>
        <v>0</v>
      </c>
      <c r="BH698" s="289">
        <f t="shared" si="152"/>
        <v>0</v>
      </c>
      <c r="BI698" s="289">
        <f t="shared" si="152"/>
        <v>0</v>
      </c>
      <c r="BJ698" s="289">
        <f t="shared" si="152"/>
        <v>0</v>
      </c>
      <c r="BK698" s="289">
        <f t="shared" si="152"/>
        <v>0</v>
      </c>
      <c r="BL698" s="289">
        <f t="shared" si="152"/>
        <v>0</v>
      </c>
      <c r="BM698" s="289">
        <f t="shared" si="152"/>
        <v>0</v>
      </c>
      <c r="BN698" s="289">
        <f t="shared" si="152"/>
        <v>0</v>
      </c>
      <c r="BO698" s="289">
        <f t="shared" si="152"/>
        <v>0</v>
      </c>
      <c r="BP698" s="289">
        <f t="shared" si="152"/>
        <v>0</v>
      </c>
      <c r="BQ698" s="289">
        <f t="shared" si="152"/>
        <v>0</v>
      </c>
      <c r="BR698" s="289">
        <f t="shared" si="152"/>
        <v>0</v>
      </c>
      <c r="BS698" s="289">
        <f t="shared" si="152"/>
        <v>0</v>
      </c>
      <c r="BT698" s="289">
        <f t="shared" ref="BP698:BY701" si="153">BT245-EL245</f>
        <v>0</v>
      </c>
      <c r="BU698" s="289">
        <f t="shared" si="153"/>
        <v>0</v>
      </c>
      <c r="BV698" s="289">
        <f t="shared" si="153"/>
        <v>0</v>
      </c>
      <c r="BW698" s="289">
        <f t="shared" si="153"/>
        <v>0</v>
      </c>
      <c r="BX698" s="289">
        <f t="shared" si="153"/>
        <v>0</v>
      </c>
      <c r="BY698" s="289">
        <f t="shared" si="153"/>
        <v>0</v>
      </c>
      <c r="CA698" s="289">
        <f>CA245-ER245</f>
        <v>0</v>
      </c>
      <c r="CB698" s="289" t="e">
        <f>CB245-#REF!</f>
        <v>#REF!</v>
      </c>
    </row>
    <row r="699" spans="8:80" hidden="1" x14ac:dyDescent="0.35">
      <c r="H699" s="289">
        <f t="shared" si="152"/>
        <v>0</v>
      </c>
      <c r="I699" s="289">
        <f t="shared" si="152"/>
        <v>0</v>
      </c>
      <c r="J699" s="289">
        <f t="shared" si="152"/>
        <v>0</v>
      </c>
      <c r="K699" s="289">
        <f t="shared" si="152"/>
        <v>0</v>
      </c>
      <c r="L699" s="289">
        <f t="shared" si="152"/>
        <v>0</v>
      </c>
      <c r="M699" s="289">
        <f t="shared" si="152"/>
        <v>0</v>
      </c>
      <c r="N699" s="289">
        <f t="shared" si="152"/>
        <v>0</v>
      </c>
      <c r="O699" s="289">
        <f t="shared" si="152"/>
        <v>0</v>
      </c>
      <c r="P699" s="289">
        <f t="shared" si="152"/>
        <v>0</v>
      </c>
      <c r="Q699" s="289">
        <f t="shared" si="152"/>
        <v>0</v>
      </c>
      <c r="R699" s="289">
        <f t="shared" si="152"/>
        <v>0</v>
      </c>
      <c r="S699" s="289">
        <f t="shared" si="152"/>
        <v>0</v>
      </c>
      <c r="T699" s="289">
        <f t="shared" si="152"/>
        <v>0</v>
      </c>
      <c r="U699" s="289">
        <f t="shared" si="152"/>
        <v>0</v>
      </c>
      <c r="V699" s="289">
        <f t="shared" si="152"/>
        <v>0</v>
      </c>
      <c r="W699" s="289">
        <f t="shared" si="152"/>
        <v>0</v>
      </c>
      <c r="X699" s="289">
        <f t="shared" si="152"/>
        <v>0</v>
      </c>
      <c r="Y699" s="289">
        <f t="shared" si="152"/>
        <v>0</v>
      </c>
      <c r="Z699" s="289">
        <f t="shared" si="152"/>
        <v>0</v>
      </c>
      <c r="AA699" s="289">
        <f t="shared" si="152"/>
        <v>0</v>
      </c>
      <c r="AB699" s="289">
        <f t="shared" si="152"/>
        <v>0</v>
      </c>
      <c r="AC699" s="289">
        <f t="shared" si="152"/>
        <v>0</v>
      </c>
      <c r="AD699" s="289">
        <f t="shared" si="152"/>
        <v>0</v>
      </c>
      <c r="AE699" s="289">
        <f t="shared" si="152"/>
        <v>0</v>
      </c>
      <c r="AF699" s="289">
        <f t="shared" si="152"/>
        <v>0</v>
      </c>
      <c r="AG699" s="289">
        <f t="shared" si="152"/>
        <v>0</v>
      </c>
      <c r="AH699" s="289">
        <f t="shared" si="152"/>
        <v>0</v>
      </c>
      <c r="AI699" s="289">
        <f t="shared" si="152"/>
        <v>0</v>
      </c>
      <c r="AJ699" s="289">
        <f t="shared" si="152"/>
        <v>0</v>
      </c>
      <c r="AK699" s="289">
        <f t="shared" si="152"/>
        <v>0</v>
      </c>
      <c r="AL699" s="289">
        <f t="shared" si="152"/>
        <v>0</v>
      </c>
      <c r="AM699" s="289">
        <f t="shared" si="152"/>
        <v>0</v>
      </c>
      <c r="AN699" s="289">
        <f t="shared" si="152"/>
        <v>0</v>
      </c>
      <c r="AO699" s="289">
        <f t="shared" si="152"/>
        <v>0</v>
      </c>
      <c r="AP699" s="289">
        <f t="shared" si="152"/>
        <v>0</v>
      </c>
      <c r="AQ699" s="289">
        <f t="shared" si="152"/>
        <v>0</v>
      </c>
      <c r="AR699" s="289">
        <f t="shared" si="152"/>
        <v>0</v>
      </c>
      <c r="AS699" s="289">
        <f t="shared" si="152"/>
        <v>0</v>
      </c>
      <c r="AT699" s="289">
        <f t="shared" si="152"/>
        <v>0</v>
      </c>
      <c r="AU699" s="289">
        <f t="shared" si="152"/>
        <v>0</v>
      </c>
      <c r="AV699" s="289">
        <f t="shared" si="152"/>
        <v>0</v>
      </c>
      <c r="AW699" s="289">
        <f t="shared" si="152"/>
        <v>0</v>
      </c>
      <c r="AX699" s="289">
        <f t="shared" si="152"/>
        <v>0</v>
      </c>
      <c r="AY699" s="289">
        <f t="shared" si="152"/>
        <v>0</v>
      </c>
      <c r="AZ699" s="289">
        <f t="shared" si="152"/>
        <v>0</v>
      </c>
      <c r="BA699" s="289">
        <f t="shared" si="152"/>
        <v>0</v>
      </c>
      <c r="BB699" s="289">
        <f t="shared" si="152"/>
        <v>0</v>
      </c>
      <c r="BC699" s="289">
        <f t="shared" si="152"/>
        <v>0</v>
      </c>
      <c r="BD699" s="289">
        <f t="shared" si="152"/>
        <v>0</v>
      </c>
      <c r="BE699" s="289">
        <f t="shared" si="152"/>
        <v>0</v>
      </c>
      <c r="BF699" s="289">
        <f t="shared" si="152"/>
        <v>0</v>
      </c>
      <c r="BG699" s="289">
        <f t="shared" si="152"/>
        <v>0</v>
      </c>
      <c r="BH699" s="289">
        <f t="shared" si="152"/>
        <v>0</v>
      </c>
      <c r="BI699" s="289">
        <f t="shared" si="152"/>
        <v>0</v>
      </c>
      <c r="BJ699" s="289">
        <f t="shared" si="152"/>
        <v>0</v>
      </c>
      <c r="BK699" s="289">
        <f t="shared" si="152"/>
        <v>0</v>
      </c>
      <c r="BL699" s="289">
        <f t="shared" si="152"/>
        <v>0</v>
      </c>
      <c r="BM699" s="289">
        <f t="shared" si="152"/>
        <v>0</v>
      </c>
      <c r="BN699" s="289">
        <f t="shared" si="152"/>
        <v>0</v>
      </c>
      <c r="BO699" s="289">
        <f t="shared" si="152"/>
        <v>0</v>
      </c>
      <c r="BP699" s="289">
        <f t="shared" si="153"/>
        <v>0</v>
      </c>
      <c r="BQ699" s="289">
        <f t="shared" si="153"/>
        <v>0</v>
      </c>
      <c r="BR699" s="289">
        <f t="shared" si="153"/>
        <v>0</v>
      </c>
      <c r="BS699" s="289">
        <f t="shared" si="153"/>
        <v>0</v>
      </c>
      <c r="BT699" s="289">
        <f t="shared" si="153"/>
        <v>0</v>
      </c>
      <c r="BU699" s="289">
        <f t="shared" si="153"/>
        <v>0</v>
      </c>
      <c r="BV699" s="289">
        <f t="shared" si="153"/>
        <v>0</v>
      </c>
      <c r="BW699" s="289">
        <f t="shared" si="153"/>
        <v>0</v>
      </c>
      <c r="BX699" s="289">
        <f t="shared" si="153"/>
        <v>0</v>
      </c>
      <c r="BY699" s="289">
        <f t="shared" si="153"/>
        <v>0</v>
      </c>
      <c r="CA699" s="289">
        <f>CA246-ER246</f>
        <v>0</v>
      </c>
      <c r="CB699" s="289" t="e">
        <f>CB246-#REF!</f>
        <v>#REF!</v>
      </c>
    </row>
    <row r="700" spans="8:80" hidden="1" x14ac:dyDescent="0.35">
      <c r="H700" s="289">
        <f t="shared" si="152"/>
        <v>0</v>
      </c>
      <c r="I700" s="289">
        <f t="shared" si="152"/>
        <v>0</v>
      </c>
      <c r="J700" s="289">
        <f t="shared" si="152"/>
        <v>0</v>
      </c>
      <c r="K700" s="289">
        <f t="shared" si="152"/>
        <v>0</v>
      </c>
      <c r="L700" s="289">
        <f t="shared" si="152"/>
        <v>0</v>
      </c>
      <c r="M700" s="289">
        <f t="shared" si="152"/>
        <v>0</v>
      </c>
      <c r="N700" s="289">
        <f t="shared" si="152"/>
        <v>0</v>
      </c>
      <c r="O700" s="289">
        <f t="shared" si="152"/>
        <v>0</v>
      </c>
      <c r="P700" s="289">
        <f t="shared" si="152"/>
        <v>0</v>
      </c>
      <c r="Q700" s="289">
        <f t="shared" si="152"/>
        <v>0</v>
      </c>
      <c r="R700" s="289">
        <f t="shared" si="152"/>
        <v>0</v>
      </c>
      <c r="S700" s="289">
        <f t="shared" si="152"/>
        <v>0</v>
      </c>
      <c r="T700" s="289">
        <f t="shared" si="152"/>
        <v>0</v>
      </c>
      <c r="U700" s="289">
        <f t="shared" si="152"/>
        <v>0</v>
      </c>
      <c r="V700" s="289">
        <f t="shared" si="152"/>
        <v>0</v>
      </c>
      <c r="W700" s="289">
        <f t="shared" si="152"/>
        <v>0</v>
      </c>
      <c r="X700" s="289">
        <f t="shared" si="152"/>
        <v>0</v>
      </c>
      <c r="Y700" s="289">
        <f t="shared" si="152"/>
        <v>0</v>
      </c>
      <c r="Z700" s="289">
        <f t="shared" si="152"/>
        <v>0</v>
      </c>
      <c r="AA700" s="289">
        <f t="shared" si="152"/>
        <v>0</v>
      </c>
      <c r="AB700" s="289">
        <f t="shared" si="152"/>
        <v>0</v>
      </c>
      <c r="AC700" s="289">
        <f t="shared" si="152"/>
        <v>0</v>
      </c>
      <c r="AD700" s="289">
        <f t="shared" si="152"/>
        <v>0</v>
      </c>
      <c r="AE700" s="289">
        <f t="shared" si="152"/>
        <v>0</v>
      </c>
      <c r="AF700" s="289">
        <f t="shared" si="152"/>
        <v>0</v>
      </c>
      <c r="AG700" s="289">
        <f t="shared" si="152"/>
        <v>0</v>
      </c>
      <c r="AH700" s="289">
        <f t="shared" si="152"/>
        <v>0</v>
      </c>
      <c r="AI700" s="289">
        <f t="shared" si="152"/>
        <v>0</v>
      </c>
      <c r="AJ700" s="289">
        <f t="shared" si="152"/>
        <v>0</v>
      </c>
      <c r="AK700" s="289">
        <f t="shared" si="152"/>
        <v>0</v>
      </c>
      <c r="AL700" s="289">
        <f t="shared" si="152"/>
        <v>0</v>
      </c>
      <c r="AM700" s="289">
        <f t="shared" si="152"/>
        <v>0</v>
      </c>
      <c r="AN700" s="289">
        <f t="shared" si="152"/>
        <v>0</v>
      </c>
      <c r="AO700" s="289">
        <f t="shared" si="152"/>
        <v>0</v>
      </c>
      <c r="AP700" s="289">
        <f t="shared" si="152"/>
        <v>0</v>
      </c>
      <c r="AQ700" s="289">
        <f t="shared" si="152"/>
        <v>0</v>
      </c>
      <c r="AR700" s="289">
        <f t="shared" si="152"/>
        <v>0</v>
      </c>
      <c r="AS700" s="289">
        <f t="shared" si="152"/>
        <v>0</v>
      </c>
      <c r="AT700" s="289">
        <f t="shared" si="152"/>
        <v>0</v>
      </c>
      <c r="AU700" s="289">
        <f t="shared" si="152"/>
        <v>0</v>
      </c>
      <c r="AV700" s="289">
        <f t="shared" si="152"/>
        <v>0</v>
      </c>
      <c r="AW700" s="289">
        <f t="shared" si="152"/>
        <v>0</v>
      </c>
      <c r="AX700" s="289">
        <f t="shared" si="152"/>
        <v>0</v>
      </c>
      <c r="AY700" s="289">
        <f t="shared" si="152"/>
        <v>0</v>
      </c>
      <c r="AZ700" s="289">
        <f t="shared" si="152"/>
        <v>0</v>
      </c>
      <c r="BA700" s="289">
        <f t="shared" si="152"/>
        <v>0</v>
      </c>
      <c r="BB700" s="289">
        <f t="shared" si="152"/>
        <v>0</v>
      </c>
      <c r="BC700" s="289">
        <f t="shared" si="152"/>
        <v>0</v>
      </c>
      <c r="BD700" s="289">
        <f t="shared" si="152"/>
        <v>0</v>
      </c>
      <c r="BE700" s="289">
        <f t="shared" si="152"/>
        <v>0</v>
      </c>
      <c r="BF700" s="289">
        <f t="shared" si="152"/>
        <v>0</v>
      </c>
      <c r="BG700" s="289">
        <f t="shared" si="152"/>
        <v>0</v>
      </c>
      <c r="BH700" s="289">
        <f t="shared" si="152"/>
        <v>0</v>
      </c>
      <c r="BI700" s="289">
        <f t="shared" si="152"/>
        <v>0</v>
      </c>
      <c r="BJ700" s="289">
        <f t="shared" si="152"/>
        <v>0</v>
      </c>
      <c r="BK700" s="289">
        <f t="shared" si="152"/>
        <v>0</v>
      </c>
      <c r="BL700" s="289">
        <f t="shared" si="152"/>
        <v>0</v>
      </c>
      <c r="BM700" s="289">
        <f t="shared" si="152"/>
        <v>0</v>
      </c>
      <c r="BN700" s="289">
        <f t="shared" si="152"/>
        <v>0</v>
      </c>
      <c r="BO700" s="289">
        <f t="shared" si="152"/>
        <v>0</v>
      </c>
      <c r="BP700" s="289">
        <f t="shared" si="153"/>
        <v>0</v>
      </c>
      <c r="BQ700" s="289">
        <f t="shared" si="153"/>
        <v>0</v>
      </c>
      <c r="BR700" s="289">
        <f t="shared" si="153"/>
        <v>0</v>
      </c>
      <c r="BS700" s="289">
        <f t="shared" si="153"/>
        <v>0</v>
      </c>
      <c r="BT700" s="289">
        <f t="shared" si="153"/>
        <v>0</v>
      </c>
      <c r="BU700" s="289">
        <f t="shared" si="153"/>
        <v>0</v>
      </c>
      <c r="BV700" s="289">
        <f t="shared" si="153"/>
        <v>0</v>
      </c>
      <c r="BW700" s="289">
        <f t="shared" si="153"/>
        <v>0</v>
      </c>
      <c r="BX700" s="289">
        <f t="shared" si="153"/>
        <v>0</v>
      </c>
      <c r="BY700" s="289">
        <f t="shared" si="153"/>
        <v>0</v>
      </c>
      <c r="CA700" s="289">
        <f>CA247-ER247</f>
        <v>0</v>
      </c>
      <c r="CB700" s="289" t="e">
        <f>CB247-#REF!</f>
        <v>#REF!</v>
      </c>
    </row>
    <row r="701" spans="8:80" hidden="1" x14ac:dyDescent="0.35">
      <c r="H701" s="289">
        <f t="shared" si="152"/>
        <v>0</v>
      </c>
      <c r="I701" s="289">
        <f t="shared" si="152"/>
        <v>0</v>
      </c>
      <c r="J701" s="289">
        <f t="shared" si="152"/>
        <v>0</v>
      </c>
      <c r="K701" s="289">
        <f t="shared" si="152"/>
        <v>0</v>
      </c>
      <c r="L701" s="289">
        <f t="shared" si="152"/>
        <v>0</v>
      </c>
      <c r="M701" s="289">
        <f t="shared" si="152"/>
        <v>0</v>
      </c>
      <c r="N701" s="289">
        <f t="shared" si="152"/>
        <v>0</v>
      </c>
      <c r="O701" s="289">
        <f t="shared" si="152"/>
        <v>0</v>
      </c>
      <c r="P701" s="289">
        <f t="shared" si="152"/>
        <v>0</v>
      </c>
      <c r="Q701" s="289">
        <f t="shared" si="152"/>
        <v>0</v>
      </c>
      <c r="R701" s="289">
        <f t="shared" si="152"/>
        <v>0</v>
      </c>
      <c r="S701" s="289">
        <f t="shared" si="152"/>
        <v>0</v>
      </c>
      <c r="T701" s="289">
        <f t="shared" si="152"/>
        <v>0</v>
      </c>
      <c r="U701" s="289">
        <f t="shared" si="152"/>
        <v>0</v>
      </c>
      <c r="V701" s="289">
        <f t="shared" si="152"/>
        <v>0</v>
      </c>
      <c r="W701" s="289">
        <f t="shared" si="152"/>
        <v>0</v>
      </c>
      <c r="X701" s="289">
        <f t="shared" si="152"/>
        <v>0</v>
      </c>
      <c r="Y701" s="289">
        <f t="shared" si="152"/>
        <v>0</v>
      </c>
      <c r="Z701" s="289">
        <f t="shared" si="152"/>
        <v>0</v>
      </c>
      <c r="AA701" s="289">
        <f t="shared" si="152"/>
        <v>0</v>
      </c>
      <c r="AB701" s="289">
        <f t="shared" si="152"/>
        <v>0</v>
      </c>
      <c r="AC701" s="289">
        <f t="shared" si="152"/>
        <v>0</v>
      </c>
      <c r="AD701" s="289">
        <f t="shared" si="152"/>
        <v>0</v>
      </c>
      <c r="AE701" s="289">
        <f t="shared" si="152"/>
        <v>0</v>
      </c>
      <c r="AF701" s="289">
        <f t="shared" si="152"/>
        <v>0</v>
      </c>
      <c r="AG701" s="289">
        <f t="shared" si="152"/>
        <v>0</v>
      </c>
      <c r="AH701" s="289">
        <f t="shared" si="152"/>
        <v>0</v>
      </c>
      <c r="AI701" s="289">
        <f t="shared" si="152"/>
        <v>0</v>
      </c>
      <c r="AJ701" s="289">
        <f t="shared" si="152"/>
        <v>0</v>
      </c>
      <c r="AK701" s="289">
        <f t="shared" si="152"/>
        <v>0</v>
      </c>
      <c r="AL701" s="289">
        <f t="shared" si="152"/>
        <v>0</v>
      </c>
      <c r="AM701" s="289">
        <f t="shared" si="152"/>
        <v>0</v>
      </c>
      <c r="AN701" s="289">
        <f t="shared" si="152"/>
        <v>0</v>
      </c>
      <c r="AO701" s="289">
        <f t="shared" si="152"/>
        <v>0</v>
      </c>
      <c r="AP701" s="289">
        <f t="shared" si="152"/>
        <v>0</v>
      </c>
      <c r="AQ701" s="289">
        <f t="shared" si="152"/>
        <v>0</v>
      </c>
      <c r="AR701" s="289">
        <f t="shared" si="152"/>
        <v>0</v>
      </c>
      <c r="AS701" s="289">
        <f t="shared" si="152"/>
        <v>0</v>
      </c>
      <c r="AT701" s="289">
        <f t="shared" si="152"/>
        <v>0</v>
      </c>
      <c r="AU701" s="289">
        <f t="shared" si="152"/>
        <v>0</v>
      </c>
      <c r="AV701" s="289">
        <f t="shared" si="152"/>
        <v>0</v>
      </c>
      <c r="AW701" s="289">
        <f t="shared" si="152"/>
        <v>0</v>
      </c>
      <c r="AX701" s="289">
        <f t="shared" si="152"/>
        <v>0</v>
      </c>
      <c r="AY701" s="289">
        <f t="shared" si="152"/>
        <v>0</v>
      </c>
      <c r="AZ701" s="289">
        <f t="shared" si="152"/>
        <v>0</v>
      </c>
      <c r="BA701" s="289">
        <f t="shared" si="152"/>
        <v>0</v>
      </c>
      <c r="BB701" s="289">
        <f t="shared" si="152"/>
        <v>0</v>
      </c>
      <c r="BC701" s="289">
        <f t="shared" si="152"/>
        <v>0</v>
      </c>
      <c r="BD701" s="289">
        <f t="shared" si="152"/>
        <v>0</v>
      </c>
      <c r="BE701" s="289">
        <f t="shared" si="152"/>
        <v>0</v>
      </c>
      <c r="BF701" s="289">
        <f t="shared" si="152"/>
        <v>0</v>
      </c>
      <c r="BG701" s="289">
        <f t="shared" si="152"/>
        <v>0</v>
      </c>
      <c r="BH701" s="289">
        <f t="shared" si="152"/>
        <v>0</v>
      </c>
      <c r="BI701" s="289">
        <f t="shared" si="152"/>
        <v>0</v>
      </c>
      <c r="BJ701" s="289">
        <f t="shared" si="152"/>
        <v>0</v>
      </c>
      <c r="BK701" s="289">
        <f t="shared" si="152"/>
        <v>0</v>
      </c>
      <c r="BL701" s="289">
        <f t="shared" si="152"/>
        <v>0</v>
      </c>
      <c r="BM701" s="289">
        <f t="shared" si="152"/>
        <v>0</v>
      </c>
      <c r="BN701" s="289">
        <f t="shared" si="152"/>
        <v>0</v>
      </c>
      <c r="BO701" s="289">
        <f t="shared" si="152"/>
        <v>0</v>
      </c>
      <c r="BP701" s="289">
        <f t="shared" si="153"/>
        <v>0</v>
      </c>
      <c r="BQ701" s="289">
        <f t="shared" si="153"/>
        <v>0</v>
      </c>
      <c r="BR701" s="289">
        <f t="shared" si="153"/>
        <v>0</v>
      </c>
      <c r="BS701" s="289">
        <f t="shared" si="153"/>
        <v>0</v>
      </c>
      <c r="BT701" s="289">
        <f t="shared" si="153"/>
        <v>0</v>
      </c>
      <c r="BU701" s="289">
        <f t="shared" si="153"/>
        <v>0</v>
      </c>
      <c r="BV701" s="289">
        <f t="shared" si="153"/>
        <v>0</v>
      </c>
      <c r="BW701" s="289">
        <f t="shared" si="153"/>
        <v>0</v>
      </c>
      <c r="BX701" s="289">
        <f t="shared" si="153"/>
        <v>0</v>
      </c>
      <c r="BY701" s="289">
        <f t="shared" si="153"/>
        <v>0</v>
      </c>
      <c r="CA701" s="289">
        <f>CA248-ER248</f>
        <v>0</v>
      </c>
      <c r="CB701" s="289" t="e">
        <f>CB248-#REF!</f>
        <v>#REF!</v>
      </c>
    </row>
    <row r="702" spans="8:80" hidden="1" x14ac:dyDescent="0.35"/>
    <row r="703" spans="8:80" hidden="1" x14ac:dyDescent="0.35"/>
    <row r="704" spans="8:80" hidden="1" x14ac:dyDescent="0.35"/>
    <row r="705" spans="8:80" hidden="1" x14ac:dyDescent="0.35">
      <c r="H705" s="289">
        <f t="shared" ref="H705:BS707" si="154">H252-BZ252</f>
        <v>0</v>
      </c>
      <c r="I705" s="289">
        <f t="shared" si="154"/>
        <v>0</v>
      </c>
      <c r="J705" s="289">
        <f t="shared" si="154"/>
        <v>0</v>
      </c>
      <c r="K705" s="289">
        <f t="shared" si="154"/>
        <v>0</v>
      </c>
      <c r="L705" s="289">
        <f t="shared" si="154"/>
        <v>0</v>
      </c>
      <c r="M705" s="289">
        <f t="shared" si="154"/>
        <v>0</v>
      </c>
      <c r="N705" s="289">
        <f t="shared" si="154"/>
        <v>0</v>
      </c>
      <c r="O705" s="289">
        <f t="shared" si="154"/>
        <v>0</v>
      </c>
      <c r="P705" s="289">
        <f t="shared" si="154"/>
        <v>0</v>
      </c>
      <c r="Q705" s="289">
        <f t="shared" si="154"/>
        <v>0</v>
      </c>
      <c r="R705" s="289">
        <f t="shared" si="154"/>
        <v>0</v>
      </c>
      <c r="S705" s="289">
        <f t="shared" si="154"/>
        <v>0</v>
      </c>
      <c r="T705" s="289">
        <f t="shared" si="154"/>
        <v>0</v>
      </c>
      <c r="U705" s="289">
        <f t="shared" si="154"/>
        <v>0</v>
      </c>
      <c r="V705" s="289">
        <f t="shared" si="154"/>
        <v>0</v>
      </c>
      <c r="W705" s="289">
        <f t="shared" si="154"/>
        <v>0</v>
      </c>
      <c r="X705" s="289">
        <f t="shared" si="154"/>
        <v>0</v>
      </c>
      <c r="Y705" s="289">
        <f t="shared" si="154"/>
        <v>0</v>
      </c>
      <c r="Z705" s="289">
        <f t="shared" si="154"/>
        <v>0</v>
      </c>
      <c r="AA705" s="289">
        <f t="shared" si="154"/>
        <v>0</v>
      </c>
      <c r="AB705" s="289">
        <f t="shared" si="154"/>
        <v>0</v>
      </c>
      <c r="AC705" s="289">
        <f t="shared" si="154"/>
        <v>0</v>
      </c>
      <c r="AD705" s="289">
        <f t="shared" si="154"/>
        <v>0</v>
      </c>
      <c r="AE705" s="289">
        <f t="shared" si="154"/>
        <v>0</v>
      </c>
      <c r="AF705" s="289">
        <f t="shared" si="154"/>
        <v>0</v>
      </c>
      <c r="AG705" s="289">
        <f t="shared" si="154"/>
        <v>0</v>
      </c>
      <c r="AH705" s="289">
        <f t="shared" si="154"/>
        <v>0</v>
      </c>
      <c r="AI705" s="289">
        <f t="shared" si="154"/>
        <v>0</v>
      </c>
      <c r="AJ705" s="289">
        <f t="shared" si="154"/>
        <v>0</v>
      </c>
      <c r="AK705" s="289">
        <f t="shared" si="154"/>
        <v>0</v>
      </c>
      <c r="AL705" s="289">
        <f t="shared" si="154"/>
        <v>0</v>
      </c>
      <c r="AM705" s="289">
        <f t="shared" si="154"/>
        <v>0</v>
      </c>
      <c r="AN705" s="289">
        <f t="shared" si="154"/>
        <v>0</v>
      </c>
      <c r="AO705" s="289">
        <f t="shared" si="154"/>
        <v>0</v>
      </c>
      <c r="AP705" s="289">
        <f t="shared" si="154"/>
        <v>0</v>
      </c>
      <c r="AQ705" s="289">
        <f t="shared" si="154"/>
        <v>0</v>
      </c>
      <c r="AR705" s="289">
        <f t="shared" si="154"/>
        <v>0</v>
      </c>
      <c r="AS705" s="289">
        <f t="shared" si="154"/>
        <v>0</v>
      </c>
      <c r="AT705" s="289">
        <f t="shared" si="154"/>
        <v>0</v>
      </c>
      <c r="AU705" s="289">
        <f t="shared" si="154"/>
        <v>0</v>
      </c>
      <c r="AV705" s="289">
        <f t="shared" si="154"/>
        <v>0</v>
      </c>
      <c r="AW705" s="289">
        <f t="shared" si="154"/>
        <v>0</v>
      </c>
      <c r="AX705" s="289">
        <f t="shared" si="154"/>
        <v>0</v>
      </c>
      <c r="AY705" s="289">
        <f t="shared" si="154"/>
        <v>0</v>
      </c>
      <c r="AZ705" s="289">
        <f t="shared" si="154"/>
        <v>0</v>
      </c>
      <c r="BA705" s="289">
        <f t="shared" si="154"/>
        <v>0</v>
      </c>
      <c r="BB705" s="289">
        <f t="shared" si="154"/>
        <v>0</v>
      </c>
      <c r="BC705" s="289">
        <f t="shared" si="154"/>
        <v>0</v>
      </c>
      <c r="BD705" s="289">
        <f t="shared" si="154"/>
        <v>0</v>
      </c>
      <c r="BE705" s="289">
        <f t="shared" si="154"/>
        <v>0</v>
      </c>
      <c r="BF705" s="289">
        <f t="shared" si="154"/>
        <v>0</v>
      </c>
      <c r="BG705" s="289">
        <f t="shared" si="154"/>
        <v>0</v>
      </c>
      <c r="BH705" s="289">
        <f t="shared" si="154"/>
        <v>0</v>
      </c>
      <c r="BI705" s="289">
        <f t="shared" si="154"/>
        <v>0</v>
      </c>
      <c r="BJ705" s="289">
        <f t="shared" si="154"/>
        <v>0</v>
      </c>
      <c r="BK705" s="289">
        <f t="shared" si="154"/>
        <v>0</v>
      </c>
      <c r="BL705" s="289">
        <f t="shared" si="154"/>
        <v>0</v>
      </c>
      <c r="BM705" s="289">
        <f t="shared" si="154"/>
        <v>0</v>
      </c>
      <c r="BN705" s="289">
        <f t="shared" si="154"/>
        <v>0</v>
      </c>
      <c r="BO705" s="289">
        <f t="shared" si="154"/>
        <v>0</v>
      </c>
      <c r="BP705" s="289">
        <f t="shared" si="154"/>
        <v>0</v>
      </c>
      <c r="BQ705" s="289">
        <f t="shared" si="154"/>
        <v>0</v>
      </c>
      <c r="BR705" s="289">
        <f t="shared" si="154"/>
        <v>0</v>
      </c>
      <c r="BS705" s="289">
        <f t="shared" si="154"/>
        <v>0</v>
      </c>
      <c r="BT705" s="289">
        <f t="shared" ref="BP705:BY707" si="155">BT252-EL252</f>
        <v>0</v>
      </c>
      <c r="BU705" s="289">
        <f t="shared" si="155"/>
        <v>0</v>
      </c>
      <c r="BV705" s="289">
        <f t="shared" si="155"/>
        <v>0</v>
      </c>
      <c r="BW705" s="289">
        <f t="shared" si="155"/>
        <v>0</v>
      </c>
      <c r="BX705" s="289">
        <f t="shared" si="155"/>
        <v>0</v>
      </c>
      <c r="BY705" s="289">
        <f t="shared" si="155"/>
        <v>0</v>
      </c>
      <c r="CA705" s="289">
        <f>CA252-ER252</f>
        <v>0</v>
      </c>
      <c r="CB705" s="289" t="e">
        <f>CB252-#REF!</f>
        <v>#REF!</v>
      </c>
    </row>
    <row r="706" spans="8:80" hidden="1" x14ac:dyDescent="0.35">
      <c r="H706" s="289">
        <f t="shared" si="154"/>
        <v>0</v>
      </c>
      <c r="I706" s="289">
        <f t="shared" si="154"/>
        <v>0</v>
      </c>
      <c r="J706" s="289">
        <f t="shared" si="154"/>
        <v>0</v>
      </c>
      <c r="K706" s="289">
        <f t="shared" si="154"/>
        <v>0</v>
      </c>
      <c r="L706" s="289">
        <f t="shared" si="154"/>
        <v>0</v>
      </c>
      <c r="M706" s="289">
        <f t="shared" si="154"/>
        <v>0</v>
      </c>
      <c r="N706" s="289">
        <f t="shared" si="154"/>
        <v>0</v>
      </c>
      <c r="O706" s="289">
        <f t="shared" si="154"/>
        <v>0</v>
      </c>
      <c r="P706" s="289">
        <f t="shared" si="154"/>
        <v>0</v>
      </c>
      <c r="Q706" s="289">
        <f t="shared" si="154"/>
        <v>0</v>
      </c>
      <c r="R706" s="289">
        <f t="shared" si="154"/>
        <v>0</v>
      </c>
      <c r="S706" s="289">
        <f t="shared" si="154"/>
        <v>0</v>
      </c>
      <c r="T706" s="289">
        <f t="shared" si="154"/>
        <v>0</v>
      </c>
      <c r="U706" s="289">
        <f t="shared" si="154"/>
        <v>0</v>
      </c>
      <c r="V706" s="289">
        <f t="shared" si="154"/>
        <v>0</v>
      </c>
      <c r="W706" s="289">
        <f t="shared" si="154"/>
        <v>0</v>
      </c>
      <c r="X706" s="289">
        <f t="shared" si="154"/>
        <v>0</v>
      </c>
      <c r="Y706" s="289">
        <f t="shared" si="154"/>
        <v>0</v>
      </c>
      <c r="Z706" s="289">
        <f t="shared" si="154"/>
        <v>0</v>
      </c>
      <c r="AA706" s="289">
        <f t="shared" si="154"/>
        <v>0</v>
      </c>
      <c r="AB706" s="289">
        <f t="shared" si="154"/>
        <v>0</v>
      </c>
      <c r="AC706" s="289">
        <f t="shared" si="154"/>
        <v>0</v>
      </c>
      <c r="AD706" s="289">
        <f t="shared" si="154"/>
        <v>0</v>
      </c>
      <c r="AE706" s="289">
        <f t="shared" si="154"/>
        <v>0</v>
      </c>
      <c r="AF706" s="289">
        <f t="shared" si="154"/>
        <v>0</v>
      </c>
      <c r="AG706" s="289">
        <f t="shared" si="154"/>
        <v>0</v>
      </c>
      <c r="AH706" s="289">
        <f t="shared" si="154"/>
        <v>0</v>
      </c>
      <c r="AI706" s="289">
        <f t="shared" si="154"/>
        <v>0</v>
      </c>
      <c r="AJ706" s="289">
        <f t="shared" si="154"/>
        <v>0</v>
      </c>
      <c r="AK706" s="289">
        <f t="shared" si="154"/>
        <v>0</v>
      </c>
      <c r="AL706" s="289">
        <f t="shared" si="154"/>
        <v>0</v>
      </c>
      <c r="AM706" s="289">
        <f t="shared" si="154"/>
        <v>0</v>
      </c>
      <c r="AN706" s="289">
        <f t="shared" si="154"/>
        <v>0</v>
      </c>
      <c r="AO706" s="289">
        <f t="shared" si="154"/>
        <v>0</v>
      </c>
      <c r="AP706" s="289">
        <f t="shared" si="154"/>
        <v>0</v>
      </c>
      <c r="AQ706" s="289">
        <f t="shared" si="154"/>
        <v>0</v>
      </c>
      <c r="AR706" s="289">
        <f t="shared" si="154"/>
        <v>0</v>
      </c>
      <c r="AS706" s="289">
        <f t="shared" si="154"/>
        <v>0</v>
      </c>
      <c r="AT706" s="289">
        <f t="shared" si="154"/>
        <v>0</v>
      </c>
      <c r="AU706" s="289">
        <f t="shared" si="154"/>
        <v>0</v>
      </c>
      <c r="AV706" s="289">
        <f t="shared" si="154"/>
        <v>0</v>
      </c>
      <c r="AW706" s="289">
        <f t="shared" si="154"/>
        <v>0</v>
      </c>
      <c r="AX706" s="289">
        <f t="shared" si="154"/>
        <v>0</v>
      </c>
      <c r="AY706" s="289">
        <f t="shared" si="154"/>
        <v>0</v>
      </c>
      <c r="AZ706" s="289">
        <f t="shared" si="154"/>
        <v>0</v>
      </c>
      <c r="BA706" s="289">
        <f t="shared" si="154"/>
        <v>0</v>
      </c>
      <c r="BB706" s="289">
        <f t="shared" si="154"/>
        <v>0</v>
      </c>
      <c r="BC706" s="289">
        <f t="shared" si="154"/>
        <v>0</v>
      </c>
      <c r="BD706" s="289">
        <f t="shared" si="154"/>
        <v>0</v>
      </c>
      <c r="BE706" s="289">
        <f t="shared" si="154"/>
        <v>0</v>
      </c>
      <c r="BF706" s="289">
        <f t="shared" si="154"/>
        <v>0</v>
      </c>
      <c r="BG706" s="289">
        <f t="shared" si="154"/>
        <v>0</v>
      </c>
      <c r="BH706" s="289">
        <f t="shared" si="154"/>
        <v>0</v>
      </c>
      <c r="BI706" s="289">
        <f t="shared" si="154"/>
        <v>0</v>
      </c>
      <c r="BJ706" s="289">
        <f t="shared" si="154"/>
        <v>0</v>
      </c>
      <c r="BK706" s="289">
        <f t="shared" si="154"/>
        <v>0</v>
      </c>
      <c r="BL706" s="289">
        <f t="shared" si="154"/>
        <v>0</v>
      </c>
      <c r="BM706" s="289">
        <f t="shared" si="154"/>
        <v>0</v>
      </c>
      <c r="BN706" s="289">
        <f t="shared" si="154"/>
        <v>0</v>
      </c>
      <c r="BO706" s="289">
        <f t="shared" si="154"/>
        <v>0</v>
      </c>
      <c r="BP706" s="289">
        <f t="shared" si="155"/>
        <v>0</v>
      </c>
      <c r="BQ706" s="289">
        <f t="shared" si="155"/>
        <v>0</v>
      </c>
      <c r="BR706" s="289">
        <f t="shared" si="155"/>
        <v>0</v>
      </c>
      <c r="BS706" s="289">
        <f t="shared" si="155"/>
        <v>0</v>
      </c>
      <c r="BT706" s="289">
        <f t="shared" si="155"/>
        <v>0</v>
      </c>
      <c r="BU706" s="289">
        <f t="shared" si="155"/>
        <v>0</v>
      </c>
      <c r="BV706" s="289">
        <f t="shared" si="155"/>
        <v>0</v>
      </c>
      <c r="BW706" s="289">
        <f t="shared" si="155"/>
        <v>0</v>
      </c>
      <c r="BX706" s="289">
        <f t="shared" si="155"/>
        <v>0</v>
      </c>
      <c r="BY706" s="289">
        <f t="shared" si="155"/>
        <v>0</v>
      </c>
      <c r="CA706" s="289">
        <f>CA253-ER253</f>
        <v>0</v>
      </c>
      <c r="CB706" s="289" t="e">
        <f>CB253-#REF!</f>
        <v>#REF!</v>
      </c>
    </row>
    <row r="707" spans="8:80" hidden="1" x14ac:dyDescent="0.35">
      <c r="H707" s="289">
        <f t="shared" si="154"/>
        <v>0</v>
      </c>
      <c r="I707" s="289">
        <f t="shared" si="154"/>
        <v>0</v>
      </c>
      <c r="J707" s="289">
        <f t="shared" si="154"/>
        <v>0</v>
      </c>
      <c r="K707" s="289">
        <f t="shared" si="154"/>
        <v>0</v>
      </c>
      <c r="L707" s="289">
        <f t="shared" si="154"/>
        <v>0</v>
      </c>
      <c r="M707" s="289">
        <f t="shared" si="154"/>
        <v>0</v>
      </c>
      <c r="N707" s="289">
        <f t="shared" si="154"/>
        <v>0</v>
      </c>
      <c r="O707" s="289">
        <f t="shared" si="154"/>
        <v>0</v>
      </c>
      <c r="P707" s="289">
        <f t="shared" si="154"/>
        <v>0</v>
      </c>
      <c r="Q707" s="289">
        <f t="shared" si="154"/>
        <v>0</v>
      </c>
      <c r="R707" s="289">
        <f t="shared" si="154"/>
        <v>0</v>
      </c>
      <c r="S707" s="289">
        <f t="shared" si="154"/>
        <v>0</v>
      </c>
      <c r="T707" s="289">
        <f t="shared" si="154"/>
        <v>0</v>
      </c>
      <c r="U707" s="289">
        <f t="shared" si="154"/>
        <v>0</v>
      </c>
      <c r="V707" s="289">
        <f t="shared" si="154"/>
        <v>0</v>
      </c>
      <c r="W707" s="289">
        <f t="shared" si="154"/>
        <v>0</v>
      </c>
      <c r="X707" s="289">
        <f t="shared" si="154"/>
        <v>0</v>
      </c>
      <c r="Y707" s="289">
        <f t="shared" si="154"/>
        <v>0</v>
      </c>
      <c r="Z707" s="289">
        <f t="shared" si="154"/>
        <v>0</v>
      </c>
      <c r="AA707" s="289">
        <f t="shared" si="154"/>
        <v>0</v>
      </c>
      <c r="AB707" s="289">
        <f t="shared" si="154"/>
        <v>0</v>
      </c>
      <c r="AC707" s="289">
        <f t="shared" si="154"/>
        <v>0</v>
      </c>
      <c r="AD707" s="289">
        <f t="shared" si="154"/>
        <v>0</v>
      </c>
      <c r="AE707" s="289">
        <f t="shared" si="154"/>
        <v>0</v>
      </c>
      <c r="AF707" s="289">
        <f t="shared" si="154"/>
        <v>0</v>
      </c>
      <c r="AG707" s="289">
        <f t="shared" si="154"/>
        <v>0</v>
      </c>
      <c r="AH707" s="289">
        <f t="shared" si="154"/>
        <v>0</v>
      </c>
      <c r="AI707" s="289">
        <f t="shared" si="154"/>
        <v>0</v>
      </c>
      <c r="AJ707" s="289">
        <f t="shared" si="154"/>
        <v>0</v>
      </c>
      <c r="AK707" s="289">
        <f t="shared" si="154"/>
        <v>0</v>
      </c>
      <c r="AL707" s="289">
        <f t="shared" si="154"/>
        <v>0</v>
      </c>
      <c r="AM707" s="289">
        <f t="shared" si="154"/>
        <v>0</v>
      </c>
      <c r="AN707" s="289">
        <f t="shared" si="154"/>
        <v>0</v>
      </c>
      <c r="AO707" s="289">
        <f t="shared" si="154"/>
        <v>0</v>
      </c>
      <c r="AP707" s="289">
        <f t="shared" si="154"/>
        <v>0</v>
      </c>
      <c r="AQ707" s="289">
        <f t="shared" si="154"/>
        <v>0</v>
      </c>
      <c r="AR707" s="289">
        <f t="shared" si="154"/>
        <v>0</v>
      </c>
      <c r="AS707" s="289">
        <f t="shared" si="154"/>
        <v>0</v>
      </c>
      <c r="AT707" s="289">
        <f t="shared" si="154"/>
        <v>0</v>
      </c>
      <c r="AU707" s="289">
        <f t="shared" si="154"/>
        <v>0</v>
      </c>
      <c r="AV707" s="289">
        <f t="shared" si="154"/>
        <v>0</v>
      </c>
      <c r="AW707" s="289">
        <f t="shared" si="154"/>
        <v>0</v>
      </c>
      <c r="AX707" s="289">
        <f t="shared" si="154"/>
        <v>0</v>
      </c>
      <c r="AY707" s="289">
        <f t="shared" si="154"/>
        <v>0</v>
      </c>
      <c r="AZ707" s="289">
        <f t="shared" si="154"/>
        <v>0</v>
      </c>
      <c r="BA707" s="289">
        <f t="shared" si="154"/>
        <v>0</v>
      </c>
      <c r="BB707" s="289">
        <f t="shared" si="154"/>
        <v>0</v>
      </c>
      <c r="BC707" s="289">
        <f t="shared" si="154"/>
        <v>0</v>
      </c>
      <c r="BD707" s="289">
        <f t="shared" si="154"/>
        <v>0</v>
      </c>
      <c r="BE707" s="289">
        <f t="shared" si="154"/>
        <v>0</v>
      </c>
      <c r="BF707" s="289">
        <f t="shared" si="154"/>
        <v>0</v>
      </c>
      <c r="BG707" s="289">
        <f t="shared" si="154"/>
        <v>0</v>
      </c>
      <c r="BH707" s="289">
        <f t="shared" si="154"/>
        <v>0</v>
      </c>
      <c r="BI707" s="289">
        <f t="shared" si="154"/>
        <v>0</v>
      </c>
      <c r="BJ707" s="289">
        <f t="shared" si="154"/>
        <v>0</v>
      </c>
      <c r="BK707" s="289">
        <f t="shared" si="154"/>
        <v>0</v>
      </c>
      <c r="BL707" s="289">
        <f t="shared" si="154"/>
        <v>0</v>
      </c>
      <c r="BM707" s="289">
        <f t="shared" si="154"/>
        <v>0</v>
      </c>
      <c r="BN707" s="289">
        <f t="shared" si="154"/>
        <v>0</v>
      </c>
      <c r="BO707" s="289">
        <f t="shared" si="154"/>
        <v>0</v>
      </c>
      <c r="BP707" s="289">
        <f t="shared" si="155"/>
        <v>0</v>
      </c>
      <c r="BQ707" s="289">
        <f t="shared" si="155"/>
        <v>0</v>
      </c>
      <c r="BR707" s="289">
        <f t="shared" si="155"/>
        <v>0</v>
      </c>
      <c r="BS707" s="289">
        <f t="shared" si="155"/>
        <v>0</v>
      </c>
      <c r="BT707" s="289">
        <f t="shared" si="155"/>
        <v>0</v>
      </c>
      <c r="BU707" s="289">
        <f t="shared" si="155"/>
        <v>0</v>
      </c>
      <c r="BV707" s="289">
        <f t="shared" si="155"/>
        <v>0</v>
      </c>
      <c r="BW707" s="289">
        <f t="shared" si="155"/>
        <v>0</v>
      </c>
      <c r="BX707" s="289">
        <f t="shared" si="155"/>
        <v>0</v>
      </c>
      <c r="BY707" s="289">
        <f t="shared" si="155"/>
        <v>0</v>
      </c>
      <c r="CA707" s="289">
        <f>CA254-ER254</f>
        <v>0</v>
      </c>
      <c r="CB707" s="289" t="e">
        <f>CB254-#REF!</f>
        <v>#REF!</v>
      </c>
    </row>
    <row r="708" spans="8:80" hidden="1" x14ac:dyDescent="0.35">
      <c r="H708" s="289" t="e">
        <f>#REF!-#REF!</f>
        <v>#REF!</v>
      </c>
      <c r="I708" s="289" t="e">
        <f>#REF!-#REF!</f>
        <v>#REF!</v>
      </c>
      <c r="J708" s="289" t="e">
        <f>#REF!-#REF!</f>
        <v>#REF!</v>
      </c>
      <c r="K708" s="289" t="e">
        <f>#REF!-#REF!</f>
        <v>#REF!</v>
      </c>
      <c r="L708" s="289" t="e">
        <f>#REF!-#REF!</f>
        <v>#REF!</v>
      </c>
      <c r="M708" s="289" t="e">
        <f>#REF!-#REF!</f>
        <v>#REF!</v>
      </c>
      <c r="N708" s="289" t="e">
        <f>#REF!-#REF!</f>
        <v>#REF!</v>
      </c>
      <c r="O708" s="289" t="e">
        <f>#REF!-#REF!</f>
        <v>#REF!</v>
      </c>
      <c r="P708" s="289" t="e">
        <f>#REF!-#REF!</f>
        <v>#REF!</v>
      </c>
      <c r="Q708" s="289" t="e">
        <f>#REF!-#REF!</f>
        <v>#REF!</v>
      </c>
      <c r="R708" s="289" t="e">
        <f>#REF!-#REF!</f>
        <v>#REF!</v>
      </c>
      <c r="S708" s="289" t="e">
        <f>#REF!-#REF!</f>
        <v>#REF!</v>
      </c>
      <c r="T708" s="289" t="e">
        <f>#REF!-#REF!</f>
        <v>#REF!</v>
      </c>
      <c r="U708" s="289" t="e">
        <f>#REF!-#REF!</f>
        <v>#REF!</v>
      </c>
      <c r="V708" s="289" t="e">
        <f>#REF!-#REF!</f>
        <v>#REF!</v>
      </c>
      <c r="W708" s="289" t="e">
        <f>#REF!-#REF!</f>
        <v>#REF!</v>
      </c>
      <c r="X708" s="289" t="e">
        <f>#REF!-#REF!</f>
        <v>#REF!</v>
      </c>
      <c r="Y708" s="289" t="e">
        <f>#REF!-#REF!</f>
        <v>#REF!</v>
      </c>
      <c r="Z708" s="289" t="e">
        <f>#REF!-#REF!</f>
        <v>#REF!</v>
      </c>
      <c r="AA708" s="289" t="e">
        <f>#REF!-#REF!</f>
        <v>#REF!</v>
      </c>
      <c r="AB708" s="289" t="e">
        <f>#REF!-#REF!</f>
        <v>#REF!</v>
      </c>
      <c r="AC708" s="289" t="e">
        <f>#REF!-#REF!</f>
        <v>#REF!</v>
      </c>
      <c r="AD708" s="289" t="e">
        <f>#REF!-#REF!</f>
        <v>#REF!</v>
      </c>
      <c r="AE708" s="289" t="e">
        <f>#REF!-#REF!</f>
        <v>#REF!</v>
      </c>
      <c r="AF708" s="289" t="e">
        <f>#REF!-#REF!</f>
        <v>#REF!</v>
      </c>
      <c r="AG708" s="289" t="e">
        <f>#REF!-#REF!</f>
        <v>#REF!</v>
      </c>
      <c r="AH708" s="289" t="e">
        <f>#REF!-#REF!</f>
        <v>#REF!</v>
      </c>
      <c r="AI708" s="289" t="e">
        <f>#REF!-#REF!</f>
        <v>#REF!</v>
      </c>
      <c r="AJ708" s="289" t="e">
        <f>#REF!-#REF!</f>
        <v>#REF!</v>
      </c>
      <c r="AK708" s="289" t="e">
        <f>#REF!-#REF!</f>
        <v>#REF!</v>
      </c>
      <c r="AL708" s="289" t="e">
        <f>#REF!-#REF!</f>
        <v>#REF!</v>
      </c>
      <c r="AM708" s="289" t="e">
        <f>#REF!-#REF!</f>
        <v>#REF!</v>
      </c>
      <c r="AN708" s="289" t="e">
        <f>#REF!-#REF!</f>
        <v>#REF!</v>
      </c>
      <c r="AO708" s="289" t="e">
        <f>#REF!-#REF!</f>
        <v>#REF!</v>
      </c>
      <c r="AP708" s="289" t="e">
        <f>#REF!-#REF!</f>
        <v>#REF!</v>
      </c>
      <c r="AQ708" s="289" t="e">
        <f>#REF!-#REF!</f>
        <v>#REF!</v>
      </c>
      <c r="AR708" s="289" t="e">
        <f>#REF!-#REF!</f>
        <v>#REF!</v>
      </c>
      <c r="AS708" s="289" t="e">
        <f>#REF!-#REF!</f>
        <v>#REF!</v>
      </c>
      <c r="AT708" s="289" t="e">
        <f>#REF!-#REF!</f>
        <v>#REF!</v>
      </c>
      <c r="AU708" s="289" t="e">
        <f>#REF!-#REF!</f>
        <v>#REF!</v>
      </c>
      <c r="AV708" s="289" t="e">
        <f>#REF!-#REF!</f>
        <v>#REF!</v>
      </c>
      <c r="AW708" s="289" t="e">
        <f>#REF!-#REF!</f>
        <v>#REF!</v>
      </c>
      <c r="AX708" s="289" t="e">
        <f>#REF!-#REF!</f>
        <v>#REF!</v>
      </c>
      <c r="AY708" s="289" t="e">
        <f>#REF!-#REF!</f>
        <v>#REF!</v>
      </c>
      <c r="AZ708" s="289" t="e">
        <f>#REF!-#REF!</f>
        <v>#REF!</v>
      </c>
      <c r="BA708" s="289" t="e">
        <f>#REF!-#REF!</f>
        <v>#REF!</v>
      </c>
      <c r="BB708" s="289" t="e">
        <f>#REF!-#REF!</f>
        <v>#REF!</v>
      </c>
      <c r="BC708" s="289" t="e">
        <f>#REF!-#REF!</f>
        <v>#REF!</v>
      </c>
      <c r="BD708" s="289" t="e">
        <f>#REF!-#REF!</f>
        <v>#REF!</v>
      </c>
      <c r="BE708" s="289" t="e">
        <f>#REF!-#REF!</f>
        <v>#REF!</v>
      </c>
      <c r="BF708" s="289" t="e">
        <f>#REF!-#REF!</f>
        <v>#REF!</v>
      </c>
      <c r="BG708" s="289" t="e">
        <f>#REF!-#REF!</f>
        <v>#REF!</v>
      </c>
      <c r="BH708" s="289" t="e">
        <f>#REF!-#REF!</f>
        <v>#REF!</v>
      </c>
      <c r="BI708" s="289" t="e">
        <f>#REF!-#REF!</f>
        <v>#REF!</v>
      </c>
      <c r="BJ708" s="289" t="e">
        <f>#REF!-#REF!</f>
        <v>#REF!</v>
      </c>
      <c r="BK708" s="289" t="e">
        <f>#REF!-#REF!</f>
        <v>#REF!</v>
      </c>
      <c r="BL708" s="289" t="e">
        <f>#REF!-#REF!</f>
        <v>#REF!</v>
      </c>
      <c r="BM708" s="289" t="e">
        <f>#REF!-#REF!</f>
        <v>#REF!</v>
      </c>
      <c r="BN708" s="289" t="e">
        <f>#REF!-#REF!</f>
        <v>#REF!</v>
      </c>
      <c r="BO708" s="289" t="e">
        <f>#REF!-#REF!</f>
        <v>#REF!</v>
      </c>
      <c r="BP708" s="289" t="e">
        <f>#REF!-#REF!</f>
        <v>#REF!</v>
      </c>
      <c r="BQ708" s="289" t="e">
        <f>#REF!-#REF!</f>
        <v>#REF!</v>
      </c>
      <c r="BR708" s="289" t="e">
        <f>#REF!-#REF!</f>
        <v>#REF!</v>
      </c>
      <c r="BS708" s="289" t="e">
        <f>#REF!-#REF!</f>
        <v>#REF!</v>
      </c>
      <c r="BT708" s="289" t="e">
        <f>#REF!-#REF!</f>
        <v>#REF!</v>
      </c>
      <c r="BU708" s="289" t="e">
        <f>#REF!-#REF!</f>
        <v>#REF!</v>
      </c>
      <c r="BV708" s="289" t="e">
        <f>#REF!-#REF!</f>
        <v>#REF!</v>
      </c>
      <c r="BW708" s="289" t="e">
        <f>#REF!-#REF!</f>
        <v>#REF!</v>
      </c>
      <c r="BX708" s="289" t="e">
        <f>#REF!-#REF!</f>
        <v>#REF!</v>
      </c>
      <c r="BY708" s="289" t="e">
        <f>#REF!-#REF!</f>
        <v>#REF!</v>
      </c>
      <c r="CA708" s="289" t="e">
        <f>#REF!-#REF!</f>
        <v>#REF!</v>
      </c>
      <c r="CB708" s="289" t="e">
        <f>#REF!-#REF!</f>
        <v>#REF!</v>
      </c>
    </row>
    <row r="709" spans="8:80" hidden="1" x14ac:dyDescent="0.35">
      <c r="H709" s="289" t="e">
        <f>#REF!-#REF!</f>
        <v>#REF!</v>
      </c>
      <c r="I709" s="289" t="e">
        <f>#REF!-#REF!</f>
        <v>#REF!</v>
      </c>
      <c r="J709" s="289" t="e">
        <f>#REF!-#REF!</f>
        <v>#REF!</v>
      </c>
      <c r="K709" s="289" t="e">
        <f>#REF!-#REF!</f>
        <v>#REF!</v>
      </c>
      <c r="L709" s="289" t="e">
        <f>#REF!-#REF!</f>
        <v>#REF!</v>
      </c>
      <c r="M709" s="289" t="e">
        <f>#REF!-#REF!</f>
        <v>#REF!</v>
      </c>
      <c r="N709" s="289" t="e">
        <f>#REF!-#REF!</f>
        <v>#REF!</v>
      </c>
      <c r="O709" s="289" t="e">
        <f>#REF!-#REF!</f>
        <v>#REF!</v>
      </c>
      <c r="P709" s="289" t="e">
        <f>#REF!-#REF!</f>
        <v>#REF!</v>
      </c>
      <c r="Q709" s="289" t="e">
        <f>#REF!-#REF!</f>
        <v>#REF!</v>
      </c>
      <c r="R709" s="289" t="e">
        <f>#REF!-#REF!</f>
        <v>#REF!</v>
      </c>
      <c r="S709" s="289" t="e">
        <f>#REF!-#REF!</f>
        <v>#REF!</v>
      </c>
      <c r="T709" s="289" t="e">
        <f>#REF!-#REF!</f>
        <v>#REF!</v>
      </c>
      <c r="U709" s="289" t="e">
        <f>#REF!-#REF!</f>
        <v>#REF!</v>
      </c>
      <c r="V709" s="289" t="e">
        <f>#REF!-#REF!</f>
        <v>#REF!</v>
      </c>
      <c r="W709" s="289" t="e">
        <f>#REF!-#REF!</f>
        <v>#REF!</v>
      </c>
      <c r="X709" s="289" t="e">
        <f>#REF!-#REF!</f>
        <v>#REF!</v>
      </c>
      <c r="Y709" s="289" t="e">
        <f>#REF!-#REF!</f>
        <v>#REF!</v>
      </c>
      <c r="Z709" s="289" t="e">
        <f>#REF!-#REF!</f>
        <v>#REF!</v>
      </c>
      <c r="AA709" s="289" t="e">
        <f>#REF!-#REF!</f>
        <v>#REF!</v>
      </c>
      <c r="AB709" s="289" t="e">
        <f>#REF!-#REF!</f>
        <v>#REF!</v>
      </c>
      <c r="AC709" s="289" t="e">
        <f>#REF!-#REF!</f>
        <v>#REF!</v>
      </c>
      <c r="AD709" s="289" t="e">
        <f>#REF!-#REF!</f>
        <v>#REF!</v>
      </c>
      <c r="AE709" s="289" t="e">
        <f>#REF!-#REF!</f>
        <v>#REF!</v>
      </c>
      <c r="AF709" s="289" t="e">
        <f>#REF!-#REF!</f>
        <v>#REF!</v>
      </c>
      <c r="AG709" s="289" t="e">
        <f>#REF!-#REF!</f>
        <v>#REF!</v>
      </c>
      <c r="AH709" s="289" t="e">
        <f>#REF!-#REF!</f>
        <v>#REF!</v>
      </c>
      <c r="AI709" s="289" t="e">
        <f>#REF!-#REF!</f>
        <v>#REF!</v>
      </c>
      <c r="AJ709" s="289" t="e">
        <f>#REF!-#REF!</f>
        <v>#REF!</v>
      </c>
      <c r="AK709" s="289" t="e">
        <f>#REF!-#REF!</f>
        <v>#REF!</v>
      </c>
      <c r="AL709" s="289" t="e">
        <f>#REF!-#REF!</f>
        <v>#REF!</v>
      </c>
      <c r="AM709" s="289" t="e">
        <f>#REF!-#REF!</f>
        <v>#REF!</v>
      </c>
      <c r="AN709" s="289" t="e">
        <f>#REF!-#REF!</f>
        <v>#REF!</v>
      </c>
      <c r="AO709" s="289" t="e">
        <f>#REF!-#REF!</f>
        <v>#REF!</v>
      </c>
      <c r="AP709" s="289" t="e">
        <f>#REF!-#REF!</f>
        <v>#REF!</v>
      </c>
      <c r="AQ709" s="289" t="e">
        <f>#REF!-#REF!</f>
        <v>#REF!</v>
      </c>
      <c r="AR709" s="289" t="e">
        <f>#REF!-#REF!</f>
        <v>#REF!</v>
      </c>
      <c r="AS709" s="289" t="e">
        <f>#REF!-#REF!</f>
        <v>#REF!</v>
      </c>
      <c r="AT709" s="289" t="e">
        <f>#REF!-#REF!</f>
        <v>#REF!</v>
      </c>
      <c r="AU709" s="289" t="e">
        <f>#REF!-#REF!</f>
        <v>#REF!</v>
      </c>
      <c r="AV709" s="289" t="e">
        <f>#REF!-#REF!</f>
        <v>#REF!</v>
      </c>
      <c r="AW709" s="289" t="e">
        <f>#REF!-#REF!</f>
        <v>#REF!</v>
      </c>
      <c r="AX709" s="289" t="e">
        <f>#REF!-#REF!</f>
        <v>#REF!</v>
      </c>
      <c r="AY709" s="289" t="e">
        <f>#REF!-#REF!</f>
        <v>#REF!</v>
      </c>
      <c r="AZ709" s="289" t="e">
        <f>#REF!-#REF!</f>
        <v>#REF!</v>
      </c>
      <c r="BA709" s="289" t="e">
        <f>#REF!-#REF!</f>
        <v>#REF!</v>
      </c>
      <c r="BB709" s="289" t="e">
        <f>#REF!-#REF!</f>
        <v>#REF!</v>
      </c>
      <c r="BC709" s="289" t="e">
        <f>#REF!-#REF!</f>
        <v>#REF!</v>
      </c>
      <c r="BD709" s="289" t="e">
        <f>#REF!-#REF!</f>
        <v>#REF!</v>
      </c>
      <c r="BE709" s="289" t="e">
        <f>#REF!-#REF!</f>
        <v>#REF!</v>
      </c>
      <c r="BF709" s="289" t="e">
        <f>#REF!-#REF!</f>
        <v>#REF!</v>
      </c>
      <c r="BG709" s="289" t="e">
        <f>#REF!-#REF!</f>
        <v>#REF!</v>
      </c>
      <c r="BH709" s="289" t="e">
        <f>#REF!-#REF!</f>
        <v>#REF!</v>
      </c>
      <c r="BI709" s="289" t="e">
        <f>#REF!-#REF!</f>
        <v>#REF!</v>
      </c>
      <c r="BJ709" s="289" t="e">
        <f>#REF!-#REF!</f>
        <v>#REF!</v>
      </c>
      <c r="BK709" s="289" t="e">
        <f>#REF!-#REF!</f>
        <v>#REF!</v>
      </c>
      <c r="BL709" s="289" t="e">
        <f>#REF!-#REF!</f>
        <v>#REF!</v>
      </c>
      <c r="BM709" s="289" t="e">
        <f>#REF!-#REF!</f>
        <v>#REF!</v>
      </c>
      <c r="BN709" s="289" t="e">
        <f>#REF!-#REF!</f>
        <v>#REF!</v>
      </c>
      <c r="BO709" s="289" t="e">
        <f>#REF!-#REF!</f>
        <v>#REF!</v>
      </c>
      <c r="BP709" s="289" t="e">
        <f>#REF!-#REF!</f>
        <v>#REF!</v>
      </c>
      <c r="BQ709" s="289" t="e">
        <f>#REF!-#REF!</f>
        <v>#REF!</v>
      </c>
      <c r="BR709" s="289" t="e">
        <f>#REF!-#REF!</f>
        <v>#REF!</v>
      </c>
      <c r="BS709" s="289" t="e">
        <f>#REF!-#REF!</f>
        <v>#REF!</v>
      </c>
      <c r="BT709" s="289" t="e">
        <f>#REF!-#REF!</f>
        <v>#REF!</v>
      </c>
      <c r="BU709" s="289" t="e">
        <f>#REF!-#REF!</f>
        <v>#REF!</v>
      </c>
      <c r="BV709" s="289" t="e">
        <f>#REF!-#REF!</f>
        <v>#REF!</v>
      </c>
      <c r="BW709" s="289" t="e">
        <f>#REF!-#REF!</f>
        <v>#REF!</v>
      </c>
      <c r="BX709" s="289" t="e">
        <f>#REF!-#REF!</f>
        <v>#REF!</v>
      </c>
      <c r="BY709" s="289" t="e">
        <f>#REF!-#REF!</f>
        <v>#REF!</v>
      </c>
      <c r="CA709" s="289" t="e">
        <f>#REF!-#REF!</f>
        <v>#REF!</v>
      </c>
      <c r="CB709" s="289" t="e">
        <f>#REF!-#REF!</f>
        <v>#REF!</v>
      </c>
    </row>
    <row r="710" spans="8:80" hidden="1" x14ac:dyDescent="0.35">
      <c r="H710" s="289" t="e">
        <f>#REF!-#REF!</f>
        <v>#REF!</v>
      </c>
      <c r="I710" s="289" t="e">
        <f>#REF!-#REF!</f>
        <v>#REF!</v>
      </c>
      <c r="J710" s="289" t="e">
        <f>#REF!-#REF!</f>
        <v>#REF!</v>
      </c>
      <c r="K710" s="289" t="e">
        <f>#REF!-#REF!</f>
        <v>#REF!</v>
      </c>
      <c r="L710" s="289" t="e">
        <f>#REF!-#REF!</f>
        <v>#REF!</v>
      </c>
      <c r="M710" s="289" t="e">
        <f>#REF!-#REF!</f>
        <v>#REF!</v>
      </c>
      <c r="N710" s="289" t="e">
        <f>#REF!-#REF!</f>
        <v>#REF!</v>
      </c>
      <c r="O710" s="289" t="e">
        <f>#REF!-#REF!</f>
        <v>#REF!</v>
      </c>
      <c r="P710" s="289" t="e">
        <f>#REF!-#REF!</f>
        <v>#REF!</v>
      </c>
      <c r="Q710" s="289" t="e">
        <f>#REF!-#REF!</f>
        <v>#REF!</v>
      </c>
      <c r="R710" s="289" t="e">
        <f>#REF!-#REF!</f>
        <v>#REF!</v>
      </c>
      <c r="S710" s="289" t="e">
        <f>#REF!-#REF!</f>
        <v>#REF!</v>
      </c>
      <c r="T710" s="289" t="e">
        <f>#REF!-#REF!</f>
        <v>#REF!</v>
      </c>
      <c r="U710" s="289" t="e">
        <f>#REF!-#REF!</f>
        <v>#REF!</v>
      </c>
      <c r="V710" s="289" t="e">
        <f>#REF!-#REF!</f>
        <v>#REF!</v>
      </c>
      <c r="W710" s="289" t="e">
        <f>#REF!-#REF!</f>
        <v>#REF!</v>
      </c>
      <c r="X710" s="289" t="e">
        <f>#REF!-#REF!</f>
        <v>#REF!</v>
      </c>
      <c r="Y710" s="289" t="e">
        <f>#REF!-#REF!</f>
        <v>#REF!</v>
      </c>
      <c r="Z710" s="289" t="e">
        <f>#REF!-#REF!</f>
        <v>#REF!</v>
      </c>
      <c r="AA710" s="289" t="e">
        <f>#REF!-#REF!</f>
        <v>#REF!</v>
      </c>
      <c r="AB710" s="289" t="e">
        <f>#REF!-#REF!</f>
        <v>#REF!</v>
      </c>
      <c r="AC710" s="289" t="e">
        <f>#REF!-#REF!</f>
        <v>#REF!</v>
      </c>
      <c r="AD710" s="289" t="e">
        <f>#REF!-#REF!</f>
        <v>#REF!</v>
      </c>
      <c r="AE710" s="289" t="e">
        <f>#REF!-#REF!</f>
        <v>#REF!</v>
      </c>
      <c r="AF710" s="289" t="e">
        <f>#REF!-#REF!</f>
        <v>#REF!</v>
      </c>
      <c r="AG710" s="289" t="e">
        <f>#REF!-#REF!</f>
        <v>#REF!</v>
      </c>
      <c r="AH710" s="289" t="e">
        <f>#REF!-#REF!</f>
        <v>#REF!</v>
      </c>
      <c r="AI710" s="289" t="e">
        <f>#REF!-#REF!</f>
        <v>#REF!</v>
      </c>
      <c r="AJ710" s="289" t="e">
        <f>#REF!-#REF!</f>
        <v>#REF!</v>
      </c>
      <c r="AK710" s="289" t="e">
        <f>#REF!-#REF!</f>
        <v>#REF!</v>
      </c>
      <c r="AL710" s="289" t="e">
        <f>#REF!-#REF!</f>
        <v>#REF!</v>
      </c>
      <c r="AM710" s="289" t="e">
        <f>#REF!-#REF!</f>
        <v>#REF!</v>
      </c>
      <c r="AN710" s="289" t="e">
        <f>#REF!-#REF!</f>
        <v>#REF!</v>
      </c>
      <c r="AO710" s="289" t="e">
        <f>#REF!-#REF!</f>
        <v>#REF!</v>
      </c>
      <c r="AP710" s="289" t="e">
        <f>#REF!-#REF!</f>
        <v>#REF!</v>
      </c>
      <c r="AQ710" s="289" t="e">
        <f>#REF!-#REF!</f>
        <v>#REF!</v>
      </c>
      <c r="AR710" s="289" t="e">
        <f>#REF!-#REF!</f>
        <v>#REF!</v>
      </c>
      <c r="AS710" s="289" t="e">
        <f>#REF!-#REF!</f>
        <v>#REF!</v>
      </c>
      <c r="AT710" s="289" t="e">
        <f>#REF!-#REF!</f>
        <v>#REF!</v>
      </c>
      <c r="AU710" s="289" t="e">
        <f>#REF!-#REF!</f>
        <v>#REF!</v>
      </c>
      <c r="AV710" s="289" t="e">
        <f>#REF!-#REF!</f>
        <v>#REF!</v>
      </c>
      <c r="AW710" s="289" t="e">
        <f>#REF!-#REF!</f>
        <v>#REF!</v>
      </c>
      <c r="AX710" s="289" t="e">
        <f>#REF!-#REF!</f>
        <v>#REF!</v>
      </c>
      <c r="AY710" s="289" t="e">
        <f>#REF!-#REF!</f>
        <v>#REF!</v>
      </c>
      <c r="AZ710" s="289" t="e">
        <f>#REF!-#REF!</f>
        <v>#REF!</v>
      </c>
      <c r="BA710" s="289" t="e">
        <f>#REF!-#REF!</f>
        <v>#REF!</v>
      </c>
      <c r="BB710" s="289" t="e">
        <f>#REF!-#REF!</f>
        <v>#REF!</v>
      </c>
      <c r="BC710" s="289" t="e">
        <f>#REF!-#REF!</f>
        <v>#REF!</v>
      </c>
      <c r="BD710" s="289" t="e">
        <f>#REF!-#REF!</f>
        <v>#REF!</v>
      </c>
      <c r="BE710" s="289" t="e">
        <f>#REF!-#REF!</f>
        <v>#REF!</v>
      </c>
      <c r="BF710" s="289" t="e">
        <f>#REF!-#REF!</f>
        <v>#REF!</v>
      </c>
      <c r="BG710" s="289" t="e">
        <f>#REF!-#REF!</f>
        <v>#REF!</v>
      </c>
      <c r="BH710" s="289" t="e">
        <f>#REF!-#REF!</f>
        <v>#REF!</v>
      </c>
      <c r="BI710" s="289" t="e">
        <f>#REF!-#REF!</f>
        <v>#REF!</v>
      </c>
      <c r="BJ710" s="289" t="e">
        <f>#REF!-#REF!</f>
        <v>#REF!</v>
      </c>
      <c r="BK710" s="289" t="e">
        <f>#REF!-#REF!</f>
        <v>#REF!</v>
      </c>
      <c r="BL710" s="289" t="e">
        <f>#REF!-#REF!</f>
        <v>#REF!</v>
      </c>
      <c r="BM710" s="289" t="e">
        <f>#REF!-#REF!</f>
        <v>#REF!</v>
      </c>
      <c r="BN710" s="289" t="e">
        <f>#REF!-#REF!</f>
        <v>#REF!</v>
      </c>
      <c r="BO710" s="289" t="e">
        <f>#REF!-#REF!</f>
        <v>#REF!</v>
      </c>
      <c r="BP710" s="289" t="e">
        <f>#REF!-#REF!</f>
        <v>#REF!</v>
      </c>
      <c r="BQ710" s="289" t="e">
        <f>#REF!-#REF!</f>
        <v>#REF!</v>
      </c>
      <c r="BR710" s="289" t="e">
        <f>#REF!-#REF!</f>
        <v>#REF!</v>
      </c>
      <c r="BS710" s="289" t="e">
        <f>#REF!-#REF!</f>
        <v>#REF!</v>
      </c>
      <c r="BT710" s="289" t="e">
        <f>#REF!-#REF!</f>
        <v>#REF!</v>
      </c>
      <c r="BU710" s="289" t="e">
        <f>#REF!-#REF!</f>
        <v>#REF!</v>
      </c>
      <c r="BV710" s="289" t="e">
        <f>#REF!-#REF!</f>
        <v>#REF!</v>
      </c>
      <c r="BW710" s="289" t="e">
        <f>#REF!-#REF!</f>
        <v>#REF!</v>
      </c>
      <c r="BX710" s="289" t="e">
        <f>#REF!-#REF!</f>
        <v>#REF!</v>
      </c>
      <c r="BY710" s="289" t="e">
        <f>#REF!-#REF!</f>
        <v>#REF!</v>
      </c>
      <c r="CA710" s="289" t="e">
        <f>#REF!-#REF!</f>
        <v>#REF!</v>
      </c>
      <c r="CB710" s="289" t="e">
        <f>#REF!-#REF!</f>
        <v>#REF!</v>
      </c>
    </row>
    <row r="711" spans="8:80" hidden="1" x14ac:dyDescent="0.35">
      <c r="H711" s="289" t="e">
        <f>#REF!-#REF!</f>
        <v>#REF!</v>
      </c>
      <c r="I711" s="289" t="e">
        <f>#REF!-#REF!</f>
        <v>#REF!</v>
      </c>
      <c r="J711" s="289" t="e">
        <f>#REF!-#REF!</f>
        <v>#REF!</v>
      </c>
      <c r="K711" s="289" t="e">
        <f>#REF!-#REF!</f>
        <v>#REF!</v>
      </c>
      <c r="L711" s="289" t="e">
        <f>#REF!-#REF!</f>
        <v>#REF!</v>
      </c>
      <c r="M711" s="289" t="e">
        <f>#REF!-#REF!</f>
        <v>#REF!</v>
      </c>
      <c r="N711" s="289" t="e">
        <f>#REF!-#REF!</f>
        <v>#REF!</v>
      </c>
      <c r="O711" s="289" t="e">
        <f>#REF!-#REF!</f>
        <v>#REF!</v>
      </c>
      <c r="P711" s="289" t="e">
        <f>#REF!-#REF!</f>
        <v>#REF!</v>
      </c>
      <c r="Q711" s="289" t="e">
        <f>#REF!-#REF!</f>
        <v>#REF!</v>
      </c>
      <c r="R711" s="289" t="e">
        <f>#REF!-#REF!</f>
        <v>#REF!</v>
      </c>
      <c r="S711" s="289" t="e">
        <f>#REF!-#REF!</f>
        <v>#REF!</v>
      </c>
      <c r="T711" s="289" t="e">
        <f>#REF!-#REF!</f>
        <v>#REF!</v>
      </c>
      <c r="U711" s="289" t="e">
        <f>#REF!-#REF!</f>
        <v>#REF!</v>
      </c>
      <c r="V711" s="289" t="e">
        <f>#REF!-#REF!</f>
        <v>#REF!</v>
      </c>
      <c r="W711" s="289" t="e">
        <f>#REF!-#REF!</f>
        <v>#REF!</v>
      </c>
      <c r="X711" s="289" t="e">
        <f>#REF!-#REF!</f>
        <v>#REF!</v>
      </c>
      <c r="Y711" s="289" t="e">
        <f>#REF!-#REF!</f>
        <v>#REF!</v>
      </c>
      <c r="Z711" s="289" t="e">
        <f>#REF!-#REF!</f>
        <v>#REF!</v>
      </c>
      <c r="AA711" s="289" t="e">
        <f>#REF!-#REF!</f>
        <v>#REF!</v>
      </c>
      <c r="AB711" s="289" t="e">
        <f>#REF!-#REF!</f>
        <v>#REF!</v>
      </c>
      <c r="AC711" s="289" t="e">
        <f>#REF!-#REF!</f>
        <v>#REF!</v>
      </c>
      <c r="AD711" s="289" t="e">
        <f>#REF!-#REF!</f>
        <v>#REF!</v>
      </c>
      <c r="AE711" s="289" t="e">
        <f>#REF!-#REF!</f>
        <v>#REF!</v>
      </c>
      <c r="AF711" s="289" t="e">
        <f>#REF!-#REF!</f>
        <v>#REF!</v>
      </c>
      <c r="AG711" s="289" t="e">
        <f>#REF!-#REF!</f>
        <v>#REF!</v>
      </c>
      <c r="AH711" s="289" t="e">
        <f>#REF!-#REF!</f>
        <v>#REF!</v>
      </c>
      <c r="AI711" s="289" t="e">
        <f>#REF!-#REF!</f>
        <v>#REF!</v>
      </c>
      <c r="AJ711" s="289" t="e">
        <f>#REF!-#REF!</f>
        <v>#REF!</v>
      </c>
      <c r="AK711" s="289" t="e">
        <f>#REF!-#REF!</f>
        <v>#REF!</v>
      </c>
      <c r="AL711" s="289" t="e">
        <f>#REF!-#REF!</f>
        <v>#REF!</v>
      </c>
      <c r="AM711" s="289" t="e">
        <f>#REF!-#REF!</f>
        <v>#REF!</v>
      </c>
      <c r="AN711" s="289" t="e">
        <f>#REF!-#REF!</f>
        <v>#REF!</v>
      </c>
      <c r="AO711" s="289" t="e">
        <f>#REF!-#REF!</f>
        <v>#REF!</v>
      </c>
      <c r="AP711" s="289" t="e">
        <f>#REF!-#REF!</f>
        <v>#REF!</v>
      </c>
      <c r="AQ711" s="289" t="e">
        <f>#REF!-#REF!</f>
        <v>#REF!</v>
      </c>
      <c r="AR711" s="289" t="e">
        <f>#REF!-#REF!</f>
        <v>#REF!</v>
      </c>
      <c r="AS711" s="289" t="e">
        <f>#REF!-#REF!</f>
        <v>#REF!</v>
      </c>
      <c r="AT711" s="289" t="e">
        <f>#REF!-#REF!</f>
        <v>#REF!</v>
      </c>
      <c r="AU711" s="289" t="e">
        <f>#REF!-#REF!</f>
        <v>#REF!</v>
      </c>
      <c r="AV711" s="289" t="e">
        <f>#REF!-#REF!</f>
        <v>#REF!</v>
      </c>
      <c r="AW711" s="289" t="e">
        <f>#REF!-#REF!</f>
        <v>#REF!</v>
      </c>
      <c r="AX711" s="289" t="e">
        <f>#REF!-#REF!</f>
        <v>#REF!</v>
      </c>
      <c r="AY711" s="289" t="e">
        <f>#REF!-#REF!</f>
        <v>#REF!</v>
      </c>
      <c r="AZ711" s="289" t="e">
        <f>#REF!-#REF!</f>
        <v>#REF!</v>
      </c>
      <c r="BA711" s="289" t="e">
        <f>#REF!-#REF!</f>
        <v>#REF!</v>
      </c>
      <c r="BB711" s="289" t="e">
        <f>#REF!-#REF!</f>
        <v>#REF!</v>
      </c>
      <c r="BC711" s="289" t="e">
        <f>#REF!-#REF!</f>
        <v>#REF!</v>
      </c>
      <c r="BD711" s="289" t="e">
        <f>#REF!-#REF!</f>
        <v>#REF!</v>
      </c>
      <c r="BE711" s="289" t="e">
        <f>#REF!-#REF!</f>
        <v>#REF!</v>
      </c>
      <c r="BF711" s="289" t="e">
        <f>#REF!-#REF!</f>
        <v>#REF!</v>
      </c>
      <c r="BG711" s="289" t="e">
        <f>#REF!-#REF!</f>
        <v>#REF!</v>
      </c>
      <c r="BH711" s="289" t="e">
        <f>#REF!-#REF!</f>
        <v>#REF!</v>
      </c>
      <c r="BI711" s="289" t="e">
        <f>#REF!-#REF!</f>
        <v>#REF!</v>
      </c>
      <c r="BJ711" s="289" t="e">
        <f>#REF!-#REF!</f>
        <v>#REF!</v>
      </c>
      <c r="BK711" s="289" t="e">
        <f>#REF!-#REF!</f>
        <v>#REF!</v>
      </c>
      <c r="BL711" s="289" t="e">
        <f>#REF!-#REF!</f>
        <v>#REF!</v>
      </c>
      <c r="BM711" s="289" t="e">
        <f>#REF!-#REF!</f>
        <v>#REF!</v>
      </c>
      <c r="BN711" s="289" t="e">
        <f>#REF!-#REF!</f>
        <v>#REF!</v>
      </c>
      <c r="BO711" s="289" t="e">
        <f>#REF!-#REF!</f>
        <v>#REF!</v>
      </c>
      <c r="BP711" s="289" t="e">
        <f>#REF!-#REF!</f>
        <v>#REF!</v>
      </c>
      <c r="BQ711" s="289" t="e">
        <f>#REF!-#REF!</f>
        <v>#REF!</v>
      </c>
      <c r="BR711" s="289" t="e">
        <f>#REF!-#REF!</f>
        <v>#REF!</v>
      </c>
      <c r="BS711" s="289" t="e">
        <f>#REF!-#REF!</f>
        <v>#REF!</v>
      </c>
      <c r="BT711" s="289" t="e">
        <f>#REF!-#REF!</f>
        <v>#REF!</v>
      </c>
      <c r="BU711" s="289" t="e">
        <f>#REF!-#REF!</f>
        <v>#REF!</v>
      </c>
      <c r="BV711" s="289" t="e">
        <f>#REF!-#REF!</f>
        <v>#REF!</v>
      </c>
      <c r="BW711" s="289" t="e">
        <f>#REF!-#REF!</f>
        <v>#REF!</v>
      </c>
      <c r="BX711" s="289" t="e">
        <f>#REF!-#REF!</f>
        <v>#REF!</v>
      </c>
      <c r="BY711" s="289" t="e">
        <f>#REF!-#REF!</f>
        <v>#REF!</v>
      </c>
      <c r="CA711" s="289" t="e">
        <f>#REF!-#REF!</f>
        <v>#REF!</v>
      </c>
      <c r="CB711" s="289" t="e">
        <f>#REF!-#REF!</f>
        <v>#REF!</v>
      </c>
    </row>
    <row r="712" spans="8:80" hidden="1" x14ac:dyDescent="0.35">
      <c r="H712" s="289" t="e">
        <f>#REF!-#REF!</f>
        <v>#REF!</v>
      </c>
      <c r="I712" s="289" t="e">
        <f>#REF!-#REF!</f>
        <v>#REF!</v>
      </c>
      <c r="J712" s="289" t="e">
        <f>#REF!-#REF!</f>
        <v>#REF!</v>
      </c>
      <c r="K712" s="289" t="e">
        <f>#REF!-#REF!</f>
        <v>#REF!</v>
      </c>
      <c r="L712" s="289" t="e">
        <f>#REF!-#REF!</f>
        <v>#REF!</v>
      </c>
      <c r="M712" s="289" t="e">
        <f>#REF!-#REF!</f>
        <v>#REF!</v>
      </c>
      <c r="N712" s="289" t="e">
        <f>#REF!-#REF!</f>
        <v>#REF!</v>
      </c>
      <c r="O712" s="289" t="e">
        <f>#REF!-#REF!</f>
        <v>#REF!</v>
      </c>
      <c r="P712" s="289" t="e">
        <f>#REF!-#REF!</f>
        <v>#REF!</v>
      </c>
      <c r="Q712" s="289" t="e">
        <f>#REF!-#REF!</f>
        <v>#REF!</v>
      </c>
      <c r="R712" s="289" t="e">
        <f>#REF!-#REF!</f>
        <v>#REF!</v>
      </c>
      <c r="S712" s="289" t="e">
        <f>#REF!-#REF!</f>
        <v>#REF!</v>
      </c>
      <c r="T712" s="289" t="e">
        <f>#REF!-#REF!</f>
        <v>#REF!</v>
      </c>
      <c r="U712" s="289" t="e">
        <f>#REF!-#REF!</f>
        <v>#REF!</v>
      </c>
      <c r="V712" s="289" t="e">
        <f>#REF!-#REF!</f>
        <v>#REF!</v>
      </c>
      <c r="W712" s="289" t="e">
        <f>#REF!-#REF!</f>
        <v>#REF!</v>
      </c>
      <c r="X712" s="289" t="e">
        <f>#REF!-#REF!</f>
        <v>#REF!</v>
      </c>
      <c r="Y712" s="289" t="e">
        <f>#REF!-#REF!</f>
        <v>#REF!</v>
      </c>
      <c r="Z712" s="289" t="e">
        <f>#REF!-#REF!</f>
        <v>#REF!</v>
      </c>
      <c r="AA712" s="289" t="e">
        <f>#REF!-#REF!</f>
        <v>#REF!</v>
      </c>
      <c r="AB712" s="289" t="e">
        <f>#REF!-#REF!</f>
        <v>#REF!</v>
      </c>
      <c r="AC712" s="289" t="e">
        <f>#REF!-#REF!</f>
        <v>#REF!</v>
      </c>
      <c r="AD712" s="289" t="e">
        <f>#REF!-#REF!</f>
        <v>#REF!</v>
      </c>
      <c r="AE712" s="289" t="e">
        <f>#REF!-#REF!</f>
        <v>#REF!</v>
      </c>
      <c r="AF712" s="289" t="e">
        <f>#REF!-#REF!</f>
        <v>#REF!</v>
      </c>
      <c r="AG712" s="289" t="e">
        <f>#REF!-#REF!</f>
        <v>#REF!</v>
      </c>
      <c r="AH712" s="289" t="e">
        <f>#REF!-#REF!</f>
        <v>#REF!</v>
      </c>
      <c r="AI712" s="289" t="e">
        <f>#REF!-#REF!</f>
        <v>#REF!</v>
      </c>
      <c r="AJ712" s="289" t="e">
        <f>#REF!-#REF!</f>
        <v>#REF!</v>
      </c>
      <c r="AK712" s="289" t="e">
        <f>#REF!-#REF!</f>
        <v>#REF!</v>
      </c>
      <c r="AL712" s="289" t="e">
        <f>#REF!-#REF!</f>
        <v>#REF!</v>
      </c>
      <c r="AM712" s="289" t="e">
        <f>#REF!-#REF!</f>
        <v>#REF!</v>
      </c>
      <c r="AN712" s="289" t="e">
        <f>#REF!-#REF!</f>
        <v>#REF!</v>
      </c>
      <c r="AO712" s="289" t="e">
        <f>#REF!-#REF!</f>
        <v>#REF!</v>
      </c>
      <c r="AP712" s="289" t="e">
        <f>#REF!-#REF!</f>
        <v>#REF!</v>
      </c>
      <c r="AQ712" s="289" t="e">
        <f>#REF!-#REF!</f>
        <v>#REF!</v>
      </c>
      <c r="AR712" s="289" t="e">
        <f>#REF!-#REF!</f>
        <v>#REF!</v>
      </c>
      <c r="AS712" s="289" t="e">
        <f>#REF!-#REF!</f>
        <v>#REF!</v>
      </c>
      <c r="AT712" s="289" t="e">
        <f>#REF!-#REF!</f>
        <v>#REF!</v>
      </c>
      <c r="AU712" s="289" t="e">
        <f>#REF!-#REF!</f>
        <v>#REF!</v>
      </c>
      <c r="AV712" s="289" t="e">
        <f>#REF!-#REF!</f>
        <v>#REF!</v>
      </c>
      <c r="AW712" s="289" t="e">
        <f>#REF!-#REF!</f>
        <v>#REF!</v>
      </c>
      <c r="AX712" s="289" t="e">
        <f>#REF!-#REF!</f>
        <v>#REF!</v>
      </c>
      <c r="AY712" s="289" t="e">
        <f>#REF!-#REF!</f>
        <v>#REF!</v>
      </c>
      <c r="AZ712" s="289" t="e">
        <f>#REF!-#REF!</f>
        <v>#REF!</v>
      </c>
      <c r="BA712" s="289" t="e">
        <f>#REF!-#REF!</f>
        <v>#REF!</v>
      </c>
      <c r="BB712" s="289" t="e">
        <f>#REF!-#REF!</f>
        <v>#REF!</v>
      </c>
      <c r="BC712" s="289" t="e">
        <f>#REF!-#REF!</f>
        <v>#REF!</v>
      </c>
      <c r="BD712" s="289" t="e">
        <f>#REF!-#REF!</f>
        <v>#REF!</v>
      </c>
      <c r="BE712" s="289" t="e">
        <f>#REF!-#REF!</f>
        <v>#REF!</v>
      </c>
      <c r="BF712" s="289" t="e">
        <f>#REF!-#REF!</f>
        <v>#REF!</v>
      </c>
      <c r="BG712" s="289" t="e">
        <f>#REF!-#REF!</f>
        <v>#REF!</v>
      </c>
      <c r="BH712" s="289" t="e">
        <f>#REF!-#REF!</f>
        <v>#REF!</v>
      </c>
      <c r="BI712" s="289" t="e">
        <f>#REF!-#REF!</f>
        <v>#REF!</v>
      </c>
      <c r="BJ712" s="289" t="e">
        <f>#REF!-#REF!</f>
        <v>#REF!</v>
      </c>
      <c r="BK712" s="289" t="e">
        <f>#REF!-#REF!</f>
        <v>#REF!</v>
      </c>
      <c r="BL712" s="289" t="e">
        <f>#REF!-#REF!</f>
        <v>#REF!</v>
      </c>
      <c r="BM712" s="289" t="e">
        <f>#REF!-#REF!</f>
        <v>#REF!</v>
      </c>
      <c r="BN712" s="289" t="e">
        <f>#REF!-#REF!</f>
        <v>#REF!</v>
      </c>
      <c r="BO712" s="289" t="e">
        <f>#REF!-#REF!</f>
        <v>#REF!</v>
      </c>
      <c r="BP712" s="289" t="e">
        <f>#REF!-#REF!</f>
        <v>#REF!</v>
      </c>
      <c r="BQ712" s="289" t="e">
        <f>#REF!-#REF!</f>
        <v>#REF!</v>
      </c>
      <c r="BR712" s="289" t="e">
        <f>#REF!-#REF!</f>
        <v>#REF!</v>
      </c>
      <c r="BS712" s="289" t="e">
        <f>#REF!-#REF!</f>
        <v>#REF!</v>
      </c>
      <c r="BT712" s="289" t="e">
        <f>#REF!-#REF!</f>
        <v>#REF!</v>
      </c>
      <c r="BU712" s="289" t="e">
        <f>#REF!-#REF!</f>
        <v>#REF!</v>
      </c>
      <c r="BV712" s="289" t="e">
        <f>#REF!-#REF!</f>
        <v>#REF!</v>
      </c>
      <c r="BW712" s="289" t="e">
        <f>#REF!-#REF!</f>
        <v>#REF!</v>
      </c>
      <c r="BX712" s="289" t="e">
        <f>#REF!-#REF!</f>
        <v>#REF!</v>
      </c>
      <c r="BY712" s="289" t="e">
        <f>#REF!-#REF!</f>
        <v>#REF!</v>
      </c>
      <c r="CA712" s="289" t="e">
        <f>#REF!-#REF!</f>
        <v>#REF!</v>
      </c>
      <c r="CB712" s="289" t="e">
        <f>#REF!-#REF!</f>
        <v>#REF!</v>
      </c>
    </row>
    <row r="713" spans="8:80" hidden="1" x14ac:dyDescent="0.35">
      <c r="H713" s="289" t="e">
        <f>#REF!-#REF!</f>
        <v>#REF!</v>
      </c>
      <c r="I713" s="289" t="e">
        <f>#REF!-#REF!</f>
        <v>#REF!</v>
      </c>
      <c r="J713" s="289" t="e">
        <f>#REF!-#REF!</f>
        <v>#REF!</v>
      </c>
      <c r="K713" s="289" t="e">
        <f>#REF!-#REF!</f>
        <v>#REF!</v>
      </c>
      <c r="L713" s="289" t="e">
        <f>#REF!-#REF!</f>
        <v>#REF!</v>
      </c>
      <c r="M713" s="289" t="e">
        <f>#REF!-#REF!</f>
        <v>#REF!</v>
      </c>
      <c r="N713" s="289" t="e">
        <f>#REF!-#REF!</f>
        <v>#REF!</v>
      </c>
      <c r="O713" s="289" t="e">
        <f>#REF!-#REF!</f>
        <v>#REF!</v>
      </c>
      <c r="P713" s="289" t="e">
        <f>#REF!-#REF!</f>
        <v>#REF!</v>
      </c>
      <c r="Q713" s="289" t="e">
        <f>#REF!-#REF!</f>
        <v>#REF!</v>
      </c>
      <c r="R713" s="289" t="e">
        <f>#REF!-#REF!</f>
        <v>#REF!</v>
      </c>
      <c r="S713" s="289" t="e">
        <f>#REF!-#REF!</f>
        <v>#REF!</v>
      </c>
      <c r="T713" s="289" t="e">
        <f>#REF!-#REF!</f>
        <v>#REF!</v>
      </c>
      <c r="U713" s="289" t="e">
        <f>#REF!-#REF!</f>
        <v>#REF!</v>
      </c>
      <c r="V713" s="289" t="e">
        <f>#REF!-#REF!</f>
        <v>#REF!</v>
      </c>
      <c r="W713" s="289" t="e">
        <f>#REF!-#REF!</f>
        <v>#REF!</v>
      </c>
      <c r="X713" s="289" t="e">
        <f>#REF!-#REF!</f>
        <v>#REF!</v>
      </c>
      <c r="Y713" s="289" t="e">
        <f>#REF!-#REF!</f>
        <v>#REF!</v>
      </c>
      <c r="Z713" s="289" t="e">
        <f>#REF!-#REF!</f>
        <v>#REF!</v>
      </c>
      <c r="AA713" s="289" t="e">
        <f>#REF!-#REF!</f>
        <v>#REF!</v>
      </c>
      <c r="AB713" s="289" t="e">
        <f>#REF!-#REF!</f>
        <v>#REF!</v>
      </c>
      <c r="AC713" s="289" t="e">
        <f>#REF!-#REF!</f>
        <v>#REF!</v>
      </c>
      <c r="AD713" s="289" t="e">
        <f>#REF!-#REF!</f>
        <v>#REF!</v>
      </c>
      <c r="AE713" s="289" t="e">
        <f>#REF!-#REF!</f>
        <v>#REF!</v>
      </c>
      <c r="AF713" s="289" t="e">
        <f>#REF!-#REF!</f>
        <v>#REF!</v>
      </c>
      <c r="AG713" s="289" t="e">
        <f>#REF!-#REF!</f>
        <v>#REF!</v>
      </c>
      <c r="AH713" s="289" t="e">
        <f>#REF!-#REF!</f>
        <v>#REF!</v>
      </c>
      <c r="AI713" s="289" t="e">
        <f>#REF!-#REF!</f>
        <v>#REF!</v>
      </c>
      <c r="AJ713" s="289" t="e">
        <f>#REF!-#REF!</f>
        <v>#REF!</v>
      </c>
      <c r="AK713" s="289" t="e">
        <f>#REF!-#REF!</f>
        <v>#REF!</v>
      </c>
      <c r="AL713" s="289" t="e">
        <f>#REF!-#REF!</f>
        <v>#REF!</v>
      </c>
      <c r="AM713" s="289" t="e">
        <f>#REF!-#REF!</f>
        <v>#REF!</v>
      </c>
      <c r="AN713" s="289" t="e">
        <f>#REF!-#REF!</f>
        <v>#REF!</v>
      </c>
      <c r="AO713" s="289" t="e">
        <f>#REF!-#REF!</f>
        <v>#REF!</v>
      </c>
      <c r="AP713" s="289" t="e">
        <f>#REF!-#REF!</f>
        <v>#REF!</v>
      </c>
      <c r="AQ713" s="289" t="e">
        <f>#REF!-#REF!</f>
        <v>#REF!</v>
      </c>
      <c r="AR713" s="289" t="e">
        <f>#REF!-#REF!</f>
        <v>#REF!</v>
      </c>
      <c r="AS713" s="289" t="e">
        <f>#REF!-#REF!</f>
        <v>#REF!</v>
      </c>
      <c r="AT713" s="289" t="e">
        <f>#REF!-#REF!</f>
        <v>#REF!</v>
      </c>
      <c r="AU713" s="289" t="e">
        <f>#REF!-#REF!</f>
        <v>#REF!</v>
      </c>
      <c r="AV713" s="289" t="e">
        <f>#REF!-#REF!</f>
        <v>#REF!</v>
      </c>
      <c r="AW713" s="289" t="e">
        <f>#REF!-#REF!</f>
        <v>#REF!</v>
      </c>
      <c r="AX713" s="289" t="e">
        <f>#REF!-#REF!</f>
        <v>#REF!</v>
      </c>
      <c r="AY713" s="289" t="e">
        <f>#REF!-#REF!</f>
        <v>#REF!</v>
      </c>
      <c r="AZ713" s="289" t="e">
        <f>#REF!-#REF!</f>
        <v>#REF!</v>
      </c>
      <c r="BA713" s="289" t="e">
        <f>#REF!-#REF!</f>
        <v>#REF!</v>
      </c>
      <c r="BB713" s="289" t="e">
        <f>#REF!-#REF!</f>
        <v>#REF!</v>
      </c>
      <c r="BC713" s="289" t="e">
        <f>#REF!-#REF!</f>
        <v>#REF!</v>
      </c>
      <c r="BD713" s="289" t="e">
        <f>#REF!-#REF!</f>
        <v>#REF!</v>
      </c>
      <c r="BE713" s="289" t="e">
        <f>#REF!-#REF!</f>
        <v>#REF!</v>
      </c>
      <c r="BF713" s="289" t="e">
        <f>#REF!-#REF!</f>
        <v>#REF!</v>
      </c>
      <c r="BG713" s="289" t="e">
        <f>#REF!-#REF!</f>
        <v>#REF!</v>
      </c>
      <c r="BH713" s="289" t="e">
        <f>#REF!-#REF!</f>
        <v>#REF!</v>
      </c>
      <c r="BI713" s="289" t="e">
        <f>#REF!-#REF!</f>
        <v>#REF!</v>
      </c>
      <c r="BJ713" s="289" t="e">
        <f>#REF!-#REF!</f>
        <v>#REF!</v>
      </c>
      <c r="BK713" s="289" t="e">
        <f>#REF!-#REF!</f>
        <v>#REF!</v>
      </c>
      <c r="BL713" s="289" t="e">
        <f>#REF!-#REF!</f>
        <v>#REF!</v>
      </c>
      <c r="BM713" s="289" t="e">
        <f>#REF!-#REF!</f>
        <v>#REF!</v>
      </c>
      <c r="BN713" s="289" t="e">
        <f>#REF!-#REF!</f>
        <v>#REF!</v>
      </c>
      <c r="BO713" s="289" t="e">
        <f>#REF!-#REF!</f>
        <v>#REF!</v>
      </c>
      <c r="BP713" s="289" t="e">
        <f>#REF!-#REF!</f>
        <v>#REF!</v>
      </c>
      <c r="BQ713" s="289" t="e">
        <f>#REF!-#REF!</f>
        <v>#REF!</v>
      </c>
      <c r="BR713" s="289" t="e">
        <f>#REF!-#REF!</f>
        <v>#REF!</v>
      </c>
      <c r="BS713" s="289" t="e">
        <f>#REF!-#REF!</f>
        <v>#REF!</v>
      </c>
      <c r="BT713" s="289" t="e">
        <f>#REF!-#REF!</f>
        <v>#REF!</v>
      </c>
      <c r="BU713" s="289" t="e">
        <f>#REF!-#REF!</f>
        <v>#REF!</v>
      </c>
      <c r="BV713" s="289" t="e">
        <f>#REF!-#REF!</f>
        <v>#REF!</v>
      </c>
      <c r="BW713" s="289" t="e">
        <f>#REF!-#REF!</f>
        <v>#REF!</v>
      </c>
      <c r="BX713" s="289" t="e">
        <f>#REF!-#REF!</f>
        <v>#REF!</v>
      </c>
      <c r="BY713" s="289" t="e">
        <f>#REF!-#REF!</f>
        <v>#REF!</v>
      </c>
      <c r="CA713" s="289" t="e">
        <f>#REF!-#REF!</f>
        <v>#REF!</v>
      </c>
      <c r="CB713" s="289" t="e">
        <f>#REF!-#REF!</f>
        <v>#REF!</v>
      </c>
    </row>
    <row r="714" spans="8:80" hidden="1" x14ac:dyDescent="0.35">
      <c r="H714" s="289" t="e">
        <f>#REF!-#REF!</f>
        <v>#REF!</v>
      </c>
      <c r="I714" s="289" t="e">
        <f>#REF!-#REF!</f>
        <v>#REF!</v>
      </c>
      <c r="J714" s="289" t="e">
        <f>#REF!-#REF!</f>
        <v>#REF!</v>
      </c>
      <c r="K714" s="289" t="e">
        <f>#REF!-#REF!</f>
        <v>#REF!</v>
      </c>
      <c r="L714" s="289" t="e">
        <f>#REF!-#REF!</f>
        <v>#REF!</v>
      </c>
      <c r="M714" s="289" t="e">
        <f>#REF!-#REF!</f>
        <v>#REF!</v>
      </c>
      <c r="N714" s="289" t="e">
        <f>#REF!-#REF!</f>
        <v>#REF!</v>
      </c>
      <c r="O714" s="289" t="e">
        <f>#REF!-#REF!</f>
        <v>#REF!</v>
      </c>
      <c r="P714" s="289" t="e">
        <f>#REF!-#REF!</f>
        <v>#REF!</v>
      </c>
      <c r="Q714" s="289" t="e">
        <f>#REF!-#REF!</f>
        <v>#REF!</v>
      </c>
      <c r="R714" s="289" t="e">
        <f>#REF!-#REF!</f>
        <v>#REF!</v>
      </c>
      <c r="S714" s="289" t="e">
        <f>#REF!-#REF!</f>
        <v>#REF!</v>
      </c>
      <c r="T714" s="289" t="e">
        <f>#REF!-#REF!</f>
        <v>#REF!</v>
      </c>
      <c r="U714" s="289" t="e">
        <f>#REF!-#REF!</f>
        <v>#REF!</v>
      </c>
      <c r="V714" s="289" t="e">
        <f>#REF!-#REF!</f>
        <v>#REF!</v>
      </c>
      <c r="W714" s="289" t="e">
        <f>#REF!-#REF!</f>
        <v>#REF!</v>
      </c>
      <c r="X714" s="289" t="e">
        <f>#REF!-#REF!</f>
        <v>#REF!</v>
      </c>
      <c r="Y714" s="289" t="e">
        <f>#REF!-#REF!</f>
        <v>#REF!</v>
      </c>
      <c r="Z714" s="289" t="e">
        <f>#REF!-#REF!</f>
        <v>#REF!</v>
      </c>
      <c r="AA714" s="289" t="e">
        <f>#REF!-#REF!</f>
        <v>#REF!</v>
      </c>
      <c r="AB714" s="289" t="e">
        <f>#REF!-#REF!</f>
        <v>#REF!</v>
      </c>
      <c r="AC714" s="289" t="e">
        <f>#REF!-#REF!</f>
        <v>#REF!</v>
      </c>
      <c r="AD714" s="289" t="e">
        <f>#REF!-#REF!</f>
        <v>#REF!</v>
      </c>
      <c r="AE714" s="289" t="e">
        <f>#REF!-#REF!</f>
        <v>#REF!</v>
      </c>
      <c r="AF714" s="289" t="e">
        <f>#REF!-#REF!</f>
        <v>#REF!</v>
      </c>
      <c r="AG714" s="289" t="e">
        <f>#REF!-#REF!</f>
        <v>#REF!</v>
      </c>
      <c r="AH714" s="289" t="e">
        <f>#REF!-#REF!</f>
        <v>#REF!</v>
      </c>
      <c r="AI714" s="289" t="e">
        <f>#REF!-#REF!</f>
        <v>#REF!</v>
      </c>
      <c r="AJ714" s="289" t="e">
        <f>#REF!-#REF!</f>
        <v>#REF!</v>
      </c>
      <c r="AK714" s="289" t="e">
        <f>#REF!-#REF!</f>
        <v>#REF!</v>
      </c>
      <c r="AL714" s="289" t="e">
        <f>#REF!-#REF!</f>
        <v>#REF!</v>
      </c>
      <c r="AM714" s="289" t="e">
        <f>#REF!-#REF!</f>
        <v>#REF!</v>
      </c>
      <c r="AN714" s="289" t="e">
        <f>#REF!-#REF!</f>
        <v>#REF!</v>
      </c>
      <c r="AO714" s="289" t="e">
        <f>#REF!-#REF!</f>
        <v>#REF!</v>
      </c>
      <c r="AP714" s="289" t="e">
        <f>#REF!-#REF!</f>
        <v>#REF!</v>
      </c>
      <c r="AQ714" s="289" t="e">
        <f>#REF!-#REF!</f>
        <v>#REF!</v>
      </c>
      <c r="AR714" s="289" t="e">
        <f>#REF!-#REF!</f>
        <v>#REF!</v>
      </c>
      <c r="AS714" s="289" t="e">
        <f>#REF!-#REF!</f>
        <v>#REF!</v>
      </c>
      <c r="AT714" s="289" t="e">
        <f>#REF!-#REF!</f>
        <v>#REF!</v>
      </c>
      <c r="AU714" s="289" t="e">
        <f>#REF!-#REF!</f>
        <v>#REF!</v>
      </c>
      <c r="AV714" s="289" t="e">
        <f>#REF!-#REF!</f>
        <v>#REF!</v>
      </c>
      <c r="AW714" s="289" t="e">
        <f>#REF!-#REF!</f>
        <v>#REF!</v>
      </c>
      <c r="AX714" s="289" t="e">
        <f>#REF!-#REF!</f>
        <v>#REF!</v>
      </c>
      <c r="AY714" s="289" t="e">
        <f>#REF!-#REF!</f>
        <v>#REF!</v>
      </c>
      <c r="AZ714" s="289" t="e">
        <f>#REF!-#REF!</f>
        <v>#REF!</v>
      </c>
      <c r="BA714" s="289" t="e">
        <f>#REF!-#REF!</f>
        <v>#REF!</v>
      </c>
      <c r="BB714" s="289" t="e">
        <f>#REF!-#REF!</f>
        <v>#REF!</v>
      </c>
      <c r="BC714" s="289" t="e">
        <f>#REF!-#REF!</f>
        <v>#REF!</v>
      </c>
      <c r="BD714" s="289" t="e">
        <f>#REF!-#REF!</f>
        <v>#REF!</v>
      </c>
      <c r="BE714" s="289" t="e">
        <f>#REF!-#REF!</f>
        <v>#REF!</v>
      </c>
      <c r="BF714" s="289" t="e">
        <f>#REF!-#REF!</f>
        <v>#REF!</v>
      </c>
      <c r="BG714" s="289" t="e">
        <f>#REF!-#REF!</f>
        <v>#REF!</v>
      </c>
      <c r="BH714" s="289" t="e">
        <f>#REF!-#REF!</f>
        <v>#REF!</v>
      </c>
      <c r="BI714" s="289" t="e">
        <f>#REF!-#REF!</f>
        <v>#REF!</v>
      </c>
      <c r="BJ714" s="289" t="e">
        <f>#REF!-#REF!</f>
        <v>#REF!</v>
      </c>
      <c r="BK714" s="289" t="e">
        <f>#REF!-#REF!</f>
        <v>#REF!</v>
      </c>
      <c r="BL714" s="289" t="e">
        <f>#REF!-#REF!</f>
        <v>#REF!</v>
      </c>
      <c r="BM714" s="289" t="e">
        <f>#REF!-#REF!</f>
        <v>#REF!</v>
      </c>
      <c r="BN714" s="289" t="e">
        <f>#REF!-#REF!</f>
        <v>#REF!</v>
      </c>
      <c r="BO714" s="289" t="e">
        <f>#REF!-#REF!</f>
        <v>#REF!</v>
      </c>
      <c r="BP714" s="289" t="e">
        <f>#REF!-#REF!</f>
        <v>#REF!</v>
      </c>
      <c r="BQ714" s="289" t="e">
        <f>#REF!-#REF!</f>
        <v>#REF!</v>
      </c>
      <c r="BR714" s="289" t="e">
        <f>#REF!-#REF!</f>
        <v>#REF!</v>
      </c>
      <c r="BS714" s="289" t="e">
        <f>#REF!-#REF!</f>
        <v>#REF!</v>
      </c>
      <c r="BT714" s="289" t="e">
        <f>#REF!-#REF!</f>
        <v>#REF!</v>
      </c>
      <c r="BU714" s="289" t="e">
        <f>#REF!-#REF!</f>
        <v>#REF!</v>
      </c>
      <c r="BV714" s="289" t="e">
        <f>#REF!-#REF!</f>
        <v>#REF!</v>
      </c>
      <c r="BW714" s="289" t="e">
        <f>#REF!-#REF!</f>
        <v>#REF!</v>
      </c>
      <c r="BX714" s="289" t="e">
        <f>#REF!-#REF!</f>
        <v>#REF!</v>
      </c>
      <c r="BY714" s="289" t="e">
        <f>#REF!-#REF!</f>
        <v>#REF!</v>
      </c>
      <c r="CA714" s="289" t="e">
        <f>#REF!-#REF!</f>
        <v>#REF!</v>
      </c>
      <c r="CB714" s="289" t="e">
        <f>#REF!-#REF!</f>
        <v>#REF!</v>
      </c>
    </row>
    <row r="715" spans="8:80" hidden="1" x14ac:dyDescent="0.35">
      <c r="H715" s="289" t="e">
        <f>#REF!-#REF!</f>
        <v>#REF!</v>
      </c>
      <c r="I715" s="289" t="e">
        <f>#REF!-#REF!</f>
        <v>#REF!</v>
      </c>
      <c r="J715" s="289" t="e">
        <f>#REF!-#REF!</f>
        <v>#REF!</v>
      </c>
      <c r="K715" s="289" t="e">
        <f>#REF!-#REF!</f>
        <v>#REF!</v>
      </c>
      <c r="L715" s="289" t="e">
        <f>#REF!-#REF!</f>
        <v>#REF!</v>
      </c>
      <c r="M715" s="289" t="e">
        <f>#REF!-#REF!</f>
        <v>#REF!</v>
      </c>
      <c r="N715" s="289" t="e">
        <f>#REF!-#REF!</f>
        <v>#REF!</v>
      </c>
      <c r="O715" s="289" t="e">
        <f>#REF!-#REF!</f>
        <v>#REF!</v>
      </c>
      <c r="P715" s="289" t="e">
        <f>#REF!-#REF!</f>
        <v>#REF!</v>
      </c>
      <c r="Q715" s="289" t="e">
        <f>#REF!-#REF!</f>
        <v>#REF!</v>
      </c>
      <c r="R715" s="289" t="e">
        <f>#REF!-#REF!</f>
        <v>#REF!</v>
      </c>
      <c r="S715" s="289" t="e">
        <f>#REF!-#REF!</f>
        <v>#REF!</v>
      </c>
      <c r="T715" s="289" t="e">
        <f>#REF!-#REF!</f>
        <v>#REF!</v>
      </c>
      <c r="U715" s="289" t="e">
        <f>#REF!-#REF!</f>
        <v>#REF!</v>
      </c>
      <c r="V715" s="289" t="e">
        <f>#REF!-#REF!</f>
        <v>#REF!</v>
      </c>
      <c r="W715" s="289" t="e">
        <f>#REF!-#REF!</f>
        <v>#REF!</v>
      </c>
      <c r="X715" s="289" t="e">
        <f>#REF!-#REF!</f>
        <v>#REF!</v>
      </c>
      <c r="Y715" s="289" t="e">
        <f>#REF!-#REF!</f>
        <v>#REF!</v>
      </c>
      <c r="Z715" s="289" t="e">
        <f>#REF!-#REF!</f>
        <v>#REF!</v>
      </c>
      <c r="AA715" s="289" t="e">
        <f>#REF!-#REF!</f>
        <v>#REF!</v>
      </c>
      <c r="AB715" s="289" t="e">
        <f>#REF!-#REF!</f>
        <v>#REF!</v>
      </c>
      <c r="AC715" s="289" t="e">
        <f>#REF!-#REF!</f>
        <v>#REF!</v>
      </c>
      <c r="AD715" s="289" t="e">
        <f>#REF!-#REF!</f>
        <v>#REF!</v>
      </c>
      <c r="AE715" s="289" t="e">
        <f>#REF!-#REF!</f>
        <v>#REF!</v>
      </c>
      <c r="AF715" s="289" t="e">
        <f>#REF!-#REF!</f>
        <v>#REF!</v>
      </c>
      <c r="AG715" s="289" t="e">
        <f>#REF!-#REF!</f>
        <v>#REF!</v>
      </c>
      <c r="AH715" s="289" t="e">
        <f>#REF!-#REF!</f>
        <v>#REF!</v>
      </c>
      <c r="AI715" s="289" t="e">
        <f>#REF!-#REF!</f>
        <v>#REF!</v>
      </c>
      <c r="AJ715" s="289" t="e">
        <f>#REF!-#REF!</f>
        <v>#REF!</v>
      </c>
      <c r="AK715" s="289" t="e">
        <f>#REF!-#REF!</f>
        <v>#REF!</v>
      </c>
      <c r="AL715" s="289" t="e">
        <f>#REF!-#REF!</f>
        <v>#REF!</v>
      </c>
      <c r="AM715" s="289" t="e">
        <f>#REF!-#REF!</f>
        <v>#REF!</v>
      </c>
      <c r="AN715" s="289" t="e">
        <f>#REF!-#REF!</f>
        <v>#REF!</v>
      </c>
      <c r="AO715" s="289" t="e">
        <f>#REF!-#REF!</f>
        <v>#REF!</v>
      </c>
      <c r="AP715" s="289" t="e">
        <f>#REF!-#REF!</f>
        <v>#REF!</v>
      </c>
      <c r="AQ715" s="289" t="e">
        <f>#REF!-#REF!</f>
        <v>#REF!</v>
      </c>
      <c r="AR715" s="289" t="e">
        <f>#REF!-#REF!</f>
        <v>#REF!</v>
      </c>
      <c r="AS715" s="289" t="e">
        <f>#REF!-#REF!</f>
        <v>#REF!</v>
      </c>
      <c r="AT715" s="289" t="e">
        <f>#REF!-#REF!</f>
        <v>#REF!</v>
      </c>
      <c r="AU715" s="289" t="e">
        <f>#REF!-#REF!</f>
        <v>#REF!</v>
      </c>
      <c r="AV715" s="289" t="e">
        <f>#REF!-#REF!</f>
        <v>#REF!</v>
      </c>
      <c r="AW715" s="289" t="e">
        <f>#REF!-#REF!</f>
        <v>#REF!</v>
      </c>
      <c r="AX715" s="289" t="e">
        <f>#REF!-#REF!</f>
        <v>#REF!</v>
      </c>
      <c r="AY715" s="289" t="e">
        <f>#REF!-#REF!</f>
        <v>#REF!</v>
      </c>
      <c r="AZ715" s="289" t="e">
        <f>#REF!-#REF!</f>
        <v>#REF!</v>
      </c>
      <c r="BA715" s="289" t="e">
        <f>#REF!-#REF!</f>
        <v>#REF!</v>
      </c>
      <c r="BB715" s="289" t="e">
        <f>#REF!-#REF!</f>
        <v>#REF!</v>
      </c>
      <c r="BC715" s="289" t="e">
        <f>#REF!-#REF!</f>
        <v>#REF!</v>
      </c>
      <c r="BD715" s="289" t="e">
        <f>#REF!-#REF!</f>
        <v>#REF!</v>
      </c>
      <c r="BE715" s="289" t="e">
        <f>#REF!-#REF!</f>
        <v>#REF!</v>
      </c>
      <c r="BF715" s="289" t="e">
        <f>#REF!-#REF!</f>
        <v>#REF!</v>
      </c>
      <c r="BG715" s="289" t="e">
        <f>#REF!-#REF!</f>
        <v>#REF!</v>
      </c>
      <c r="BH715" s="289" t="e">
        <f>#REF!-#REF!</f>
        <v>#REF!</v>
      </c>
      <c r="BI715" s="289" t="e">
        <f>#REF!-#REF!</f>
        <v>#REF!</v>
      </c>
      <c r="BJ715" s="289" t="e">
        <f>#REF!-#REF!</f>
        <v>#REF!</v>
      </c>
      <c r="BK715" s="289" t="e">
        <f>#REF!-#REF!</f>
        <v>#REF!</v>
      </c>
      <c r="BL715" s="289" t="e">
        <f>#REF!-#REF!</f>
        <v>#REF!</v>
      </c>
      <c r="BM715" s="289" t="e">
        <f>#REF!-#REF!</f>
        <v>#REF!</v>
      </c>
      <c r="BN715" s="289" t="e">
        <f>#REF!-#REF!</f>
        <v>#REF!</v>
      </c>
      <c r="BO715" s="289" t="e">
        <f>#REF!-#REF!</f>
        <v>#REF!</v>
      </c>
      <c r="BP715" s="289" t="e">
        <f>#REF!-#REF!</f>
        <v>#REF!</v>
      </c>
      <c r="BQ715" s="289" t="e">
        <f>#REF!-#REF!</f>
        <v>#REF!</v>
      </c>
      <c r="BR715" s="289" t="e">
        <f>#REF!-#REF!</f>
        <v>#REF!</v>
      </c>
      <c r="BS715" s="289" t="e">
        <f>#REF!-#REF!</f>
        <v>#REF!</v>
      </c>
      <c r="BT715" s="289" t="e">
        <f>#REF!-#REF!</f>
        <v>#REF!</v>
      </c>
      <c r="BU715" s="289" t="e">
        <f>#REF!-#REF!</f>
        <v>#REF!</v>
      </c>
      <c r="BV715" s="289" t="e">
        <f>#REF!-#REF!</f>
        <v>#REF!</v>
      </c>
      <c r="BW715" s="289" t="e">
        <f>#REF!-#REF!</f>
        <v>#REF!</v>
      </c>
      <c r="BX715" s="289" t="e">
        <f>#REF!-#REF!</f>
        <v>#REF!</v>
      </c>
      <c r="BY715" s="289" t="e">
        <f>#REF!-#REF!</f>
        <v>#REF!</v>
      </c>
      <c r="CA715" s="289" t="e">
        <f>#REF!-#REF!</f>
        <v>#REF!</v>
      </c>
      <c r="CB715" s="289" t="e">
        <f>#REF!-#REF!</f>
        <v>#REF!</v>
      </c>
    </row>
    <row r="716" spans="8:80" hidden="1" x14ac:dyDescent="0.35">
      <c r="H716" s="289">
        <f t="shared" ref="H716:BS716" si="156">H255-BZ255</f>
        <v>0</v>
      </c>
      <c r="I716" s="289">
        <f t="shared" si="156"/>
        <v>0</v>
      </c>
      <c r="J716" s="289">
        <f t="shared" si="156"/>
        <v>0</v>
      </c>
      <c r="K716" s="289">
        <f t="shared" si="156"/>
        <v>0</v>
      </c>
      <c r="L716" s="289">
        <f t="shared" si="156"/>
        <v>0</v>
      </c>
      <c r="M716" s="289">
        <f t="shared" si="156"/>
        <v>0</v>
      </c>
      <c r="N716" s="289">
        <f t="shared" si="156"/>
        <v>0</v>
      </c>
      <c r="O716" s="289">
        <f t="shared" si="156"/>
        <v>0</v>
      </c>
      <c r="P716" s="289">
        <f t="shared" si="156"/>
        <v>0</v>
      </c>
      <c r="Q716" s="289">
        <f t="shared" si="156"/>
        <v>0</v>
      </c>
      <c r="R716" s="289">
        <f t="shared" si="156"/>
        <v>0</v>
      </c>
      <c r="S716" s="289">
        <f t="shared" si="156"/>
        <v>0</v>
      </c>
      <c r="T716" s="289">
        <f t="shared" si="156"/>
        <v>0</v>
      </c>
      <c r="U716" s="289">
        <f t="shared" si="156"/>
        <v>0</v>
      </c>
      <c r="V716" s="289">
        <f t="shared" si="156"/>
        <v>0</v>
      </c>
      <c r="W716" s="289">
        <f t="shared" si="156"/>
        <v>0</v>
      </c>
      <c r="X716" s="289">
        <f t="shared" si="156"/>
        <v>0</v>
      </c>
      <c r="Y716" s="289">
        <f t="shared" si="156"/>
        <v>0</v>
      </c>
      <c r="Z716" s="289">
        <f t="shared" si="156"/>
        <v>0</v>
      </c>
      <c r="AA716" s="289">
        <f t="shared" si="156"/>
        <v>0</v>
      </c>
      <c r="AB716" s="289">
        <f t="shared" si="156"/>
        <v>0</v>
      </c>
      <c r="AC716" s="289">
        <f t="shared" si="156"/>
        <v>0</v>
      </c>
      <c r="AD716" s="289">
        <f t="shared" si="156"/>
        <v>0</v>
      </c>
      <c r="AE716" s="289">
        <f t="shared" si="156"/>
        <v>0</v>
      </c>
      <c r="AF716" s="289">
        <f t="shared" si="156"/>
        <v>0</v>
      </c>
      <c r="AG716" s="289">
        <f t="shared" si="156"/>
        <v>0</v>
      </c>
      <c r="AH716" s="289">
        <f t="shared" si="156"/>
        <v>0</v>
      </c>
      <c r="AI716" s="289">
        <f t="shared" si="156"/>
        <v>0</v>
      </c>
      <c r="AJ716" s="289">
        <f t="shared" si="156"/>
        <v>0</v>
      </c>
      <c r="AK716" s="289">
        <f t="shared" si="156"/>
        <v>0</v>
      </c>
      <c r="AL716" s="289">
        <f t="shared" si="156"/>
        <v>0</v>
      </c>
      <c r="AM716" s="289">
        <f t="shared" si="156"/>
        <v>0</v>
      </c>
      <c r="AN716" s="289">
        <f t="shared" si="156"/>
        <v>0</v>
      </c>
      <c r="AO716" s="289">
        <f t="shared" si="156"/>
        <v>0</v>
      </c>
      <c r="AP716" s="289">
        <f t="shared" si="156"/>
        <v>0</v>
      </c>
      <c r="AQ716" s="289">
        <f t="shared" si="156"/>
        <v>0</v>
      </c>
      <c r="AR716" s="289">
        <f t="shared" si="156"/>
        <v>0</v>
      </c>
      <c r="AS716" s="289">
        <f t="shared" si="156"/>
        <v>0</v>
      </c>
      <c r="AT716" s="289">
        <f t="shared" si="156"/>
        <v>0</v>
      </c>
      <c r="AU716" s="289">
        <f t="shared" si="156"/>
        <v>0</v>
      </c>
      <c r="AV716" s="289">
        <f t="shared" si="156"/>
        <v>0</v>
      </c>
      <c r="AW716" s="289">
        <f t="shared" si="156"/>
        <v>0</v>
      </c>
      <c r="AX716" s="289">
        <f t="shared" si="156"/>
        <v>0</v>
      </c>
      <c r="AY716" s="289">
        <f t="shared" si="156"/>
        <v>0</v>
      </c>
      <c r="AZ716" s="289">
        <f t="shared" si="156"/>
        <v>0</v>
      </c>
      <c r="BA716" s="289">
        <f t="shared" si="156"/>
        <v>0</v>
      </c>
      <c r="BB716" s="289">
        <f t="shared" si="156"/>
        <v>0</v>
      </c>
      <c r="BC716" s="289">
        <f t="shared" si="156"/>
        <v>0</v>
      </c>
      <c r="BD716" s="289">
        <f t="shared" si="156"/>
        <v>0</v>
      </c>
      <c r="BE716" s="289">
        <f t="shared" si="156"/>
        <v>0</v>
      </c>
      <c r="BF716" s="289">
        <f t="shared" si="156"/>
        <v>0</v>
      </c>
      <c r="BG716" s="289">
        <f t="shared" si="156"/>
        <v>0</v>
      </c>
      <c r="BH716" s="289">
        <f t="shared" si="156"/>
        <v>0</v>
      </c>
      <c r="BI716" s="289">
        <f t="shared" si="156"/>
        <v>0</v>
      </c>
      <c r="BJ716" s="289">
        <f t="shared" si="156"/>
        <v>0</v>
      </c>
      <c r="BK716" s="289">
        <f t="shared" si="156"/>
        <v>0</v>
      </c>
      <c r="BL716" s="289">
        <f t="shared" si="156"/>
        <v>0</v>
      </c>
      <c r="BM716" s="289">
        <f t="shared" si="156"/>
        <v>0</v>
      </c>
      <c r="BN716" s="289">
        <f t="shared" si="156"/>
        <v>0</v>
      </c>
      <c r="BO716" s="289">
        <f t="shared" si="156"/>
        <v>0</v>
      </c>
      <c r="BP716" s="289">
        <f t="shared" si="156"/>
        <v>0</v>
      </c>
      <c r="BQ716" s="289">
        <f t="shared" si="156"/>
        <v>0</v>
      </c>
      <c r="BR716" s="289">
        <f t="shared" si="156"/>
        <v>0</v>
      </c>
      <c r="BS716" s="289">
        <f t="shared" si="156"/>
        <v>0</v>
      </c>
      <c r="BT716" s="289">
        <f t="shared" ref="BT716:BY716" si="157">BT255-EL255</f>
        <v>0</v>
      </c>
      <c r="BU716" s="289">
        <f t="shared" si="157"/>
        <v>0</v>
      </c>
      <c r="BV716" s="289">
        <f t="shared" si="157"/>
        <v>0</v>
      </c>
      <c r="BW716" s="289">
        <f t="shared" si="157"/>
        <v>0</v>
      </c>
      <c r="BX716" s="289">
        <f t="shared" si="157"/>
        <v>0</v>
      </c>
      <c r="BY716" s="289">
        <f t="shared" si="157"/>
        <v>0</v>
      </c>
      <c r="CA716" s="289">
        <f>CA255-ER255</f>
        <v>0</v>
      </c>
      <c r="CB716" s="289" t="e">
        <f>CB255-#REF!</f>
        <v>#REF!</v>
      </c>
    </row>
    <row r="717" spans="8:80" hidden="1" x14ac:dyDescent="0.35">
      <c r="H717" s="289" t="e">
        <f>#REF!-#REF!</f>
        <v>#REF!</v>
      </c>
      <c r="I717" s="289" t="e">
        <f>#REF!-#REF!</f>
        <v>#REF!</v>
      </c>
      <c r="J717" s="289" t="e">
        <f>#REF!-#REF!</f>
        <v>#REF!</v>
      </c>
      <c r="K717" s="289" t="e">
        <f>#REF!-#REF!</f>
        <v>#REF!</v>
      </c>
      <c r="L717" s="289" t="e">
        <f>#REF!-#REF!</f>
        <v>#REF!</v>
      </c>
      <c r="M717" s="289" t="e">
        <f>#REF!-#REF!</f>
        <v>#REF!</v>
      </c>
      <c r="N717" s="289" t="e">
        <f>#REF!-#REF!</f>
        <v>#REF!</v>
      </c>
      <c r="O717" s="289" t="e">
        <f>#REF!-#REF!</f>
        <v>#REF!</v>
      </c>
      <c r="P717" s="289" t="e">
        <f>#REF!-#REF!</f>
        <v>#REF!</v>
      </c>
      <c r="Q717" s="289" t="e">
        <f>#REF!-#REF!</f>
        <v>#REF!</v>
      </c>
      <c r="R717" s="289" t="e">
        <f>#REF!-#REF!</f>
        <v>#REF!</v>
      </c>
      <c r="S717" s="289" t="e">
        <f>#REF!-#REF!</f>
        <v>#REF!</v>
      </c>
      <c r="T717" s="289" t="e">
        <f>#REF!-#REF!</f>
        <v>#REF!</v>
      </c>
      <c r="U717" s="289" t="e">
        <f>#REF!-#REF!</f>
        <v>#REF!</v>
      </c>
      <c r="V717" s="289" t="e">
        <f>#REF!-#REF!</f>
        <v>#REF!</v>
      </c>
      <c r="W717" s="289" t="e">
        <f>#REF!-#REF!</f>
        <v>#REF!</v>
      </c>
      <c r="X717" s="289" t="e">
        <f>#REF!-#REF!</f>
        <v>#REF!</v>
      </c>
      <c r="Y717" s="289" t="e">
        <f>#REF!-#REF!</f>
        <v>#REF!</v>
      </c>
      <c r="Z717" s="289" t="e">
        <f>#REF!-#REF!</f>
        <v>#REF!</v>
      </c>
      <c r="AA717" s="289" t="e">
        <f>#REF!-#REF!</f>
        <v>#REF!</v>
      </c>
      <c r="AB717" s="289" t="e">
        <f>#REF!-#REF!</f>
        <v>#REF!</v>
      </c>
      <c r="AC717" s="289" t="e">
        <f>#REF!-#REF!</f>
        <v>#REF!</v>
      </c>
      <c r="AD717" s="289" t="e">
        <f>#REF!-#REF!</f>
        <v>#REF!</v>
      </c>
      <c r="AE717" s="289" t="e">
        <f>#REF!-#REF!</f>
        <v>#REF!</v>
      </c>
      <c r="AF717" s="289" t="e">
        <f>#REF!-#REF!</f>
        <v>#REF!</v>
      </c>
      <c r="AG717" s="289" t="e">
        <f>#REF!-#REF!</f>
        <v>#REF!</v>
      </c>
      <c r="AH717" s="289" t="e">
        <f>#REF!-#REF!</f>
        <v>#REF!</v>
      </c>
      <c r="AI717" s="289" t="e">
        <f>#REF!-#REF!</f>
        <v>#REF!</v>
      </c>
      <c r="AJ717" s="289" t="e">
        <f>#REF!-#REF!</f>
        <v>#REF!</v>
      </c>
      <c r="AK717" s="289" t="e">
        <f>#REF!-#REF!</f>
        <v>#REF!</v>
      </c>
      <c r="AL717" s="289" t="e">
        <f>#REF!-#REF!</f>
        <v>#REF!</v>
      </c>
      <c r="AM717" s="289" t="e">
        <f>#REF!-#REF!</f>
        <v>#REF!</v>
      </c>
      <c r="AN717" s="289" t="e">
        <f>#REF!-#REF!</f>
        <v>#REF!</v>
      </c>
      <c r="AO717" s="289" t="e">
        <f>#REF!-#REF!</f>
        <v>#REF!</v>
      </c>
      <c r="AP717" s="289" t="e">
        <f>#REF!-#REF!</f>
        <v>#REF!</v>
      </c>
      <c r="AQ717" s="289" t="e">
        <f>#REF!-#REF!</f>
        <v>#REF!</v>
      </c>
      <c r="AR717" s="289" t="e">
        <f>#REF!-#REF!</f>
        <v>#REF!</v>
      </c>
      <c r="AS717" s="289" t="e">
        <f>#REF!-#REF!</f>
        <v>#REF!</v>
      </c>
      <c r="AT717" s="289" t="e">
        <f>#REF!-#REF!</f>
        <v>#REF!</v>
      </c>
      <c r="AU717" s="289" t="e">
        <f>#REF!-#REF!</f>
        <v>#REF!</v>
      </c>
      <c r="AV717" s="289" t="e">
        <f>#REF!-#REF!</f>
        <v>#REF!</v>
      </c>
      <c r="AW717" s="289" t="e">
        <f>#REF!-#REF!</f>
        <v>#REF!</v>
      </c>
      <c r="AX717" s="289" t="e">
        <f>#REF!-#REF!</f>
        <v>#REF!</v>
      </c>
      <c r="AY717" s="289" t="e">
        <f>#REF!-#REF!</f>
        <v>#REF!</v>
      </c>
      <c r="AZ717" s="289" t="e">
        <f>#REF!-#REF!</f>
        <v>#REF!</v>
      </c>
      <c r="BA717" s="289" t="e">
        <f>#REF!-#REF!</f>
        <v>#REF!</v>
      </c>
      <c r="BB717" s="289" t="e">
        <f>#REF!-#REF!</f>
        <v>#REF!</v>
      </c>
      <c r="BC717" s="289" t="e">
        <f>#REF!-#REF!</f>
        <v>#REF!</v>
      </c>
      <c r="BD717" s="289" t="e">
        <f>#REF!-#REF!</f>
        <v>#REF!</v>
      </c>
      <c r="BE717" s="289" t="e">
        <f>#REF!-#REF!</f>
        <v>#REF!</v>
      </c>
      <c r="BF717" s="289" t="e">
        <f>#REF!-#REF!</f>
        <v>#REF!</v>
      </c>
      <c r="BG717" s="289" t="e">
        <f>#REF!-#REF!</f>
        <v>#REF!</v>
      </c>
      <c r="BH717" s="289" t="e">
        <f>#REF!-#REF!</f>
        <v>#REF!</v>
      </c>
      <c r="BI717" s="289" t="e">
        <f>#REF!-#REF!</f>
        <v>#REF!</v>
      </c>
      <c r="BJ717" s="289" t="e">
        <f>#REF!-#REF!</f>
        <v>#REF!</v>
      </c>
      <c r="BK717" s="289" t="e">
        <f>#REF!-#REF!</f>
        <v>#REF!</v>
      </c>
      <c r="BL717" s="289" t="e">
        <f>#REF!-#REF!</f>
        <v>#REF!</v>
      </c>
      <c r="BM717" s="289" t="e">
        <f>#REF!-#REF!</f>
        <v>#REF!</v>
      </c>
      <c r="BN717" s="289" t="e">
        <f>#REF!-#REF!</f>
        <v>#REF!</v>
      </c>
      <c r="BO717" s="289" t="e">
        <f>#REF!-#REF!</f>
        <v>#REF!</v>
      </c>
      <c r="BP717" s="289" t="e">
        <f>#REF!-#REF!</f>
        <v>#REF!</v>
      </c>
      <c r="BQ717" s="289" t="e">
        <f>#REF!-#REF!</f>
        <v>#REF!</v>
      </c>
      <c r="BR717" s="289" t="e">
        <f>#REF!-#REF!</f>
        <v>#REF!</v>
      </c>
      <c r="BS717" s="289" t="e">
        <f>#REF!-#REF!</f>
        <v>#REF!</v>
      </c>
      <c r="BT717" s="289" t="e">
        <f>#REF!-#REF!</f>
        <v>#REF!</v>
      </c>
      <c r="BU717" s="289" t="e">
        <f>#REF!-#REF!</f>
        <v>#REF!</v>
      </c>
      <c r="BV717" s="289" t="e">
        <f>#REF!-#REF!</f>
        <v>#REF!</v>
      </c>
      <c r="BW717" s="289" t="e">
        <f>#REF!-#REF!</f>
        <v>#REF!</v>
      </c>
      <c r="BX717" s="289" t="e">
        <f>#REF!-#REF!</f>
        <v>#REF!</v>
      </c>
      <c r="BY717" s="289" t="e">
        <f>#REF!-#REF!</f>
        <v>#REF!</v>
      </c>
      <c r="CA717" s="289" t="e">
        <f>#REF!-#REF!</f>
        <v>#REF!</v>
      </c>
      <c r="CB717" s="289" t="e">
        <f>#REF!-#REF!</f>
        <v>#REF!</v>
      </c>
    </row>
    <row r="718" spans="8:80" hidden="1" x14ac:dyDescent="0.35">
      <c r="H718" s="289" t="e">
        <f>#REF!-#REF!</f>
        <v>#REF!</v>
      </c>
      <c r="I718" s="289" t="e">
        <f>#REF!-#REF!</f>
        <v>#REF!</v>
      </c>
      <c r="J718" s="289" t="e">
        <f>#REF!-#REF!</f>
        <v>#REF!</v>
      </c>
      <c r="K718" s="289" t="e">
        <f>#REF!-#REF!</f>
        <v>#REF!</v>
      </c>
      <c r="L718" s="289" t="e">
        <f>#REF!-#REF!</f>
        <v>#REF!</v>
      </c>
      <c r="M718" s="289" t="e">
        <f>#REF!-#REF!</f>
        <v>#REF!</v>
      </c>
      <c r="N718" s="289" t="e">
        <f>#REF!-#REF!</f>
        <v>#REF!</v>
      </c>
      <c r="O718" s="289" t="e">
        <f>#REF!-#REF!</f>
        <v>#REF!</v>
      </c>
      <c r="P718" s="289" t="e">
        <f>#REF!-#REF!</f>
        <v>#REF!</v>
      </c>
      <c r="Q718" s="289" t="e">
        <f>#REF!-#REF!</f>
        <v>#REF!</v>
      </c>
      <c r="R718" s="289" t="e">
        <f>#REF!-#REF!</f>
        <v>#REF!</v>
      </c>
      <c r="S718" s="289" t="e">
        <f>#REF!-#REF!</f>
        <v>#REF!</v>
      </c>
      <c r="T718" s="289" t="e">
        <f>#REF!-#REF!</f>
        <v>#REF!</v>
      </c>
      <c r="U718" s="289" t="e">
        <f>#REF!-#REF!</f>
        <v>#REF!</v>
      </c>
      <c r="V718" s="289" t="e">
        <f>#REF!-#REF!</f>
        <v>#REF!</v>
      </c>
      <c r="W718" s="289" t="e">
        <f>#REF!-#REF!</f>
        <v>#REF!</v>
      </c>
      <c r="X718" s="289" t="e">
        <f>#REF!-#REF!</f>
        <v>#REF!</v>
      </c>
      <c r="Y718" s="289" t="e">
        <f>#REF!-#REF!</f>
        <v>#REF!</v>
      </c>
      <c r="Z718" s="289" t="e">
        <f>#REF!-#REF!</f>
        <v>#REF!</v>
      </c>
      <c r="AA718" s="289" t="e">
        <f>#REF!-#REF!</f>
        <v>#REF!</v>
      </c>
      <c r="AB718" s="289" t="e">
        <f>#REF!-#REF!</f>
        <v>#REF!</v>
      </c>
      <c r="AC718" s="289" t="e">
        <f>#REF!-#REF!</f>
        <v>#REF!</v>
      </c>
      <c r="AD718" s="289" t="e">
        <f>#REF!-#REF!</f>
        <v>#REF!</v>
      </c>
      <c r="AE718" s="289" t="e">
        <f>#REF!-#REF!</f>
        <v>#REF!</v>
      </c>
      <c r="AF718" s="289" t="e">
        <f>#REF!-#REF!</f>
        <v>#REF!</v>
      </c>
      <c r="AG718" s="289" t="e">
        <f>#REF!-#REF!</f>
        <v>#REF!</v>
      </c>
      <c r="AH718" s="289" t="e">
        <f>#REF!-#REF!</f>
        <v>#REF!</v>
      </c>
      <c r="AI718" s="289" t="e">
        <f>#REF!-#REF!</f>
        <v>#REF!</v>
      </c>
      <c r="AJ718" s="289" t="e">
        <f>#REF!-#REF!</f>
        <v>#REF!</v>
      </c>
      <c r="AK718" s="289" t="e">
        <f>#REF!-#REF!</f>
        <v>#REF!</v>
      </c>
      <c r="AL718" s="289" t="e">
        <f>#REF!-#REF!</f>
        <v>#REF!</v>
      </c>
      <c r="AM718" s="289" t="e">
        <f>#REF!-#REF!</f>
        <v>#REF!</v>
      </c>
      <c r="AN718" s="289" t="e">
        <f>#REF!-#REF!</f>
        <v>#REF!</v>
      </c>
      <c r="AO718" s="289" t="e">
        <f>#REF!-#REF!</f>
        <v>#REF!</v>
      </c>
      <c r="AP718" s="289" t="e">
        <f>#REF!-#REF!</f>
        <v>#REF!</v>
      </c>
      <c r="AQ718" s="289" t="e">
        <f>#REF!-#REF!</f>
        <v>#REF!</v>
      </c>
      <c r="AR718" s="289" t="e">
        <f>#REF!-#REF!</f>
        <v>#REF!</v>
      </c>
      <c r="AS718" s="289" t="e">
        <f>#REF!-#REF!</f>
        <v>#REF!</v>
      </c>
      <c r="AT718" s="289" t="e">
        <f>#REF!-#REF!</f>
        <v>#REF!</v>
      </c>
      <c r="AU718" s="289" t="e">
        <f>#REF!-#REF!</f>
        <v>#REF!</v>
      </c>
      <c r="AV718" s="289" t="e">
        <f>#REF!-#REF!</f>
        <v>#REF!</v>
      </c>
      <c r="AW718" s="289" t="e">
        <f>#REF!-#REF!</f>
        <v>#REF!</v>
      </c>
      <c r="AX718" s="289" t="e">
        <f>#REF!-#REF!</f>
        <v>#REF!</v>
      </c>
      <c r="AY718" s="289" t="e">
        <f>#REF!-#REF!</f>
        <v>#REF!</v>
      </c>
      <c r="AZ718" s="289" t="e">
        <f>#REF!-#REF!</f>
        <v>#REF!</v>
      </c>
      <c r="BA718" s="289" t="e">
        <f>#REF!-#REF!</f>
        <v>#REF!</v>
      </c>
      <c r="BB718" s="289" t="e">
        <f>#REF!-#REF!</f>
        <v>#REF!</v>
      </c>
      <c r="BC718" s="289" t="e">
        <f>#REF!-#REF!</f>
        <v>#REF!</v>
      </c>
      <c r="BD718" s="289" t="e">
        <f>#REF!-#REF!</f>
        <v>#REF!</v>
      </c>
      <c r="BE718" s="289" t="e">
        <f>#REF!-#REF!</f>
        <v>#REF!</v>
      </c>
      <c r="BF718" s="289" t="e">
        <f>#REF!-#REF!</f>
        <v>#REF!</v>
      </c>
      <c r="BG718" s="289" t="e">
        <f>#REF!-#REF!</f>
        <v>#REF!</v>
      </c>
      <c r="BH718" s="289" t="e">
        <f>#REF!-#REF!</f>
        <v>#REF!</v>
      </c>
      <c r="BI718" s="289" t="e">
        <f>#REF!-#REF!</f>
        <v>#REF!</v>
      </c>
      <c r="BJ718" s="289" t="e">
        <f>#REF!-#REF!</f>
        <v>#REF!</v>
      </c>
      <c r="BK718" s="289" t="e">
        <f>#REF!-#REF!</f>
        <v>#REF!</v>
      </c>
      <c r="BL718" s="289" t="e">
        <f>#REF!-#REF!</f>
        <v>#REF!</v>
      </c>
      <c r="BM718" s="289" t="e">
        <f>#REF!-#REF!</f>
        <v>#REF!</v>
      </c>
      <c r="BN718" s="289" t="e">
        <f>#REF!-#REF!</f>
        <v>#REF!</v>
      </c>
      <c r="BO718" s="289" t="e">
        <f>#REF!-#REF!</f>
        <v>#REF!</v>
      </c>
      <c r="BP718" s="289" t="e">
        <f>#REF!-#REF!</f>
        <v>#REF!</v>
      </c>
      <c r="BQ718" s="289" t="e">
        <f>#REF!-#REF!</f>
        <v>#REF!</v>
      </c>
      <c r="BR718" s="289" t="e">
        <f>#REF!-#REF!</f>
        <v>#REF!</v>
      </c>
      <c r="BS718" s="289" t="e">
        <f>#REF!-#REF!</f>
        <v>#REF!</v>
      </c>
      <c r="BT718" s="289" t="e">
        <f>#REF!-#REF!</f>
        <v>#REF!</v>
      </c>
      <c r="BU718" s="289" t="e">
        <f>#REF!-#REF!</f>
        <v>#REF!</v>
      </c>
      <c r="BV718" s="289" t="e">
        <f>#REF!-#REF!</f>
        <v>#REF!</v>
      </c>
      <c r="BW718" s="289" t="e">
        <f>#REF!-#REF!</f>
        <v>#REF!</v>
      </c>
      <c r="BX718" s="289" t="e">
        <f>#REF!-#REF!</f>
        <v>#REF!</v>
      </c>
      <c r="BY718" s="289" t="e">
        <f>#REF!-#REF!</f>
        <v>#REF!</v>
      </c>
      <c r="CA718" s="289" t="e">
        <f>#REF!-#REF!</f>
        <v>#REF!</v>
      </c>
      <c r="CB718" s="289" t="e">
        <f>#REF!-#REF!</f>
        <v>#REF!</v>
      </c>
    </row>
    <row r="719" spans="8:80" hidden="1" x14ac:dyDescent="0.35">
      <c r="H719" s="289">
        <f t="shared" ref="H719:BS723" si="158">H256-BZ256</f>
        <v>0</v>
      </c>
      <c r="I719" s="289">
        <f t="shared" si="158"/>
        <v>0</v>
      </c>
      <c r="J719" s="289">
        <f t="shared" si="158"/>
        <v>0</v>
      </c>
      <c r="K719" s="289">
        <f t="shared" si="158"/>
        <v>0</v>
      </c>
      <c r="L719" s="289">
        <f t="shared" si="158"/>
        <v>0</v>
      </c>
      <c r="M719" s="289">
        <f t="shared" si="158"/>
        <v>0</v>
      </c>
      <c r="N719" s="289">
        <f t="shared" si="158"/>
        <v>0</v>
      </c>
      <c r="O719" s="289">
        <f t="shared" si="158"/>
        <v>0</v>
      </c>
      <c r="P719" s="289">
        <f t="shared" si="158"/>
        <v>0</v>
      </c>
      <c r="Q719" s="289">
        <f t="shared" si="158"/>
        <v>0</v>
      </c>
      <c r="R719" s="289">
        <f t="shared" si="158"/>
        <v>0</v>
      </c>
      <c r="S719" s="289">
        <f t="shared" si="158"/>
        <v>0</v>
      </c>
      <c r="T719" s="289">
        <f t="shared" si="158"/>
        <v>0</v>
      </c>
      <c r="U719" s="289">
        <f t="shared" si="158"/>
        <v>0</v>
      </c>
      <c r="V719" s="289">
        <f t="shared" si="158"/>
        <v>0</v>
      </c>
      <c r="W719" s="289">
        <f t="shared" si="158"/>
        <v>0</v>
      </c>
      <c r="X719" s="289">
        <f t="shared" si="158"/>
        <v>0</v>
      </c>
      <c r="Y719" s="289">
        <f t="shared" si="158"/>
        <v>0</v>
      </c>
      <c r="Z719" s="289">
        <f t="shared" si="158"/>
        <v>0</v>
      </c>
      <c r="AA719" s="289">
        <f t="shared" si="158"/>
        <v>0</v>
      </c>
      <c r="AB719" s="289">
        <f t="shared" si="158"/>
        <v>0</v>
      </c>
      <c r="AC719" s="289">
        <f t="shared" si="158"/>
        <v>0</v>
      </c>
      <c r="AD719" s="289">
        <f t="shared" si="158"/>
        <v>0</v>
      </c>
      <c r="AE719" s="289">
        <f t="shared" si="158"/>
        <v>0</v>
      </c>
      <c r="AF719" s="289">
        <f t="shared" si="158"/>
        <v>0</v>
      </c>
      <c r="AG719" s="289">
        <f t="shared" si="158"/>
        <v>0</v>
      </c>
      <c r="AH719" s="289">
        <f t="shared" si="158"/>
        <v>0</v>
      </c>
      <c r="AI719" s="289">
        <f t="shared" si="158"/>
        <v>0</v>
      </c>
      <c r="AJ719" s="289">
        <f t="shared" si="158"/>
        <v>0</v>
      </c>
      <c r="AK719" s="289">
        <f t="shared" si="158"/>
        <v>0</v>
      </c>
      <c r="AL719" s="289">
        <f t="shared" si="158"/>
        <v>0</v>
      </c>
      <c r="AM719" s="289">
        <f t="shared" si="158"/>
        <v>0</v>
      </c>
      <c r="AN719" s="289">
        <f t="shared" si="158"/>
        <v>0</v>
      </c>
      <c r="AO719" s="289">
        <f t="shared" si="158"/>
        <v>0</v>
      </c>
      <c r="AP719" s="289">
        <f t="shared" si="158"/>
        <v>0</v>
      </c>
      <c r="AQ719" s="289">
        <f t="shared" si="158"/>
        <v>0</v>
      </c>
      <c r="AR719" s="289">
        <f t="shared" si="158"/>
        <v>0</v>
      </c>
      <c r="AS719" s="289">
        <f t="shared" si="158"/>
        <v>0</v>
      </c>
      <c r="AT719" s="289">
        <f t="shared" si="158"/>
        <v>0</v>
      </c>
      <c r="AU719" s="289">
        <f t="shared" si="158"/>
        <v>0</v>
      </c>
      <c r="AV719" s="289">
        <f t="shared" si="158"/>
        <v>0</v>
      </c>
      <c r="AW719" s="289">
        <f t="shared" si="158"/>
        <v>0</v>
      </c>
      <c r="AX719" s="289">
        <f t="shared" si="158"/>
        <v>0</v>
      </c>
      <c r="AY719" s="289">
        <f t="shared" si="158"/>
        <v>0</v>
      </c>
      <c r="AZ719" s="289">
        <f t="shared" si="158"/>
        <v>0</v>
      </c>
      <c r="BA719" s="289">
        <f t="shared" si="158"/>
        <v>0</v>
      </c>
      <c r="BB719" s="289">
        <f t="shared" si="158"/>
        <v>0</v>
      </c>
      <c r="BC719" s="289">
        <f t="shared" si="158"/>
        <v>0</v>
      </c>
      <c r="BD719" s="289">
        <f t="shared" si="158"/>
        <v>0</v>
      </c>
      <c r="BE719" s="289">
        <f t="shared" si="158"/>
        <v>0</v>
      </c>
      <c r="BF719" s="289">
        <f t="shared" si="158"/>
        <v>0</v>
      </c>
      <c r="BG719" s="289">
        <f t="shared" si="158"/>
        <v>0</v>
      </c>
      <c r="BH719" s="289">
        <f t="shared" si="158"/>
        <v>0</v>
      </c>
      <c r="BI719" s="289">
        <f t="shared" si="158"/>
        <v>0</v>
      </c>
      <c r="BJ719" s="289">
        <f t="shared" si="158"/>
        <v>0</v>
      </c>
      <c r="BK719" s="289">
        <f t="shared" si="158"/>
        <v>0</v>
      </c>
      <c r="BL719" s="289">
        <f t="shared" si="158"/>
        <v>0</v>
      </c>
      <c r="BM719" s="289">
        <f t="shared" si="158"/>
        <v>0</v>
      </c>
      <c r="BN719" s="289">
        <f t="shared" si="158"/>
        <v>0</v>
      </c>
      <c r="BO719" s="289">
        <f t="shared" si="158"/>
        <v>0</v>
      </c>
      <c r="BP719" s="289">
        <f t="shared" si="158"/>
        <v>0</v>
      </c>
      <c r="BQ719" s="289">
        <f t="shared" si="158"/>
        <v>0</v>
      </c>
      <c r="BR719" s="289">
        <f t="shared" si="158"/>
        <v>0</v>
      </c>
      <c r="BS719" s="289">
        <f t="shared" si="158"/>
        <v>0</v>
      </c>
      <c r="BT719" s="289">
        <f t="shared" ref="BP719:BY723" si="159">BT256-EL256</f>
        <v>0</v>
      </c>
      <c r="BU719" s="289">
        <f t="shared" si="159"/>
        <v>0</v>
      </c>
      <c r="BV719" s="289">
        <f t="shared" si="159"/>
        <v>0</v>
      </c>
      <c r="BW719" s="289">
        <f t="shared" si="159"/>
        <v>0</v>
      </c>
      <c r="BX719" s="289">
        <f t="shared" si="159"/>
        <v>0</v>
      </c>
      <c r="BY719" s="289">
        <f t="shared" si="159"/>
        <v>0</v>
      </c>
      <c r="CA719" s="289">
        <f>CA256-ER256</f>
        <v>0</v>
      </c>
      <c r="CB719" s="289" t="e">
        <f>CB256-#REF!</f>
        <v>#REF!</v>
      </c>
    </row>
    <row r="720" spans="8:80" hidden="1" x14ac:dyDescent="0.35">
      <c r="H720" s="289">
        <f t="shared" si="158"/>
        <v>-772377</v>
      </c>
      <c r="I720" s="289">
        <f t="shared" si="158"/>
        <v>0</v>
      </c>
      <c r="J720" s="289">
        <f t="shared" si="158"/>
        <v>0</v>
      </c>
      <c r="K720" s="289">
        <f t="shared" si="158"/>
        <v>0</v>
      </c>
      <c r="L720" s="289">
        <f t="shared" si="158"/>
        <v>0</v>
      </c>
      <c r="M720" s="289">
        <f t="shared" si="158"/>
        <v>0</v>
      </c>
      <c r="N720" s="289">
        <f t="shared" si="158"/>
        <v>0</v>
      </c>
      <c r="O720" s="289">
        <f t="shared" si="158"/>
        <v>0</v>
      </c>
      <c r="P720" s="289">
        <f t="shared" si="158"/>
        <v>0</v>
      </c>
      <c r="Q720" s="289">
        <f t="shared" si="158"/>
        <v>0</v>
      </c>
      <c r="R720" s="289">
        <f t="shared" si="158"/>
        <v>0</v>
      </c>
      <c r="S720" s="289">
        <f t="shared" si="158"/>
        <v>0</v>
      </c>
      <c r="T720" s="289">
        <f t="shared" si="158"/>
        <v>0</v>
      </c>
      <c r="U720" s="289">
        <f t="shared" si="158"/>
        <v>0</v>
      </c>
      <c r="V720" s="289">
        <f t="shared" si="158"/>
        <v>0</v>
      </c>
      <c r="W720" s="289">
        <f t="shared" si="158"/>
        <v>0</v>
      </c>
      <c r="X720" s="289">
        <f t="shared" si="158"/>
        <v>0</v>
      </c>
      <c r="Y720" s="289">
        <f t="shared" si="158"/>
        <v>0</v>
      </c>
      <c r="Z720" s="289">
        <f t="shared" si="158"/>
        <v>0</v>
      </c>
      <c r="AA720" s="289">
        <f t="shared" si="158"/>
        <v>0</v>
      </c>
      <c r="AB720" s="289">
        <f t="shared" si="158"/>
        <v>0</v>
      </c>
      <c r="AC720" s="289">
        <f t="shared" si="158"/>
        <v>0</v>
      </c>
      <c r="AD720" s="289">
        <f t="shared" si="158"/>
        <v>0</v>
      </c>
      <c r="AE720" s="289">
        <f t="shared" si="158"/>
        <v>0</v>
      </c>
      <c r="AF720" s="289">
        <f t="shared" si="158"/>
        <v>0</v>
      </c>
      <c r="AG720" s="289">
        <f t="shared" si="158"/>
        <v>0</v>
      </c>
      <c r="AH720" s="289">
        <f t="shared" si="158"/>
        <v>0</v>
      </c>
      <c r="AI720" s="289">
        <f t="shared" si="158"/>
        <v>0</v>
      </c>
      <c r="AJ720" s="289">
        <f t="shared" si="158"/>
        <v>0</v>
      </c>
      <c r="AK720" s="289">
        <f t="shared" si="158"/>
        <v>0</v>
      </c>
      <c r="AL720" s="289">
        <f t="shared" si="158"/>
        <v>-375623</v>
      </c>
      <c r="AM720" s="289">
        <f t="shared" si="158"/>
        <v>0</v>
      </c>
      <c r="AN720" s="289">
        <f t="shared" si="158"/>
        <v>0</v>
      </c>
      <c r="AO720" s="289">
        <f t="shared" si="158"/>
        <v>0</v>
      </c>
      <c r="AP720" s="289">
        <f t="shared" si="158"/>
        <v>0</v>
      </c>
      <c r="AQ720" s="289">
        <f t="shared" si="158"/>
        <v>0</v>
      </c>
      <c r="AR720" s="289">
        <f t="shared" si="158"/>
        <v>0</v>
      </c>
      <c r="AS720" s="289">
        <f t="shared" si="158"/>
        <v>0</v>
      </c>
      <c r="AT720" s="289">
        <f t="shared" si="158"/>
        <v>0</v>
      </c>
      <c r="AU720" s="289">
        <f t="shared" si="158"/>
        <v>0</v>
      </c>
      <c r="AV720" s="289">
        <f t="shared" si="158"/>
        <v>0</v>
      </c>
      <c r="AW720" s="289">
        <f t="shared" si="158"/>
        <v>0</v>
      </c>
      <c r="AX720" s="289">
        <f t="shared" si="158"/>
        <v>0</v>
      </c>
      <c r="AY720" s="289">
        <f t="shared" si="158"/>
        <v>0</v>
      </c>
      <c r="AZ720" s="289">
        <f t="shared" si="158"/>
        <v>0</v>
      </c>
      <c r="BA720" s="289">
        <f t="shared" si="158"/>
        <v>0</v>
      </c>
      <c r="BB720" s="289">
        <f t="shared" si="158"/>
        <v>0</v>
      </c>
      <c r="BC720" s="289">
        <f t="shared" si="158"/>
        <v>0</v>
      </c>
      <c r="BD720" s="289">
        <f t="shared" si="158"/>
        <v>0</v>
      </c>
      <c r="BE720" s="289">
        <f t="shared" si="158"/>
        <v>0</v>
      </c>
      <c r="BF720" s="289">
        <f t="shared" si="158"/>
        <v>0</v>
      </c>
      <c r="BG720" s="289">
        <f t="shared" si="158"/>
        <v>0</v>
      </c>
      <c r="BH720" s="289">
        <f t="shared" si="158"/>
        <v>0</v>
      </c>
      <c r="BI720" s="289">
        <f t="shared" si="158"/>
        <v>0</v>
      </c>
      <c r="BJ720" s="289">
        <f t="shared" si="158"/>
        <v>0</v>
      </c>
      <c r="BK720" s="289">
        <f t="shared" si="158"/>
        <v>0</v>
      </c>
      <c r="BL720" s="289">
        <f t="shared" si="158"/>
        <v>0</v>
      </c>
      <c r="BM720" s="289">
        <f t="shared" si="158"/>
        <v>0</v>
      </c>
      <c r="BN720" s="289">
        <f t="shared" si="158"/>
        <v>0</v>
      </c>
      <c r="BO720" s="289">
        <f t="shared" si="158"/>
        <v>0</v>
      </c>
      <c r="BP720" s="289">
        <f t="shared" si="159"/>
        <v>-396754</v>
      </c>
      <c r="BQ720" s="289">
        <f t="shared" si="159"/>
        <v>0</v>
      </c>
      <c r="BR720" s="289">
        <f t="shared" si="159"/>
        <v>0</v>
      </c>
      <c r="BS720" s="289">
        <f t="shared" si="159"/>
        <v>0</v>
      </c>
      <c r="BT720" s="289">
        <f t="shared" si="159"/>
        <v>0</v>
      </c>
      <c r="BU720" s="289">
        <f t="shared" si="159"/>
        <v>0</v>
      </c>
      <c r="BV720" s="289">
        <f t="shared" si="159"/>
        <v>0</v>
      </c>
      <c r="BW720" s="289">
        <f t="shared" si="159"/>
        <v>0</v>
      </c>
      <c r="BX720" s="289">
        <f t="shared" si="159"/>
        <v>0</v>
      </c>
      <c r="BY720" s="289">
        <f t="shared" si="159"/>
        <v>0</v>
      </c>
      <c r="CA720" s="289">
        <f>CA257-ER257</f>
        <v>0</v>
      </c>
      <c r="CB720" s="289" t="e">
        <f>CB257-#REF!</f>
        <v>#REF!</v>
      </c>
    </row>
    <row r="721" spans="8:80" hidden="1" x14ac:dyDescent="0.35">
      <c r="H721" s="289">
        <f t="shared" si="158"/>
        <v>-5513</v>
      </c>
      <c r="I721" s="289">
        <f t="shared" si="158"/>
        <v>0</v>
      </c>
      <c r="J721" s="289">
        <f t="shared" si="158"/>
        <v>0</v>
      </c>
      <c r="K721" s="289">
        <f t="shared" si="158"/>
        <v>0</v>
      </c>
      <c r="L721" s="289">
        <f t="shared" si="158"/>
        <v>0</v>
      </c>
      <c r="M721" s="289">
        <f t="shared" si="158"/>
        <v>0</v>
      </c>
      <c r="N721" s="289">
        <f t="shared" si="158"/>
        <v>0</v>
      </c>
      <c r="O721" s="289">
        <f t="shared" si="158"/>
        <v>0</v>
      </c>
      <c r="P721" s="289">
        <f t="shared" si="158"/>
        <v>0</v>
      </c>
      <c r="Q721" s="289">
        <f t="shared" si="158"/>
        <v>0</v>
      </c>
      <c r="R721" s="289">
        <f t="shared" si="158"/>
        <v>0</v>
      </c>
      <c r="S721" s="289">
        <f t="shared" si="158"/>
        <v>0</v>
      </c>
      <c r="T721" s="289">
        <f t="shared" si="158"/>
        <v>0</v>
      </c>
      <c r="U721" s="289">
        <f t="shared" si="158"/>
        <v>0</v>
      </c>
      <c r="V721" s="289">
        <f t="shared" si="158"/>
        <v>0</v>
      </c>
      <c r="W721" s="289">
        <f t="shared" si="158"/>
        <v>0</v>
      </c>
      <c r="X721" s="289">
        <f t="shared" si="158"/>
        <v>0</v>
      </c>
      <c r="Y721" s="289">
        <f t="shared" si="158"/>
        <v>0</v>
      </c>
      <c r="Z721" s="289">
        <f t="shared" si="158"/>
        <v>0</v>
      </c>
      <c r="AA721" s="289">
        <f t="shared" si="158"/>
        <v>0</v>
      </c>
      <c r="AB721" s="289">
        <f t="shared" si="158"/>
        <v>0</v>
      </c>
      <c r="AC721" s="289">
        <f t="shared" si="158"/>
        <v>0</v>
      </c>
      <c r="AD721" s="289">
        <f t="shared" si="158"/>
        <v>0</v>
      </c>
      <c r="AE721" s="289">
        <f t="shared" si="158"/>
        <v>0</v>
      </c>
      <c r="AF721" s="289">
        <f t="shared" si="158"/>
        <v>0</v>
      </c>
      <c r="AG721" s="289">
        <f t="shared" si="158"/>
        <v>0</v>
      </c>
      <c r="AH721" s="289">
        <f t="shared" si="158"/>
        <v>0</v>
      </c>
      <c r="AI721" s="289">
        <f t="shared" si="158"/>
        <v>0</v>
      </c>
      <c r="AJ721" s="289">
        <f t="shared" si="158"/>
        <v>0</v>
      </c>
      <c r="AK721" s="289">
        <f t="shared" si="158"/>
        <v>0</v>
      </c>
      <c r="AL721" s="289">
        <f t="shared" si="158"/>
        <v>-3217</v>
      </c>
      <c r="AM721" s="289">
        <f t="shared" si="158"/>
        <v>0</v>
      </c>
      <c r="AN721" s="289">
        <f t="shared" si="158"/>
        <v>0</v>
      </c>
      <c r="AO721" s="289">
        <f t="shared" si="158"/>
        <v>0</v>
      </c>
      <c r="AP721" s="289">
        <f t="shared" si="158"/>
        <v>0</v>
      </c>
      <c r="AQ721" s="289">
        <f t="shared" si="158"/>
        <v>0</v>
      </c>
      <c r="AR721" s="289">
        <f t="shared" si="158"/>
        <v>0</v>
      </c>
      <c r="AS721" s="289">
        <f t="shared" si="158"/>
        <v>0</v>
      </c>
      <c r="AT721" s="289">
        <f t="shared" si="158"/>
        <v>0</v>
      </c>
      <c r="AU721" s="289">
        <f t="shared" si="158"/>
        <v>0</v>
      </c>
      <c r="AV721" s="289">
        <f t="shared" si="158"/>
        <v>0</v>
      </c>
      <c r="AW721" s="289">
        <f t="shared" si="158"/>
        <v>0</v>
      </c>
      <c r="AX721" s="289">
        <f t="shared" si="158"/>
        <v>0</v>
      </c>
      <c r="AY721" s="289">
        <f t="shared" si="158"/>
        <v>0</v>
      </c>
      <c r="AZ721" s="289">
        <f t="shared" si="158"/>
        <v>0</v>
      </c>
      <c r="BA721" s="289">
        <f t="shared" si="158"/>
        <v>0</v>
      </c>
      <c r="BB721" s="289">
        <f t="shared" si="158"/>
        <v>0</v>
      </c>
      <c r="BC721" s="289">
        <f t="shared" si="158"/>
        <v>0</v>
      </c>
      <c r="BD721" s="289">
        <f t="shared" si="158"/>
        <v>0</v>
      </c>
      <c r="BE721" s="289">
        <f t="shared" si="158"/>
        <v>0</v>
      </c>
      <c r="BF721" s="289">
        <f t="shared" si="158"/>
        <v>0</v>
      </c>
      <c r="BG721" s="289">
        <f t="shared" si="158"/>
        <v>0</v>
      </c>
      <c r="BH721" s="289">
        <f t="shared" si="158"/>
        <v>0</v>
      </c>
      <c r="BI721" s="289">
        <f t="shared" si="158"/>
        <v>0</v>
      </c>
      <c r="BJ721" s="289">
        <f t="shared" si="158"/>
        <v>0</v>
      </c>
      <c r="BK721" s="289">
        <f t="shared" si="158"/>
        <v>0</v>
      </c>
      <c r="BL721" s="289">
        <f t="shared" si="158"/>
        <v>0</v>
      </c>
      <c r="BM721" s="289">
        <f t="shared" si="158"/>
        <v>0</v>
      </c>
      <c r="BN721" s="289">
        <f t="shared" si="158"/>
        <v>0</v>
      </c>
      <c r="BO721" s="289">
        <f t="shared" si="158"/>
        <v>0</v>
      </c>
      <c r="BP721" s="289">
        <f t="shared" si="159"/>
        <v>-2296</v>
      </c>
      <c r="BQ721" s="289">
        <f t="shared" si="159"/>
        <v>0</v>
      </c>
      <c r="BR721" s="289">
        <f t="shared" si="159"/>
        <v>0</v>
      </c>
      <c r="BS721" s="289">
        <f t="shared" si="159"/>
        <v>0</v>
      </c>
      <c r="BT721" s="289">
        <f t="shared" si="159"/>
        <v>0</v>
      </c>
      <c r="BU721" s="289">
        <f t="shared" si="159"/>
        <v>0</v>
      </c>
      <c r="BV721" s="289">
        <f t="shared" si="159"/>
        <v>0</v>
      </c>
      <c r="BW721" s="289">
        <f t="shared" si="159"/>
        <v>0</v>
      </c>
      <c r="BX721" s="289">
        <f t="shared" si="159"/>
        <v>0</v>
      </c>
      <c r="BY721" s="289">
        <f t="shared" si="159"/>
        <v>0</v>
      </c>
      <c r="CA721" s="289">
        <f>CA258-ER258</f>
        <v>0</v>
      </c>
      <c r="CB721" s="289" t="e">
        <f>CB258-#REF!</f>
        <v>#REF!</v>
      </c>
    </row>
    <row r="722" spans="8:80" hidden="1" x14ac:dyDescent="0.35">
      <c r="H722" s="289">
        <f t="shared" si="158"/>
        <v>-28226</v>
      </c>
      <c r="I722" s="289">
        <f t="shared" si="158"/>
        <v>0</v>
      </c>
      <c r="J722" s="289">
        <f t="shared" si="158"/>
        <v>0</v>
      </c>
      <c r="K722" s="289">
        <f t="shared" si="158"/>
        <v>0</v>
      </c>
      <c r="L722" s="289">
        <f t="shared" si="158"/>
        <v>0</v>
      </c>
      <c r="M722" s="289">
        <f t="shared" si="158"/>
        <v>0</v>
      </c>
      <c r="N722" s="289">
        <f t="shared" si="158"/>
        <v>0</v>
      </c>
      <c r="O722" s="289">
        <f t="shared" si="158"/>
        <v>0</v>
      </c>
      <c r="P722" s="289">
        <f t="shared" si="158"/>
        <v>0</v>
      </c>
      <c r="Q722" s="289">
        <f t="shared" si="158"/>
        <v>0</v>
      </c>
      <c r="R722" s="289">
        <f t="shared" si="158"/>
        <v>0</v>
      </c>
      <c r="S722" s="289">
        <f t="shared" si="158"/>
        <v>0</v>
      </c>
      <c r="T722" s="289">
        <f t="shared" si="158"/>
        <v>0</v>
      </c>
      <c r="U722" s="289">
        <f t="shared" si="158"/>
        <v>0</v>
      </c>
      <c r="V722" s="289">
        <f t="shared" si="158"/>
        <v>0</v>
      </c>
      <c r="W722" s="289">
        <f t="shared" si="158"/>
        <v>0</v>
      </c>
      <c r="X722" s="289">
        <f t="shared" si="158"/>
        <v>0</v>
      </c>
      <c r="Y722" s="289">
        <f t="shared" si="158"/>
        <v>0</v>
      </c>
      <c r="Z722" s="289">
        <f t="shared" si="158"/>
        <v>0</v>
      </c>
      <c r="AA722" s="289">
        <f t="shared" si="158"/>
        <v>0</v>
      </c>
      <c r="AB722" s="289">
        <f t="shared" si="158"/>
        <v>0</v>
      </c>
      <c r="AC722" s="289">
        <f t="shared" si="158"/>
        <v>0</v>
      </c>
      <c r="AD722" s="289">
        <f t="shared" si="158"/>
        <v>0</v>
      </c>
      <c r="AE722" s="289">
        <f t="shared" si="158"/>
        <v>0</v>
      </c>
      <c r="AF722" s="289">
        <f t="shared" si="158"/>
        <v>0</v>
      </c>
      <c r="AG722" s="289">
        <f t="shared" si="158"/>
        <v>0</v>
      </c>
      <c r="AH722" s="289">
        <f t="shared" si="158"/>
        <v>0</v>
      </c>
      <c r="AI722" s="289">
        <f t="shared" si="158"/>
        <v>0</v>
      </c>
      <c r="AJ722" s="289">
        <f t="shared" si="158"/>
        <v>0</v>
      </c>
      <c r="AK722" s="289">
        <f t="shared" si="158"/>
        <v>0</v>
      </c>
      <c r="AL722" s="289">
        <f t="shared" si="158"/>
        <v>-13793</v>
      </c>
      <c r="AM722" s="289">
        <f t="shared" si="158"/>
        <v>0</v>
      </c>
      <c r="AN722" s="289">
        <f t="shared" si="158"/>
        <v>0</v>
      </c>
      <c r="AO722" s="289">
        <f t="shared" si="158"/>
        <v>0</v>
      </c>
      <c r="AP722" s="289">
        <f t="shared" si="158"/>
        <v>0</v>
      </c>
      <c r="AQ722" s="289">
        <f t="shared" si="158"/>
        <v>0</v>
      </c>
      <c r="AR722" s="289">
        <f t="shared" si="158"/>
        <v>0</v>
      </c>
      <c r="AS722" s="289">
        <f t="shared" si="158"/>
        <v>0</v>
      </c>
      <c r="AT722" s="289">
        <f t="shared" si="158"/>
        <v>0</v>
      </c>
      <c r="AU722" s="289">
        <f t="shared" si="158"/>
        <v>0</v>
      </c>
      <c r="AV722" s="289">
        <f t="shared" si="158"/>
        <v>0</v>
      </c>
      <c r="AW722" s="289">
        <f t="shared" si="158"/>
        <v>0</v>
      </c>
      <c r="AX722" s="289">
        <f t="shared" si="158"/>
        <v>0</v>
      </c>
      <c r="AY722" s="289">
        <f t="shared" si="158"/>
        <v>0</v>
      </c>
      <c r="AZ722" s="289">
        <f t="shared" si="158"/>
        <v>0</v>
      </c>
      <c r="BA722" s="289">
        <f t="shared" si="158"/>
        <v>0</v>
      </c>
      <c r="BB722" s="289">
        <f t="shared" si="158"/>
        <v>0</v>
      </c>
      <c r="BC722" s="289">
        <f t="shared" si="158"/>
        <v>0</v>
      </c>
      <c r="BD722" s="289">
        <f t="shared" si="158"/>
        <v>0</v>
      </c>
      <c r="BE722" s="289">
        <f t="shared" si="158"/>
        <v>0</v>
      </c>
      <c r="BF722" s="289">
        <f t="shared" si="158"/>
        <v>0</v>
      </c>
      <c r="BG722" s="289">
        <f t="shared" si="158"/>
        <v>0</v>
      </c>
      <c r="BH722" s="289">
        <f t="shared" si="158"/>
        <v>0</v>
      </c>
      <c r="BI722" s="289">
        <f t="shared" si="158"/>
        <v>0</v>
      </c>
      <c r="BJ722" s="289">
        <f t="shared" si="158"/>
        <v>0</v>
      </c>
      <c r="BK722" s="289">
        <f t="shared" si="158"/>
        <v>0</v>
      </c>
      <c r="BL722" s="289">
        <f t="shared" si="158"/>
        <v>0</v>
      </c>
      <c r="BM722" s="289">
        <f t="shared" si="158"/>
        <v>0</v>
      </c>
      <c r="BN722" s="289">
        <f t="shared" si="158"/>
        <v>0</v>
      </c>
      <c r="BO722" s="289">
        <f t="shared" si="158"/>
        <v>0</v>
      </c>
      <c r="BP722" s="289">
        <f t="shared" si="159"/>
        <v>-14433</v>
      </c>
      <c r="BQ722" s="289">
        <f t="shared" si="159"/>
        <v>0</v>
      </c>
      <c r="BR722" s="289">
        <f t="shared" si="159"/>
        <v>0</v>
      </c>
      <c r="BS722" s="289">
        <f t="shared" si="159"/>
        <v>0</v>
      </c>
      <c r="BT722" s="289">
        <f t="shared" si="159"/>
        <v>0</v>
      </c>
      <c r="BU722" s="289">
        <f t="shared" si="159"/>
        <v>0</v>
      </c>
      <c r="BV722" s="289">
        <f t="shared" si="159"/>
        <v>0</v>
      </c>
      <c r="BW722" s="289">
        <f t="shared" si="159"/>
        <v>0</v>
      </c>
      <c r="BX722" s="289">
        <f t="shared" si="159"/>
        <v>0</v>
      </c>
      <c r="BY722" s="289">
        <f t="shared" si="159"/>
        <v>0</v>
      </c>
      <c r="CA722" s="289">
        <f>CA259-ER259</f>
        <v>0</v>
      </c>
      <c r="CB722" s="289" t="e">
        <f>CB259-#REF!</f>
        <v>#REF!</v>
      </c>
    </row>
    <row r="723" spans="8:80" hidden="1" x14ac:dyDescent="0.35">
      <c r="H723" s="289">
        <f t="shared" si="158"/>
        <v>-36617</v>
      </c>
      <c r="I723" s="289">
        <f t="shared" si="158"/>
        <v>0</v>
      </c>
      <c r="J723" s="289">
        <f t="shared" si="158"/>
        <v>0</v>
      </c>
      <c r="K723" s="289">
        <f t="shared" si="158"/>
        <v>0</v>
      </c>
      <c r="L723" s="289">
        <f t="shared" si="158"/>
        <v>0</v>
      </c>
      <c r="M723" s="289">
        <f t="shared" si="158"/>
        <v>0</v>
      </c>
      <c r="N723" s="289">
        <f t="shared" si="158"/>
        <v>0</v>
      </c>
      <c r="O723" s="289">
        <f t="shared" si="158"/>
        <v>0</v>
      </c>
      <c r="P723" s="289">
        <f t="shared" si="158"/>
        <v>0</v>
      </c>
      <c r="Q723" s="289">
        <f t="shared" si="158"/>
        <v>0</v>
      </c>
      <c r="R723" s="289">
        <f t="shared" si="158"/>
        <v>0</v>
      </c>
      <c r="S723" s="289">
        <f t="shared" ref="S723:BO723" si="160">S260-CK260</f>
        <v>0</v>
      </c>
      <c r="T723" s="289">
        <f t="shared" si="160"/>
        <v>0</v>
      </c>
      <c r="U723" s="289">
        <f t="shared" si="160"/>
        <v>0</v>
      </c>
      <c r="V723" s="289">
        <f t="shared" si="160"/>
        <v>0</v>
      </c>
      <c r="W723" s="289">
        <f t="shared" si="160"/>
        <v>0</v>
      </c>
      <c r="X723" s="289">
        <f t="shared" si="160"/>
        <v>0</v>
      </c>
      <c r="Y723" s="289">
        <f t="shared" si="160"/>
        <v>0</v>
      </c>
      <c r="Z723" s="289">
        <f t="shared" si="160"/>
        <v>0</v>
      </c>
      <c r="AA723" s="289">
        <f t="shared" si="160"/>
        <v>0</v>
      </c>
      <c r="AB723" s="289">
        <f t="shared" si="160"/>
        <v>0</v>
      </c>
      <c r="AC723" s="289">
        <f t="shared" si="160"/>
        <v>0</v>
      </c>
      <c r="AD723" s="289">
        <f t="shared" si="160"/>
        <v>0</v>
      </c>
      <c r="AE723" s="289">
        <f t="shared" si="160"/>
        <v>0</v>
      </c>
      <c r="AF723" s="289">
        <f t="shared" si="160"/>
        <v>0</v>
      </c>
      <c r="AG723" s="289">
        <f t="shared" si="160"/>
        <v>0</v>
      </c>
      <c r="AH723" s="289">
        <f t="shared" si="160"/>
        <v>0</v>
      </c>
      <c r="AI723" s="289">
        <f t="shared" si="160"/>
        <v>0</v>
      </c>
      <c r="AJ723" s="289">
        <f t="shared" si="160"/>
        <v>0</v>
      </c>
      <c r="AK723" s="289">
        <f t="shared" si="160"/>
        <v>0</v>
      </c>
      <c r="AL723" s="289">
        <f t="shared" si="160"/>
        <v>-19077</v>
      </c>
      <c r="AM723" s="289">
        <f t="shared" si="160"/>
        <v>0</v>
      </c>
      <c r="AN723" s="289">
        <f t="shared" si="160"/>
        <v>0</v>
      </c>
      <c r="AO723" s="289">
        <f t="shared" si="160"/>
        <v>0</v>
      </c>
      <c r="AP723" s="289">
        <f t="shared" si="160"/>
        <v>0</v>
      </c>
      <c r="AQ723" s="289">
        <f t="shared" si="160"/>
        <v>0</v>
      </c>
      <c r="AR723" s="289">
        <f t="shared" si="160"/>
        <v>0</v>
      </c>
      <c r="AS723" s="289">
        <f t="shared" si="160"/>
        <v>0</v>
      </c>
      <c r="AT723" s="289">
        <f t="shared" si="160"/>
        <v>0</v>
      </c>
      <c r="AU723" s="289">
        <f t="shared" si="160"/>
        <v>0</v>
      </c>
      <c r="AV723" s="289">
        <f t="shared" si="160"/>
        <v>0</v>
      </c>
      <c r="AW723" s="289">
        <f t="shared" si="160"/>
        <v>0</v>
      </c>
      <c r="AX723" s="289">
        <f t="shared" si="160"/>
        <v>0</v>
      </c>
      <c r="AY723" s="289">
        <f t="shared" si="160"/>
        <v>0</v>
      </c>
      <c r="AZ723" s="289">
        <f t="shared" si="160"/>
        <v>0</v>
      </c>
      <c r="BA723" s="289">
        <f t="shared" si="160"/>
        <v>0</v>
      </c>
      <c r="BB723" s="289">
        <f t="shared" si="160"/>
        <v>0</v>
      </c>
      <c r="BC723" s="289">
        <f t="shared" si="160"/>
        <v>0</v>
      </c>
      <c r="BD723" s="289">
        <f t="shared" si="160"/>
        <v>0</v>
      </c>
      <c r="BE723" s="289">
        <f t="shared" si="160"/>
        <v>0</v>
      </c>
      <c r="BF723" s="289">
        <f t="shared" si="160"/>
        <v>0</v>
      </c>
      <c r="BG723" s="289">
        <f t="shared" si="160"/>
        <v>0</v>
      </c>
      <c r="BH723" s="289">
        <f t="shared" si="160"/>
        <v>0</v>
      </c>
      <c r="BI723" s="289">
        <f t="shared" si="160"/>
        <v>0</v>
      </c>
      <c r="BJ723" s="289">
        <f t="shared" si="160"/>
        <v>0</v>
      </c>
      <c r="BK723" s="289">
        <f t="shared" si="160"/>
        <v>0</v>
      </c>
      <c r="BL723" s="289">
        <f t="shared" si="160"/>
        <v>0</v>
      </c>
      <c r="BM723" s="289">
        <f t="shared" si="160"/>
        <v>0</v>
      </c>
      <c r="BN723" s="289">
        <f t="shared" si="160"/>
        <v>0</v>
      </c>
      <c r="BO723" s="289">
        <f t="shared" si="160"/>
        <v>0</v>
      </c>
      <c r="BP723" s="289">
        <f t="shared" si="159"/>
        <v>-17540</v>
      </c>
      <c r="BQ723" s="289">
        <f t="shared" si="159"/>
        <v>0</v>
      </c>
      <c r="BR723" s="289">
        <f t="shared" si="159"/>
        <v>0</v>
      </c>
      <c r="BS723" s="289">
        <f t="shared" si="159"/>
        <v>0</v>
      </c>
      <c r="BT723" s="289">
        <f t="shared" si="159"/>
        <v>0</v>
      </c>
      <c r="BU723" s="289">
        <f t="shared" si="159"/>
        <v>0</v>
      </c>
      <c r="BV723" s="289">
        <f t="shared" si="159"/>
        <v>0</v>
      </c>
      <c r="BW723" s="289">
        <f t="shared" si="159"/>
        <v>0</v>
      </c>
      <c r="BX723" s="289">
        <f t="shared" si="159"/>
        <v>0</v>
      </c>
      <c r="BY723" s="289">
        <f t="shared" si="159"/>
        <v>0</v>
      </c>
      <c r="CA723" s="289">
        <f>CA260-ER260</f>
        <v>0</v>
      </c>
      <c r="CB723" s="289" t="e">
        <f>CB260-#REF!</f>
        <v>#REF!</v>
      </c>
    </row>
    <row r="724" spans="8:80" hidden="1" x14ac:dyDescent="0.35">
      <c r="H724" s="289">
        <f t="shared" ref="H724:BS727" si="161">H264-BZ264</f>
        <v>0</v>
      </c>
      <c r="I724" s="289">
        <f t="shared" si="161"/>
        <v>0</v>
      </c>
      <c r="J724" s="289">
        <f t="shared" si="161"/>
        <v>0</v>
      </c>
      <c r="K724" s="289">
        <f t="shared" si="161"/>
        <v>0</v>
      </c>
      <c r="L724" s="289">
        <f t="shared" si="161"/>
        <v>0</v>
      </c>
      <c r="M724" s="289">
        <f t="shared" si="161"/>
        <v>0</v>
      </c>
      <c r="N724" s="289">
        <f t="shared" si="161"/>
        <v>0</v>
      </c>
      <c r="O724" s="289">
        <f t="shared" si="161"/>
        <v>0</v>
      </c>
      <c r="P724" s="289">
        <f t="shared" si="161"/>
        <v>0</v>
      </c>
      <c r="Q724" s="289">
        <f t="shared" si="161"/>
        <v>0</v>
      </c>
      <c r="R724" s="289">
        <f t="shared" si="161"/>
        <v>0</v>
      </c>
      <c r="S724" s="289">
        <f t="shared" si="161"/>
        <v>0</v>
      </c>
      <c r="T724" s="289">
        <f t="shared" si="161"/>
        <v>0</v>
      </c>
      <c r="U724" s="289">
        <f t="shared" si="161"/>
        <v>0</v>
      </c>
      <c r="V724" s="289">
        <f t="shared" si="161"/>
        <v>0</v>
      </c>
      <c r="W724" s="289">
        <f t="shared" si="161"/>
        <v>0</v>
      </c>
      <c r="X724" s="289">
        <f t="shared" si="161"/>
        <v>0</v>
      </c>
      <c r="Y724" s="289">
        <f t="shared" si="161"/>
        <v>0</v>
      </c>
      <c r="Z724" s="289">
        <f t="shared" si="161"/>
        <v>0</v>
      </c>
      <c r="AA724" s="289">
        <f t="shared" si="161"/>
        <v>0</v>
      </c>
      <c r="AB724" s="289">
        <f t="shared" si="161"/>
        <v>0</v>
      </c>
      <c r="AC724" s="289">
        <f t="shared" si="161"/>
        <v>0</v>
      </c>
      <c r="AD724" s="289">
        <f t="shared" si="161"/>
        <v>0</v>
      </c>
      <c r="AE724" s="289">
        <f t="shared" si="161"/>
        <v>0</v>
      </c>
      <c r="AF724" s="289">
        <f t="shared" si="161"/>
        <v>0</v>
      </c>
      <c r="AG724" s="289">
        <f t="shared" si="161"/>
        <v>0</v>
      </c>
      <c r="AH724" s="289">
        <f t="shared" si="161"/>
        <v>0</v>
      </c>
      <c r="AI724" s="289">
        <f t="shared" si="161"/>
        <v>0</v>
      </c>
      <c r="AJ724" s="289">
        <f t="shared" si="161"/>
        <v>0</v>
      </c>
      <c r="AK724" s="289">
        <f t="shared" si="161"/>
        <v>0</v>
      </c>
      <c r="AL724" s="289">
        <f t="shared" si="161"/>
        <v>0</v>
      </c>
      <c r="AM724" s="289">
        <f t="shared" si="161"/>
        <v>0</v>
      </c>
      <c r="AN724" s="289">
        <f t="shared" si="161"/>
        <v>0</v>
      </c>
      <c r="AO724" s="289">
        <f t="shared" si="161"/>
        <v>0</v>
      </c>
      <c r="AP724" s="289">
        <f t="shared" si="161"/>
        <v>0</v>
      </c>
      <c r="AQ724" s="289">
        <f t="shared" si="161"/>
        <v>0</v>
      </c>
      <c r="AR724" s="289">
        <f t="shared" si="161"/>
        <v>0</v>
      </c>
      <c r="AS724" s="289">
        <f t="shared" si="161"/>
        <v>0</v>
      </c>
      <c r="AT724" s="289">
        <f t="shared" si="161"/>
        <v>0</v>
      </c>
      <c r="AU724" s="289">
        <f t="shared" si="161"/>
        <v>0</v>
      </c>
      <c r="AV724" s="289">
        <f t="shared" si="161"/>
        <v>0</v>
      </c>
      <c r="AW724" s="289">
        <f t="shared" si="161"/>
        <v>0</v>
      </c>
      <c r="AX724" s="289">
        <f t="shared" si="161"/>
        <v>0</v>
      </c>
      <c r="AY724" s="289">
        <f t="shared" si="161"/>
        <v>0</v>
      </c>
      <c r="AZ724" s="289">
        <f t="shared" si="161"/>
        <v>0</v>
      </c>
      <c r="BA724" s="289">
        <f t="shared" si="161"/>
        <v>0</v>
      </c>
      <c r="BB724" s="289">
        <f t="shared" si="161"/>
        <v>0</v>
      </c>
      <c r="BC724" s="289">
        <f t="shared" si="161"/>
        <v>0</v>
      </c>
      <c r="BD724" s="289">
        <f t="shared" si="161"/>
        <v>0</v>
      </c>
      <c r="BE724" s="289">
        <f t="shared" si="161"/>
        <v>0</v>
      </c>
      <c r="BF724" s="289">
        <f t="shared" si="161"/>
        <v>0</v>
      </c>
      <c r="BG724" s="289">
        <f t="shared" si="161"/>
        <v>0</v>
      </c>
      <c r="BH724" s="289">
        <f t="shared" si="161"/>
        <v>0</v>
      </c>
      <c r="BI724" s="289">
        <f t="shared" si="161"/>
        <v>0</v>
      </c>
      <c r="BJ724" s="289">
        <f t="shared" si="161"/>
        <v>0</v>
      </c>
      <c r="BK724" s="289">
        <f t="shared" si="161"/>
        <v>0</v>
      </c>
      <c r="BL724" s="289">
        <f t="shared" si="161"/>
        <v>0</v>
      </c>
      <c r="BM724" s="289">
        <f t="shared" si="161"/>
        <v>0</v>
      </c>
      <c r="BN724" s="289">
        <f t="shared" si="161"/>
        <v>0</v>
      </c>
      <c r="BO724" s="289">
        <f t="shared" si="161"/>
        <v>0</v>
      </c>
      <c r="BP724" s="289">
        <f t="shared" si="161"/>
        <v>0</v>
      </c>
      <c r="BQ724" s="289">
        <f t="shared" si="161"/>
        <v>0</v>
      </c>
      <c r="BR724" s="289">
        <f t="shared" si="161"/>
        <v>0</v>
      </c>
      <c r="BS724" s="289">
        <f t="shared" si="161"/>
        <v>0</v>
      </c>
      <c r="BT724" s="289">
        <f t="shared" ref="BT724:BY734" si="162">BT264-EL264</f>
        <v>0</v>
      </c>
      <c r="BU724" s="289">
        <f t="shared" si="162"/>
        <v>0</v>
      </c>
      <c r="BV724" s="289">
        <f t="shared" si="162"/>
        <v>0</v>
      </c>
      <c r="BW724" s="289">
        <f t="shared" si="162"/>
        <v>0</v>
      </c>
      <c r="BX724" s="289">
        <f t="shared" si="162"/>
        <v>0</v>
      </c>
      <c r="BY724" s="289">
        <f t="shared" si="162"/>
        <v>0</v>
      </c>
      <c r="CA724" s="289">
        <f t="shared" ref="CA724:CA734" si="163">CA264-ER264</f>
        <v>0</v>
      </c>
      <c r="CB724" s="289" t="e">
        <f>CB264-#REF!</f>
        <v>#REF!</v>
      </c>
    </row>
    <row r="725" spans="8:80" hidden="1" x14ac:dyDescent="0.35">
      <c r="H725" s="289">
        <f t="shared" si="161"/>
        <v>0</v>
      </c>
      <c r="I725" s="289">
        <f t="shared" si="161"/>
        <v>0</v>
      </c>
      <c r="J725" s="289">
        <f t="shared" si="161"/>
        <v>0</v>
      </c>
      <c r="K725" s="289">
        <f t="shared" si="161"/>
        <v>0</v>
      </c>
      <c r="L725" s="289">
        <f t="shared" si="161"/>
        <v>0</v>
      </c>
      <c r="M725" s="289">
        <f t="shared" si="161"/>
        <v>0</v>
      </c>
      <c r="N725" s="289">
        <f t="shared" si="161"/>
        <v>0</v>
      </c>
      <c r="O725" s="289">
        <f t="shared" si="161"/>
        <v>0</v>
      </c>
      <c r="P725" s="289">
        <f t="shared" si="161"/>
        <v>0</v>
      </c>
      <c r="Q725" s="289">
        <f t="shared" si="161"/>
        <v>0</v>
      </c>
      <c r="R725" s="289">
        <f t="shared" si="161"/>
        <v>0</v>
      </c>
      <c r="S725" s="289">
        <f t="shared" si="161"/>
        <v>0</v>
      </c>
      <c r="T725" s="289">
        <f t="shared" si="161"/>
        <v>0</v>
      </c>
      <c r="U725" s="289">
        <f t="shared" si="161"/>
        <v>0</v>
      </c>
      <c r="V725" s="289">
        <f t="shared" si="161"/>
        <v>0</v>
      </c>
      <c r="W725" s="289">
        <f t="shared" si="161"/>
        <v>0</v>
      </c>
      <c r="X725" s="289">
        <f t="shared" si="161"/>
        <v>0</v>
      </c>
      <c r="Y725" s="289">
        <f t="shared" si="161"/>
        <v>0</v>
      </c>
      <c r="Z725" s="289">
        <f t="shared" si="161"/>
        <v>0</v>
      </c>
      <c r="AA725" s="289">
        <f t="shared" si="161"/>
        <v>0</v>
      </c>
      <c r="AB725" s="289">
        <f t="shared" si="161"/>
        <v>0</v>
      </c>
      <c r="AC725" s="289">
        <f t="shared" si="161"/>
        <v>0</v>
      </c>
      <c r="AD725" s="289">
        <f t="shared" si="161"/>
        <v>0</v>
      </c>
      <c r="AE725" s="289">
        <f t="shared" si="161"/>
        <v>0</v>
      </c>
      <c r="AF725" s="289">
        <f t="shared" si="161"/>
        <v>0</v>
      </c>
      <c r="AG725" s="289">
        <f t="shared" si="161"/>
        <v>0</v>
      </c>
      <c r="AH725" s="289">
        <f t="shared" si="161"/>
        <v>0</v>
      </c>
      <c r="AI725" s="289">
        <f t="shared" si="161"/>
        <v>0</v>
      </c>
      <c r="AJ725" s="289">
        <f t="shared" si="161"/>
        <v>0</v>
      </c>
      <c r="AK725" s="289">
        <f t="shared" si="161"/>
        <v>0</v>
      </c>
      <c r="AL725" s="289">
        <f t="shared" si="161"/>
        <v>0</v>
      </c>
      <c r="AM725" s="289">
        <f t="shared" si="161"/>
        <v>0</v>
      </c>
      <c r="AN725" s="289">
        <f t="shared" si="161"/>
        <v>0</v>
      </c>
      <c r="AO725" s="289">
        <f t="shared" si="161"/>
        <v>0</v>
      </c>
      <c r="AP725" s="289">
        <f t="shared" si="161"/>
        <v>0</v>
      </c>
      <c r="AQ725" s="289">
        <f t="shared" si="161"/>
        <v>0</v>
      </c>
      <c r="AR725" s="289">
        <f t="shared" si="161"/>
        <v>0</v>
      </c>
      <c r="AS725" s="289">
        <f t="shared" si="161"/>
        <v>0</v>
      </c>
      <c r="AT725" s="289">
        <f t="shared" si="161"/>
        <v>0</v>
      </c>
      <c r="AU725" s="289">
        <f t="shared" si="161"/>
        <v>0</v>
      </c>
      <c r="AV725" s="289">
        <f t="shared" si="161"/>
        <v>0</v>
      </c>
      <c r="AW725" s="289">
        <f t="shared" si="161"/>
        <v>0</v>
      </c>
      <c r="AX725" s="289">
        <f t="shared" si="161"/>
        <v>0</v>
      </c>
      <c r="AY725" s="289">
        <f t="shared" si="161"/>
        <v>0</v>
      </c>
      <c r="AZ725" s="289">
        <f t="shared" si="161"/>
        <v>0</v>
      </c>
      <c r="BA725" s="289">
        <f t="shared" si="161"/>
        <v>0</v>
      </c>
      <c r="BB725" s="289">
        <f t="shared" si="161"/>
        <v>0</v>
      </c>
      <c r="BC725" s="289">
        <f t="shared" si="161"/>
        <v>0</v>
      </c>
      <c r="BD725" s="289">
        <f t="shared" si="161"/>
        <v>0</v>
      </c>
      <c r="BE725" s="289">
        <f t="shared" si="161"/>
        <v>0</v>
      </c>
      <c r="BF725" s="289">
        <f t="shared" si="161"/>
        <v>0</v>
      </c>
      <c r="BG725" s="289">
        <f t="shared" si="161"/>
        <v>0</v>
      </c>
      <c r="BH725" s="289">
        <f t="shared" si="161"/>
        <v>0</v>
      </c>
      <c r="BI725" s="289">
        <f t="shared" si="161"/>
        <v>0</v>
      </c>
      <c r="BJ725" s="289">
        <f t="shared" si="161"/>
        <v>0</v>
      </c>
      <c r="BK725" s="289">
        <f t="shared" si="161"/>
        <v>0</v>
      </c>
      <c r="BL725" s="289">
        <f t="shared" si="161"/>
        <v>0</v>
      </c>
      <c r="BM725" s="289">
        <f t="shared" si="161"/>
        <v>0</v>
      </c>
      <c r="BN725" s="289">
        <f t="shared" si="161"/>
        <v>0</v>
      </c>
      <c r="BO725" s="289">
        <f t="shared" si="161"/>
        <v>0</v>
      </c>
      <c r="BP725" s="289">
        <f t="shared" si="161"/>
        <v>0</v>
      </c>
      <c r="BQ725" s="289">
        <f t="shared" si="161"/>
        <v>0</v>
      </c>
      <c r="BR725" s="289">
        <f t="shared" si="161"/>
        <v>0</v>
      </c>
      <c r="BS725" s="289">
        <f t="shared" si="161"/>
        <v>0</v>
      </c>
      <c r="BT725" s="289">
        <f t="shared" si="162"/>
        <v>0</v>
      </c>
      <c r="BU725" s="289">
        <f t="shared" si="162"/>
        <v>0</v>
      </c>
      <c r="BV725" s="289">
        <f t="shared" si="162"/>
        <v>0</v>
      </c>
      <c r="BW725" s="289">
        <f t="shared" si="162"/>
        <v>0</v>
      </c>
      <c r="BX725" s="289">
        <f t="shared" si="162"/>
        <v>0</v>
      </c>
      <c r="BY725" s="289">
        <f t="shared" si="162"/>
        <v>0</v>
      </c>
      <c r="CA725" s="289">
        <f t="shared" si="163"/>
        <v>0</v>
      </c>
      <c r="CB725" s="289" t="e">
        <f>CB265-#REF!</f>
        <v>#REF!</v>
      </c>
    </row>
    <row r="726" spans="8:80" hidden="1" x14ac:dyDescent="0.35">
      <c r="H726" s="289">
        <f t="shared" si="161"/>
        <v>-73896404</v>
      </c>
      <c r="I726" s="289">
        <f t="shared" si="161"/>
        <v>0</v>
      </c>
      <c r="J726" s="289">
        <f t="shared" si="161"/>
        <v>0</v>
      </c>
      <c r="K726" s="289">
        <f t="shared" si="161"/>
        <v>0</v>
      </c>
      <c r="L726" s="289">
        <f t="shared" si="161"/>
        <v>0</v>
      </c>
      <c r="M726" s="289">
        <f t="shared" si="161"/>
        <v>5931016</v>
      </c>
      <c r="N726" s="289">
        <f t="shared" si="161"/>
        <v>0</v>
      </c>
      <c r="O726" s="289">
        <f t="shared" si="161"/>
        <v>0</v>
      </c>
      <c r="P726" s="289">
        <f t="shared" si="161"/>
        <v>0</v>
      </c>
      <c r="Q726" s="289">
        <f t="shared" si="161"/>
        <v>0</v>
      </c>
      <c r="R726" s="289">
        <f t="shared" si="161"/>
        <v>-3377608</v>
      </c>
      <c r="S726" s="289">
        <f t="shared" si="161"/>
        <v>0</v>
      </c>
      <c r="T726" s="289">
        <f t="shared" si="161"/>
        <v>0</v>
      </c>
      <c r="U726" s="289">
        <f t="shared" si="161"/>
        <v>0</v>
      </c>
      <c r="V726" s="289">
        <f t="shared" si="161"/>
        <v>0</v>
      </c>
      <c r="W726" s="289">
        <f t="shared" si="161"/>
        <v>-6988514</v>
      </c>
      <c r="X726" s="289">
        <f t="shared" si="161"/>
        <v>0</v>
      </c>
      <c r="Y726" s="289">
        <f t="shared" si="161"/>
        <v>0</v>
      </c>
      <c r="Z726" s="289">
        <f t="shared" si="161"/>
        <v>0</v>
      </c>
      <c r="AA726" s="289">
        <f t="shared" si="161"/>
        <v>0</v>
      </c>
      <c r="AB726" s="289">
        <f t="shared" si="161"/>
        <v>-6817942</v>
      </c>
      <c r="AC726" s="289">
        <f t="shared" si="161"/>
        <v>0</v>
      </c>
      <c r="AD726" s="289">
        <f t="shared" si="161"/>
        <v>0</v>
      </c>
      <c r="AE726" s="289">
        <f t="shared" si="161"/>
        <v>0</v>
      </c>
      <c r="AF726" s="289">
        <f t="shared" si="161"/>
        <v>0</v>
      </c>
      <c r="AG726" s="289">
        <f t="shared" si="161"/>
        <v>-7494078</v>
      </c>
      <c r="AH726" s="289">
        <f t="shared" si="161"/>
        <v>0</v>
      </c>
      <c r="AI726" s="289">
        <f t="shared" si="161"/>
        <v>0</v>
      </c>
      <c r="AJ726" s="289">
        <f t="shared" si="161"/>
        <v>0</v>
      </c>
      <c r="AK726" s="289">
        <f t="shared" si="161"/>
        <v>0</v>
      </c>
      <c r="AL726" s="289">
        <f t="shared" si="161"/>
        <v>-6900588</v>
      </c>
      <c r="AM726" s="289">
        <f t="shared" si="161"/>
        <v>0</v>
      </c>
      <c r="AN726" s="289">
        <f t="shared" si="161"/>
        <v>0</v>
      </c>
      <c r="AO726" s="289">
        <f t="shared" si="161"/>
        <v>0</v>
      </c>
      <c r="AP726" s="289">
        <f t="shared" si="161"/>
        <v>0</v>
      </c>
      <c r="AQ726" s="289">
        <f t="shared" si="161"/>
        <v>-8336531</v>
      </c>
      <c r="AR726" s="289">
        <f t="shared" si="161"/>
        <v>0</v>
      </c>
      <c r="AS726" s="289">
        <f t="shared" si="161"/>
        <v>0</v>
      </c>
      <c r="AT726" s="289">
        <f t="shared" si="161"/>
        <v>0</v>
      </c>
      <c r="AU726" s="289">
        <f t="shared" si="161"/>
        <v>0</v>
      </c>
      <c r="AV726" s="289">
        <f t="shared" si="161"/>
        <v>-6740951</v>
      </c>
      <c r="AW726" s="289">
        <f t="shared" si="161"/>
        <v>0</v>
      </c>
      <c r="AX726" s="289">
        <f t="shared" si="161"/>
        <v>0</v>
      </c>
      <c r="AY726" s="289">
        <f t="shared" si="161"/>
        <v>0</v>
      </c>
      <c r="AZ726" s="289">
        <f t="shared" si="161"/>
        <v>0</v>
      </c>
      <c r="BA726" s="289">
        <f t="shared" si="161"/>
        <v>-4962423</v>
      </c>
      <c r="BB726" s="289">
        <f t="shared" si="161"/>
        <v>0</v>
      </c>
      <c r="BC726" s="289">
        <f t="shared" si="161"/>
        <v>0</v>
      </c>
      <c r="BD726" s="289">
        <f t="shared" si="161"/>
        <v>0</v>
      </c>
      <c r="BE726" s="289">
        <f t="shared" si="161"/>
        <v>0</v>
      </c>
      <c r="BF726" s="289">
        <f t="shared" si="161"/>
        <v>-6945648</v>
      </c>
      <c r="BG726" s="289">
        <f t="shared" si="161"/>
        <v>0</v>
      </c>
      <c r="BH726" s="289">
        <f t="shared" si="161"/>
        <v>0</v>
      </c>
      <c r="BI726" s="289">
        <f t="shared" si="161"/>
        <v>0</v>
      </c>
      <c r="BJ726" s="289">
        <f t="shared" si="161"/>
        <v>0</v>
      </c>
      <c r="BK726" s="289">
        <f t="shared" si="161"/>
        <v>-2990750</v>
      </c>
      <c r="BL726" s="289">
        <f t="shared" si="161"/>
        <v>0</v>
      </c>
      <c r="BM726" s="289">
        <f t="shared" si="161"/>
        <v>0</v>
      </c>
      <c r="BN726" s="289">
        <f t="shared" si="161"/>
        <v>0</v>
      </c>
      <c r="BO726" s="289">
        <f t="shared" si="161"/>
        <v>0</v>
      </c>
      <c r="BP726" s="289">
        <f t="shared" si="161"/>
        <v>-8291391</v>
      </c>
      <c r="BQ726" s="289">
        <f t="shared" si="161"/>
        <v>0</v>
      </c>
      <c r="BR726" s="289">
        <f t="shared" si="161"/>
        <v>0</v>
      </c>
      <c r="BS726" s="289">
        <f t="shared" si="161"/>
        <v>0</v>
      </c>
      <c r="BT726" s="289">
        <f t="shared" si="162"/>
        <v>0</v>
      </c>
      <c r="BU726" s="289">
        <f t="shared" si="162"/>
        <v>5931016</v>
      </c>
      <c r="BV726" s="289">
        <f t="shared" si="162"/>
        <v>0</v>
      </c>
      <c r="BW726" s="289">
        <f t="shared" si="162"/>
        <v>0</v>
      </c>
      <c r="BX726" s="289">
        <f t="shared" si="162"/>
        <v>0</v>
      </c>
      <c r="BY726" s="289">
        <f t="shared" si="162"/>
        <v>0</v>
      </c>
      <c r="CA726" s="289">
        <f t="shared" si="163"/>
        <v>0</v>
      </c>
      <c r="CB726" s="289" t="e">
        <f>CB266-#REF!</f>
        <v>#REF!</v>
      </c>
    </row>
    <row r="727" spans="8:80" hidden="1" x14ac:dyDescent="0.35">
      <c r="H727" s="289">
        <f t="shared" si="161"/>
        <v>-75116163</v>
      </c>
      <c r="I727" s="289">
        <f t="shared" si="161"/>
        <v>0</v>
      </c>
      <c r="J727" s="289">
        <f t="shared" si="161"/>
        <v>0</v>
      </c>
      <c r="K727" s="289">
        <f t="shared" si="161"/>
        <v>0</v>
      </c>
      <c r="L727" s="289">
        <f t="shared" si="161"/>
        <v>0</v>
      </c>
      <c r="M727" s="289">
        <f t="shared" si="161"/>
        <v>7352779</v>
      </c>
      <c r="N727" s="289">
        <f t="shared" si="161"/>
        <v>0</v>
      </c>
      <c r="O727" s="289">
        <f t="shared" si="161"/>
        <v>0</v>
      </c>
      <c r="P727" s="289">
        <f t="shared" si="161"/>
        <v>0</v>
      </c>
      <c r="Q727" s="289">
        <f t="shared" si="161"/>
        <v>0</v>
      </c>
      <c r="R727" s="289">
        <f t="shared" si="161"/>
        <v>-3069922</v>
      </c>
      <c r="S727" s="289">
        <f t="shared" si="161"/>
        <v>0</v>
      </c>
      <c r="T727" s="289">
        <f t="shared" si="161"/>
        <v>0</v>
      </c>
      <c r="U727" s="289">
        <f t="shared" si="161"/>
        <v>0</v>
      </c>
      <c r="V727" s="289">
        <f t="shared" si="161"/>
        <v>0</v>
      </c>
      <c r="W727" s="289">
        <f t="shared" si="161"/>
        <v>-6979517</v>
      </c>
      <c r="X727" s="289">
        <f t="shared" si="161"/>
        <v>0</v>
      </c>
      <c r="Y727" s="289">
        <f t="shared" si="161"/>
        <v>0</v>
      </c>
      <c r="Z727" s="289">
        <f t="shared" si="161"/>
        <v>0</v>
      </c>
      <c r="AA727" s="289">
        <f t="shared" si="161"/>
        <v>0</v>
      </c>
      <c r="AB727" s="289">
        <f t="shared" si="161"/>
        <v>-6277418</v>
      </c>
      <c r="AC727" s="289">
        <f t="shared" si="161"/>
        <v>0</v>
      </c>
      <c r="AD727" s="289">
        <f t="shared" si="161"/>
        <v>0</v>
      </c>
      <c r="AE727" s="289">
        <f t="shared" si="161"/>
        <v>0</v>
      </c>
      <c r="AF727" s="289">
        <f t="shared" si="161"/>
        <v>0</v>
      </c>
      <c r="AG727" s="289">
        <f t="shared" si="161"/>
        <v>-7263573</v>
      </c>
      <c r="AH727" s="289">
        <f t="shared" si="161"/>
        <v>0</v>
      </c>
      <c r="AI727" s="289">
        <f t="shared" si="161"/>
        <v>0</v>
      </c>
      <c r="AJ727" s="289">
        <f t="shared" si="161"/>
        <v>0</v>
      </c>
      <c r="AK727" s="289">
        <f t="shared" si="161"/>
        <v>0</v>
      </c>
      <c r="AL727" s="289">
        <f t="shared" si="161"/>
        <v>-6674976</v>
      </c>
      <c r="AM727" s="289">
        <f t="shared" si="161"/>
        <v>0</v>
      </c>
      <c r="AN727" s="289">
        <f t="shared" si="161"/>
        <v>0</v>
      </c>
      <c r="AO727" s="289">
        <f t="shared" si="161"/>
        <v>0</v>
      </c>
      <c r="AP727" s="289">
        <f t="shared" si="161"/>
        <v>0</v>
      </c>
      <c r="AQ727" s="289">
        <f t="shared" si="161"/>
        <v>-8856372</v>
      </c>
      <c r="AR727" s="289">
        <f t="shared" si="161"/>
        <v>0</v>
      </c>
      <c r="AS727" s="289">
        <f t="shared" si="161"/>
        <v>0</v>
      </c>
      <c r="AT727" s="289">
        <f t="shared" si="161"/>
        <v>0</v>
      </c>
      <c r="AU727" s="289">
        <f t="shared" si="161"/>
        <v>0</v>
      </c>
      <c r="AV727" s="289">
        <f t="shared" si="161"/>
        <v>-6958545</v>
      </c>
      <c r="AW727" s="289">
        <f t="shared" si="161"/>
        <v>0</v>
      </c>
      <c r="AX727" s="289">
        <f t="shared" si="161"/>
        <v>0</v>
      </c>
      <c r="AY727" s="289">
        <f t="shared" si="161"/>
        <v>0</v>
      </c>
      <c r="AZ727" s="289">
        <f t="shared" si="161"/>
        <v>0</v>
      </c>
      <c r="BA727" s="289">
        <f t="shared" si="161"/>
        <v>-5094676</v>
      </c>
      <c r="BB727" s="289">
        <f t="shared" si="161"/>
        <v>0</v>
      </c>
      <c r="BC727" s="289">
        <f t="shared" si="161"/>
        <v>0</v>
      </c>
      <c r="BD727" s="289">
        <f t="shared" si="161"/>
        <v>0</v>
      </c>
      <c r="BE727" s="289">
        <f t="shared" si="161"/>
        <v>0</v>
      </c>
      <c r="BF727" s="289">
        <f t="shared" si="161"/>
        <v>-7284009</v>
      </c>
      <c r="BG727" s="289">
        <f t="shared" si="161"/>
        <v>0</v>
      </c>
      <c r="BH727" s="289">
        <f t="shared" si="161"/>
        <v>0</v>
      </c>
      <c r="BI727" s="289">
        <f t="shared" si="161"/>
        <v>0</v>
      </c>
      <c r="BJ727" s="289">
        <f t="shared" si="161"/>
        <v>0</v>
      </c>
      <c r="BK727" s="289">
        <f t="shared" si="161"/>
        <v>-3473717</v>
      </c>
      <c r="BL727" s="289">
        <f t="shared" si="161"/>
        <v>0</v>
      </c>
      <c r="BM727" s="289">
        <f t="shared" si="161"/>
        <v>0</v>
      </c>
      <c r="BN727" s="289">
        <f t="shared" si="161"/>
        <v>0</v>
      </c>
      <c r="BO727" s="289">
        <f t="shared" si="161"/>
        <v>0</v>
      </c>
      <c r="BP727" s="289">
        <f t="shared" si="161"/>
        <v>-9377620</v>
      </c>
      <c r="BQ727" s="289">
        <f t="shared" si="161"/>
        <v>0</v>
      </c>
      <c r="BR727" s="289">
        <f t="shared" si="161"/>
        <v>0</v>
      </c>
      <c r="BS727" s="289">
        <f t="shared" ref="BS727:BS734" si="164">BS267-EK267</f>
        <v>0</v>
      </c>
      <c r="BT727" s="289">
        <f t="shared" si="162"/>
        <v>0</v>
      </c>
      <c r="BU727" s="289">
        <f t="shared" si="162"/>
        <v>7352779</v>
      </c>
      <c r="BV727" s="289">
        <f t="shared" si="162"/>
        <v>0</v>
      </c>
      <c r="BW727" s="289">
        <f t="shared" si="162"/>
        <v>0</v>
      </c>
      <c r="BX727" s="289">
        <f t="shared" si="162"/>
        <v>0</v>
      </c>
      <c r="BY727" s="289">
        <f t="shared" si="162"/>
        <v>0</v>
      </c>
      <c r="CA727" s="289">
        <f t="shared" si="163"/>
        <v>0</v>
      </c>
      <c r="CB727" s="289" t="e">
        <f>CB267-#REF!</f>
        <v>#REF!</v>
      </c>
    </row>
    <row r="728" spans="8:80" hidden="1" x14ac:dyDescent="0.35">
      <c r="H728" s="289">
        <f t="shared" ref="H728:BR732" si="165">H268-BZ268</f>
        <v>-2886946</v>
      </c>
      <c r="I728" s="289">
        <f t="shared" si="165"/>
        <v>0</v>
      </c>
      <c r="J728" s="289">
        <f t="shared" si="165"/>
        <v>0</v>
      </c>
      <c r="K728" s="289">
        <f t="shared" si="165"/>
        <v>0</v>
      </c>
      <c r="L728" s="289">
        <f t="shared" si="165"/>
        <v>0</v>
      </c>
      <c r="M728" s="289">
        <f t="shared" si="165"/>
        <v>-432318</v>
      </c>
      <c r="N728" s="289">
        <f t="shared" si="165"/>
        <v>0</v>
      </c>
      <c r="O728" s="289">
        <f t="shared" si="165"/>
        <v>0</v>
      </c>
      <c r="P728" s="289">
        <f t="shared" si="165"/>
        <v>0</v>
      </c>
      <c r="Q728" s="289">
        <f t="shared" si="165"/>
        <v>0</v>
      </c>
      <c r="R728" s="289">
        <f t="shared" si="165"/>
        <v>-315852</v>
      </c>
      <c r="S728" s="289">
        <f t="shared" si="165"/>
        <v>0</v>
      </c>
      <c r="T728" s="289">
        <f t="shared" si="165"/>
        <v>0</v>
      </c>
      <c r="U728" s="289">
        <f t="shared" si="165"/>
        <v>0</v>
      </c>
      <c r="V728" s="289">
        <f t="shared" si="165"/>
        <v>0</v>
      </c>
      <c r="W728" s="289">
        <f t="shared" si="165"/>
        <v>-119822</v>
      </c>
      <c r="X728" s="289">
        <f t="shared" si="165"/>
        <v>0</v>
      </c>
      <c r="Y728" s="289">
        <f t="shared" si="165"/>
        <v>0</v>
      </c>
      <c r="Z728" s="289">
        <f t="shared" si="165"/>
        <v>0</v>
      </c>
      <c r="AA728" s="289">
        <f t="shared" si="165"/>
        <v>0</v>
      </c>
      <c r="AB728" s="289">
        <f t="shared" si="165"/>
        <v>-634116</v>
      </c>
      <c r="AC728" s="289">
        <f t="shared" si="165"/>
        <v>0</v>
      </c>
      <c r="AD728" s="289">
        <f t="shared" si="165"/>
        <v>0</v>
      </c>
      <c r="AE728" s="289">
        <f t="shared" si="165"/>
        <v>0</v>
      </c>
      <c r="AF728" s="289">
        <f t="shared" si="165"/>
        <v>0</v>
      </c>
      <c r="AG728" s="289">
        <f t="shared" si="165"/>
        <v>-427742</v>
      </c>
      <c r="AH728" s="289">
        <f t="shared" si="165"/>
        <v>0</v>
      </c>
      <c r="AI728" s="289">
        <f t="shared" si="165"/>
        <v>0</v>
      </c>
      <c r="AJ728" s="289">
        <f t="shared" si="165"/>
        <v>0</v>
      </c>
      <c r="AK728" s="289">
        <f t="shared" si="165"/>
        <v>0</v>
      </c>
      <c r="AL728" s="289">
        <f t="shared" si="165"/>
        <v>-425871</v>
      </c>
      <c r="AM728" s="289">
        <f t="shared" si="165"/>
        <v>0</v>
      </c>
      <c r="AN728" s="289">
        <f t="shared" si="165"/>
        <v>0</v>
      </c>
      <c r="AO728" s="289">
        <f t="shared" si="165"/>
        <v>0</v>
      </c>
      <c r="AP728" s="289">
        <f t="shared" si="165"/>
        <v>0</v>
      </c>
      <c r="AQ728" s="289">
        <f t="shared" si="165"/>
        <v>-154705</v>
      </c>
      <c r="AR728" s="289">
        <f t="shared" si="165"/>
        <v>0</v>
      </c>
      <c r="AS728" s="289">
        <f t="shared" si="165"/>
        <v>0</v>
      </c>
      <c r="AT728" s="289">
        <f t="shared" si="165"/>
        <v>0</v>
      </c>
      <c r="AU728" s="289">
        <f t="shared" si="165"/>
        <v>0</v>
      </c>
      <c r="AV728" s="289">
        <f t="shared" si="165"/>
        <v>-192249</v>
      </c>
      <c r="AW728" s="289">
        <f t="shared" si="165"/>
        <v>0</v>
      </c>
      <c r="AX728" s="289">
        <f t="shared" si="165"/>
        <v>0</v>
      </c>
      <c r="AY728" s="289">
        <f t="shared" si="165"/>
        <v>0</v>
      </c>
      <c r="AZ728" s="289">
        <f t="shared" si="165"/>
        <v>0</v>
      </c>
      <c r="BA728" s="289">
        <f t="shared" si="165"/>
        <v>-8438</v>
      </c>
      <c r="BB728" s="289">
        <f t="shared" si="165"/>
        <v>0</v>
      </c>
      <c r="BC728" s="289">
        <f t="shared" si="165"/>
        <v>0</v>
      </c>
      <c r="BD728" s="289">
        <f t="shared" si="165"/>
        <v>0</v>
      </c>
      <c r="BE728" s="289">
        <f t="shared" si="165"/>
        <v>0</v>
      </c>
      <c r="BF728" s="289">
        <f t="shared" si="165"/>
        <v>-175833</v>
      </c>
      <c r="BG728" s="289">
        <f t="shared" si="165"/>
        <v>0</v>
      </c>
      <c r="BH728" s="289">
        <f t="shared" si="165"/>
        <v>0</v>
      </c>
      <c r="BI728" s="289">
        <f t="shared" si="165"/>
        <v>0</v>
      </c>
      <c r="BJ728" s="289">
        <f t="shared" si="165"/>
        <v>0</v>
      </c>
      <c r="BK728" s="289">
        <f t="shared" si="165"/>
        <v>0</v>
      </c>
      <c r="BL728" s="289">
        <f t="shared" si="165"/>
        <v>0</v>
      </c>
      <c r="BM728" s="289">
        <f t="shared" si="165"/>
        <v>0</v>
      </c>
      <c r="BN728" s="289">
        <f t="shared" si="165"/>
        <v>0</v>
      </c>
      <c r="BO728" s="289">
        <f t="shared" si="165"/>
        <v>0</v>
      </c>
      <c r="BP728" s="289">
        <f t="shared" si="165"/>
        <v>0</v>
      </c>
      <c r="BQ728" s="289">
        <f t="shared" si="165"/>
        <v>0</v>
      </c>
      <c r="BR728" s="289">
        <f t="shared" si="165"/>
        <v>0</v>
      </c>
      <c r="BS728" s="289">
        <f t="shared" si="164"/>
        <v>0</v>
      </c>
      <c r="BT728" s="289">
        <f t="shared" si="162"/>
        <v>0</v>
      </c>
      <c r="BU728" s="289">
        <f t="shared" si="162"/>
        <v>-432318</v>
      </c>
      <c r="BV728" s="289">
        <f t="shared" si="162"/>
        <v>0</v>
      </c>
      <c r="BW728" s="289">
        <f t="shared" si="162"/>
        <v>0</v>
      </c>
      <c r="BX728" s="289">
        <f t="shared" si="162"/>
        <v>0</v>
      </c>
      <c r="BY728" s="289">
        <f t="shared" si="162"/>
        <v>0</v>
      </c>
      <c r="CA728" s="289">
        <f t="shared" si="163"/>
        <v>0</v>
      </c>
      <c r="CB728" s="289" t="e">
        <f>CB268-#REF!</f>
        <v>#REF!</v>
      </c>
    </row>
    <row r="729" spans="8:80" hidden="1" x14ac:dyDescent="0.35">
      <c r="H729" s="289">
        <f t="shared" si="165"/>
        <v>4106705</v>
      </c>
      <c r="I729" s="289">
        <f t="shared" si="165"/>
        <v>0</v>
      </c>
      <c r="J729" s="289">
        <f t="shared" si="165"/>
        <v>0</v>
      </c>
      <c r="K729" s="289">
        <f t="shared" si="165"/>
        <v>0</v>
      </c>
      <c r="L729" s="289">
        <f t="shared" si="165"/>
        <v>0</v>
      </c>
      <c r="M729" s="289">
        <f t="shared" si="165"/>
        <v>-989445</v>
      </c>
      <c r="N729" s="289">
        <f t="shared" si="165"/>
        <v>0</v>
      </c>
      <c r="O729" s="289">
        <f t="shared" si="165"/>
        <v>0</v>
      </c>
      <c r="P729" s="289">
        <f t="shared" si="165"/>
        <v>0</v>
      </c>
      <c r="Q729" s="289">
        <f t="shared" si="165"/>
        <v>0</v>
      </c>
      <c r="R729" s="289">
        <f t="shared" si="165"/>
        <v>8166</v>
      </c>
      <c r="S729" s="289">
        <f t="shared" si="165"/>
        <v>0</v>
      </c>
      <c r="T729" s="289">
        <f t="shared" si="165"/>
        <v>0</v>
      </c>
      <c r="U729" s="289">
        <f t="shared" si="165"/>
        <v>0</v>
      </c>
      <c r="V729" s="289">
        <f t="shared" si="165"/>
        <v>0</v>
      </c>
      <c r="W729" s="289">
        <f t="shared" si="165"/>
        <v>110825</v>
      </c>
      <c r="X729" s="289">
        <f t="shared" si="165"/>
        <v>0</v>
      </c>
      <c r="Y729" s="289">
        <f t="shared" si="165"/>
        <v>0</v>
      </c>
      <c r="Z729" s="289">
        <f t="shared" si="165"/>
        <v>0</v>
      </c>
      <c r="AA729" s="289">
        <f t="shared" si="165"/>
        <v>0</v>
      </c>
      <c r="AB729" s="289">
        <f t="shared" si="165"/>
        <v>93592</v>
      </c>
      <c r="AC729" s="289">
        <f t="shared" si="165"/>
        <v>0</v>
      </c>
      <c r="AD729" s="289">
        <f t="shared" si="165"/>
        <v>0</v>
      </c>
      <c r="AE729" s="289">
        <f t="shared" si="165"/>
        <v>0</v>
      </c>
      <c r="AF729" s="289">
        <f t="shared" si="165"/>
        <v>0</v>
      </c>
      <c r="AG729" s="289">
        <f t="shared" si="165"/>
        <v>197237</v>
      </c>
      <c r="AH729" s="289">
        <f t="shared" si="165"/>
        <v>0</v>
      </c>
      <c r="AI729" s="289">
        <f t="shared" si="165"/>
        <v>0</v>
      </c>
      <c r="AJ729" s="289">
        <f t="shared" si="165"/>
        <v>0</v>
      </c>
      <c r="AK729" s="289">
        <f t="shared" si="165"/>
        <v>0</v>
      </c>
      <c r="AL729" s="289">
        <f t="shared" si="165"/>
        <v>200259</v>
      </c>
      <c r="AM729" s="289">
        <f t="shared" si="165"/>
        <v>0</v>
      </c>
      <c r="AN729" s="289">
        <f t="shared" si="165"/>
        <v>0</v>
      </c>
      <c r="AO729" s="289">
        <f t="shared" si="165"/>
        <v>0</v>
      </c>
      <c r="AP729" s="289">
        <f t="shared" si="165"/>
        <v>0</v>
      </c>
      <c r="AQ729" s="289">
        <f t="shared" si="165"/>
        <v>674546</v>
      </c>
      <c r="AR729" s="289">
        <f t="shared" si="165"/>
        <v>0</v>
      </c>
      <c r="AS729" s="289">
        <f t="shared" si="165"/>
        <v>0</v>
      </c>
      <c r="AT729" s="289">
        <f t="shared" si="165"/>
        <v>0</v>
      </c>
      <c r="AU729" s="289">
        <f t="shared" si="165"/>
        <v>0</v>
      </c>
      <c r="AV729" s="289">
        <f t="shared" si="165"/>
        <v>409843</v>
      </c>
      <c r="AW729" s="289">
        <f t="shared" si="165"/>
        <v>0</v>
      </c>
      <c r="AX729" s="289">
        <f t="shared" si="165"/>
        <v>0</v>
      </c>
      <c r="AY729" s="289">
        <f t="shared" si="165"/>
        <v>0</v>
      </c>
      <c r="AZ729" s="289">
        <f t="shared" si="165"/>
        <v>0</v>
      </c>
      <c r="BA729" s="289">
        <f t="shared" si="165"/>
        <v>140691</v>
      </c>
      <c r="BB729" s="289">
        <f t="shared" si="165"/>
        <v>0</v>
      </c>
      <c r="BC729" s="289">
        <f t="shared" si="165"/>
        <v>0</v>
      </c>
      <c r="BD729" s="289">
        <f t="shared" si="165"/>
        <v>0</v>
      </c>
      <c r="BE729" s="289">
        <f t="shared" si="165"/>
        <v>0</v>
      </c>
      <c r="BF729" s="289">
        <f t="shared" si="165"/>
        <v>514194</v>
      </c>
      <c r="BG729" s="289">
        <f t="shared" si="165"/>
        <v>0</v>
      </c>
      <c r="BH729" s="289">
        <f t="shared" si="165"/>
        <v>0</v>
      </c>
      <c r="BI729" s="289">
        <f t="shared" si="165"/>
        <v>0</v>
      </c>
      <c r="BJ729" s="289">
        <f t="shared" si="165"/>
        <v>0</v>
      </c>
      <c r="BK729" s="289">
        <f t="shared" si="165"/>
        <v>482967</v>
      </c>
      <c r="BL729" s="289">
        <f t="shared" si="165"/>
        <v>0</v>
      </c>
      <c r="BM729" s="289">
        <f t="shared" si="165"/>
        <v>0</v>
      </c>
      <c r="BN729" s="289">
        <f t="shared" si="165"/>
        <v>0</v>
      </c>
      <c r="BO729" s="289">
        <f t="shared" si="165"/>
        <v>0</v>
      </c>
      <c r="BP729" s="289">
        <f t="shared" si="165"/>
        <v>1086229</v>
      </c>
      <c r="BQ729" s="289">
        <f t="shared" si="165"/>
        <v>0</v>
      </c>
      <c r="BR729" s="289">
        <f t="shared" si="165"/>
        <v>0</v>
      </c>
      <c r="BS729" s="289">
        <f t="shared" si="164"/>
        <v>0</v>
      </c>
      <c r="BT729" s="289">
        <f t="shared" si="162"/>
        <v>0</v>
      </c>
      <c r="BU729" s="289">
        <f t="shared" si="162"/>
        <v>-989445</v>
      </c>
      <c r="BV729" s="289">
        <f t="shared" si="162"/>
        <v>0</v>
      </c>
      <c r="BW729" s="289">
        <f t="shared" si="162"/>
        <v>0</v>
      </c>
      <c r="BX729" s="289">
        <f t="shared" si="162"/>
        <v>0</v>
      </c>
      <c r="BY729" s="289">
        <f t="shared" si="162"/>
        <v>0</v>
      </c>
      <c r="CA729" s="289">
        <f t="shared" si="163"/>
        <v>0</v>
      </c>
      <c r="CB729" s="289" t="e">
        <f>CB269-#REF!</f>
        <v>#REF!</v>
      </c>
    </row>
    <row r="730" spans="8:80" hidden="1" x14ac:dyDescent="0.35">
      <c r="H730" s="289">
        <f t="shared" si="165"/>
        <v>0</v>
      </c>
      <c r="I730" s="289">
        <f t="shared" si="165"/>
        <v>0</v>
      </c>
      <c r="J730" s="289">
        <f t="shared" si="165"/>
        <v>0</v>
      </c>
      <c r="K730" s="289">
        <f t="shared" si="165"/>
        <v>0</v>
      </c>
      <c r="L730" s="289">
        <f t="shared" si="165"/>
        <v>0</v>
      </c>
      <c r="M730" s="289">
        <f t="shared" si="165"/>
        <v>0</v>
      </c>
      <c r="N730" s="289">
        <f t="shared" si="165"/>
        <v>0</v>
      </c>
      <c r="O730" s="289">
        <f t="shared" si="165"/>
        <v>0</v>
      </c>
      <c r="P730" s="289">
        <f t="shared" si="165"/>
        <v>0</v>
      </c>
      <c r="Q730" s="289">
        <f t="shared" si="165"/>
        <v>0</v>
      </c>
      <c r="R730" s="289">
        <f t="shared" si="165"/>
        <v>0</v>
      </c>
      <c r="S730" s="289">
        <f t="shared" si="165"/>
        <v>0</v>
      </c>
      <c r="T730" s="289">
        <f t="shared" si="165"/>
        <v>0</v>
      </c>
      <c r="U730" s="289">
        <f t="shared" si="165"/>
        <v>0</v>
      </c>
      <c r="V730" s="289">
        <f t="shared" si="165"/>
        <v>0</v>
      </c>
      <c r="W730" s="289">
        <f t="shared" si="165"/>
        <v>0</v>
      </c>
      <c r="X730" s="289">
        <f t="shared" si="165"/>
        <v>0</v>
      </c>
      <c r="Y730" s="289">
        <f t="shared" si="165"/>
        <v>0</v>
      </c>
      <c r="Z730" s="289">
        <f t="shared" si="165"/>
        <v>0</v>
      </c>
      <c r="AA730" s="289">
        <f t="shared" si="165"/>
        <v>0</v>
      </c>
      <c r="AB730" s="289">
        <f t="shared" si="165"/>
        <v>0</v>
      </c>
      <c r="AC730" s="289">
        <f t="shared" si="165"/>
        <v>0</v>
      </c>
      <c r="AD730" s="289">
        <f t="shared" si="165"/>
        <v>0</v>
      </c>
      <c r="AE730" s="289">
        <f t="shared" si="165"/>
        <v>0</v>
      </c>
      <c r="AF730" s="289">
        <f t="shared" si="165"/>
        <v>0</v>
      </c>
      <c r="AG730" s="289">
        <f t="shared" si="165"/>
        <v>0</v>
      </c>
      <c r="AH730" s="289">
        <f t="shared" si="165"/>
        <v>0</v>
      </c>
      <c r="AI730" s="289">
        <f t="shared" si="165"/>
        <v>0</v>
      </c>
      <c r="AJ730" s="289">
        <f t="shared" si="165"/>
        <v>0</v>
      </c>
      <c r="AK730" s="289">
        <f t="shared" si="165"/>
        <v>0</v>
      </c>
      <c r="AL730" s="289">
        <f t="shared" si="165"/>
        <v>0</v>
      </c>
      <c r="AM730" s="289">
        <f t="shared" si="165"/>
        <v>0</v>
      </c>
      <c r="AN730" s="289">
        <f t="shared" si="165"/>
        <v>0</v>
      </c>
      <c r="AO730" s="289">
        <f t="shared" si="165"/>
        <v>0</v>
      </c>
      <c r="AP730" s="289">
        <f t="shared" si="165"/>
        <v>0</v>
      </c>
      <c r="AQ730" s="289">
        <f t="shared" si="165"/>
        <v>0</v>
      </c>
      <c r="AR730" s="289">
        <f t="shared" si="165"/>
        <v>0</v>
      </c>
      <c r="AS730" s="289">
        <f t="shared" si="165"/>
        <v>0</v>
      </c>
      <c r="AT730" s="289">
        <f t="shared" si="165"/>
        <v>0</v>
      </c>
      <c r="AU730" s="289">
        <f t="shared" si="165"/>
        <v>0</v>
      </c>
      <c r="AV730" s="289">
        <f t="shared" si="165"/>
        <v>0</v>
      </c>
      <c r="AW730" s="289">
        <f t="shared" si="165"/>
        <v>0</v>
      </c>
      <c r="AX730" s="289">
        <f t="shared" si="165"/>
        <v>0</v>
      </c>
      <c r="AY730" s="289">
        <f t="shared" si="165"/>
        <v>0</v>
      </c>
      <c r="AZ730" s="289">
        <f t="shared" si="165"/>
        <v>0</v>
      </c>
      <c r="BA730" s="289">
        <f t="shared" si="165"/>
        <v>0</v>
      </c>
      <c r="BB730" s="289">
        <f t="shared" si="165"/>
        <v>0</v>
      </c>
      <c r="BC730" s="289">
        <f t="shared" si="165"/>
        <v>0</v>
      </c>
      <c r="BD730" s="289">
        <f t="shared" si="165"/>
        <v>0</v>
      </c>
      <c r="BE730" s="289">
        <f t="shared" si="165"/>
        <v>0</v>
      </c>
      <c r="BF730" s="289">
        <f t="shared" si="165"/>
        <v>0</v>
      </c>
      <c r="BG730" s="289">
        <f t="shared" si="165"/>
        <v>0</v>
      </c>
      <c r="BH730" s="289">
        <f t="shared" si="165"/>
        <v>0</v>
      </c>
      <c r="BI730" s="289">
        <f t="shared" si="165"/>
        <v>0</v>
      </c>
      <c r="BJ730" s="289">
        <f t="shared" si="165"/>
        <v>0</v>
      </c>
      <c r="BK730" s="289">
        <f t="shared" si="165"/>
        <v>0</v>
      </c>
      <c r="BL730" s="289">
        <f t="shared" si="165"/>
        <v>0</v>
      </c>
      <c r="BM730" s="289">
        <f t="shared" si="165"/>
        <v>0</v>
      </c>
      <c r="BN730" s="289">
        <f t="shared" si="165"/>
        <v>0</v>
      </c>
      <c r="BO730" s="289">
        <f t="shared" si="165"/>
        <v>0</v>
      </c>
      <c r="BP730" s="289">
        <f t="shared" si="165"/>
        <v>0</v>
      </c>
      <c r="BQ730" s="289">
        <f t="shared" si="165"/>
        <v>0</v>
      </c>
      <c r="BR730" s="289">
        <f t="shared" si="165"/>
        <v>0</v>
      </c>
      <c r="BS730" s="289">
        <f t="shared" si="164"/>
        <v>0</v>
      </c>
      <c r="BT730" s="289">
        <f t="shared" si="162"/>
        <v>0</v>
      </c>
      <c r="BU730" s="289">
        <f t="shared" si="162"/>
        <v>0</v>
      </c>
      <c r="BV730" s="289">
        <f t="shared" si="162"/>
        <v>0</v>
      </c>
      <c r="BW730" s="289">
        <f t="shared" si="162"/>
        <v>0</v>
      </c>
      <c r="BX730" s="289">
        <f t="shared" si="162"/>
        <v>0</v>
      </c>
      <c r="BY730" s="289">
        <f t="shared" si="162"/>
        <v>0</v>
      </c>
      <c r="CA730" s="289">
        <f t="shared" si="163"/>
        <v>0</v>
      </c>
      <c r="CB730" s="289" t="e">
        <f>CB270-#REF!</f>
        <v>#REF!</v>
      </c>
    </row>
    <row r="731" spans="8:80" hidden="1" x14ac:dyDescent="0.35">
      <c r="H731" s="289">
        <f t="shared" si="165"/>
        <v>0</v>
      </c>
      <c r="I731" s="289">
        <f t="shared" si="165"/>
        <v>0</v>
      </c>
      <c r="J731" s="289">
        <f t="shared" si="165"/>
        <v>0</v>
      </c>
      <c r="K731" s="289">
        <f t="shared" si="165"/>
        <v>0</v>
      </c>
      <c r="L731" s="289">
        <f t="shared" si="165"/>
        <v>0</v>
      </c>
      <c r="M731" s="289">
        <f t="shared" si="165"/>
        <v>0</v>
      </c>
      <c r="N731" s="289">
        <f t="shared" si="165"/>
        <v>0</v>
      </c>
      <c r="O731" s="289">
        <f t="shared" si="165"/>
        <v>0</v>
      </c>
      <c r="P731" s="289">
        <f t="shared" si="165"/>
        <v>0</v>
      </c>
      <c r="Q731" s="289">
        <f t="shared" si="165"/>
        <v>0</v>
      </c>
      <c r="R731" s="289">
        <f t="shared" si="165"/>
        <v>0</v>
      </c>
      <c r="S731" s="289">
        <f t="shared" si="165"/>
        <v>0</v>
      </c>
      <c r="T731" s="289">
        <f t="shared" si="165"/>
        <v>0</v>
      </c>
      <c r="U731" s="289">
        <f t="shared" si="165"/>
        <v>0</v>
      </c>
      <c r="V731" s="289">
        <f t="shared" si="165"/>
        <v>0</v>
      </c>
      <c r="W731" s="289">
        <f t="shared" si="165"/>
        <v>0</v>
      </c>
      <c r="X731" s="289">
        <f t="shared" si="165"/>
        <v>0</v>
      </c>
      <c r="Y731" s="289">
        <f t="shared" si="165"/>
        <v>0</v>
      </c>
      <c r="Z731" s="289">
        <f t="shared" si="165"/>
        <v>0</v>
      </c>
      <c r="AA731" s="289">
        <f t="shared" si="165"/>
        <v>0</v>
      </c>
      <c r="AB731" s="289">
        <f t="shared" si="165"/>
        <v>0</v>
      </c>
      <c r="AC731" s="289">
        <f t="shared" si="165"/>
        <v>0</v>
      </c>
      <c r="AD731" s="289">
        <f t="shared" si="165"/>
        <v>0</v>
      </c>
      <c r="AE731" s="289">
        <f t="shared" si="165"/>
        <v>0</v>
      </c>
      <c r="AF731" s="289">
        <f t="shared" si="165"/>
        <v>0</v>
      </c>
      <c r="AG731" s="289">
        <f t="shared" si="165"/>
        <v>0</v>
      </c>
      <c r="AH731" s="289">
        <f t="shared" si="165"/>
        <v>0</v>
      </c>
      <c r="AI731" s="289">
        <f t="shared" si="165"/>
        <v>0</v>
      </c>
      <c r="AJ731" s="289">
        <f t="shared" si="165"/>
        <v>0</v>
      </c>
      <c r="AK731" s="289">
        <f t="shared" si="165"/>
        <v>0</v>
      </c>
      <c r="AL731" s="289">
        <f t="shared" si="165"/>
        <v>0</v>
      </c>
      <c r="AM731" s="289">
        <f t="shared" si="165"/>
        <v>0</v>
      </c>
      <c r="AN731" s="289">
        <f t="shared" si="165"/>
        <v>0</v>
      </c>
      <c r="AO731" s="289">
        <f t="shared" si="165"/>
        <v>0</v>
      </c>
      <c r="AP731" s="289">
        <f t="shared" si="165"/>
        <v>0</v>
      </c>
      <c r="AQ731" s="289">
        <f t="shared" si="165"/>
        <v>0</v>
      </c>
      <c r="AR731" s="289">
        <f t="shared" si="165"/>
        <v>0</v>
      </c>
      <c r="AS731" s="289">
        <f t="shared" si="165"/>
        <v>0</v>
      </c>
      <c r="AT731" s="289">
        <f t="shared" si="165"/>
        <v>0</v>
      </c>
      <c r="AU731" s="289">
        <f t="shared" si="165"/>
        <v>0</v>
      </c>
      <c r="AV731" s="289">
        <f t="shared" si="165"/>
        <v>0</v>
      </c>
      <c r="AW731" s="289">
        <f t="shared" si="165"/>
        <v>0</v>
      </c>
      <c r="AX731" s="289">
        <f t="shared" si="165"/>
        <v>0</v>
      </c>
      <c r="AY731" s="289">
        <f t="shared" si="165"/>
        <v>0</v>
      </c>
      <c r="AZ731" s="289">
        <f t="shared" si="165"/>
        <v>0</v>
      </c>
      <c r="BA731" s="289">
        <f t="shared" si="165"/>
        <v>0</v>
      </c>
      <c r="BB731" s="289">
        <f t="shared" si="165"/>
        <v>0</v>
      </c>
      <c r="BC731" s="289">
        <f t="shared" si="165"/>
        <v>0</v>
      </c>
      <c r="BD731" s="289">
        <f t="shared" si="165"/>
        <v>0</v>
      </c>
      <c r="BE731" s="289">
        <f t="shared" si="165"/>
        <v>0</v>
      </c>
      <c r="BF731" s="289">
        <f t="shared" si="165"/>
        <v>0</v>
      </c>
      <c r="BG731" s="289">
        <f t="shared" si="165"/>
        <v>0</v>
      </c>
      <c r="BH731" s="289">
        <f t="shared" si="165"/>
        <v>0</v>
      </c>
      <c r="BI731" s="289">
        <f t="shared" si="165"/>
        <v>0</v>
      </c>
      <c r="BJ731" s="289">
        <f t="shared" si="165"/>
        <v>0</v>
      </c>
      <c r="BK731" s="289">
        <f t="shared" si="165"/>
        <v>0</v>
      </c>
      <c r="BL731" s="289">
        <f t="shared" si="165"/>
        <v>0</v>
      </c>
      <c r="BM731" s="289">
        <f t="shared" si="165"/>
        <v>0</v>
      </c>
      <c r="BN731" s="289">
        <f t="shared" si="165"/>
        <v>0</v>
      </c>
      <c r="BO731" s="289">
        <f t="shared" si="165"/>
        <v>0</v>
      </c>
      <c r="BP731" s="289">
        <f t="shared" si="165"/>
        <v>0</v>
      </c>
      <c r="BQ731" s="289">
        <f t="shared" si="165"/>
        <v>0</v>
      </c>
      <c r="BR731" s="289">
        <f t="shared" si="165"/>
        <v>0</v>
      </c>
      <c r="BS731" s="289">
        <f t="shared" si="164"/>
        <v>0</v>
      </c>
      <c r="BT731" s="289">
        <f t="shared" si="162"/>
        <v>0</v>
      </c>
      <c r="BU731" s="289">
        <f t="shared" si="162"/>
        <v>0</v>
      </c>
      <c r="BV731" s="289">
        <f t="shared" si="162"/>
        <v>0</v>
      </c>
      <c r="BW731" s="289">
        <f t="shared" si="162"/>
        <v>0</v>
      </c>
      <c r="BX731" s="289">
        <f t="shared" si="162"/>
        <v>0</v>
      </c>
      <c r="BY731" s="289">
        <f t="shared" si="162"/>
        <v>0</v>
      </c>
      <c r="CA731" s="289">
        <f t="shared" si="163"/>
        <v>0</v>
      </c>
      <c r="CB731" s="289" t="e">
        <f>CB271-#REF!</f>
        <v>#REF!</v>
      </c>
    </row>
    <row r="732" spans="8:80" hidden="1" x14ac:dyDescent="0.35">
      <c r="H732" s="289">
        <f t="shared" si="165"/>
        <v>0</v>
      </c>
      <c r="I732" s="289">
        <f t="shared" si="165"/>
        <v>0</v>
      </c>
      <c r="J732" s="289">
        <f t="shared" si="165"/>
        <v>0</v>
      </c>
      <c r="K732" s="289">
        <f t="shared" ref="K732:BR734" si="166">K272-CC272</f>
        <v>0</v>
      </c>
      <c r="L732" s="289">
        <f t="shared" si="166"/>
        <v>0</v>
      </c>
      <c r="M732" s="289">
        <f t="shared" si="166"/>
        <v>0</v>
      </c>
      <c r="N732" s="289">
        <f t="shared" si="166"/>
        <v>0</v>
      </c>
      <c r="O732" s="289">
        <f t="shared" si="166"/>
        <v>0</v>
      </c>
      <c r="P732" s="289">
        <f t="shared" si="166"/>
        <v>0</v>
      </c>
      <c r="Q732" s="289">
        <f t="shared" si="166"/>
        <v>0</v>
      </c>
      <c r="R732" s="289">
        <f t="shared" si="166"/>
        <v>0</v>
      </c>
      <c r="S732" s="289">
        <f t="shared" si="166"/>
        <v>0</v>
      </c>
      <c r="T732" s="289">
        <f t="shared" si="166"/>
        <v>0</v>
      </c>
      <c r="U732" s="289">
        <f t="shared" si="166"/>
        <v>0</v>
      </c>
      <c r="V732" s="289">
        <f t="shared" si="166"/>
        <v>0</v>
      </c>
      <c r="W732" s="289">
        <f t="shared" si="166"/>
        <v>0</v>
      </c>
      <c r="X732" s="289">
        <f t="shared" si="166"/>
        <v>0</v>
      </c>
      <c r="Y732" s="289">
        <f t="shared" si="166"/>
        <v>0</v>
      </c>
      <c r="Z732" s="289">
        <f t="shared" si="166"/>
        <v>0</v>
      </c>
      <c r="AA732" s="289">
        <f t="shared" si="166"/>
        <v>0</v>
      </c>
      <c r="AB732" s="289">
        <f t="shared" si="166"/>
        <v>0</v>
      </c>
      <c r="AC732" s="289">
        <f t="shared" si="166"/>
        <v>0</v>
      </c>
      <c r="AD732" s="289">
        <f t="shared" si="166"/>
        <v>0</v>
      </c>
      <c r="AE732" s="289">
        <f t="shared" si="166"/>
        <v>0</v>
      </c>
      <c r="AF732" s="289">
        <f t="shared" si="166"/>
        <v>0</v>
      </c>
      <c r="AG732" s="289">
        <f t="shared" si="166"/>
        <v>0</v>
      </c>
      <c r="AH732" s="289">
        <f t="shared" si="166"/>
        <v>0</v>
      </c>
      <c r="AI732" s="289">
        <f t="shared" si="166"/>
        <v>0</v>
      </c>
      <c r="AJ732" s="289">
        <f t="shared" si="166"/>
        <v>0</v>
      </c>
      <c r="AK732" s="289">
        <f t="shared" si="166"/>
        <v>0</v>
      </c>
      <c r="AL732" s="289">
        <f t="shared" si="166"/>
        <v>0</v>
      </c>
      <c r="AM732" s="289">
        <f t="shared" si="166"/>
        <v>0</v>
      </c>
      <c r="AN732" s="289">
        <f t="shared" si="166"/>
        <v>0</v>
      </c>
      <c r="AO732" s="289">
        <f t="shared" si="166"/>
        <v>0</v>
      </c>
      <c r="AP732" s="289">
        <f t="shared" si="166"/>
        <v>0</v>
      </c>
      <c r="AQ732" s="289">
        <f t="shared" si="166"/>
        <v>0</v>
      </c>
      <c r="AR732" s="289">
        <f t="shared" si="166"/>
        <v>0</v>
      </c>
      <c r="AS732" s="289">
        <f t="shared" si="166"/>
        <v>0</v>
      </c>
      <c r="AT732" s="289">
        <f t="shared" si="166"/>
        <v>0</v>
      </c>
      <c r="AU732" s="289">
        <f t="shared" si="166"/>
        <v>0</v>
      </c>
      <c r="AV732" s="289">
        <f t="shared" si="166"/>
        <v>0</v>
      </c>
      <c r="AW732" s="289">
        <f t="shared" si="166"/>
        <v>0</v>
      </c>
      <c r="AX732" s="289">
        <f t="shared" si="166"/>
        <v>0</v>
      </c>
      <c r="AY732" s="289">
        <f t="shared" si="166"/>
        <v>0</v>
      </c>
      <c r="AZ732" s="289">
        <f t="shared" si="166"/>
        <v>0</v>
      </c>
      <c r="BA732" s="289">
        <f t="shared" si="166"/>
        <v>0</v>
      </c>
      <c r="BB732" s="289">
        <f t="shared" si="166"/>
        <v>0</v>
      </c>
      <c r="BC732" s="289">
        <f t="shared" si="166"/>
        <v>0</v>
      </c>
      <c r="BD732" s="289">
        <f t="shared" si="166"/>
        <v>0</v>
      </c>
      <c r="BE732" s="289">
        <f t="shared" si="166"/>
        <v>0</v>
      </c>
      <c r="BF732" s="289">
        <f t="shared" si="166"/>
        <v>0</v>
      </c>
      <c r="BG732" s="289">
        <f t="shared" si="166"/>
        <v>0</v>
      </c>
      <c r="BH732" s="289">
        <f t="shared" si="166"/>
        <v>0</v>
      </c>
      <c r="BI732" s="289">
        <f t="shared" si="166"/>
        <v>0</v>
      </c>
      <c r="BJ732" s="289">
        <f t="shared" si="166"/>
        <v>0</v>
      </c>
      <c r="BK732" s="289">
        <f t="shared" si="166"/>
        <v>0</v>
      </c>
      <c r="BL732" s="289">
        <f t="shared" si="166"/>
        <v>0</v>
      </c>
      <c r="BM732" s="289">
        <f t="shared" si="166"/>
        <v>0</v>
      </c>
      <c r="BN732" s="289">
        <f t="shared" si="166"/>
        <v>0</v>
      </c>
      <c r="BO732" s="289">
        <f t="shared" si="166"/>
        <v>0</v>
      </c>
      <c r="BP732" s="289">
        <f t="shared" si="166"/>
        <v>0</v>
      </c>
      <c r="BQ732" s="289">
        <f t="shared" si="166"/>
        <v>0</v>
      </c>
      <c r="BR732" s="289">
        <f t="shared" si="166"/>
        <v>0</v>
      </c>
      <c r="BS732" s="289">
        <f t="shared" si="164"/>
        <v>0</v>
      </c>
      <c r="BT732" s="289">
        <f t="shared" si="162"/>
        <v>0</v>
      </c>
      <c r="BU732" s="289">
        <f t="shared" si="162"/>
        <v>0</v>
      </c>
      <c r="BV732" s="289">
        <f t="shared" si="162"/>
        <v>0</v>
      </c>
      <c r="BW732" s="289">
        <f t="shared" si="162"/>
        <v>0</v>
      </c>
      <c r="BX732" s="289">
        <f t="shared" si="162"/>
        <v>0</v>
      </c>
      <c r="BY732" s="289">
        <f t="shared" si="162"/>
        <v>0</v>
      </c>
      <c r="CA732" s="289">
        <f t="shared" si="163"/>
        <v>0</v>
      </c>
      <c r="CB732" s="289" t="e">
        <f>CB272-#REF!</f>
        <v>#REF!</v>
      </c>
    </row>
    <row r="733" spans="8:80" hidden="1" x14ac:dyDescent="0.35">
      <c r="H733" s="289">
        <f t="shared" ref="H733:J734" si="167">H273-BZ273</f>
        <v>0</v>
      </c>
      <c r="I733" s="289">
        <f t="shared" si="167"/>
        <v>0</v>
      </c>
      <c r="J733" s="289">
        <f t="shared" si="167"/>
        <v>0</v>
      </c>
      <c r="K733" s="289">
        <f t="shared" si="166"/>
        <v>0</v>
      </c>
      <c r="L733" s="289">
        <f t="shared" si="166"/>
        <v>0</v>
      </c>
      <c r="M733" s="289">
        <f t="shared" si="166"/>
        <v>0</v>
      </c>
      <c r="N733" s="289">
        <f t="shared" si="166"/>
        <v>0</v>
      </c>
      <c r="O733" s="289">
        <f t="shared" si="166"/>
        <v>0</v>
      </c>
      <c r="P733" s="289">
        <f t="shared" si="166"/>
        <v>0</v>
      </c>
      <c r="Q733" s="289">
        <f t="shared" si="166"/>
        <v>0</v>
      </c>
      <c r="R733" s="289">
        <f t="shared" si="166"/>
        <v>0</v>
      </c>
      <c r="S733" s="289">
        <f t="shared" si="166"/>
        <v>0</v>
      </c>
      <c r="T733" s="289">
        <f t="shared" si="166"/>
        <v>0</v>
      </c>
      <c r="U733" s="289">
        <f t="shared" si="166"/>
        <v>0</v>
      </c>
      <c r="V733" s="289">
        <f t="shared" si="166"/>
        <v>0</v>
      </c>
      <c r="W733" s="289">
        <f t="shared" si="166"/>
        <v>0</v>
      </c>
      <c r="X733" s="289">
        <f t="shared" si="166"/>
        <v>0</v>
      </c>
      <c r="Y733" s="289">
        <f t="shared" si="166"/>
        <v>0</v>
      </c>
      <c r="Z733" s="289">
        <f t="shared" si="166"/>
        <v>0</v>
      </c>
      <c r="AA733" s="289">
        <f t="shared" si="166"/>
        <v>0</v>
      </c>
      <c r="AB733" s="289">
        <f t="shared" si="166"/>
        <v>0</v>
      </c>
      <c r="AC733" s="289">
        <f t="shared" si="166"/>
        <v>0</v>
      </c>
      <c r="AD733" s="289">
        <f t="shared" si="166"/>
        <v>0</v>
      </c>
      <c r="AE733" s="289">
        <f t="shared" si="166"/>
        <v>0</v>
      </c>
      <c r="AF733" s="289">
        <f t="shared" si="166"/>
        <v>0</v>
      </c>
      <c r="AG733" s="289">
        <f t="shared" si="166"/>
        <v>0</v>
      </c>
      <c r="AH733" s="289">
        <f t="shared" si="166"/>
        <v>0</v>
      </c>
      <c r="AI733" s="289">
        <f t="shared" si="166"/>
        <v>0</v>
      </c>
      <c r="AJ733" s="289">
        <f t="shared" si="166"/>
        <v>0</v>
      </c>
      <c r="AK733" s="289">
        <f t="shared" si="166"/>
        <v>0</v>
      </c>
      <c r="AL733" s="289">
        <f t="shared" si="166"/>
        <v>0</v>
      </c>
      <c r="AM733" s="289">
        <f t="shared" si="166"/>
        <v>0</v>
      </c>
      <c r="AN733" s="289">
        <f t="shared" si="166"/>
        <v>0</v>
      </c>
      <c r="AO733" s="289">
        <f t="shared" si="166"/>
        <v>0</v>
      </c>
      <c r="AP733" s="289">
        <f t="shared" si="166"/>
        <v>0</v>
      </c>
      <c r="AQ733" s="289">
        <f t="shared" si="166"/>
        <v>0</v>
      </c>
      <c r="AR733" s="289">
        <f t="shared" si="166"/>
        <v>0</v>
      </c>
      <c r="AS733" s="289">
        <f t="shared" si="166"/>
        <v>0</v>
      </c>
      <c r="AT733" s="289">
        <f t="shared" si="166"/>
        <v>0</v>
      </c>
      <c r="AU733" s="289">
        <f t="shared" si="166"/>
        <v>0</v>
      </c>
      <c r="AV733" s="289">
        <f t="shared" si="166"/>
        <v>0</v>
      </c>
      <c r="AW733" s="289">
        <f t="shared" si="166"/>
        <v>0</v>
      </c>
      <c r="AX733" s="289">
        <f t="shared" si="166"/>
        <v>0</v>
      </c>
      <c r="AY733" s="289">
        <f t="shared" si="166"/>
        <v>0</v>
      </c>
      <c r="AZ733" s="289">
        <f t="shared" si="166"/>
        <v>0</v>
      </c>
      <c r="BA733" s="289">
        <f t="shared" si="166"/>
        <v>0</v>
      </c>
      <c r="BB733" s="289">
        <f t="shared" si="166"/>
        <v>0</v>
      </c>
      <c r="BC733" s="289">
        <f t="shared" si="166"/>
        <v>0</v>
      </c>
      <c r="BD733" s="289">
        <f t="shared" si="166"/>
        <v>0</v>
      </c>
      <c r="BE733" s="289">
        <f t="shared" si="166"/>
        <v>0</v>
      </c>
      <c r="BF733" s="289">
        <f t="shared" si="166"/>
        <v>0</v>
      </c>
      <c r="BG733" s="289">
        <f t="shared" si="166"/>
        <v>0</v>
      </c>
      <c r="BH733" s="289">
        <f t="shared" si="166"/>
        <v>0</v>
      </c>
      <c r="BI733" s="289">
        <f t="shared" si="166"/>
        <v>0</v>
      </c>
      <c r="BJ733" s="289">
        <f t="shared" si="166"/>
        <v>0</v>
      </c>
      <c r="BK733" s="289">
        <f t="shared" si="166"/>
        <v>0</v>
      </c>
      <c r="BL733" s="289">
        <f t="shared" si="166"/>
        <v>0</v>
      </c>
      <c r="BM733" s="289">
        <f t="shared" si="166"/>
        <v>0</v>
      </c>
      <c r="BN733" s="289">
        <f t="shared" si="166"/>
        <v>0</v>
      </c>
      <c r="BO733" s="289">
        <f t="shared" si="166"/>
        <v>0</v>
      </c>
      <c r="BP733" s="289">
        <f t="shared" si="166"/>
        <v>0</v>
      </c>
      <c r="BQ733" s="289">
        <f t="shared" si="166"/>
        <v>0</v>
      </c>
      <c r="BR733" s="289">
        <f t="shared" si="166"/>
        <v>0</v>
      </c>
      <c r="BS733" s="289">
        <f t="shared" si="164"/>
        <v>0</v>
      </c>
      <c r="BT733" s="289">
        <f t="shared" si="162"/>
        <v>0</v>
      </c>
      <c r="BU733" s="289">
        <f t="shared" si="162"/>
        <v>0</v>
      </c>
      <c r="BV733" s="289">
        <f t="shared" si="162"/>
        <v>0</v>
      </c>
      <c r="BW733" s="289">
        <f t="shared" si="162"/>
        <v>0</v>
      </c>
      <c r="BX733" s="289">
        <f t="shared" si="162"/>
        <v>0</v>
      </c>
      <c r="BY733" s="289">
        <f t="shared" si="162"/>
        <v>0</v>
      </c>
      <c r="CA733" s="289">
        <f t="shared" si="163"/>
        <v>0</v>
      </c>
      <c r="CB733" s="289" t="e">
        <f>CB273-#REF!</f>
        <v>#REF!</v>
      </c>
    </row>
    <row r="734" spans="8:80" hidden="1" x14ac:dyDescent="0.35">
      <c r="H734" s="289">
        <f t="shared" si="167"/>
        <v>0</v>
      </c>
      <c r="I734" s="289">
        <f t="shared" si="167"/>
        <v>0</v>
      </c>
      <c r="J734" s="289">
        <f t="shared" si="167"/>
        <v>0</v>
      </c>
      <c r="K734" s="289">
        <f t="shared" si="166"/>
        <v>0</v>
      </c>
      <c r="L734" s="289">
        <f t="shared" si="166"/>
        <v>0</v>
      </c>
      <c r="M734" s="289">
        <f t="shared" si="166"/>
        <v>0</v>
      </c>
      <c r="N734" s="289">
        <f t="shared" si="166"/>
        <v>0</v>
      </c>
      <c r="O734" s="289">
        <f t="shared" si="166"/>
        <v>0</v>
      </c>
      <c r="P734" s="289">
        <f t="shared" si="166"/>
        <v>0</v>
      </c>
      <c r="Q734" s="289">
        <f t="shared" si="166"/>
        <v>0</v>
      </c>
      <c r="R734" s="289">
        <f t="shared" si="166"/>
        <v>0</v>
      </c>
      <c r="S734" s="289">
        <f t="shared" si="166"/>
        <v>0</v>
      </c>
      <c r="T734" s="289">
        <f t="shared" si="166"/>
        <v>0</v>
      </c>
      <c r="U734" s="289">
        <f t="shared" si="166"/>
        <v>0</v>
      </c>
      <c r="V734" s="289">
        <f t="shared" si="166"/>
        <v>0</v>
      </c>
      <c r="W734" s="289">
        <f t="shared" si="166"/>
        <v>0</v>
      </c>
      <c r="X734" s="289">
        <f t="shared" si="166"/>
        <v>0</v>
      </c>
      <c r="Y734" s="289">
        <f t="shared" si="166"/>
        <v>0</v>
      </c>
      <c r="Z734" s="289">
        <f t="shared" si="166"/>
        <v>0</v>
      </c>
      <c r="AA734" s="289">
        <f t="shared" si="166"/>
        <v>0</v>
      </c>
      <c r="AB734" s="289">
        <f t="shared" si="166"/>
        <v>0</v>
      </c>
      <c r="AC734" s="289">
        <f t="shared" si="166"/>
        <v>0</v>
      </c>
      <c r="AD734" s="289">
        <f t="shared" si="166"/>
        <v>0</v>
      </c>
      <c r="AE734" s="289">
        <f t="shared" si="166"/>
        <v>0</v>
      </c>
      <c r="AF734" s="289">
        <f t="shared" si="166"/>
        <v>0</v>
      </c>
      <c r="AG734" s="289">
        <f t="shared" si="166"/>
        <v>0</v>
      </c>
      <c r="AH734" s="289">
        <f t="shared" si="166"/>
        <v>0</v>
      </c>
      <c r="AI734" s="289">
        <f t="shared" si="166"/>
        <v>0</v>
      </c>
      <c r="AJ734" s="289">
        <f t="shared" si="166"/>
        <v>0</v>
      </c>
      <c r="AK734" s="289">
        <f t="shared" si="166"/>
        <v>0</v>
      </c>
      <c r="AL734" s="289">
        <f t="shared" si="166"/>
        <v>0</v>
      </c>
      <c r="AM734" s="289">
        <f t="shared" si="166"/>
        <v>0</v>
      </c>
      <c r="AN734" s="289">
        <f t="shared" si="166"/>
        <v>0</v>
      </c>
      <c r="AO734" s="289">
        <f t="shared" si="166"/>
        <v>0</v>
      </c>
      <c r="AP734" s="289">
        <f t="shared" si="166"/>
        <v>0</v>
      </c>
      <c r="AQ734" s="289">
        <f t="shared" si="166"/>
        <v>0</v>
      </c>
      <c r="AR734" s="289">
        <f t="shared" si="166"/>
        <v>0</v>
      </c>
      <c r="AS734" s="289">
        <f t="shared" si="166"/>
        <v>0</v>
      </c>
      <c r="AT734" s="289">
        <f t="shared" si="166"/>
        <v>0</v>
      </c>
      <c r="AU734" s="289">
        <f t="shared" si="166"/>
        <v>0</v>
      </c>
      <c r="AV734" s="289">
        <f t="shared" si="166"/>
        <v>0</v>
      </c>
      <c r="AW734" s="289">
        <f t="shared" si="166"/>
        <v>0</v>
      </c>
      <c r="AX734" s="289">
        <f t="shared" si="166"/>
        <v>0</v>
      </c>
      <c r="AY734" s="289">
        <f t="shared" si="166"/>
        <v>0</v>
      </c>
      <c r="AZ734" s="289">
        <f t="shared" si="166"/>
        <v>0</v>
      </c>
      <c r="BA734" s="289">
        <f t="shared" si="166"/>
        <v>0</v>
      </c>
      <c r="BB734" s="289">
        <f t="shared" si="166"/>
        <v>0</v>
      </c>
      <c r="BC734" s="289">
        <f t="shared" si="166"/>
        <v>0</v>
      </c>
      <c r="BD734" s="289">
        <f t="shared" si="166"/>
        <v>0</v>
      </c>
      <c r="BE734" s="289">
        <f t="shared" si="166"/>
        <v>0</v>
      </c>
      <c r="BF734" s="289">
        <f t="shared" si="166"/>
        <v>0</v>
      </c>
      <c r="BG734" s="289">
        <f t="shared" si="166"/>
        <v>0</v>
      </c>
      <c r="BH734" s="289">
        <f t="shared" si="166"/>
        <v>0</v>
      </c>
      <c r="BI734" s="289">
        <f t="shared" si="166"/>
        <v>0</v>
      </c>
      <c r="BJ734" s="289">
        <f t="shared" si="166"/>
        <v>0</v>
      </c>
      <c r="BK734" s="289">
        <f t="shared" si="166"/>
        <v>0</v>
      </c>
      <c r="BL734" s="289">
        <f t="shared" si="166"/>
        <v>0</v>
      </c>
      <c r="BM734" s="289">
        <f t="shared" si="166"/>
        <v>0</v>
      </c>
      <c r="BN734" s="289">
        <f t="shared" si="166"/>
        <v>0</v>
      </c>
      <c r="BO734" s="289">
        <f t="shared" si="166"/>
        <v>0</v>
      </c>
      <c r="BP734" s="289">
        <f t="shared" si="166"/>
        <v>0</v>
      </c>
      <c r="BQ734" s="289">
        <f t="shared" si="166"/>
        <v>0</v>
      </c>
      <c r="BR734" s="289">
        <f t="shared" si="166"/>
        <v>0</v>
      </c>
      <c r="BS734" s="289">
        <f t="shared" si="164"/>
        <v>0</v>
      </c>
      <c r="BT734" s="289">
        <f t="shared" si="162"/>
        <v>0</v>
      </c>
      <c r="BU734" s="289">
        <f t="shared" si="162"/>
        <v>0</v>
      </c>
      <c r="BV734" s="289">
        <f t="shared" si="162"/>
        <v>0</v>
      </c>
      <c r="BW734" s="289">
        <f t="shared" si="162"/>
        <v>0</v>
      </c>
      <c r="BX734" s="289">
        <f t="shared" si="162"/>
        <v>0</v>
      </c>
      <c r="BY734" s="289">
        <f t="shared" si="162"/>
        <v>0</v>
      </c>
      <c r="CA734" s="289">
        <f t="shared" si="163"/>
        <v>0</v>
      </c>
      <c r="CB734" s="289" t="e">
        <f>CB274-#REF!</f>
        <v>#REF!</v>
      </c>
    </row>
    <row r="735" spans="8:80" hidden="1" x14ac:dyDescent="0.35">
      <c r="H735" s="289">
        <f t="shared" ref="H735:BS739" si="168">H276-BZ276</f>
        <v>0</v>
      </c>
      <c r="I735" s="289">
        <f t="shared" si="168"/>
        <v>0</v>
      </c>
      <c r="J735" s="289">
        <f t="shared" si="168"/>
        <v>0</v>
      </c>
      <c r="K735" s="289">
        <f t="shared" si="168"/>
        <v>0</v>
      </c>
      <c r="L735" s="289">
        <f t="shared" si="168"/>
        <v>0</v>
      </c>
      <c r="M735" s="289">
        <f t="shared" si="168"/>
        <v>0</v>
      </c>
      <c r="N735" s="289">
        <f t="shared" si="168"/>
        <v>0</v>
      </c>
      <c r="O735" s="289">
        <f t="shared" si="168"/>
        <v>0</v>
      </c>
      <c r="P735" s="289">
        <f t="shared" si="168"/>
        <v>0</v>
      </c>
      <c r="Q735" s="289">
        <f t="shared" si="168"/>
        <v>0</v>
      </c>
      <c r="R735" s="289">
        <f t="shared" si="168"/>
        <v>0</v>
      </c>
      <c r="S735" s="289">
        <f t="shared" si="168"/>
        <v>0</v>
      </c>
      <c r="T735" s="289">
        <f t="shared" si="168"/>
        <v>0</v>
      </c>
      <c r="U735" s="289">
        <f t="shared" si="168"/>
        <v>0</v>
      </c>
      <c r="V735" s="289">
        <f t="shared" si="168"/>
        <v>0</v>
      </c>
      <c r="W735" s="289">
        <f t="shared" si="168"/>
        <v>0</v>
      </c>
      <c r="X735" s="289">
        <f t="shared" si="168"/>
        <v>0</v>
      </c>
      <c r="Y735" s="289">
        <f t="shared" si="168"/>
        <v>0</v>
      </c>
      <c r="Z735" s="289">
        <f t="shared" si="168"/>
        <v>0</v>
      </c>
      <c r="AA735" s="289">
        <f t="shared" si="168"/>
        <v>0</v>
      </c>
      <c r="AB735" s="289">
        <f t="shared" si="168"/>
        <v>0</v>
      </c>
      <c r="AC735" s="289">
        <f t="shared" si="168"/>
        <v>0</v>
      </c>
      <c r="AD735" s="289">
        <f t="shared" si="168"/>
        <v>0</v>
      </c>
      <c r="AE735" s="289">
        <f t="shared" si="168"/>
        <v>0</v>
      </c>
      <c r="AF735" s="289">
        <f t="shared" si="168"/>
        <v>0</v>
      </c>
      <c r="AG735" s="289">
        <f t="shared" si="168"/>
        <v>0</v>
      </c>
      <c r="AH735" s="289">
        <f t="shared" si="168"/>
        <v>0</v>
      </c>
      <c r="AI735" s="289">
        <f t="shared" si="168"/>
        <v>0</v>
      </c>
      <c r="AJ735" s="289">
        <f t="shared" si="168"/>
        <v>0</v>
      </c>
      <c r="AK735" s="289">
        <f t="shared" si="168"/>
        <v>0</v>
      </c>
      <c r="AL735" s="289">
        <f t="shared" si="168"/>
        <v>0</v>
      </c>
      <c r="AM735" s="289">
        <f t="shared" si="168"/>
        <v>0</v>
      </c>
      <c r="AN735" s="289">
        <f t="shared" si="168"/>
        <v>0</v>
      </c>
      <c r="AO735" s="289">
        <f t="shared" si="168"/>
        <v>0</v>
      </c>
      <c r="AP735" s="289">
        <f t="shared" si="168"/>
        <v>0</v>
      </c>
      <c r="AQ735" s="289">
        <f t="shared" si="168"/>
        <v>0</v>
      </c>
      <c r="AR735" s="289">
        <f t="shared" si="168"/>
        <v>0</v>
      </c>
      <c r="AS735" s="289">
        <f t="shared" si="168"/>
        <v>0</v>
      </c>
      <c r="AT735" s="289">
        <f t="shared" si="168"/>
        <v>0</v>
      </c>
      <c r="AU735" s="289">
        <f t="shared" si="168"/>
        <v>0</v>
      </c>
      <c r="AV735" s="289">
        <f t="shared" si="168"/>
        <v>0</v>
      </c>
      <c r="AW735" s="289">
        <f t="shared" si="168"/>
        <v>0</v>
      </c>
      <c r="AX735" s="289">
        <f t="shared" si="168"/>
        <v>0</v>
      </c>
      <c r="AY735" s="289">
        <f t="shared" si="168"/>
        <v>0</v>
      </c>
      <c r="AZ735" s="289">
        <f t="shared" si="168"/>
        <v>0</v>
      </c>
      <c r="BA735" s="289">
        <f t="shared" si="168"/>
        <v>0</v>
      </c>
      <c r="BB735" s="289">
        <f t="shared" si="168"/>
        <v>0</v>
      </c>
      <c r="BC735" s="289">
        <f t="shared" si="168"/>
        <v>0</v>
      </c>
      <c r="BD735" s="289">
        <f t="shared" si="168"/>
        <v>0</v>
      </c>
      <c r="BE735" s="289">
        <f t="shared" si="168"/>
        <v>0</v>
      </c>
      <c r="BF735" s="289">
        <f t="shared" si="168"/>
        <v>0</v>
      </c>
      <c r="BG735" s="289">
        <f t="shared" si="168"/>
        <v>0</v>
      </c>
      <c r="BH735" s="289">
        <f t="shared" si="168"/>
        <v>0</v>
      </c>
      <c r="BI735" s="289">
        <f t="shared" si="168"/>
        <v>0</v>
      </c>
      <c r="BJ735" s="289">
        <f t="shared" si="168"/>
        <v>0</v>
      </c>
      <c r="BK735" s="289">
        <f t="shared" si="168"/>
        <v>0</v>
      </c>
      <c r="BL735" s="289">
        <f t="shared" si="168"/>
        <v>0</v>
      </c>
      <c r="BM735" s="289">
        <f t="shared" si="168"/>
        <v>0</v>
      </c>
      <c r="BN735" s="289">
        <f t="shared" si="168"/>
        <v>0</v>
      </c>
      <c r="BO735" s="289">
        <f t="shared" si="168"/>
        <v>0</v>
      </c>
      <c r="BP735" s="289">
        <f t="shared" si="168"/>
        <v>0</v>
      </c>
      <c r="BQ735" s="289">
        <f t="shared" si="168"/>
        <v>0</v>
      </c>
      <c r="BR735" s="289">
        <f t="shared" si="168"/>
        <v>0</v>
      </c>
      <c r="BS735" s="289">
        <f t="shared" si="168"/>
        <v>0</v>
      </c>
      <c r="BT735" s="289">
        <f t="shared" ref="BP735:BY739" si="169">BT276-EL276</f>
        <v>0</v>
      </c>
      <c r="BU735" s="289">
        <f t="shared" si="169"/>
        <v>0</v>
      </c>
      <c r="BV735" s="289">
        <f t="shared" si="169"/>
        <v>0</v>
      </c>
      <c r="BW735" s="289">
        <f t="shared" si="169"/>
        <v>0</v>
      </c>
      <c r="BX735" s="289">
        <f t="shared" si="169"/>
        <v>0</v>
      </c>
      <c r="BY735" s="289">
        <f t="shared" si="169"/>
        <v>0</v>
      </c>
      <c r="CA735" s="289">
        <f>CA276-ER276</f>
        <v>0</v>
      </c>
      <c r="CB735" s="289" t="e">
        <f>CB276-#REF!</f>
        <v>#REF!</v>
      </c>
    </row>
    <row r="736" spans="8:80" hidden="1" x14ac:dyDescent="0.35">
      <c r="H736" s="289">
        <f t="shared" si="168"/>
        <v>0</v>
      </c>
      <c r="I736" s="289">
        <f t="shared" si="168"/>
        <v>0</v>
      </c>
      <c r="J736" s="289">
        <f t="shared" si="168"/>
        <v>0</v>
      </c>
      <c r="K736" s="289">
        <f t="shared" si="168"/>
        <v>0</v>
      </c>
      <c r="L736" s="289">
        <f t="shared" si="168"/>
        <v>0</v>
      </c>
      <c r="M736" s="289">
        <f t="shared" si="168"/>
        <v>0</v>
      </c>
      <c r="N736" s="289">
        <f t="shared" si="168"/>
        <v>0</v>
      </c>
      <c r="O736" s="289">
        <f t="shared" si="168"/>
        <v>0</v>
      </c>
      <c r="P736" s="289">
        <f t="shared" si="168"/>
        <v>0</v>
      </c>
      <c r="Q736" s="289">
        <f t="shared" si="168"/>
        <v>0</v>
      </c>
      <c r="R736" s="289">
        <f t="shared" si="168"/>
        <v>0</v>
      </c>
      <c r="S736" s="289">
        <f t="shared" si="168"/>
        <v>0</v>
      </c>
      <c r="T736" s="289">
        <f t="shared" si="168"/>
        <v>0</v>
      </c>
      <c r="U736" s="289">
        <f t="shared" si="168"/>
        <v>0</v>
      </c>
      <c r="V736" s="289">
        <f t="shared" si="168"/>
        <v>0</v>
      </c>
      <c r="W736" s="289">
        <f t="shared" si="168"/>
        <v>0</v>
      </c>
      <c r="X736" s="289">
        <f t="shared" si="168"/>
        <v>0</v>
      </c>
      <c r="Y736" s="289">
        <f t="shared" si="168"/>
        <v>0</v>
      </c>
      <c r="Z736" s="289">
        <f t="shared" si="168"/>
        <v>0</v>
      </c>
      <c r="AA736" s="289">
        <f t="shared" si="168"/>
        <v>0</v>
      </c>
      <c r="AB736" s="289">
        <f t="shared" si="168"/>
        <v>0</v>
      </c>
      <c r="AC736" s="289">
        <f t="shared" si="168"/>
        <v>0</v>
      </c>
      <c r="AD736" s="289">
        <f t="shared" si="168"/>
        <v>0</v>
      </c>
      <c r="AE736" s="289">
        <f t="shared" si="168"/>
        <v>0</v>
      </c>
      <c r="AF736" s="289">
        <f t="shared" si="168"/>
        <v>0</v>
      </c>
      <c r="AG736" s="289">
        <f t="shared" si="168"/>
        <v>0</v>
      </c>
      <c r="AH736" s="289">
        <f t="shared" si="168"/>
        <v>0</v>
      </c>
      <c r="AI736" s="289">
        <f t="shared" si="168"/>
        <v>0</v>
      </c>
      <c r="AJ736" s="289">
        <f t="shared" si="168"/>
        <v>0</v>
      </c>
      <c r="AK736" s="289">
        <f t="shared" si="168"/>
        <v>0</v>
      </c>
      <c r="AL736" s="289">
        <f t="shared" si="168"/>
        <v>0</v>
      </c>
      <c r="AM736" s="289">
        <f t="shared" si="168"/>
        <v>0</v>
      </c>
      <c r="AN736" s="289">
        <f t="shared" si="168"/>
        <v>0</v>
      </c>
      <c r="AO736" s="289">
        <f t="shared" si="168"/>
        <v>0</v>
      </c>
      <c r="AP736" s="289">
        <f t="shared" si="168"/>
        <v>0</v>
      </c>
      <c r="AQ736" s="289">
        <f t="shared" si="168"/>
        <v>0</v>
      </c>
      <c r="AR736" s="289">
        <f t="shared" si="168"/>
        <v>0</v>
      </c>
      <c r="AS736" s="289">
        <f t="shared" si="168"/>
        <v>0</v>
      </c>
      <c r="AT736" s="289">
        <f t="shared" si="168"/>
        <v>0</v>
      </c>
      <c r="AU736" s="289">
        <f t="shared" si="168"/>
        <v>0</v>
      </c>
      <c r="AV736" s="289">
        <f t="shared" si="168"/>
        <v>0</v>
      </c>
      <c r="AW736" s="289">
        <f t="shared" si="168"/>
        <v>0</v>
      </c>
      <c r="AX736" s="289">
        <f t="shared" si="168"/>
        <v>0</v>
      </c>
      <c r="AY736" s="289">
        <f t="shared" si="168"/>
        <v>0</v>
      </c>
      <c r="AZ736" s="289">
        <f t="shared" si="168"/>
        <v>0</v>
      </c>
      <c r="BA736" s="289">
        <f t="shared" si="168"/>
        <v>0</v>
      </c>
      <c r="BB736" s="289">
        <f t="shared" si="168"/>
        <v>0</v>
      </c>
      <c r="BC736" s="289">
        <f t="shared" si="168"/>
        <v>0</v>
      </c>
      <c r="BD736" s="289">
        <f t="shared" si="168"/>
        <v>0</v>
      </c>
      <c r="BE736" s="289">
        <f t="shared" si="168"/>
        <v>0</v>
      </c>
      <c r="BF736" s="289">
        <f t="shared" si="168"/>
        <v>0</v>
      </c>
      <c r="BG736" s="289">
        <f t="shared" si="168"/>
        <v>0</v>
      </c>
      <c r="BH736" s="289">
        <f t="shared" si="168"/>
        <v>0</v>
      </c>
      <c r="BI736" s="289">
        <f t="shared" si="168"/>
        <v>0</v>
      </c>
      <c r="BJ736" s="289">
        <f t="shared" si="168"/>
        <v>0</v>
      </c>
      <c r="BK736" s="289">
        <f t="shared" si="168"/>
        <v>0</v>
      </c>
      <c r="BL736" s="289">
        <f t="shared" si="168"/>
        <v>0</v>
      </c>
      <c r="BM736" s="289">
        <f t="shared" si="168"/>
        <v>0</v>
      </c>
      <c r="BN736" s="289">
        <f t="shared" si="168"/>
        <v>0</v>
      </c>
      <c r="BO736" s="289">
        <f t="shared" si="168"/>
        <v>0</v>
      </c>
      <c r="BP736" s="289">
        <f t="shared" si="169"/>
        <v>0</v>
      </c>
      <c r="BQ736" s="289">
        <f t="shared" si="169"/>
        <v>0</v>
      </c>
      <c r="BR736" s="289">
        <f t="shared" si="169"/>
        <v>0</v>
      </c>
      <c r="BS736" s="289">
        <f t="shared" si="169"/>
        <v>0</v>
      </c>
      <c r="BT736" s="289">
        <f t="shared" si="169"/>
        <v>0</v>
      </c>
      <c r="BU736" s="289">
        <f t="shared" si="169"/>
        <v>0</v>
      </c>
      <c r="BV736" s="289">
        <f t="shared" si="169"/>
        <v>0</v>
      </c>
      <c r="BW736" s="289">
        <f t="shared" si="169"/>
        <v>0</v>
      </c>
      <c r="BX736" s="289">
        <f t="shared" si="169"/>
        <v>0</v>
      </c>
      <c r="BY736" s="289">
        <f t="shared" si="169"/>
        <v>0</v>
      </c>
      <c r="CA736" s="289">
        <f>CA277-ER277</f>
        <v>0</v>
      </c>
      <c r="CB736" s="289" t="e">
        <f>CB277-#REF!</f>
        <v>#REF!</v>
      </c>
    </row>
    <row r="737" spans="8:80" hidden="1" x14ac:dyDescent="0.35">
      <c r="H737" s="289">
        <f t="shared" si="168"/>
        <v>0</v>
      </c>
      <c r="I737" s="289">
        <f t="shared" si="168"/>
        <v>0</v>
      </c>
      <c r="J737" s="289">
        <f t="shared" si="168"/>
        <v>0</v>
      </c>
      <c r="K737" s="289">
        <f t="shared" si="168"/>
        <v>0</v>
      </c>
      <c r="L737" s="289">
        <f t="shared" si="168"/>
        <v>0</v>
      </c>
      <c r="M737" s="289">
        <f t="shared" si="168"/>
        <v>0</v>
      </c>
      <c r="N737" s="289">
        <f t="shared" si="168"/>
        <v>0</v>
      </c>
      <c r="O737" s="289">
        <f t="shared" si="168"/>
        <v>0</v>
      </c>
      <c r="P737" s="289">
        <f t="shared" si="168"/>
        <v>0</v>
      </c>
      <c r="Q737" s="289">
        <f t="shared" si="168"/>
        <v>0</v>
      </c>
      <c r="R737" s="289">
        <f t="shared" si="168"/>
        <v>0</v>
      </c>
      <c r="S737" s="289">
        <f t="shared" si="168"/>
        <v>0</v>
      </c>
      <c r="T737" s="289">
        <f t="shared" si="168"/>
        <v>0</v>
      </c>
      <c r="U737" s="289">
        <f t="shared" si="168"/>
        <v>0</v>
      </c>
      <c r="V737" s="289">
        <f t="shared" si="168"/>
        <v>0</v>
      </c>
      <c r="W737" s="289">
        <f t="shared" si="168"/>
        <v>0</v>
      </c>
      <c r="X737" s="289">
        <f t="shared" si="168"/>
        <v>0</v>
      </c>
      <c r="Y737" s="289">
        <f t="shared" si="168"/>
        <v>0</v>
      </c>
      <c r="Z737" s="289">
        <f t="shared" si="168"/>
        <v>0</v>
      </c>
      <c r="AA737" s="289">
        <f t="shared" si="168"/>
        <v>0</v>
      </c>
      <c r="AB737" s="289">
        <f t="shared" si="168"/>
        <v>0</v>
      </c>
      <c r="AC737" s="289">
        <f t="shared" si="168"/>
        <v>0</v>
      </c>
      <c r="AD737" s="289">
        <f t="shared" si="168"/>
        <v>0</v>
      </c>
      <c r="AE737" s="289">
        <f t="shared" si="168"/>
        <v>0</v>
      </c>
      <c r="AF737" s="289">
        <f t="shared" si="168"/>
        <v>0</v>
      </c>
      <c r="AG737" s="289">
        <f t="shared" si="168"/>
        <v>0</v>
      </c>
      <c r="AH737" s="289">
        <f t="shared" si="168"/>
        <v>0</v>
      </c>
      <c r="AI737" s="289">
        <f t="shared" si="168"/>
        <v>0</v>
      </c>
      <c r="AJ737" s="289">
        <f t="shared" si="168"/>
        <v>0</v>
      </c>
      <c r="AK737" s="289">
        <f t="shared" si="168"/>
        <v>0</v>
      </c>
      <c r="AL737" s="289">
        <f t="shared" si="168"/>
        <v>0</v>
      </c>
      <c r="AM737" s="289">
        <f t="shared" si="168"/>
        <v>0</v>
      </c>
      <c r="AN737" s="289">
        <f t="shared" si="168"/>
        <v>0</v>
      </c>
      <c r="AO737" s="289">
        <f t="shared" si="168"/>
        <v>0</v>
      </c>
      <c r="AP737" s="289">
        <f t="shared" si="168"/>
        <v>0</v>
      </c>
      <c r="AQ737" s="289">
        <f t="shared" si="168"/>
        <v>0</v>
      </c>
      <c r="AR737" s="289">
        <f t="shared" si="168"/>
        <v>0</v>
      </c>
      <c r="AS737" s="289">
        <f t="shared" si="168"/>
        <v>0</v>
      </c>
      <c r="AT737" s="289">
        <f t="shared" si="168"/>
        <v>0</v>
      </c>
      <c r="AU737" s="289">
        <f t="shared" si="168"/>
        <v>0</v>
      </c>
      <c r="AV737" s="289">
        <f t="shared" si="168"/>
        <v>0</v>
      </c>
      <c r="AW737" s="289">
        <f t="shared" si="168"/>
        <v>0</v>
      </c>
      <c r="AX737" s="289">
        <f t="shared" si="168"/>
        <v>0</v>
      </c>
      <c r="AY737" s="289">
        <f t="shared" si="168"/>
        <v>0</v>
      </c>
      <c r="AZ737" s="289">
        <f t="shared" si="168"/>
        <v>0</v>
      </c>
      <c r="BA737" s="289">
        <f t="shared" si="168"/>
        <v>0</v>
      </c>
      <c r="BB737" s="289">
        <f t="shared" si="168"/>
        <v>0</v>
      </c>
      <c r="BC737" s="289">
        <f t="shared" si="168"/>
        <v>0</v>
      </c>
      <c r="BD737" s="289">
        <f t="shared" si="168"/>
        <v>0</v>
      </c>
      <c r="BE737" s="289">
        <f t="shared" si="168"/>
        <v>0</v>
      </c>
      <c r="BF737" s="289">
        <f t="shared" si="168"/>
        <v>0</v>
      </c>
      <c r="BG737" s="289">
        <f t="shared" si="168"/>
        <v>0</v>
      </c>
      <c r="BH737" s="289">
        <f t="shared" si="168"/>
        <v>0</v>
      </c>
      <c r="BI737" s="289">
        <f t="shared" si="168"/>
        <v>0</v>
      </c>
      <c r="BJ737" s="289">
        <f t="shared" si="168"/>
        <v>0</v>
      </c>
      <c r="BK737" s="289">
        <f t="shared" si="168"/>
        <v>0</v>
      </c>
      <c r="BL737" s="289">
        <f t="shared" si="168"/>
        <v>0</v>
      </c>
      <c r="BM737" s="289">
        <f t="shared" si="168"/>
        <v>0</v>
      </c>
      <c r="BN737" s="289">
        <f t="shared" si="168"/>
        <v>0</v>
      </c>
      <c r="BO737" s="289">
        <f t="shared" si="168"/>
        <v>0</v>
      </c>
      <c r="BP737" s="289">
        <f t="shared" si="169"/>
        <v>0</v>
      </c>
      <c r="BQ737" s="289">
        <f t="shared" si="169"/>
        <v>0</v>
      </c>
      <c r="BR737" s="289">
        <f t="shared" si="169"/>
        <v>0</v>
      </c>
      <c r="BS737" s="289">
        <f t="shared" si="169"/>
        <v>0</v>
      </c>
      <c r="BT737" s="289">
        <f t="shared" si="169"/>
        <v>0</v>
      </c>
      <c r="BU737" s="289">
        <f t="shared" si="169"/>
        <v>0</v>
      </c>
      <c r="BV737" s="289">
        <f t="shared" si="169"/>
        <v>0</v>
      </c>
      <c r="BW737" s="289">
        <f t="shared" si="169"/>
        <v>0</v>
      </c>
      <c r="BX737" s="289">
        <f t="shared" si="169"/>
        <v>0</v>
      </c>
      <c r="BY737" s="289">
        <f t="shared" si="169"/>
        <v>0</v>
      </c>
      <c r="CA737" s="289">
        <f>CA278-ER278</f>
        <v>0</v>
      </c>
      <c r="CB737" s="289" t="e">
        <f>CB278-#REF!</f>
        <v>#REF!</v>
      </c>
    </row>
    <row r="738" spans="8:80" hidden="1" x14ac:dyDescent="0.35">
      <c r="H738" s="289">
        <f t="shared" si="168"/>
        <v>0</v>
      </c>
      <c r="I738" s="289">
        <f t="shared" si="168"/>
        <v>0</v>
      </c>
      <c r="J738" s="289">
        <f t="shared" si="168"/>
        <v>0</v>
      </c>
      <c r="K738" s="289">
        <f t="shared" si="168"/>
        <v>0</v>
      </c>
      <c r="L738" s="289">
        <f t="shared" si="168"/>
        <v>0</v>
      </c>
      <c r="M738" s="289">
        <f t="shared" si="168"/>
        <v>0</v>
      </c>
      <c r="N738" s="289">
        <f t="shared" si="168"/>
        <v>0</v>
      </c>
      <c r="O738" s="289">
        <f t="shared" si="168"/>
        <v>0</v>
      </c>
      <c r="P738" s="289">
        <f t="shared" si="168"/>
        <v>0</v>
      </c>
      <c r="Q738" s="289">
        <f t="shared" si="168"/>
        <v>0</v>
      </c>
      <c r="R738" s="289">
        <f t="shared" si="168"/>
        <v>0</v>
      </c>
      <c r="S738" s="289">
        <f t="shared" si="168"/>
        <v>0</v>
      </c>
      <c r="T738" s="289">
        <f t="shared" si="168"/>
        <v>0</v>
      </c>
      <c r="U738" s="289">
        <f t="shared" si="168"/>
        <v>0</v>
      </c>
      <c r="V738" s="289">
        <f t="shared" si="168"/>
        <v>0</v>
      </c>
      <c r="W738" s="289">
        <f t="shared" si="168"/>
        <v>0</v>
      </c>
      <c r="X738" s="289">
        <f t="shared" si="168"/>
        <v>0</v>
      </c>
      <c r="Y738" s="289">
        <f t="shared" si="168"/>
        <v>0</v>
      </c>
      <c r="Z738" s="289">
        <f t="shared" si="168"/>
        <v>0</v>
      </c>
      <c r="AA738" s="289">
        <f t="shared" si="168"/>
        <v>0</v>
      </c>
      <c r="AB738" s="289">
        <f t="shared" si="168"/>
        <v>0</v>
      </c>
      <c r="AC738" s="289">
        <f t="shared" si="168"/>
        <v>0</v>
      </c>
      <c r="AD738" s="289">
        <f t="shared" si="168"/>
        <v>0</v>
      </c>
      <c r="AE738" s="289">
        <f t="shared" si="168"/>
        <v>0</v>
      </c>
      <c r="AF738" s="289">
        <f t="shared" si="168"/>
        <v>0</v>
      </c>
      <c r="AG738" s="289">
        <f t="shared" si="168"/>
        <v>0</v>
      </c>
      <c r="AH738" s="289">
        <f t="shared" si="168"/>
        <v>0</v>
      </c>
      <c r="AI738" s="289">
        <f t="shared" si="168"/>
        <v>0</v>
      </c>
      <c r="AJ738" s="289">
        <f t="shared" si="168"/>
        <v>0</v>
      </c>
      <c r="AK738" s="289">
        <f t="shared" si="168"/>
        <v>0</v>
      </c>
      <c r="AL738" s="289">
        <f t="shared" si="168"/>
        <v>0</v>
      </c>
      <c r="AM738" s="289">
        <f t="shared" si="168"/>
        <v>0</v>
      </c>
      <c r="AN738" s="289">
        <f t="shared" si="168"/>
        <v>0</v>
      </c>
      <c r="AO738" s="289">
        <f t="shared" si="168"/>
        <v>0</v>
      </c>
      <c r="AP738" s="289">
        <f t="shared" si="168"/>
        <v>0</v>
      </c>
      <c r="AQ738" s="289">
        <f t="shared" si="168"/>
        <v>0</v>
      </c>
      <c r="AR738" s="289">
        <f t="shared" si="168"/>
        <v>0</v>
      </c>
      <c r="AS738" s="289">
        <f t="shared" si="168"/>
        <v>0</v>
      </c>
      <c r="AT738" s="289">
        <f t="shared" si="168"/>
        <v>0</v>
      </c>
      <c r="AU738" s="289">
        <f t="shared" si="168"/>
        <v>0</v>
      </c>
      <c r="AV738" s="289">
        <f t="shared" si="168"/>
        <v>0</v>
      </c>
      <c r="AW738" s="289">
        <f t="shared" si="168"/>
        <v>0</v>
      </c>
      <c r="AX738" s="289">
        <f t="shared" si="168"/>
        <v>0</v>
      </c>
      <c r="AY738" s="289">
        <f t="shared" si="168"/>
        <v>0</v>
      </c>
      <c r="AZ738" s="289">
        <f t="shared" si="168"/>
        <v>0</v>
      </c>
      <c r="BA738" s="289">
        <f t="shared" si="168"/>
        <v>0</v>
      </c>
      <c r="BB738" s="289">
        <f t="shared" si="168"/>
        <v>0</v>
      </c>
      <c r="BC738" s="289">
        <f t="shared" si="168"/>
        <v>0</v>
      </c>
      <c r="BD738" s="289">
        <f t="shared" si="168"/>
        <v>0</v>
      </c>
      <c r="BE738" s="289">
        <f t="shared" si="168"/>
        <v>0</v>
      </c>
      <c r="BF738" s="289">
        <f t="shared" si="168"/>
        <v>0</v>
      </c>
      <c r="BG738" s="289">
        <f t="shared" si="168"/>
        <v>0</v>
      </c>
      <c r="BH738" s="289">
        <f t="shared" si="168"/>
        <v>0</v>
      </c>
      <c r="BI738" s="289">
        <f t="shared" si="168"/>
        <v>0</v>
      </c>
      <c r="BJ738" s="289">
        <f t="shared" si="168"/>
        <v>0</v>
      </c>
      <c r="BK738" s="289">
        <f t="shared" si="168"/>
        <v>0</v>
      </c>
      <c r="BL738" s="289">
        <f t="shared" si="168"/>
        <v>0</v>
      </c>
      <c r="BM738" s="289">
        <f t="shared" si="168"/>
        <v>0</v>
      </c>
      <c r="BN738" s="289">
        <f t="shared" si="168"/>
        <v>0</v>
      </c>
      <c r="BO738" s="289">
        <f t="shared" si="168"/>
        <v>0</v>
      </c>
      <c r="BP738" s="289">
        <f t="shared" si="169"/>
        <v>0</v>
      </c>
      <c r="BQ738" s="289">
        <f t="shared" si="169"/>
        <v>0</v>
      </c>
      <c r="BR738" s="289">
        <f t="shared" si="169"/>
        <v>0</v>
      </c>
      <c r="BS738" s="289">
        <f t="shared" si="169"/>
        <v>0</v>
      </c>
      <c r="BT738" s="289">
        <f t="shared" si="169"/>
        <v>0</v>
      </c>
      <c r="BU738" s="289">
        <f t="shared" si="169"/>
        <v>0</v>
      </c>
      <c r="BV738" s="289">
        <f t="shared" si="169"/>
        <v>0</v>
      </c>
      <c r="BW738" s="289">
        <f t="shared" si="169"/>
        <v>0</v>
      </c>
      <c r="BX738" s="289">
        <f t="shared" si="169"/>
        <v>0</v>
      </c>
      <c r="BY738" s="289">
        <f t="shared" si="169"/>
        <v>0</v>
      </c>
      <c r="CA738" s="289">
        <f>CA279-ER279</f>
        <v>0</v>
      </c>
      <c r="CB738" s="289" t="e">
        <f>CB279-#REF!</f>
        <v>#REF!</v>
      </c>
    </row>
    <row r="739" spans="8:80" hidden="1" x14ac:dyDescent="0.35">
      <c r="H739" s="289">
        <f t="shared" si="168"/>
        <v>0</v>
      </c>
      <c r="I739" s="289">
        <f t="shared" si="168"/>
        <v>0</v>
      </c>
      <c r="J739" s="289">
        <f t="shared" si="168"/>
        <v>0</v>
      </c>
      <c r="K739" s="289">
        <f t="shared" si="168"/>
        <v>0</v>
      </c>
      <c r="L739" s="289">
        <f t="shared" si="168"/>
        <v>0</v>
      </c>
      <c r="M739" s="289">
        <f t="shared" si="168"/>
        <v>0</v>
      </c>
      <c r="N739" s="289">
        <f t="shared" si="168"/>
        <v>0</v>
      </c>
      <c r="O739" s="289">
        <f t="shared" si="168"/>
        <v>0</v>
      </c>
      <c r="P739" s="289">
        <f t="shared" si="168"/>
        <v>0</v>
      </c>
      <c r="Q739" s="289">
        <f t="shared" si="168"/>
        <v>0</v>
      </c>
      <c r="R739" s="289">
        <f t="shared" si="168"/>
        <v>0</v>
      </c>
      <c r="S739" s="289">
        <f t="shared" ref="S739:BO739" si="170">S280-CK280</f>
        <v>0</v>
      </c>
      <c r="T739" s="289">
        <f t="shared" si="170"/>
        <v>0</v>
      </c>
      <c r="U739" s="289">
        <f t="shared" si="170"/>
        <v>0</v>
      </c>
      <c r="V739" s="289">
        <f t="shared" si="170"/>
        <v>0</v>
      </c>
      <c r="W739" s="289">
        <f t="shared" si="170"/>
        <v>0</v>
      </c>
      <c r="X739" s="289">
        <f t="shared" si="170"/>
        <v>0</v>
      </c>
      <c r="Y739" s="289">
        <f t="shared" si="170"/>
        <v>0</v>
      </c>
      <c r="Z739" s="289">
        <f t="shared" si="170"/>
        <v>0</v>
      </c>
      <c r="AA739" s="289">
        <f t="shared" si="170"/>
        <v>0</v>
      </c>
      <c r="AB739" s="289">
        <f t="shared" si="170"/>
        <v>0</v>
      </c>
      <c r="AC739" s="289">
        <f t="shared" si="170"/>
        <v>0</v>
      </c>
      <c r="AD739" s="289">
        <f t="shared" si="170"/>
        <v>0</v>
      </c>
      <c r="AE739" s="289">
        <f t="shared" si="170"/>
        <v>0</v>
      </c>
      <c r="AF739" s="289">
        <f t="shared" si="170"/>
        <v>0</v>
      </c>
      <c r="AG739" s="289">
        <f t="shared" si="170"/>
        <v>0</v>
      </c>
      <c r="AH739" s="289">
        <f t="shared" si="170"/>
        <v>0</v>
      </c>
      <c r="AI739" s="289">
        <f t="shared" si="170"/>
        <v>0</v>
      </c>
      <c r="AJ739" s="289">
        <f t="shared" si="170"/>
        <v>0</v>
      </c>
      <c r="AK739" s="289">
        <f t="shared" si="170"/>
        <v>0</v>
      </c>
      <c r="AL739" s="289">
        <f t="shared" si="170"/>
        <v>0</v>
      </c>
      <c r="AM739" s="289">
        <f t="shared" si="170"/>
        <v>0</v>
      </c>
      <c r="AN739" s="289">
        <f t="shared" si="170"/>
        <v>0</v>
      </c>
      <c r="AO739" s="289">
        <f t="shared" si="170"/>
        <v>0</v>
      </c>
      <c r="AP739" s="289">
        <f t="shared" si="170"/>
        <v>0</v>
      </c>
      <c r="AQ739" s="289">
        <f t="shared" si="170"/>
        <v>0</v>
      </c>
      <c r="AR739" s="289">
        <f t="shared" si="170"/>
        <v>0</v>
      </c>
      <c r="AS739" s="289">
        <f t="shared" si="170"/>
        <v>0</v>
      </c>
      <c r="AT739" s="289">
        <f t="shared" si="170"/>
        <v>0</v>
      </c>
      <c r="AU739" s="289">
        <f t="shared" si="170"/>
        <v>0</v>
      </c>
      <c r="AV739" s="289">
        <f t="shared" si="170"/>
        <v>0</v>
      </c>
      <c r="AW739" s="289">
        <f t="shared" si="170"/>
        <v>0</v>
      </c>
      <c r="AX739" s="289">
        <f t="shared" si="170"/>
        <v>0</v>
      </c>
      <c r="AY739" s="289">
        <f t="shared" si="170"/>
        <v>0</v>
      </c>
      <c r="AZ739" s="289">
        <f t="shared" si="170"/>
        <v>0</v>
      </c>
      <c r="BA739" s="289">
        <f t="shared" si="170"/>
        <v>0</v>
      </c>
      <c r="BB739" s="289">
        <f t="shared" si="170"/>
        <v>0</v>
      </c>
      <c r="BC739" s="289">
        <f t="shared" si="170"/>
        <v>0</v>
      </c>
      <c r="BD739" s="289">
        <f t="shared" si="170"/>
        <v>0</v>
      </c>
      <c r="BE739" s="289">
        <f t="shared" si="170"/>
        <v>0</v>
      </c>
      <c r="BF739" s="289">
        <f t="shared" si="170"/>
        <v>0</v>
      </c>
      <c r="BG739" s="289">
        <f t="shared" si="170"/>
        <v>0</v>
      </c>
      <c r="BH739" s="289">
        <f t="shared" si="170"/>
        <v>0</v>
      </c>
      <c r="BI739" s="289">
        <f t="shared" si="170"/>
        <v>0</v>
      </c>
      <c r="BJ739" s="289">
        <f t="shared" si="170"/>
        <v>0</v>
      </c>
      <c r="BK739" s="289">
        <f t="shared" si="170"/>
        <v>0</v>
      </c>
      <c r="BL739" s="289">
        <f t="shared" si="170"/>
        <v>0</v>
      </c>
      <c r="BM739" s="289">
        <f t="shared" si="170"/>
        <v>0</v>
      </c>
      <c r="BN739" s="289">
        <f t="shared" si="170"/>
        <v>0</v>
      </c>
      <c r="BO739" s="289">
        <f t="shared" si="170"/>
        <v>0</v>
      </c>
      <c r="BP739" s="289">
        <f t="shared" si="169"/>
        <v>0</v>
      </c>
      <c r="BQ739" s="289">
        <f t="shared" si="169"/>
        <v>0</v>
      </c>
      <c r="BR739" s="289">
        <f t="shared" si="169"/>
        <v>0</v>
      </c>
      <c r="BS739" s="289">
        <f t="shared" si="169"/>
        <v>0</v>
      </c>
      <c r="BT739" s="289">
        <f t="shared" si="169"/>
        <v>0</v>
      </c>
      <c r="BU739" s="289">
        <f t="shared" si="169"/>
        <v>0</v>
      </c>
      <c r="BV739" s="289">
        <f t="shared" si="169"/>
        <v>0</v>
      </c>
      <c r="BW739" s="289">
        <f t="shared" si="169"/>
        <v>0</v>
      </c>
      <c r="BX739" s="289">
        <f t="shared" si="169"/>
        <v>0</v>
      </c>
      <c r="BY739" s="289">
        <f t="shared" si="169"/>
        <v>0</v>
      </c>
      <c r="CA739" s="289">
        <f>CA280-ER280</f>
        <v>0</v>
      </c>
      <c r="CB739" s="289" t="e">
        <f>CB280-#REF!</f>
        <v>#REF!</v>
      </c>
    </row>
    <row r="740" spans="8:80" hidden="1" x14ac:dyDescent="0.35">
      <c r="H740" s="289">
        <f t="shared" ref="H740:BS743" si="171">H282-BZ282</f>
        <v>0</v>
      </c>
      <c r="I740" s="289">
        <f t="shared" si="171"/>
        <v>0</v>
      </c>
      <c r="J740" s="289">
        <f t="shared" si="171"/>
        <v>0</v>
      </c>
      <c r="K740" s="289">
        <f t="shared" si="171"/>
        <v>0</v>
      </c>
      <c r="L740" s="289">
        <f t="shared" si="171"/>
        <v>0</v>
      </c>
      <c r="M740" s="289">
        <f t="shared" si="171"/>
        <v>0</v>
      </c>
      <c r="N740" s="289">
        <f t="shared" si="171"/>
        <v>0</v>
      </c>
      <c r="O740" s="289">
        <f t="shared" si="171"/>
        <v>0</v>
      </c>
      <c r="P740" s="289">
        <f t="shared" si="171"/>
        <v>0</v>
      </c>
      <c r="Q740" s="289">
        <f t="shared" si="171"/>
        <v>0</v>
      </c>
      <c r="R740" s="289">
        <f t="shared" si="171"/>
        <v>0</v>
      </c>
      <c r="S740" s="289">
        <f t="shared" si="171"/>
        <v>0</v>
      </c>
      <c r="T740" s="289">
        <f t="shared" si="171"/>
        <v>0</v>
      </c>
      <c r="U740" s="289">
        <f t="shared" si="171"/>
        <v>0</v>
      </c>
      <c r="V740" s="289">
        <f t="shared" si="171"/>
        <v>0</v>
      </c>
      <c r="W740" s="289">
        <f t="shared" si="171"/>
        <v>0</v>
      </c>
      <c r="X740" s="289">
        <f t="shared" si="171"/>
        <v>0</v>
      </c>
      <c r="Y740" s="289">
        <f t="shared" si="171"/>
        <v>0</v>
      </c>
      <c r="Z740" s="289">
        <f t="shared" si="171"/>
        <v>0</v>
      </c>
      <c r="AA740" s="289">
        <f t="shared" si="171"/>
        <v>0</v>
      </c>
      <c r="AB740" s="289">
        <f t="shared" si="171"/>
        <v>0</v>
      </c>
      <c r="AC740" s="289">
        <f t="shared" si="171"/>
        <v>0</v>
      </c>
      <c r="AD740" s="289">
        <f t="shared" si="171"/>
        <v>0</v>
      </c>
      <c r="AE740" s="289">
        <f t="shared" si="171"/>
        <v>0</v>
      </c>
      <c r="AF740" s="289">
        <f t="shared" si="171"/>
        <v>0</v>
      </c>
      <c r="AG740" s="289">
        <f t="shared" si="171"/>
        <v>0</v>
      </c>
      <c r="AH740" s="289">
        <f t="shared" si="171"/>
        <v>0</v>
      </c>
      <c r="AI740" s="289">
        <f t="shared" si="171"/>
        <v>0</v>
      </c>
      <c r="AJ740" s="289">
        <f t="shared" si="171"/>
        <v>0</v>
      </c>
      <c r="AK740" s="289">
        <f t="shared" si="171"/>
        <v>0</v>
      </c>
      <c r="AL740" s="289">
        <f t="shared" si="171"/>
        <v>0</v>
      </c>
      <c r="AM740" s="289">
        <f t="shared" si="171"/>
        <v>0</v>
      </c>
      <c r="AN740" s="289">
        <f t="shared" si="171"/>
        <v>0</v>
      </c>
      <c r="AO740" s="289">
        <f t="shared" si="171"/>
        <v>0</v>
      </c>
      <c r="AP740" s="289">
        <f t="shared" si="171"/>
        <v>0</v>
      </c>
      <c r="AQ740" s="289">
        <f t="shared" si="171"/>
        <v>0</v>
      </c>
      <c r="AR740" s="289">
        <f t="shared" si="171"/>
        <v>0</v>
      </c>
      <c r="AS740" s="289">
        <f t="shared" si="171"/>
        <v>0</v>
      </c>
      <c r="AT740" s="289">
        <f t="shared" si="171"/>
        <v>0</v>
      </c>
      <c r="AU740" s="289">
        <f t="shared" si="171"/>
        <v>0</v>
      </c>
      <c r="AV740" s="289">
        <f t="shared" si="171"/>
        <v>0</v>
      </c>
      <c r="AW740" s="289">
        <f t="shared" si="171"/>
        <v>0</v>
      </c>
      <c r="AX740" s="289">
        <f t="shared" si="171"/>
        <v>0</v>
      </c>
      <c r="AY740" s="289">
        <f t="shared" si="171"/>
        <v>0</v>
      </c>
      <c r="AZ740" s="289">
        <f t="shared" si="171"/>
        <v>0</v>
      </c>
      <c r="BA740" s="289">
        <f t="shared" si="171"/>
        <v>0</v>
      </c>
      <c r="BB740" s="289">
        <f t="shared" si="171"/>
        <v>0</v>
      </c>
      <c r="BC740" s="289">
        <f t="shared" si="171"/>
        <v>0</v>
      </c>
      <c r="BD740" s="289">
        <f t="shared" si="171"/>
        <v>0</v>
      </c>
      <c r="BE740" s="289">
        <f t="shared" si="171"/>
        <v>0</v>
      </c>
      <c r="BF740" s="289">
        <f t="shared" si="171"/>
        <v>0</v>
      </c>
      <c r="BG740" s="289">
        <f t="shared" si="171"/>
        <v>0</v>
      </c>
      <c r="BH740" s="289">
        <f t="shared" si="171"/>
        <v>0</v>
      </c>
      <c r="BI740" s="289">
        <f t="shared" si="171"/>
        <v>0</v>
      </c>
      <c r="BJ740" s="289">
        <f t="shared" si="171"/>
        <v>0</v>
      </c>
      <c r="BK740" s="289">
        <f t="shared" si="171"/>
        <v>0</v>
      </c>
      <c r="BL740" s="289">
        <f t="shared" si="171"/>
        <v>0</v>
      </c>
      <c r="BM740" s="289">
        <f t="shared" si="171"/>
        <v>0</v>
      </c>
      <c r="BN740" s="289">
        <f t="shared" si="171"/>
        <v>0</v>
      </c>
      <c r="BO740" s="289">
        <f t="shared" si="171"/>
        <v>0</v>
      </c>
      <c r="BP740" s="289">
        <f t="shared" si="171"/>
        <v>0</v>
      </c>
      <c r="BQ740" s="289">
        <f t="shared" si="171"/>
        <v>0</v>
      </c>
      <c r="BR740" s="289">
        <f t="shared" si="171"/>
        <v>0</v>
      </c>
      <c r="BS740" s="289">
        <f t="shared" si="171"/>
        <v>0</v>
      </c>
      <c r="BT740" s="289">
        <f t="shared" ref="BT740:BY750" si="172">BT282-EL282</f>
        <v>0</v>
      </c>
      <c r="BU740" s="289">
        <f t="shared" si="172"/>
        <v>0</v>
      </c>
      <c r="BV740" s="289">
        <f t="shared" si="172"/>
        <v>0</v>
      </c>
      <c r="BW740" s="289">
        <f t="shared" si="172"/>
        <v>0</v>
      </c>
      <c r="BX740" s="289">
        <f t="shared" si="172"/>
        <v>0</v>
      </c>
      <c r="BY740" s="289">
        <f t="shared" si="172"/>
        <v>0</v>
      </c>
      <c r="CA740" s="289">
        <f t="shared" ref="CA740:CA750" si="173">CA282-ER282</f>
        <v>0</v>
      </c>
      <c r="CB740" s="289" t="e">
        <f>CB282-#REF!</f>
        <v>#REF!</v>
      </c>
    </row>
    <row r="741" spans="8:80" hidden="1" x14ac:dyDescent="0.35">
      <c r="H741" s="289">
        <f t="shared" si="171"/>
        <v>0</v>
      </c>
      <c r="I741" s="289">
        <f t="shared" si="171"/>
        <v>0</v>
      </c>
      <c r="J741" s="289">
        <f t="shared" si="171"/>
        <v>0</v>
      </c>
      <c r="K741" s="289">
        <f t="shared" si="171"/>
        <v>0</v>
      </c>
      <c r="L741" s="289">
        <f t="shared" si="171"/>
        <v>0</v>
      </c>
      <c r="M741" s="289">
        <f t="shared" si="171"/>
        <v>0</v>
      </c>
      <c r="N741" s="289">
        <f t="shared" si="171"/>
        <v>0</v>
      </c>
      <c r="O741" s="289">
        <f t="shared" si="171"/>
        <v>0</v>
      </c>
      <c r="P741" s="289">
        <f t="shared" si="171"/>
        <v>0</v>
      </c>
      <c r="Q741" s="289">
        <f t="shared" si="171"/>
        <v>0</v>
      </c>
      <c r="R741" s="289">
        <f t="shared" si="171"/>
        <v>0</v>
      </c>
      <c r="S741" s="289">
        <f t="shared" si="171"/>
        <v>0</v>
      </c>
      <c r="T741" s="289">
        <f t="shared" si="171"/>
        <v>0</v>
      </c>
      <c r="U741" s="289">
        <f t="shared" si="171"/>
        <v>0</v>
      </c>
      <c r="V741" s="289">
        <f t="shared" si="171"/>
        <v>0</v>
      </c>
      <c r="W741" s="289">
        <f t="shared" si="171"/>
        <v>0</v>
      </c>
      <c r="X741" s="289">
        <f t="shared" si="171"/>
        <v>0</v>
      </c>
      <c r="Y741" s="289">
        <f t="shared" si="171"/>
        <v>0</v>
      </c>
      <c r="Z741" s="289">
        <f t="shared" si="171"/>
        <v>0</v>
      </c>
      <c r="AA741" s="289">
        <f t="shared" si="171"/>
        <v>0</v>
      </c>
      <c r="AB741" s="289">
        <f t="shared" si="171"/>
        <v>0</v>
      </c>
      <c r="AC741" s="289">
        <f t="shared" si="171"/>
        <v>0</v>
      </c>
      <c r="AD741" s="289">
        <f t="shared" si="171"/>
        <v>0</v>
      </c>
      <c r="AE741" s="289">
        <f t="shared" si="171"/>
        <v>0</v>
      </c>
      <c r="AF741" s="289">
        <f t="shared" si="171"/>
        <v>0</v>
      </c>
      <c r="AG741" s="289">
        <f t="shared" si="171"/>
        <v>0</v>
      </c>
      <c r="AH741" s="289">
        <f t="shared" si="171"/>
        <v>0</v>
      </c>
      <c r="AI741" s="289">
        <f t="shared" si="171"/>
        <v>0</v>
      </c>
      <c r="AJ741" s="289">
        <f t="shared" si="171"/>
        <v>0</v>
      </c>
      <c r="AK741" s="289">
        <f t="shared" si="171"/>
        <v>0</v>
      </c>
      <c r="AL741" s="289">
        <f t="shared" si="171"/>
        <v>0</v>
      </c>
      <c r="AM741" s="289">
        <f t="shared" si="171"/>
        <v>0</v>
      </c>
      <c r="AN741" s="289">
        <f t="shared" si="171"/>
        <v>0</v>
      </c>
      <c r="AO741" s="289">
        <f t="shared" si="171"/>
        <v>0</v>
      </c>
      <c r="AP741" s="289">
        <f t="shared" si="171"/>
        <v>0</v>
      </c>
      <c r="AQ741" s="289">
        <f t="shared" si="171"/>
        <v>0</v>
      </c>
      <c r="AR741" s="289">
        <f t="shared" si="171"/>
        <v>0</v>
      </c>
      <c r="AS741" s="289">
        <f t="shared" si="171"/>
        <v>0</v>
      </c>
      <c r="AT741" s="289">
        <f t="shared" si="171"/>
        <v>0</v>
      </c>
      <c r="AU741" s="289">
        <f t="shared" si="171"/>
        <v>0</v>
      </c>
      <c r="AV741" s="289">
        <f t="shared" si="171"/>
        <v>0</v>
      </c>
      <c r="AW741" s="289">
        <f t="shared" si="171"/>
        <v>0</v>
      </c>
      <c r="AX741" s="289">
        <f t="shared" si="171"/>
        <v>0</v>
      </c>
      <c r="AY741" s="289">
        <f t="shared" si="171"/>
        <v>0</v>
      </c>
      <c r="AZ741" s="289">
        <f t="shared" si="171"/>
        <v>0</v>
      </c>
      <c r="BA741" s="289">
        <f t="shared" si="171"/>
        <v>0</v>
      </c>
      <c r="BB741" s="289">
        <f t="shared" si="171"/>
        <v>0</v>
      </c>
      <c r="BC741" s="289">
        <f t="shared" si="171"/>
        <v>0</v>
      </c>
      <c r="BD741" s="289">
        <f t="shared" si="171"/>
        <v>0</v>
      </c>
      <c r="BE741" s="289">
        <f t="shared" si="171"/>
        <v>0</v>
      </c>
      <c r="BF741" s="289">
        <f t="shared" si="171"/>
        <v>0</v>
      </c>
      <c r="BG741" s="289">
        <f t="shared" si="171"/>
        <v>0</v>
      </c>
      <c r="BH741" s="289">
        <f t="shared" si="171"/>
        <v>0</v>
      </c>
      <c r="BI741" s="289">
        <f t="shared" si="171"/>
        <v>0</v>
      </c>
      <c r="BJ741" s="289">
        <f t="shared" si="171"/>
        <v>0</v>
      </c>
      <c r="BK741" s="289">
        <f t="shared" si="171"/>
        <v>0</v>
      </c>
      <c r="BL741" s="289">
        <f t="shared" si="171"/>
        <v>0</v>
      </c>
      <c r="BM741" s="289">
        <f t="shared" si="171"/>
        <v>0</v>
      </c>
      <c r="BN741" s="289">
        <f t="shared" si="171"/>
        <v>0</v>
      </c>
      <c r="BO741" s="289">
        <f t="shared" si="171"/>
        <v>0</v>
      </c>
      <c r="BP741" s="289">
        <f t="shared" si="171"/>
        <v>0</v>
      </c>
      <c r="BQ741" s="289">
        <f t="shared" si="171"/>
        <v>0</v>
      </c>
      <c r="BR741" s="289">
        <f t="shared" si="171"/>
        <v>0</v>
      </c>
      <c r="BS741" s="289">
        <f t="shared" si="171"/>
        <v>0</v>
      </c>
      <c r="BT741" s="289">
        <f t="shared" si="172"/>
        <v>0</v>
      </c>
      <c r="BU741" s="289">
        <f t="shared" si="172"/>
        <v>0</v>
      </c>
      <c r="BV741" s="289">
        <f t="shared" si="172"/>
        <v>0</v>
      </c>
      <c r="BW741" s="289">
        <f t="shared" si="172"/>
        <v>0</v>
      </c>
      <c r="BX741" s="289">
        <f t="shared" si="172"/>
        <v>0</v>
      </c>
      <c r="BY741" s="289">
        <f t="shared" si="172"/>
        <v>0</v>
      </c>
      <c r="CA741" s="289">
        <f t="shared" si="173"/>
        <v>0</v>
      </c>
      <c r="CB741" s="289" t="e">
        <f>CB283-#REF!</f>
        <v>#REF!</v>
      </c>
    </row>
    <row r="742" spans="8:80" hidden="1" x14ac:dyDescent="0.35">
      <c r="H742" s="289">
        <f t="shared" si="171"/>
        <v>0</v>
      </c>
      <c r="I742" s="289">
        <f t="shared" si="171"/>
        <v>0</v>
      </c>
      <c r="J742" s="289">
        <f t="shared" si="171"/>
        <v>0</v>
      </c>
      <c r="K742" s="289">
        <f t="shared" si="171"/>
        <v>0</v>
      </c>
      <c r="L742" s="289">
        <f t="shared" si="171"/>
        <v>0</v>
      </c>
      <c r="M742" s="289">
        <f t="shared" si="171"/>
        <v>0</v>
      </c>
      <c r="N742" s="289">
        <f t="shared" si="171"/>
        <v>0</v>
      </c>
      <c r="O742" s="289">
        <f t="shared" si="171"/>
        <v>0</v>
      </c>
      <c r="P742" s="289">
        <f t="shared" si="171"/>
        <v>0</v>
      </c>
      <c r="Q742" s="289">
        <f t="shared" si="171"/>
        <v>0</v>
      </c>
      <c r="R742" s="289">
        <f t="shared" si="171"/>
        <v>0</v>
      </c>
      <c r="S742" s="289">
        <f t="shared" si="171"/>
        <v>0</v>
      </c>
      <c r="T742" s="289">
        <f t="shared" si="171"/>
        <v>0</v>
      </c>
      <c r="U742" s="289">
        <f t="shared" si="171"/>
        <v>0</v>
      </c>
      <c r="V742" s="289">
        <f t="shared" si="171"/>
        <v>0</v>
      </c>
      <c r="W742" s="289">
        <f t="shared" si="171"/>
        <v>0</v>
      </c>
      <c r="X742" s="289">
        <f t="shared" si="171"/>
        <v>0</v>
      </c>
      <c r="Y742" s="289">
        <f t="shared" si="171"/>
        <v>0</v>
      </c>
      <c r="Z742" s="289">
        <f t="shared" si="171"/>
        <v>0</v>
      </c>
      <c r="AA742" s="289">
        <f t="shared" si="171"/>
        <v>0</v>
      </c>
      <c r="AB742" s="289">
        <f t="shared" si="171"/>
        <v>0</v>
      </c>
      <c r="AC742" s="289">
        <f t="shared" si="171"/>
        <v>0</v>
      </c>
      <c r="AD742" s="289">
        <f t="shared" si="171"/>
        <v>0</v>
      </c>
      <c r="AE742" s="289">
        <f t="shared" si="171"/>
        <v>0</v>
      </c>
      <c r="AF742" s="289">
        <f t="shared" si="171"/>
        <v>0</v>
      </c>
      <c r="AG742" s="289">
        <f t="shared" si="171"/>
        <v>0</v>
      </c>
      <c r="AH742" s="289">
        <f t="shared" si="171"/>
        <v>0</v>
      </c>
      <c r="AI742" s="289">
        <f t="shared" si="171"/>
        <v>0</v>
      </c>
      <c r="AJ742" s="289">
        <f t="shared" si="171"/>
        <v>0</v>
      </c>
      <c r="AK742" s="289">
        <f t="shared" si="171"/>
        <v>0</v>
      </c>
      <c r="AL742" s="289">
        <f t="shared" si="171"/>
        <v>0</v>
      </c>
      <c r="AM742" s="289">
        <f t="shared" si="171"/>
        <v>0</v>
      </c>
      <c r="AN742" s="289">
        <f t="shared" si="171"/>
        <v>0</v>
      </c>
      <c r="AO742" s="289">
        <f t="shared" si="171"/>
        <v>0</v>
      </c>
      <c r="AP742" s="289">
        <f t="shared" si="171"/>
        <v>0</v>
      </c>
      <c r="AQ742" s="289">
        <f t="shared" si="171"/>
        <v>0</v>
      </c>
      <c r="AR742" s="289">
        <f t="shared" si="171"/>
        <v>0</v>
      </c>
      <c r="AS742" s="289">
        <f t="shared" si="171"/>
        <v>0</v>
      </c>
      <c r="AT742" s="289">
        <f t="shared" si="171"/>
        <v>0</v>
      </c>
      <c r="AU742" s="289">
        <f t="shared" si="171"/>
        <v>0</v>
      </c>
      <c r="AV742" s="289">
        <f t="shared" si="171"/>
        <v>0</v>
      </c>
      <c r="AW742" s="289">
        <f t="shared" si="171"/>
        <v>0</v>
      </c>
      <c r="AX742" s="289">
        <f t="shared" si="171"/>
        <v>0</v>
      </c>
      <c r="AY742" s="289">
        <f t="shared" si="171"/>
        <v>0</v>
      </c>
      <c r="AZ742" s="289">
        <f t="shared" si="171"/>
        <v>0</v>
      </c>
      <c r="BA742" s="289">
        <f t="shared" si="171"/>
        <v>0</v>
      </c>
      <c r="BB742" s="289">
        <f t="shared" si="171"/>
        <v>0</v>
      </c>
      <c r="BC742" s="289">
        <f t="shared" si="171"/>
        <v>0</v>
      </c>
      <c r="BD742" s="289">
        <f t="shared" si="171"/>
        <v>0</v>
      </c>
      <c r="BE742" s="289">
        <f t="shared" si="171"/>
        <v>0</v>
      </c>
      <c r="BF742" s="289">
        <f t="shared" si="171"/>
        <v>0</v>
      </c>
      <c r="BG742" s="289">
        <f t="shared" si="171"/>
        <v>0</v>
      </c>
      <c r="BH742" s="289">
        <f t="shared" si="171"/>
        <v>0</v>
      </c>
      <c r="BI742" s="289">
        <f t="shared" si="171"/>
        <v>0</v>
      </c>
      <c r="BJ742" s="289">
        <f t="shared" si="171"/>
        <v>0</v>
      </c>
      <c r="BK742" s="289">
        <f t="shared" si="171"/>
        <v>0</v>
      </c>
      <c r="BL742" s="289">
        <f t="shared" si="171"/>
        <v>0</v>
      </c>
      <c r="BM742" s="289">
        <f t="shared" si="171"/>
        <v>0</v>
      </c>
      <c r="BN742" s="289">
        <f t="shared" si="171"/>
        <v>0</v>
      </c>
      <c r="BO742" s="289">
        <f t="shared" si="171"/>
        <v>0</v>
      </c>
      <c r="BP742" s="289">
        <f t="shared" si="171"/>
        <v>0</v>
      </c>
      <c r="BQ742" s="289">
        <f t="shared" si="171"/>
        <v>0</v>
      </c>
      <c r="BR742" s="289">
        <f t="shared" si="171"/>
        <v>0</v>
      </c>
      <c r="BS742" s="289">
        <f t="shared" si="171"/>
        <v>0</v>
      </c>
      <c r="BT742" s="289">
        <f t="shared" si="172"/>
        <v>0</v>
      </c>
      <c r="BU742" s="289">
        <f t="shared" si="172"/>
        <v>0</v>
      </c>
      <c r="BV742" s="289">
        <f t="shared" si="172"/>
        <v>0</v>
      </c>
      <c r="BW742" s="289">
        <f t="shared" si="172"/>
        <v>0</v>
      </c>
      <c r="BX742" s="289">
        <f t="shared" si="172"/>
        <v>0</v>
      </c>
      <c r="BY742" s="289">
        <f t="shared" si="172"/>
        <v>0</v>
      </c>
      <c r="CA742" s="289">
        <f t="shared" si="173"/>
        <v>0</v>
      </c>
      <c r="CB742" s="289" t="e">
        <f>CB284-#REF!</f>
        <v>#REF!</v>
      </c>
    </row>
    <row r="743" spans="8:80" hidden="1" x14ac:dyDescent="0.35">
      <c r="H743" s="289">
        <f t="shared" si="171"/>
        <v>0</v>
      </c>
      <c r="I743" s="289">
        <f t="shared" si="171"/>
        <v>0</v>
      </c>
      <c r="J743" s="289">
        <f t="shared" si="171"/>
        <v>0</v>
      </c>
      <c r="K743" s="289">
        <f t="shared" si="171"/>
        <v>0</v>
      </c>
      <c r="L743" s="289">
        <f t="shared" si="171"/>
        <v>0</v>
      </c>
      <c r="M743" s="289">
        <f t="shared" si="171"/>
        <v>0</v>
      </c>
      <c r="N743" s="289">
        <f t="shared" si="171"/>
        <v>0</v>
      </c>
      <c r="O743" s="289">
        <f t="shared" si="171"/>
        <v>0</v>
      </c>
      <c r="P743" s="289">
        <f t="shared" si="171"/>
        <v>0</v>
      </c>
      <c r="Q743" s="289">
        <f t="shared" si="171"/>
        <v>0</v>
      </c>
      <c r="R743" s="289">
        <f t="shared" si="171"/>
        <v>0</v>
      </c>
      <c r="S743" s="289">
        <f t="shared" si="171"/>
        <v>0</v>
      </c>
      <c r="T743" s="289">
        <f t="shared" si="171"/>
        <v>0</v>
      </c>
      <c r="U743" s="289">
        <f t="shared" si="171"/>
        <v>0</v>
      </c>
      <c r="V743" s="289">
        <f t="shared" si="171"/>
        <v>0</v>
      </c>
      <c r="W743" s="289">
        <f t="shared" si="171"/>
        <v>0</v>
      </c>
      <c r="X743" s="289">
        <f t="shared" si="171"/>
        <v>0</v>
      </c>
      <c r="Y743" s="289">
        <f t="shared" si="171"/>
        <v>0</v>
      </c>
      <c r="Z743" s="289">
        <f t="shared" si="171"/>
        <v>0</v>
      </c>
      <c r="AA743" s="289">
        <f t="shared" si="171"/>
        <v>0</v>
      </c>
      <c r="AB743" s="289">
        <f t="shared" si="171"/>
        <v>0</v>
      </c>
      <c r="AC743" s="289">
        <f t="shared" si="171"/>
        <v>0</v>
      </c>
      <c r="AD743" s="289">
        <f t="shared" si="171"/>
        <v>0</v>
      </c>
      <c r="AE743" s="289">
        <f t="shared" si="171"/>
        <v>0</v>
      </c>
      <c r="AF743" s="289">
        <f t="shared" si="171"/>
        <v>0</v>
      </c>
      <c r="AG743" s="289">
        <f t="shared" si="171"/>
        <v>0</v>
      </c>
      <c r="AH743" s="289">
        <f t="shared" si="171"/>
        <v>0</v>
      </c>
      <c r="AI743" s="289">
        <f t="shared" si="171"/>
        <v>0</v>
      </c>
      <c r="AJ743" s="289">
        <f t="shared" si="171"/>
        <v>0</v>
      </c>
      <c r="AK743" s="289">
        <f t="shared" si="171"/>
        <v>0</v>
      </c>
      <c r="AL743" s="289">
        <f t="shared" si="171"/>
        <v>0</v>
      </c>
      <c r="AM743" s="289">
        <f t="shared" si="171"/>
        <v>0</v>
      </c>
      <c r="AN743" s="289">
        <f t="shared" si="171"/>
        <v>0</v>
      </c>
      <c r="AO743" s="289">
        <f t="shared" si="171"/>
        <v>0</v>
      </c>
      <c r="AP743" s="289">
        <f t="shared" si="171"/>
        <v>0</v>
      </c>
      <c r="AQ743" s="289">
        <f t="shared" si="171"/>
        <v>0</v>
      </c>
      <c r="AR743" s="289">
        <f t="shared" si="171"/>
        <v>0</v>
      </c>
      <c r="AS743" s="289">
        <f t="shared" si="171"/>
        <v>0</v>
      </c>
      <c r="AT743" s="289">
        <f t="shared" si="171"/>
        <v>0</v>
      </c>
      <c r="AU743" s="289">
        <f t="shared" si="171"/>
        <v>0</v>
      </c>
      <c r="AV743" s="289">
        <f t="shared" si="171"/>
        <v>0</v>
      </c>
      <c r="AW743" s="289">
        <f t="shared" si="171"/>
        <v>0</v>
      </c>
      <c r="AX743" s="289">
        <f t="shared" si="171"/>
        <v>0</v>
      </c>
      <c r="AY743" s="289">
        <f t="shared" si="171"/>
        <v>0</v>
      </c>
      <c r="AZ743" s="289">
        <f t="shared" si="171"/>
        <v>0</v>
      </c>
      <c r="BA743" s="289">
        <f t="shared" si="171"/>
        <v>0</v>
      </c>
      <c r="BB743" s="289">
        <f t="shared" si="171"/>
        <v>0</v>
      </c>
      <c r="BC743" s="289">
        <f t="shared" si="171"/>
        <v>0</v>
      </c>
      <c r="BD743" s="289">
        <f t="shared" si="171"/>
        <v>0</v>
      </c>
      <c r="BE743" s="289">
        <f t="shared" si="171"/>
        <v>0</v>
      </c>
      <c r="BF743" s="289">
        <f t="shared" si="171"/>
        <v>0</v>
      </c>
      <c r="BG743" s="289">
        <f t="shared" si="171"/>
        <v>0</v>
      </c>
      <c r="BH743" s="289">
        <f t="shared" si="171"/>
        <v>0</v>
      </c>
      <c r="BI743" s="289">
        <f t="shared" si="171"/>
        <v>0</v>
      </c>
      <c r="BJ743" s="289">
        <f t="shared" si="171"/>
        <v>0</v>
      </c>
      <c r="BK743" s="289">
        <f t="shared" si="171"/>
        <v>0</v>
      </c>
      <c r="BL743" s="289">
        <f t="shared" si="171"/>
        <v>0</v>
      </c>
      <c r="BM743" s="289">
        <f t="shared" si="171"/>
        <v>0</v>
      </c>
      <c r="BN743" s="289">
        <f t="shared" si="171"/>
        <v>0</v>
      </c>
      <c r="BO743" s="289">
        <f t="shared" si="171"/>
        <v>0</v>
      </c>
      <c r="BP743" s="289">
        <f t="shared" si="171"/>
        <v>0</v>
      </c>
      <c r="BQ743" s="289">
        <f t="shared" si="171"/>
        <v>0</v>
      </c>
      <c r="BR743" s="289">
        <f t="shared" si="171"/>
        <v>0</v>
      </c>
      <c r="BS743" s="289">
        <f t="shared" ref="BS743:BS750" si="174">BS285-EK285</f>
        <v>0</v>
      </c>
      <c r="BT743" s="289">
        <f t="shared" si="172"/>
        <v>0</v>
      </c>
      <c r="BU743" s="289">
        <f t="shared" si="172"/>
        <v>0</v>
      </c>
      <c r="BV743" s="289">
        <f t="shared" si="172"/>
        <v>0</v>
      </c>
      <c r="BW743" s="289">
        <f t="shared" si="172"/>
        <v>0</v>
      </c>
      <c r="BX743" s="289">
        <f t="shared" si="172"/>
        <v>0</v>
      </c>
      <c r="BY743" s="289">
        <f t="shared" si="172"/>
        <v>0</v>
      </c>
      <c r="CA743" s="289">
        <f t="shared" si="173"/>
        <v>0</v>
      </c>
      <c r="CB743" s="289" t="e">
        <f>CB285-#REF!</f>
        <v>#REF!</v>
      </c>
    </row>
    <row r="744" spans="8:80" hidden="1" x14ac:dyDescent="0.35">
      <c r="H744" s="289">
        <f t="shared" ref="H744:BR748" si="175">H286-BZ286</f>
        <v>0</v>
      </c>
      <c r="I744" s="289">
        <f t="shared" si="175"/>
        <v>0</v>
      </c>
      <c r="J744" s="289">
        <f t="shared" si="175"/>
        <v>0</v>
      </c>
      <c r="K744" s="289">
        <f t="shared" si="175"/>
        <v>0</v>
      </c>
      <c r="L744" s="289">
        <f t="shared" si="175"/>
        <v>0</v>
      </c>
      <c r="M744" s="289">
        <f t="shared" si="175"/>
        <v>0</v>
      </c>
      <c r="N744" s="289">
        <f t="shared" si="175"/>
        <v>0</v>
      </c>
      <c r="O744" s="289">
        <f t="shared" si="175"/>
        <v>0</v>
      </c>
      <c r="P744" s="289">
        <f t="shared" si="175"/>
        <v>0</v>
      </c>
      <c r="Q744" s="289">
        <f t="shared" si="175"/>
        <v>0</v>
      </c>
      <c r="R744" s="289">
        <f t="shared" si="175"/>
        <v>0</v>
      </c>
      <c r="S744" s="289">
        <f t="shared" si="175"/>
        <v>0</v>
      </c>
      <c r="T744" s="289">
        <f t="shared" si="175"/>
        <v>0</v>
      </c>
      <c r="U744" s="289">
        <f t="shared" si="175"/>
        <v>0</v>
      </c>
      <c r="V744" s="289">
        <f t="shared" si="175"/>
        <v>0</v>
      </c>
      <c r="W744" s="289">
        <f t="shared" si="175"/>
        <v>0</v>
      </c>
      <c r="X744" s="289">
        <f t="shared" si="175"/>
        <v>0</v>
      </c>
      <c r="Y744" s="289">
        <f t="shared" si="175"/>
        <v>0</v>
      </c>
      <c r="Z744" s="289">
        <f t="shared" si="175"/>
        <v>0</v>
      </c>
      <c r="AA744" s="289">
        <f t="shared" si="175"/>
        <v>0</v>
      </c>
      <c r="AB744" s="289">
        <f t="shared" si="175"/>
        <v>0</v>
      </c>
      <c r="AC744" s="289">
        <f t="shared" si="175"/>
        <v>0</v>
      </c>
      <c r="AD744" s="289">
        <f t="shared" si="175"/>
        <v>0</v>
      </c>
      <c r="AE744" s="289">
        <f t="shared" si="175"/>
        <v>0</v>
      </c>
      <c r="AF744" s="289">
        <f t="shared" si="175"/>
        <v>0</v>
      </c>
      <c r="AG744" s="289">
        <f t="shared" si="175"/>
        <v>0</v>
      </c>
      <c r="AH744" s="289">
        <f t="shared" si="175"/>
        <v>0</v>
      </c>
      <c r="AI744" s="289">
        <f t="shared" si="175"/>
        <v>0</v>
      </c>
      <c r="AJ744" s="289">
        <f t="shared" si="175"/>
        <v>0</v>
      </c>
      <c r="AK744" s="289">
        <f t="shared" si="175"/>
        <v>0</v>
      </c>
      <c r="AL744" s="289">
        <f t="shared" si="175"/>
        <v>0</v>
      </c>
      <c r="AM744" s="289">
        <f t="shared" si="175"/>
        <v>0</v>
      </c>
      <c r="AN744" s="289">
        <f t="shared" si="175"/>
        <v>0</v>
      </c>
      <c r="AO744" s="289">
        <f t="shared" si="175"/>
        <v>0</v>
      </c>
      <c r="AP744" s="289">
        <f t="shared" si="175"/>
        <v>0</v>
      </c>
      <c r="AQ744" s="289">
        <f t="shared" si="175"/>
        <v>0</v>
      </c>
      <c r="AR744" s="289">
        <f t="shared" si="175"/>
        <v>0</v>
      </c>
      <c r="AS744" s="289">
        <f t="shared" si="175"/>
        <v>0</v>
      </c>
      <c r="AT744" s="289">
        <f t="shared" si="175"/>
        <v>0</v>
      </c>
      <c r="AU744" s="289">
        <f t="shared" si="175"/>
        <v>0</v>
      </c>
      <c r="AV744" s="289">
        <f t="shared" si="175"/>
        <v>0</v>
      </c>
      <c r="AW744" s="289">
        <f t="shared" si="175"/>
        <v>0</v>
      </c>
      <c r="AX744" s="289">
        <f t="shared" si="175"/>
        <v>0</v>
      </c>
      <c r="AY744" s="289">
        <f t="shared" si="175"/>
        <v>0</v>
      </c>
      <c r="AZ744" s="289">
        <f t="shared" si="175"/>
        <v>0</v>
      </c>
      <c r="BA744" s="289">
        <f t="shared" si="175"/>
        <v>0</v>
      </c>
      <c r="BB744" s="289">
        <f t="shared" si="175"/>
        <v>0</v>
      </c>
      <c r="BC744" s="289">
        <f t="shared" si="175"/>
        <v>0</v>
      </c>
      <c r="BD744" s="289">
        <f t="shared" si="175"/>
        <v>0</v>
      </c>
      <c r="BE744" s="289">
        <f t="shared" si="175"/>
        <v>0</v>
      </c>
      <c r="BF744" s="289">
        <f t="shared" si="175"/>
        <v>0</v>
      </c>
      <c r="BG744" s="289">
        <f t="shared" si="175"/>
        <v>0</v>
      </c>
      <c r="BH744" s="289">
        <f t="shared" si="175"/>
        <v>0</v>
      </c>
      <c r="BI744" s="289">
        <f t="shared" si="175"/>
        <v>0</v>
      </c>
      <c r="BJ744" s="289">
        <f t="shared" si="175"/>
        <v>0</v>
      </c>
      <c r="BK744" s="289">
        <f t="shared" si="175"/>
        <v>0</v>
      </c>
      <c r="BL744" s="289">
        <f t="shared" si="175"/>
        <v>0</v>
      </c>
      <c r="BM744" s="289">
        <f t="shared" si="175"/>
        <v>0</v>
      </c>
      <c r="BN744" s="289">
        <f t="shared" si="175"/>
        <v>0</v>
      </c>
      <c r="BO744" s="289">
        <f t="shared" si="175"/>
        <v>0</v>
      </c>
      <c r="BP744" s="289">
        <f t="shared" si="175"/>
        <v>0</v>
      </c>
      <c r="BQ744" s="289">
        <f t="shared" si="175"/>
        <v>0</v>
      </c>
      <c r="BR744" s="289">
        <f t="shared" si="175"/>
        <v>0</v>
      </c>
      <c r="BS744" s="289">
        <f t="shared" si="174"/>
        <v>0</v>
      </c>
      <c r="BT744" s="289">
        <f t="shared" si="172"/>
        <v>0</v>
      </c>
      <c r="BU744" s="289">
        <f t="shared" si="172"/>
        <v>0</v>
      </c>
      <c r="BV744" s="289">
        <f t="shared" si="172"/>
        <v>0</v>
      </c>
      <c r="BW744" s="289">
        <f t="shared" si="172"/>
        <v>0</v>
      </c>
      <c r="BX744" s="289">
        <f t="shared" si="172"/>
        <v>0</v>
      </c>
      <c r="BY744" s="289">
        <f t="shared" si="172"/>
        <v>0</v>
      </c>
      <c r="CA744" s="289">
        <f t="shared" si="173"/>
        <v>0</v>
      </c>
      <c r="CB744" s="289" t="e">
        <f>CB286-#REF!</f>
        <v>#REF!</v>
      </c>
    </row>
    <row r="745" spans="8:80" hidden="1" x14ac:dyDescent="0.35">
      <c r="H745" s="289">
        <f t="shared" si="175"/>
        <v>0</v>
      </c>
      <c r="I745" s="289">
        <f t="shared" si="175"/>
        <v>0</v>
      </c>
      <c r="J745" s="289">
        <f t="shared" si="175"/>
        <v>0</v>
      </c>
      <c r="K745" s="289">
        <f t="shared" si="175"/>
        <v>0</v>
      </c>
      <c r="L745" s="289">
        <f t="shared" si="175"/>
        <v>0</v>
      </c>
      <c r="M745" s="289">
        <f t="shared" si="175"/>
        <v>0</v>
      </c>
      <c r="N745" s="289">
        <f t="shared" si="175"/>
        <v>0</v>
      </c>
      <c r="O745" s="289">
        <f t="shared" si="175"/>
        <v>0</v>
      </c>
      <c r="P745" s="289">
        <f t="shared" si="175"/>
        <v>0</v>
      </c>
      <c r="Q745" s="289">
        <f t="shared" si="175"/>
        <v>0</v>
      </c>
      <c r="R745" s="289">
        <f t="shared" si="175"/>
        <v>0</v>
      </c>
      <c r="S745" s="289">
        <f t="shared" si="175"/>
        <v>0</v>
      </c>
      <c r="T745" s="289">
        <f t="shared" si="175"/>
        <v>0</v>
      </c>
      <c r="U745" s="289">
        <f t="shared" si="175"/>
        <v>0</v>
      </c>
      <c r="V745" s="289">
        <f t="shared" si="175"/>
        <v>0</v>
      </c>
      <c r="W745" s="289">
        <f t="shared" si="175"/>
        <v>0</v>
      </c>
      <c r="X745" s="289">
        <f t="shared" si="175"/>
        <v>0</v>
      </c>
      <c r="Y745" s="289">
        <f t="shared" si="175"/>
        <v>0</v>
      </c>
      <c r="Z745" s="289">
        <f t="shared" si="175"/>
        <v>0</v>
      </c>
      <c r="AA745" s="289">
        <f t="shared" si="175"/>
        <v>0</v>
      </c>
      <c r="AB745" s="289">
        <f t="shared" si="175"/>
        <v>0</v>
      </c>
      <c r="AC745" s="289">
        <f t="shared" si="175"/>
        <v>0</v>
      </c>
      <c r="AD745" s="289">
        <f t="shared" si="175"/>
        <v>0</v>
      </c>
      <c r="AE745" s="289">
        <f t="shared" si="175"/>
        <v>0</v>
      </c>
      <c r="AF745" s="289">
        <f t="shared" si="175"/>
        <v>0</v>
      </c>
      <c r="AG745" s="289">
        <f t="shared" si="175"/>
        <v>0</v>
      </c>
      <c r="AH745" s="289">
        <f t="shared" si="175"/>
        <v>0</v>
      </c>
      <c r="AI745" s="289">
        <f t="shared" si="175"/>
        <v>0</v>
      </c>
      <c r="AJ745" s="289">
        <f t="shared" si="175"/>
        <v>0</v>
      </c>
      <c r="AK745" s="289">
        <f t="shared" si="175"/>
        <v>0</v>
      </c>
      <c r="AL745" s="289">
        <f t="shared" si="175"/>
        <v>0</v>
      </c>
      <c r="AM745" s="289">
        <f t="shared" si="175"/>
        <v>0</v>
      </c>
      <c r="AN745" s="289">
        <f t="shared" si="175"/>
        <v>0</v>
      </c>
      <c r="AO745" s="289">
        <f t="shared" si="175"/>
        <v>0</v>
      </c>
      <c r="AP745" s="289">
        <f t="shared" si="175"/>
        <v>0</v>
      </c>
      <c r="AQ745" s="289">
        <f t="shared" si="175"/>
        <v>0</v>
      </c>
      <c r="AR745" s="289">
        <f t="shared" si="175"/>
        <v>0</v>
      </c>
      <c r="AS745" s="289">
        <f t="shared" si="175"/>
        <v>0</v>
      </c>
      <c r="AT745" s="289">
        <f t="shared" si="175"/>
        <v>0</v>
      </c>
      <c r="AU745" s="289">
        <f t="shared" si="175"/>
        <v>0</v>
      </c>
      <c r="AV745" s="289">
        <f t="shared" si="175"/>
        <v>0</v>
      </c>
      <c r="AW745" s="289">
        <f t="shared" si="175"/>
        <v>0</v>
      </c>
      <c r="AX745" s="289">
        <f t="shared" si="175"/>
        <v>0</v>
      </c>
      <c r="AY745" s="289">
        <f t="shared" si="175"/>
        <v>0</v>
      </c>
      <c r="AZ745" s="289">
        <f t="shared" si="175"/>
        <v>0</v>
      </c>
      <c r="BA745" s="289">
        <f t="shared" si="175"/>
        <v>0</v>
      </c>
      <c r="BB745" s="289">
        <f t="shared" si="175"/>
        <v>0</v>
      </c>
      <c r="BC745" s="289">
        <f t="shared" si="175"/>
        <v>0</v>
      </c>
      <c r="BD745" s="289">
        <f t="shared" si="175"/>
        <v>0</v>
      </c>
      <c r="BE745" s="289">
        <f t="shared" si="175"/>
        <v>0</v>
      </c>
      <c r="BF745" s="289">
        <f t="shared" si="175"/>
        <v>0</v>
      </c>
      <c r="BG745" s="289">
        <f t="shared" si="175"/>
        <v>0</v>
      </c>
      <c r="BH745" s="289">
        <f t="shared" si="175"/>
        <v>0</v>
      </c>
      <c r="BI745" s="289">
        <f t="shared" si="175"/>
        <v>0</v>
      </c>
      <c r="BJ745" s="289">
        <f t="shared" si="175"/>
        <v>0</v>
      </c>
      <c r="BK745" s="289">
        <f t="shared" si="175"/>
        <v>0</v>
      </c>
      <c r="BL745" s="289">
        <f t="shared" si="175"/>
        <v>0</v>
      </c>
      <c r="BM745" s="289">
        <f t="shared" si="175"/>
        <v>0</v>
      </c>
      <c r="BN745" s="289">
        <f t="shared" si="175"/>
        <v>0</v>
      </c>
      <c r="BO745" s="289">
        <f t="shared" si="175"/>
        <v>0</v>
      </c>
      <c r="BP745" s="289">
        <f t="shared" si="175"/>
        <v>0</v>
      </c>
      <c r="BQ745" s="289">
        <f t="shared" si="175"/>
        <v>0</v>
      </c>
      <c r="BR745" s="289">
        <f t="shared" si="175"/>
        <v>0</v>
      </c>
      <c r="BS745" s="289">
        <f t="shared" si="174"/>
        <v>0</v>
      </c>
      <c r="BT745" s="289">
        <f t="shared" si="172"/>
        <v>0</v>
      </c>
      <c r="BU745" s="289">
        <f t="shared" si="172"/>
        <v>0</v>
      </c>
      <c r="BV745" s="289">
        <f t="shared" si="172"/>
        <v>0</v>
      </c>
      <c r="BW745" s="289">
        <f t="shared" si="172"/>
        <v>0</v>
      </c>
      <c r="BX745" s="289">
        <f t="shared" si="172"/>
        <v>0</v>
      </c>
      <c r="BY745" s="289">
        <f t="shared" si="172"/>
        <v>0</v>
      </c>
      <c r="CA745" s="289">
        <f t="shared" si="173"/>
        <v>0</v>
      </c>
      <c r="CB745" s="289" t="e">
        <f>CB287-#REF!</f>
        <v>#REF!</v>
      </c>
    </row>
    <row r="746" spans="8:80" hidden="1" x14ac:dyDescent="0.35">
      <c r="H746" s="289">
        <f t="shared" si="175"/>
        <v>0</v>
      </c>
      <c r="I746" s="289">
        <f t="shared" si="175"/>
        <v>0</v>
      </c>
      <c r="J746" s="289">
        <f t="shared" si="175"/>
        <v>0</v>
      </c>
      <c r="K746" s="289">
        <f t="shared" si="175"/>
        <v>0</v>
      </c>
      <c r="L746" s="289">
        <f t="shared" si="175"/>
        <v>0</v>
      </c>
      <c r="M746" s="289">
        <f t="shared" si="175"/>
        <v>0</v>
      </c>
      <c r="N746" s="289">
        <f t="shared" si="175"/>
        <v>0</v>
      </c>
      <c r="O746" s="289">
        <f t="shared" si="175"/>
        <v>0</v>
      </c>
      <c r="P746" s="289">
        <f t="shared" si="175"/>
        <v>0</v>
      </c>
      <c r="Q746" s="289">
        <f t="shared" si="175"/>
        <v>0</v>
      </c>
      <c r="R746" s="289">
        <f t="shared" si="175"/>
        <v>0</v>
      </c>
      <c r="S746" s="289">
        <f t="shared" si="175"/>
        <v>0</v>
      </c>
      <c r="T746" s="289">
        <f t="shared" si="175"/>
        <v>0</v>
      </c>
      <c r="U746" s="289">
        <f t="shared" si="175"/>
        <v>0</v>
      </c>
      <c r="V746" s="289">
        <f t="shared" si="175"/>
        <v>0</v>
      </c>
      <c r="W746" s="289">
        <f t="shared" si="175"/>
        <v>0</v>
      </c>
      <c r="X746" s="289">
        <f t="shared" si="175"/>
        <v>0</v>
      </c>
      <c r="Y746" s="289">
        <f t="shared" si="175"/>
        <v>0</v>
      </c>
      <c r="Z746" s="289">
        <f t="shared" si="175"/>
        <v>0</v>
      </c>
      <c r="AA746" s="289">
        <f t="shared" si="175"/>
        <v>0</v>
      </c>
      <c r="AB746" s="289">
        <f t="shared" si="175"/>
        <v>0</v>
      </c>
      <c r="AC746" s="289">
        <f t="shared" si="175"/>
        <v>0</v>
      </c>
      <c r="AD746" s="289">
        <f t="shared" si="175"/>
        <v>0</v>
      </c>
      <c r="AE746" s="289">
        <f t="shared" si="175"/>
        <v>0</v>
      </c>
      <c r="AF746" s="289">
        <f t="shared" si="175"/>
        <v>0</v>
      </c>
      <c r="AG746" s="289">
        <f t="shared" si="175"/>
        <v>0</v>
      </c>
      <c r="AH746" s="289">
        <f t="shared" si="175"/>
        <v>0</v>
      </c>
      <c r="AI746" s="289">
        <f t="shared" si="175"/>
        <v>0</v>
      </c>
      <c r="AJ746" s="289">
        <f t="shared" si="175"/>
        <v>0</v>
      </c>
      <c r="AK746" s="289">
        <f t="shared" si="175"/>
        <v>0</v>
      </c>
      <c r="AL746" s="289">
        <f t="shared" si="175"/>
        <v>0</v>
      </c>
      <c r="AM746" s="289">
        <f t="shared" si="175"/>
        <v>0</v>
      </c>
      <c r="AN746" s="289">
        <f t="shared" si="175"/>
        <v>0</v>
      </c>
      <c r="AO746" s="289">
        <f t="shared" si="175"/>
        <v>0</v>
      </c>
      <c r="AP746" s="289">
        <f t="shared" si="175"/>
        <v>0</v>
      </c>
      <c r="AQ746" s="289">
        <f t="shared" si="175"/>
        <v>0</v>
      </c>
      <c r="AR746" s="289">
        <f t="shared" si="175"/>
        <v>0</v>
      </c>
      <c r="AS746" s="289">
        <f t="shared" si="175"/>
        <v>0</v>
      </c>
      <c r="AT746" s="289">
        <f t="shared" si="175"/>
        <v>0</v>
      </c>
      <c r="AU746" s="289">
        <f t="shared" si="175"/>
        <v>0</v>
      </c>
      <c r="AV746" s="289">
        <f t="shared" si="175"/>
        <v>0</v>
      </c>
      <c r="AW746" s="289">
        <f t="shared" si="175"/>
        <v>0</v>
      </c>
      <c r="AX746" s="289">
        <f t="shared" si="175"/>
        <v>0</v>
      </c>
      <c r="AY746" s="289">
        <f t="shared" si="175"/>
        <v>0</v>
      </c>
      <c r="AZ746" s="289">
        <f t="shared" si="175"/>
        <v>0</v>
      </c>
      <c r="BA746" s="289">
        <f t="shared" si="175"/>
        <v>0</v>
      </c>
      <c r="BB746" s="289">
        <f t="shared" si="175"/>
        <v>0</v>
      </c>
      <c r="BC746" s="289">
        <f t="shared" si="175"/>
        <v>0</v>
      </c>
      <c r="BD746" s="289">
        <f t="shared" si="175"/>
        <v>0</v>
      </c>
      <c r="BE746" s="289">
        <f t="shared" si="175"/>
        <v>0</v>
      </c>
      <c r="BF746" s="289">
        <f t="shared" si="175"/>
        <v>0</v>
      </c>
      <c r="BG746" s="289">
        <f t="shared" si="175"/>
        <v>0</v>
      </c>
      <c r="BH746" s="289">
        <f t="shared" si="175"/>
        <v>0</v>
      </c>
      <c r="BI746" s="289">
        <f t="shared" si="175"/>
        <v>0</v>
      </c>
      <c r="BJ746" s="289">
        <f t="shared" si="175"/>
        <v>0</v>
      </c>
      <c r="BK746" s="289">
        <f t="shared" si="175"/>
        <v>0</v>
      </c>
      <c r="BL746" s="289">
        <f t="shared" si="175"/>
        <v>0</v>
      </c>
      <c r="BM746" s="289">
        <f t="shared" si="175"/>
        <v>0</v>
      </c>
      <c r="BN746" s="289">
        <f t="shared" si="175"/>
        <v>0</v>
      </c>
      <c r="BO746" s="289">
        <f t="shared" si="175"/>
        <v>0</v>
      </c>
      <c r="BP746" s="289">
        <f t="shared" si="175"/>
        <v>0</v>
      </c>
      <c r="BQ746" s="289">
        <f t="shared" si="175"/>
        <v>0</v>
      </c>
      <c r="BR746" s="289">
        <f t="shared" si="175"/>
        <v>0</v>
      </c>
      <c r="BS746" s="289">
        <f t="shared" si="174"/>
        <v>0</v>
      </c>
      <c r="BT746" s="289">
        <f t="shared" si="172"/>
        <v>0</v>
      </c>
      <c r="BU746" s="289">
        <f t="shared" si="172"/>
        <v>0</v>
      </c>
      <c r="BV746" s="289">
        <f t="shared" si="172"/>
        <v>0</v>
      </c>
      <c r="BW746" s="289">
        <f t="shared" si="172"/>
        <v>0</v>
      </c>
      <c r="BX746" s="289">
        <f t="shared" si="172"/>
        <v>0</v>
      </c>
      <c r="BY746" s="289">
        <f t="shared" si="172"/>
        <v>0</v>
      </c>
      <c r="CA746" s="289">
        <f t="shared" si="173"/>
        <v>0</v>
      </c>
      <c r="CB746" s="289" t="e">
        <f>CB288-#REF!</f>
        <v>#REF!</v>
      </c>
    </row>
    <row r="747" spans="8:80" hidden="1" x14ac:dyDescent="0.35">
      <c r="H747" s="289">
        <f t="shared" si="175"/>
        <v>0</v>
      </c>
      <c r="I747" s="289">
        <f t="shared" si="175"/>
        <v>0</v>
      </c>
      <c r="J747" s="289">
        <f t="shared" si="175"/>
        <v>0</v>
      </c>
      <c r="K747" s="289">
        <f t="shared" si="175"/>
        <v>0</v>
      </c>
      <c r="L747" s="289">
        <f t="shared" si="175"/>
        <v>0</v>
      </c>
      <c r="M747" s="289">
        <f t="shared" si="175"/>
        <v>0</v>
      </c>
      <c r="N747" s="289">
        <f t="shared" si="175"/>
        <v>0</v>
      </c>
      <c r="O747" s="289">
        <f t="shared" si="175"/>
        <v>0</v>
      </c>
      <c r="P747" s="289">
        <f t="shared" si="175"/>
        <v>0</v>
      </c>
      <c r="Q747" s="289">
        <f t="shared" si="175"/>
        <v>0</v>
      </c>
      <c r="R747" s="289">
        <f t="shared" si="175"/>
        <v>0</v>
      </c>
      <c r="S747" s="289">
        <f t="shared" si="175"/>
        <v>0</v>
      </c>
      <c r="T747" s="289">
        <f t="shared" si="175"/>
        <v>0</v>
      </c>
      <c r="U747" s="289">
        <f t="shared" si="175"/>
        <v>0</v>
      </c>
      <c r="V747" s="289">
        <f t="shared" si="175"/>
        <v>0</v>
      </c>
      <c r="W747" s="289">
        <f t="shared" si="175"/>
        <v>0</v>
      </c>
      <c r="X747" s="289">
        <f t="shared" si="175"/>
        <v>0</v>
      </c>
      <c r="Y747" s="289">
        <f t="shared" si="175"/>
        <v>0</v>
      </c>
      <c r="Z747" s="289">
        <f t="shared" si="175"/>
        <v>0</v>
      </c>
      <c r="AA747" s="289">
        <f t="shared" si="175"/>
        <v>0</v>
      </c>
      <c r="AB747" s="289">
        <f t="shared" si="175"/>
        <v>0</v>
      </c>
      <c r="AC747" s="289">
        <f t="shared" si="175"/>
        <v>0</v>
      </c>
      <c r="AD747" s="289">
        <f t="shared" si="175"/>
        <v>0</v>
      </c>
      <c r="AE747" s="289">
        <f t="shared" si="175"/>
        <v>0</v>
      </c>
      <c r="AF747" s="289">
        <f t="shared" si="175"/>
        <v>0</v>
      </c>
      <c r="AG747" s="289">
        <f t="shared" si="175"/>
        <v>0</v>
      </c>
      <c r="AH747" s="289">
        <f t="shared" si="175"/>
        <v>0</v>
      </c>
      <c r="AI747" s="289">
        <f t="shared" si="175"/>
        <v>0</v>
      </c>
      <c r="AJ747" s="289">
        <f t="shared" si="175"/>
        <v>0</v>
      </c>
      <c r="AK747" s="289">
        <f t="shared" si="175"/>
        <v>0</v>
      </c>
      <c r="AL747" s="289">
        <f t="shared" si="175"/>
        <v>0</v>
      </c>
      <c r="AM747" s="289">
        <f t="shared" si="175"/>
        <v>0</v>
      </c>
      <c r="AN747" s="289">
        <f t="shared" si="175"/>
        <v>0</v>
      </c>
      <c r="AO747" s="289">
        <f t="shared" si="175"/>
        <v>0</v>
      </c>
      <c r="AP747" s="289">
        <f t="shared" si="175"/>
        <v>0</v>
      </c>
      <c r="AQ747" s="289">
        <f t="shared" si="175"/>
        <v>0</v>
      </c>
      <c r="AR747" s="289">
        <f t="shared" si="175"/>
        <v>0</v>
      </c>
      <c r="AS747" s="289">
        <f t="shared" si="175"/>
        <v>0</v>
      </c>
      <c r="AT747" s="289">
        <f t="shared" si="175"/>
        <v>0</v>
      </c>
      <c r="AU747" s="289">
        <f t="shared" si="175"/>
        <v>0</v>
      </c>
      <c r="AV747" s="289">
        <f t="shared" si="175"/>
        <v>0</v>
      </c>
      <c r="AW747" s="289">
        <f t="shared" si="175"/>
        <v>0</v>
      </c>
      <c r="AX747" s="289">
        <f t="shared" si="175"/>
        <v>0</v>
      </c>
      <c r="AY747" s="289">
        <f t="shared" si="175"/>
        <v>0</v>
      </c>
      <c r="AZ747" s="289">
        <f t="shared" si="175"/>
        <v>0</v>
      </c>
      <c r="BA747" s="289">
        <f t="shared" si="175"/>
        <v>0</v>
      </c>
      <c r="BB747" s="289">
        <f t="shared" si="175"/>
        <v>0</v>
      </c>
      <c r="BC747" s="289">
        <f t="shared" si="175"/>
        <v>0</v>
      </c>
      <c r="BD747" s="289">
        <f t="shared" si="175"/>
        <v>0</v>
      </c>
      <c r="BE747" s="289">
        <f t="shared" si="175"/>
        <v>0</v>
      </c>
      <c r="BF747" s="289">
        <f t="shared" si="175"/>
        <v>0</v>
      </c>
      <c r="BG747" s="289">
        <f t="shared" si="175"/>
        <v>0</v>
      </c>
      <c r="BH747" s="289">
        <f t="shared" si="175"/>
        <v>0</v>
      </c>
      <c r="BI747" s="289">
        <f t="shared" si="175"/>
        <v>0</v>
      </c>
      <c r="BJ747" s="289">
        <f t="shared" si="175"/>
        <v>0</v>
      </c>
      <c r="BK747" s="289">
        <f t="shared" si="175"/>
        <v>0</v>
      </c>
      <c r="BL747" s="289">
        <f t="shared" si="175"/>
        <v>0</v>
      </c>
      <c r="BM747" s="289">
        <f t="shared" si="175"/>
        <v>0</v>
      </c>
      <c r="BN747" s="289">
        <f t="shared" si="175"/>
        <v>0</v>
      </c>
      <c r="BO747" s="289">
        <f t="shared" si="175"/>
        <v>0</v>
      </c>
      <c r="BP747" s="289">
        <f t="shared" si="175"/>
        <v>0</v>
      </c>
      <c r="BQ747" s="289">
        <f t="shared" si="175"/>
        <v>0</v>
      </c>
      <c r="BR747" s="289">
        <f t="shared" si="175"/>
        <v>0</v>
      </c>
      <c r="BS747" s="289">
        <f t="shared" si="174"/>
        <v>0</v>
      </c>
      <c r="BT747" s="289">
        <f t="shared" si="172"/>
        <v>0</v>
      </c>
      <c r="BU747" s="289">
        <f t="shared" si="172"/>
        <v>0</v>
      </c>
      <c r="BV747" s="289">
        <f t="shared" si="172"/>
        <v>0</v>
      </c>
      <c r="BW747" s="289">
        <f t="shared" si="172"/>
        <v>0</v>
      </c>
      <c r="BX747" s="289">
        <f t="shared" si="172"/>
        <v>0</v>
      </c>
      <c r="BY747" s="289">
        <f t="shared" si="172"/>
        <v>0</v>
      </c>
      <c r="CA747" s="289">
        <f t="shared" si="173"/>
        <v>0</v>
      </c>
      <c r="CB747" s="289" t="e">
        <f>CB289-#REF!</f>
        <v>#REF!</v>
      </c>
    </row>
    <row r="748" spans="8:80" hidden="1" x14ac:dyDescent="0.35">
      <c r="H748" s="289">
        <f t="shared" si="175"/>
        <v>0</v>
      </c>
      <c r="I748" s="289">
        <f t="shared" si="175"/>
        <v>0</v>
      </c>
      <c r="J748" s="289">
        <f t="shared" si="175"/>
        <v>0</v>
      </c>
      <c r="K748" s="289">
        <f t="shared" ref="K748:BR750" si="176">K290-CC290</f>
        <v>0</v>
      </c>
      <c r="L748" s="289">
        <f t="shared" si="176"/>
        <v>0</v>
      </c>
      <c r="M748" s="289">
        <f t="shared" si="176"/>
        <v>0</v>
      </c>
      <c r="N748" s="289">
        <f t="shared" si="176"/>
        <v>0</v>
      </c>
      <c r="O748" s="289">
        <f t="shared" si="176"/>
        <v>0</v>
      </c>
      <c r="P748" s="289">
        <f t="shared" si="176"/>
        <v>0</v>
      </c>
      <c r="Q748" s="289">
        <f t="shared" si="176"/>
        <v>0</v>
      </c>
      <c r="R748" s="289">
        <f t="shared" si="176"/>
        <v>0</v>
      </c>
      <c r="S748" s="289">
        <f t="shared" si="176"/>
        <v>0</v>
      </c>
      <c r="T748" s="289">
        <f t="shared" si="176"/>
        <v>0</v>
      </c>
      <c r="U748" s="289">
        <f t="shared" si="176"/>
        <v>0</v>
      </c>
      <c r="V748" s="289">
        <f t="shared" si="176"/>
        <v>0</v>
      </c>
      <c r="W748" s="289">
        <f t="shared" si="176"/>
        <v>0</v>
      </c>
      <c r="X748" s="289">
        <f t="shared" si="176"/>
        <v>0</v>
      </c>
      <c r="Y748" s="289">
        <f t="shared" si="176"/>
        <v>0</v>
      </c>
      <c r="Z748" s="289">
        <f t="shared" si="176"/>
        <v>0</v>
      </c>
      <c r="AA748" s="289">
        <f t="shared" si="176"/>
        <v>0</v>
      </c>
      <c r="AB748" s="289">
        <f t="shared" si="176"/>
        <v>0</v>
      </c>
      <c r="AC748" s="289">
        <f t="shared" si="176"/>
        <v>0</v>
      </c>
      <c r="AD748" s="289">
        <f t="shared" si="176"/>
        <v>0</v>
      </c>
      <c r="AE748" s="289">
        <f t="shared" si="176"/>
        <v>0</v>
      </c>
      <c r="AF748" s="289">
        <f t="shared" si="176"/>
        <v>0</v>
      </c>
      <c r="AG748" s="289">
        <f t="shared" si="176"/>
        <v>0</v>
      </c>
      <c r="AH748" s="289">
        <f t="shared" si="176"/>
        <v>0</v>
      </c>
      <c r="AI748" s="289">
        <f t="shared" si="176"/>
        <v>0</v>
      </c>
      <c r="AJ748" s="289">
        <f t="shared" si="176"/>
        <v>0</v>
      </c>
      <c r="AK748" s="289">
        <f t="shared" si="176"/>
        <v>0</v>
      </c>
      <c r="AL748" s="289">
        <f t="shared" si="176"/>
        <v>0</v>
      </c>
      <c r="AM748" s="289">
        <f t="shared" si="176"/>
        <v>0</v>
      </c>
      <c r="AN748" s="289">
        <f t="shared" si="176"/>
        <v>0</v>
      </c>
      <c r="AO748" s="289">
        <f t="shared" si="176"/>
        <v>0</v>
      </c>
      <c r="AP748" s="289">
        <f t="shared" si="176"/>
        <v>0</v>
      </c>
      <c r="AQ748" s="289">
        <f t="shared" si="176"/>
        <v>0</v>
      </c>
      <c r="AR748" s="289">
        <f t="shared" si="176"/>
        <v>0</v>
      </c>
      <c r="AS748" s="289">
        <f t="shared" si="176"/>
        <v>0</v>
      </c>
      <c r="AT748" s="289">
        <f t="shared" si="176"/>
        <v>0</v>
      </c>
      <c r="AU748" s="289">
        <f t="shared" si="176"/>
        <v>0</v>
      </c>
      <c r="AV748" s="289">
        <f t="shared" si="176"/>
        <v>0</v>
      </c>
      <c r="AW748" s="289">
        <f t="shared" si="176"/>
        <v>0</v>
      </c>
      <c r="AX748" s="289">
        <f t="shared" si="176"/>
        <v>0</v>
      </c>
      <c r="AY748" s="289">
        <f t="shared" si="176"/>
        <v>0</v>
      </c>
      <c r="AZ748" s="289">
        <f t="shared" si="176"/>
        <v>0</v>
      </c>
      <c r="BA748" s="289">
        <f t="shared" si="176"/>
        <v>0</v>
      </c>
      <c r="BB748" s="289">
        <f t="shared" si="176"/>
        <v>0</v>
      </c>
      <c r="BC748" s="289">
        <f t="shared" si="176"/>
        <v>0</v>
      </c>
      <c r="BD748" s="289">
        <f t="shared" si="176"/>
        <v>0</v>
      </c>
      <c r="BE748" s="289">
        <f t="shared" si="176"/>
        <v>0</v>
      </c>
      <c r="BF748" s="289">
        <f t="shared" si="176"/>
        <v>0</v>
      </c>
      <c r="BG748" s="289">
        <f t="shared" si="176"/>
        <v>0</v>
      </c>
      <c r="BH748" s="289">
        <f t="shared" si="176"/>
        <v>0</v>
      </c>
      <c r="BI748" s="289">
        <f t="shared" si="176"/>
        <v>0</v>
      </c>
      <c r="BJ748" s="289">
        <f t="shared" si="176"/>
        <v>0</v>
      </c>
      <c r="BK748" s="289">
        <f t="shared" si="176"/>
        <v>0</v>
      </c>
      <c r="BL748" s="289">
        <f t="shared" si="176"/>
        <v>0</v>
      </c>
      <c r="BM748" s="289">
        <f t="shared" si="176"/>
        <v>0</v>
      </c>
      <c r="BN748" s="289">
        <f t="shared" si="176"/>
        <v>0</v>
      </c>
      <c r="BO748" s="289">
        <f t="shared" si="176"/>
        <v>0</v>
      </c>
      <c r="BP748" s="289">
        <f t="shared" si="176"/>
        <v>0</v>
      </c>
      <c r="BQ748" s="289">
        <f t="shared" si="176"/>
        <v>0</v>
      </c>
      <c r="BR748" s="289">
        <f t="shared" si="176"/>
        <v>0</v>
      </c>
      <c r="BS748" s="289">
        <f t="shared" si="174"/>
        <v>0</v>
      </c>
      <c r="BT748" s="289">
        <f t="shared" si="172"/>
        <v>0</v>
      </c>
      <c r="BU748" s="289">
        <f t="shared" si="172"/>
        <v>0</v>
      </c>
      <c r="BV748" s="289">
        <f t="shared" si="172"/>
        <v>0</v>
      </c>
      <c r="BW748" s="289">
        <f t="shared" si="172"/>
        <v>0</v>
      </c>
      <c r="BX748" s="289">
        <f t="shared" si="172"/>
        <v>0</v>
      </c>
      <c r="BY748" s="289">
        <f t="shared" si="172"/>
        <v>0</v>
      </c>
      <c r="CA748" s="289">
        <f t="shared" si="173"/>
        <v>0</v>
      </c>
      <c r="CB748" s="289" t="e">
        <f>CB290-#REF!</f>
        <v>#REF!</v>
      </c>
    </row>
    <row r="749" spans="8:80" hidden="1" x14ac:dyDescent="0.35">
      <c r="H749" s="289">
        <f t="shared" ref="H749:J750" si="177">H291-BZ291</f>
        <v>0</v>
      </c>
      <c r="I749" s="289">
        <f t="shared" si="177"/>
        <v>0</v>
      </c>
      <c r="J749" s="289">
        <f t="shared" si="177"/>
        <v>0</v>
      </c>
      <c r="K749" s="289">
        <f t="shared" si="176"/>
        <v>0</v>
      </c>
      <c r="L749" s="289">
        <f t="shared" si="176"/>
        <v>0</v>
      </c>
      <c r="M749" s="289">
        <f t="shared" si="176"/>
        <v>0</v>
      </c>
      <c r="N749" s="289">
        <f t="shared" si="176"/>
        <v>0</v>
      </c>
      <c r="O749" s="289">
        <f t="shared" si="176"/>
        <v>0</v>
      </c>
      <c r="P749" s="289">
        <f t="shared" si="176"/>
        <v>0</v>
      </c>
      <c r="Q749" s="289">
        <f t="shared" si="176"/>
        <v>0</v>
      </c>
      <c r="R749" s="289">
        <f t="shared" si="176"/>
        <v>0</v>
      </c>
      <c r="S749" s="289">
        <f t="shared" si="176"/>
        <v>0</v>
      </c>
      <c r="T749" s="289">
        <f t="shared" si="176"/>
        <v>0</v>
      </c>
      <c r="U749" s="289">
        <f t="shared" si="176"/>
        <v>0</v>
      </c>
      <c r="V749" s="289">
        <f t="shared" si="176"/>
        <v>0</v>
      </c>
      <c r="W749" s="289">
        <f t="shared" si="176"/>
        <v>0</v>
      </c>
      <c r="X749" s="289">
        <f t="shared" si="176"/>
        <v>0</v>
      </c>
      <c r="Y749" s="289">
        <f t="shared" si="176"/>
        <v>0</v>
      </c>
      <c r="Z749" s="289">
        <f t="shared" si="176"/>
        <v>0</v>
      </c>
      <c r="AA749" s="289">
        <f t="shared" si="176"/>
        <v>0</v>
      </c>
      <c r="AB749" s="289">
        <f t="shared" si="176"/>
        <v>0</v>
      </c>
      <c r="AC749" s="289">
        <f t="shared" si="176"/>
        <v>0</v>
      </c>
      <c r="AD749" s="289">
        <f t="shared" si="176"/>
        <v>0</v>
      </c>
      <c r="AE749" s="289">
        <f t="shared" si="176"/>
        <v>0</v>
      </c>
      <c r="AF749" s="289">
        <f t="shared" si="176"/>
        <v>0</v>
      </c>
      <c r="AG749" s="289">
        <f t="shared" si="176"/>
        <v>0</v>
      </c>
      <c r="AH749" s="289">
        <f t="shared" si="176"/>
        <v>0</v>
      </c>
      <c r="AI749" s="289">
        <f t="shared" si="176"/>
        <v>0</v>
      </c>
      <c r="AJ749" s="289">
        <f t="shared" si="176"/>
        <v>0</v>
      </c>
      <c r="AK749" s="289">
        <f t="shared" si="176"/>
        <v>0</v>
      </c>
      <c r="AL749" s="289">
        <f t="shared" si="176"/>
        <v>0</v>
      </c>
      <c r="AM749" s="289">
        <f t="shared" si="176"/>
        <v>0</v>
      </c>
      <c r="AN749" s="289">
        <f t="shared" si="176"/>
        <v>0</v>
      </c>
      <c r="AO749" s="289">
        <f t="shared" si="176"/>
        <v>0</v>
      </c>
      <c r="AP749" s="289">
        <f t="shared" si="176"/>
        <v>0</v>
      </c>
      <c r="AQ749" s="289">
        <f t="shared" si="176"/>
        <v>0</v>
      </c>
      <c r="AR749" s="289">
        <f t="shared" si="176"/>
        <v>0</v>
      </c>
      <c r="AS749" s="289">
        <f t="shared" si="176"/>
        <v>0</v>
      </c>
      <c r="AT749" s="289">
        <f t="shared" si="176"/>
        <v>0</v>
      </c>
      <c r="AU749" s="289">
        <f t="shared" si="176"/>
        <v>0</v>
      </c>
      <c r="AV749" s="289">
        <f t="shared" si="176"/>
        <v>0</v>
      </c>
      <c r="AW749" s="289">
        <f t="shared" si="176"/>
        <v>0</v>
      </c>
      <c r="AX749" s="289">
        <f t="shared" si="176"/>
        <v>0</v>
      </c>
      <c r="AY749" s="289">
        <f t="shared" si="176"/>
        <v>0</v>
      </c>
      <c r="AZ749" s="289">
        <f t="shared" si="176"/>
        <v>0</v>
      </c>
      <c r="BA749" s="289">
        <f t="shared" si="176"/>
        <v>0</v>
      </c>
      <c r="BB749" s="289">
        <f t="shared" si="176"/>
        <v>0</v>
      </c>
      <c r="BC749" s="289">
        <f t="shared" si="176"/>
        <v>0</v>
      </c>
      <c r="BD749" s="289">
        <f t="shared" si="176"/>
        <v>0</v>
      </c>
      <c r="BE749" s="289">
        <f t="shared" si="176"/>
        <v>0</v>
      </c>
      <c r="BF749" s="289">
        <f t="shared" si="176"/>
        <v>0</v>
      </c>
      <c r="BG749" s="289">
        <f t="shared" si="176"/>
        <v>0</v>
      </c>
      <c r="BH749" s="289">
        <f t="shared" si="176"/>
        <v>0</v>
      </c>
      <c r="BI749" s="289">
        <f t="shared" si="176"/>
        <v>0</v>
      </c>
      <c r="BJ749" s="289">
        <f t="shared" si="176"/>
        <v>0</v>
      </c>
      <c r="BK749" s="289">
        <f t="shared" si="176"/>
        <v>0</v>
      </c>
      <c r="BL749" s="289">
        <f t="shared" si="176"/>
        <v>0</v>
      </c>
      <c r="BM749" s="289">
        <f t="shared" si="176"/>
        <v>0</v>
      </c>
      <c r="BN749" s="289">
        <f t="shared" si="176"/>
        <v>0</v>
      </c>
      <c r="BO749" s="289">
        <f t="shared" si="176"/>
        <v>0</v>
      </c>
      <c r="BP749" s="289">
        <f t="shared" si="176"/>
        <v>0</v>
      </c>
      <c r="BQ749" s="289">
        <f t="shared" si="176"/>
        <v>0</v>
      </c>
      <c r="BR749" s="289">
        <f t="shared" si="176"/>
        <v>0</v>
      </c>
      <c r="BS749" s="289">
        <f t="shared" si="174"/>
        <v>0</v>
      </c>
      <c r="BT749" s="289">
        <f t="shared" si="172"/>
        <v>0</v>
      </c>
      <c r="BU749" s="289">
        <f t="shared" si="172"/>
        <v>0</v>
      </c>
      <c r="BV749" s="289">
        <f t="shared" si="172"/>
        <v>0</v>
      </c>
      <c r="BW749" s="289">
        <f t="shared" si="172"/>
        <v>0</v>
      </c>
      <c r="BX749" s="289">
        <f t="shared" si="172"/>
        <v>0</v>
      </c>
      <c r="BY749" s="289">
        <f t="shared" si="172"/>
        <v>0</v>
      </c>
      <c r="CA749" s="289">
        <f t="shared" si="173"/>
        <v>0</v>
      </c>
      <c r="CB749" s="289" t="e">
        <f>CB291-#REF!</f>
        <v>#REF!</v>
      </c>
    </row>
    <row r="750" spans="8:80" hidden="1" x14ac:dyDescent="0.35">
      <c r="H750" s="289">
        <f t="shared" si="177"/>
        <v>0</v>
      </c>
      <c r="I750" s="289">
        <f t="shared" si="177"/>
        <v>0</v>
      </c>
      <c r="J750" s="289">
        <f t="shared" si="177"/>
        <v>0</v>
      </c>
      <c r="K750" s="289">
        <f t="shared" si="176"/>
        <v>0</v>
      </c>
      <c r="L750" s="289">
        <f t="shared" si="176"/>
        <v>0</v>
      </c>
      <c r="M750" s="289">
        <f t="shared" si="176"/>
        <v>0</v>
      </c>
      <c r="N750" s="289">
        <f t="shared" si="176"/>
        <v>0</v>
      </c>
      <c r="O750" s="289">
        <f t="shared" si="176"/>
        <v>0</v>
      </c>
      <c r="P750" s="289">
        <f t="shared" si="176"/>
        <v>0</v>
      </c>
      <c r="Q750" s="289">
        <f t="shared" si="176"/>
        <v>0</v>
      </c>
      <c r="R750" s="289">
        <f t="shared" si="176"/>
        <v>0</v>
      </c>
      <c r="S750" s="289">
        <f t="shared" si="176"/>
        <v>0</v>
      </c>
      <c r="T750" s="289">
        <f t="shared" si="176"/>
        <v>0</v>
      </c>
      <c r="U750" s="289">
        <f t="shared" si="176"/>
        <v>0</v>
      </c>
      <c r="V750" s="289">
        <f t="shared" si="176"/>
        <v>0</v>
      </c>
      <c r="W750" s="289">
        <f t="shared" si="176"/>
        <v>0</v>
      </c>
      <c r="X750" s="289">
        <f t="shared" si="176"/>
        <v>0</v>
      </c>
      <c r="Y750" s="289">
        <f t="shared" si="176"/>
        <v>0</v>
      </c>
      <c r="Z750" s="289">
        <f t="shared" si="176"/>
        <v>0</v>
      </c>
      <c r="AA750" s="289">
        <f t="shared" si="176"/>
        <v>0</v>
      </c>
      <c r="AB750" s="289">
        <f t="shared" si="176"/>
        <v>0</v>
      </c>
      <c r="AC750" s="289">
        <f t="shared" si="176"/>
        <v>0</v>
      </c>
      <c r="AD750" s="289">
        <f t="shared" si="176"/>
        <v>0</v>
      </c>
      <c r="AE750" s="289">
        <f t="shared" si="176"/>
        <v>0</v>
      </c>
      <c r="AF750" s="289">
        <f t="shared" si="176"/>
        <v>0</v>
      </c>
      <c r="AG750" s="289">
        <f t="shared" si="176"/>
        <v>0</v>
      </c>
      <c r="AH750" s="289">
        <f t="shared" si="176"/>
        <v>0</v>
      </c>
      <c r="AI750" s="289">
        <f t="shared" si="176"/>
        <v>0</v>
      </c>
      <c r="AJ750" s="289">
        <f t="shared" si="176"/>
        <v>0</v>
      </c>
      <c r="AK750" s="289">
        <f t="shared" si="176"/>
        <v>0</v>
      </c>
      <c r="AL750" s="289">
        <f t="shared" si="176"/>
        <v>0</v>
      </c>
      <c r="AM750" s="289">
        <f t="shared" si="176"/>
        <v>0</v>
      </c>
      <c r="AN750" s="289">
        <f t="shared" si="176"/>
        <v>0</v>
      </c>
      <c r="AO750" s="289">
        <f t="shared" si="176"/>
        <v>0</v>
      </c>
      <c r="AP750" s="289">
        <f t="shared" si="176"/>
        <v>0</v>
      </c>
      <c r="AQ750" s="289">
        <f t="shared" si="176"/>
        <v>0</v>
      </c>
      <c r="AR750" s="289">
        <f t="shared" si="176"/>
        <v>0</v>
      </c>
      <c r="AS750" s="289">
        <f t="shared" si="176"/>
        <v>0</v>
      </c>
      <c r="AT750" s="289">
        <f t="shared" si="176"/>
        <v>0</v>
      </c>
      <c r="AU750" s="289">
        <f t="shared" si="176"/>
        <v>0</v>
      </c>
      <c r="AV750" s="289">
        <f t="shared" si="176"/>
        <v>0</v>
      </c>
      <c r="AW750" s="289">
        <f t="shared" si="176"/>
        <v>0</v>
      </c>
      <c r="AX750" s="289">
        <f t="shared" si="176"/>
        <v>0</v>
      </c>
      <c r="AY750" s="289">
        <f t="shared" si="176"/>
        <v>0</v>
      </c>
      <c r="AZ750" s="289">
        <f t="shared" si="176"/>
        <v>0</v>
      </c>
      <c r="BA750" s="289">
        <f t="shared" si="176"/>
        <v>0</v>
      </c>
      <c r="BB750" s="289">
        <f t="shared" si="176"/>
        <v>0</v>
      </c>
      <c r="BC750" s="289">
        <f t="shared" si="176"/>
        <v>0</v>
      </c>
      <c r="BD750" s="289">
        <f t="shared" si="176"/>
        <v>0</v>
      </c>
      <c r="BE750" s="289">
        <f t="shared" si="176"/>
        <v>0</v>
      </c>
      <c r="BF750" s="289">
        <f t="shared" si="176"/>
        <v>0</v>
      </c>
      <c r="BG750" s="289">
        <f t="shared" si="176"/>
        <v>0</v>
      </c>
      <c r="BH750" s="289">
        <f t="shared" si="176"/>
        <v>0</v>
      </c>
      <c r="BI750" s="289">
        <f t="shared" si="176"/>
        <v>0</v>
      </c>
      <c r="BJ750" s="289">
        <f t="shared" si="176"/>
        <v>0</v>
      </c>
      <c r="BK750" s="289">
        <f t="shared" si="176"/>
        <v>0</v>
      </c>
      <c r="BL750" s="289">
        <f t="shared" si="176"/>
        <v>0</v>
      </c>
      <c r="BM750" s="289">
        <f t="shared" si="176"/>
        <v>0</v>
      </c>
      <c r="BN750" s="289">
        <f t="shared" si="176"/>
        <v>0</v>
      </c>
      <c r="BO750" s="289">
        <f t="shared" si="176"/>
        <v>0</v>
      </c>
      <c r="BP750" s="289">
        <f t="shared" si="176"/>
        <v>0</v>
      </c>
      <c r="BQ750" s="289">
        <f t="shared" si="176"/>
        <v>0</v>
      </c>
      <c r="BR750" s="289">
        <f t="shared" si="176"/>
        <v>0</v>
      </c>
      <c r="BS750" s="289">
        <f t="shared" si="174"/>
        <v>0</v>
      </c>
      <c r="BT750" s="289">
        <f t="shared" si="172"/>
        <v>0</v>
      </c>
      <c r="BU750" s="289">
        <f t="shared" si="172"/>
        <v>0</v>
      </c>
      <c r="BV750" s="289">
        <f t="shared" si="172"/>
        <v>0</v>
      </c>
      <c r="BW750" s="289">
        <f t="shared" si="172"/>
        <v>0</v>
      </c>
      <c r="BX750" s="289">
        <f t="shared" si="172"/>
        <v>0</v>
      </c>
      <c r="BY750" s="289">
        <f t="shared" si="172"/>
        <v>0</v>
      </c>
      <c r="CA750" s="289">
        <f t="shared" si="173"/>
        <v>0</v>
      </c>
      <c r="CB750" s="289" t="e">
        <f>CB292-#REF!</f>
        <v>#REF!</v>
      </c>
    </row>
    <row r="751" spans="8:80" hidden="1" x14ac:dyDescent="0.35">
      <c r="H751" s="289">
        <f t="shared" ref="H751:BS755" si="178">H294-BZ294</f>
        <v>0</v>
      </c>
      <c r="I751" s="289">
        <f t="shared" si="178"/>
        <v>0</v>
      </c>
      <c r="J751" s="289">
        <f t="shared" si="178"/>
        <v>0</v>
      </c>
      <c r="K751" s="289">
        <f t="shared" si="178"/>
        <v>0</v>
      </c>
      <c r="L751" s="289">
        <f t="shared" si="178"/>
        <v>0</v>
      </c>
      <c r="M751" s="289">
        <f t="shared" si="178"/>
        <v>0</v>
      </c>
      <c r="N751" s="289">
        <f t="shared" si="178"/>
        <v>0</v>
      </c>
      <c r="O751" s="289">
        <f t="shared" si="178"/>
        <v>0</v>
      </c>
      <c r="P751" s="289">
        <f t="shared" si="178"/>
        <v>0</v>
      </c>
      <c r="Q751" s="289">
        <f t="shared" si="178"/>
        <v>0</v>
      </c>
      <c r="R751" s="289">
        <f t="shared" si="178"/>
        <v>0</v>
      </c>
      <c r="S751" s="289">
        <f t="shared" si="178"/>
        <v>0</v>
      </c>
      <c r="T751" s="289">
        <f t="shared" si="178"/>
        <v>0</v>
      </c>
      <c r="U751" s="289">
        <f t="shared" si="178"/>
        <v>0</v>
      </c>
      <c r="V751" s="289">
        <f t="shared" si="178"/>
        <v>0</v>
      </c>
      <c r="W751" s="289">
        <f t="shared" si="178"/>
        <v>0</v>
      </c>
      <c r="X751" s="289">
        <f t="shared" si="178"/>
        <v>0</v>
      </c>
      <c r="Y751" s="289">
        <f t="shared" si="178"/>
        <v>0</v>
      </c>
      <c r="Z751" s="289">
        <f t="shared" si="178"/>
        <v>0</v>
      </c>
      <c r="AA751" s="289">
        <f t="shared" si="178"/>
        <v>0</v>
      </c>
      <c r="AB751" s="289">
        <f t="shared" si="178"/>
        <v>0</v>
      </c>
      <c r="AC751" s="289">
        <f t="shared" si="178"/>
        <v>0</v>
      </c>
      <c r="AD751" s="289">
        <f t="shared" si="178"/>
        <v>0</v>
      </c>
      <c r="AE751" s="289">
        <f t="shared" si="178"/>
        <v>0</v>
      </c>
      <c r="AF751" s="289">
        <f t="shared" si="178"/>
        <v>0</v>
      </c>
      <c r="AG751" s="289">
        <f t="shared" si="178"/>
        <v>0</v>
      </c>
      <c r="AH751" s="289">
        <f t="shared" si="178"/>
        <v>0</v>
      </c>
      <c r="AI751" s="289">
        <f t="shared" si="178"/>
        <v>0</v>
      </c>
      <c r="AJ751" s="289">
        <f t="shared" si="178"/>
        <v>0</v>
      </c>
      <c r="AK751" s="289">
        <f t="shared" si="178"/>
        <v>0</v>
      </c>
      <c r="AL751" s="289">
        <f t="shared" si="178"/>
        <v>0</v>
      </c>
      <c r="AM751" s="289">
        <f t="shared" si="178"/>
        <v>0</v>
      </c>
      <c r="AN751" s="289">
        <f t="shared" si="178"/>
        <v>0</v>
      </c>
      <c r="AO751" s="289">
        <f t="shared" si="178"/>
        <v>0</v>
      </c>
      <c r="AP751" s="289">
        <f t="shared" si="178"/>
        <v>0</v>
      </c>
      <c r="AQ751" s="289">
        <f t="shared" si="178"/>
        <v>0</v>
      </c>
      <c r="AR751" s="289">
        <f t="shared" si="178"/>
        <v>0</v>
      </c>
      <c r="AS751" s="289">
        <f t="shared" si="178"/>
        <v>0</v>
      </c>
      <c r="AT751" s="289">
        <f t="shared" si="178"/>
        <v>0</v>
      </c>
      <c r="AU751" s="289">
        <f t="shared" si="178"/>
        <v>0</v>
      </c>
      <c r="AV751" s="289">
        <f t="shared" si="178"/>
        <v>0</v>
      </c>
      <c r="AW751" s="289">
        <f t="shared" si="178"/>
        <v>0</v>
      </c>
      <c r="AX751" s="289">
        <f t="shared" si="178"/>
        <v>0</v>
      </c>
      <c r="AY751" s="289">
        <f t="shared" si="178"/>
        <v>0</v>
      </c>
      <c r="AZ751" s="289">
        <f t="shared" si="178"/>
        <v>0</v>
      </c>
      <c r="BA751" s="289">
        <f t="shared" si="178"/>
        <v>0</v>
      </c>
      <c r="BB751" s="289">
        <f t="shared" si="178"/>
        <v>0</v>
      </c>
      <c r="BC751" s="289">
        <f t="shared" si="178"/>
        <v>0</v>
      </c>
      <c r="BD751" s="289">
        <f t="shared" si="178"/>
        <v>0</v>
      </c>
      <c r="BE751" s="289">
        <f t="shared" si="178"/>
        <v>0</v>
      </c>
      <c r="BF751" s="289">
        <f t="shared" si="178"/>
        <v>0</v>
      </c>
      <c r="BG751" s="289">
        <f t="shared" si="178"/>
        <v>0</v>
      </c>
      <c r="BH751" s="289">
        <f t="shared" si="178"/>
        <v>0</v>
      </c>
      <c r="BI751" s="289">
        <f t="shared" si="178"/>
        <v>0</v>
      </c>
      <c r="BJ751" s="289">
        <f t="shared" si="178"/>
        <v>0</v>
      </c>
      <c r="BK751" s="289">
        <f t="shared" si="178"/>
        <v>0</v>
      </c>
      <c r="BL751" s="289">
        <f t="shared" si="178"/>
        <v>0</v>
      </c>
      <c r="BM751" s="289">
        <f t="shared" si="178"/>
        <v>0</v>
      </c>
      <c r="BN751" s="289">
        <f t="shared" si="178"/>
        <v>0</v>
      </c>
      <c r="BO751" s="289">
        <f t="shared" si="178"/>
        <v>0</v>
      </c>
      <c r="BP751" s="289">
        <f t="shared" si="178"/>
        <v>0</v>
      </c>
      <c r="BQ751" s="289">
        <f t="shared" si="178"/>
        <v>0</v>
      </c>
      <c r="BR751" s="289">
        <f t="shared" si="178"/>
        <v>0</v>
      </c>
      <c r="BS751" s="289">
        <f t="shared" si="178"/>
        <v>0</v>
      </c>
      <c r="BT751" s="289">
        <f t="shared" ref="BP751:BY755" si="179">BT294-EL294</f>
        <v>0</v>
      </c>
      <c r="BU751" s="289">
        <f t="shared" si="179"/>
        <v>0</v>
      </c>
      <c r="BV751" s="289">
        <f t="shared" si="179"/>
        <v>0</v>
      </c>
      <c r="BW751" s="289">
        <f t="shared" si="179"/>
        <v>0</v>
      </c>
      <c r="BX751" s="289">
        <f t="shared" si="179"/>
        <v>0</v>
      </c>
      <c r="BY751" s="289">
        <f t="shared" si="179"/>
        <v>0</v>
      </c>
      <c r="CA751" s="289">
        <f>CA294-ER294</f>
        <v>0</v>
      </c>
      <c r="CB751" s="289" t="e">
        <f>CB294-#REF!</f>
        <v>#REF!</v>
      </c>
    </row>
    <row r="752" spans="8:80" hidden="1" x14ac:dyDescent="0.35">
      <c r="H752" s="289">
        <f t="shared" si="178"/>
        <v>0</v>
      </c>
      <c r="I752" s="289">
        <f t="shared" si="178"/>
        <v>0</v>
      </c>
      <c r="J752" s="289">
        <f t="shared" si="178"/>
        <v>0</v>
      </c>
      <c r="K752" s="289">
        <f t="shared" si="178"/>
        <v>0</v>
      </c>
      <c r="L752" s="289">
        <f t="shared" si="178"/>
        <v>0</v>
      </c>
      <c r="M752" s="289">
        <f t="shared" si="178"/>
        <v>0</v>
      </c>
      <c r="N752" s="289">
        <f t="shared" si="178"/>
        <v>0</v>
      </c>
      <c r="O752" s="289">
        <f t="shared" si="178"/>
        <v>0</v>
      </c>
      <c r="P752" s="289">
        <f t="shared" si="178"/>
        <v>0</v>
      </c>
      <c r="Q752" s="289">
        <f t="shared" si="178"/>
        <v>0</v>
      </c>
      <c r="R752" s="289">
        <f t="shared" si="178"/>
        <v>0</v>
      </c>
      <c r="S752" s="289">
        <f t="shared" si="178"/>
        <v>0</v>
      </c>
      <c r="T752" s="289">
        <f t="shared" si="178"/>
        <v>0</v>
      </c>
      <c r="U752" s="289">
        <f t="shared" si="178"/>
        <v>0</v>
      </c>
      <c r="V752" s="289">
        <f t="shared" si="178"/>
        <v>0</v>
      </c>
      <c r="W752" s="289">
        <f t="shared" si="178"/>
        <v>0</v>
      </c>
      <c r="X752" s="289">
        <f t="shared" si="178"/>
        <v>0</v>
      </c>
      <c r="Y752" s="289">
        <f t="shared" si="178"/>
        <v>0</v>
      </c>
      <c r="Z752" s="289">
        <f t="shared" si="178"/>
        <v>0</v>
      </c>
      <c r="AA752" s="289">
        <f t="shared" si="178"/>
        <v>0</v>
      </c>
      <c r="AB752" s="289">
        <f t="shared" si="178"/>
        <v>0</v>
      </c>
      <c r="AC752" s="289">
        <f t="shared" si="178"/>
        <v>0</v>
      </c>
      <c r="AD752" s="289">
        <f t="shared" si="178"/>
        <v>0</v>
      </c>
      <c r="AE752" s="289">
        <f t="shared" si="178"/>
        <v>0</v>
      </c>
      <c r="AF752" s="289">
        <f t="shared" si="178"/>
        <v>0</v>
      </c>
      <c r="AG752" s="289">
        <f t="shared" si="178"/>
        <v>0</v>
      </c>
      <c r="AH752" s="289">
        <f t="shared" si="178"/>
        <v>0</v>
      </c>
      <c r="AI752" s="289">
        <f t="shared" si="178"/>
        <v>0</v>
      </c>
      <c r="AJ752" s="289">
        <f t="shared" si="178"/>
        <v>0</v>
      </c>
      <c r="AK752" s="289">
        <f t="shared" si="178"/>
        <v>0</v>
      </c>
      <c r="AL752" s="289">
        <f t="shared" si="178"/>
        <v>0</v>
      </c>
      <c r="AM752" s="289">
        <f t="shared" si="178"/>
        <v>0</v>
      </c>
      <c r="AN752" s="289">
        <f t="shared" si="178"/>
        <v>0</v>
      </c>
      <c r="AO752" s="289">
        <f t="shared" si="178"/>
        <v>0</v>
      </c>
      <c r="AP752" s="289">
        <f t="shared" si="178"/>
        <v>0</v>
      </c>
      <c r="AQ752" s="289">
        <f t="shared" si="178"/>
        <v>0</v>
      </c>
      <c r="AR752" s="289">
        <f t="shared" si="178"/>
        <v>0</v>
      </c>
      <c r="AS752" s="289">
        <f t="shared" si="178"/>
        <v>0</v>
      </c>
      <c r="AT752" s="289">
        <f t="shared" si="178"/>
        <v>0</v>
      </c>
      <c r="AU752" s="289">
        <f t="shared" si="178"/>
        <v>0</v>
      </c>
      <c r="AV752" s="289">
        <f t="shared" si="178"/>
        <v>0</v>
      </c>
      <c r="AW752" s="289">
        <f t="shared" si="178"/>
        <v>0</v>
      </c>
      <c r="AX752" s="289">
        <f t="shared" si="178"/>
        <v>0</v>
      </c>
      <c r="AY752" s="289">
        <f t="shared" si="178"/>
        <v>0</v>
      </c>
      <c r="AZ752" s="289">
        <f t="shared" si="178"/>
        <v>0</v>
      </c>
      <c r="BA752" s="289">
        <f t="shared" si="178"/>
        <v>0</v>
      </c>
      <c r="BB752" s="289">
        <f t="shared" si="178"/>
        <v>0</v>
      </c>
      <c r="BC752" s="289">
        <f t="shared" si="178"/>
        <v>0</v>
      </c>
      <c r="BD752" s="289">
        <f t="shared" si="178"/>
        <v>0</v>
      </c>
      <c r="BE752" s="289">
        <f t="shared" si="178"/>
        <v>0</v>
      </c>
      <c r="BF752" s="289">
        <f t="shared" si="178"/>
        <v>0</v>
      </c>
      <c r="BG752" s="289">
        <f t="shared" si="178"/>
        <v>0</v>
      </c>
      <c r="BH752" s="289">
        <f t="shared" si="178"/>
        <v>0</v>
      </c>
      <c r="BI752" s="289">
        <f t="shared" si="178"/>
        <v>0</v>
      </c>
      <c r="BJ752" s="289">
        <f t="shared" si="178"/>
        <v>0</v>
      </c>
      <c r="BK752" s="289">
        <f t="shared" si="178"/>
        <v>0</v>
      </c>
      <c r="BL752" s="289">
        <f t="shared" si="178"/>
        <v>0</v>
      </c>
      <c r="BM752" s="289">
        <f t="shared" si="178"/>
        <v>0</v>
      </c>
      <c r="BN752" s="289">
        <f t="shared" si="178"/>
        <v>0</v>
      </c>
      <c r="BO752" s="289">
        <f t="shared" si="178"/>
        <v>0</v>
      </c>
      <c r="BP752" s="289">
        <f t="shared" si="179"/>
        <v>0</v>
      </c>
      <c r="BQ752" s="289">
        <f t="shared" si="179"/>
        <v>0</v>
      </c>
      <c r="BR752" s="289">
        <f t="shared" si="179"/>
        <v>0</v>
      </c>
      <c r="BS752" s="289">
        <f t="shared" si="179"/>
        <v>0</v>
      </c>
      <c r="BT752" s="289">
        <f t="shared" si="179"/>
        <v>0</v>
      </c>
      <c r="BU752" s="289">
        <f t="shared" si="179"/>
        <v>0</v>
      </c>
      <c r="BV752" s="289">
        <f t="shared" si="179"/>
        <v>0</v>
      </c>
      <c r="BW752" s="289">
        <f t="shared" si="179"/>
        <v>0</v>
      </c>
      <c r="BX752" s="289">
        <f t="shared" si="179"/>
        <v>0</v>
      </c>
      <c r="BY752" s="289">
        <f t="shared" si="179"/>
        <v>0</v>
      </c>
      <c r="CA752" s="289">
        <f>CA295-ER295</f>
        <v>0</v>
      </c>
      <c r="CB752" s="289" t="e">
        <f>CB295-#REF!</f>
        <v>#REF!</v>
      </c>
    </row>
    <row r="753" spans="8:80" hidden="1" x14ac:dyDescent="0.35">
      <c r="H753" s="289">
        <f t="shared" si="178"/>
        <v>0</v>
      </c>
      <c r="I753" s="289">
        <f t="shared" si="178"/>
        <v>0</v>
      </c>
      <c r="J753" s="289">
        <f t="shared" si="178"/>
        <v>0</v>
      </c>
      <c r="K753" s="289">
        <f t="shared" si="178"/>
        <v>0</v>
      </c>
      <c r="L753" s="289">
        <f t="shared" si="178"/>
        <v>0</v>
      </c>
      <c r="M753" s="289">
        <f t="shared" si="178"/>
        <v>0</v>
      </c>
      <c r="N753" s="289">
        <f t="shared" si="178"/>
        <v>0</v>
      </c>
      <c r="O753" s="289">
        <f t="shared" si="178"/>
        <v>0</v>
      </c>
      <c r="P753" s="289">
        <f t="shared" si="178"/>
        <v>0</v>
      </c>
      <c r="Q753" s="289">
        <f t="shared" si="178"/>
        <v>0</v>
      </c>
      <c r="R753" s="289">
        <f t="shared" si="178"/>
        <v>0</v>
      </c>
      <c r="S753" s="289">
        <f t="shared" si="178"/>
        <v>0</v>
      </c>
      <c r="T753" s="289">
        <f t="shared" si="178"/>
        <v>0</v>
      </c>
      <c r="U753" s="289">
        <f t="shared" si="178"/>
        <v>0</v>
      </c>
      <c r="V753" s="289">
        <f t="shared" si="178"/>
        <v>0</v>
      </c>
      <c r="W753" s="289">
        <f t="shared" si="178"/>
        <v>0</v>
      </c>
      <c r="X753" s="289">
        <f t="shared" si="178"/>
        <v>0</v>
      </c>
      <c r="Y753" s="289">
        <f t="shared" si="178"/>
        <v>0</v>
      </c>
      <c r="Z753" s="289">
        <f t="shared" si="178"/>
        <v>0</v>
      </c>
      <c r="AA753" s="289">
        <f t="shared" si="178"/>
        <v>0</v>
      </c>
      <c r="AB753" s="289">
        <f t="shared" si="178"/>
        <v>0</v>
      </c>
      <c r="AC753" s="289">
        <f t="shared" si="178"/>
        <v>0</v>
      </c>
      <c r="AD753" s="289">
        <f t="shared" si="178"/>
        <v>0</v>
      </c>
      <c r="AE753" s="289">
        <f t="shared" si="178"/>
        <v>0</v>
      </c>
      <c r="AF753" s="289">
        <f t="shared" si="178"/>
        <v>0</v>
      </c>
      <c r="AG753" s="289">
        <f t="shared" si="178"/>
        <v>0</v>
      </c>
      <c r="AH753" s="289">
        <f t="shared" si="178"/>
        <v>0</v>
      </c>
      <c r="AI753" s="289">
        <f t="shared" si="178"/>
        <v>0</v>
      </c>
      <c r="AJ753" s="289">
        <f t="shared" si="178"/>
        <v>0</v>
      </c>
      <c r="AK753" s="289">
        <f t="shared" si="178"/>
        <v>0</v>
      </c>
      <c r="AL753" s="289">
        <f t="shared" si="178"/>
        <v>0</v>
      </c>
      <c r="AM753" s="289">
        <f t="shared" si="178"/>
        <v>0</v>
      </c>
      <c r="AN753" s="289">
        <f t="shared" si="178"/>
        <v>0</v>
      </c>
      <c r="AO753" s="289">
        <f t="shared" si="178"/>
        <v>0</v>
      </c>
      <c r="AP753" s="289">
        <f t="shared" si="178"/>
        <v>0</v>
      </c>
      <c r="AQ753" s="289">
        <f t="shared" si="178"/>
        <v>0</v>
      </c>
      <c r="AR753" s="289">
        <f t="shared" si="178"/>
        <v>0</v>
      </c>
      <c r="AS753" s="289">
        <f t="shared" si="178"/>
        <v>0</v>
      </c>
      <c r="AT753" s="289">
        <f t="shared" si="178"/>
        <v>0</v>
      </c>
      <c r="AU753" s="289">
        <f t="shared" si="178"/>
        <v>0</v>
      </c>
      <c r="AV753" s="289">
        <f t="shared" si="178"/>
        <v>0</v>
      </c>
      <c r="AW753" s="289">
        <f t="shared" si="178"/>
        <v>0</v>
      </c>
      <c r="AX753" s="289">
        <f t="shared" si="178"/>
        <v>0</v>
      </c>
      <c r="AY753" s="289">
        <f t="shared" si="178"/>
        <v>0</v>
      </c>
      <c r="AZ753" s="289">
        <f t="shared" si="178"/>
        <v>0</v>
      </c>
      <c r="BA753" s="289">
        <f t="shared" si="178"/>
        <v>0</v>
      </c>
      <c r="BB753" s="289">
        <f t="shared" si="178"/>
        <v>0</v>
      </c>
      <c r="BC753" s="289">
        <f t="shared" si="178"/>
        <v>0</v>
      </c>
      <c r="BD753" s="289">
        <f t="shared" si="178"/>
        <v>0</v>
      </c>
      <c r="BE753" s="289">
        <f t="shared" si="178"/>
        <v>0</v>
      </c>
      <c r="BF753" s="289">
        <f t="shared" si="178"/>
        <v>0</v>
      </c>
      <c r="BG753" s="289">
        <f t="shared" si="178"/>
        <v>0</v>
      </c>
      <c r="BH753" s="289">
        <f t="shared" si="178"/>
        <v>0</v>
      </c>
      <c r="BI753" s="289">
        <f t="shared" si="178"/>
        <v>0</v>
      </c>
      <c r="BJ753" s="289">
        <f t="shared" si="178"/>
        <v>0</v>
      </c>
      <c r="BK753" s="289">
        <f t="shared" si="178"/>
        <v>0</v>
      </c>
      <c r="BL753" s="289">
        <f t="shared" si="178"/>
        <v>0</v>
      </c>
      <c r="BM753" s="289">
        <f t="shared" si="178"/>
        <v>0</v>
      </c>
      <c r="BN753" s="289">
        <f t="shared" si="178"/>
        <v>0</v>
      </c>
      <c r="BO753" s="289">
        <f t="shared" si="178"/>
        <v>0</v>
      </c>
      <c r="BP753" s="289">
        <f t="shared" si="179"/>
        <v>0</v>
      </c>
      <c r="BQ753" s="289">
        <f t="shared" si="179"/>
        <v>0</v>
      </c>
      <c r="BR753" s="289">
        <f t="shared" si="179"/>
        <v>0</v>
      </c>
      <c r="BS753" s="289">
        <f t="shared" si="179"/>
        <v>0</v>
      </c>
      <c r="BT753" s="289">
        <f t="shared" si="179"/>
        <v>0</v>
      </c>
      <c r="BU753" s="289">
        <f t="shared" si="179"/>
        <v>0</v>
      </c>
      <c r="BV753" s="289">
        <f t="shared" si="179"/>
        <v>0</v>
      </c>
      <c r="BW753" s="289">
        <f t="shared" si="179"/>
        <v>0</v>
      </c>
      <c r="BX753" s="289">
        <f t="shared" si="179"/>
        <v>0</v>
      </c>
      <c r="BY753" s="289">
        <f t="shared" si="179"/>
        <v>0</v>
      </c>
      <c r="CA753" s="289">
        <f>CA296-ER296</f>
        <v>0</v>
      </c>
      <c r="CB753" s="289" t="e">
        <f>CB296-#REF!</f>
        <v>#REF!</v>
      </c>
    </row>
    <row r="754" spans="8:80" hidden="1" x14ac:dyDescent="0.35">
      <c r="H754" s="289">
        <f t="shared" si="178"/>
        <v>0</v>
      </c>
      <c r="I754" s="289">
        <f t="shared" si="178"/>
        <v>0</v>
      </c>
      <c r="J754" s="289">
        <f t="shared" si="178"/>
        <v>0</v>
      </c>
      <c r="K754" s="289">
        <f t="shared" si="178"/>
        <v>0</v>
      </c>
      <c r="L754" s="289">
        <f t="shared" si="178"/>
        <v>0</v>
      </c>
      <c r="M754" s="289">
        <f t="shared" si="178"/>
        <v>0</v>
      </c>
      <c r="N754" s="289">
        <f t="shared" si="178"/>
        <v>0</v>
      </c>
      <c r="O754" s="289">
        <f t="shared" si="178"/>
        <v>0</v>
      </c>
      <c r="P754" s="289">
        <f t="shared" si="178"/>
        <v>0</v>
      </c>
      <c r="Q754" s="289">
        <f t="shared" si="178"/>
        <v>0</v>
      </c>
      <c r="R754" s="289">
        <f t="shared" si="178"/>
        <v>0</v>
      </c>
      <c r="S754" s="289">
        <f t="shared" si="178"/>
        <v>0</v>
      </c>
      <c r="T754" s="289">
        <f t="shared" si="178"/>
        <v>0</v>
      </c>
      <c r="U754" s="289">
        <f t="shared" si="178"/>
        <v>0</v>
      </c>
      <c r="V754" s="289">
        <f t="shared" si="178"/>
        <v>0</v>
      </c>
      <c r="W754" s="289">
        <f t="shared" si="178"/>
        <v>0</v>
      </c>
      <c r="X754" s="289">
        <f t="shared" si="178"/>
        <v>0</v>
      </c>
      <c r="Y754" s="289">
        <f t="shared" si="178"/>
        <v>0</v>
      </c>
      <c r="Z754" s="289">
        <f t="shared" si="178"/>
        <v>0</v>
      </c>
      <c r="AA754" s="289">
        <f t="shared" si="178"/>
        <v>0</v>
      </c>
      <c r="AB754" s="289">
        <f t="shared" si="178"/>
        <v>0</v>
      </c>
      <c r="AC754" s="289">
        <f t="shared" si="178"/>
        <v>0</v>
      </c>
      <c r="AD754" s="289">
        <f t="shared" si="178"/>
        <v>0</v>
      </c>
      <c r="AE754" s="289">
        <f t="shared" si="178"/>
        <v>0</v>
      </c>
      <c r="AF754" s="289">
        <f t="shared" si="178"/>
        <v>0</v>
      </c>
      <c r="AG754" s="289">
        <f t="shared" si="178"/>
        <v>0</v>
      </c>
      <c r="AH754" s="289">
        <f t="shared" si="178"/>
        <v>0</v>
      </c>
      <c r="AI754" s="289">
        <f t="shared" si="178"/>
        <v>0</v>
      </c>
      <c r="AJ754" s="289">
        <f t="shared" si="178"/>
        <v>0</v>
      </c>
      <c r="AK754" s="289">
        <f t="shared" si="178"/>
        <v>0</v>
      </c>
      <c r="AL754" s="289">
        <f t="shared" si="178"/>
        <v>0</v>
      </c>
      <c r="AM754" s="289">
        <f t="shared" si="178"/>
        <v>0</v>
      </c>
      <c r="AN754" s="289">
        <f t="shared" si="178"/>
        <v>0</v>
      </c>
      <c r="AO754" s="289">
        <f t="shared" si="178"/>
        <v>0</v>
      </c>
      <c r="AP754" s="289">
        <f t="shared" si="178"/>
        <v>0</v>
      </c>
      <c r="AQ754" s="289">
        <f t="shared" si="178"/>
        <v>0</v>
      </c>
      <c r="AR754" s="289">
        <f t="shared" si="178"/>
        <v>0</v>
      </c>
      <c r="AS754" s="289">
        <f t="shared" si="178"/>
        <v>0</v>
      </c>
      <c r="AT754" s="289">
        <f t="shared" si="178"/>
        <v>0</v>
      </c>
      <c r="AU754" s="289">
        <f t="shared" si="178"/>
        <v>0</v>
      </c>
      <c r="AV754" s="289">
        <f t="shared" si="178"/>
        <v>0</v>
      </c>
      <c r="AW754" s="289">
        <f t="shared" si="178"/>
        <v>0</v>
      </c>
      <c r="AX754" s="289">
        <f t="shared" si="178"/>
        <v>0</v>
      </c>
      <c r="AY754" s="289">
        <f t="shared" si="178"/>
        <v>0</v>
      </c>
      <c r="AZ754" s="289">
        <f t="shared" si="178"/>
        <v>0</v>
      </c>
      <c r="BA754" s="289">
        <f t="shared" si="178"/>
        <v>0</v>
      </c>
      <c r="BB754" s="289">
        <f t="shared" si="178"/>
        <v>0</v>
      </c>
      <c r="BC754" s="289">
        <f t="shared" si="178"/>
        <v>0</v>
      </c>
      <c r="BD754" s="289">
        <f t="shared" si="178"/>
        <v>0</v>
      </c>
      <c r="BE754" s="289">
        <f t="shared" si="178"/>
        <v>0</v>
      </c>
      <c r="BF754" s="289">
        <f t="shared" si="178"/>
        <v>0</v>
      </c>
      <c r="BG754" s="289">
        <f t="shared" si="178"/>
        <v>0</v>
      </c>
      <c r="BH754" s="289">
        <f t="shared" si="178"/>
        <v>0</v>
      </c>
      <c r="BI754" s="289">
        <f t="shared" si="178"/>
        <v>0</v>
      </c>
      <c r="BJ754" s="289">
        <f t="shared" si="178"/>
        <v>0</v>
      </c>
      <c r="BK754" s="289">
        <f t="shared" si="178"/>
        <v>0</v>
      </c>
      <c r="BL754" s="289">
        <f t="shared" si="178"/>
        <v>0</v>
      </c>
      <c r="BM754" s="289">
        <f t="shared" si="178"/>
        <v>0</v>
      </c>
      <c r="BN754" s="289">
        <f t="shared" si="178"/>
        <v>0</v>
      </c>
      <c r="BO754" s="289">
        <f t="shared" si="178"/>
        <v>0</v>
      </c>
      <c r="BP754" s="289">
        <f t="shared" si="179"/>
        <v>0</v>
      </c>
      <c r="BQ754" s="289">
        <f t="shared" si="179"/>
        <v>0</v>
      </c>
      <c r="BR754" s="289">
        <f t="shared" si="179"/>
        <v>0</v>
      </c>
      <c r="BS754" s="289">
        <f t="shared" si="179"/>
        <v>0</v>
      </c>
      <c r="BT754" s="289">
        <f t="shared" si="179"/>
        <v>0</v>
      </c>
      <c r="BU754" s="289">
        <f t="shared" si="179"/>
        <v>0</v>
      </c>
      <c r="BV754" s="289">
        <f t="shared" si="179"/>
        <v>0</v>
      </c>
      <c r="BW754" s="289">
        <f t="shared" si="179"/>
        <v>0</v>
      </c>
      <c r="BX754" s="289">
        <f t="shared" si="179"/>
        <v>0</v>
      </c>
      <c r="BY754" s="289">
        <f t="shared" si="179"/>
        <v>0</v>
      </c>
      <c r="CA754" s="289">
        <f>CA297-ER297</f>
        <v>0</v>
      </c>
      <c r="CB754" s="289" t="e">
        <f>CB297-#REF!</f>
        <v>#REF!</v>
      </c>
    </row>
    <row r="755" spans="8:80" hidden="1" x14ac:dyDescent="0.35">
      <c r="H755" s="289">
        <f t="shared" si="178"/>
        <v>0</v>
      </c>
      <c r="I755" s="289">
        <f t="shared" si="178"/>
        <v>0</v>
      </c>
      <c r="J755" s="289">
        <f t="shared" si="178"/>
        <v>0</v>
      </c>
      <c r="K755" s="289">
        <f t="shared" si="178"/>
        <v>0</v>
      </c>
      <c r="L755" s="289">
        <f t="shared" si="178"/>
        <v>0</v>
      </c>
      <c r="M755" s="289">
        <f t="shared" si="178"/>
        <v>0</v>
      </c>
      <c r="N755" s="289">
        <f t="shared" si="178"/>
        <v>0</v>
      </c>
      <c r="O755" s="289">
        <f t="shared" si="178"/>
        <v>0</v>
      </c>
      <c r="P755" s="289">
        <f t="shared" si="178"/>
        <v>0</v>
      </c>
      <c r="Q755" s="289">
        <f t="shared" si="178"/>
        <v>0</v>
      </c>
      <c r="R755" s="289">
        <f t="shared" si="178"/>
        <v>0</v>
      </c>
      <c r="S755" s="289">
        <f t="shared" ref="S755:BO755" si="180">S298-CK298</f>
        <v>0</v>
      </c>
      <c r="T755" s="289">
        <f t="shared" si="180"/>
        <v>0</v>
      </c>
      <c r="U755" s="289">
        <f t="shared" si="180"/>
        <v>0</v>
      </c>
      <c r="V755" s="289">
        <f t="shared" si="180"/>
        <v>0</v>
      </c>
      <c r="W755" s="289">
        <f t="shared" si="180"/>
        <v>0</v>
      </c>
      <c r="X755" s="289">
        <f t="shared" si="180"/>
        <v>0</v>
      </c>
      <c r="Y755" s="289">
        <f t="shared" si="180"/>
        <v>0</v>
      </c>
      <c r="Z755" s="289">
        <f t="shared" si="180"/>
        <v>0</v>
      </c>
      <c r="AA755" s="289">
        <f t="shared" si="180"/>
        <v>0</v>
      </c>
      <c r="AB755" s="289">
        <f t="shared" si="180"/>
        <v>0</v>
      </c>
      <c r="AC755" s="289">
        <f t="shared" si="180"/>
        <v>0</v>
      </c>
      <c r="AD755" s="289">
        <f t="shared" si="180"/>
        <v>0</v>
      </c>
      <c r="AE755" s="289">
        <f t="shared" si="180"/>
        <v>0</v>
      </c>
      <c r="AF755" s="289">
        <f t="shared" si="180"/>
        <v>0</v>
      </c>
      <c r="AG755" s="289">
        <f t="shared" si="180"/>
        <v>0</v>
      </c>
      <c r="AH755" s="289">
        <f t="shared" si="180"/>
        <v>0</v>
      </c>
      <c r="AI755" s="289">
        <f t="shared" si="180"/>
        <v>0</v>
      </c>
      <c r="AJ755" s="289">
        <f t="shared" si="180"/>
        <v>0</v>
      </c>
      <c r="AK755" s="289">
        <f t="shared" si="180"/>
        <v>0</v>
      </c>
      <c r="AL755" s="289">
        <f t="shared" si="180"/>
        <v>0</v>
      </c>
      <c r="AM755" s="289">
        <f t="shared" si="180"/>
        <v>0</v>
      </c>
      <c r="AN755" s="289">
        <f t="shared" si="180"/>
        <v>0</v>
      </c>
      <c r="AO755" s="289">
        <f t="shared" si="180"/>
        <v>0</v>
      </c>
      <c r="AP755" s="289">
        <f t="shared" si="180"/>
        <v>0</v>
      </c>
      <c r="AQ755" s="289">
        <f t="shared" si="180"/>
        <v>0</v>
      </c>
      <c r="AR755" s="289">
        <f t="shared" si="180"/>
        <v>0</v>
      </c>
      <c r="AS755" s="289">
        <f t="shared" si="180"/>
        <v>0</v>
      </c>
      <c r="AT755" s="289">
        <f t="shared" si="180"/>
        <v>0</v>
      </c>
      <c r="AU755" s="289">
        <f t="shared" si="180"/>
        <v>0</v>
      </c>
      <c r="AV755" s="289">
        <f t="shared" si="180"/>
        <v>0</v>
      </c>
      <c r="AW755" s="289">
        <f t="shared" si="180"/>
        <v>0</v>
      </c>
      <c r="AX755" s="289">
        <f t="shared" si="180"/>
        <v>0</v>
      </c>
      <c r="AY755" s="289">
        <f t="shared" si="180"/>
        <v>0</v>
      </c>
      <c r="AZ755" s="289">
        <f t="shared" si="180"/>
        <v>0</v>
      </c>
      <c r="BA755" s="289">
        <f t="shared" si="180"/>
        <v>0</v>
      </c>
      <c r="BB755" s="289">
        <f t="shared" si="180"/>
        <v>0</v>
      </c>
      <c r="BC755" s="289">
        <f t="shared" si="180"/>
        <v>0</v>
      </c>
      <c r="BD755" s="289">
        <f t="shared" si="180"/>
        <v>0</v>
      </c>
      <c r="BE755" s="289">
        <f t="shared" si="180"/>
        <v>0</v>
      </c>
      <c r="BF755" s="289">
        <f t="shared" si="180"/>
        <v>0</v>
      </c>
      <c r="BG755" s="289">
        <f t="shared" si="180"/>
        <v>0</v>
      </c>
      <c r="BH755" s="289">
        <f t="shared" si="180"/>
        <v>0</v>
      </c>
      <c r="BI755" s="289">
        <f t="shared" si="180"/>
        <v>0</v>
      </c>
      <c r="BJ755" s="289">
        <f t="shared" si="180"/>
        <v>0</v>
      </c>
      <c r="BK755" s="289">
        <f t="shared" si="180"/>
        <v>0</v>
      </c>
      <c r="BL755" s="289">
        <f t="shared" si="180"/>
        <v>0</v>
      </c>
      <c r="BM755" s="289">
        <f t="shared" si="180"/>
        <v>0</v>
      </c>
      <c r="BN755" s="289">
        <f t="shared" si="180"/>
        <v>0</v>
      </c>
      <c r="BO755" s="289">
        <f t="shared" si="180"/>
        <v>0</v>
      </c>
      <c r="BP755" s="289">
        <f t="shared" si="179"/>
        <v>0</v>
      </c>
      <c r="BQ755" s="289">
        <f t="shared" si="179"/>
        <v>0</v>
      </c>
      <c r="BR755" s="289">
        <f t="shared" si="179"/>
        <v>0</v>
      </c>
      <c r="BS755" s="289">
        <f t="shared" si="179"/>
        <v>0</v>
      </c>
      <c r="BT755" s="289">
        <f t="shared" si="179"/>
        <v>0</v>
      </c>
      <c r="BU755" s="289">
        <f t="shared" si="179"/>
        <v>0</v>
      </c>
      <c r="BV755" s="289">
        <f t="shared" si="179"/>
        <v>0</v>
      </c>
      <c r="BW755" s="289">
        <f t="shared" si="179"/>
        <v>0</v>
      </c>
      <c r="BX755" s="289">
        <f t="shared" si="179"/>
        <v>0</v>
      </c>
      <c r="BY755" s="289">
        <f t="shared" si="179"/>
        <v>0</v>
      </c>
      <c r="CA755" s="289">
        <f>CA298-ER298</f>
        <v>0</v>
      </c>
      <c r="CB755" s="289" t="e">
        <f>CB298-#REF!</f>
        <v>#REF!</v>
      </c>
    </row>
    <row r="756" spans="8:80" hidden="1" x14ac:dyDescent="0.35">
      <c r="H756" s="289">
        <f t="shared" ref="H756:BS760" si="181">H300-BZ300</f>
        <v>0</v>
      </c>
      <c r="I756" s="289">
        <f t="shared" si="181"/>
        <v>0</v>
      </c>
      <c r="J756" s="289">
        <f t="shared" si="181"/>
        <v>0</v>
      </c>
      <c r="K756" s="289">
        <f t="shared" si="181"/>
        <v>0</v>
      </c>
      <c r="L756" s="289">
        <f t="shared" si="181"/>
        <v>0</v>
      </c>
      <c r="M756" s="289">
        <f t="shared" si="181"/>
        <v>0</v>
      </c>
      <c r="N756" s="289">
        <f t="shared" si="181"/>
        <v>0</v>
      </c>
      <c r="O756" s="289">
        <f t="shared" si="181"/>
        <v>0</v>
      </c>
      <c r="P756" s="289">
        <f t="shared" si="181"/>
        <v>0</v>
      </c>
      <c r="Q756" s="289">
        <f t="shared" si="181"/>
        <v>0</v>
      </c>
      <c r="R756" s="289">
        <f t="shared" si="181"/>
        <v>0</v>
      </c>
      <c r="S756" s="289">
        <f t="shared" si="181"/>
        <v>0</v>
      </c>
      <c r="T756" s="289">
        <f t="shared" si="181"/>
        <v>0</v>
      </c>
      <c r="U756" s="289">
        <f t="shared" si="181"/>
        <v>0</v>
      </c>
      <c r="V756" s="289">
        <f t="shared" si="181"/>
        <v>0</v>
      </c>
      <c r="W756" s="289">
        <f t="shared" si="181"/>
        <v>0</v>
      </c>
      <c r="X756" s="289">
        <f t="shared" si="181"/>
        <v>0</v>
      </c>
      <c r="Y756" s="289">
        <f t="shared" si="181"/>
        <v>0</v>
      </c>
      <c r="Z756" s="289">
        <f t="shared" si="181"/>
        <v>0</v>
      </c>
      <c r="AA756" s="289">
        <f t="shared" si="181"/>
        <v>0</v>
      </c>
      <c r="AB756" s="289">
        <f t="shared" si="181"/>
        <v>0</v>
      </c>
      <c r="AC756" s="289">
        <f t="shared" si="181"/>
        <v>0</v>
      </c>
      <c r="AD756" s="289">
        <f t="shared" si="181"/>
        <v>0</v>
      </c>
      <c r="AE756" s="289">
        <f t="shared" si="181"/>
        <v>0</v>
      </c>
      <c r="AF756" s="289">
        <f t="shared" si="181"/>
        <v>0</v>
      </c>
      <c r="AG756" s="289">
        <f t="shared" si="181"/>
        <v>0</v>
      </c>
      <c r="AH756" s="289">
        <f t="shared" si="181"/>
        <v>0</v>
      </c>
      <c r="AI756" s="289">
        <f t="shared" si="181"/>
        <v>0</v>
      </c>
      <c r="AJ756" s="289">
        <f t="shared" si="181"/>
        <v>0</v>
      </c>
      <c r="AK756" s="289">
        <f t="shared" si="181"/>
        <v>0</v>
      </c>
      <c r="AL756" s="289">
        <f t="shared" si="181"/>
        <v>0</v>
      </c>
      <c r="AM756" s="289">
        <f t="shared" si="181"/>
        <v>0</v>
      </c>
      <c r="AN756" s="289">
        <f t="shared" si="181"/>
        <v>0</v>
      </c>
      <c r="AO756" s="289">
        <f t="shared" si="181"/>
        <v>0</v>
      </c>
      <c r="AP756" s="289">
        <f t="shared" si="181"/>
        <v>0</v>
      </c>
      <c r="AQ756" s="289">
        <f t="shared" si="181"/>
        <v>0</v>
      </c>
      <c r="AR756" s="289">
        <f t="shared" si="181"/>
        <v>0</v>
      </c>
      <c r="AS756" s="289">
        <f t="shared" si="181"/>
        <v>0</v>
      </c>
      <c r="AT756" s="289">
        <f t="shared" si="181"/>
        <v>0</v>
      </c>
      <c r="AU756" s="289">
        <f t="shared" si="181"/>
        <v>0</v>
      </c>
      <c r="AV756" s="289">
        <f t="shared" si="181"/>
        <v>0</v>
      </c>
      <c r="AW756" s="289">
        <f t="shared" si="181"/>
        <v>0</v>
      </c>
      <c r="AX756" s="289">
        <f t="shared" si="181"/>
        <v>0</v>
      </c>
      <c r="AY756" s="289">
        <f t="shared" si="181"/>
        <v>0</v>
      </c>
      <c r="AZ756" s="289">
        <f t="shared" si="181"/>
        <v>0</v>
      </c>
      <c r="BA756" s="289">
        <f t="shared" si="181"/>
        <v>0</v>
      </c>
      <c r="BB756" s="289">
        <f t="shared" si="181"/>
        <v>0</v>
      </c>
      <c r="BC756" s="289">
        <f t="shared" si="181"/>
        <v>0</v>
      </c>
      <c r="BD756" s="289">
        <f t="shared" si="181"/>
        <v>0</v>
      </c>
      <c r="BE756" s="289">
        <f t="shared" si="181"/>
        <v>0</v>
      </c>
      <c r="BF756" s="289">
        <f t="shared" si="181"/>
        <v>0</v>
      </c>
      <c r="BG756" s="289">
        <f t="shared" si="181"/>
        <v>0</v>
      </c>
      <c r="BH756" s="289">
        <f t="shared" si="181"/>
        <v>0</v>
      </c>
      <c r="BI756" s="289">
        <f t="shared" si="181"/>
        <v>0</v>
      </c>
      <c r="BJ756" s="289">
        <f t="shared" si="181"/>
        <v>0</v>
      </c>
      <c r="BK756" s="289">
        <f t="shared" si="181"/>
        <v>0</v>
      </c>
      <c r="BL756" s="289">
        <f t="shared" si="181"/>
        <v>0</v>
      </c>
      <c r="BM756" s="289">
        <f t="shared" si="181"/>
        <v>0</v>
      </c>
      <c r="BN756" s="289">
        <f t="shared" si="181"/>
        <v>0</v>
      </c>
      <c r="BO756" s="289">
        <f t="shared" si="181"/>
        <v>0</v>
      </c>
      <c r="BP756" s="289">
        <f t="shared" si="181"/>
        <v>0</v>
      </c>
      <c r="BQ756" s="289">
        <f t="shared" si="181"/>
        <v>0</v>
      </c>
      <c r="BR756" s="289">
        <f t="shared" si="181"/>
        <v>0</v>
      </c>
      <c r="BS756" s="289">
        <f t="shared" si="181"/>
        <v>0</v>
      </c>
      <c r="BT756" s="289">
        <f t="shared" ref="BP756:BY760" si="182">BT300-EL300</f>
        <v>0</v>
      </c>
      <c r="BU756" s="289">
        <f t="shared" si="182"/>
        <v>0</v>
      </c>
      <c r="BV756" s="289">
        <f t="shared" si="182"/>
        <v>0</v>
      </c>
      <c r="BW756" s="289">
        <f t="shared" si="182"/>
        <v>0</v>
      </c>
      <c r="BX756" s="289">
        <f t="shared" si="182"/>
        <v>0</v>
      </c>
      <c r="BY756" s="289">
        <f t="shared" si="182"/>
        <v>0</v>
      </c>
      <c r="CA756" s="289">
        <f>CA300-ER300</f>
        <v>0</v>
      </c>
      <c r="CB756" s="289" t="e">
        <f>CB300-#REF!</f>
        <v>#REF!</v>
      </c>
    </row>
    <row r="757" spans="8:80" hidden="1" x14ac:dyDescent="0.35">
      <c r="H757" s="289">
        <f t="shared" si="181"/>
        <v>0</v>
      </c>
      <c r="I757" s="289">
        <f t="shared" si="181"/>
        <v>0</v>
      </c>
      <c r="J757" s="289">
        <f t="shared" si="181"/>
        <v>0</v>
      </c>
      <c r="K757" s="289">
        <f t="shared" si="181"/>
        <v>0</v>
      </c>
      <c r="L757" s="289">
        <f t="shared" si="181"/>
        <v>0</v>
      </c>
      <c r="M757" s="289">
        <f t="shared" si="181"/>
        <v>0</v>
      </c>
      <c r="N757" s="289">
        <f t="shared" si="181"/>
        <v>0</v>
      </c>
      <c r="O757" s="289">
        <f t="shared" si="181"/>
        <v>0</v>
      </c>
      <c r="P757" s="289">
        <f t="shared" si="181"/>
        <v>0</v>
      </c>
      <c r="Q757" s="289">
        <f t="shared" si="181"/>
        <v>0</v>
      </c>
      <c r="R757" s="289">
        <f t="shared" si="181"/>
        <v>0</v>
      </c>
      <c r="S757" s="289">
        <f t="shared" si="181"/>
        <v>0</v>
      </c>
      <c r="T757" s="289">
        <f t="shared" si="181"/>
        <v>0</v>
      </c>
      <c r="U757" s="289">
        <f t="shared" si="181"/>
        <v>0</v>
      </c>
      <c r="V757" s="289">
        <f t="shared" si="181"/>
        <v>0</v>
      </c>
      <c r="W757" s="289">
        <f t="shared" si="181"/>
        <v>0</v>
      </c>
      <c r="X757" s="289">
        <f t="shared" si="181"/>
        <v>0</v>
      </c>
      <c r="Y757" s="289">
        <f t="shared" si="181"/>
        <v>0</v>
      </c>
      <c r="Z757" s="289">
        <f t="shared" si="181"/>
        <v>0</v>
      </c>
      <c r="AA757" s="289">
        <f t="shared" si="181"/>
        <v>0</v>
      </c>
      <c r="AB757" s="289">
        <f t="shared" si="181"/>
        <v>0</v>
      </c>
      <c r="AC757" s="289">
        <f t="shared" si="181"/>
        <v>0</v>
      </c>
      <c r="AD757" s="289">
        <f t="shared" si="181"/>
        <v>0</v>
      </c>
      <c r="AE757" s="289">
        <f t="shared" si="181"/>
        <v>0</v>
      </c>
      <c r="AF757" s="289">
        <f t="shared" si="181"/>
        <v>0</v>
      </c>
      <c r="AG757" s="289">
        <f t="shared" si="181"/>
        <v>0</v>
      </c>
      <c r="AH757" s="289">
        <f t="shared" si="181"/>
        <v>0</v>
      </c>
      <c r="AI757" s="289">
        <f t="shared" si="181"/>
        <v>0</v>
      </c>
      <c r="AJ757" s="289">
        <f t="shared" si="181"/>
        <v>0</v>
      </c>
      <c r="AK757" s="289">
        <f t="shared" si="181"/>
        <v>0</v>
      </c>
      <c r="AL757" s="289">
        <f t="shared" si="181"/>
        <v>0</v>
      </c>
      <c r="AM757" s="289">
        <f t="shared" si="181"/>
        <v>0</v>
      </c>
      <c r="AN757" s="289">
        <f t="shared" si="181"/>
        <v>0</v>
      </c>
      <c r="AO757" s="289">
        <f t="shared" si="181"/>
        <v>0</v>
      </c>
      <c r="AP757" s="289">
        <f t="shared" si="181"/>
        <v>0</v>
      </c>
      <c r="AQ757" s="289">
        <f t="shared" si="181"/>
        <v>0</v>
      </c>
      <c r="AR757" s="289">
        <f t="shared" si="181"/>
        <v>0</v>
      </c>
      <c r="AS757" s="289">
        <f t="shared" si="181"/>
        <v>0</v>
      </c>
      <c r="AT757" s="289">
        <f t="shared" si="181"/>
        <v>0</v>
      </c>
      <c r="AU757" s="289">
        <f t="shared" si="181"/>
        <v>0</v>
      </c>
      <c r="AV757" s="289">
        <f t="shared" si="181"/>
        <v>0</v>
      </c>
      <c r="AW757" s="289">
        <f t="shared" si="181"/>
        <v>0</v>
      </c>
      <c r="AX757" s="289">
        <f t="shared" si="181"/>
        <v>0</v>
      </c>
      <c r="AY757" s="289">
        <f t="shared" si="181"/>
        <v>0</v>
      </c>
      <c r="AZ757" s="289">
        <f t="shared" si="181"/>
        <v>0</v>
      </c>
      <c r="BA757" s="289">
        <f t="shared" si="181"/>
        <v>0</v>
      </c>
      <c r="BB757" s="289">
        <f t="shared" si="181"/>
        <v>0</v>
      </c>
      <c r="BC757" s="289">
        <f t="shared" si="181"/>
        <v>0</v>
      </c>
      <c r="BD757" s="289">
        <f t="shared" si="181"/>
        <v>0</v>
      </c>
      <c r="BE757" s="289">
        <f t="shared" si="181"/>
        <v>0</v>
      </c>
      <c r="BF757" s="289">
        <f t="shared" si="181"/>
        <v>0</v>
      </c>
      <c r="BG757" s="289">
        <f t="shared" si="181"/>
        <v>0</v>
      </c>
      <c r="BH757" s="289">
        <f t="shared" si="181"/>
        <v>0</v>
      </c>
      <c r="BI757" s="289">
        <f t="shared" si="181"/>
        <v>0</v>
      </c>
      <c r="BJ757" s="289">
        <f t="shared" si="181"/>
        <v>0</v>
      </c>
      <c r="BK757" s="289">
        <f t="shared" si="181"/>
        <v>0</v>
      </c>
      <c r="BL757" s="289">
        <f t="shared" si="181"/>
        <v>0</v>
      </c>
      <c r="BM757" s="289">
        <f t="shared" si="181"/>
        <v>0</v>
      </c>
      <c r="BN757" s="289">
        <f t="shared" si="181"/>
        <v>0</v>
      </c>
      <c r="BO757" s="289">
        <f t="shared" si="181"/>
        <v>0</v>
      </c>
      <c r="BP757" s="289">
        <f t="shared" si="182"/>
        <v>0</v>
      </c>
      <c r="BQ757" s="289">
        <f t="shared" si="182"/>
        <v>0</v>
      </c>
      <c r="BR757" s="289">
        <f t="shared" si="182"/>
        <v>0</v>
      </c>
      <c r="BS757" s="289">
        <f t="shared" si="182"/>
        <v>0</v>
      </c>
      <c r="BT757" s="289">
        <f t="shared" si="182"/>
        <v>0</v>
      </c>
      <c r="BU757" s="289">
        <f t="shared" si="182"/>
        <v>0</v>
      </c>
      <c r="BV757" s="289">
        <f t="shared" si="182"/>
        <v>0</v>
      </c>
      <c r="BW757" s="289">
        <f t="shared" si="182"/>
        <v>0</v>
      </c>
      <c r="BX757" s="289">
        <f t="shared" si="182"/>
        <v>0</v>
      </c>
      <c r="BY757" s="289">
        <f t="shared" si="182"/>
        <v>0</v>
      </c>
      <c r="CA757" s="289">
        <f>CA301-ER301</f>
        <v>0</v>
      </c>
      <c r="CB757" s="289" t="e">
        <f>CB301-#REF!</f>
        <v>#REF!</v>
      </c>
    </row>
    <row r="758" spans="8:80" hidden="1" x14ac:dyDescent="0.35">
      <c r="H758" s="289">
        <f t="shared" si="181"/>
        <v>0</v>
      </c>
      <c r="I758" s="289">
        <f t="shared" si="181"/>
        <v>0</v>
      </c>
      <c r="J758" s="289">
        <f t="shared" si="181"/>
        <v>0</v>
      </c>
      <c r="K758" s="289">
        <f t="shared" si="181"/>
        <v>0</v>
      </c>
      <c r="L758" s="289">
        <f t="shared" si="181"/>
        <v>0</v>
      </c>
      <c r="M758" s="289">
        <f t="shared" si="181"/>
        <v>0</v>
      </c>
      <c r="N758" s="289">
        <f t="shared" si="181"/>
        <v>0</v>
      </c>
      <c r="O758" s="289">
        <f t="shared" si="181"/>
        <v>0</v>
      </c>
      <c r="P758" s="289">
        <f t="shared" si="181"/>
        <v>0</v>
      </c>
      <c r="Q758" s="289">
        <f t="shared" si="181"/>
        <v>0</v>
      </c>
      <c r="R758" s="289">
        <f t="shared" si="181"/>
        <v>0</v>
      </c>
      <c r="S758" s="289">
        <f t="shared" si="181"/>
        <v>0</v>
      </c>
      <c r="T758" s="289">
        <f t="shared" si="181"/>
        <v>0</v>
      </c>
      <c r="U758" s="289">
        <f t="shared" si="181"/>
        <v>0</v>
      </c>
      <c r="V758" s="289">
        <f t="shared" si="181"/>
        <v>0</v>
      </c>
      <c r="W758" s="289">
        <f t="shared" si="181"/>
        <v>0</v>
      </c>
      <c r="X758" s="289">
        <f t="shared" si="181"/>
        <v>0</v>
      </c>
      <c r="Y758" s="289">
        <f t="shared" si="181"/>
        <v>0</v>
      </c>
      <c r="Z758" s="289">
        <f t="shared" si="181"/>
        <v>0</v>
      </c>
      <c r="AA758" s="289">
        <f t="shared" si="181"/>
        <v>0</v>
      </c>
      <c r="AB758" s="289">
        <f t="shared" si="181"/>
        <v>0</v>
      </c>
      <c r="AC758" s="289">
        <f t="shared" si="181"/>
        <v>0</v>
      </c>
      <c r="AD758" s="289">
        <f t="shared" si="181"/>
        <v>0</v>
      </c>
      <c r="AE758" s="289">
        <f t="shared" si="181"/>
        <v>0</v>
      </c>
      <c r="AF758" s="289">
        <f t="shared" si="181"/>
        <v>0</v>
      </c>
      <c r="AG758" s="289">
        <f t="shared" si="181"/>
        <v>0</v>
      </c>
      <c r="AH758" s="289">
        <f t="shared" si="181"/>
        <v>0</v>
      </c>
      <c r="AI758" s="289">
        <f t="shared" si="181"/>
        <v>0</v>
      </c>
      <c r="AJ758" s="289">
        <f t="shared" si="181"/>
        <v>0</v>
      </c>
      <c r="AK758" s="289">
        <f t="shared" si="181"/>
        <v>0</v>
      </c>
      <c r="AL758" s="289">
        <f t="shared" si="181"/>
        <v>0</v>
      </c>
      <c r="AM758" s="289">
        <f t="shared" si="181"/>
        <v>0</v>
      </c>
      <c r="AN758" s="289">
        <f t="shared" si="181"/>
        <v>0</v>
      </c>
      <c r="AO758" s="289">
        <f t="shared" si="181"/>
        <v>0</v>
      </c>
      <c r="AP758" s="289">
        <f t="shared" si="181"/>
        <v>0</v>
      </c>
      <c r="AQ758" s="289">
        <f t="shared" si="181"/>
        <v>0</v>
      </c>
      <c r="AR758" s="289">
        <f t="shared" si="181"/>
        <v>0</v>
      </c>
      <c r="AS758" s="289">
        <f t="shared" si="181"/>
        <v>0</v>
      </c>
      <c r="AT758" s="289">
        <f t="shared" si="181"/>
        <v>0</v>
      </c>
      <c r="AU758" s="289">
        <f t="shared" si="181"/>
        <v>0</v>
      </c>
      <c r="AV758" s="289">
        <f t="shared" si="181"/>
        <v>0</v>
      </c>
      <c r="AW758" s="289">
        <f t="shared" si="181"/>
        <v>0</v>
      </c>
      <c r="AX758" s="289">
        <f t="shared" si="181"/>
        <v>0</v>
      </c>
      <c r="AY758" s="289">
        <f t="shared" si="181"/>
        <v>0</v>
      </c>
      <c r="AZ758" s="289">
        <f t="shared" si="181"/>
        <v>0</v>
      </c>
      <c r="BA758" s="289">
        <f t="shared" si="181"/>
        <v>0</v>
      </c>
      <c r="BB758" s="289">
        <f t="shared" si="181"/>
        <v>0</v>
      </c>
      <c r="BC758" s="289">
        <f t="shared" si="181"/>
        <v>0</v>
      </c>
      <c r="BD758" s="289">
        <f t="shared" si="181"/>
        <v>0</v>
      </c>
      <c r="BE758" s="289">
        <f t="shared" si="181"/>
        <v>0</v>
      </c>
      <c r="BF758" s="289">
        <f t="shared" si="181"/>
        <v>0</v>
      </c>
      <c r="BG758" s="289">
        <f t="shared" si="181"/>
        <v>0</v>
      </c>
      <c r="BH758" s="289">
        <f t="shared" si="181"/>
        <v>0</v>
      </c>
      <c r="BI758" s="289">
        <f t="shared" si="181"/>
        <v>0</v>
      </c>
      <c r="BJ758" s="289">
        <f t="shared" si="181"/>
        <v>0</v>
      </c>
      <c r="BK758" s="289">
        <f t="shared" si="181"/>
        <v>0</v>
      </c>
      <c r="BL758" s="289">
        <f t="shared" si="181"/>
        <v>0</v>
      </c>
      <c r="BM758" s="289">
        <f t="shared" si="181"/>
        <v>0</v>
      </c>
      <c r="BN758" s="289">
        <f t="shared" si="181"/>
        <v>0</v>
      </c>
      <c r="BO758" s="289">
        <f t="shared" si="181"/>
        <v>0</v>
      </c>
      <c r="BP758" s="289">
        <f t="shared" si="182"/>
        <v>0</v>
      </c>
      <c r="BQ758" s="289">
        <f t="shared" si="182"/>
        <v>0</v>
      </c>
      <c r="BR758" s="289">
        <f t="shared" si="182"/>
        <v>0</v>
      </c>
      <c r="BS758" s="289">
        <f t="shared" si="182"/>
        <v>0</v>
      </c>
      <c r="BT758" s="289">
        <f t="shared" si="182"/>
        <v>0</v>
      </c>
      <c r="BU758" s="289">
        <f t="shared" si="182"/>
        <v>0</v>
      </c>
      <c r="BV758" s="289">
        <f t="shared" si="182"/>
        <v>0</v>
      </c>
      <c r="BW758" s="289">
        <f t="shared" si="182"/>
        <v>0</v>
      </c>
      <c r="BX758" s="289">
        <f t="shared" si="182"/>
        <v>0</v>
      </c>
      <c r="BY758" s="289">
        <f t="shared" si="182"/>
        <v>0</v>
      </c>
      <c r="CA758" s="289">
        <f>CA302-ER302</f>
        <v>0</v>
      </c>
      <c r="CB758" s="289" t="e">
        <f>CB302-#REF!</f>
        <v>#REF!</v>
      </c>
    </row>
    <row r="759" spans="8:80" hidden="1" x14ac:dyDescent="0.35">
      <c r="H759" s="289">
        <f t="shared" si="181"/>
        <v>0</v>
      </c>
      <c r="I759" s="289">
        <f t="shared" si="181"/>
        <v>0</v>
      </c>
      <c r="J759" s="289">
        <f t="shared" si="181"/>
        <v>0</v>
      </c>
      <c r="K759" s="289">
        <f t="shared" si="181"/>
        <v>0</v>
      </c>
      <c r="L759" s="289">
        <f t="shared" si="181"/>
        <v>0</v>
      </c>
      <c r="M759" s="289">
        <f t="shared" si="181"/>
        <v>0</v>
      </c>
      <c r="N759" s="289">
        <f t="shared" si="181"/>
        <v>0</v>
      </c>
      <c r="O759" s="289">
        <f t="shared" si="181"/>
        <v>0</v>
      </c>
      <c r="P759" s="289">
        <f t="shared" si="181"/>
        <v>0</v>
      </c>
      <c r="Q759" s="289">
        <f t="shared" si="181"/>
        <v>0</v>
      </c>
      <c r="R759" s="289">
        <f t="shared" si="181"/>
        <v>0</v>
      </c>
      <c r="S759" s="289">
        <f t="shared" si="181"/>
        <v>0</v>
      </c>
      <c r="T759" s="289">
        <f t="shared" si="181"/>
        <v>0</v>
      </c>
      <c r="U759" s="289">
        <f t="shared" si="181"/>
        <v>0</v>
      </c>
      <c r="V759" s="289">
        <f t="shared" si="181"/>
        <v>0</v>
      </c>
      <c r="W759" s="289">
        <f t="shared" si="181"/>
        <v>0</v>
      </c>
      <c r="X759" s="289">
        <f t="shared" si="181"/>
        <v>0</v>
      </c>
      <c r="Y759" s="289">
        <f t="shared" si="181"/>
        <v>0</v>
      </c>
      <c r="Z759" s="289">
        <f t="shared" si="181"/>
        <v>0</v>
      </c>
      <c r="AA759" s="289">
        <f t="shared" si="181"/>
        <v>0</v>
      </c>
      <c r="AB759" s="289">
        <f t="shared" si="181"/>
        <v>0</v>
      </c>
      <c r="AC759" s="289">
        <f t="shared" si="181"/>
        <v>0</v>
      </c>
      <c r="AD759" s="289">
        <f t="shared" si="181"/>
        <v>0</v>
      </c>
      <c r="AE759" s="289">
        <f t="shared" si="181"/>
        <v>0</v>
      </c>
      <c r="AF759" s="289">
        <f t="shared" si="181"/>
        <v>0</v>
      </c>
      <c r="AG759" s="289">
        <f t="shared" si="181"/>
        <v>0</v>
      </c>
      <c r="AH759" s="289">
        <f t="shared" si="181"/>
        <v>0</v>
      </c>
      <c r="AI759" s="289">
        <f t="shared" si="181"/>
        <v>0</v>
      </c>
      <c r="AJ759" s="289">
        <f t="shared" si="181"/>
        <v>0</v>
      </c>
      <c r="AK759" s="289">
        <f t="shared" si="181"/>
        <v>0</v>
      </c>
      <c r="AL759" s="289">
        <f t="shared" si="181"/>
        <v>0</v>
      </c>
      <c r="AM759" s="289">
        <f t="shared" si="181"/>
        <v>0</v>
      </c>
      <c r="AN759" s="289">
        <f t="shared" si="181"/>
        <v>0</v>
      </c>
      <c r="AO759" s="289">
        <f t="shared" si="181"/>
        <v>0</v>
      </c>
      <c r="AP759" s="289">
        <f t="shared" si="181"/>
        <v>0</v>
      </c>
      <c r="AQ759" s="289">
        <f t="shared" si="181"/>
        <v>0</v>
      </c>
      <c r="AR759" s="289">
        <f t="shared" si="181"/>
        <v>0</v>
      </c>
      <c r="AS759" s="289">
        <f t="shared" si="181"/>
        <v>0</v>
      </c>
      <c r="AT759" s="289">
        <f t="shared" si="181"/>
        <v>0</v>
      </c>
      <c r="AU759" s="289">
        <f t="shared" si="181"/>
        <v>0</v>
      </c>
      <c r="AV759" s="289">
        <f t="shared" si="181"/>
        <v>0</v>
      </c>
      <c r="AW759" s="289">
        <f t="shared" si="181"/>
        <v>0</v>
      </c>
      <c r="AX759" s="289">
        <f t="shared" si="181"/>
        <v>0</v>
      </c>
      <c r="AY759" s="289">
        <f t="shared" si="181"/>
        <v>0</v>
      </c>
      <c r="AZ759" s="289">
        <f t="shared" si="181"/>
        <v>0</v>
      </c>
      <c r="BA759" s="289">
        <f t="shared" si="181"/>
        <v>0</v>
      </c>
      <c r="BB759" s="289">
        <f t="shared" si="181"/>
        <v>0</v>
      </c>
      <c r="BC759" s="289">
        <f t="shared" si="181"/>
        <v>0</v>
      </c>
      <c r="BD759" s="289">
        <f t="shared" si="181"/>
        <v>0</v>
      </c>
      <c r="BE759" s="289">
        <f t="shared" si="181"/>
        <v>0</v>
      </c>
      <c r="BF759" s="289">
        <f t="shared" si="181"/>
        <v>0</v>
      </c>
      <c r="BG759" s="289">
        <f t="shared" si="181"/>
        <v>0</v>
      </c>
      <c r="BH759" s="289">
        <f t="shared" si="181"/>
        <v>0</v>
      </c>
      <c r="BI759" s="289">
        <f t="shared" si="181"/>
        <v>0</v>
      </c>
      <c r="BJ759" s="289">
        <f t="shared" si="181"/>
        <v>0</v>
      </c>
      <c r="BK759" s="289">
        <f t="shared" si="181"/>
        <v>0</v>
      </c>
      <c r="BL759" s="289">
        <f t="shared" si="181"/>
        <v>0</v>
      </c>
      <c r="BM759" s="289">
        <f t="shared" si="181"/>
        <v>0</v>
      </c>
      <c r="BN759" s="289">
        <f t="shared" si="181"/>
        <v>0</v>
      </c>
      <c r="BO759" s="289">
        <f t="shared" si="181"/>
        <v>0</v>
      </c>
      <c r="BP759" s="289">
        <f t="shared" si="182"/>
        <v>0</v>
      </c>
      <c r="BQ759" s="289">
        <f t="shared" si="182"/>
        <v>0</v>
      </c>
      <c r="BR759" s="289">
        <f t="shared" si="182"/>
        <v>0</v>
      </c>
      <c r="BS759" s="289">
        <f t="shared" si="182"/>
        <v>0</v>
      </c>
      <c r="BT759" s="289">
        <f t="shared" si="182"/>
        <v>0</v>
      </c>
      <c r="BU759" s="289">
        <f t="shared" si="182"/>
        <v>0</v>
      </c>
      <c r="BV759" s="289">
        <f t="shared" si="182"/>
        <v>0</v>
      </c>
      <c r="BW759" s="289">
        <f t="shared" si="182"/>
        <v>0</v>
      </c>
      <c r="BX759" s="289">
        <f t="shared" si="182"/>
        <v>0</v>
      </c>
      <c r="BY759" s="289">
        <f t="shared" si="182"/>
        <v>0</v>
      </c>
      <c r="CA759" s="289">
        <f>CA303-ER303</f>
        <v>0</v>
      </c>
      <c r="CB759" s="289" t="e">
        <f>CB303-#REF!</f>
        <v>#REF!</v>
      </c>
    </row>
    <row r="760" spans="8:80" hidden="1" x14ac:dyDescent="0.35">
      <c r="H760" s="289">
        <f t="shared" si="181"/>
        <v>0</v>
      </c>
      <c r="I760" s="289">
        <f t="shared" si="181"/>
        <v>0</v>
      </c>
      <c r="J760" s="289">
        <f t="shared" si="181"/>
        <v>0</v>
      </c>
      <c r="K760" s="289">
        <f t="shared" si="181"/>
        <v>0</v>
      </c>
      <c r="L760" s="289">
        <f t="shared" si="181"/>
        <v>0</v>
      </c>
      <c r="M760" s="289">
        <f t="shared" si="181"/>
        <v>0</v>
      </c>
      <c r="N760" s="289">
        <f t="shared" si="181"/>
        <v>0</v>
      </c>
      <c r="O760" s="289">
        <f t="shared" si="181"/>
        <v>0</v>
      </c>
      <c r="P760" s="289">
        <f t="shared" si="181"/>
        <v>0</v>
      </c>
      <c r="Q760" s="289">
        <f t="shared" si="181"/>
        <v>0</v>
      </c>
      <c r="R760" s="289">
        <f t="shared" si="181"/>
        <v>0</v>
      </c>
      <c r="S760" s="289">
        <f t="shared" ref="S760:BO760" si="183">S304-CK304</f>
        <v>0</v>
      </c>
      <c r="T760" s="289">
        <f t="shared" si="183"/>
        <v>0</v>
      </c>
      <c r="U760" s="289">
        <f t="shared" si="183"/>
        <v>0</v>
      </c>
      <c r="V760" s="289">
        <f t="shared" si="183"/>
        <v>0</v>
      </c>
      <c r="W760" s="289">
        <f t="shared" si="183"/>
        <v>0</v>
      </c>
      <c r="X760" s="289">
        <f t="shared" si="183"/>
        <v>0</v>
      </c>
      <c r="Y760" s="289">
        <f t="shared" si="183"/>
        <v>0</v>
      </c>
      <c r="Z760" s="289">
        <f t="shared" si="183"/>
        <v>0</v>
      </c>
      <c r="AA760" s="289">
        <f t="shared" si="183"/>
        <v>0</v>
      </c>
      <c r="AB760" s="289">
        <f t="shared" si="183"/>
        <v>0</v>
      </c>
      <c r="AC760" s="289">
        <f t="shared" si="183"/>
        <v>0</v>
      </c>
      <c r="AD760" s="289">
        <f t="shared" si="183"/>
        <v>0</v>
      </c>
      <c r="AE760" s="289">
        <f t="shared" si="183"/>
        <v>0</v>
      </c>
      <c r="AF760" s="289">
        <f t="shared" si="183"/>
        <v>0</v>
      </c>
      <c r="AG760" s="289">
        <f t="shared" si="183"/>
        <v>0</v>
      </c>
      <c r="AH760" s="289">
        <f t="shared" si="183"/>
        <v>0</v>
      </c>
      <c r="AI760" s="289">
        <f t="shared" si="183"/>
        <v>0</v>
      </c>
      <c r="AJ760" s="289">
        <f t="shared" si="183"/>
        <v>0</v>
      </c>
      <c r="AK760" s="289">
        <f t="shared" si="183"/>
        <v>0</v>
      </c>
      <c r="AL760" s="289">
        <f t="shared" si="183"/>
        <v>0</v>
      </c>
      <c r="AM760" s="289">
        <f t="shared" si="183"/>
        <v>0</v>
      </c>
      <c r="AN760" s="289">
        <f t="shared" si="183"/>
        <v>0</v>
      </c>
      <c r="AO760" s="289">
        <f t="shared" si="183"/>
        <v>0</v>
      </c>
      <c r="AP760" s="289">
        <f t="shared" si="183"/>
        <v>0</v>
      </c>
      <c r="AQ760" s="289">
        <f t="shared" si="183"/>
        <v>0</v>
      </c>
      <c r="AR760" s="289">
        <f t="shared" si="183"/>
        <v>0</v>
      </c>
      <c r="AS760" s="289">
        <f t="shared" si="183"/>
        <v>0</v>
      </c>
      <c r="AT760" s="289">
        <f t="shared" si="183"/>
        <v>0</v>
      </c>
      <c r="AU760" s="289">
        <f t="shared" si="183"/>
        <v>0</v>
      </c>
      <c r="AV760" s="289">
        <f t="shared" si="183"/>
        <v>0</v>
      </c>
      <c r="AW760" s="289">
        <f t="shared" si="183"/>
        <v>0</v>
      </c>
      <c r="AX760" s="289">
        <f t="shared" si="183"/>
        <v>0</v>
      </c>
      <c r="AY760" s="289">
        <f t="shared" si="183"/>
        <v>0</v>
      </c>
      <c r="AZ760" s="289">
        <f t="shared" si="183"/>
        <v>0</v>
      </c>
      <c r="BA760" s="289">
        <f t="shared" si="183"/>
        <v>0</v>
      </c>
      <c r="BB760" s="289">
        <f t="shared" si="183"/>
        <v>0</v>
      </c>
      <c r="BC760" s="289">
        <f t="shared" si="183"/>
        <v>0</v>
      </c>
      <c r="BD760" s="289">
        <f t="shared" si="183"/>
        <v>0</v>
      </c>
      <c r="BE760" s="289">
        <f t="shared" si="183"/>
        <v>0</v>
      </c>
      <c r="BF760" s="289">
        <f t="shared" si="183"/>
        <v>0</v>
      </c>
      <c r="BG760" s="289">
        <f t="shared" si="183"/>
        <v>0</v>
      </c>
      <c r="BH760" s="289">
        <f t="shared" si="183"/>
        <v>0</v>
      </c>
      <c r="BI760" s="289">
        <f t="shared" si="183"/>
        <v>0</v>
      </c>
      <c r="BJ760" s="289">
        <f t="shared" si="183"/>
        <v>0</v>
      </c>
      <c r="BK760" s="289">
        <f t="shared" si="183"/>
        <v>0</v>
      </c>
      <c r="BL760" s="289">
        <f t="shared" si="183"/>
        <v>0</v>
      </c>
      <c r="BM760" s="289">
        <f t="shared" si="183"/>
        <v>0</v>
      </c>
      <c r="BN760" s="289">
        <f t="shared" si="183"/>
        <v>0</v>
      </c>
      <c r="BO760" s="289">
        <f t="shared" si="183"/>
        <v>0</v>
      </c>
      <c r="BP760" s="289">
        <f t="shared" si="182"/>
        <v>0</v>
      </c>
      <c r="BQ760" s="289">
        <f t="shared" si="182"/>
        <v>0</v>
      </c>
      <c r="BR760" s="289">
        <f t="shared" si="182"/>
        <v>0</v>
      </c>
      <c r="BS760" s="289">
        <f t="shared" si="182"/>
        <v>0</v>
      </c>
      <c r="BT760" s="289">
        <f t="shared" si="182"/>
        <v>0</v>
      </c>
      <c r="BU760" s="289">
        <f t="shared" si="182"/>
        <v>0</v>
      </c>
      <c r="BV760" s="289">
        <f t="shared" si="182"/>
        <v>0</v>
      </c>
      <c r="BW760" s="289">
        <f t="shared" si="182"/>
        <v>0</v>
      </c>
      <c r="BX760" s="289">
        <f t="shared" si="182"/>
        <v>0</v>
      </c>
      <c r="BY760" s="289">
        <f t="shared" si="182"/>
        <v>0</v>
      </c>
      <c r="CA760" s="289">
        <f>CA304-ER304</f>
        <v>0</v>
      </c>
      <c r="CB760" s="289" t="e">
        <f>CB304-#REF!</f>
        <v>#REF!</v>
      </c>
    </row>
    <row r="761" spans="8:80" hidden="1" x14ac:dyDescent="0.35">
      <c r="H761" s="289">
        <f t="shared" ref="H761:BS765" si="184">H306-BZ306</f>
        <v>0</v>
      </c>
      <c r="I761" s="289">
        <f t="shared" si="184"/>
        <v>0</v>
      </c>
      <c r="J761" s="289">
        <f t="shared" si="184"/>
        <v>0</v>
      </c>
      <c r="K761" s="289">
        <f t="shared" si="184"/>
        <v>0</v>
      </c>
      <c r="L761" s="289">
        <f t="shared" si="184"/>
        <v>0</v>
      </c>
      <c r="M761" s="289">
        <f t="shared" si="184"/>
        <v>0</v>
      </c>
      <c r="N761" s="289">
        <f t="shared" si="184"/>
        <v>0</v>
      </c>
      <c r="O761" s="289">
        <f t="shared" si="184"/>
        <v>0</v>
      </c>
      <c r="P761" s="289">
        <f t="shared" si="184"/>
        <v>0</v>
      </c>
      <c r="Q761" s="289">
        <f t="shared" si="184"/>
        <v>0</v>
      </c>
      <c r="R761" s="289">
        <f t="shared" si="184"/>
        <v>0</v>
      </c>
      <c r="S761" s="289">
        <f t="shared" si="184"/>
        <v>0</v>
      </c>
      <c r="T761" s="289">
        <f t="shared" si="184"/>
        <v>0</v>
      </c>
      <c r="U761" s="289">
        <f t="shared" si="184"/>
        <v>0</v>
      </c>
      <c r="V761" s="289">
        <f t="shared" si="184"/>
        <v>0</v>
      </c>
      <c r="W761" s="289">
        <f t="shared" si="184"/>
        <v>0</v>
      </c>
      <c r="X761" s="289">
        <f t="shared" si="184"/>
        <v>0</v>
      </c>
      <c r="Y761" s="289">
        <f t="shared" si="184"/>
        <v>0</v>
      </c>
      <c r="Z761" s="289">
        <f t="shared" si="184"/>
        <v>0</v>
      </c>
      <c r="AA761" s="289">
        <f t="shared" si="184"/>
        <v>0</v>
      </c>
      <c r="AB761" s="289">
        <f t="shared" si="184"/>
        <v>0</v>
      </c>
      <c r="AC761" s="289">
        <f t="shared" si="184"/>
        <v>0</v>
      </c>
      <c r="AD761" s="289">
        <f t="shared" si="184"/>
        <v>0</v>
      </c>
      <c r="AE761" s="289">
        <f t="shared" si="184"/>
        <v>0</v>
      </c>
      <c r="AF761" s="289">
        <f t="shared" si="184"/>
        <v>0</v>
      </c>
      <c r="AG761" s="289">
        <f t="shared" si="184"/>
        <v>0</v>
      </c>
      <c r="AH761" s="289">
        <f t="shared" si="184"/>
        <v>0</v>
      </c>
      <c r="AI761" s="289">
        <f t="shared" si="184"/>
        <v>0</v>
      </c>
      <c r="AJ761" s="289">
        <f t="shared" si="184"/>
        <v>0</v>
      </c>
      <c r="AK761" s="289">
        <f t="shared" si="184"/>
        <v>0</v>
      </c>
      <c r="AL761" s="289">
        <f t="shared" si="184"/>
        <v>0</v>
      </c>
      <c r="AM761" s="289">
        <f t="shared" si="184"/>
        <v>0</v>
      </c>
      <c r="AN761" s="289">
        <f t="shared" si="184"/>
        <v>0</v>
      </c>
      <c r="AO761" s="289">
        <f t="shared" si="184"/>
        <v>0</v>
      </c>
      <c r="AP761" s="289">
        <f t="shared" si="184"/>
        <v>0</v>
      </c>
      <c r="AQ761" s="289">
        <f t="shared" si="184"/>
        <v>0</v>
      </c>
      <c r="AR761" s="289">
        <f t="shared" si="184"/>
        <v>0</v>
      </c>
      <c r="AS761" s="289">
        <f t="shared" si="184"/>
        <v>0</v>
      </c>
      <c r="AT761" s="289">
        <f t="shared" si="184"/>
        <v>0</v>
      </c>
      <c r="AU761" s="289">
        <f t="shared" si="184"/>
        <v>0</v>
      </c>
      <c r="AV761" s="289">
        <f t="shared" si="184"/>
        <v>0</v>
      </c>
      <c r="AW761" s="289">
        <f t="shared" si="184"/>
        <v>0</v>
      </c>
      <c r="AX761" s="289">
        <f t="shared" si="184"/>
        <v>0</v>
      </c>
      <c r="AY761" s="289">
        <f t="shared" si="184"/>
        <v>0</v>
      </c>
      <c r="AZ761" s="289">
        <f t="shared" si="184"/>
        <v>0</v>
      </c>
      <c r="BA761" s="289">
        <f t="shared" si="184"/>
        <v>0</v>
      </c>
      <c r="BB761" s="289">
        <f t="shared" si="184"/>
        <v>0</v>
      </c>
      <c r="BC761" s="289">
        <f t="shared" si="184"/>
        <v>0</v>
      </c>
      <c r="BD761" s="289">
        <f t="shared" si="184"/>
        <v>0</v>
      </c>
      <c r="BE761" s="289">
        <f t="shared" si="184"/>
        <v>0</v>
      </c>
      <c r="BF761" s="289">
        <f t="shared" si="184"/>
        <v>0</v>
      </c>
      <c r="BG761" s="289">
        <f t="shared" si="184"/>
        <v>0</v>
      </c>
      <c r="BH761" s="289">
        <f t="shared" si="184"/>
        <v>0</v>
      </c>
      <c r="BI761" s="289">
        <f t="shared" si="184"/>
        <v>0</v>
      </c>
      <c r="BJ761" s="289">
        <f t="shared" si="184"/>
        <v>0</v>
      </c>
      <c r="BK761" s="289">
        <f t="shared" si="184"/>
        <v>0</v>
      </c>
      <c r="BL761" s="289">
        <f t="shared" si="184"/>
        <v>0</v>
      </c>
      <c r="BM761" s="289">
        <f t="shared" si="184"/>
        <v>0</v>
      </c>
      <c r="BN761" s="289">
        <f t="shared" si="184"/>
        <v>0</v>
      </c>
      <c r="BO761" s="289">
        <f t="shared" si="184"/>
        <v>0</v>
      </c>
      <c r="BP761" s="289">
        <f t="shared" si="184"/>
        <v>0</v>
      </c>
      <c r="BQ761" s="289">
        <f t="shared" si="184"/>
        <v>0</v>
      </c>
      <c r="BR761" s="289">
        <f t="shared" si="184"/>
        <v>0</v>
      </c>
      <c r="BS761" s="289">
        <f t="shared" si="184"/>
        <v>0</v>
      </c>
      <c r="BT761" s="289">
        <f t="shared" ref="BP761:BY765" si="185">BT306-EL306</f>
        <v>0</v>
      </c>
      <c r="BU761" s="289">
        <f t="shared" si="185"/>
        <v>0</v>
      </c>
      <c r="BV761" s="289">
        <f t="shared" si="185"/>
        <v>0</v>
      </c>
      <c r="BW761" s="289">
        <f t="shared" si="185"/>
        <v>0</v>
      </c>
      <c r="BX761" s="289">
        <f t="shared" si="185"/>
        <v>0</v>
      </c>
      <c r="BY761" s="289">
        <f t="shared" si="185"/>
        <v>0</v>
      </c>
      <c r="CA761" s="289">
        <f>CA306-ER306</f>
        <v>0</v>
      </c>
      <c r="CB761" s="289" t="e">
        <f>CB306-#REF!</f>
        <v>#REF!</v>
      </c>
    </row>
    <row r="762" spans="8:80" hidden="1" x14ac:dyDescent="0.35">
      <c r="H762" s="289">
        <f t="shared" si="184"/>
        <v>0</v>
      </c>
      <c r="I762" s="289">
        <f t="shared" si="184"/>
        <v>0</v>
      </c>
      <c r="J762" s="289">
        <f t="shared" si="184"/>
        <v>0</v>
      </c>
      <c r="K762" s="289">
        <f t="shared" si="184"/>
        <v>0</v>
      </c>
      <c r="L762" s="289">
        <f t="shared" si="184"/>
        <v>0</v>
      </c>
      <c r="M762" s="289">
        <f t="shared" si="184"/>
        <v>0</v>
      </c>
      <c r="N762" s="289">
        <f t="shared" si="184"/>
        <v>0</v>
      </c>
      <c r="O762" s="289">
        <f t="shared" si="184"/>
        <v>0</v>
      </c>
      <c r="P762" s="289">
        <f t="shared" si="184"/>
        <v>0</v>
      </c>
      <c r="Q762" s="289">
        <f t="shared" si="184"/>
        <v>0</v>
      </c>
      <c r="R762" s="289">
        <f t="shared" si="184"/>
        <v>0</v>
      </c>
      <c r="S762" s="289">
        <f t="shared" si="184"/>
        <v>0</v>
      </c>
      <c r="T762" s="289">
        <f t="shared" si="184"/>
        <v>0</v>
      </c>
      <c r="U762" s="289">
        <f t="shared" si="184"/>
        <v>0</v>
      </c>
      <c r="V762" s="289">
        <f t="shared" si="184"/>
        <v>0</v>
      </c>
      <c r="W762" s="289">
        <f t="shared" si="184"/>
        <v>0</v>
      </c>
      <c r="X762" s="289">
        <f t="shared" si="184"/>
        <v>0</v>
      </c>
      <c r="Y762" s="289">
        <f t="shared" si="184"/>
        <v>0</v>
      </c>
      <c r="Z762" s="289">
        <f t="shared" si="184"/>
        <v>0</v>
      </c>
      <c r="AA762" s="289">
        <f t="shared" si="184"/>
        <v>0</v>
      </c>
      <c r="AB762" s="289">
        <f t="shared" si="184"/>
        <v>0</v>
      </c>
      <c r="AC762" s="289">
        <f t="shared" si="184"/>
        <v>0</v>
      </c>
      <c r="AD762" s="289">
        <f t="shared" si="184"/>
        <v>0</v>
      </c>
      <c r="AE762" s="289">
        <f t="shared" si="184"/>
        <v>0</v>
      </c>
      <c r="AF762" s="289">
        <f t="shared" si="184"/>
        <v>0</v>
      </c>
      <c r="AG762" s="289">
        <f t="shared" si="184"/>
        <v>0</v>
      </c>
      <c r="AH762" s="289">
        <f t="shared" si="184"/>
        <v>0</v>
      </c>
      <c r="AI762" s="289">
        <f t="shared" si="184"/>
        <v>0</v>
      </c>
      <c r="AJ762" s="289">
        <f t="shared" si="184"/>
        <v>0</v>
      </c>
      <c r="AK762" s="289">
        <f t="shared" si="184"/>
        <v>0</v>
      </c>
      <c r="AL762" s="289">
        <f t="shared" si="184"/>
        <v>0</v>
      </c>
      <c r="AM762" s="289">
        <f t="shared" si="184"/>
        <v>0</v>
      </c>
      <c r="AN762" s="289">
        <f t="shared" si="184"/>
        <v>0</v>
      </c>
      <c r="AO762" s="289">
        <f t="shared" si="184"/>
        <v>0</v>
      </c>
      <c r="AP762" s="289">
        <f t="shared" si="184"/>
        <v>0</v>
      </c>
      <c r="AQ762" s="289">
        <f t="shared" si="184"/>
        <v>0</v>
      </c>
      <c r="AR762" s="289">
        <f t="shared" si="184"/>
        <v>0</v>
      </c>
      <c r="AS762" s="289">
        <f t="shared" si="184"/>
        <v>0</v>
      </c>
      <c r="AT762" s="289">
        <f t="shared" si="184"/>
        <v>0</v>
      </c>
      <c r="AU762" s="289">
        <f t="shared" si="184"/>
        <v>0</v>
      </c>
      <c r="AV762" s="289">
        <f t="shared" si="184"/>
        <v>0</v>
      </c>
      <c r="AW762" s="289">
        <f t="shared" si="184"/>
        <v>0</v>
      </c>
      <c r="AX762" s="289">
        <f t="shared" si="184"/>
        <v>0</v>
      </c>
      <c r="AY762" s="289">
        <f t="shared" si="184"/>
        <v>0</v>
      </c>
      <c r="AZ762" s="289">
        <f t="shared" si="184"/>
        <v>0</v>
      </c>
      <c r="BA762" s="289">
        <f t="shared" si="184"/>
        <v>0</v>
      </c>
      <c r="BB762" s="289">
        <f t="shared" si="184"/>
        <v>0</v>
      </c>
      <c r="BC762" s="289">
        <f t="shared" si="184"/>
        <v>0</v>
      </c>
      <c r="BD762" s="289">
        <f t="shared" si="184"/>
        <v>0</v>
      </c>
      <c r="BE762" s="289">
        <f t="shared" si="184"/>
        <v>0</v>
      </c>
      <c r="BF762" s="289">
        <f t="shared" si="184"/>
        <v>0</v>
      </c>
      <c r="BG762" s="289">
        <f t="shared" si="184"/>
        <v>0</v>
      </c>
      <c r="BH762" s="289">
        <f t="shared" si="184"/>
        <v>0</v>
      </c>
      <c r="BI762" s="289">
        <f t="shared" si="184"/>
        <v>0</v>
      </c>
      <c r="BJ762" s="289">
        <f t="shared" si="184"/>
        <v>0</v>
      </c>
      <c r="BK762" s="289">
        <f t="shared" si="184"/>
        <v>0</v>
      </c>
      <c r="BL762" s="289">
        <f t="shared" si="184"/>
        <v>0</v>
      </c>
      <c r="BM762" s="289">
        <f t="shared" si="184"/>
        <v>0</v>
      </c>
      <c r="BN762" s="289">
        <f t="shared" si="184"/>
        <v>0</v>
      </c>
      <c r="BO762" s="289">
        <f t="shared" si="184"/>
        <v>0</v>
      </c>
      <c r="BP762" s="289">
        <f t="shared" si="185"/>
        <v>0</v>
      </c>
      <c r="BQ762" s="289">
        <f t="shared" si="185"/>
        <v>0</v>
      </c>
      <c r="BR762" s="289">
        <f t="shared" si="185"/>
        <v>0</v>
      </c>
      <c r="BS762" s="289">
        <f t="shared" si="185"/>
        <v>0</v>
      </c>
      <c r="BT762" s="289">
        <f t="shared" si="185"/>
        <v>0</v>
      </c>
      <c r="BU762" s="289">
        <f t="shared" si="185"/>
        <v>0</v>
      </c>
      <c r="BV762" s="289">
        <f t="shared" si="185"/>
        <v>0</v>
      </c>
      <c r="BW762" s="289">
        <f t="shared" si="185"/>
        <v>0</v>
      </c>
      <c r="BX762" s="289">
        <f t="shared" si="185"/>
        <v>0</v>
      </c>
      <c r="BY762" s="289">
        <f t="shared" si="185"/>
        <v>0</v>
      </c>
      <c r="CA762" s="289">
        <f>CA307-ER307</f>
        <v>0</v>
      </c>
      <c r="CB762" s="289" t="e">
        <f>CB307-#REF!</f>
        <v>#REF!</v>
      </c>
    </row>
    <row r="763" spans="8:80" hidden="1" x14ac:dyDescent="0.35">
      <c r="H763" s="289">
        <f t="shared" si="184"/>
        <v>0</v>
      </c>
      <c r="I763" s="289">
        <f t="shared" si="184"/>
        <v>0</v>
      </c>
      <c r="J763" s="289">
        <f t="shared" si="184"/>
        <v>0</v>
      </c>
      <c r="K763" s="289">
        <f t="shared" si="184"/>
        <v>0</v>
      </c>
      <c r="L763" s="289">
        <f t="shared" si="184"/>
        <v>0</v>
      </c>
      <c r="M763" s="289">
        <f t="shared" si="184"/>
        <v>0</v>
      </c>
      <c r="N763" s="289">
        <f t="shared" si="184"/>
        <v>0</v>
      </c>
      <c r="O763" s="289">
        <f t="shared" si="184"/>
        <v>0</v>
      </c>
      <c r="P763" s="289">
        <f t="shared" si="184"/>
        <v>0</v>
      </c>
      <c r="Q763" s="289">
        <f t="shared" si="184"/>
        <v>0</v>
      </c>
      <c r="R763" s="289">
        <f t="shared" si="184"/>
        <v>0</v>
      </c>
      <c r="S763" s="289">
        <f t="shared" si="184"/>
        <v>0</v>
      </c>
      <c r="T763" s="289">
        <f t="shared" si="184"/>
        <v>0</v>
      </c>
      <c r="U763" s="289">
        <f t="shared" si="184"/>
        <v>0</v>
      </c>
      <c r="V763" s="289">
        <f t="shared" si="184"/>
        <v>0</v>
      </c>
      <c r="W763" s="289">
        <f t="shared" si="184"/>
        <v>0</v>
      </c>
      <c r="X763" s="289">
        <f t="shared" si="184"/>
        <v>0</v>
      </c>
      <c r="Y763" s="289">
        <f t="shared" si="184"/>
        <v>0</v>
      </c>
      <c r="Z763" s="289">
        <f t="shared" si="184"/>
        <v>0</v>
      </c>
      <c r="AA763" s="289">
        <f t="shared" si="184"/>
        <v>0</v>
      </c>
      <c r="AB763" s="289">
        <f t="shared" si="184"/>
        <v>0</v>
      </c>
      <c r="AC763" s="289">
        <f t="shared" si="184"/>
        <v>0</v>
      </c>
      <c r="AD763" s="289">
        <f t="shared" si="184"/>
        <v>0</v>
      </c>
      <c r="AE763" s="289">
        <f t="shared" si="184"/>
        <v>0</v>
      </c>
      <c r="AF763" s="289">
        <f t="shared" si="184"/>
        <v>0</v>
      </c>
      <c r="AG763" s="289">
        <f t="shared" si="184"/>
        <v>0</v>
      </c>
      <c r="AH763" s="289">
        <f t="shared" si="184"/>
        <v>0</v>
      </c>
      <c r="AI763" s="289">
        <f t="shared" si="184"/>
        <v>0</v>
      </c>
      <c r="AJ763" s="289">
        <f t="shared" si="184"/>
        <v>0</v>
      </c>
      <c r="AK763" s="289">
        <f t="shared" si="184"/>
        <v>0</v>
      </c>
      <c r="AL763" s="289">
        <f t="shared" si="184"/>
        <v>0</v>
      </c>
      <c r="AM763" s="289">
        <f t="shared" si="184"/>
        <v>0</v>
      </c>
      <c r="AN763" s="289">
        <f t="shared" si="184"/>
        <v>0</v>
      </c>
      <c r="AO763" s="289">
        <f t="shared" si="184"/>
        <v>0</v>
      </c>
      <c r="AP763" s="289">
        <f t="shared" si="184"/>
        <v>0</v>
      </c>
      <c r="AQ763" s="289">
        <f t="shared" si="184"/>
        <v>0</v>
      </c>
      <c r="AR763" s="289">
        <f t="shared" si="184"/>
        <v>0</v>
      </c>
      <c r="AS763" s="289">
        <f t="shared" si="184"/>
        <v>0</v>
      </c>
      <c r="AT763" s="289">
        <f t="shared" si="184"/>
        <v>0</v>
      </c>
      <c r="AU763" s="289">
        <f t="shared" si="184"/>
        <v>0</v>
      </c>
      <c r="AV763" s="289">
        <f t="shared" si="184"/>
        <v>0</v>
      </c>
      <c r="AW763" s="289">
        <f t="shared" si="184"/>
        <v>0</v>
      </c>
      <c r="AX763" s="289">
        <f t="shared" si="184"/>
        <v>0</v>
      </c>
      <c r="AY763" s="289">
        <f t="shared" si="184"/>
        <v>0</v>
      </c>
      <c r="AZ763" s="289">
        <f t="shared" si="184"/>
        <v>0</v>
      </c>
      <c r="BA763" s="289">
        <f t="shared" si="184"/>
        <v>0</v>
      </c>
      <c r="BB763" s="289">
        <f t="shared" si="184"/>
        <v>0</v>
      </c>
      <c r="BC763" s="289">
        <f t="shared" si="184"/>
        <v>0</v>
      </c>
      <c r="BD763" s="289">
        <f t="shared" si="184"/>
        <v>0</v>
      </c>
      <c r="BE763" s="289">
        <f t="shared" si="184"/>
        <v>0</v>
      </c>
      <c r="BF763" s="289">
        <f t="shared" si="184"/>
        <v>0</v>
      </c>
      <c r="BG763" s="289">
        <f t="shared" si="184"/>
        <v>0</v>
      </c>
      <c r="BH763" s="289">
        <f t="shared" si="184"/>
        <v>0</v>
      </c>
      <c r="BI763" s="289">
        <f t="shared" si="184"/>
        <v>0</v>
      </c>
      <c r="BJ763" s="289">
        <f t="shared" si="184"/>
        <v>0</v>
      </c>
      <c r="BK763" s="289">
        <f t="shared" si="184"/>
        <v>0</v>
      </c>
      <c r="BL763" s="289">
        <f t="shared" si="184"/>
        <v>0</v>
      </c>
      <c r="BM763" s="289">
        <f t="shared" si="184"/>
        <v>0</v>
      </c>
      <c r="BN763" s="289">
        <f t="shared" si="184"/>
        <v>0</v>
      </c>
      <c r="BO763" s="289">
        <f t="shared" si="184"/>
        <v>0</v>
      </c>
      <c r="BP763" s="289">
        <f t="shared" si="185"/>
        <v>0</v>
      </c>
      <c r="BQ763" s="289">
        <f t="shared" si="185"/>
        <v>0</v>
      </c>
      <c r="BR763" s="289">
        <f t="shared" si="185"/>
        <v>0</v>
      </c>
      <c r="BS763" s="289">
        <f t="shared" si="185"/>
        <v>0</v>
      </c>
      <c r="BT763" s="289">
        <f t="shared" si="185"/>
        <v>0</v>
      </c>
      <c r="BU763" s="289">
        <f t="shared" si="185"/>
        <v>0</v>
      </c>
      <c r="BV763" s="289">
        <f t="shared" si="185"/>
        <v>0</v>
      </c>
      <c r="BW763" s="289">
        <f t="shared" si="185"/>
        <v>0</v>
      </c>
      <c r="BX763" s="289">
        <f t="shared" si="185"/>
        <v>0</v>
      </c>
      <c r="BY763" s="289">
        <f t="shared" si="185"/>
        <v>0</v>
      </c>
      <c r="CA763" s="289">
        <f>CA308-ER308</f>
        <v>0</v>
      </c>
      <c r="CB763" s="289" t="e">
        <f>CB308-#REF!</f>
        <v>#REF!</v>
      </c>
    </row>
    <row r="764" spans="8:80" hidden="1" x14ac:dyDescent="0.35">
      <c r="H764" s="289">
        <f t="shared" si="184"/>
        <v>0</v>
      </c>
      <c r="I764" s="289">
        <f t="shared" si="184"/>
        <v>0</v>
      </c>
      <c r="J764" s="289">
        <f t="shared" si="184"/>
        <v>0</v>
      </c>
      <c r="K764" s="289">
        <f t="shared" si="184"/>
        <v>0</v>
      </c>
      <c r="L764" s="289">
        <f t="shared" si="184"/>
        <v>0</v>
      </c>
      <c r="M764" s="289">
        <f t="shared" si="184"/>
        <v>0</v>
      </c>
      <c r="N764" s="289">
        <f t="shared" si="184"/>
        <v>0</v>
      </c>
      <c r="O764" s="289">
        <f t="shared" si="184"/>
        <v>0</v>
      </c>
      <c r="P764" s="289">
        <f t="shared" si="184"/>
        <v>0</v>
      </c>
      <c r="Q764" s="289">
        <f t="shared" si="184"/>
        <v>0</v>
      </c>
      <c r="R764" s="289">
        <f t="shared" si="184"/>
        <v>0</v>
      </c>
      <c r="S764" s="289">
        <f t="shared" si="184"/>
        <v>0</v>
      </c>
      <c r="T764" s="289">
        <f t="shared" si="184"/>
        <v>0</v>
      </c>
      <c r="U764" s="289">
        <f t="shared" si="184"/>
        <v>0</v>
      </c>
      <c r="V764" s="289">
        <f t="shared" si="184"/>
        <v>0</v>
      </c>
      <c r="W764" s="289">
        <f t="shared" si="184"/>
        <v>0</v>
      </c>
      <c r="X764" s="289">
        <f t="shared" si="184"/>
        <v>0</v>
      </c>
      <c r="Y764" s="289">
        <f t="shared" si="184"/>
        <v>0</v>
      </c>
      <c r="Z764" s="289">
        <f t="shared" si="184"/>
        <v>0</v>
      </c>
      <c r="AA764" s="289">
        <f t="shared" si="184"/>
        <v>0</v>
      </c>
      <c r="AB764" s="289">
        <f t="shared" si="184"/>
        <v>0</v>
      </c>
      <c r="AC764" s="289">
        <f t="shared" si="184"/>
        <v>0</v>
      </c>
      <c r="AD764" s="289">
        <f t="shared" si="184"/>
        <v>0</v>
      </c>
      <c r="AE764" s="289">
        <f t="shared" si="184"/>
        <v>0</v>
      </c>
      <c r="AF764" s="289">
        <f t="shared" si="184"/>
        <v>0</v>
      </c>
      <c r="AG764" s="289">
        <f t="shared" si="184"/>
        <v>0</v>
      </c>
      <c r="AH764" s="289">
        <f t="shared" si="184"/>
        <v>0</v>
      </c>
      <c r="AI764" s="289">
        <f t="shared" si="184"/>
        <v>0</v>
      </c>
      <c r="AJ764" s="289">
        <f t="shared" si="184"/>
        <v>0</v>
      </c>
      <c r="AK764" s="289">
        <f t="shared" si="184"/>
        <v>0</v>
      </c>
      <c r="AL764" s="289">
        <f t="shared" si="184"/>
        <v>0</v>
      </c>
      <c r="AM764" s="289">
        <f t="shared" si="184"/>
        <v>0</v>
      </c>
      <c r="AN764" s="289">
        <f t="shared" si="184"/>
        <v>0</v>
      </c>
      <c r="AO764" s="289">
        <f t="shared" si="184"/>
        <v>0</v>
      </c>
      <c r="AP764" s="289">
        <f t="shared" si="184"/>
        <v>0</v>
      </c>
      <c r="AQ764" s="289">
        <f t="shared" si="184"/>
        <v>0</v>
      </c>
      <c r="AR764" s="289">
        <f t="shared" si="184"/>
        <v>0</v>
      </c>
      <c r="AS764" s="289">
        <f t="shared" si="184"/>
        <v>0</v>
      </c>
      <c r="AT764" s="289">
        <f t="shared" si="184"/>
        <v>0</v>
      </c>
      <c r="AU764" s="289">
        <f t="shared" si="184"/>
        <v>0</v>
      </c>
      <c r="AV764" s="289">
        <f t="shared" si="184"/>
        <v>0</v>
      </c>
      <c r="AW764" s="289">
        <f t="shared" si="184"/>
        <v>0</v>
      </c>
      <c r="AX764" s="289">
        <f t="shared" si="184"/>
        <v>0</v>
      </c>
      <c r="AY764" s="289">
        <f t="shared" si="184"/>
        <v>0</v>
      </c>
      <c r="AZ764" s="289">
        <f t="shared" si="184"/>
        <v>0</v>
      </c>
      <c r="BA764" s="289">
        <f t="shared" si="184"/>
        <v>0</v>
      </c>
      <c r="BB764" s="289">
        <f t="shared" si="184"/>
        <v>0</v>
      </c>
      <c r="BC764" s="289">
        <f t="shared" si="184"/>
        <v>0</v>
      </c>
      <c r="BD764" s="289">
        <f t="shared" si="184"/>
        <v>0</v>
      </c>
      <c r="BE764" s="289">
        <f t="shared" si="184"/>
        <v>0</v>
      </c>
      <c r="BF764" s="289">
        <f t="shared" si="184"/>
        <v>0</v>
      </c>
      <c r="BG764" s="289">
        <f t="shared" si="184"/>
        <v>0</v>
      </c>
      <c r="BH764" s="289">
        <f t="shared" si="184"/>
        <v>0</v>
      </c>
      <c r="BI764" s="289">
        <f t="shared" si="184"/>
        <v>0</v>
      </c>
      <c r="BJ764" s="289">
        <f t="shared" si="184"/>
        <v>0</v>
      </c>
      <c r="BK764" s="289">
        <f t="shared" si="184"/>
        <v>0</v>
      </c>
      <c r="BL764" s="289">
        <f t="shared" si="184"/>
        <v>0</v>
      </c>
      <c r="BM764" s="289">
        <f t="shared" si="184"/>
        <v>0</v>
      </c>
      <c r="BN764" s="289">
        <f t="shared" si="184"/>
        <v>0</v>
      </c>
      <c r="BO764" s="289">
        <f t="shared" si="184"/>
        <v>0</v>
      </c>
      <c r="BP764" s="289">
        <f t="shared" si="185"/>
        <v>0</v>
      </c>
      <c r="BQ764" s="289">
        <f t="shared" si="185"/>
        <v>0</v>
      </c>
      <c r="BR764" s="289">
        <f t="shared" si="185"/>
        <v>0</v>
      </c>
      <c r="BS764" s="289">
        <f t="shared" si="185"/>
        <v>0</v>
      </c>
      <c r="BT764" s="289">
        <f t="shared" si="185"/>
        <v>0</v>
      </c>
      <c r="BU764" s="289">
        <f t="shared" si="185"/>
        <v>0</v>
      </c>
      <c r="BV764" s="289">
        <f t="shared" si="185"/>
        <v>0</v>
      </c>
      <c r="BW764" s="289">
        <f t="shared" si="185"/>
        <v>0</v>
      </c>
      <c r="BX764" s="289">
        <f t="shared" si="185"/>
        <v>0</v>
      </c>
      <c r="BY764" s="289">
        <f t="shared" si="185"/>
        <v>0</v>
      </c>
      <c r="CA764" s="289">
        <f>CA309-ER309</f>
        <v>0</v>
      </c>
      <c r="CB764" s="289" t="e">
        <f>CB309-#REF!</f>
        <v>#REF!</v>
      </c>
    </row>
    <row r="765" spans="8:80" hidden="1" x14ac:dyDescent="0.35">
      <c r="H765" s="289">
        <f t="shared" si="184"/>
        <v>0</v>
      </c>
      <c r="I765" s="289">
        <f t="shared" si="184"/>
        <v>0</v>
      </c>
      <c r="J765" s="289">
        <f t="shared" si="184"/>
        <v>0</v>
      </c>
      <c r="K765" s="289">
        <f t="shared" si="184"/>
        <v>0</v>
      </c>
      <c r="L765" s="289">
        <f t="shared" si="184"/>
        <v>0</v>
      </c>
      <c r="M765" s="289">
        <f t="shared" si="184"/>
        <v>0</v>
      </c>
      <c r="N765" s="289">
        <f t="shared" si="184"/>
        <v>0</v>
      </c>
      <c r="O765" s="289">
        <f t="shared" si="184"/>
        <v>0</v>
      </c>
      <c r="P765" s="289">
        <f t="shared" si="184"/>
        <v>0</v>
      </c>
      <c r="Q765" s="289">
        <f t="shared" si="184"/>
        <v>0</v>
      </c>
      <c r="R765" s="289">
        <f t="shared" si="184"/>
        <v>0</v>
      </c>
      <c r="S765" s="289">
        <f t="shared" ref="S765:BO765" si="186">S310-CK310</f>
        <v>0</v>
      </c>
      <c r="T765" s="289">
        <f t="shared" si="186"/>
        <v>0</v>
      </c>
      <c r="U765" s="289">
        <f t="shared" si="186"/>
        <v>0</v>
      </c>
      <c r="V765" s="289">
        <f t="shared" si="186"/>
        <v>0</v>
      </c>
      <c r="W765" s="289">
        <f t="shared" si="186"/>
        <v>0</v>
      </c>
      <c r="X765" s="289">
        <f t="shared" si="186"/>
        <v>0</v>
      </c>
      <c r="Y765" s="289">
        <f t="shared" si="186"/>
        <v>0</v>
      </c>
      <c r="Z765" s="289">
        <f t="shared" si="186"/>
        <v>0</v>
      </c>
      <c r="AA765" s="289">
        <f t="shared" si="186"/>
        <v>0</v>
      </c>
      <c r="AB765" s="289">
        <f t="shared" si="186"/>
        <v>0</v>
      </c>
      <c r="AC765" s="289">
        <f t="shared" si="186"/>
        <v>0</v>
      </c>
      <c r="AD765" s="289">
        <f t="shared" si="186"/>
        <v>0</v>
      </c>
      <c r="AE765" s="289">
        <f t="shared" si="186"/>
        <v>0</v>
      </c>
      <c r="AF765" s="289">
        <f t="shared" si="186"/>
        <v>0</v>
      </c>
      <c r="AG765" s="289">
        <f t="shared" si="186"/>
        <v>0</v>
      </c>
      <c r="AH765" s="289">
        <f t="shared" si="186"/>
        <v>0</v>
      </c>
      <c r="AI765" s="289">
        <f t="shared" si="186"/>
        <v>0</v>
      </c>
      <c r="AJ765" s="289">
        <f t="shared" si="186"/>
        <v>0</v>
      </c>
      <c r="AK765" s="289">
        <f t="shared" si="186"/>
        <v>0</v>
      </c>
      <c r="AL765" s="289">
        <f t="shared" si="186"/>
        <v>0</v>
      </c>
      <c r="AM765" s="289">
        <f t="shared" si="186"/>
        <v>0</v>
      </c>
      <c r="AN765" s="289">
        <f t="shared" si="186"/>
        <v>0</v>
      </c>
      <c r="AO765" s="289">
        <f t="shared" si="186"/>
        <v>0</v>
      </c>
      <c r="AP765" s="289">
        <f t="shared" si="186"/>
        <v>0</v>
      </c>
      <c r="AQ765" s="289">
        <f t="shared" si="186"/>
        <v>0</v>
      </c>
      <c r="AR765" s="289">
        <f t="shared" si="186"/>
        <v>0</v>
      </c>
      <c r="AS765" s="289">
        <f t="shared" si="186"/>
        <v>0</v>
      </c>
      <c r="AT765" s="289">
        <f t="shared" si="186"/>
        <v>0</v>
      </c>
      <c r="AU765" s="289">
        <f t="shared" si="186"/>
        <v>0</v>
      </c>
      <c r="AV765" s="289">
        <f t="shared" si="186"/>
        <v>0</v>
      </c>
      <c r="AW765" s="289">
        <f t="shared" si="186"/>
        <v>0</v>
      </c>
      <c r="AX765" s="289">
        <f t="shared" si="186"/>
        <v>0</v>
      </c>
      <c r="AY765" s="289">
        <f t="shared" si="186"/>
        <v>0</v>
      </c>
      <c r="AZ765" s="289">
        <f t="shared" si="186"/>
        <v>0</v>
      </c>
      <c r="BA765" s="289">
        <f t="shared" si="186"/>
        <v>0</v>
      </c>
      <c r="BB765" s="289">
        <f t="shared" si="186"/>
        <v>0</v>
      </c>
      <c r="BC765" s="289">
        <f t="shared" si="186"/>
        <v>0</v>
      </c>
      <c r="BD765" s="289">
        <f t="shared" si="186"/>
        <v>0</v>
      </c>
      <c r="BE765" s="289">
        <f t="shared" si="186"/>
        <v>0</v>
      </c>
      <c r="BF765" s="289">
        <f t="shared" si="186"/>
        <v>0</v>
      </c>
      <c r="BG765" s="289">
        <f t="shared" si="186"/>
        <v>0</v>
      </c>
      <c r="BH765" s="289">
        <f t="shared" si="186"/>
        <v>0</v>
      </c>
      <c r="BI765" s="289">
        <f t="shared" si="186"/>
        <v>0</v>
      </c>
      <c r="BJ765" s="289">
        <f t="shared" si="186"/>
        <v>0</v>
      </c>
      <c r="BK765" s="289">
        <f t="shared" si="186"/>
        <v>0</v>
      </c>
      <c r="BL765" s="289">
        <f t="shared" si="186"/>
        <v>0</v>
      </c>
      <c r="BM765" s="289">
        <f t="shared" si="186"/>
        <v>0</v>
      </c>
      <c r="BN765" s="289">
        <f t="shared" si="186"/>
        <v>0</v>
      </c>
      <c r="BO765" s="289">
        <f t="shared" si="186"/>
        <v>0</v>
      </c>
      <c r="BP765" s="289">
        <f t="shared" si="185"/>
        <v>0</v>
      </c>
      <c r="BQ765" s="289">
        <f t="shared" si="185"/>
        <v>0</v>
      </c>
      <c r="BR765" s="289">
        <f t="shared" si="185"/>
        <v>0</v>
      </c>
      <c r="BS765" s="289">
        <f t="shared" si="185"/>
        <v>0</v>
      </c>
      <c r="BT765" s="289">
        <f t="shared" si="185"/>
        <v>0</v>
      </c>
      <c r="BU765" s="289">
        <f t="shared" si="185"/>
        <v>0</v>
      </c>
      <c r="BV765" s="289">
        <f t="shared" si="185"/>
        <v>0</v>
      </c>
      <c r="BW765" s="289">
        <f t="shared" si="185"/>
        <v>0</v>
      </c>
      <c r="BX765" s="289">
        <f t="shared" si="185"/>
        <v>0</v>
      </c>
      <c r="BY765" s="289">
        <f t="shared" si="185"/>
        <v>0</v>
      </c>
      <c r="CA765" s="289">
        <f>CA310-ER310</f>
        <v>0</v>
      </c>
      <c r="CB765" s="289" t="e">
        <f>CB310-#REF!</f>
        <v>#REF!</v>
      </c>
    </row>
    <row r="766" spans="8:80" hidden="1" x14ac:dyDescent="0.35">
      <c r="H766" s="289">
        <f t="shared" ref="H766:BS766" si="187">H312-BZ312</f>
        <v>0</v>
      </c>
      <c r="I766" s="289">
        <f t="shared" si="187"/>
        <v>0</v>
      </c>
      <c r="J766" s="289">
        <f t="shared" si="187"/>
        <v>0</v>
      </c>
      <c r="K766" s="289">
        <f t="shared" si="187"/>
        <v>0</v>
      </c>
      <c r="L766" s="289">
        <f t="shared" si="187"/>
        <v>0</v>
      </c>
      <c r="M766" s="289">
        <f t="shared" si="187"/>
        <v>0</v>
      </c>
      <c r="N766" s="289">
        <f t="shared" si="187"/>
        <v>0</v>
      </c>
      <c r="O766" s="289">
        <f t="shared" si="187"/>
        <v>0</v>
      </c>
      <c r="P766" s="289">
        <f t="shared" si="187"/>
        <v>0</v>
      </c>
      <c r="Q766" s="289">
        <f t="shared" si="187"/>
        <v>0</v>
      </c>
      <c r="R766" s="289">
        <f t="shared" si="187"/>
        <v>0</v>
      </c>
      <c r="S766" s="289">
        <f t="shared" si="187"/>
        <v>0</v>
      </c>
      <c r="T766" s="289">
        <f t="shared" si="187"/>
        <v>0</v>
      </c>
      <c r="U766" s="289">
        <f t="shared" si="187"/>
        <v>0</v>
      </c>
      <c r="V766" s="289">
        <f t="shared" si="187"/>
        <v>0</v>
      </c>
      <c r="W766" s="289">
        <f t="shared" si="187"/>
        <v>0</v>
      </c>
      <c r="X766" s="289">
        <f t="shared" si="187"/>
        <v>0</v>
      </c>
      <c r="Y766" s="289">
        <f t="shared" si="187"/>
        <v>0</v>
      </c>
      <c r="Z766" s="289">
        <f t="shared" si="187"/>
        <v>0</v>
      </c>
      <c r="AA766" s="289">
        <f t="shared" si="187"/>
        <v>0</v>
      </c>
      <c r="AB766" s="289">
        <f t="shared" si="187"/>
        <v>0</v>
      </c>
      <c r="AC766" s="289">
        <f t="shared" si="187"/>
        <v>0</v>
      </c>
      <c r="AD766" s="289">
        <f t="shared" si="187"/>
        <v>0</v>
      </c>
      <c r="AE766" s="289">
        <f t="shared" si="187"/>
        <v>0</v>
      </c>
      <c r="AF766" s="289">
        <f t="shared" si="187"/>
        <v>0</v>
      </c>
      <c r="AG766" s="289">
        <f t="shared" si="187"/>
        <v>0</v>
      </c>
      <c r="AH766" s="289">
        <f t="shared" si="187"/>
        <v>0</v>
      </c>
      <c r="AI766" s="289">
        <f t="shared" si="187"/>
        <v>0</v>
      </c>
      <c r="AJ766" s="289">
        <f t="shared" si="187"/>
        <v>0</v>
      </c>
      <c r="AK766" s="289">
        <f t="shared" si="187"/>
        <v>0</v>
      </c>
      <c r="AL766" s="289">
        <f t="shared" si="187"/>
        <v>0</v>
      </c>
      <c r="AM766" s="289">
        <f t="shared" si="187"/>
        <v>0</v>
      </c>
      <c r="AN766" s="289">
        <f t="shared" si="187"/>
        <v>0</v>
      </c>
      <c r="AO766" s="289">
        <f t="shared" si="187"/>
        <v>0</v>
      </c>
      <c r="AP766" s="289">
        <f t="shared" si="187"/>
        <v>0</v>
      </c>
      <c r="AQ766" s="289">
        <f t="shared" si="187"/>
        <v>0</v>
      </c>
      <c r="AR766" s="289">
        <f t="shared" si="187"/>
        <v>0</v>
      </c>
      <c r="AS766" s="289">
        <f t="shared" si="187"/>
        <v>0</v>
      </c>
      <c r="AT766" s="289">
        <f t="shared" si="187"/>
        <v>0</v>
      </c>
      <c r="AU766" s="289">
        <f t="shared" si="187"/>
        <v>0</v>
      </c>
      <c r="AV766" s="289">
        <f t="shared" si="187"/>
        <v>0</v>
      </c>
      <c r="AW766" s="289">
        <f t="shared" si="187"/>
        <v>0</v>
      </c>
      <c r="AX766" s="289">
        <f t="shared" si="187"/>
        <v>0</v>
      </c>
      <c r="AY766" s="289">
        <f t="shared" si="187"/>
        <v>0</v>
      </c>
      <c r="AZ766" s="289">
        <f t="shared" si="187"/>
        <v>0</v>
      </c>
      <c r="BA766" s="289">
        <f t="shared" si="187"/>
        <v>0</v>
      </c>
      <c r="BB766" s="289">
        <f t="shared" si="187"/>
        <v>0</v>
      </c>
      <c r="BC766" s="289">
        <f t="shared" si="187"/>
        <v>0</v>
      </c>
      <c r="BD766" s="289">
        <f t="shared" si="187"/>
        <v>0</v>
      </c>
      <c r="BE766" s="289">
        <f t="shared" si="187"/>
        <v>0</v>
      </c>
      <c r="BF766" s="289">
        <f t="shared" si="187"/>
        <v>0</v>
      </c>
      <c r="BG766" s="289">
        <f t="shared" si="187"/>
        <v>0</v>
      </c>
      <c r="BH766" s="289">
        <f t="shared" si="187"/>
        <v>0</v>
      </c>
      <c r="BI766" s="289">
        <f t="shared" si="187"/>
        <v>0</v>
      </c>
      <c r="BJ766" s="289">
        <f t="shared" si="187"/>
        <v>0</v>
      </c>
      <c r="BK766" s="289">
        <f t="shared" si="187"/>
        <v>0</v>
      </c>
      <c r="BL766" s="289">
        <f t="shared" si="187"/>
        <v>0</v>
      </c>
      <c r="BM766" s="289">
        <f t="shared" si="187"/>
        <v>0</v>
      </c>
      <c r="BN766" s="289">
        <f t="shared" si="187"/>
        <v>0</v>
      </c>
      <c r="BO766" s="289">
        <f t="shared" si="187"/>
        <v>0</v>
      </c>
      <c r="BP766" s="289">
        <f t="shared" si="187"/>
        <v>0</v>
      </c>
      <c r="BQ766" s="289">
        <f t="shared" si="187"/>
        <v>0</v>
      </c>
      <c r="BR766" s="289">
        <f t="shared" si="187"/>
        <v>0</v>
      </c>
      <c r="BS766" s="289">
        <f t="shared" si="187"/>
        <v>0</v>
      </c>
      <c r="BT766" s="289">
        <f t="shared" ref="BT766:BY766" si="188">BT312-EL312</f>
        <v>0</v>
      </c>
      <c r="BU766" s="289">
        <f t="shared" si="188"/>
        <v>0</v>
      </c>
      <c r="BV766" s="289">
        <f t="shared" si="188"/>
        <v>0</v>
      </c>
      <c r="BW766" s="289">
        <f t="shared" si="188"/>
        <v>0</v>
      </c>
      <c r="BX766" s="289">
        <f t="shared" si="188"/>
        <v>0</v>
      </c>
      <c r="BY766" s="289">
        <f t="shared" si="188"/>
        <v>0</v>
      </c>
      <c r="CA766" s="289">
        <f>CA312-ER312</f>
        <v>0</v>
      </c>
      <c r="CB766" s="289" t="e">
        <f>CB312-#REF!</f>
        <v>#REF!</v>
      </c>
    </row>
    <row r="767" spans="8:80" hidden="1" x14ac:dyDescent="0.35">
      <c r="H767" s="289" t="e">
        <f>#REF!-#REF!</f>
        <v>#REF!</v>
      </c>
      <c r="I767" s="289" t="e">
        <f>#REF!-#REF!</f>
        <v>#REF!</v>
      </c>
      <c r="J767" s="289" t="e">
        <f>#REF!-#REF!</f>
        <v>#REF!</v>
      </c>
      <c r="K767" s="289" t="e">
        <f>#REF!-#REF!</f>
        <v>#REF!</v>
      </c>
      <c r="L767" s="289" t="e">
        <f>#REF!-#REF!</f>
        <v>#REF!</v>
      </c>
      <c r="M767" s="289" t="e">
        <f>#REF!-#REF!</f>
        <v>#REF!</v>
      </c>
      <c r="N767" s="289" t="e">
        <f>#REF!-#REF!</f>
        <v>#REF!</v>
      </c>
      <c r="O767" s="289" t="e">
        <f>#REF!-#REF!</f>
        <v>#REF!</v>
      </c>
      <c r="P767" s="289" t="e">
        <f>#REF!-#REF!</f>
        <v>#REF!</v>
      </c>
      <c r="Q767" s="289" t="e">
        <f>#REF!-#REF!</f>
        <v>#REF!</v>
      </c>
      <c r="R767" s="289" t="e">
        <f>#REF!-#REF!</f>
        <v>#REF!</v>
      </c>
      <c r="S767" s="289" t="e">
        <f>#REF!-#REF!</f>
        <v>#REF!</v>
      </c>
      <c r="T767" s="289" t="e">
        <f>#REF!-#REF!</f>
        <v>#REF!</v>
      </c>
      <c r="U767" s="289" t="e">
        <f>#REF!-#REF!</f>
        <v>#REF!</v>
      </c>
      <c r="V767" s="289" t="e">
        <f>#REF!-#REF!</f>
        <v>#REF!</v>
      </c>
      <c r="W767" s="289" t="e">
        <f>#REF!-#REF!</f>
        <v>#REF!</v>
      </c>
      <c r="X767" s="289" t="e">
        <f>#REF!-#REF!</f>
        <v>#REF!</v>
      </c>
      <c r="Y767" s="289" t="e">
        <f>#REF!-#REF!</f>
        <v>#REF!</v>
      </c>
      <c r="Z767" s="289" t="e">
        <f>#REF!-#REF!</f>
        <v>#REF!</v>
      </c>
      <c r="AA767" s="289" t="e">
        <f>#REF!-#REF!</f>
        <v>#REF!</v>
      </c>
      <c r="AB767" s="289" t="e">
        <f>#REF!-#REF!</f>
        <v>#REF!</v>
      </c>
      <c r="AC767" s="289" t="e">
        <f>#REF!-#REF!</f>
        <v>#REF!</v>
      </c>
      <c r="AD767" s="289" t="e">
        <f>#REF!-#REF!</f>
        <v>#REF!</v>
      </c>
      <c r="AE767" s="289" t="e">
        <f>#REF!-#REF!</f>
        <v>#REF!</v>
      </c>
      <c r="AF767" s="289" t="e">
        <f>#REF!-#REF!</f>
        <v>#REF!</v>
      </c>
      <c r="AG767" s="289" t="e">
        <f>#REF!-#REF!</f>
        <v>#REF!</v>
      </c>
      <c r="AH767" s="289" t="e">
        <f>#REF!-#REF!</f>
        <v>#REF!</v>
      </c>
      <c r="AI767" s="289" t="e">
        <f>#REF!-#REF!</f>
        <v>#REF!</v>
      </c>
      <c r="AJ767" s="289" t="e">
        <f>#REF!-#REF!</f>
        <v>#REF!</v>
      </c>
      <c r="AK767" s="289" t="e">
        <f>#REF!-#REF!</f>
        <v>#REF!</v>
      </c>
      <c r="AL767" s="289" t="e">
        <f>#REF!-#REF!</f>
        <v>#REF!</v>
      </c>
      <c r="AM767" s="289" t="e">
        <f>#REF!-#REF!</f>
        <v>#REF!</v>
      </c>
      <c r="AN767" s="289" t="e">
        <f>#REF!-#REF!</f>
        <v>#REF!</v>
      </c>
      <c r="AO767" s="289" t="e">
        <f>#REF!-#REF!</f>
        <v>#REF!</v>
      </c>
      <c r="AP767" s="289" t="e">
        <f>#REF!-#REF!</f>
        <v>#REF!</v>
      </c>
      <c r="AQ767" s="289" t="e">
        <f>#REF!-#REF!</f>
        <v>#REF!</v>
      </c>
      <c r="AR767" s="289" t="e">
        <f>#REF!-#REF!</f>
        <v>#REF!</v>
      </c>
      <c r="AS767" s="289" t="e">
        <f>#REF!-#REF!</f>
        <v>#REF!</v>
      </c>
      <c r="AT767" s="289" t="e">
        <f>#REF!-#REF!</f>
        <v>#REF!</v>
      </c>
      <c r="AU767" s="289" t="e">
        <f>#REF!-#REF!</f>
        <v>#REF!</v>
      </c>
      <c r="AV767" s="289" t="e">
        <f>#REF!-#REF!</f>
        <v>#REF!</v>
      </c>
      <c r="AW767" s="289" t="e">
        <f>#REF!-#REF!</f>
        <v>#REF!</v>
      </c>
      <c r="AX767" s="289" t="e">
        <f>#REF!-#REF!</f>
        <v>#REF!</v>
      </c>
      <c r="AY767" s="289" t="e">
        <f>#REF!-#REF!</f>
        <v>#REF!</v>
      </c>
      <c r="AZ767" s="289" t="e">
        <f>#REF!-#REF!</f>
        <v>#REF!</v>
      </c>
      <c r="BA767" s="289" t="e">
        <f>#REF!-#REF!</f>
        <v>#REF!</v>
      </c>
      <c r="BB767" s="289" t="e">
        <f>#REF!-#REF!</f>
        <v>#REF!</v>
      </c>
      <c r="BC767" s="289" t="e">
        <f>#REF!-#REF!</f>
        <v>#REF!</v>
      </c>
      <c r="BD767" s="289" t="e">
        <f>#REF!-#REF!</f>
        <v>#REF!</v>
      </c>
      <c r="BE767" s="289" t="e">
        <f>#REF!-#REF!</f>
        <v>#REF!</v>
      </c>
      <c r="BF767" s="289" t="e">
        <f>#REF!-#REF!</f>
        <v>#REF!</v>
      </c>
      <c r="BG767" s="289" t="e">
        <f>#REF!-#REF!</f>
        <v>#REF!</v>
      </c>
      <c r="BH767" s="289" t="e">
        <f>#REF!-#REF!</f>
        <v>#REF!</v>
      </c>
      <c r="BI767" s="289" t="e">
        <f>#REF!-#REF!</f>
        <v>#REF!</v>
      </c>
      <c r="BJ767" s="289" t="e">
        <f>#REF!-#REF!</f>
        <v>#REF!</v>
      </c>
      <c r="BK767" s="289" t="e">
        <f>#REF!-#REF!</f>
        <v>#REF!</v>
      </c>
      <c r="BL767" s="289" t="e">
        <f>#REF!-#REF!</f>
        <v>#REF!</v>
      </c>
      <c r="BM767" s="289" t="e">
        <f>#REF!-#REF!</f>
        <v>#REF!</v>
      </c>
      <c r="BN767" s="289" t="e">
        <f>#REF!-#REF!</f>
        <v>#REF!</v>
      </c>
      <c r="BO767" s="289" t="e">
        <f>#REF!-#REF!</f>
        <v>#REF!</v>
      </c>
      <c r="BP767" s="289" t="e">
        <f>#REF!-#REF!</f>
        <v>#REF!</v>
      </c>
      <c r="BQ767" s="289" t="e">
        <f>#REF!-#REF!</f>
        <v>#REF!</v>
      </c>
      <c r="BR767" s="289" t="e">
        <f>#REF!-#REF!</f>
        <v>#REF!</v>
      </c>
      <c r="BS767" s="289" t="e">
        <f>#REF!-#REF!</f>
        <v>#REF!</v>
      </c>
      <c r="BT767" s="289" t="e">
        <f>#REF!-#REF!</f>
        <v>#REF!</v>
      </c>
      <c r="BU767" s="289" t="e">
        <f>#REF!-#REF!</f>
        <v>#REF!</v>
      </c>
      <c r="BV767" s="289" t="e">
        <f>#REF!-#REF!</f>
        <v>#REF!</v>
      </c>
      <c r="BW767" s="289" t="e">
        <f>#REF!-#REF!</f>
        <v>#REF!</v>
      </c>
      <c r="BX767" s="289" t="e">
        <f>#REF!-#REF!</f>
        <v>#REF!</v>
      </c>
      <c r="BY767" s="289" t="e">
        <f>#REF!-#REF!</f>
        <v>#REF!</v>
      </c>
      <c r="CA767" s="289" t="e">
        <f>#REF!-#REF!</f>
        <v>#REF!</v>
      </c>
      <c r="CB767" s="289" t="e">
        <f>#REF!-#REF!</f>
        <v>#REF!</v>
      </c>
    </row>
    <row r="768" spans="8:80" hidden="1" x14ac:dyDescent="0.35">
      <c r="H768" s="289">
        <f t="shared" ref="H768:BS771" si="189">H313-BZ313</f>
        <v>0</v>
      </c>
      <c r="I768" s="289">
        <f t="shared" si="189"/>
        <v>0</v>
      </c>
      <c r="J768" s="289">
        <f t="shared" si="189"/>
        <v>0</v>
      </c>
      <c r="K768" s="289">
        <f t="shared" si="189"/>
        <v>0</v>
      </c>
      <c r="L768" s="289">
        <f t="shared" si="189"/>
        <v>0</v>
      </c>
      <c r="M768" s="289">
        <f t="shared" si="189"/>
        <v>0</v>
      </c>
      <c r="N768" s="289">
        <f t="shared" si="189"/>
        <v>0</v>
      </c>
      <c r="O768" s="289">
        <f t="shared" si="189"/>
        <v>0</v>
      </c>
      <c r="P768" s="289">
        <f t="shared" si="189"/>
        <v>0</v>
      </c>
      <c r="Q768" s="289">
        <f t="shared" si="189"/>
        <v>0</v>
      </c>
      <c r="R768" s="289">
        <f t="shared" si="189"/>
        <v>0</v>
      </c>
      <c r="S768" s="289">
        <f t="shared" si="189"/>
        <v>0</v>
      </c>
      <c r="T768" s="289">
        <f t="shared" si="189"/>
        <v>0</v>
      </c>
      <c r="U768" s="289">
        <f t="shared" si="189"/>
        <v>0</v>
      </c>
      <c r="V768" s="289">
        <f t="shared" si="189"/>
        <v>0</v>
      </c>
      <c r="W768" s="289">
        <f t="shared" si="189"/>
        <v>0</v>
      </c>
      <c r="X768" s="289">
        <f t="shared" si="189"/>
        <v>0</v>
      </c>
      <c r="Y768" s="289">
        <f t="shared" si="189"/>
        <v>0</v>
      </c>
      <c r="Z768" s="289">
        <f t="shared" si="189"/>
        <v>0</v>
      </c>
      <c r="AA768" s="289">
        <f t="shared" si="189"/>
        <v>0</v>
      </c>
      <c r="AB768" s="289">
        <f t="shared" si="189"/>
        <v>0</v>
      </c>
      <c r="AC768" s="289">
        <f t="shared" si="189"/>
        <v>0</v>
      </c>
      <c r="AD768" s="289">
        <f t="shared" si="189"/>
        <v>0</v>
      </c>
      <c r="AE768" s="289">
        <f t="shared" si="189"/>
        <v>0</v>
      </c>
      <c r="AF768" s="289">
        <f t="shared" si="189"/>
        <v>0</v>
      </c>
      <c r="AG768" s="289">
        <f t="shared" si="189"/>
        <v>0</v>
      </c>
      <c r="AH768" s="289">
        <f t="shared" si="189"/>
        <v>0</v>
      </c>
      <c r="AI768" s="289">
        <f t="shared" si="189"/>
        <v>0</v>
      </c>
      <c r="AJ768" s="289">
        <f t="shared" si="189"/>
        <v>0</v>
      </c>
      <c r="AK768" s="289">
        <f t="shared" si="189"/>
        <v>0</v>
      </c>
      <c r="AL768" s="289">
        <f t="shared" si="189"/>
        <v>0</v>
      </c>
      <c r="AM768" s="289">
        <f t="shared" si="189"/>
        <v>0</v>
      </c>
      <c r="AN768" s="289">
        <f t="shared" si="189"/>
        <v>0</v>
      </c>
      <c r="AO768" s="289">
        <f t="shared" si="189"/>
        <v>0</v>
      </c>
      <c r="AP768" s="289">
        <f t="shared" si="189"/>
        <v>0</v>
      </c>
      <c r="AQ768" s="289">
        <f t="shared" si="189"/>
        <v>0</v>
      </c>
      <c r="AR768" s="289">
        <f t="shared" si="189"/>
        <v>0</v>
      </c>
      <c r="AS768" s="289">
        <f t="shared" si="189"/>
        <v>0</v>
      </c>
      <c r="AT768" s="289">
        <f t="shared" si="189"/>
        <v>0</v>
      </c>
      <c r="AU768" s="289">
        <f t="shared" si="189"/>
        <v>0</v>
      </c>
      <c r="AV768" s="289">
        <f t="shared" si="189"/>
        <v>0</v>
      </c>
      <c r="AW768" s="289">
        <f t="shared" si="189"/>
        <v>0</v>
      </c>
      <c r="AX768" s="289">
        <f t="shared" si="189"/>
        <v>0</v>
      </c>
      <c r="AY768" s="289">
        <f t="shared" si="189"/>
        <v>0</v>
      </c>
      <c r="AZ768" s="289">
        <f t="shared" si="189"/>
        <v>0</v>
      </c>
      <c r="BA768" s="289">
        <f t="shared" si="189"/>
        <v>0</v>
      </c>
      <c r="BB768" s="289">
        <f t="shared" si="189"/>
        <v>0</v>
      </c>
      <c r="BC768" s="289">
        <f t="shared" si="189"/>
        <v>0</v>
      </c>
      <c r="BD768" s="289">
        <f t="shared" si="189"/>
        <v>0</v>
      </c>
      <c r="BE768" s="289">
        <f t="shared" si="189"/>
        <v>0</v>
      </c>
      <c r="BF768" s="289">
        <f t="shared" si="189"/>
        <v>0</v>
      </c>
      <c r="BG768" s="289">
        <f t="shared" si="189"/>
        <v>0</v>
      </c>
      <c r="BH768" s="289">
        <f t="shared" si="189"/>
        <v>0</v>
      </c>
      <c r="BI768" s="289">
        <f t="shared" si="189"/>
        <v>0</v>
      </c>
      <c r="BJ768" s="289">
        <f t="shared" si="189"/>
        <v>0</v>
      </c>
      <c r="BK768" s="289">
        <f t="shared" si="189"/>
        <v>0</v>
      </c>
      <c r="BL768" s="289">
        <f t="shared" si="189"/>
        <v>0</v>
      </c>
      <c r="BM768" s="289">
        <f t="shared" si="189"/>
        <v>0</v>
      </c>
      <c r="BN768" s="289">
        <f t="shared" si="189"/>
        <v>0</v>
      </c>
      <c r="BO768" s="289">
        <f t="shared" si="189"/>
        <v>0</v>
      </c>
      <c r="BP768" s="289">
        <f t="shared" si="189"/>
        <v>0</v>
      </c>
      <c r="BQ768" s="289">
        <f t="shared" si="189"/>
        <v>0</v>
      </c>
      <c r="BR768" s="289">
        <f t="shared" si="189"/>
        <v>0</v>
      </c>
      <c r="BS768" s="289">
        <f t="shared" si="189"/>
        <v>0</v>
      </c>
      <c r="BT768" s="289">
        <f t="shared" ref="BT768:BY777" si="190">BT313-EL313</f>
        <v>0</v>
      </c>
      <c r="BU768" s="289">
        <f t="shared" si="190"/>
        <v>0</v>
      </c>
      <c r="BV768" s="289">
        <f t="shared" si="190"/>
        <v>0</v>
      </c>
      <c r="BW768" s="289">
        <f t="shared" si="190"/>
        <v>0</v>
      </c>
      <c r="BX768" s="289">
        <f t="shared" si="190"/>
        <v>0</v>
      </c>
      <c r="BY768" s="289">
        <f t="shared" si="190"/>
        <v>0</v>
      </c>
      <c r="CA768" s="289">
        <f t="shared" ref="CA768:CA777" si="191">CA313-ER313</f>
        <v>0</v>
      </c>
      <c r="CB768" s="289" t="e">
        <f>CB313-#REF!</f>
        <v>#REF!</v>
      </c>
    </row>
    <row r="769" spans="8:80" hidden="1" x14ac:dyDescent="0.35">
      <c r="H769" s="289">
        <f t="shared" si="189"/>
        <v>0</v>
      </c>
      <c r="I769" s="289">
        <f t="shared" si="189"/>
        <v>0</v>
      </c>
      <c r="J769" s="289">
        <f t="shared" si="189"/>
        <v>0</v>
      </c>
      <c r="K769" s="289">
        <f t="shared" si="189"/>
        <v>0</v>
      </c>
      <c r="L769" s="289">
        <f t="shared" si="189"/>
        <v>0</v>
      </c>
      <c r="M769" s="289">
        <f t="shared" si="189"/>
        <v>0</v>
      </c>
      <c r="N769" s="289">
        <f t="shared" si="189"/>
        <v>0</v>
      </c>
      <c r="O769" s="289">
        <f t="shared" si="189"/>
        <v>0</v>
      </c>
      <c r="P769" s="289">
        <f t="shared" si="189"/>
        <v>0</v>
      </c>
      <c r="Q769" s="289">
        <f t="shared" si="189"/>
        <v>0</v>
      </c>
      <c r="R769" s="289">
        <f t="shared" si="189"/>
        <v>0</v>
      </c>
      <c r="S769" s="289">
        <f t="shared" si="189"/>
        <v>0</v>
      </c>
      <c r="T769" s="289">
        <f t="shared" si="189"/>
        <v>0</v>
      </c>
      <c r="U769" s="289">
        <f t="shared" si="189"/>
        <v>0</v>
      </c>
      <c r="V769" s="289">
        <f t="shared" si="189"/>
        <v>0</v>
      </c>
      <c r="W769" s="289">
        <f t="shared" si="189"/>
        <v>0</v>
      </c>
      <c r="X769" s="289">
        <f t="shared" si="189"/>
        <v>0</v>
      </c>
      <c r="Y769" s="289">
        <f t="shared" si="189"/>
        <v>0</v>
      </c>
      <c r="Z769" s="289">
        <f t="shared" si="189"/>
        <v>0</v>
      </c>
      <c r="AA769" s="289">
        <f t="shared" si="189"/>
        <v>0</v>
      </c>
      <c r="AB769" s="289">
        <f t="shared" si="189"/>
        <v>0</v>
      </c>
      <c r="AC769" s="289">
        <f t="shared" si="189"/>
        <v>0</v>
      </c>
      <c r="AD769" s="289">
        <f t="shared" si="189"/>
        <v>0</v>
      </c>
      <c r="AE769" s="289">
        <f t="shared" si="189"/>
        <v>0</v>
      </c>
      <c r="AF769" s="289">
        <f t="shared" si="189"/>
        <v>0</v>
      </c>
      <c r="AG769" s="289">
        <f t="shared" si="189"/>
        <v>0</v>
      </c>
      <c r="AH769" s="289">
        <f t="shared" si="189"/>
        <v>0</v>
      </c>
      <c r="AI769" s="289">
        <f t="shared" si="189"/>
        <v>0</v>
      </c>
      <c r="AJ769" s="289">
        <f t="shared" si="189"/>
        <v>0</v>
      </c>
      <c r="AK769" s="289">
        <f t="shared" si="189"/>
        <v>0</v>
      </c>
      <c r="AL769" s="289">
        <f t="shared" si="189"/>
        <v>0</v>
      </c>
      <c r="AM769" s="289">
        <f t="shared" si="189"/>
        <v>0</v>
      </c>
      <c r="AN769" s="289">
        <f t="shared" si="189"/>
        <v>0</v>
      </c>
      <c r="AO769" s="289">
        <f t="shared" si="189"/>
        <v>0</v>
      </c>
      <c r="AP769" s="289">
        <f t="shared" si="189"/>
        <v>0</v>
      </c>
      <c r="AQ769" s="289">
        <f t="shared" si="189"/>
        <v>0</v>
      </c>
      <c r="AR769" s="289">
        <f t="shared" si="189"/>
        <v>0</v>
      </c>
      <c r="AS769" s="289">
        <f t="shared" si="189"/>
        <v>0</v>
      </c>
      <c r="AT769" s="289">
        <f t="shared" si="189"/>
        <v>0</v>
      </c>
      <c r="AU769" s="289">
        <f t="shared" si="189"/>
        <v>0</v>
      </c>
      <c r="AV769" s="289">
        <f t="shared" si="189"/>
        <v>0</v>
      </c>
      <c r="AW769" s="289">
        <f t="shared" si="189"/>
        <v>0</v>
      </c>
      <c r="AX769" s="289">
        <f t="shared" si="189"/>
        <v>0</v>
      </c>
      <c r="AY769" s="289">
        <f t="shared" si="189"/>
        <v>0</v>
      </c>
      <c r="AZ769" s="289">
        <f t="shared" si="189"/>
        <v>0</v>
      </c>
      <c r="BA769" s="289">
        <f t="shared" si="189"/>
        <v>0</v>
      </c>
      <c r="BB769" s="289">
        <f t="shared" si="189"/>
        <v>0</v>
      </c>
      <c r="BC769" s="289">
        <f t="shared" si="189"/>
        <v>0</v>
      </c>
      <c r="BD769" s="289">
        <f t="shared" si="189"/>
        <v>0</v>
      </c>
      <c r="BE769" s="289">
        <f t="shared" si="189"/>
        <v>0</v>
      </c>
      <c r="BF769" s="289">
        <f t="shared" si="189"/>
        <v>0</v>
      </c>
      <c r="BG769" s="289">
        <f t="shared" si="189"/>
        <v>0</v>
      </c>
      <c r="BH769" s="289">
        <f t="shared" si="189"/>
        <v>0</v>
      </c>
      <c r="BI769" s="289">
        <f t="shared" si="189"/>
        <v>0</v>
      </c>
      <c r="BJ769" s="289">
        <f t="shared" si="189"/>
        <v>0</v>
      </c>
      <c r="BK769" s="289">
        <f t="shared" si="189"/>
        <v>0</v>
      </c>
      <c r="BL769" s="289">
        <f t="shared" si="189"/>
        <v>0</v>
      </c>
      <c r="BM769" s="289">
        <f t="shared" si="189"/>
        <v>0</v>
      </c>
      <c r="BN769" s="289">
        <f t="shared" si="189"/>
        <v>0</v>
      </c>
      <c r="BO769" s="289">
        <f t="shared" si="189"/>
        <v>0</v>
      </c>
      <c r="BP769" s="289">
        <f t="shared" si="189"/>
        <v>0</v>
      </c>
      <c r="BQ769" s="289">
        <f t="shared" si="189"/>
        <v>0</v>
      </c>
      <c r="BR769" s="289">
        <f t="shared" si="189"/>
        <v>0</v>
      </c>
      <c r="BS769" s="289">
        <f t="shared" si="189"/>
        <v>0</v>
      </c>
      <c r="BT769" s="289">
        <f t="shared" si="190"/>
        <v>0</v>
      </c>
      <c r="BU769" s="289">
        <f t="shared" si="190"/>
        <v>0</v>
      </c>
      <c r="BV769" s="289">
        <f t="shared" si="190"/>
        <v>0</v>
      </c>
      <c r="BW769" s="289">
        <f t="shared" si="190"/>
        <v>0</v>
      </c>
      <c r="BX769" s="289">
        <f t="shared" si="190"/>
        <v>0</v>
      </c>
      <c r="BY769" s="289">
        <f t="shared" si="190"/>
        <v>0</v>
      </c>
      <c r="CA769" s="289">
        <f t="shared" si="191"/>
        <v>0</v>
      </c>
      <c r="CB769" s="289" t="e">
        <f>CB314-#REF!</f>
        <v>#REF!</v>
      </c>
    </row>
    <row r="770" spans="8:80" hidden="1" x14ac:dyDescent="0.35">
      <c r="H770" s="289">
        <f t="shared" si="189"/>
        <v>0</v>
      </c>
      <c r="I770" s="289">
        <f t="shared" si="189"/>
        <v>0</v>
      </c>
      <c r="J770" s="289">
        <f t="shared" si="189"/>
        <v>0</v>
      </c>
      <c r="K770" s="289">
        <f t="shared" si="189"/>
        <v>0</v>
      </c>
      <c r="L770" s="289">
        <f t="shared" si="189"/>
        <v>0</v>
      </c>
      <c r="M770" s="289">
        <f t="shared" si="189"/>
        <v>0</v>
      </c>
      <c r="N770" s="289">
        <f t="shared" si="189"/>
        <v>0</v>
      </c>
      <c r="O770" s="289">
        <f t="shared" si="189"/>
        <v>0</v>
      </c>
      <c r="P770" s="289">
        <f t="shared" si="189"/>
        <v>0</v>
      </c>
      <c r="Q770" s="289">
        <f t="shared" si="189"/>
        <v>0</v>
      </c>
      <c r="R770" s="289">
        <f t="shared" si="189"/>
        <v>0</v>
      </c>
      <c r="S770" s="289">
        <f t="shared" si="189"/>
        <v>0</v>
      </c>
      <c r="T770" s="289">
        <f t="shared" si="189"/>
        <v>0</v>
      </c>
      <c r="U770" s="289">
        <f t="shared" si="189"/>
        <v>0</v>
      </c>
      <c r="V770" s="289">
        <f t="shared" si="189"/>
        <v>0</v>
      </c>
      <c r="W770" s="289">
        <f t="shared" si="189"/>
        <v>0</v>
      </c>
      <c r="X770" s="289">
        <f t="shared" si="189"/>
        <v>0</v>
      </c>
      <c r="Y770" s="289">
        <f t="shared" si="189"/>
        <v>0</v>
      </c>
      <c r="Z770" s="289">
        <f t="shared" si="189"/>
        <v>0</v>
      </c>
      <c r="AA770" s="289">
        <f t="shared" si="189"/>
        <v>0</v>
      </c>
      <c r="AB770" s="289">
        <f t="shared" si="189"/>
        <v>0</v>
      </c>
      <c r="AC770" s="289">
        <f t="shared" si="189"/>
        <v>0</v>
      </c>
      <c r="AD770" s="289">
        <f t="shared" si="189"/>
        <v>0</v>
      </c>
      <c r="AE770" s="289">
        <f t="shared" si="189"/>
        <v>0</v>
      </c>
      <c r="AF770" s="289">
        <f t="shared" si="189"/>
        <v>0</v>
      </c>
      <c r="AG770" s="289">
        <f t="shared" si="189"/>
        <v>0</v>
      </c>
      <c r="AH770" s="289">
        <f t="shared" si="189"/>
        <v>0</v>
      </c>
      <c r="AI770" s="289">
        <f t="shared" si="189"/>
        <v>0</v>
      </c>
      <c r="AJ770" s="289">
        <f t="shared" si="189"/>
        <v>0</v>
      </c>
      <c r="AK770" s="289">
        <f t="shared" si="189"/>
        <v>0</v>
      </c>
      <c r="AL770" s="289">
        <f t="shared" si="189"/>
        <v>0</v>
      </c>
      <c r="AM770" s="289">
        <f t="shared" si="189"/>
        <v>0</v>
      </c>
      <c r="AN770" s="289">
        <f t="shared" si="189"/>
        <v>0</v>
      </c>
      <c r="AO770" s="289">
        <f t="shared" si="189"/>
        <v>0</v>
      </c>
      <c r="AP770" s="289">
        <f t="shared" si="189"/>
        <v>0</v>
      </c>
      <c r="AQ770" s="289">
        <f t="shared" si="189"/>
        <v>0</v>
      </c>
      <c r="AR770" s="289">
        <f t="shared" si="189"/>
        <v>0</v>
      </c>
      <c r="AS770" s="289">
        <f t="shared" si="189"/>
        <v>0</v>
      </c>
      <c r="AT770" s="289">
        <f t="shared" si="189"/>
        <v>0</v>
      </c>
      <c r="AU770" s="289">
        <f t="shared" si="189"/>
        <v>0</v>
      </c>
      <c r="AV770" s="289">
        <f t="shared" si="189"/>
        <v>0</v>
      </c>
      <c r="AW770" s="289">
        <f t="shared" si="189"/>
        <v>0</v>
      </c>
      <c r="AX770" s="289">
        <f t="shared" si="189"/>
        <v>0</v>
      </c>
      <c r="AY770" s="289">
        <f t="shared" si="189"/>
        <v>0</v>
      </c>
      <c r="AZ770" s="289">
        <f t="shared" si="189"/>
        <v>0</v>
      </c>
      <c r="BA770" s="289">
        <f t="shared" si="189"/>
        <v>0</v>
      </c>
      <c r="BB770" s="289">
        <f t="shared" si="189"/>
        <v>0</v>
      </c>
      <c r="BC770" s="289">
        <f t="shared" si="189"/>
        <v>0</v>
      </c>
      <c r="BD770" s="289">
        <f t="shared" si="189"/>
        <v>0</v>
      </c>
      <c r="BE770" s="289">
        <f t="shared" si="189"/>
        <v>0</v>
      </c>
      <c r="BF770" s="289">
        <f t="shared" si="189"/>
        <v>0</v>
      </c>
      <c r="BG770" s="289">
        <f t="shared" si="189"/>
        <v>0</v>
      </c>
      <c r="BH770" s="289">
        <f t="shared" si="189"/>
        <v>0</v>
      </c>
      <c r="BI770" s="289">
        <f t="shared" si="189"/>
        <v>0</v>
      </c>
      <c r="BJ770" s="289">
        <f t="shared" si="189"/>
        <v>0</v>
      </c>
      <c r="BK770" s="289">
        <f t="shared" si="189"/>
        <v>0</v>
      </c>
      <c r="BL770" s="289">
        <f t="shared" si="189"/>
        <v>0</v>
      </c>
      <c r="BM770" s="289">
        <f t="shared" si="189"/>
        <v>0</v>
      </c>
      <c r="BN770" s="289">
        <f t="shared" si="189"/>
        <v>0</v>
      </c>
      <c r="BO770" s="289">
        <f t="shared" si="189"/>
        <v>0</v>
      </c>
      <c r="BP770" s="289">
        <f t="shared" si="189"/>
        <v>0</v>
      </c>
      <c r="BQ770" s="289">
        <f t="shared" si="189"/>
        <v>0</v>
      </c>
      <c r="BR770" s="289">
        <f t="shared" si="189"/>
        <v>0</v>
      </c>
      <c r="BS770" s="289">
        <f t="shared" si="189"/>
        <v>0</v>
      </c>
      <c r="BT770" s="289">
        <f t="shared" si="190"/>
        <v>0</v>
      </c>
      <c r="BU770" s="289">
        <f t="shared" si="190"/>
        <v>0</v>
      </c>
      <c r="BV770" s="289">
        <f t="shared" si="190"/>
        <v>0</v>
      </c>
      <c r="BW770" s="289">
        <f t="shared" si="190"/>
        <v>0</v>
      </c>
      <c r="BX770" s="289">
        <f t="shared" si="190"/>
        <v>0</v>
      </c>
      <c r="BY770" s="289">
        <f t="shared" si="190"/>
        <v>0</v>
      </c>
      <c r="CA770" s="289">
        <f t="shared" si="191"/>
        <v>0</v>
      </c>
      <c r="CB770" s="289" t="e">
        <f>CB315-#REF!</f>
        <v>#REF!</v>
      </c>
    </row>
    <row r="771" spans="8:80" hidden="1" x14ac:dyDescent="0.35">
      <c r="H771" s="289">
        <f t="shared" si="189"/>
        <v>0</v>
      </c>
      <c r="I771" s="289">
        <f t="shared" si="189"/>
        <v>0</v>
      </c>
      <c r="J771" s="289">
        <f t="shared" si="189"/>
        <v>0</v>
      </c>
      <c r="K771" s="289">
        <f t="shared" si="189"/>
        <v>0</v>
      </c>
      <c r="L771" s="289">
        <f t="shared" si="189"/>
        <v>0</v>
      </c>
      <c r="M771" s="289">
        <f t="shared" si="189"/>
        <v>0</v>
      </c>
      <c r="N771" s="289">
        <f t="shared" si="189"/>
        <v>0</v>
      </c>
      <c r="O771" s="289">
        <f t="shared" si="189"/>
        <v>0</v>
      </c>
      <c r="P771" s="289">
        <f t="shared" si="189"/>
        <v>0</v>
      </c>
      <c r="Q771" s="289">
        <f t="shared" si="189"/>
        <v>0</v>
      </c>
      <c r="R771" s="289">
        <f t="shared" si="189"/>
        <v>0</v>
      </c>
      <c r="S771" s="289">
        <f t="shared" si="189"/>
        <v>0</v>
      </c>
      <c r="T771" s="289">
        <f t="shared" si="189"/>
        <v>0</v>
      </c>
      <c r="U771" s="289">
        <f t="shared" si="189"/>
        <v>0</v>
      </c>
      <c r="V771" s="289">
        <f t="shared" si="189"/>
        <v>0</v>
      </c>
      <c r="W771" s="289">
        <f t="shared" si="189"/>
        <v>0</v>
      </c>
      <c r="X771" s="289">
        <f t="shared" si="189"/>
        <v>0</v>
      </c>
      <c r="Y771" s="289">
        <f t="shared" si="189"/>
        <v>0</v>
      </c>
      <c r="Z771" s="289">
        <f t="shared" si="189"/>
        <v>0</v>
      </c>
      <c r="AA771" s="289">
        <f t="shared" si="189"/>
        <v>0</v>
      </c>
      <c r="AB771" s="289">
        <f t="shared" si="189"/>
        <v>0</v>
      </c>
      <c r="AC771" s="289">
        <f t="shared" si="189"/>
        <v>0</v>
      </c>
      <c r="AD771" s="289">
        <f t="shared" si="189"/>
        <v>0</v>
      </c>
      <c r="AE771" s="289">
        <f t="shared" si="189"/>
        <v>0</v>
      </c>
      <c r="AF771" s="289">
        <f t="shared" si="189"/>
        <v>0</v>
      </c>
      <c r="AG771" s="289">
        <f t="shared" si="189"/>
        <v>0</v>
      </c>
      <c r="AH771" s="289">
        <f t="shared" si="189"/>
        <v>0</v>
      </c>
      <c r="AI771" s="289">
        <f t="shared" si="189"/>
        <v>0</v>
      </c>
      <c r="AJ771" s="289">
        <f t="shared" si="189"/>
        <v>0</v>
      </c>
      <c r="AK771" s="289">
        <f t="shared" si="189"/>
        <v>0</v>
      </c>
      <c r="AL771" s="289">
        <f t="shared" si="189"/>
        <v>0</v>
      </c>
      <c r="AM771" s="289">
        <f t="shared" si="189"/>
        <v>0</v>
      </c>
      <c r="AN771" s="289">
        <f t="shared" si="189"/>
        <v>0</v>
      </c>
      <c r="AO771" s="289">
        <f t="shared" si="189"/>
        <v>0</v>
      </c>
      <c r="AP771" s="289">
        <f t="shared" si="189"/>
        <v>0</v>
      </c>
      <c r="AQ771" s="289">
        <f t="shared" si="189"/>
        <v>0</v>
      </c>
      <c r="AR771" s="289">
        <f t="shared" si="189"/>
        <v>0</v>
      </c>
      <c r="AS771" s="289">
        <f t="shared" si="189"/>
        <v>0</v>
      </c>
      <c r="AT771" s="289">
        <f t="shared" si="189"/>
        <v>0</v>
      </c>
      <c r="AU771" s="289">
        <f t="shared" si="189"/>
        <v>0</v>
      </c>
      <c r="AV771" s="289">
        <f t="shared" si="189"/>
        <v>0</v>
      </c>
      <c r="AW771" s="289">
        <f t="shared" si="189"/>
        <v>0</v>
      </c>
      <c r="AX771" s="289">
        <f t="shared" si="189"/>
        <v>0</v>
      </c>
      <c r="AY771" s="289">
        <f t="shared" si="189"/>
        <v>0</v>
      </c>
      <c r="AZ771" s="289">
        <f t="shared" si="189"/>
        <v>0</v>
      </c>
      <c r="BA771" s="289">
        <f t="shared" si="189"/>
        <v>0</v>
      </c>
      <c r="BB771" s="289">
        <f t="shared" si="189"/>
        <v>0</v>
      </c>
      <c r="BC771" s="289">
        <f t="shared" si="189"/>
        <v>0</v>
      </c>
      <c r="BD771" s="289">
        <f t="shared" si="189"/>
        <v>0</v>
      </c>
      <c r="BE771" s="289">
        <f t="shared" si="189"/>
        <v>0</v>
      </c>
      <c r="BF771" s="289">
        <f t="shared" si="189"/>
        <v>0</v>
      </c>
      <c r="BG771" s="289">
        <f t="shared" si="189"/>
        <v>0</v>
      </c>
      <c r="BH771" s="289">
        <f t="shared" si="189"/>
        <v>0</v>
      </c>
      <c r="BI771" s="289">
        <f t="shared" si="189"/>
        <v>0</v>
      </c>
      <c r="BJ771" s="289">
        <f t="shared" si="189"/>
        <v>0</v>
      </c>
      <c r="BK771" s="289">
        <f t="shared" si="189"/>
        <v>0</v>
      </c>
      <c r="BL771" s="289">
        <f t="shared" si="189"/>
        <v>0</v>
      </c>
      <c r="BM771" s="289">
        <f t="shared" si="189"/>
        <v>0</v>
      </c>
      <c r="BN771" s="289">
        <f t="shared" si="189"/>
        <v>0</v>
      </c>
      <c r="BO771" s="289">
        <f t="shared" si="189"/>
        <v>0</v>
      </c>
      <c r="BP771" s="289">
        <f t="shared" si="189"/>
        <v>0</v>
      </c>
      <c r="BQ771" s="289">
        <f t="shared" si="189"/>
        <v>0</v>
      </c>
      <c r="BR771" s="289">
        <f t="shared" si="189"/>
        <v>0</v>
      </c>
      <c r="BS771" s="289">
        <f t="shared" ref="BS771:BS777" si="192">BS316-EK316</f>
        <v>0</v>
      </c>
      <c r="BT771" s="289">
        <f t="shared" si="190"/>
        <v>0</v>
      </c>
      <c r="BU771" s="289">
        <f t="shared" si="190"/>
        <v>0</v>
      </c>
      <c r="BV771" s="289">
        <f t="shared" si="190"/>
        <v>0</v>
      </c>
      <c r="BW771" s="289">
        <f t="shared" si="190"/>
        <v>0</v>
      </c>
      <c r="BX771" s="289">
        <f t="shared" si="190"/>
        <v>0</v>
      </c>
      <c r="BY771" s="289">
        <f t="shared" si="190"/>
        <v>0</v>
      </c>
      <c r="CA771" s="289">
        <f t="shared" si="191"/>
        <v>0</v>
      </c>
      <c r="CB771" s="289" t="e">
        <f>CB316-#REF!</f>
        <v>#REF!</v>
      </c>
    </row>
    <row r="772" spans="8:80" hidden="1" x14ac:dyDescent="0.35">
      <c r="H772" s="289">
        <f t="shared" ref="H772:BR776" si="193">H317-BZ317</f>
        <v>0</v>
      </c>
      <c r="I772" s="289">
        <f t="shared" si="193"/>
        <v>0</v>
      </c>
      <c r="J772" s="289">
        <f t="shared" si="193"/>
        <v>0</v>
      </c>
      <c r="K772" s="289">
        <f t="shared" si="193"/>
        <v>0</v>
      </c>
      <c r="L772" s="289">
        <f t="shared" si="193"/>
        <v>0</v>
      </c>
      <c r="M772" s="289">
        <f t="shared" si="193"/>
        <v>0</v>
      </c>
      <c r="N772" s="289">
        <f t="shared" si="193"/>
        <v>0</v>
      </c>
      <c r="O772" s="289">
        <f t="shared" si="193"/>
        <v>0</v>
      </c>
      <c r="P772" s="289">
        <f t="shared" si="193"/>
        <v>0</v>
      </c>
      <c r="Q772" s="289">
        <f t="shared" si="193"/>
        <v>0</v>
      </c>
      <c r="R772" s="289">
        <f t="shared" si="193"/>
        <v>0</v>
      </c>
      <c r="S772" s="289">
        <f t="shared" si="193"/>
        <v>0</v>
      </c>
      <c r="T772" s="289">
        <f t="shared" si="193"/>
        <v>0</v>
      </c>
      <c r="U772" s="289">
        <f t="shared" si="193"/>
        <v>0</v>
      </c>
      <c r="V772" s="289">
        <f t="shared" si="193"/>
        <v>0</v>
      </c>
      <c r="W772" s="289">
        <f t="shared" si="193"/>
        <v>0</v>
      </c>
      <c r="X772" s="289">
        <f t="shared" si="193"/>
        <v>0</v>
      </c>
      <c r="Y772" s="289">
        <f t="shared" si="193"/>
        <v>0</v>
      </c>
      <c r="Z772" s="289">
        <f t="shared" si="193"/>
        <v>0</v>
      </c>
      <c r="AA772" s="289">
        <f t="shared" si="193"/>
        <v>0</v>
      </c>
      <c r="AB772" s="289">
        <f t="shared" si="193"/>
        <v>0</v>
      </c>
      <c r="AC772" s="289">
        <f t="shared" si="193"/>
        <v>0</v>
      </c>
      <c r="AD772" s="289">
        <f t="shared" si="193"/>
        <v>0</v>
      </c>
      <c r="AE772" s="289">
        <f t="shared" si="193"/>
        <v>0</v>
      </c>
      <c r="AF772" s="289">
        <f t="shared" si="193"/>
        <v>0</v>
      </c>
      <c r="AG772" s="289">
        <f t="shared" si="193"/>
        <v>0</v>
      </c>
      <c r="AH772" s="289">
        <f t="shared" si="193"/>
        <v>0</v>
      </c>
      <c r="AI772" s="289">
        <f t="shared" si="193"/>
        <v>0</v>
      </c>
      <c r="AJ772" s="289">
        <f t="shared" si="193"/>
        <v>0</v>
      </c>
      <c r="AK772" s="289">
        <f t="shared" si="193"/>
        <v>0</v>
      </c>
      <c r="AL772" s="289">
        <f t="shared" si="193"/>
        <v>0</v>
      </c>
      <c r="AM772" s="289">
        <f t="shared" si="193"/>
        <v>0</v>
      </c>
      <c r="AN772" s="289">
        <f t="shared" si="193"/>
        <v>0</v>
      </c>
      <c r="AO772" s="289">
        <f t="shared" si="193"/>
        <v>0</v>
      </c>
      <c r="AP772" s="289">
        <f t="shared" si="193"/>
        <v>0</v>
      </c>
      <c r="AQ772" s="289">
        <f t="shared" si="193"/>
        <v>0</v>
      </c>
      <c r="AR772" s="289">
        <f t="shared" si="193"/>
        <v>0</v>
      </c>
      <c r="AS772" s="289">
        <f t="shared" si="193"/>
        <v>0</v>
      </c>
      <c r="AT772" s="289">
        <f t="shared" si="193"/>
        <v>0</v>
      </c>
      <c r="AU772" s="289">
        <f t="shared" si="193"/>
        <v>0</v>
      </c>
      <c r="AV772" s="289">
        <f t="shared" si="193"/>
        <v>0</v>
      </c>
      <c r="AW772" s="289">
        <f t="shared" si="193"/>
        <v>0</v>
      </c>
      <c r="AX772" s="289">
        <f t="shared" si="193"/>
        <v>0</v>
      </c>
      <c r="AY772" s="289">
        <f t="shared" si="193"/>
        <v>0</v>
      </c>
      <c r="AZ772" s="289">
        <f t="shared" si="193"/>
        <v>0</v>
      </c>
      <c r="BA772" s="289">
        <f t="shared" si="193"/>
        <v>0</v>
      </c>
      <c r="BB772" s="289">
        <f t="shared" si="193"/>
        <v>0</v>
      </c>
      <c r="BC772" s="289">
        <f t="shared" si="193"/>
        <v>0</v>
      </c>
      <c r="BD772" s="289">
        <f t="shared" si="193"/>
        <v>0</v>
      </c>
      <c r="BE772" s="289">
        <f t="shared" si="193"/>
        <v>0</v>
      </c>
      <c r="BF772" s="289">
        <f t="shared" si="193"/>
        <v>0</v>
      </c>
      <c r="BG772" s="289">
        <f t="shared" si="193"/>
        <v>0</v>
      </c>
      <c r="BH772" s="289">
        <f t="shared" si="193"/>
        <v>0</v>
      </c>
      <c r="BI772" s="289">
        <f t="shared" si="193"/>
        <v>0</v>
      </c>
      <c r="BJ772" s="289">
        <f t="shared" si="193"/>
        <v>0</v>
      </c>
      <c r="BK772" s="289">
        <f t="shared" si="193"/>
        <v>0</v>
      </c>
      <c r="BL772" s="289">
        <f t="shared" si="193"/>
        <v>0</v>
      </c>
      <c r="BM772" s="289">
        <f t="shared" si="193"/>
        <v>0</v>
      </c>
      <c r="BN772" s="289">
        <f t="shared" si="193"/>
        <v>0</v>
      </c>
      <c r="BO772" s="289">
        <f t="shared" si="193"/>
        <v>0</v>
      </c>
      <c r="BP772" s="289">
        <f t="shared" si="193"/>
        <v>0</v>
      </c>
      <c r="BQ772" s="289">
        <f t="shared" si="193"/>
        <v>0</v>
      </c>
      <c r="BR772" s="289">
        <f t="shared" si="193"/>
        <v>0</v>
      </c>
      <c r="BS772" s="289">
        <f t="shared" si="192"/>
        <v>0</v>
      </c>
      <c r="BT772" s="289">
        <f t="shared" si="190"/>
        <v>0</v>
      </c>
      <c r="BU772" s="289">
        <f t="shared" si="190"/>
        <v>0</v>
      </c>
      <c r="BV772" s="289">
        <f t="shared" si="190"/>
        <v>0</v>
      </c>
      <c r="BW772" s="289">
        <f t="shared" si="190"/>
        <v>0</v>
      </c>
      <c r="BX772" s="289">
        <f t="shared" si="190"/>
        <v>0</v>
      </c>
      <c r="BY772" s="289">
        <f t="shared" si="190"/>
        <v>0</v>
      </c>
      <c r="CA772" s="289">
        <f t="shared" si="191"/>
        <v>0</v>
      </c>
      <c r="CB772" s="289" t="e">
        <f>CB317-#REF!</f>
        <v>#REF!</v>
      </c>
    </row>
    <row r="773" spans="8:80" hidden="1" x14ac:dyDescent="0.35">
      <c r="H773" s="289">
        <f t="shared" si="193"/>
        <v>0</v>
      </c>
      <c r="I773" s="289">
        <f t="shared" si="193"/>
        <v>0</v>
      </c>
      <c r="J773" s="289">
        <f t="shared" si="193"/>
        <v>0</v>
      </c>
      <c r="K773" s="289">
        <f t="shared" si="193"/>
        <v>0</v>
      </c>
      <c r="L773" s="289">
        <f t="shared" si="193"/>
        <v>0</v>
      </c>
      <c r="M773" s="289">
        <f t="shared" si="193"/>
        <v>0</v>
      </c>
      <c r="N773" s="289">
        <f t="shared" si="193"/>
        <v>0</v>
      </c>
      <c r="O773" s="289">
        <f t="shared" si="193"/>
        <v>0</v>
      </c>
      <c r="P773" s="289">
        <f t="shared" si="193"/>
        <v>0</v>
      </c>
      <c r="Q773" s="289">
        <f t="shared" si="193"/>
        <v>0</v>
      </c>
      <c r="R773" s="289">
        <f t="shared" si="193"/>
        <v>0</v>
      </c>
      <c r="S773" s="289">
        <f t="shared" si="193"/>
        <v>0</v>
      </c>
      <c r="T773" s="289">
        <f t="shared" si="193"/>
        <v>0</v>
      </c>
      <c r="U773" s="289">
        <f t="shared" si="193"/>
        <v>0</v>
      </c>
      <c r="V773" s="289">
        <f t="shared" si="193"/>
        <v>0</v>
      </c>
      <c r="W773" s="289">
        <f t="shared" si="193"/>
        <v>0</v>
      </c>
      <c r="X773" s="289">
        <f t="shared" si="193"/>
        <v>0</v>
      </c>
      <c r="Y773" s="289">
        <f t="shared" si="193"/>
        <v>0</v>
      </c>
      <c r="Z773" s="289">
        <f t="shared" si="193"/>
        <v>0</v>
      </c>
      <c r="AA773" s="289">
        <f t="shared" si="193"/>
        <v>0</v>
      </c>
      <c r="AB773" s="289">
        <f t="shared" si="193"/>
        <v>0</v>
      </c>
      <c r="AC773" s="289">
        <f t="shared" si="193"/>
        <v>0</v>
      </c>
      <c r="AD773" s="289">
        <f t="shared" si="193"/>
        <v>0</v>
      </c>
      <c r="AE773" s="289">
        <f t="shared" si="193"/>
        <v>0</v>
      </c>
      <c r="AF773" s="289">
        <f t="shared" si="193"/>
        <v>0</v>
      </c>
      <c r="AG773" s="289">
        <f t="shared" si="193"/>
        <v>0</v>
      </c>
      <c r="AH773" s="289">
        <f t="shared" si="193"/>
        <v>0</v>
      </c>
      <c r="AI773" s="289">
        <f t="shared" si="193"/>
        <v>0</v>
      </c>
      <c r="AJ773" s="289">
        <f t="shared" si="193"/>
        <v>0</v>
      </c>
      <c r="AK773" s="289">
        <f t="shared" si="193"/>
        <v>0</v>
      </c>
      <c r="AL773" s="289">
        <f t="shared" si="193"/>
        <v>0</v>
      </c>
      <c r="AM773" s="289">
        <f t="shared" si="193"/>
        <v>0</v>
      </c>
      <c r="AN773" s="289">
        <f t="shared" si="193"/>
        <v>0</v>
      </c>
      <c r="AO773" s="289">
        <f t="shared" si="193"/>
        <v>0</v>
      </c>
      <c r="AP773" s="289">
        <f t="shared" si="193"/>
        <v>0</v>
      </c>
      <c r="AQ773" s="289">
        <f t="shared" si="193"/>
        <v>0</v>
      </c>
      <c r="AR773" s="289">
        <f t="shared" si="193"/>
        <v>0</v>
      </c>
      <c r="AS773" s="289">
        <f t="shared" si="193"/>
        <v>0</v>
      </c>
      <c r="AT773" s="289">
        <f t="shared" si="193"/>
        <v>0</v>
      </c>
      <c r="AU773" s="289">
        <f t="shared" si="193"/>
        <v>0</v>
      </c>
      <c r="AV773" s="289">
        <f t="shared" si="193"/>
        <v>0</v>
      </c>
      <c r="AW773" s="289">
        <f t="shared" si="193"/>
        <v>0</v>
      </c>
      <c r="AX773" s="289">
        <f t="shared" si="193"/>
        <v>0</v>
      </c>
      <c r="AY773" s="289">
        <f t="shared" si="193"/>
        <v>0</v>
      </c>
      <c r="AZ773" s="289">
        <f t="shared" si="193"/>
        <v>0</v>
      </c>
      <c r="BA773" s="289">
        <f t="shared" si="193"/>
        <v>0</v>
      </c>
      <c r="BB773" s="289">
        <f t="shared" si="193"/>
        <v>0</v>
      </c>
      <c r="BC773" s="289">
        <f t="shared" si="193"/>
        <v>0</v>
      </c>
      <c r="BD773" s="289">
        <f t="shared" si="193"/>
        <v>0</v>
      </c>
      <c r="BE773" s="289">
        <f t="shared" si="193"/>
        <v>0</v>
      </c>
      <c r="BF773" s="289">
        <f t="shared" si="193"/>
        <v>0</v>
      </c>
      <c r="BG773" s="289">
        <f t="shared" si="193"/>
        <v>0</v>
      </c>
      <c r="BH773" s="289">
        <f t="shared" si="193"/>
        <v>0</v>
      </c>
      <c r="BI773" s="289">
        <f t="shared" si="193"/>
        <v>0</v>
      </c>
      <c r="BJ773" s="289">
        <f t="shared" si="193"/>
        <v>0</v>
      </c>
      <c r="BK773" s="289">
        <f t="shared" si="193"/>
        <v>0</v>
      </c>
      <c r="BL773" s="289">
        <f t="shared" si="193"/>
        <v>0</v>
      </c>
      <c r="BM773" s="289">
        <f t="shared" si="193"/>
        <v>0</v>
      </c>
      <c r="BN773" s="289">
        <f t="shared" si="193"/>
        <v>0</v>
      </c>
      <c r="BO773" s="289">
        <f t="shared" si="193"/>
        <v>0</v>
      </c>
      <c r="BP773" s="289">
        <f t="shared" si="193"/>
        <v>0</v>
      </c>
      <c r="BQ773" s="289">
        <f t="shared" si="193"/>
        <v>0</v>
      </c>
      <c r="BR773" s="289">
        <f t="shared" si="193"/>
        <v>0</v>
      </c>
      <c r="BS773" s="289">
        <f t="shared" si="192"/>
        <v>0</v>
      </c>
      <c r="BT773" s="289">
        <f t="shared" si="190"/>
        <v>0</v>
      </c>
      <c r="BU773" s="289">
        <f t="shared" si="190"/>
        <v>0</v>
      </c>
      <c r="BV773" s="289">
        <f t="shared" si="190"/>
        <v>0</v>
      </c>
      <c r="BW773" s="289">
        <f t="shared" si="190"/>
        <v>0</v>
      </c>
      <c r="BX773" s="289">
        <f t="shared" si="190"/>
        <v>0</v>
      </c>
      <c r="BY773" s="289">
        <f t="shared" si="190"/>
        <v>0</v>
      </c>
      <c r="CA773" s="289">
        <f t="shared" si="191"/>
        <v>0</v>
      </c>
      <c r="CB773" s="289" t="e">
        <f>CB318-#REF!</f>
        <v>#REF!</v>
      </c>
    </row>
    <row r="774" spans="8:80" hidden="1" x14ac:dyDescent="0.35">
      <c r="H774" s="289">
        <f t="shared" si="193"/>
        <v>0</v>
      </c>
      <c r="I774" s="289">
        <f t="shared" si="193"/>
        <v>0</v>
      </c>
      <c r="J774" s="289">
        <f t="shared" si="193"/>
        <v>0</v>
      </c>
      <c r="K774" s="289">
        <f t="shared" si="193"/>
        <v>0</v>
      </c>
      <c r="L774" s="289">
        <f t="shared" si="193"/>
        <v>0</v>
      </c>
      <c r="M774" s="289">
        <f t="shared" si="193"/>
        <v>0</v>
      </c>
      <c r="N774" s="289">
        <f t="shared" si="193"/>
        <v>0</v>
      </c>
      <c r="O774" s="289">
        <f t="shared" si="193"/>
        <v>0</v>
      </c>
      <c r="P774" s="289">
        <f t="shared" si="193"/>
        <v>0</v>
      </c>
      <c r="Q774" s="289">
        <f t="shared" si="193"/>
        <v>0</v>
      </c>
      <c r="R774" s="289">
        <f t="shared" si="193"/>
        <v>0</v>
      </c>
      <c r="S774" s="289">
        <f t="shared" si="193"/>
        <v>0</v>
      </c>
      <c r="T774" s="289">
        <f t="shared" si="193"/>
        <v>0</v>
      </c>
      <c r="U774" s="289">
        <f t="shared" si="193"/>
        <v>0</v>
      </c>
      <c r="V774" s="289">
        <f t="shared" si="193"/>
        <v>0</v>
      </c>
      <c r="W774" s="289">
        <f t="shared" si="193"/>
        <v>0</v>
      </c>
      <c r="X774" s="289">
        <f t="shared" si="193"/>
        <v>0</v>
      </c>
      <c r="Y774" s="289">
        <f t="shared" si="193"/>
        <v>0</v>
      </c>
      <c r="Z774" s="289">
        <f t="shared" si="193"/>
        <v>0</v>
      </c>
      <c r="AA774" s="289">
        <f t="shared" si="193"/>
        <v>0</v>
      </c>
      <c r="AB774" s="289">
        <f t="shared" si="193"/>
        <v>0</v>
      </c>
      <c r="AC774" s="289">
        <f t="shared" si="193"/>
        <v>0</v>
      </c>
      <c r="AD774" s="289">
        <f t="shared" si="193"/>
        <v>0</v>
      </c>
      <c r="AE774" s="289">
        <f t="shared" si="193"/>
        <v>0</v>
      </c>
      <c r="AF774" s="289">
        <f t="shared" si="193"/>
        <v>0</v>
      </c>
      <c r="AG774" s="289">
        <f t="shared" si="193"/>
        <v>0</v>
      </c>
      <c r="AH774" s="289">
        <f t="shared" si="193"/>
        <v>0</v>
      </c>
      <c r="AI774" s="289">
        <f t="shared" si="193"/>
        <v>0</v>
      </c>
      <c r="AJ774" s="289">
        <f t="shared" si="193"/>
        <v>0</v>
      </c>
      <c r="AK774" s="289">
        <f t="shared" si="193"/>
        <v>0</v>
      </c>
      <c r="AL774" s="289">
        <f t="shared" si="193"/>
        <v>0</v>
      </c>
      <c r="AM774" s="289">
        <f t="shared" si="193"/>
        <v>0</v>
      </c>
      <c r="AN774" s="289">
        <f t="shared" si="193"/>
        <v>0</v>
      </c>
      <c r="AO774" s="289">
        <f t="shared" si="193"/>
        <v>0</v>
      </c>
      <c r="AP774" s="289">
        <f t="shared" si="193"/>
        <v>0</v>
      </c>
      <c r="AQ774" s="289">
        <f t="shared" si="193"/>
        <v>0</v>
      </c>
      <c r="AR774" s="289">
        <f t="shared" si="193"/>
        <v>0</v>
      </c>
      <c r="AS774" s="289">
        <f t="shared" si="193"/>
        <v>0</v>
      </c>
      <c r="AT774" s="289">
        <f t="shared" si="193"/>
        <v>0</v>
      </c>
      <c r="AU774" s="289">
        <f t="shared" si="193"/>
        <v>0</v>
      </c>
      <c r="AV774" s="289">
        <f t="shared" si="193"/>
        <v>0</v>
      </c>
      <c r="AW774" s="289">
        <f t="shared" si="193"/>
        <v>0</v>
      </c>
      <c r="AX774" s="289">
        <f t="shared" si="193"/>
        <v>0</v>
      </c>
      <c r="AY774" s="289">
        <f t="shared" si="193"/>
        <v>0</v>
      </c>
      <c r="AZ774" s="289">
        <f t="shared" si="193"/>
        <v>0</v>
      </c>
      <c r="BA774" s="289">
        <f t="shared" si="193"/>
        <v>0</v>
      </c>
      <c r="BB774" s="289">
        <f t="shared" si="193"/>
        <v>0</v>
      </c>
      <c r="BC774" s="289">
        <f t="shared" si="193"/>
        <v>0</v>
      </c>
      <c r="BD774" s="289">
        <f t="shared" si="193"/>
        <v>0</v>
      </c>
      <c r="BE774" s="289">
        <f t="shared" si="193"/>
        <v>0</v>
      </c>
      <c r="BF774" s="289">
        <f t="shared" si="193"/>
        <v>0</v>
      </c>
      <c r="BG774" s="289">
        <f t="shared" si="193"/>
        <v>0</v>
      </c>
      <c r="BH774" s="289">
        <f t="shared" si="193"/>
        <v>0</v>
      </c>
      <c r="BI774" s="289">
        <f t="shared" si="193"/>
        <v>0</v>
      </c>
      <c r="BJ774" s="289">
        <f t="shared" si="193"/>
        <v>0</v>
      </c>
      <c r="BK774" s="289">
        <f t="shared" si="193"/>
        <v>0</v>
      </c>
      <c r="BL774" s="289">
        <f t="shared" si="193"/>
        <v>0</v>
      </c>
      <c r="BM774" s="289">
        <f t="shared" si="193"/>
        <v>0</v>
      </c>
      <c r="BN774" s="289">
        <f t="shared" si="193"/>
        <v>0</v>
      </c>
      <c r="BO774" s="289">
        <f t="shared" si="193"/>
        <v>0</v>
      </c>
      <c r="BP774" s="289">
        <f t="shared" si="193"/>
        <v>0</v>
      </c>
      <c r="BQ774" s="289">
        <f t="shared" si="193"/>
        <v>0</v>
      </c>
      <c r="BR774" s="289">
        <f t="shared" si="193"/>
        <v>0</v>
      </c>
      <c r="BS774" s="289">
        <f t="shared" si="192"/>
        <v>0</v>
      </c>
      <c r="BT774" s="289">
        <f t="shared" si="190"/>
        <v>0</v>
      </c>
      <c r="BU774" s="289">
        <f t="shared" si="190"/>
        <v>0</v>
      </c>
      <c r="BV774" s="289">
        <f t="shared" si="190"/>
        <v>0</v>
      </c>
      <c r="BW774" s="289">
        <f t="shared" si="190"/>
        <v>0</v>
      </c>
      <c r="BX774" s="289">
        <f t="shared" si="190"/>
        <v>0</v>
      </c>
      <c r="BY774" s="289">
        <f t="shared" si="190"/>
        <v>0</v>
      </c>
      <c r="CA774" s="289">
        <f t="shared" si="191"/>
        <v>0</v>
      </c>
      <c r="CB774" s="289" t="e">
        <f>CB319-#REF!</f>
        <v>#REF!</v>
      </c>
    </row>
    <row r="775" spans="8:80" hidden="1" x14ac:dyDescent="0.35">
      <c r="H775" s="289">
        <f t="shared" si="193"/>
        <v>0</v>
      </c>
      <c r="I775" s="289">
        <f t="shared" si="193"/>
        <v>0</v>
      </c>
      <c r="J775" s="289">
        <f t="shared" si="193"/>
        <v>0</v>
      </c>
      <c r="K775" s="289">
        <f t="shared" si="193"/>
        <v>0</v>
      </c>
      <c r="L775" s="289">
        <f t="shared" si="193"/>
        <v>0</v>
      </c>
      <c r="M775" s="289">
        <f t="shared" si="193"/>
        <v>0</v>
      </c>
      <c r="N775" s="289">
        <f t="shared" si="193"/>
        <v>0</v>
      </c>
      <c r="O775" s="289">
        <f t="shared" si="193"/>
        <v>0</v>
      </c>
      <c r="P775" s="289">
        <f t="shared" si="193"/>
        <v>0</v>
      </c>
      <c r="Q775" s="289">
        <f t="shared" si="193"/>
        <v>0</v>
      </c>
      <c r="R775" s="289">
        <f t="shared" si="193"/>
        <v>0</v>
      </c>
      <c r="S775" s="289">
        <f t="shared" si="193"/>
        <v>0</v>
      </c>
      <c r="T775" s="289">
        <f t="shared" si="193"/>
        <v>0</v>
      </c>
      <c r="U775" s="289">
        <f t="shared" si="193"/>
        <v>0</v>
      </c>
      <c r="V775" s="289">
        <f t="shared" si="193"/>
        <v>0</v>
      </c>
      <c r="W775" s="289">
        <f t="shared" si="193"/>
        <v>0</v>
      </c>
      <c r="X775" s="289">
        <f t="shared" si="193"/>
        <v>0</v>
      </c>
      <c r="Y775" s="289">
        <f t="shared" si="193"/>
        <v>0</v>
      </c>
      <c r="Z775" s="289">
        <f t="shared" si="193"/>
        <v>0</v>
      </c>
      <c r="AA775" s="289">
        <f t="shared" si="193"/>
        <v>0</v>
      </c>
      <c r="AB775" s="289">
        <f t="shared" si="193"/>
        <v>0</v>
      </c>
      <c r="AC775" s="289">
        <f t="shared" si="193"/>
        <v>0</v>
      </c>
      <c r="AD775" s="289">
        <f t="shared" si="193"/>
        <v>0</v>
      </c>
      <c r="AE775" s="289">
        <f t="shared" si="193"/>
        <v>0</v>
      </c>
      <c r="AF775" s="289">
        <f t="shared" si="193"/>
        <v>0</v>
      </c>
      <c r="AG775" s="289">
        <f t="shared" si="193"/>
        <v>0</v>
      </c>
      <c r="AH775" s="289">
        <f t="shared" si="193"/>
        <v>0</v>
      </c>
      <c r="AI775" s="289">
        <f t="shared" si="193"/>
        <v>0</v>
      </c>
      <c r="AJ775" s="289">
        <f t="shared" si="193"/>
        <v>0</v>
      </c>
      <c r="AK775" s="289">
        <f t="shared" si="193"/>
        <v>0</v>
      </c>
      <c r="AL775" s="289">
        <f t="shared" si="193"/>
        <v>0</v>
      </c>
      <c r="AM775" s="289">
        <f t="shared" si="193"/>
        <v>0</v>
      </c>
      <c r="AN775" s="289">
        <f t="shared" si="193"/>
        <v>0</v>
      </c>
      <c r="AO775" s="289">
        <f t="shared" si="193"/>
        <v>0</v>
      </c>
      <c r="AP775" s="289">
        <f t="shared" si="193"/>
        <v>0</v>
      </c>
      <c r="AQ775" s="289">
        <f t="shared" si="193"/>
        <v>0</v>
      </c>
      <c r="AR775" s="289">
        <f t="shared" si="193"/>
        <v>0</v>
      </c>
      <c r="AS775" s="289">
        <f t="shared" si="193"/>
        <v>0</v>
      </c>
      <c r="AT775" s="289">
        <f t="shared" si="193"/>
        <v>0</v>
      </c>
      <c r="AU775" s="289">
        <f t="shared" si="193"/>
        <v>0</v>
      </c>
      <c r="AV775" s="289">
        <f t="shared" si="193"/>
        <v>0</v>
      </c>
      <c r="AW775" s="289">
        <f t="shared" si="193"/>
        <v>0</v>
      </c>
      <c r="AX775" s="289">
        <f t="shared" si="193"/>
        <v>0</v>
      </c>
      <c r="AY775" s="289">
        <f t="shared" si="193"/>
        <v>0</v>
      </c>
      <c r="AZ775" s="289">
        <f t="shared" si="193"/>
        <v>0</v>
      </c>
      <c r="BA775" s="289">
        <f t="shared" si="193"/>
        <v>0</v>
      </c>
      <c r="BB775" s="289">
        <f t="shared" si="193"/>
        <v>0</v>
      </c>
      <c r="BC775" s="289">
        <f t="shared" si="193"/>
        <v>0</v>
      </c>
      <c r="BD775" s="289">
        <f t="shared" si="193"/>
        <v>0</v>
      </c>
      <c r="BE775" s="289">
        <f t="shared" si="193"/>
        <v>0</v>
      </c>
      <c r="BF775" s="289">
        <f t="shared" si="193"/>
        <v>0</v>
      </c>
      <c r="BG775" s="289">
        <f t="shared" si="193"/>
        <v>0</v>
      </c>
      <c r="BH775" s="289">
        <f t="shared" si="193"/>
        <v>0</v>
      </c>
      <c r="BI775" s="289">
        <f t="shared" si="193"/>
        <v>0</v>
      </c>
      <c r="BJ775" s="289">
        <f t="shared" si="193"/>
        <v>0</v>
      </c>
      <c r="BK775" s="289">
        <f t="shared" si="193"/>
        <v>0</v>
      </c>
      <c r="BL775" s="289">
        <f t="shared" si="193"/>
        <v>0</v>
      </c>
      <c r="BM775" s="289">
        <f t="shared" si="193"/>
        <v>0</v>
      </c>
      <c r="BN775" s="289">
        <f t="shared" si="193"/>
        <v>0</v>
      </c>
      <c r="BO775" s="289">
        <f t="shared" si="193"/>
        <v>0</v>
      </c>
      <c r="BP775" s="289">
        <f t="shared" si="193"/>
        <v>0</v>
      </c>
      <c r="BQ775" s="289">
        <f t="shared" si="193"/>
        <v>0</v>
      </c>
      <c r="BR775" s="289">
        <f t="shared" si="193"/>
        <v>0</v>
      </c>
      <c r="BS775" s="289">
        <f t="shared" si="192"/>
        <v>0</v>
      </c>
      <c r="BT775" s="289">
        <f t="shared" si="190"/>
        <v>0</v>
      </c>
      <c r="BU775" s="289">
        <f t="shared" si="190"/>
        <v>0</v>
      </c>
      <c r="BV775" s="289">
        <f t="shared" si="190"/>
        <v>0</v>
      </c>
      <c r="BW775" s="289">
        <f t="shared" si="190"/>
        <v>0</v>
      </c>
      <c r="BX775" s="289">
        <f t="shared" si="190"/>
        <v>0</v>
      </c>
      <c r="BY775" s="289">
        <f t="shared" si="190"/>
        <v>0</v>
      </c>
      <c r="CA775" s="289">
        <f t="shared" si="191"/>
        <v>0</v>
      </c>
      <c r="CB775" s="289" t="e">
        <f>CB320-#REF!</f>
        <v>#REF!</v>
      </c>
    </row>
    <row r="776" spans="8:80" hidden="1" x14ac:dyDescent="0.35">
      <c r="H776" s="289">
        <f t="shared" si="193"/>
        <v>0</v>
      </c>
      <c r="I776" s="289">
        <f t="shared" si="193"/>
        <v>0</v>
      </c>
      <c r="J776" s="289">
        <f t="shared" si="193"/>
        <v>0</v>
      </c>
      <c r="K776" s="289">
        <f t="shared" ref="K776:BR777" si="194">K321-CC321</f>
        <v>0</v>
      </c>
      <c r="L776" s="289">
        <f t="shared" si="194"/>
        <v>0</v>
      </c>
      <c r="M776" s="289">
        <f t="shared" si="194"/>
        <v>0</v>
      </c>
      <c r="N776" s="289">
        <f t="shared" si="194"/>
        <v>0</v>
      </c>
      <c r="O776" s="289">
        <f t="shared" si="194"/>
        <v>0</v>
      </c>
      <c r="P776" s="289">
        <f t="shared" si="194"/>
        <v>0</v>
      </c>
      <c r="Q776" s="289">
        <f t="shared" si="194"/>
        <v>0</v>
      </c>
      <c r="R776" s="289">
        <f t="shared" si="194"/>
        <v>0</v>
      </c>
      <c r="S776" s="289">
        <f t="shared" si="194"/>
        <v>0</v>
      </c>
      <c r="T776" s="289">
        <f t="shared" si="194"/>
        <v>0</v>
      </c>
      <c r="U776" s="289">
        <f t="shared" si="194"/>
        <v>0</v>
      </c>
      <c r="V776" s="289">
        <f t="shared" si="194"/>
        <v>0</v>
      </c>
      <c r="W776" s="289">
        <f t="shared" si="194"/>
        <v>0</v>
      </c>
      <c r="X776" s="289">
        <f t="shared" si="194"/>
        <v>0</v>
      </c>
      <c r="Y776" s="289">
        <f t="shared" si="194"/>
        <v>0</v>
      </c>
      <c r="Z776" s="289">
        <f t="shared" si="194"/>
        <v>0</v>
      </c>
      <c r="AA776" s="289">
        <f t="shared" si="194"/>
        <v>0</v>
      </c>
      <c r="AB776" s="289">
        <f t="shared" si="194"/>
        <v>0</v>
      </c>
      <c r="AC776" s="289">
        <f t="shared" si="194"/>
        <v>0</v>
      </c>
      <c r="AD776" s="289">
        <f t="shared" si="194"/>
        <v>0</v>
      </c>
      <c r="AE776" s="289">
        <f t="shared" si="194"/>
        <v>0</v>
      </c>
      <c r="AF776" s="289">
        <f t="shared" si="194"/>
        <v>0</v>
      </c>
      <c r="AG776" s="289">
        <f t="shared" si="194"/>
        <v>0</v>
      </c>
      <c r="AH776" s="289">
        <f t="shared" si="194"/>
        <v>0</v>
      </c>
      <c r="AI776" s="289">
        <f t="shared" si="194"/>
        <v>0</v>
      </c>
      <c r="AJ776" s="289">
        <f t="shared" si="194"/>
        <v>0</v>
      </c>
      <c r="AK776" s="289">
        <f t="shared" si="194"/>
        <v>0</v>
      </c>
      <c r="AL776" s="289">
        <f t="shared" si="194"/>
        <v>0</v>
      </c>
      <c r="AM776" s="289">
        <f t="shared" si="194"/>
        <v>0</v>
      </c>
      <c r="AN776" s="289">
        <f t="shared" si="194"/>
        <v>0</v>
      </c>
      <c r="AO776" s="289">
        <f t="shared" si="194"/>
        <v>0</v>
      </c>
      <c r="AP776" s="289">
        <f t="shared" si="194"/>
        <v>0</v>
      </c>
      <c r="AQ776" s="289">
        <f t="shared" si="194"/>
        <v>0</v>
      </c>
      <c r="AR776" s="289">
        <f t="shared" si="194"/>
        <v>0</v>
      </c>
      <c r="AS776" s="289">
        <f t="shared" si="194"/>
        <v>0</v>
      </c>
      <c r="AT776" s="289">
        <f t="shared" si="194"/>
        <v>0</v>
      </c>
      <c r="AU776" s="289">
        <f t="shared" si="194"/>
        <v>0</v>
      </c>
      <c r="AV776" s="289">
        <f t="shared" si="194"/>
        <v>0</v>
      </c>
      <c r="AW776" s="289">
        <f t="shared" si="194"/>
        <v>0</v>
      </c>
      <c r="AX776" s="289">
        <f t="shared" si="194"/>
        <v>0</v>
      </c>
      <c r="AY776" s="289">
        <f t="shared" si="194"/>
        <v>0</v>
      </c>
      <c r="AZ776" s="289">
        <f t="shared" si="194"/>
        <v>0</v>
      </c>
      <c r="BA776" s="289">
        <f t="shared" si="194"/>
        <v>0</v>
      </c>
      <c r="BB776" s="289">
        <f t="shared" si="194"/>
        <v>0</v>
      </c>
      <c r="BC776" s="289">
        <f t="shared" si="194"/>
        <v>0</v>
      </c>
      <c r="BD776" s="289">
        <f t="shared" si="194"/>
        <v>0</v>
      </c>
      <c r="BE776" s="289">
        <f t="shared" si="194"/>
        <v>0</v>
      </c>
      <c r="BF776" s="289">
        <f t="shared" si="194"/>
        <v>0</v>
      </c>
      <c r="BG776" s="289">
        <f t="shared" si="194"/>
        <v>0</v>
      </c>
      <c r="BH776" s="289">
        <f t="shared" si="194"/>
        <v>0</v>
      </c>
      <c r="BI776" s="289">
        <f t="shared" si="194"/>
        <v>0</v>
      </c>
      <c r="BJ776" s="289">
        <f t="shared" si="194"/>
        <v>0</v>
      </c>
      <c r="BK776" s="289">
        <f t="shared" si="194"/>
        <v>0</v>
      </c>
      <c r="BL776" s="289">
        <f t="shared" si="194"/>
        <v>0</v>
      </c>
      <c r="BM776" s="289">
        <f t="shared" si="194"/>
        <v>0</v>
      </c>
      <c r="BN776" s="289">
        <f t="shared" si="194"/>
        <v>0</v>
      </c>
      <c r="BO776" s="289">
        <f t="shared" si="194"/>
        <v>0</v>
      </c>
      <c r="BP776" s="289">
        <f t="shared" si="194"/>
        <v>0</v>
      </c>
      <c r="BQ776" s="289">
        <f t="shared" si="194"/>
        <v>0</v>
      </c>
      <c r="BR776" s="289">
        <f t="shared" si="194"/>
        <v>0</v>
      </c>
      <c r="BS776" s="289">
        <f t="shared" si="192"/>
        <v>0</v>
      </c>
      <c r="BT776" s="289">
        <f t="shared" si="190"/>
        <v>0</v>
      </c>
      <c r="BU776" s="289">
        <f t="shared" si="190"/>
        <v>0</v>
      </c>
      <c r="BV776" s="289">
        <f t="shared" si="190"/>
        <v>0</v>
      </c>
      <c r="BW776" s="289">
        <f t="shared" si="190"/>
        <v>0</v>
      </c>
      <c r="BX776" s="289">
        <f t="shared" si="190"/>
        <v>0</v>
      </c>
      <c r="BY776" s="289">
        <f t="shared" si="190"/>
        <v>0</v>
      </c>
      <c r="CA776" s="289">
        <f t="shared" si="191"/>
        <v>0</v>
      </c>
      <c r="CB776" s="289" t="e">
        <f>CB321-#REF!</f>
        <v>#REF!</v>
      </c>
    </row>
    <row r="777" spans="8:80" hidden="1" x14ac:dyDescent="0.35">
      <c r="H777" s="289">
        <f t="shared" ref="H777:J777" si="195">H322-BZ322</f>
        <v>0</v>
      </c>
      <c r="I777" s="289">
        <f t="shared" si="195"/>
        <v>0</v>
      </c>
      <c r="J777" s="289">
        <f t="shared" si="195"/>
        <v>0</v>
      </c>
      <c r="K777" s="289">
        <f t="shared" si="194"/>
        <v>0</v>
      </c>
      <c r="L777" s="289">
        <f t="shared" si="194"/>
        <v>0</v>
      </c>
      <c r="M777" s="289">
        <f t="shared" si="194"/>
        <v>0</v>
      </c>
      <c r="N777" s="289">
        <f t="shared" si="194"/>
        <v>0</v>
      </c>
      <c r="O777" s="289">
        <f t="shared" si="194"/>
        <v>0</v>
      </c>
      <c r="P777" s="289">
        <f t="shared" si="194"/>
        <v>0</v>
      </c>
      <c r="Q777" s="289">
        <f t="shared" si="194"/>
        <v>0</v>
      </c>
      <c r="R777" s="289">
        <f t="shared" si="194"/>
        <v>0</v>
      </c>
      <c r="S777" s="289">
        <f t="shared" si="194"/>
        <v>0</v>
      </c>
      <c r="T777" s="289">
        <f t="shared" si="194"/>
        <v>0</v>
      </c>
      <c r="U777" s="289">
        <f t="shared" si="194"/>
        <v>0</v>
      </c>
      <c r="V777" s="289">
        <f t="shared" si="194"/>
        <v>0</v>
      </c>
      <c r="W777" s="289">
        <f t="shared" si="194"/>
        <v>0</v>
      </c>
      <c r="X777" s="289">
        <f t="shared" si="194"/>
        <v>0</v>
      </c>
      <c r="Y777" s="289">
        <f t="shared" si="194"/>
        <v>0</v>
      </c>
      <c r="Z777" s="289">
        <f t="shared" si="194"/>
        <v>0</v>
      </c>
      <c r="AA777" s="289">
        <f t="shared" si="194"/>
        <v>0</v>
      </c>
      <c r="AB777" s="289">
        <f t="shared" si="194"/>
        <v>0</v>
      </c>
      <c r="AC777" s="289">
        <f t="shared" si="194"/>
        <v>0</v>
      </c>
      <c r="AD777" s="289">
        <f t="shared" si="194"/>
        <v>0</v>
      </c>
      <c r="AE777" s="289">
        <f t="shared" si="194"/>
        <v>0</v>
      </c>
      <c r="AF777" s="289">
        <f t="shared" si="194"/>
        <v>0</v>
      </c>
      <c r="AG777" s="289">
        <f t="shared" si="194"/>
        <v>0</v>
      </c>
      <c r="AH777" s="289">
        <f t="shared" si="194"/>
        <v>0</v>
      </c>
      <c r="AI777" s="289">
        <f t="shared" si="194"/>
        <v>0</v>
      </c>
      <c r="AJ777" s="289">
        <f t="shared" si="194"/>
        <v>0</v>
      </c>
      <c r="AK777" s="289">
        <f t="shared" si="194"/>
        <v>0</v>
      </c>
      <c r="AL777" s="289">
        <f t="shared" si="194"/>
        <v>0</v>
      </c>
      <c r="AM777" s="289">
        <f t="shared" si="194"/>
        <v>0</v>
      </c>
      <c r="AN777" s="289">
        <f t="shared" si="194"/>
        <v>0</v>
      </c>
      <c r="AO777" s="289">
        <f t="shared" si="194"/>
        <v>0</v>
      </c>
      <c r="AP777" s="289">
        <f t="shared" si="194"/>
        <v>0</v>
      </c>
      <c r="AQ777" s="289">
        <f t="shared" si="194"/>
        <v>0</v>
      </c>
      <c r="AR777" s="289">
        <f t="shared" si="194"/>
        <v>0</v>
      </c>
      <c r="AS777" s="289">
        <f t="shared" si="194"/>
        <v>0</v>
      </c>
      <c r="AT777" s="289">
        <f t="shared" si="194"/>
        <v>0</v>
      </c>
      <c r="AU777" s="289">
        <f t="shared" si="194"/>
        <v>0</v>
      </c>
      <c r="AV777" s="289">
        <f t="shared" si="194"/>
        <v>0</v>
      </c>
      <c r="AW777" s="289">
        <f t="shared" si="194"/>
        <v>0</v>
      </c>
      <c r="AX777" s="289">
        <f t="shared" si="194"/>
        <v>0</v>
      </c>
      <c r="AY777" s="289">
        <f t="shared" si="194"/>
        <v>0</v>
      </c>
      <c r="AZ777" s="289">
        <f t="shared" si="194"/>
        <v>0</v>
      </c>
      <c r="BA777" s="289">
        <f t="shared" si="194"/>
        <v>0</v>
      </c>
      <c r="BB777" s="289">
        <f t="shared" si="194"/>
        <v>0</v>
      </c>
      <c r="BC777" s="289">
        <f t="shared" si="194"/>
        <v>0</v>
      </c>
      <c r="BD777" s="289">
        <f t="shared" si="194"/>
        <v>0</v>
      </c>
      <c r="BE777" s="289">
        <f t="shared" si="194"/>
        <v>0</v>
      </c>
      <c r="BF777" s="289">
        <f t="shared" si="194"/>
        <v>0</v>
      </c>
      <c r="BG777" s="289">
        <f t="shared" si="194"/>
        <v>0</v>
      </c>
      <c r="BH777" s="289">
        <f t="shared" si="194"/>
        <v>0</v>
      </c>
      <c r="BI777" s="289">
        <f t="shared" si="194"/>
        <v>0</v>
      </c>
      <c r="BJ777" s="289">
        <f t="shared" si="194"/>
        <v>0</v>
      </c>
      <c r="BK777" s="289">
        <f t="shared" si="194"/>
        <v>0</v>
      </c>
      <c r="BL777" s="289">
        <f t="shared" si="194"/>
        <v>0</v>
      </c>
      <c r="BM777" s="289">
        <f t="shared" si="194"/>
        <v>0</v>
      </c>
      <c r="BN777" s="289">
        <f t="shared" si="194"/>
        <v>0</v>
      </c>
      <c r="BO777" s="289">
        <f t="shared" si="194"/>
        <v>0</v>
      </c>
      <c r="BP777" s="289">
        <f t="shared" si="194"/>
        <v>0</v>
      </c>
      <c r="BQ777" s="289">
        <f t="shared" si="194"/>
        <v>0</v>
      </c>
      <c r="BR777" s="289">
        <f t="shared" si="194"/>
        <v>0</v>
      </c>
      <c r="BS777" s="289">
        <f t="shared" si="192"/>
        <v>0</v>
      </c>
      <c r="BT777" s="289">
        <f t="shared" si="190"/>
        <v>0</v>
      </c>
      <c r="BU777" s="289">
        <f t="shared" si="190"/>
        <v>0</v>
      </c>
      <c r="BV777" s="289">
        <f t="shared" si="190"/>
        <v>0</v>
      </c>
      <c r="BW777" s="289">
        <f t="shared" si="190"/>
        <v>0</v>
      </c>
      <c r="BX777" s="289">
        <f t="shared" si="190"/>
        <v>0</v>
      </c>
      <c r="BY777" s="289">
        <f t="shared" si="190"/>
        <v>0</v>
      </c>
      <c r="CA777" s="289">
        <f t="shared" si="191"/>
        <v>0</v>
      </c>
      <c r="CB777" s="289" t="e">
        <f>CB322-#REF!</f>
        <v>#REF!</v>
      </c>
    </row>
    <row r="778" spans="8:80" hidden="1" x14ac:dyDescent="0.35">
      <c r="H778" s="289">
        <f t="shared" ref="H778:BS778" si="196">H324-BZ324</f>
        <v>0</v>
      </c>
      <c r="I778" s="289">
        <f t="shared" si="196"/>
        <v>0</v>
      </c>
      <c r="J778" s="289">
        <f t="shared" si="196"/>
        <v>0</v>
      </c>
      <c r="K778" s="289">
        <f t="shared" si="196"/>
        <v>0</v>
      </c>
      <c r="L778" s="289">
        <f t="shared" si="196"/>
        <v>0</v>
      </c>
      <c r="M778" s="289">
        <f t="shared" si="196"/>
        <v>0</v>
      </c>
      <c r="N778" s="289">
        <f t="shared" si="196"/>
        <v>0</v>
      </c>
      <c r="O778" s="289">
        <f t="shared" si="196"/>
        <v>0</v>
      </c>
      <c r="P778" s="289">
        <f t="shared" si="196"/>
        <v>0</v>
      </c>
      <c r="Q778" s="289">
        <f t="shared" si="196"/>
        <v>0</v>
      </c>
      <c r="R778" s="289">
        <f t="shared" si="196"/>
        <v>0</v>
      </c>
      <c r="S778" s="289">
        <f t="shared" si="196"/>
        <v>0</v>
      </c>
      <c r="T778" s="289">
        <f t="shared" si="196"/>
        <v>0</v>
      </c>
      <c r="U778" s="289">
        <f t="shared" si="196"/>
        <v>0</v>
      </c>
      <c r="V778" s="289">
        <f t="shared" si="196"/>
        <v>0</v>
      </c>
      <c r="W778" s="289">
        <f t="shared" si="196"/>
        <v>0</v>
      </c>
      <c r="X778" s="289">
        <f t="shared" si="196"/>
        <v>0</v>
      </c>
      <c r="Y778" s="289">
        <f t="shared" si="196"/>
        <v>0</v>
      </c>
      <c r="Z778" s="289">
        <f t="shared" si="196"/>
        <v>0</v>
      </c>
      <c r="AA778" s="289">
        <f t="shared" si="196"/>
        <v>0</v>
      </c>
      <c r="AB778" s="289">
        <f t="shared" si="196"/>
        <v>0</v>
      </c>
      <c r="AC778" s="289">
        <f t="shared" si="196"/>
        <v>0</v>
      </c>
      <c r="AD778" s="289">
        <f t="shared" si="196"/>
        <v>0</v>
      </c>
      <c r="AE778" s="289">
        <f t="shared" si="196"/>
        <v>0</v>
      </c>
      <c r="AF778" s="289">
        <f t="shared" si="196"/>
        <v>0</v>
      </c>
      <c r="AG778" s="289">
        <f t="shared" si="196"/>
        <v>0</v>
      </c>
      <c r="AH778" s="289">
        <f t="shared" si="196"/>
        <v>0</v>
      </c>
      <c r="AI778" s="289">
        <f t="shared" si="196"/>
        <v>0</v>
      </c>
      <c r="AJ778" s="289">
        <f t="shared" si="196"/>
        <v>0</v>
      </c>
      <c r="AK778" s="289">
        <f t="shared" si="196"/>
        <v>0</v>
      </c>
      <c r="AL778" s="289">
        <f t="shared" si="196"/>
        <v>0</v>
      </c>
      <c r="AM778" s="289">
        <f t="shared" si="196"/>
        <v>0</v>
      </c>
      <c r="AN778" s="289">
        <f t="shared" si="196"/>
        <v>0</v>
      </c>
      <c r="AO778" s="289">
        <f t="shared" si="196"/>
        <v>0</v>
      </c>
      <c r="AP778" s="289">
        <f t="shared" si="196"/>
        <v>0</v>
      </c>
      <c r="AQ778" s="289">
        <f t="shared" si="196"/>
        <v>0</v>
      </c>
      <c r="AR778" s="289">
        <f t="shared" si="196"/>
        <v>0</v>
      </c>
      <c r="AS778" s="289">
        <f t="shared" si="196"/>
        <v>0</v>
      </c>
      <c r="AT778" s="289">
        <f t="shared" si="196"/>
        <v>0</v>
      </c>
      <c r="AU778" s="289">
        <f t="shared" si="196"/>
        <v>0</v>
      </c>
      <c r="AV778" s="289">
        <f t="shared" si="196"/>
        <v>0</v>
      </c>
      <c r="AW778" s="289">
        <f t="shared" si="196"/>
        <v>0</v>
      </c>
      <c r="AX778" s="289">
        <f t="shared" si="196"/>
        <v>0</v>
      </c>
      <c r="AY778" s="289">
        <f t="shared" si="196"/>
        <v>0</v>
      </c>
      <c r="AZ778" s="289">
        <f t="shared" si="196"/>
        <v>0</v>
      </c>
      <c r="BA778" s="289">
        <f t="shared" si="196"/>
        <v>0</v>
      </c>
      <c r="BB778" s="289">
        <f t="shared" si="196"/>
        <v>0</v>
      </c>
      <c r="BC778" s="289">
        <f t="shared" si="196"/>
        <v>0</v>
      </c>
      <c r="BD778" s="289">
        <f t="shared" si="196"/>
        <v>0</v>
      </c>
      <c r="BE778" s="289">
        <f t="shared" si="196"/>
        <v>0</v>
      </c>
      <c r="BF778" s="289">
        <f t="shared" si="196"/>
        <v>0</v>
      </c>
      <c r="BG778" s="289">
        <f t="shared" si="196"/>
        <v>0</v>
      </c>
      <c r="BH778" s="289">
        <f t="shared" si="196"/>
        <v>0</v>
      </c>
      <c r="BI778" s="289">
        <f t="shared" si="196"/>
        <v>0</v>
      </c>
      <c r="BJ778" s="289">
        <f t="shared" si="196"/>
        <v>0</v>
      </c>
      <c r="BK778" s="289">
        <f t="shared" si="196"/>
        <v>0</v>
      </c>
      <c r="BL778" s="289">
        <f t="shared" si="196"/>
        <v>0</v>
      </c>
      <c r="BM778" s="289">
        <f t="shared" si="196"/>
        <v>0</v>
      </c>
      <c r="BN778" s="289">
        <f t="shared" si="196"/>
        <v>0</v>
      </c>
      <c r="BO778" s="289">
        <f t="shared" si="196"/>
        <v>0</v>
      </c>
      <c r="BP778" s="289">
        <f t="shared" si="196"/>
        <v>0</v>
      </c>
      <c r="BQ778" s="289">
        <f t="shared" si="196"/>
        <v>0</v>
      </c>
      <c r="BR778" s="289">
        <f t="shared" si="196"/>
        <v>0</v>
      </c>
      <c r="BS778" s="289">
        <f t="shared" si="196"/>
        <v>0</v>
      </c>
      <c r="BT778" s="289">
        <f t="shared" ref="BT778:BY778" si="197">BT324-EL324</f>
        <v>0</v>
      </c>
      <c r="BU778" s="289">
        <f t="shared" si="197"/>
        <v>0</v>
      </c>
      <c r="BV778" s="289">
        <f t="shared" si="197"/>
        <v>0</v>
      </c>
      <c r="BW778" s="289">
        <f t="shared" si="197"/>
        <v>0</v>
      </c>
      <c r="BX778" s="289">
        <f t="shared" si="197"/>
        <v>0</v>
      </c>
      <c r="BY778" s="289">
        <f t="shared" si="197"/>
        <v>0</v>
      </c>
      <c r="CA778" s="289">
        <f>CA324-ER324</f>
        <v>0</v>
      </c>
      <c r="CB778" s="289" t="e">
        <f>CB324-#REF!</f>
        <v>#REF!</v>
      </c>
    </row>
    <row r="779" spans="8:80" hidden="1" x14ac:dyDescent="0.35">
      <c r="H779" s="289" t="e">
        <f>#REF!-#REF!</f>
        <v>#REF!</v>
      </c>
      <c r="I779" s="289" t="e">
        <f>#REF!-#REF!</f>
        <v>#REF!</v>
      </c>
      <c r="J779" s="289" t="e">
        <f>#REF!-#REF!</f>
        <v>#REF!</v>
      </c>
      <c r="K779" s="289" t="e">
        <f>#REF!-#REF!</f>
        <v>#REF!</v>
      </c>
      <c r="L779" s="289" t="e">
        <f>#REF!-#REF!</f>
        <v>#REF!</v>
      </c>
      <c r="M779" s="289" t="e">
        <f>#REF!-#REF!</f>
        <v>#REF!</v>
      </c>
      <c r="N779" s="289" t="e">
        <f>#REF!-#REF!</f>
        <v>#REF!</v>
      </c>
      <c r="O779" s="289" t="e">
        <f>#REF!-#REF!</f>
        <v>#REF!</v>
      </c>
      <c r="P779" s="289" t="e">
        <f>#REF!-#REF!</f>
        <v>#REF!</v>
      </c>
      <c r="Q779" s="289" t="e">
        <f>#REF!-#REF!</f>
        <v>#REF!</v>
      </c>
      <c r="R779" s="289" t="e">
        <f>#REF!-#REF!</f>
        <v>#REF!</v>
      </c>
      <c r="S779" s="289" t="e">
        <f>#REF!-#REF!</f>
        <v>#REF!</v>
      </c>
      <c r="T779" s="289" t="e">
        <f>#REF!-#REF!</f>
        <v>#REF!</v>
      </c>
      <c r="U779" s="289" t="e">
        <f>#REF!-#REF!</f>
        <v>#REF!</v>
      </c>
      <c r="V779" s="289" t="e">
        <f>#REF!-#REF!</f>
        <v>#REF!</v>
      </c>
      <c r="W779" s="289" t="e">
        <f>#REF!-#REF!</f>
        <v>#REF!</v>
      </c>
      <c r="X779" s="289" t="e">
        <f>#REF!-#REF!</f>
        <v>#REF!</v>
      </c>
      <c r="Y779" s="289" t="e">
        <f>#REF!-#REF!</f>
        <v>#REF!</v>
      </c>
      <c r="Z779" s="289" t="e">
        <f>#REF!-#REF!</f>
        <v>#REF!</v>
      </c>
      <c r="AA779" s="289" t="e">
        <f>#REF!-#REF!</f>
        <v>#REF!</v>
      </c>
      <c r="AB779" s="289" t="e">
        <f>#REF!-#REF!</f>
        <v>#REF!</v>
      </c>
      <c r="AC779" s="289" t="e">
        <f>#REF!-#REF!</f>
        <v>#REF!</v>
      </c>
      <c r="AD779" s="289" t="e">
        <f>#REF!-#REF!</f>
        <v>#REF!</v>
      </c>
      <c r="AE779" s="289" t="e">
        <f>#REF!-#REF!</f>
        <v>#REF!</v>
      </c>
      <c r="AF779" s="289" t="e">
        <f>#REF!-#REF!</f>
        <v>#REF!</v>
      </c>
      <c r="AG779" s="289" t="e">
        <f>#REF!-#REF!</f>
        <v>#REF!</v>
      </c>
      <c r="AH779" s="289" t="e">
        <f>#REF!-#REF!</f>
        <v>#REF!</v>
      </c>
      <c r="AI779" s="289" t="e">
        <f>#REF!-#REF!</f>
        <v>#REF!</v>
      </c>
      <c r="AJ779" s="289" t="e">
        <f>#REF!-#REF!</f>
        <v>#REF!</v>
      </c>
      <c r="AK779" s="289" t="e">
        <f>#REF!-#REF!</f>
        <v>#REF!</v>
      </c>
      <c r="AL779" s="289" t="e">
        <f>#REF!-#REF!</f>
        <v>#REF!</v>
      </c>
      <c r="AM779" s="289" t="e">
        <f>#REF!-#REF!</f>
        <v>#REF!</v>
      </c>
      <c r="AN779" s="289" t="e">
        <f>#REF!-#REF!</f>
        <v>#REF!</v>
      </c>
      <c r="AO779" s="289" t="e">
        <f>#REF!-#REF!</f>
        <v>#REF!</v>
      </c>
      <c r="AP779" s="289" t="e">
        <f>#REF!-#REF!</f>
        <v>#REF!</v>
      </c>
      <c r="AQ779" s="289" t="e">
        <f>#REF!-#REF!</f>
        <v>#REF!</v>
      </c>
      <c r="AR779" s="289" t="e">
        <f>#REF!-#REF!</f>
        <v>#REF!</v>
      </c>
      <c r="AS779" s="289" t="e">
        <f>#REF!-#REF!</f>
        <v>#REF!</v>
      </c>
      <c r="AT779" s="289" t="e">
        <f>#REF!-#REF!</f>
        <v>#REF!</v>
      </c>
      <c r="AU779" s="289" t="e">
        <f>#REF!-#REF!</f>
        <v>#REF!</v>
      </c>
      <c r="AV779" s="289" t="e">
        <f>#REF!-#REF!</f>
        <v>#REF!</v>
      </c>
      <c r="AW779" s="289" t="e">
        <f>#REF!-#REF!</f>
        <v>#REF!</v>
      </c>
      <c r="AX779" s="289" t="e">
        <f>#REF!-#REF!</f>
        <v>#REF!</v>
      </c>
      <c r="AY779" s="289" t="e">
        <f>#REF!-#REF!</f>
        <v>#REF!</v>
      </c>
      <c r="AZ779" s="289" t="e">
        <f>#REF!-#REF!</f>
        <v>#REF!</v>
      </c>
      <c r="BA779" s="289" t="e">
        <f>#REF!-#REF!</f>
        <v>#REF!</v>
      </c>
      <c r="BB779" s="289" t="e">
        <f>#REF!-#REF!</f>
        <v>#REF!</v>
      </c>
      <c r="BC779" s="289" t="e">
        <f>#REF!-#REF!</f>
        <v>#REF!</v>
      </c>
      <c r="BD779" s="289" t="e">
        <f>#REF!-#REF!</f>
        <v>#REF!</v>
      </c>
      <c r="BE779" s="289" t="e">
        <f>#REF!-#REF!</f>
        <v>#REF!</v>
      </c>
      <c r="BF779" s="289" t="e">
        <f>#REF!-#REF!</f>
        <v>#REF!</v>
      </c>
      <c r="BG779" s="289" t="e">
        <f>#REF!-#REF!</f>
        <v>#REF!</v>
      </c>
      <c r="BH779" s="289" t="e">
        <f>#REF!-#REF!</f>
        <v>#REF!</v>
      </c>
      <c r="BI779" s="289" t="e">
        <f>#REF!-#REF!</f>
        <v>#REF!</v>
      </c>
      <c r="BJ779" s="289" t="e">
        <f>#REF!-#REF!</f>
        <v>#REF!</v>
      </c>
      <c r="BK779" s="289" t="e">
        <f>#REF!-#REF!</f>
        <v>#REF!</v>
      </c>
      <c r="BL779" s="289" t="e">
        <f>#REF!-#REF!</f>
        <v>#REF!</v>
      </c>
      <c r="BM779" s="289" t="e">
        <f>#REF!-#REF!</f>
        <v>#REF!</v>
      </c>
      <c r="BN779" s="289" t="e">
        <f>#REF!-#REF!</f>
        <v>#REF!</v>
      </c>
      <c r="BO779" s="289" t="e">
        <f>#REF!-#REF!</f>
        <v>#REF!</v>
      </c>
      <c r="BP779" s="289" t="e">
        <f>#REF!-#REF!</f>
        <v>#REF!</v>
      </c>
      <c r="BQ779" s="289" t="e">
        <f>#REF!-#REF!</f>
        <v>#REF!</v>
      </c>
      <c r="BR779" s="289" t="e">
        <f>#REF!-#REF!</f>
        <v>#REF!</v>
      </c>
      <c r="BS779" s="289" t="e">
        <f>#REF!-#REF!</f>
        <v>#REF!</v>
      </c>
      <c r="BT779" s="289" t="e">
        <f>#REF!-#REF!</f>
        <v>#REF!</v>
      </c>
      <c r="BU779" s="289" t="e">
        <f>#REF!-#REF!</f>
        <v>#REF!</v>
      </c>
      <c r="BV779" s="289" t="e">
        <f>#REF!-#REF!</f>
        <v>#REF!</v>
      </c>
      <c r="BW779" s="289" t="e">
        <f>#REF!-#REF!</f>
        <v>#REF!</v>
      </c>
      <c r="BX779" s="289" t="e">
        <f>#REF!-#REF!</f>
        <v>#REF!</v>
      </c>
      <c r="BY779" s="289" t="e">
        <f>#REF!-#REF!</f>
        <v>#REF!</v>
      </c>
      <c r="CA779" s="289" t="e">
        <f>#REF!-#REF!</f>
        <v>#REF!</v>
      </c>
      <c r="CB779" s="289" t="e">
        <f>#REF!-#REF!</f>
        <v>#REF!</v>
      </c>
    </row>
    <row r="780" spans="8:80" hidden="1" x14ac:dyDescent="0.35">
      <c r="H780" s="289">
        <f t="shared" ref="H780:BS783" si="198">H325-BZ325</f>
        <v>0</v>
      </c>
      <c r="I780" s="289">
        <f t="shared" si="198"/>
        <v>0</v>
      </c>
      <c r="J780" s="289">
        <f t="shared" si="198"/>
        <v>0</v>
      </c>
      <c r="K780" s="289">
        <f t="shared" si="198"/>
        <v>0</v>
      </c>
      <c r="L780" s="289">
        <f t="shared" si="198"/>
        <v>0</v>
      </c>
      <c r="M780" s="289">
        <f t="shared" si="198"/>
        <v>0</v>
      </c>
      <c r="N780" s="289">
        <f t="shared" si="198"/>
        <v>0</v>
      </c>
      <c r="O780" s="289">
        <f t="shared" si="198"/>
        <v>0</v>
      </c>
      <c r="P780" s="289">
        <f t="shared" si="198"/>
        <v>0</v>
      </c>
      <c r="Q780" s="289">
        <f t="shared" si="198"/>
        <v>0</v>
      </c>
      <c r="R780" s="289">
        <f t="shared" si="198"/>
        <v>0</v>
      </c>
      <c r="S780" s="289">
        <f t="shared" si="198"/>
        <v>0</v>
      </c>
      <c r="T780" s="289">
        <f t="shared" si="198"/>
        <v>0</v>
      </c>
      <c r="U780" s="289">
        <f t="shared" si="198"/>
        <v>0</v>
      </c>
      <c r="V780" s="289">
        <f t="shared" si="198"/>
        <v>0</v>
      </c>
      <c r="W780" s="289">
        <f t="shared" si="198"/>
        <v>0</v>
      </c>
      <c r="X780" s="289">
        <f t="shared" si="198"/>
        <v>0</v>
      </c>
      <c r="Y780" s="289">
        <f t="shared" si="198"/>
        <v>0</v>
      </c>
      <c r="Z780" s="289">
        <f t="shared" si="198"/>
        <v>0</v>
      </c>
      <c r="AA780" s="289">
        <f t="shared" si="198"/>
        <v>0</v>
      </c>
      <c r="AB780" s="289">
        <f t="shared" si="198"/>
        <v>0</v>
      </c>
      <c r="AC780" s="289">
        <f t="shared" si="198"/>
        <v>0</v>
      </c>
      <c r="AD780" s="289">
        <f t="shared" si="198"/>
        <v>0</v>
      </c>
      <c r="AE780" s="289">
        <f t="shared" si="198"/>
        <v>0</v>
      </c>
      <c r="AF780" s="289">
        <f t="shared" si="198"/>
        <v>0</v>
      </c>
      <c r="AG780" s="289">
        <f t="shared" si="198"/>
        <v>0</v>
      </c>
      <c r="AH780" s="289">
        <f t="shared" si="198"/>
        <v>0</v>
      </c>
      <c r="AI780" s="289">
        <f t="shared" si="198"/>
        <v>0</v>
      </c>
      <c r="AJ780" s="289">
        <f t="shared" si="198"/>
        <v>0</v>
      </c>
      <c r="AK780" s="289">
        <f t="shared" si="198"/>
        <v>0</v>
      </c>
      <c r="AL780" s="289">
        <f t="shared" si="198"/>
        <v>0</v>
      </c>
      <c r="AM780" s="289">
        <f t="shared" si="198"/>
        <v>0</v>
      </c>
      <c r="AN780" s="289">
        <f t="shared" si="198"/>
        <v>0</v>
      </c>
      <c r="AO780" s="289">
        <f t="shared" si="198"/>
        <v>0</v>
      </c>
      <c r="AP780" s="289">
        <f t="shared" si="198"/>
        <v>0</v>
      </c>
      <c r="AQ780" s="289">
        <f t="shared" si="198"/>
        <v>0</v>
      </c>
      <c r="AR780" s="289">
        <f t="shared" si="198"/>
        <v>0</v>
      </c>
      <c r="AS780" s="289">
        <f t="shared" si="198"/>
        <v>0</v>
      </c>
      <c r="AT780" s="289">
        <f t="shared" si="198"/>
        <v>0</v>
      </c>
      <c r="AU780" s="289">
        <f t="shared" si="198"/>
        <v>0</v>
      </c>
      <c r="AV780" s="289">
        <f t="shared" si="198"/>
        <v>0</v>
      </c>
      <c r="AW780" s="289">
        <f t="shared" si="198"/>
        <v>0</v>
      </c>
      <c r="AX780" s="289">
        <f t="shared" si="198"/>
        <v>0</v>
      </c>
      <c r="AY780" s="289">
        <f t="shared" si="198"/>
        <v>0</v>
      </c>
      <c r="AZ780" s="289">
        <f t="shared" si="198"/>
        <v>0</v>
      </c>
      <c r="BA780" s="289">
        <f t="shared" si="198"/>
        <v>0</v>
      </c>
      <c r="BB780" s="289">
        <f t="shared" si="198"/>
        <v>0</v>
      </c>
      <c r="BC780" s="289">
        <f t="shared" si="198"/>
        <v>0</v>
      </c>
      <c r="BD780" s="289">
        <f t="shared" si="198"/>
        <v>0</v>
      </c>
      <c r="BE780" s="289">
        <f t="shared" si="198"/>
        <v>0</v>
      </c>
      <c r="BF780" s="289">
        <f t="shared" si="198"/>
        <v>0</v>
      </c>
      <c r="BG780" s="289">
        <f t="shared" si="198"/>
        <v>0</v>
      </c>
      <c r="BH780" s="289">
        <f t="shared" si="198"/>
        <v>0</v>
      </c>
      <c r="BI780" s="289">
        <f t="shared" si="198"/>
        <v>0</v>
      </c>
      <c r="BJ780" s="289">
        <f t="shared" si="198"/>
        <v>0</v>
      </c>
      <c r="BK780" s="289">
        <f t="shared" si="198"/>
        <v>0</v>
      </c>
      <c r="BL780" s="289">
        <f t="shared" si="198"/>
        <v>0</v>
      </c>
      <c r="BM780" s="289">
        <f t="shared" si="198"/>
        <v>0</v>
      </c>
      <c r="BN780" s="289">
        <f t="shared" si="198"/>
        <v>0</v>
      </c>
      <c r="BO780" s="289">
        <f t="shared" si="198"/>
        <v>0</v>
      </c>
      <c r="BP780" s="289">
        <f t="shared" si="198"/>
        <v>0</v>
      </c>
      <c r="BQ780" s="289">
        <f t="shared" si="198"/>
        <v>0</v>
      </c>
      <c r="BR780" s="289">
        <f t="shared" si="198"/>
        <v>0</v>
      </c>
      <c r="BS780" s="289">
        <f t="shared" si="198"/>
        <v>0</v>
      </c>
      <c r="BT780" s="289">
        <f t="shared" ref="BP780:BY783" si="199">BT325-EL325</f>
        <v>0</v>
      </c>
      <c r="BU780" s="289">
        <f t="shared" si="199"/>
        <v>0</v>
      </c>
      <c r="BV780" s="289">
        <f t="shared" si="199"/>
        <v>0</v>
      </c>
      <c r="BW780" s="289">
        <f t="shared" si="199"/>
        <v>0</v>
      </c>
      <c r="BX780" s="289">
        <f t="shared" si="199"/>
        <v>0</v>
      </c>
      <c r="BY780" s="289">
        <f t="shared" si="199"/>
        <v>0</v>
      </c>
      <c r="CA780" s="289">
        <f>CA325-ER325</f>
        <v>0</v>
      </c>
      <c r="CB780" s="289" t="e">
        <f>CB325-#REF!</f>
        <v>#REF!</v>
      </c>
    </row>
    <row r="781" spans="8:80" hidden="1" x14ac:dyDescent="0.35">
      <c r="H781" s="289">
        <f t="shared" si="198"/>
        <v>0</v>
      </c>
      <c r="I781" s="289">
        <f t="shared" si="198"/>
        <v>0</v>
      </c>
      <c r="J781" s="289">
        <f t="shared" si="198"/>
        <v>0</v>
      </c>
      <c r="K781" s="289">
        <f t="shared" si="198"/>
        <v>0</v>
      </c>
      <c r="L781" s="289">
        <f t="shared" si="198"/>
        <v>0</v>
      </c>
      <c r="M781" s="289">
        <f t="shared" si="198"/>
        <v>0</v>
      </c>
      <c r="N781" s="289">
        <f t="shared" si="198"/>
        <v>0</v>
      </c>
      <c r="O781" s="289">
        <f t="shared" si="198"/>
        <v>0</v>
      </c>
      <c r="P781" s="289">
        <f t="shared" si="198"/>
        <v>0</v>
      </c>
      <c r="Q781" s="289">
        <f t="shared" si="198"/>
        <v>0</v>
      </c>
      <c r="R781" s="289">
        <f t="shared" si="198"/>
        <v>0</v>
      </c>
      <c r="S781" s="289">
        <f t="shared" si="198"/>
        <v>0</v>
      </c>
      <c r="T781" s="289">
        <f t="shared" si="198"/>
        <v>0</v>
      </c>
      <c r="U781" s="289">
        <f t="shared" si="198"/>
        <v>0</v>
      </c>
      <c r="V781" s="289">
        <f t="shared" si="198"/>
        <v>0</v>
      </c>
      <c r="W781" s="289">
        <f t="shared" si="198"/>
        <v>0</v>
      </c>
      <c r="X781" s="289">
        <f t="shared" si="198"/>
        <v>0</v>
      </c>
      <c r="Y781" s="289">
        <f t="shared" si="198"/>
        <v>0</v>
      </c>
      <c r="Z781" s="289">
        <f t="shared" si="198"/>
        <v>0</v>
      </c>
      <c r="AA781" s="289">
        <f t="shared" si="198"/>
        <v>0</v>
      </c>
      <c r="AB781" s="289">
        <f t="shared" si="198"/>
        <v>0</v>
      </c>
      <c r="AC781" s="289">
        <f t="shared" si="198"/>
        <v>0</v>
      </c>
      <c r="AD781" s="289">
        <f t="shared" si="198"/>
        <v>0</v>
      </c>
      <c r="AE781" s="289">
        <f t="shared" si="198"/>
        <v>0</v>
      </c>
      <c r="AF781" s="289">
        <f t="shared" si="198"/>
        <v>0</v>
      </c>
      <c r="AG781" s="289">
        <f t="shared" si="198"/>
        <v>0</v>
      </c>
      <c r="AH781" s="289">
        <f t="shared" si="198"/>
        <v>0</v>
      </c>
      <c r="AI781" s="289">
        <f t="shared" si="198"/>
        <v>0</v>
      </c>
      <c r="AJ781" s="289">
        <f t="shared" si="198"/>
        <v>0</v>
      </c>
      <c r="AK781" s="289">
        <f t="shared" si="198"/>
        <v>0</v>
      </c>
      <c r="AL781" s="289">
        <f t="shared" si="198"/>
        <v>0</v>
      </c>
      <c r="AM781" s="289">
        <f t="shared" si="198"/>
        <v>0</v>
      </c>
      <c r="AN781" s="289">
        <f t="shared" si="198"/>
        <v>0</v>
      </c>
      <c r="AO781" s="289">
        <f t="shared" si="198"/>
        <v>0</v>
      </c>
      <c r="AP781" s="289">
        <f t="shared" si="198"/>
        <v>0</v>
      </c>
      <c r="AQ781" s="289">
        <f t="shared" si="198"/>
        <v>0</v>
      </c>
      <c r="AR781" s="289">
        <f t="shared" si="198"/>
        <v>0</v>
      </c>
      <c r="AS781" s="289">
        <f t="shared" si="198"/>
        <v>0</v>
      </c>
      <c r="AT781" s="289">
        <f t="shared" si="198"/>
        <v>0</v>
      </c>
      <c r="AU781" s="289">
        <f t="shared" si="198"/>
        <v>0</v>
      </c>
      <c r="AV781" s="289">
        <f t="shared" si="198"/>
        <v>0</v>
      </c>
      <c r="AW781" s="289">
        <f t="shared" si="198"/>
        <v>0</v>
      </c>
      <c r="AX781" s="289">
        <f t="shared" si="198"/>
        <v>0</v>
      </c>
      <c r="AY781" s="289">
        <f t="shared" si="198"/>
        <v>0</v>
      </c>
      <c r="AZ781" s="289">
        <f t="shared" si="198"/>
        <v>0</v>
      </c>
      <c r="BA781" s="289">
        <f t="shared" si="198"/>
        <v>0</v>
      </c>
      <c r="BB781" s="289">
        <f t="shared" si="198"/>
        <v>0</v>
      </c>
      <c r="BC781" s="289">
        <f t="shared" si="198"/>
        <v>0</v>
      </c>
      <c r="BD781" s="289">
        <f t="shared" si="198"/>
        <v>0</v>
      </c>
      <c r="BE781" s="289">
        <f t="shared" si="198"/>
        <v>0</v>
      </c>
      <c r="BF781" s="289">
        <f t="shared" si="198"/>
        <v>0</v>
      </c>
      <c r="BG781" s="289">
        <f t="shared" si="198"/>
        <v>0</v>
      </c>
      <c r="BH781" s="289">
        <f t="shared" si="198"/>
        <v>0</v>
      </c>
      <c r="BI781" s="289">
        <f t="shared" si="198"/>
        <v>0</v>
      </c>
      <c r="BJ781" s="289">
        <f t="shared" si="198"/>
        <v>0</v>
      </c>
      <c r="BK781" s="289">
        <f t="shared" si="198"/>
        <v>0</v>
      </c>
      <c r="BL781" s="289">
        <f t="shared" si="198"/>
        <v>0</v>
      </c>
      <c r="BM781" s="289">
        <f t="shared" si="198"/>
        <v>0</v>
      </c>
      <c r="BN781" s="289">
        <f t="shared" si="198"/>
        <v>0</v>
      </c>
      <c r="BO781" s="289">
        <f t="shared" si="198"/>
        <v>0</v>
      </c>
      <c r="BP781" s="289">
        <f t="shared" si="199"/>
        <v>0</v>
      </c>
      <c r="BQ781" s="289">
        <f t="shared" si="199"/>
        <v>0</v>
      </c>
      <c r="BR781" s="289">
        <f t="shared" si="199"/>
        <v>0</v>
      </c>
      <c r="BS781" s="289">
        <f t="shared" si="199"/>
        <v>0</v>
      </c>
      <c r="BT781" s="289">
        <f t="shared" si="199"/>
        <v>0</v>
      </c>
      <c r="BU781" s="289">
        <f t="shared" si="199"/>
        <v>0</v>
      </c>
      <c r="BV781" s="289">
        <f t="shared" si="199"/>
        <v>0</v>
      </c>
      <c r="BW781" s="289">
        <f t="shared" si="199"/>
        <v>0</v>
      </c>
      <c r="BX781" s="289">
        <f t="shared" si="199"/>
        <v>0</v>
      </c>
      <c r="BY781" s="289">
        <f t="shared" si="199"/>
        <v>0</v>
      </c>
      <c r="CA781" s="289">
        <f>CA326-ER326</f>
        <v>0</v>
      </c>
      <c r="CB781" s="289" t="e">
        <f>CB326-#REF!</f>
        <v>#REF!</v>
      </c>
    </row>
    <row r="782" spans="8:80" hidden="1" x14ac:dyDescent="0.35">
      <c r="H782" s="289">
        <f t="shared" si="198"/>
        <v>0</v>
      </c>
      <c r="I782" s="289">
        <f t="shared" si="198"/>
        <v>0</v>
      </c>
      <c r="J782" s="289">
        <f t="shared" si="198"/>
        <v>0</v>
      </c>
      <c r="K782" s="289">
        <f t="shared" si="198"/>
        <v>0</v>
      </c>
      <c r="L782" s="289">
        <f t="shared" si="198"/>
        <v>0</v>
      </c>
      <c r="M782" s="289">
        <f t="shared" si="198"/>
        <v>0</v>
      </c>
      <c r="N782" s="289">
        <f t="shared" si="198"/>
        <v>0</v>
      </c>
      <c r="O782" s="289">
        <f t="shared" si="198"/>
        <v>0</v>
      </c>
      <c r="P782" s="289">
        <f t="shared" si="198"/>
        <v>0</v>
      </c>
      <c r="Q782" s="289">
        <f t="shared" si="198"/>
        <v>0</v>
      </c>
      <c r="R782" s="289">
        <f t="shared" si="198"/>
        <v>0</v>
      </c>
      <c r="S782" s="289">
        <f t="shared" si="198"/>
        <v>0</v>
      </c>
      <c r="T782" s="289">
        <f t="shared" si="198"/>
        <v>0</v>
      </c>
      <c r="U782" s="289">
        <f t="shared" si="198"/>
        <v>0</v>
      </c>
      <c r="V782" s="289">
        <f t="shared" si="198"/>
        <v>0</v>
      </c>
      <c r="W782" s="289">
        <f t="shared" si="198"/>
        <v>0</v>
      </c>
      <c r="X782" s="289">
        <f t="shared" si="198"/>
        <v>0</v>
      </c>
      <c r="Y782" s="289">
        <f t="shared" si="198"/>
        <v>0</v>
      </c>
      <c r="Z782" s="289">
        <f t="shared" si="198"/>
        <v>0</v>
      </c>
      <c r="AA782" s="289">
        <f t="shared" si="198"/>
        <v>0</v>
      </c>
      <c r="AB782" s="289">
        <f t="shared" si="198"/>
        <v>0</v>
      </c>
      <c r="AC782" s="289">
        <f t="shared" si="198"/>
        <v>0</v>
      </c>
      <c r="AD782" s="289">
        <f t="shared" si="198"/>
        <v>0</v>
      </c>
      <c r="AE782" s="289">
        <f t="shared" si="198"/>
        <v>0</v>
      </c>
      <c r="AF782" s="289">
        <f t="shared" si="198"/>
        <v>0</v>
      </c>
      <c r="AG782" s="289">
        <f t="shared" si="198"/>
        <v>0</v>
      </c>
      <c r="AH782" s="289">
        <f t="shared" si="198"/>
        <v>0</v>
      </c>
      <c r="AI782" s="289">
        <f t="shared" si="198"/>
        <v>0</v>
      </c>
      <c r="AJ782" s="289">
        <f t="shared" si="198"/>
        <v>0</v>
      </c>
      <c r="AK782" s="289">
        <f t="shared" si="198"/>
        <v>0</v>
      </c>
      <c r="AL782" s="289">
        <f t="shared" si="198"/>
        <v>0</v>
      </c>
      <c r="AM782" s="289">
        <f t="shared" si="198"/>
        <v>0</v>
      </c>
      <c r="AN782" s="289">
        <f t="shared" si="198"/>
        <v>0</v>
      </c>
      <c r="AO782" s="289">
        <f t="shared" si="198"/>
        <v>0</v>
      </c>
      <c r="AP782" s="289">
        <f t="shared" si="198"/>
        <v>0</v>
      </c>
      <c r="AQ782" s="289">
        <f t="shared" si="198"/>
        <v>0</v>
      </c>
      <c r="AR782" s="289">
        <f t="shared" si="198"/>
        <v>0</v>
      </c>
      <c r="AS782" s="289">
        <f t="shared" si="198"/>
        <v>0</v>
      </c>
      <c r="AT782" s="289">
        <f t="shared" si="198"/>
        <v>0</v>
      </c>
      <c r="AU782" s="289">
        <f t="shared" si="198"/>
        <v>0</v>
      </c>
      <c r="AV782" s="289">
        <f t="shared" si="198"/>
        <v>0</v>
      </c>
      <c r="AW782" s="289">
        <f t="shared" si="198"/>
        <v>0</v>
      </c>
      <c r="AX782" s="289">
        <f t="shared" si="198"/>
        <v>0</v>
      </c>
      <c r="AY782" s="289">
        <f t="shared" si="198"/>
        <v>0</v>
      </c>
      <c r="AZ782" s="289">
        <f t="shared" si="198"/>
        <v>0</v>
      </c>
      <c r="BA782" s="289">
        <f t="shared" si="198"/>
        <v>0</v>
      </c>
      <c r="BB782" s="289">
        <f t="shared" si="198"/>
        <v>0</v>
      </c>
      <c r="BC782" s="289">
        <f t="shared" si="198"/>
        <v>0</v>
      </c>
      <c r="BD782" s="289">
        <f t="shared" si="198"/>
        <v>0</v>
      </c>
      <c r="BE782" s="289">
        <f t="shared" si="198"/>
        <v>0</v>
      </c>
      <c r="BF782" s="289">
        <f t="shared" si="198"/>
        <v>0</v>
      </c>
      <c r="BG782" s="289">
        <f t="shared" si="198"/>
        <v>0</v>
      </c>
      <c r="BH782" s="289">
        <f t="shared" si="198"/>
        <v>0</v>
      </c>
      <c r="BI782" s="289">
        <f t="shared" si="198"/>
        <v>0</v>
      </c>
      <c r="BJ782" s="289">
        <f t="shared" si="198"/>
        <v>0</v>
      </c>
      <c r="BK782" s="289">
        <f t="shared" si="198"/>
        <v>0</v>
      </c>
      <c r="BL782" s="289">
        <f t="shared" si="198"/>
        <v>0</v>
      </c>
      <c r="BM782" s="289">
        <f t="shared" si="198"/>
        <v>0</v>
      </c>
      <c r="BN782" s="289">
        <f t="shared" si="198"/>
        <v>0</v>
      </c>
      <c r="BO782" s="289">
        <f t="shared" si="198"/>
        <v>0</v>
      </c>
      <c r="BP782" s="289">
        <f t="shared" si="199"/>
        <v>0</v>
      </c>
      <c r="BQ782" s="289">
        <f t="shared" si="199"/>
        <v>0</v>
      </c>
      <c r="BR782" s="289">
        <f t="shared" si="199"/>
        <v>0</v>
      </c>
      <c r="BS782" s="289">
        <f t="shared" si="199"/>
        <v>0</v>
      </c>
      <c r="BT782" s="289">
        <f t="shared" si="199"/>
        <v>0</v>
      </c>
      <c r="BU782" s="289">
        <f t="shared" si="199"/>
        <v>0</v>
      </c>
      <c r="BV782" s="289">
        <f t="shared" si="199"/>
        <v>0</v>
      </c>
      <c r="BW782" s="289">
        <f t="shared" si="199"/>
        <v>0</v>
      </c>
      <c r="BX782" s="289">
        <f t="shared" si="199"/>
        <v>0</v>
      </c>
      <c r="BY782" s="289">
        <f t="shared" si="199"/>
        <v>0</v>
      </c>
      <c r="CA782" s="289">
        <f>CA327-ER327</f>
        <v>0</v>
      </c>
      <c r="CB782" s="289" t="e">
        <f>CB327-#REF!</f>
        <v>#REF!</v>
      </c>
    </row>
    <row r="783" spans="8:80" hidden="1" x14ac:dyDescent="0.35">
      <c r="H783" s="289">
        <f t="shared" si="198"/>
        <v>0</v>
      </c>
      <c r="I783" s="289">
        <f t="shared" si="198"/>
        <v>0</v>
      </c>
      <c r="J783" s="289">
        <f t="shared" si="198"/>
        <v>0</v>
      </c>
      <c r="K783" s="289">
        <f t="shared" si="198"/>
        <v>0</v>
      </c>
      <c r="L783" s="289">
        <f t="shared" si="198"/>
        <v>0</v>
      </c>
      <c r="M783" s="289">
        <f t="shared" si="198"/>
        <v>0</v>
      </c>
      <c r="N783" s="289">
        <f t="shared" si="198"/>
        <v>0</v>
      </c>
      <c r="O783" s="289">
        <f t="shared" si="198"/>
        <v>0</v>
      </c>
      <c r="P783" s="289">
        <f t="shared" si="198"/>
        <v>0</v>
      </c>
      <c r="Q783" s="289">
        <f t="shared" si="198"/>
        <v>0</v>
      </c>
      <c r="R783" s="289">
        <f t="shared" si="198"/>
        <v>0</v>
      </c>
      <c r="S783" s="289">
        <f t="shared" si="198"/>
        <v>0</v>
      </c>
      <c r="T783" s="289">
        <f t="shared" si="198"/>
        <v>0</v>
      </c>
      <c r="U783" s="289">
        <f t="shared" si="198"/>
        <v>0</v>
      </c>
      <c r="V783" s="289">
        <f t="shared" si="198"/>
        <v>0</v>
      </c>
      <c r="W783" s="289">
        <f t="shared" si="198"/>
        <v>0</v>
      </c>
      <c r="X783" s="289">
        <f t="shared" si="198"/>
        <v>0</v>
      </c>
      <c r="Y783" s="289">
        <f t="shared" si="198"/>
        <v>0</v>
      </c>
      <c r="Z783" s="289">
        <f t="shared" si="198"/>
        <v>0</v>
      </c>
      <c r="AA783" s="289">
        <f t="shared" si="198"/>
        <v>0</v>
      </c>
      <c r="AB783" s="289">
        <f t="shared" si="198"/>
        <v>0</v>
      </c>
      <c r="AC783" s="289">
        <f t="shared" si="198"/>
        <v>0</v>
      </c>
      <c r="AD783" s="289">
        <f t="shared" si="198"/>
        <v>0</v>
      </c>
      <c r="AE783" s="289">
        <f t="shared" si="198"/>
        <v>0</v>
      </c>
      <c r="AF783" s="289">
        <f t="shared" si="198"/>
        <v>0</v>
      </c>
      <c r="AG783" s="289">
        <f t="shared" si="198"/>
        <v>0</v>
      </c>
      <c r="AH783" s="289">
        <f t="shared" si="198"/>
        <v>0</v>
      </c>
      <c r="AI783" s="289">
        <f t="shared" si="198"/>
        <v>0</v>
      </c>
      <c r="AJ783" s="289">
        <f t="shared" si="198"/>
        <v>0</v>
      </c>
      <c r="AK783" s="289">
        <f t="shared" si="198"/>
        <v>0</v>
      </c>
      <c r="AL783" s="289">
        <f t="shared" si="198"/>
        <v>0</v>
      </c>
      <c r="AM783" s="289">
        <f t="shared" si="198"/>
        <v>0</v>
      </c>
      <c r="AN783" s="289">
        <f t="shared" si="198"/>
        <v>0</v>
      </c>
      <c r="AO783" s="289">
        <f t="shared" si="198"/>
        <v>0</v>
      </c>
      <c r="AP783" s="289">
        <f t="shared" si="198"/>
        <v>0</v>
      </c>
      <c r="AQ783" s="289">
        <f t="shared" si="198"/>
        <v>0</v>
      </c>
      <c r="AR783" s="289">
        <f t="shared" si="198"/>
        <v>0</v>
      </c>
      <c r="AS783" s="289">
        <f t="shared" si="198"/>
        <v>0</v>
      </c>
      <c r="AT783" s="289">
        <f t="shared" si="198"/>
        <v>0</v>
      </c>
      <c r="AU783" s="289">
        <f t="shared" si="198"/>
        <v>0</v>
      </c>
      <c r="AV783" s="289">
        <f t="shared" si="198"/>
        <v>0</v>
      </c>
      <c r="AW783" s="289">
        <f t="shared" si="198"/>
        <v>0</v>
      </c>
      <c r="AX783" s="289">
        <f t="shared" si="198"/>
        <v>0</v>
      </c>
      <c r="AY783" s="289">
        <f t="shared" si="198"/>
        <v>0</v>
      </c>
      <c r="AZ783" s="289">
        <f t="shared" si="198"/>
        <v>0</v>
      </c>
      <c r="BA783" s="289">
        <f t="shared" si="198"/>
        <v>0</v>
      </c>
      <c r="BB783" s="289">
        <f t="shared" si="198"/>
        <v>0</v>
      </c>
      <c r="BC783" s="289">
        <f t="shared" si="198"/>
        <v>0</v>
      </c>
      <c r="BD783" s="289">
        <f t="shared" si="198"/>
        <v>0</v>
      </c>
      <c r="BE783" s="289">
        <f t="shared" si="198"/>
        <v>0</v>
      </c>
      <c r="BF783" s="289">
        <f t="shared" si="198"/>
        <v>0</v>
      </c>
      <c r="BG783" s="289">
        <f t="shared" si="198"/>
        <v>0</v>
      </c>
      <c r="BH783" s="289">
        <f t="shared" si="198"/>
        <v>0</v>
      </c>
      <c r="BI783" s="289">
        <f t="shared" si="198"/>
        <v>0</v>
      </c>
      <c r="BJ783" s="289">
        <f t="shared" si="198"/>
        <v>0</v>
      </c>
      <c r="BK783" s="289">
        <f t="shared" si="198"/>
        <v>0</v>
      </c>
      <c r="BL783" s="289">
        <f t="shared" si="198"/>
        <v>0</v>
      </c>
      <c r="BM783" s="289">
        <f t="shared" si="198"/>
        <v>0</v>
      </c>
      <c r="BN783" s="289">
        <f t="shared" si="198"/>
        <v>0</v>
      </c>
      <c r="BO783" s="289">
        <f t="shared" si="198"/>
        <v>0</v>
      </c>
      <c r="BP783" s="289">
        <f t="shared" si="199"/>
        <v>0</v>
      </c>
      <c r="BQ783" s="289">
        <f t="shared" si="199"/>
        <v>0</v>
      </c>
      <c r="BR783" s="289">
        <f t="shared" si="199"/>
        <v>0</v>
      </c>
      <c r="BS783" s="289">
        <f t="shared" si="199"/>
        <v>0</v>
      </c>
      <c r="BT783" s="289">
        <f t="shared" si="199"/>
        <v>0</v>
      </c>
      <c r="BU783" s="289">
        <f t="shared" si="199"/>
        <v>0</v>
      </c>
      <c r="BV783" s="289">
        <f t="shared" si="199"/>
        <v>0</v>
      </c>
      <c r="BW783" s="289">
        <f t="shared" si="199"/>
        <v>0</v>
      </c>
      <c r="BX783" s="289">
        <f t="shared" si="199"/>
        <v>0</v>
      </c>
      <c r="BY783" s="289">
        <f t="shared" si="199"/>
        <v>0</v>
      </c>
      <c r="CA783" s="289">
        <f>CA328-ER328</f>
        <v>0</v>
      </c>
      <c r="CB783" s="289" t="e">
        <f>CB328-#REF!</f>
        <v>#REF!</v>
      </c>
    </row>
    <row r="784" spans="8:80" hidden="1" x14ac:dyDescent="0.35">
      <c r="H784" s="289">
        <f t="shared" ref="H784:BS784" si="200">H330-BZ330</f>
        <v>0</v>
      </c>
      <c r="I784" s="289">
        <f t="shared" si="200"/>
        <v>0</v>
      </c>
      <c r="J784" s="289">
        <f t="shared" si="200"/>
        <v>0</v>
      </c>
      <c r="K784" s="289">
        <f t="shared" si="200"/>
        <v>0</v>
      </c>
      <c r="L784" s="289">
        <f t="shared" si="200"/>
        <v>0</v>
      </c>
      <c r="M784" s="289">
        <f t="shared" si="200"/>
        <v>0</v>
      </c>
      <c r="N784" s="289">
        <f t="shared" si="200"/>
        <v>0</v>
      </c>
      <c r="O784" s="289">
        <f t="shared" si="200"/>
        <v>0</v>
      </c>
      <c r="P784" s="289">
        <f t="shared" si="200"/>
        <v>0</v>
      </c>
      <c r="Q784" s="289">
        <f t="shared" si="200"/>
        <v>0</v>
      </c>
      <c r="R784" s="289">
        <f t="shared" si="200"/>
        <v>0</v>
      </c>
      <c r="S784" s="289">
        <f t="shared" si="200"/>
        <v>0</v>
      </c>
      <c r="T784" s="289">
        <f t="shared" si="200"/>
        <v>0</v>
      </c>
      <c r="U784" s="289">
        <f t="shared" si="200"/>
        <v>0</v>
      </c>
      <c r="V784" s="289">
        <f t="shared" si="200"/>
        <v>0</v>
      </c>
      <c r="W784" s="289">
        <f t="shared" si="200"/>
        <v>0</v>
      </c>
      <c r="X784" s="289">
        <f t="shared" si="200"/>
        <v>0</v>
      </c>
      <c r="Y784" s="289">
        <f t="shared" si="200"/>
        <v>0</v>
      </c>
      <c r="Z784" s="289">
        <f t="shared" si="200"/>
        <v>0</v>
      </c>
      <c r="AA784" s="289">
        <f t="shared" si="200"/>
        <v>0</v>
      </c>
      <c r="AB784" s="289">
        <f t="shared" si="200"/>
        <v>0</v>
      </c>
      <c r="AC784" s="289">
        <f t="shared" si="200"/>
        <v>0</v>
      </c>
      <c r="AD784" s="289">
        <f t="shared" si="200"/>
        <v>0</v>
      </c>
      <c r="AE784" s="289">
        <f t="shared" si="200"/>
        <v>0</v>
      </c>
      <c r="AF784" s="289">
        <f t="shared" si="200"/>
        <v>0</v>
      </c>
      <c r="AG784" s="289">
        <f t="shared" si="200"/>
        <v>0</v>
      </c>
      <c r="AH784" s="289">
        <f t="shared" si="200"/>
        <v>0</v>
      </c>
      <c r="AI784" s="289">
        <f t="shared" si="200"/>
        <v>0</v>
      </c>
      <c r="AJ784" s="289">
        <f t="shared" si="200"/>
        <v>0</v>
      </c>
      <c r="AK784" s="289">
        <f t="shared" si="200"/>
        <v>0</v>
      </c>
      <c r="AL784" s="289">
        <f t="shared" si="200"/>
        <v>0</v>
      </c>
      <c r="AM784" s="289">
        <f t="shared" si="200"/>
        <v>0</v>
      </c>
      <c r="AN784" s="289">
        <f t="shared" si="200"/>
        <v>0</v>
      </c>
      <c r="AO784" s="289">
        <f t="shared" si="200"/>
        <v>0</v>
      </c>
      <c r="AP784" s="289">
        <f t="shared" si="200"/>
        <v>0</v>
      </c>
      <c r="AQ784" s="289">
        <f t="shared" si="200"/>
        <v>0</v>
      </c>
      <c r="AR784" s="289">
        <f t="shared" si="200"/>
        <v>0</v>
      </c>
      <c r="AS784" s="289">
        <f t="shared" si="200"/>
        <v>0</v>
      </c>
      <c r="AT784" s="289">
        <f t="shared" si="200"/>
        <v>0</v>
      </c>
      <c r="AU784" s="289">
        <f t="shared" si="200"/>
        <v>0</v>
      </c>
      <c r="AV784" s="289">
        <f t="shared" si="200"/>
        <v>0</v>
      </c>
      <c r="AW784" s="289">
        <f t="shared" si="200"/>
        <v>0</v>
      </c>
      <c r="AX784" s="289">
        <f t="shared" si="200"/>
        <v>0</v>
      </c>
      <c r="AY784" s="289">
        <f t="shared" si="200"/>
        <v>0</v>
      </c>
      <c r="AZ784" s="289">
        <f t="shared" si="200"/>
        <v>0</v>
      </c>
      <c r="BA784" s="289">
        <f t="shared" si="200"/>
        <v>0</v>
      </c>
      <c r="BB784" s="289">
        <f t="shared" si="200"/>
        <v>0</v>
      </c>
      <c r="BC784" s="289">
        <f t="shared" si="200"/>
        <v>0</v>
      </c>
      <c r="BD784" s="289">
        <f t="shared" si="200"/>
        <v>0</v>
      </c>
      <c r="BE784" s="289">
        <f t="shared" si="200"/>
        <v>0</v>
      </c>
      <c r="BF784" s="289">
        <f t="shared" si="200"/>
        <v>0</v>
      </c>
      <c r="BG784" s="289">
        <f t="shared" si="200"/>
        <v>0</v>
      </c>
      <c r="BH784" s="289">
        <f t="shared" si="200"/>
        <v>0</v>
      </c>
      <c r="BI784" s="289">
        <f t="shared" si="200"/>
        <v>0</v>
      </c>
      <c r="BJ784" s="289">
        <f t="shared" si="200"/>
        <v>0</v>
      </c>
      <c r="BK784" s="289">
        <f t="shared" si="200"/>
        <v>0</v>
      </c>
      <c r="BL784" s="289">
        <f t="shared" si="200"/>
        <v>0</v>
      </c>
      <c r="BM784" s="289">
        <f t="shared" si="200"/>
        <v>0</v>
      </c>
      <c r="BN784" s="289">
        <f t="shared" si="200"/>
        <v>0</v>
      </c>
      <c r="BO784" s="289">
        <f t="shared" si="200"/>
        <v>0</v>
      </c>
      <c r="BP784" s="289">
        <f t="shared" si="200"/>
        <v>0</v>
      </c>
      <c r="BQ784" s="289">
        <f t="shared" si="200"/>
        <v>0</v>
      </c>
      <c r="BR784" s="289">
        <f t="shared" si="200"/>
        <v>0</v>
      </c>
      <c r="BS784" s="289">
        <f t="shared" si="200"/>
        <v>0</v>
      </c>
      <c r="BT784" s="289">
        <f t="shared" ref="BT784:BY784" si="201">BT330-EL330</f>
        <v>0</v>
      </c>
      <c r="BU784" s="289">
        <f t="shared" si="201"/>
        <v>0</v>
      </c>
      <c r="BV784" s="289">
        <f t="shared" si="201"/>
        <v>0</v>
      </c>
      <c r="BW784" s="289">
        <f t="shared" si="201"/>
        <v>0</v>
      </c>
      <c r="BX784" s="289">
        <f t="shared" si="201"/>
        <v>0</v>
      </c>
      <c r="BY784" s="289">
        <f t="shared" si="201"/>
        <v>0</v>
      </c>
      <c r="CA784" s="289">
        <f>CA330-ER330</f>
        <v>0</v>
      </c>
      <c r="CB784" s="289" t="e">
        <f>CB330-#REF!</f>
        <v>#REF!</v>
      </c>
    </row>
    <row r="785" spans="8:80" hidden="1" x14ac:dyDescent="0.35">
      <c r="H785" s="289">
        <f t="shared" ref="H785:BS788" si="202">H337-BZ337</f>
        <v>0</v>
      </c>
      <c r="I785" s="289">
        <f t="shared" si="202"/>
        <v>0</v>
      </c>
      <c r="J785" s="289">
        <f t="shared" si="202"/>
        <v>0</v>
      </c>
      <c r="K785" s="289">
        <f t="shared" si="202"/>
        <v>0</v>
      </c>
      <c r="L785" s="289">
        <f t="shared" si="202"/>
        <v>0</v>
      </c>
      <c r="M785" s="289">
        <f t="shared" si="202"/>
        <v>0</v>
      </c>
      <c r="N785" s="289">
        <f t="shared" si="202"/>
        <v>0</v>
      </c>
      <c r="O785" s="289">
        <f t="shared" si="202"/>
        <v>0</v>
      </c>
      <c r="P785" s="289">
        <f t="shared" si="202"/>
        <v>0</v>
      </c>
      <c r="Q785" s="289">
        <f t="shared" si="202"/>
        <v>0</v>
      </c>
      <c r="R785" s="289">
        <f t="shared" si="202"/>
        <v>0</v>
      </c>
      <c r="S785" s="289">
        <f t="shared" si="202"/>
        <v>0</v>
      </c>
      <c r="T785" s="289">
        <f t="shared" si="202"/>
        <v>0</v>
      </c>
      <c r="U785" s="289">
        <f t="shared" si="202"/>
        <v>0</v>
      </c>
      <c r="V785" s="289">
        <f t="shared" si="202"/>
        <v>0</v>
      </c>
      <c r="W785" s="289">
        <f t="shared" si="202"/>
        <v>0</v>
      </c>
      <c r="X785" s="289">
        <f t="shared" si="202"/>
        <v>0</v>
      </c>
      <c r="Y785" s="289">
        <f t="shared" si="202"/>
        <v>0</v>
      </c>
      <c r="Z785" s="289">
        <f t="shared" si="202"/>
        <v>0</v>
      </c>
      <c r="AA785" s="289">
        <f t="shared" si="202"/>
        <v>0</v>
      </c>
      <c r="AB785" s="289">
        <f t="shared" si="202"/>
        <v>0</v>
      </c>
      <c r="AC785" s="289">
        <f t="shared" si="202"/>
        <v>0</v>
      </c>
      <c r="AD785" s="289">
        <f t="shared" si="202"/>
        <v>0</v>
      </c>
      <c r="AE785" s="289">
        <f t="shared" si="202"/>
        <v>0</v>
      </c>
      <c r="AF785" s="289">
        <f t="shared" si="202"/>
        <v>0</v>
      </c>
      <c r="AG785" s="289">
        <f t="shared" si="202"/>
        <v>0</v>
      </c>
      <c r="AH785" s="289">
        <f t="shared" si="202"/>
        <v>0</v>
      </c>
      <c r="AI785" s="289">
        <f t="shared" si="202"/>
        <v>0</v>
      </c>
      <c r="AJ785" s="289">
        <f t="shared" si="202"/>
        <v>0</v>
      </c>
      <c r="AK785" s="289">
        <f t="shared" si="202"/>
        <v>0</v>
      </c>
      <c r="AL785" s="289">
        <f t="shared" si="202"/>
        <v>0</v>
      </c>
      <c r="AM785" s="289">
        <f t="shared" si="202"/>
        <v>0</v>
      </c>
      <c r="AN785" s="289">
        <f t="shared" si="202"/>
        <v>0</v>
      </c>
      <c r="AO785" s="289">
        <f t="shared" si="202"/>
        <v>0</v>
      </c>
      <c r="AP785" s="289">
        <f t="shared" si="202"/>
        <v>0</v>
      </c>
      <c r="AQ785" s="289">
        <f t="shared" si="202"/>
        <v>0</v>
      </c>
      <c r="AR785" s="289">
        <f t="shared" si="202"/>
        <v>0</v>
      </c>
      <c r="AS785" s="289">
        <f t="shared" si="202"/>
        <v>0</v>
      </c>
      <c r="AT785" s="289">
        <f t="shared" si="202"/>
        <v>0</v>
      </c>
      <c r="AU785" s="289">
        <f t="shared" si="202"/>
        <v>0</v>
      </c>
      <c r="AV785" s="289">
        <f t="shared" si="202"/>
        <v>0</v>
      </c>
      <c r="AW785" s="289">
        <f t="shared" si="202"/>
        <v>0</v>
      </c>
      <c r="AX785" s="289">
        <f t="shared" si="202"/>
        <v>0</v>
      </c>
      <c r="AY785" s="289">
        <f t="shared" si="202"/>
        <v>0</v>
      </c>
      <c r="AZ785" s="289">
        <f t="shared" si="202"/>
        <v>0</v>
      </c>
      <c r="BA785" s="289">
        <f t="shared" si="202"/>
        <v>0</v>
      </c>
      <c r="BB785" s="289">
        <f t="shared" si="202"/>
        <v>0</v>
      </c>
      <c r="BC785" s="289">
        <f t="shared" si="202"/>
        <v>0</v>
      </c>
      <c r="BD785" s="289">
        <f t="shared" si="202"/>
        <v>0</v>
      </c>
      <c r="BE785" s="289">
        <f t="shared" si="202"/>
        <v>0</v>
      </c>
      <c r="BF785" s="289">
        <f t="shared" si="202"/>
        <v>0</v>
      </c>
      <c r="BG785" s="289">
        <f t="shared" si="202"/>
        <v>0</v>
      </c>
      <c r="BH785" s="289">
        <f t="shared" si="202"/>
        <v>0</v>
      </c>
      <c r="BI785" s="289">
        <f t="shared" si="202"/>
        <v>0</v>
      </c>
      <c r="BJ785" s="289">
        <f t="shared" si="202"/>
        <v>0</v>
      </c>
      <c r="BK785" s="289">
        <f t="shared" si="202"/>
        <v>0</v>
      </c>
      <c r="BL785" s="289">
        <f t="shared" si="202"/>
        <v>0</v>
      </c>
      <c r="BM785" s="289">
        <f t="shared" si="202"/>
        <v>0</v>
      </c>
      <c r="BN785" s="289">
        <f t="shared" si="202"/>
        <v>0</v>
      </c>
      <c r="BO785" s="289">
        <f t="shared" si="202"/>
        <v>0</v>
      </c>
      <c r="BP785" s="289">
        <f t="shared" si="202"/>
        <v>0</v>
      </c>
      <c r="BQ785" s="289">
        <f t="shared" si="202"/>
        <v>0</v>
      </c>
      <c r="BR785" s="289">
        <f t="shared" si="202"/>
        <v>0</v>
      </c>
      <c r="BS785" s="289">
        <f t="shared" si="202"/>
        <v>0</v>
      </c>
      <c r="BT785" s="289">
        <f t="shared" ref="BT785:BY794" si="203">BT337-EL337</f>
        <v>0</v>
      </c>
      <c r="BU785" s="289">
        <f t="shared" si="203"/>
        <v>0</v>
      </c>
      <c r="BV785" s="289">
        <f t="shared" si="203"/>
        <v>0</v>
      </c>
      <c r="BW785" s="289">
        <f t="shared" si="203"/>
        <v>0</v>
      </c>
      <c r="BX785" s="289">
        <f t="shared" si="203"/>
        <v>0</v>
      </c>
      <c r="BY785" s="289">
        <f t="shared" si="203"/>
        <v>0</v>
      </c>
      <c r="CA785" s="289">
        <f t="shared" ref="CA785:CA794" si="204">CA337-ER337</f>
        <v>0</v>
      </c>
      <c r="CB785" s="289" t="e">
        <f>CB337-#REF!</f>
        <v>#REF!</v>
      </c>
    </row>
    <row r="786" spans="8:80" hidden="1" x14ac:dyDescent="0.35">
      <c r="H786" s="289">
        <f t="shared" si="202"/>
        <v>0</v>
      </c>
      <c r="I786" s="289">
        <f t="shared" si="202"/>
        <v>0</v>
      </c>
      <c r="J786" s="289">
        <f t="shared" si="202"/>
        <v>0</v>
      </c>
      <c r="K786" s="289">
        <f t="shared" si="202"/>
        <v>0</v>
      </c>
      <c r="L786" s="289">
        <f t="shared" si="202"/>
        <v>0</v>
      </c>
      <c r="M786" s="289">
        <f t="shared" si="202"/>
        <v>0</v>
      </c>
      <c r="N786" s="289">
        <f t="shared" si="202"/>
        <v>0</v>
      </c>
      <c r="O786" s="289">
        <f t="shared" si="202"/>
        <v>0</v>
      </c>
      <c r="P786" s="289">
        <f t="shared" si="202"/>
        <v>0</v>
      </c>
      <c r="Q786" s="289">
        <f t="shared" si="202"/>
        <v>0</v>
      </c>
      <c r="R786" s="289">
        <f t="shared" si="202"/>
        <v>0</v>
      </c>
      <c r="S786" s="289">
        <f t="shared" si="202"/>
        <v>0</v>
      </c>
      <c r="T786" s="289">
        <f t="shared" si="202"/>
        <v>0</v>
      </c>
      <c r="U786" s="289">
        <f t="shared" si="202"/>
        <v>0</v>
      </c>
      <c r="V786" s="289">
        <f t="shared" si="202"/>
        <v>0</v>
      </c>
      <c r="W786" s="289">
        <f t="shared" si="202"/>
        <v>0</v>
      </c>
      <c r="X786" s="289">
        <f t="shared" si="202"/>
        <v>0</v>
      </c>
      <c r="Y786" s="289">
        <f t="shared" si="202"/>
        <v>0</v>
      </c>
      <c r="Z786" s="289">
        <f t="shared" si="202"/>
        <v>0</v>
      </c>
      <c r="AA786" s="289">
        <f t="shared" si="202"/>
        <v>0</v>
      </c>
      <c r="AB786" s="289">
        <f t="shared" si="202"/>
        <v>0</v>
      </c>
      <c r="AC786" s="289">
        <f t="shared" si="202"/>
        <v>0</v>
      </c>
      <c r="AD786" s="289">
        <f t="shared" si="202"/>
        <v>0</v>
      </c>
      <c r="AE786" s="289">
        <f t="shared" si="202"/>
        <v>0</v>
      </c>
      <c r="AF786" s="289">
        <f t="shared" si="202"/>
        <v>0</v>
      </c>
      <c r="AG786" s="289">
        <f t="shared" si="202"/>
        <v>0</v>
      </c>
      <c r="AH786" s="289">
        <f t="shared" si="202"/>
        <v>0</v>
      </c>
      <c r="AI786" s="289">
        <f t="shared" si="202"/>
        <v>0</v>
      </c>
      <c r="AJ786" s="289">
        <f t="shared" si="202"/>
        <v>0</v>
      </c>
      <c r="AK786" s="289">
        <f t="shared" si="202"/>
        <v>0</v>
      </c>
      <c r="AL786" s="289">
        <f t="shared" si="202"/>
        <v>0</v>
      </c>
      <c r="AM786" s="289">
        <f t="shared" si="202"/>
        <v>0</v>
      </c>
      <c r="AN786" s="289">
        <f t="shared" si="202"/>
        <v>0</v>
      </c>
      <c r="AO786" s="289">
        <f t="shared" si="202"/>
        <v>0</v>
      </c>
      <c r="AP786" s="289">
        <f t="shared" si="202"/>
        <v>0</v>
      </c>
      <c r="AQ786" s="289">
        <f t="shared" si="202"/>
        <v>0</v>
      </c>
      <c r="AR786" s="289">
        <f t="shared" si="202"/>
        <v>0</v>
      </c>
      <c r="AS786" s="289">
        <f t="shared" si="202"/>
        <v>0</v>
      </c>
      <c r="AT786" s="289">
        <f t="shared" si="202"/>
        <v>0</v>
      </c>
      <c r="AU786" s="289">
        <f t="shared" si="202"/>
        <v>0</v>
      </c>
      <c r="AV786" s="289">
        <f t="shared" si="202"/>
        <v>0</v>
      </c>
      <c r="AW786" s="289">
        <f t="shared" si="202"/>
        <v>0</v>
      </c>
      <c r="AX786" s="289">
        <f t="shared" si="202"/>
        <v>0</v>
      </c>
      <c r="AY786" s="289">
        <f t="shared" si="202"/>
        <v>0</v>
      </c>
      <c r="AZ786" s="289">
        <f t="shared" si="202"/>
        <v>0</v>
      </c>
      <c r="BA786" s="289">
        <f t="shared" si="202"/>
        <v>0</v>
      </c>
      <c r="BB786" s="289">
        <f t="shared" si="202"/>
        <v>0</v>
      </c>
      <c r="BC786" s="289">
        <f t="shared" si="202"/>
        <v>0</v>
      </c>
      <c r="BD786" s="289">
        <f t="shared" si="202"/>
        <v>0</v>
      </c>
      <c r="BE786" s="289">
        <f t="shared" si="202"/>
        <v>0</v>
      </c>
      <c r="BF786" s="289">
        <f t="shared" si="202"/>
        <v>0</v>
      </c>
      <c r="BG786" s="289">
        <f t="shared" si="202"/>
        <v>0</v>
      </c>
      <c r="BH786" s="289">
        <f t="shared" si="202"/>
        <v>0</v>
      </c>
      <c r="BI786" s="289">
        <f t="shared" si="202"/>
        <v>0</v>
      </c>
      <c r="BJ786" s="289">
        <f t="shared" si="202"/>
        <v>0</v>
      </c>
      <c r="BK786" s="289">
        <f t="shared" si="202"/>
        <v>0</v>
      </c>
      <c r="BL786" s="289">
        <f t="shared" si="202"/>
        <v>0</v>
      </c>
      <c r="BM786" s="289">
        <f t="shared" si="202"/>
        <v>0</v>
      </c>
      <c r="BN786" s="289">
        <f t="shared" si="202"/>
        <v>0</v>
      </c>
      <c r="BO786" s="289">
        <f t="shared" si="202"/>
        <v>0</v>
      </c>
      <c r="BP786" s="289">
        <f t="shared" si="202"/>
        <v>0</v>
      </c>
      <c r="BQ786" s="289">
        <f t="shared" si="202"/>
        <v>0</v>
      </c>
      <c r="BR786" s="289">
        <f t="shared" si="202"/>
        <v>0</v>
      </c>
      <c r="BS786" s="289">
        <f t="shared" si="202"/>
        <v>0</v>
      </c>
      <c r="BT786" s="289">
        <f t="shared" si="203"/>
        <v>0</v>
      </c>
      <c r="BU786" s="289">
        <f t="shared" si="203"/>
        <v>0</v>
      </c>
      <c r="BV786" s="289">
        <f t="shared" si="203"/>
        <v>0</v>
      </c>
      <c r="BW786" s="289">
        <f t="shared" si="203"/>
        <v>0</v>
      </c>
      <c r="BX786" s="289">
        <f t="shared" si="203"/>
        <v>0</v>
      </c>
      <c r="BY786" s="289">
        <f t="shared" si="203"/>
        <v>0</v>
      </c>
      <c r="CA786" s="289">
        <f t="shared" si="204"/>
        <v>0</v>
      </c>
      <c r="CB786" s="289" t="e">
        <f>CB338-#REF!</f>
        <v>#REF!</v>
      </c>
    </row>
    <row r="787" spans="8:80" hidden="1" x14ac:dyDescent="0.35">
      <c r="H787" s="289">
        <f t="shared" si="202"/>
        <v>0</v>
      </c>
      <c r="I787" s="289">
        <f t="shared" si="202"/>
        <v>0</v>
      </c>
      <c r="J787" s="289">
        <f t="shared" si="202"/>
        <v>0</v>
      </c>
      <c r="K787" s="289">
        <f t="shared" si="202"/>
        <v>0</v>
      </c>
      <c r="L787" s="289">
        <f t="shared" si="202"/>
        <v>0</v>
      </c>
      <c r="M787" s="289">
        <f t="shared" si="202"/>
        <v>0</v>
      </c>
      <c r="N787" s="289">
        <f t="shared" si="202"/>
        <v>0</v>
      </c>
      <c r="O787" s="289">
        <f t="shared" si="202"/>
        <v>0</v>
      </c>
      <c r="P787" s="289">
        <f t="shared" si="202"/>
        <v>0</v>
      </c>
      <c r="Q787" s="289">
        <f t="shared" si="202"/>
        <v>0</v>
      </c>
      <c r="R787" s="289">
        <f t="shared" si="202"/>
        <v>0</v>
      </c>
      <c r="S787" s="289">
        <f t="shared" si="202"/>
        <v>0</v>
      </c>
      <c r="T787" s="289">
        <f t="shared" si="202"/>
        <v>0</v>
      </c>
      <c r="U787" s="289">
        <f t="shared" si="202"/>
        <v>0</v>
      </c>
      <c r="V787" s="289">
        <f t="shared" si="202"/>
        <v>0</v>
      </c>
      <c r="W787" s="289">
        <f t="shared" si="202"/>
        <v>0</v>
      </c>
      <c r="X787" s="289">
        <f t="shared" si="202"/>
        <v>0</v>
      </c>
      <c r="Y787" s="289">
        <f t="shared" si="202"/>
        <v>0</v>
      </c>
      <c r="Z787" s="289">
        <f t="shared" si="202"/>
        <v>0</v>
      </c>
      <c r="AA787" s="289">
        <f t="shared" si="202"/>
        <v>0</v>
      </c>
      <c r="AB787" s="289">
        <f t="shared" si="202"/>
        <v>0</v>
      </c>
      <c r="AC787" s="289">
        <f t="shared" si="202"/>
        <v>0</v>
      </c>
      <c r="AD787" s="289">
        <f t="shared" si="202"/>
        <v>0</v>
      </c>
      <c r="AE787" s="289">
        <f t="shared" si="202"/>
        <v>0</v>
      </c>
      <c r="AF787" s="289">
        <f t="shared" si="202"/>
        <v>0</v>
      </c>
      <c r="AG787" s="289">
        <f t="shared" si="202"/>
        <v>0</v>
      </c>
      <c r="AH787" s="289">
        <f t="shared" si="202"/>
        <v>0</v>
      </c>
      <c r="AI787" s="289">
        <f t="shared" si="202"/>
        <v>0</v>
      </c>
      <c r="AJ787" s="289">
        <f t="shared" si="202"/>
        <v>0</v>
      </c>
      <c r="AK787" s="289">
        <f t="shared" si="202"/>
        <v>0</v>
      </c>
      <c r="AL787" s="289">
        <f t="shared" si="202"/>
        <v>0</v>
      </c>
      <c r="AM787" s="289">
        <f t="shared" si="202"/>
        <v>0</v>
      </c>
      <c r="AN787" s="289">
        <f t="shared" si="202"/>
        <v>0</v>
      </c>
      <c r="AO787" s="289">
        <f t="shared" si="202"/>
        <v>0</v>
      </c>
      <c r="AP787" s="289">
        <f t="shared" si="202"/>
        <v>0</v>
      </c>
      <c r="AQ787" s="289">
        <f t="shared" si="202"/>
        <v>0</v>
      </c>
      <c r="AR787" s="289">
        <f t="shared" si="202"/>
        <v>0</v>
      </c>
      <c r="AS787" s="289">
        <f t="shared" si="202"/>
        <v>0</v>
      </c>
      <c r="AT787" s="289">
        <f t="shared" si="202"/>
        <v>0</v>
      </c>
      <c r="AU787" s="289">
        <f t="shared" si="202"/>
        <v>0</v>
      </c>
      <c r="AV787" s="289">
        <f t="shared" si="202"/>
        <v>0</v>
      </c>
      <c r="AW787" s="289">
        <f t="shared" si="202"/>
        <v>0</v>
      </c>
      <c r="AX787" s="289">
        <f t="shared" si="202"/>
        <v>0</v>
      </c>
      <c r="AY787" s="289">
        <f t="shared" si="202"/>
        <v>0</v>
      </c>
      <c r="AZ787" s="289">
        <f t="shared" si="202"/>
        <v>0</v>
      </c>
      <c r="BA787" s="289">
        <f t="shared" si="202"/>
        <v>0</v>
      </c>
      <c r="BB787" s="289">
        <f t="shared" si="202"/>
        <v>0</v>
      </c>
      <c r="BC787" s="289">
        <f t="shared" si="202"/>
        <v>0</v>
      </c>
      <c r="BD787" s="289">
        <f t="shared" si="202"/>
        <v>0</v>
      </c>
      <c r="BE787" s="289">
        <f t="shared" si="202"/>
        <v>0</v>
      </c>
      <c r="BF787" s="289">
        <f t="shared" si="202"/>
        <v>0</v>
      </c>
      <c r="BG787" s="289">
        <f t="shared" si="202"/>
        <v>0</v>
      </c>
      <c r="BH787" s="289">
        <f t="shared" si="202"/>
        <v>0</v>
      </c>
      <c r="BI787" s="289">
        <f t="shared" si="202"/>
        <v>0</v>
      </c>
      <c r="BJ787" s="289">
        <f t="shared" si="202"/>
        <v>0</v>
      </c>
      <c r="BK787" s="289">
        <f t="shared" si="202"/>
        <v>0</v>
      </c>
      <c r="BL787" s="289">
        <f t="shared" si="202"/>
        <v>0</v>
      </c>
      <c r="BM787" s="289">
        <f t="shared" si="202"/>
        <v>0</v>
      </c>
      <c r="BN787" s="289">
        <f t="shared" si="202"/>
        <v>0</v>
      </c>
      <c r="BO787" s="289">
        <f t="shared" si="202"/>
        <v>0</v>
      </c>
      <c r="BP787" s="289">
        <f t="shared" si="202"/>
        <v>0</v>
      </c>
      <c r="BQ787" s="289">
        <f t="shared" si="202"/>
        <v>0</v>
      </c>
      <c r="BR787" s="289">
        <f t="shared" si="202"/>
        <v>0</v>
      </c>
      <c r="BS787" s="289">
        <f t="shared" si="202"/>
        <v>0</v>
      </c>
      <c r="BT787" s="289">
        <f t="shared" si="203"/>
        <v>0</v>
      </c>
      <c r="BU787" s="289">
        <f t="shared" si="203"/>
        <v>0</v>
      </c>
      <c r="BV787" s="289">
        <f t="shared" si="203"/>
        <v>0</v>
      </c>
      <c r="BW787" s="289">
        <f t="shared" si="203"/>
        <v>0</v>
      </c>
      <c r="BX787" s="289">
        <f t="shared" si="203"/>
        <v>0</v>
      </c>
      <c r="BY787" s="289">
        <f t="shared" si="203"/>
        <v>0</v>
      </c>
      <c r="CA787" s="289">
        <f t="shared" si="204"/>
        <v>0</v>
      </c>
      <c r="CB787" s="289" t="e">
        <f>CB339-#REF!</f>
        <v>#REF!</v>
      </c>
    </row>
    <row r="788" spans="8:80" hidden="1" x14ac:dyDescent="0.35">
      <c r="H788" s="289">
        <f t="shared" si="202"/>
        <v>0</v>
      </c>
      <c r="I788" s="289">
        <f t="shared" si="202"/>
        <v>0</v>
      </c>
      <c r="J788" s="289">
        <f t="shared" si="202"/>
        <v>0</v>
      </c>
      <c r="K788" s="289">
        <f t="shared" si="202"/>
        <v>0</v>
      </c>
      <c r="L788" s="289">
        <f t="shared" si="202"/>
        <v>0</v>
      </c>
      <c r="M788" s="289">
        <f t="shared" si="202"/>
        <v>0</v>
      </c>
      <c r="N788" s="289">
        <f t="shared" si="202"/>
        <v>0</v>
      </c>
      <c r="O788" s="289">
        <f t="shared" si="202"/>
        <v>0</v>
      </c>
      <c r="P788" s="289">
        <f t="shared" si="202"/>
        <v>0</v>
      </c>
      <c r="Q788" s="289">
        <f t="shared" si="202"/>
        <v>0</v>
      </c>
      <c r="R788" s="289">
        <f t="shared" si="202"/>
        <v>0</v>
      </c>
      <c r="S788" s="289">
        <f t="shared" si="202"/>
        <v>0</v>
      </c>
      <c r="T788" s="289">
        <f t="shared" si="202"/>
        <v>0</v>
      </c>
      <c r="U788" s="289">
        <f t="shared" si="202"/>
        <v>0</v>
      </c>
      <c r="V788" s="289">
        <f t="shared" si="202"/>
        <v>0</v>
      </c>
      <c r="W788" s="289">
        <f t="shared" si="202"/>
        <v>0</v>
      </c>
      <c r="X788" s="289">
        <f t="shared" si="202"/>
        <v>0</v>
      </c>
      <c r="Y788" s="289">
        <f t="shared" si="202"/>
        <v>0</v>
      </c>
      <c r="Z788" s="289">
        <f t="shared" si="202"/>
        <v>0</v>
      </c>
      <c r="AA788" s="289">
        <f t="shared" si="202"/>
        <v>0</v>
      </c>
      <c r="AB788" s="289">
        <f t="shared" si="202"/>
        <v>0</v>
      </c>
      <c r="AC788" s="289">
        <f t="shared" si="202"/>
        <v>0</v>
      </c>
      <c r="AD788" s="289">
        <f t="shared" si="202"/>
        <v>0</v>
      </c>
      <c r="AE788" s="289">
        <f t="shared" si="202"/>
        <v>0</v>
      </c>
      <c r="AF788" s="289">
        <f t="shared" si="202"/>
        <v>0</v>
      </c>
      <c r="AG788" s="289">
        <f t="shared" si="202"/>
        <v>0</v>
      </c>
      <c r="AH788" s="289">
        <f t="shared" si="202"/>
        <v>0</v>
      </c>
      <c r="AI788" s="289">
        <f t="shared" si="202"/>
        <v>0</v>
      </c>
      <c r="AJ788" s="289">
        <f t="shared" si="202"/>
        <v>0</v>
      </c>
      <c r="AK788" s="289">
        <f t="shared" si="202"/>
        <v>0</v>
      </c>
      <c r="AL788" s="289">
        <f t="shared" si="202"/>
        <v>0</v>
      </c>
      <c r="AM788" s="289">
        <f t="shared" si="202"/>
        <v>0</v>
      </c>
      <c r="AN788" s="289">
        <f t="shared" si="202"/>
        <v>0</v>
      </c>
      <c r="AO788" s="289">
        <f t="shared" si="202"/>
        <v>0</v>
      </c>
      <c r="AP788" s="289">
        <f t="shared" si="202"/>
        <v>0</v>
      </c>
      <c r="AQ788" s="289">
        <f t="shared" si="202"/>
        <v>0</v>
      </c>
      <c r="AR788" s="289">
        <f t="shared" si="202"/>
        <v>0</v>
      </c>
      <c r="AS788" s="289">
        <f t="shared" si="202"/>
        <v>0</v>
      </c>
      <c r="AT788" s="289">
        <f t="shared" si="202"/>
        <v>0</v>
      </c>
      <c r="AU788" s="289">
        <f t="shared" si="202"/>
        <v>0</v>
      </c>
      <c r="AV788" s="289">
        <f t="shared" si="202"/>
        <v>0</v>
      </c>
      <c r="AW788" s="289">
        <f t="shared" si="202"/>
        <v>0</v>
      </c>
      <c r="AX788" s="289">
        <f t="shared" si="202"/>
        <v>0</v>
      </c>
      <c r="AY788" s="289">
        <f t="shared" si="202"/>
        <v>0</v>
      </c>
      <c r="AZ788" s="289">
        <f t="shared" si="202"/>
        <v>0</v>
      </c>
      <c r="BA788" s="289">
        <f t="shared" si="202"/>
        <v>0</v>
      </c>
      <c r="BB788" s="289">
        <f t="shared" si="202"/>
        <v>0</v>
      </c>
      <c r="BC788" s="289">
        <f t="shared" si="202"/>
        <v>0</v>
      </c>
      <c r="BD788" s="289">
        <f t="shared" si="202"/>
        <v>0</v>
      </c>
      <c r="BE788" s="289">
        <f t="shared" si="202"/>
        <v>0</v>
      </c>
      <c r="BF788" s="289">
        <f t="shared" si="202"/>
        <v>0</v>
      </c>
      <c r="BG788" s="289">
        <f t="shared" si="202"/>
        <v>0</v>
      </c>
      <c r="BH788" s="289">
        <f t="shared" si="202"/>
        <v>0</v>
      </c>
      <c r="BI788" s="289">
        <f t="shared" si="202"/>
        <v>0</v>
      </c>
      <c r="BJ788" s="289">
        <f t="shared" si="202"/>
        <v>0</v>
      </c>
      <c r="BK788" s="289">
        <f t="shared" si="202"/>
        <v>0</v>
      </c>
      <c r="BL788" s="289">
        <f t="shared" si="202"/>
        <v>0</v>
      </c>
      <c r="BM788" s="289">
        <f t="shared" si="202"/>
        <v>0</v>
      </c>
      <c r="BN788" s="289">
        <f t="shared" si="202"/>
        <v>0</v>
      </c>
      <c r="BO788" s="289">
        <f t="shared" si="202"/>
        <v>0</v>
      </c>
      <c r="BP788" s="289">
        <f t="shared" si="202"/>
        <v>0</v>
      </c>
      <c r="BQ788" s="289">
        <f t="shared" si="202"/>
        <v>0</v>
      </c>
      <c r="BR788" s="289">
        <f t="shared" si="202"/>
        <v>0</v>
      </c>
      <c r="BS788" s="289">
        <f t="shared" ref="BS788:BS794" si="205">BS340-EK340</f>
        <v>0</v>
      </c>
      <c r="BT788" s="289">
        <f t="shared" si="203"/>
        <v>0</v>
      </c>
      <c r="BU788" s="289">
        <f t="shared" si="203"/>
        <v>0</v>
      </c>
      <c r="BV788" s="289">
        <f t="shared" si="203"/>
        <v>0</v>
      </c>
      <c r="BW788" s="289">
        <f t="shared" si="203"/>
        <v>0</v>
      </c>
      <c r="BX788" s="289">
        <f t="shared" si="203"/>
        <v>0</v>
      </c>
      <c r="BY788" s="289">
        <f t="shared" si="203"/>
        <v>0</v>
      </c>
      <c r="CA788" s="289">
        <f t="shared" si="204"/>
        <v>0</v>
      </c>
      <c r="CB788" s="289" t="e">
        <f>CB340-#REF!</f>
        <v>#REF!</v>
      </c>
    </row>
    <row r="789" spans="8:80" hidden="1" x14ac:dyDescent="0.35">
      <c r="H789" s="289">
        <f t="shared" ref="H789:BR793" si="206">H341-BZ341</f>
        <v>0</v>
      </c>
      <c r="I789" s="289">
        <f t="shared" si="206"/>
        <v>0</v>
      </c>
      <c r="J789" s="289">
        <f t="shared" si="206"/>
        <v>0</v>
      </c>
      <c r="K789" s="289">
        <f t="shared" si="206"/>
        <v>0</v>
      </c>
      <c r="L789" s="289">
        <f t="shared" si="206"/>
        <v>0</v>
      </c>
      <c r="M789" s="289">
        <f t="shared" si="206"/>
        <v>0</v>
      </c>
      <c r="N789" s="289">
        <f t="shared" si="206"/>
        <v>0</v>
      </c>
      <c r="O789" s="289">
        <f t="shared" si="206"/>
        <v>0</v>
      </c>
      <c r="P789" s="289">
        <f t="shared" si="206"/>
        <v>0</v>
      </c>
      <c r="Q789" s="289">
        <f t="shared" si="206"/>
        <v>0</v>
      </c>
      <c r="R789" s="289">
        <f t="shared" si="206"/>
        <v>0</v>
      </c>
      <c r="S789" s="289">
        <f t="shared" si="206"/>
        <v>0</v>
      </c>
      <c r="T789" s="289">
        <f t="shared" si="206"/>
        <v>0</v>
      </c>
      <c r="U789" s="289">
        <f t="shared" si="206"/>
        <v>0</v>
      </c>
      <c r="V789" s="289">
        <f t="shared" si="206"/>
        <v>0</v>
      </c>
      <c r="W789" s="289">
        <f t="shared" si="206"/>
        <v>0</v>
      </c>
      <c r="X789" s="289">
        <f t="shared" si="206"/>
        <v>0</v>
      </c>
      <c r="Y789" s="289">
        <f t="shared" si="206"/>
        <v>0</v>
      </c>
      <c r="Z789" s="289">
        <f t="shared" si="206"/>
        <v>0</v>
      </c>
      <c r="AA789" s="289">
        <f t="shared" si="206"/>
        <v>0</v>
      </c>
      <c r="AB789" s="289">
        <f t="shared" si="206"/>
        <v>0</v>
      </c>
      <c r="AC789" s="289">
        <f t="shared" si="206"/>
        <v>0</v>
      </c>
      <c r="AD789" s="289">
        <f t="shared" si="206"/>
        <v>0</v>
      </c>
      <c r="AE789" s="289">
        <f t="shared" si="206"/>
        <v>0</v>
      </c>
      <c r="AF789" s="289">
        <f t="shared" si="206"/>
        <v>0</v>
      </c>
      <c r="AG789" s="289">
        <f t="shared" si="206"/>
        <v>0</v>
      </c>
      <c r="AH789" s="289">
        <f t="shared" si="206"/>
        <v>0</v>
      </c>
      <c r="AI789" s="289">
        <f t="shared" si="206"/>
        <v>0</v>
      </c>
      <c r="AJ789" s="289">
        <f t="shared" si="206"/>
        <v>0</v>
      </c>
      <c r="AK789" s="289">
        <f t="shared" si="206"/>
        <v>0</v>
      </c>
      <c r="AL789" s="289">
        <f t="shared" si="206"/>
        <v>0</v>
      </c>
      <c r="AM789" s="289">
        <f t="shared" si="206"/>
        <v>0</v>
      </c>
      <c r="AN789" s="289">
        <f t="shared" si="206"/>
        <v>0</v>
      </c>
      <c r="AO789" s="289">
        <f t="shared" si="206"/>
        <v>0</v>
      </c>
      <c r="AP789" s="289">
        <f t="shared" si="206"/>
        <v>0</v>
      </c>
      <c r="AQ789" s="289">
        <f t="shared" si="206"/>
        <v>0</v>
      </c>
      <c r="AR789" s="289">
        <f t="shared" si="206"/>
        <v>0</v>
      </c>
      <c r="AS789" s="289">
        <f t="shared" si="206"/>
        <v>0</v>
      </c>
      <c r="AT789" s="289">
        <f t="shared" si="206"/>
        <v>0</v>
      </c>
      <c r="AU789" s="289">
        <f t="shared" si="206"/>
        <v>0</v>
      </c>
      <c r="AV789" s="289">
        <f t="shared" si="206"/>
        <v>0</v>
      </c>
      <c r="AW789" s="289">
        <f t="shared" si="206"/>
        <v>0</v>
      </c>
      <c r="AX789" s="289">
        <f t="shared" si="206"/>
        <v>0</v>
      </c>
      <c r="AY789" s="289">
        <f t="shared" si="206"/>
        <v>0</v>
      </c>
      <c r="AZ789" s="289">
        <f t="shared" si="206"/>
        <v>0</v>
      </c>
      <c r="BA789" s="289">
        <f t="shared" si="206"/>
        <v>0</v>
      </c>
      <c r="BB789" s="289">
        <f t="shared" si="206"/>
        <v>0</v>
      </c>
      <c r="BC789" s="289">
        <f t="shared" si="206"/>
        <v>0</v>
      </c>
      <c r="BD789" s="289">
        <f t="shared" si="206"/>
        <v>0</v>
      </c>
      <c r="BE789" s="289">
        <f t="shared" si="206"/>
        <v>0</v>
      </c>
      <c r="BF789" s="289">
        <f t="shared" si="206"/>
        <v>0</v>
      </c>
      <c r="BG789" s="289">
        <f t="shared" si="206"/>
        <v>0</v>
      </c>
      <c r="BH789" s="289">
        <f t="shared" si="206"/>
        <v>0</v>
      </c>
      <c r="BI789" s="289">
        <f t="shared" si="206"/>
        <v>0</v>
      </c>
      <c r="BJ789" s="289">
        <f t="shared" si="206"/>
        <v>0</v>
      </c>
      <c r="BK789" s="289">
        <f t="shared" si="206"/>
        <v>0</v>
      </c>
      <c r="BL789" s="289">
        <f t="shared" si="206"/>
        <v>0</v>
      </c>
      <c r="BM789" s="289">
        <f t="shared" si="206"/>
        <v>0</v>
      </c>
      <c r="BN789" s="289">
        <f t="shared" si="206"/>
        <v>0</v>
      </c>
      <c r="BO789" s="289">
        <f t="shared" si="206"/>
        <v>0</v>
      </c>
      <c r="BP789" s="289">
        <f t="shared" si="206"/>
        <v>0</v>
      </c>
      <c r="BQ789" s="289">
        <f t="shared" si="206"/>
        <v>0</v>
      </c>
      <c r="BR789" s="289">
        <f t="shared" si="206"/>
        <v>0</v>
      </c>
      <c r="BS789" s="289">
        <f t="shared" si="205"/>
        <v>0</v>
      </c>
      <c r="BT789" s="289">
        <f t="shared" si="203"/>
        <v>0</v>
      </c>
      <c r="BU789" s="289">
        <f t="shared" si="203"/>
        <v>0</v>
      </c>
      <c r="BV789" s="289">
        <f t="shared" si="203"/>
        <v>0</v>
      </c>
      <c r="BW789" s="289">
        <f t="shared" si="203"/>
        <v>0</v>
      </c>
      <c r="BX789" s="289">
        <f t="shared" si="203"/>
        <v>0</v>
      </c>
      <c r="BY789" s="289">
        <f t="shared" si="203"/>
        <v>0</v>
      </c>
      <c r="CA789" s="289">
        <f t="shared" si="204"/>
        <v>0</v>
      </c>
      <c r="CB789" s="289" t="e">
        <f>CB341-#REF!</f>
        <v>#REF!</v>
      </c>
    </row>
    <row r="790" spans="8:80" hidden="1" x14ac:dyDescent="0.35">
      <c r="H790" s="289">
        <f t="shared" si="206"/>
        <v>0</v>
      </c>
      <c r="I790" s="289">
        <f t="shared" si="206"/>
        <v>0</v>
      </c>
      <c r="J790" s="289">
        <f t="shared" si="206"/>
        <v>0</v>
      </c>
      <c r="K790" s="289">
        <f t="shared" si="206"/>
        <v>0</v>
      </c>
      <c r="L790" s="289">
        <f t="shared" si="206"/>
        <v>0</v>
      </c>
      <c r="M790" s="289">
        <f t="shared" si="206"/>
        <v>0</v>
      </c>
      <c r="N790" s="289">
        <f t="shared" si="206"/>
        <v>0</v>
      </c>
      <c r="O790" s="289">
        <f t="shared" si="206"/>
        <v>0</v>
      </c>
      <c r="P790" s="289">
        <f t="shared" si="206"/>
        <v>0</v>
      </c>
      <c r="Q790" s="289">
        <f t="shared" si="206"/>
        <v>0</v>
      </c>
      <c r="R790" s="289">
        <f t="shared" si="206"/>
        <v>0</v>
      </c>
      <c r="S790" s="289">
        <f t="shared" si="206"/>
        <v>0</v>
      </c>
      <c r="T790" s="289">
        <f t="shared" si="206"/>
        <v>0</v>
      </c>
      <c r="U790" s="289">
        <f t="shared" si="206"/>
        <v>0</v>
      </c>
      <c r="V790" s="289">
        <f t="shared" si="206"/>
        <v>0</v>
      </c>
      <c r="W790" s="289">
        <f t="shared" si="206"/>
        <v>0</v>
      </c>
      <c r="X790" s="289">
        <f t="shared" si="206"/>
        <v>0</v>
      </c>
      <c r="Y790" s="289">
        <f t="shared" si="206"/>
        <v>0</v>
      </c>
      <c r="Z790" s="289">
        <f t="shared" si="206"/>
        <v>0</v>
      </c>
      <c r="AA790" s="289">
        <f t="shared" si="206"/>
        <v>0</v>
      </c>
      <c r="AB790" s="289">
        <f t="shared" si="206"/>
        <v>0</v>
      </c>
      <c r="AC790" s="289">
        <f t="shared" si="206"/>
        <v>0</v>
      </c>
      <c r="AD790" s="289">
        <f t="shared" si="206"/>
        <v>0</v>
      </c>
      <c r="AE790" s="289">
        <f t="shared" si="206"/>
        <v>0</v>
      </c>
      <c r="AF790" s="289">
        <f t="shared" si="206"/>
        <v>0</v>
      </c>
      <c r="AG790" s="289">
        <f t="shared" si="206"/>
        <v>0</v>
      </c>
      <c r="AH790" s="289">
        <f t="shared" si="206"/>
        <v>0</v>
      </c>
      <c r="AI790" s="289">
        <f t="shared" si="206"/>
        <v>0</v>
      </c>
      <c r="AJ790" s="289">
        <f t="shared" si="206"/>
        <v>0</v>
      </c>
      <c r="AK790" s="289">
        <f t="shared" si="206"/>
        <v>0</v>
      </c>
      <c r="AL790" s="289">
        <f t="shared" si="206"/>
        <v>0</v>
      </c>
      <c r="AM790" s="289">
        <f t="shared" si="206"/>
        <v>0</v>
      </c>
      <c r="AN790" s="289">
        <f t="shared" si="206"/>
        <v>0</v>
      </c>
      <c r="AO790" s="289">
        <f t="shared" si="206"/>
        <v>0</v>
      </c>
      <c r="AP790" s="289">
        <f t="shared" si="206"/>
        <v>0</v>
      </c>
      <c r="AQ790" s="289">
        <f t="shared" si="206"/>
        <v>0</v>
      </c>
      <c r="AR790" s="289">
        <f t="shared" si="206"/>
        <v>0</v>
      </c>
      <c r="AS790" s="289">
        <f t="shared" si="206"/>
        <v>0</v>
      </c>
      <c r="AT790" s="289">
        <f t="shared" si="206"/>
        <v>0</v>
      </c>
      <c r="AU790" s="289">
        <f t="shared" si="206"/>
        <v>0</v>
      </c>
      <c r="AV790" s="289">
        <f t="shared" si="206"/>
        <v>0</v>
      </c>
      <c r="AW790" s="289">
        <f t="shared" si="206"/>
        <v>0</v>
      </c>
      <c r="AX790" s="289">
        <f t="shared" si="206"/>
        <v>0</v>
      </c>
      <c r="AY790" s="289">
        <f t="shared" si="206"/>
        <v>0</v>
      </c>
      <c r="AZ790" s="289">
        <f t="shared" si="206"/>
        <v>0</v>
      </c>
      <c r="BA790" s="289">
        <f t="shared" si="206"/>
        <v>0</v>
      </c>
      <c r="BB790" s="289">
        <f t="shared" si="206"/>
        <v>0</v>
      </c>
      <c r="BC790" s="289">
        <f t="shared" si="206"/>
        <v>0</v>
      </c>
      <c r="BD790" s="289">
        <f t="shared" si="206"/>
        <v>0</v>
      </c>
      <c r="BE790" s="289">
        <f t="shared" si="206"/>
        <v>0</v>
      </c>
      <c r="BF790" s="289">
        <f t="shared" si="206"/>
        <v>0</v>
      </c>
      <c r="BG790" s="289">
        <f t="shared" si="206"/>
        <v>0</v>
      </c>
      <c r="BH790" s="289">
        <f t="shared" si="206"/>
        <v>0</v>
      </c>
      <c r="BI790" s="289">
        <f t="shared" si="206"/>
        <v>0</v>
      </c>
      <c r="BJ790" s="289">
        <f t="shared" si="206"/>
        <v>0</v>
      </c>
      <c r="BK790" s="289">
        <f t="shared" si="206"/>
        <v>0</v>
      </c>
      <c r="BL790" s="289">
        <f t="shared" si="206"/>
        <v>0</v>
      </c>
      <c r="BM790" s="289">
        <f t="shared" si="206"/>
        <v>0</v>
      </c>
      <c r="BN790" s="289">
        <f t="shared" si="206"/>
        <v>0</v>
      </c>
      <c r="BO790" s="289">
        <f t="shared" si="206"/>
        <v>0</v>
      </c>
      <c r="BP790" s="289">
        <f t="shared" si="206"/>
        <v>0</v>
      </c>
      <c r="BQ790" s="289">
        <f t="shared" si="206"/>
        <v>0</v>
      </c>
      <c r="BR790" s="289">
        <f t="shared" si="206"/>
        <v>0</v>
      </c>
      <c r="BS790" s="289">
        <f t="shared" si="205"/>
        <v>0</v>
      </c>
      <c r="BT790" s="289">
        <f t="shared" si="203"/>
        <v>0</v>
      </c>
      <c r="BU790" s="289">
        <f t="shared" si="203"/>
        <v>0</v>
      </c>
      <c r="BV790" s="289">
        <f t="shared" si="203"/>
        <v>0</v>
      </c>
      <c r="BW790" s="289">
        <f t="shared" si="203"/>
        <v>0</v>
      </c>
      <c r="BX790" s="289">
        <f t="shared" si="203"/>
        <v>0</v>
      </c>
      <c r="BY790" s="289">
        <f t="shared" si="203"/>
        <v>0</v>
      </c>
      <c r="CA790" s="289">
        <f t="shared" si="204"/>
        <v>0</v>
      </c>
      <c r="CB790" s="289" t="e">
        <f>CB342-#REF!</f>
        <v>#REF!</v>
      </c>
    </row>
    <row r="791" spans="8:80" hidden="1" x14ac:dyDescent="0.35">
      <c r="H791" s="289">
        <f t="shared" si="206"/>
        <v>0</v>
      </c>
      <c r="I791" s="289">
        <f t="shared" si="206"/>
        <v>0</v>
      </c>
      <c r="J791" s="289">
        <f t="shared" si="206"/>
        <v>0</v>
      </c>
      <c r="K791" s="289">
        <f t="shared" si="206"/>
        <v>0</v>
      </c>
      <c r="L791" s="289">
        <f t="shared" si="206"/>
        <v>0</v>
      </c>
      <c r="M791" s="289">
        <f t="shared" si="206"/>
        <v>0</v>
      </c>
      <c r="N791" s="289">
        <f t="shared" si="206"/>
        <v>0</v>
      </c>
      <c r="O791" s="289">
        <f t="shared" si="206"/>
        <v>0</v>
      </c>
      <c r="P791" s="289">
        <f t="shared" si="206"/>
        <v>0</v>
      </c>
      <c r="Q791" s="289">
        <f t="shared" si="206"/>
        <v>0</v>
      </c>
      <c r="R791" s="289">
        <f t="shared" si="206"/>
        <v>0</v>
      </c>
      <c r="S791" s="289">
        <f t="shared" si="206"/>
        <v>0</v>
      </c>
      <c r="T791" s="289">
        <f t="shared" si="206"/>
        <v>0</v>
      </c>
      <c r="U791" s="289">
        <f t="shared" si="206"/>
        <v>0</v>
      </c>
      <c r="V791" s="289">
        <f t="shared" si="206"/>
        <v>0</v>
      </c>
      <c r="W791" s="289">
        <f t="shared" si="206"/>
        <v>0</v>
      </c>
      <c r="X791" s="289">
        <f t="shared" si="206"/>
        <v>0</v>
      </c>
      <c r="Y791" s="289">
        <f t="shared" si="206"/>
        <v>0</v>
      </c>
      <c r="Z791" s="289">
        <f t="shared" si="206"/>
        <v>0</v>
      </c>
      <c r="AA791" s="289">
        <f t="shared" si="206"/>
        <v>0</v>
      </c>
      <c r="AB791" s="289">
        <f t="shared" si="206"/>
        <v>0</v>
      </c>
      <c r="AC791" s="289">
        <f t="shared" si="206"/>
        <v>0</v>
      </c>
      <c r="AD791" s="289">
        <f t="shared" si="206"/>
        <v>0</v>
      </c>
      <c r="AE791" s="289">
        <f t="shared" si="206"/>
        <v>0</v>
      </c>
      <c r="AF791" s="289">
        <f t="shared" si="206"/>
        <v>0</v>
      </c>
      <c r="AG791" s="289">
        <f t="shared" si="206"/>
        <v>0</v>
      </c>
      <c r="AH791" s="289">
        <f t="shared" si="206"/>
        <v>0</v>
      </c>
      <c r="AI791" s="289">
        <f t="shared" si="206"/>
        <v>0</v>
      </c>
      <c r="AJ791" s="289">
        <f t="shared" si="206"/>
        <v>0</v>
      </c>
      <c r="AK791" s="289">
        <f t="shared" si="206"/>
        <v>0</v>
      </c>
      <c r="AL791" s="289">
        <f t="shared" si="206"/>
        <v>0</v>
      </c>
      <c r="AM791" s="289">
        <f t="shared" si="206"/>
        <v>0</v>
      </c>
      <c r="AN791" s="289">
        <f t="shared" si="206"/>
        <v>0</v>
      </c>
      <c r="AO791" s="289">
        <f t="shared" si="206"/>
        <v>0</v>
      </c>
      <c r="AP791" s="289">
        <f t="shared" si="206"/>
        <v>0</v>
      </c>
      <c r="AQ791" s="289">
        <f t="shared" si="206"/>
        <v>0</v>
      </c>
      <c r="AR791" s="289">
        <f t="shared" si="206"/>
        <v>0</v>
      </c>
      <c r="AS791" s="289">
        <f t="shared" si="206"/>
        <v>0</v>
      </c>
      <c r="AT791" s="289">
        <f t="shared" si="206"/>
        <v>0</v>
      </c>
      <c r="AU791" s="289">
        <f t="shared" si="206"/>
        <v>0</v>
      </c>
      <c r="AV791" s="289">
        <f t="shared" si="206"/>
        <v>0</v>
      </c>
      <c r="AW791" s="289">
        <f t="shared" si="206"/>
        <v>0</v>
      </c>
      <c r="AX791" s="289">
        <f t="shared" si="206"/>
        <v>0</v>
      </c>
      <c r="AY791" s="289">
        <f t="shared" si="206"/>
        <v>0</v>
      </c>
      <c r="AZ791" s="289">
        <f t="shared" si="206"/>
        <v>0</v>
      </c>
      <c r="BA791" s="289">
        <f t="shared" si="206"/>
        <v>0</v>
      </c>
      <c r="BB791" s="289">
        <f t="shared" si="206"/>
        <v>0</v>
      </c>
      <c r="BC791" s="289">
        <f t="shared" si="206"/>
        <v>0</v>
      </c>
      <c r="BD791" s="289">
        <f t="shared" si="206"/>
        <v>0</v>
      </c>
      <c r="BE791" s="289">
        <f t="shared" si="206"/>
        <v>0</v>
      </c>
      <c r="BF791" s="289">
        <f t="shared" si="206"/>
        <v>0</v>
      </c>
      <c r="BG791" s="289">
        <f t="shared" si="206"/>
        <v>0</v>
      </c>
      <c r="BH791" s="289">
        <f t="shared" si="206"/>
        <v>0</v>
      </c>
      <c r="BI791" s="289">
        <f t="shared" si="206"/>
        <v>0</v>
      </c>
      <c r="BJ791" s="289">
        <f t="shared" si="206"/>
        <v>0</v>
      </c>
      <c r="BK791" s="289">
        <f t="shared" si="206"/>
        <v>0</v>
      </c>
      <c r="BL791" s="289">
        <f t="shared" si="206"/>
        <v>0</v>
      </c>
      <c r="BM791" s="289">
        <f t="shared" si="206"/>
        <v>0</v>
      </c>
      <c r="BN791" s="289">
        <f t="shared" si="206"/>
        <v>0</v>
      </c>
      <c r="BO791" s="289">
        <f t="shared" si="206"/>
        <v>0</v>
      </c>
      <c r="BP791" s="289">
        <f t="shared" si="206"/>
        <v>0</v>
      </c>
      <c r="BQ791" s="289">
        <f t="shared" si="206"/>
        <v>0</v>
      </c>
      <c r="BR791" s="289">
        <f t="shared" si="206"/>
        <v>0</v>
      </c>
      <c r="BS791" s="289">
        <f t="shared" si="205"/>
        <v>0</v>
      </c>
      <c r="BT791" s="289">
        <f t="shared" si="203"/>
        <v>0</v>
      </c>
      <c r="BU791" s="289">
        <f t="shared" si="203"/>
        <v>0</v>
      </c>
      <c r="BV791" s="289">
        <f t="shared" si="203"/>
        <v>0</v>
      </c>
      <c r="BW791" s="289">
        <f t="shared" si="203"/>
        <v>0</v>
      </c>
      <c r="BX791" s="289">
        <f t="shared" si="203"/>
        <v>0</v>
      </c>
      <c r="BY791" s="289">
        <f t="shared" si="203"/>
        <v>0</v>
      </c>
      <c r="CA791" s="289">
        <f t="shared" si="204"/>
        <v>0</v>
      </c>
      <c r="CB791" s="289" t="e">
        <f>CB343-#REF!</f>
        <v>#REF!</v>
      </c>
    </row>
    <row r="792" spans="8:80" hidden="1" x14ac:dyDescent="0.35">
      <c r="H792" s="289">
        <f t="shared" si="206"/>
        <v>0</v>
      </c>
      <c r="I792" s="289">
        <f t="shared" si="206"/>
        <v>0</v>
      </c>
      <c r="J792" s="289">
        <f t="shared" si="206"/>
        <v>0</v>
      </c>
      <c r="K792" s="289">
        <f t="shared" si="206"/>
        <v>0</v>
      </c>
      <c r="L792" s="289">
        <f t="shared" si="206"/>
        <v>0</v>
      </c>
      <c r="M792" s="289">
        <f t="shared" si="206"/>
        <v>0</v>
      </c>
      <c r="N792" s="289">
        <f t="shared" si="206"/>
        <v>0</v>
      </c>
      <c r="O792" s="289">
        <f t="shared" si="206"/>
        <v>0</v>
      </c>
      <c r="P792" s="289">
        <f t="shared" si="206"/>
        <v>0</v>
      </c>
      <c r="Q792" s="289">
        <f t="shared" si="206"/>
        <v>0</v>
      </c>
      <c r="R792" s="289">
        <f t="shared" si="206"/>
        <v>0</v>
      </c>
      <c r="S792" s="289">
        <f t="shared" si="206"/>
        <v>0</v>
      </c>
      <c r="T792" s="289">
        <f t="shared" si="206"/>
        <v>0</v>
      </c>
      <c r="U792" s="289">
        <f t="shared" si="206"/>
        <v>0</v>
      </c>
      <c r="V792" s="289">
        <f t="shared" si="206"/>
        <v>0</v>
      </c>
      <c r="W792" s="289">
        <f t="shared" si="206"/>
        <v>0</v>
      </c>
      <c r="X792" s="289">
        <f t="shared" si="206"/>
        <v>0</v>
      </c>
      <c r="Y792" s="289">
        <f t="shared" si="206"/>
        <v>0</v>
      </c>
      <c r="Z792" s="289">
        <f t="shared" si="206"/>
        <v>0</v>
      </c>
      <c r="AA792" s="289">
        <f t="shared" si="206"/>
        <v>0</v>
      </c>
      <c r="AB792" s="289">
        <f t="shared" si="206"/>
        <v>0</v>
      </c>
      <c r="AC792" s="289">
        <f t="shared" si="206"/>
        <v>0</v>
      </c>
      <c r="AD792" s="289">
        <f t="shared" si="206"/>
        <v>0</v>
      </c>
      <c r="AE792" s="289">
        <f t="shared" si="206"/>
        <v>0</v>
      </c>
      <c r="AF792" s="289">
        <f t="shared" si="206"/>
        <v>0</v>
      </c>
      <c r="AG792" s="289">
        <f t="shared" si="206"/>
        <v>0</v>
      </c>
      <c r="AH792" s="289">
        <f t="shared" si="206"/>
        <v>0</v>
      </c>
      <c r="AI792" s="289">
        <f t="shared" si="206"/>
        <v>0</v>
      </c>
      <c r="AJ792" s="289">
        <f t="shared" si="206"/>
        <v>0</v>
      </c>
      <c r="AK792" s="289">
        <f t="shared" si="206"/>
        <v>0</v>
      </c>
      <c r="AL792" s="289">
        <f t="shared" si="206"/>
        <v>0</v>
      </c>
      <c r="AM792" s="289">
        <f t="shared" si="206"/>
        <v>0</v>
      </c>
      <c r="AN792" s="289">
        <f t="shared" si="206"/>
        <v>0</v>
      </c>
      <c r="AO792" s="289">
        <f t="shared" si="206"/>
        <v>0</v>
      </c>
      <c r="AP792" s="289">
        <f t="shared" si="206"/>
        <v>0</v>
      </c>
      <c r="AQ792" s="289">
        <f t="shared" si="206"/>
        <v>0</v>
      </c>
      <c r="AR792" s="289">
        <f t="shared" si="206"/>
        <v>0</v>
      </c>
      <c r="AS792" s="289">
        <f t="shared" si="206"/>
        <v>0</v>
      </c>
      <c r="AT792" s="289">
        <f t="shared" si="206"/>
        <v>0</v>
      </c>
      <c r="AU792" s="289">
        <f t="shared" si="206"/>
        <v>0</v>
      </c>
      <c r="AV792" s="289">
        <f t="shared" si="206"/>
        <v>0</v>
      </c>
      <c r="AW792" s="289">
        <f t="shared" si="206"/>
        <v>0</v>
      </c>
      <c r="AX792" s="289">
        <f t="shared" si="206"/>
        <v>0</v>
      </c>
      <c r="AY792" s="289">
        <f t="shared" si="206"/>
        <v>0</v>
      </c>
      <c r="AZ792" s="289">
        <f t="shared" si="206"/>
        <v>0</v>
      </c>
      <c r="BA792" s="289">
        <f t="shared" si="206"/>
        <v>0</v>
      </c>
      <c r="BB792" s="289">
        <f t="shared" si="206"/>
        <v>0</v>
      </c>
      <c r="BC792" s="289">
        <f t="shared" si="206"/>
        <v>0</v>
      </c>
      <c r="BD792" s="289">
        <f t="shared" si="206"/>
        <v>0</v>
      </c>
      <c r="BE792" s="289">
        <f t="shared" si="206"/>
        <v>0</v>
      </c>
      <c r="BF792" s="289">
        <f t="shared" si="206"/>
        <v>0</v>
      </c>
      <c r="BG792" s="289">
        <f t="shared" si="206"/>
        <v>0</v>
      </c>
      <c r="BH792" s="289">
        <f t="shared" si="206"/>
        <v>0</v>
      </c>
      <c r="BI792" s="289">
        <f t="shared" si="206"/>
        <v>0</v>
      </c>
      <c r="BJ792" s="289">
        <f t="shared" si="206"/>
        <v>0</v>
      </c>
      <c r="BK792" s="289">
        <f t="shared" si="206"/>
        <v>0</v>
      </c>
      <c r="BL792" s="289">
        <f t="shared" si="206"/>
        <v>0</v>
      </c>
      <c r="BM792" s="289">
        <f t="shared" si="206"/>
        <v>0</v>
      </c>
      <c r="BN792" s="289">
        <f t="shared" si="206"/>
        <v>0</v>
      </c>
      <c r="BO792" s="289">
        <f t="shared" si="206"/>
        <v>0</v>
      </c>
      <c r="BP792" s="289">
        <f t="shared" si="206"/>
        <v>0</v>
      </c>
      <c r="BQ792" s="289">
        <f t="shared" si="206"/>
        <v>0</v>
      </c>
      <c r="BR792" s="289">
        <f t="shared" si="206"/>
        <v>0</v>
      </c>
      <c r="BS792" s="289">
        <f t="shared" si="205"/>
        <v>0</v>
      </c>
      <c r="BT792" s="289">
        <f t="shared" si="203"/>
        <v>0</v>
      </c>
      <c r="BU792" s="289">
        <f t="shared" si="203"/>
        <v>0</v>
      </c>
      <c r="BV792" s="289">
        <f t="shared" si="203"/>
        <v>0</v>
      </c>
      <c r="BW792" s="289">
        <f t="shared" si="203"/>
        <v>0</v>
      </c>
      <c r="BX792" s="289">
        <f t="shared" si="203"/>
        <v>0</v>
      </c>
      <c r="BY792" s="289">
        <f t="shared" si="203"/>
        <v>0</v>
      </c>
      <c r="CA792" s="289">
        <f t="shared" si="204"/>
        <v>0</v>
      </c>
      <c r="CB792" s="289" t="e">
        <f>CB344-#REF!</f>
        <v>#REF!</v>
      </c>
    </row>
    <row r="793" spans="8:80" hidden="1" x14ac:dyDescent="0.35">
      <c r="H793" s="289">
        <f t="shared" si="206"/>
        <v>0</v>
      </c>
      <c r="I793" s="289">
        <f t="shared" si="206"/>
        <v>0</v>
      </c>
      <c r="J793" s="289">
        <f t="shared" si="206"/>
        <v>0</v>
      </c>
      <c r="K793" s="289">
        <f t="shared" ref="K793:BR794" si="207">K345-CC345</f>
        <v>0</v>
      </c>
      <c r="L793" s="289">
        <f t="shared" si="207"/>
        <v>0</v>
      </c>
      <c r="M793" s="289">
        <f t="shared" si="207"/>
        <v>0</v>
      </c>
      <c r="N793" s="289">
        <f t="shared" si="207"/>
        <v>0</v>
      </c>
      <c r="O793" s="289">
        <f t="shared" si="207"/>
        <v>0</v>
      </c>
      <c r="P793" s="289">
        <f t="shared" si="207"/>
        <v>0</v>
      </c>
      <c r="Q793" s="289">
        <f t="shared" si="207"/>
        <v>0</v>
      </c>
      <c r="R793" s="289">
        <f t="shared" si="207"/>
        <v>0</v>
      </c>
      <c r="S793" s="289">
        <f t="shared" si="207"/>
        <v>0</v>
      </c>
      <c r="T793" s="289">
        <f t="shared" si="207"/>
        <v>0</v>
      </c>
      <c r="U793" s="289">
        <f t="shared" si="207"/>
        <v>0</v>
      </c>
      <c r="V793" s="289">
        <f t="shared" si="207"/>
        <v>0</v>
      </c>
      <c r="W793" s="289">
        <f t="shared" si="207"/>
        <v>0</v>
      </c>
      <c r="X793" s="289">
        <f t="shared" si="207"/>
        <v>0</v>
      </c>
      <c r="Y793" s="289">
        <f t="shared" si="207"/>
        <v>0</v>
      </c>
      <c r="Z793" s="289">
        <f t="shared" si="207"/>
        <v>0</v>
      </c>
      <c r="AA793" s="289">
        <f t="shared" si="207"/>
        <v>0</v>
      </c>
      <c r="AB793" s="289">
        <f t="shared" si="207"/>
        <v>0</v>
      </c>
      <c r="AC793" s="289">
        <f t="shared" si="207"/>
        <v>0</v>
      </c>
      <c r="AD793" s="289">
        <f t="shared" si="207"/>
        <v>0</v>
      </c>
      <c r="AE793" s="289">
        <f t="shared" si="207"/>
        <v>0</v>
      </c>
      <c r="AF793" s="289">
        <f t="shared" si="207"/>
        <v>0</v>
      </c>
      <c r="AG793" s="289">
        <f t="shared" si="207"/>
        <v>0</v>
      </c>
      <c r="AH793" s="289">
        <f t="shared" si="207"/>
        <v>0</v>
      </c>
      <c r="AI793" s="289">
        <f t="shared" si="207"/>
        <v>0</v>
      </c>
      <c r="AJ793" s="289">
        <f t="shared" si="207"/>
        <v>0</v>
      </c>
      <c r="AK793" s="289">
        <f t="shared" si="207"/>
        <v>0</v>
      </c>
      <c r="AL793" s="289">
        <f t="shared" si="207"/>
        <v>0</v>
      </c>
      <c r="AM793" s="289">
        <f t="shared" si="207"/>
        <v>0</v>
      </c>
      <c r="AN793" s="289">
        <f t="shared" si="207"/>
        <v>0</v>
      </c>
      <c r="AO793" s="289">
        <f t="shared" si="207"/>
        <v>0</v>
      </c>
      <c r="AP793" s="289">
        <f t="shared" si="207"/>
        <v>0</v>
      </c>
      <c r="AQ793" s="289">
        <f t="shared" si="207"/>
        <v>0</v>
      </c>
      <c r="AR793" s="289">
        <f t="shared" si="207"/>
        <v>0</v>
      </c>
      <c r="AS793" s="289">
        <f t="shared" si="207"/>
        <v>0</v>
      </c>
      <c r="AT793" s="289">
        <f t="shared" si="207"/>
        <v>0</v>
      </c>
      <c r="AU793" s="289">
        <f t="shared" si="207"/>
        <v>0</v>
      </c>
      <c r="AV793" s="289">
        <f t="shared" si="207"/>
        <v>0</v>
      </c>
      <c r="AW793" s="289">
        <f t="shared" si="207"/>
        <v>0</v>
      </c>
      <c r="AX793" s="289">
        <f t="shared" si="207"/>
        <v>0</v>
      </c>
      <c r="AY793" s="289">
        <f t="shared" si="207"/>
        <v>0</v>
      </c>
      <c r="AZ793" s="289">
        <f t="shared" si="207"/>
        <v>0</v>
      </c>
      <c r="BA793" s="289">
        <f t="shared" si="207"/>
        <v>0</v>
      </c>
      <c r="BB793" s="289">
        <f t="shared" si="207"/>
        <v>0</v>
      </c>
      <c r="BC793" s="289">
        <f t="shared" si="207"/>
        <v>0</v>
      </c>
      <c r="BD793" s="289">
        <f t="shared" si="207"/>
        <v>0</v>
      </c>
      <c r="BE793" s="289">
        <f t="shared" si="207"/>
        <v>0</v>
      </c>
      <c r="BF793" s="289">
        <f t="shared" si="207"/>
        <v>0</v>
      </c>
      <c r="BG793" s="289">
        <f t="shared" si="207"/>
        <v>0</v>
      </c>
      <c r="BH793" s="289">
        <f t="shared" si="207"/>
        <v>0</v>
      </c>
      <c r="BI793" s="289">
        <f t="shared" si="207"/>
        <v>0</v>
      </c>
      <c r="BJ793" s="289">
        <f t="shared" si="207"/>
        <v>0</v>
      </c>
      <c r="BK793" s="289">
        <f t="shared" si="207"/>
        <v>0</v>
      </c>
      <c r="BL793" s="289">
        <f t="shared" si="207"/>
        <v>0</v>
      </c>
      <c r="BM793" s="289">
        <f t="shared" si="207"/>
        <v>0</v>
      </c>
      <c r="BN793" s="289">
        <f t="shared" si="207"/>
        <v>0</v>
      </c>
      <c r="BO793" s="289">
        <f t="shared" si="207"/>
        <v>0</v>
      </c>
      <c r="BP793" s="289">
        <f t="shared" si="207"/>
        <v>0</v>
      </c>
      <c r="BQ793" s="289">
        <f t="shared" si="207"/>
        <v>0</v>
      </c>
      <c r="BR793" s="289">
        <f t="shared" si="207"/>
        <v>0</v>
      </c>
      <c r="BS793" s="289">
        <f t="shared" si="205"/>
        <v>0</v>
      </c>
      <c r="BT793" s="289">
        <f t="shared" si="203"/>
        <v>0</v>
      </c>
      <c r="BU793" s="289">
        <f t="shared" si="203"/>
        <v>0</v>
      </c>
      <c r="BV793" s="289">
        <f t="shared" si="203"/>
        <v>0</v>
      </c>
      <c r="BW793" s="289">
        <f t="shared" si="203"/>
        <v>0</v>
      </c>
      <c r="BX793" s="289">
        <f t="shared" si="203"/>
        <v>0</v>
      </c>
      <c r="BY793" s="289">
        <f t="shared" si="203"/>
        <v>0</v>
      </c>
      <c r="CA793" s="289">
        <f t="shared" si="204"/>
        <v>0</v>
      </c>
      <c r="CB793" s="289" t="e">
        <f>CB345-#REF!</f>
        <v>#REF!</v>
      </c>
    </row>
    <row r="794" spans="8:80" hidden="1" x14ac:dyDescent="0.35">
      <c r="H794" s="289">
        <f t="shared" ref="H794:J794" si="208">H346-BZ346</f>
        <v>0</v>
      </c>
      <c r="I794" s="289">
        <f t="shared" si="208"/>
        <v>0</v>
      </c>
      <c r="J794" s="289">
        <f t="shared" si="208"/>
        <v>0</v>
      </c>
      <c r="K794" s="289">
        <f t="shared" si="207"/>
        <v>0</v>
      </c>
      <c r="L794" s="289">
        <f t="shared" si="207"/>
        <v>0</v>
      </c>
      <c r="M794" s="289">
        <f t="shared" si="207"/>
        <v>0</v>
      </c>
      <c r="N794" s="289">
        <f t="shared" si="207"/>
        <v>0</v>
      </c>
      <c r="O794" s="289">
        <f t="shared" si="207"/>
        <v>0</v>
      </c>
      <c r="P794" s="289">
        <f t="shared" si="207"/>
        <v>0</v>
      </c>
      <c r="Q794" s="289">
        <f t="shared" si="207"/>
        <v>0</v>
      </c>
      <c r="R794" s="289">
        <f t="shared" si="207"/>
        <v>0</v>
      </c>
      <c r="S794" s="289">
        <f t="shared" si="207"/>
        <v>0</v>
      </c>
      <c r="T794" s="289">
        <f t="shared" si="207"/>
        <v>0</v>
      </c>
      <c r="U794" s="289">
        <f t="shared" si="207"/>
        <v>0</v>
      </c>
      <c r="V794" s="289">
        <f t="shared" si="207"/>
        <v>0</v>
      </c>
      <c r="W794" s="289">
        <f t="shared" si="207"/>
        <v>0</v>
      </c>
      <c r="X794" s="289">
        <f t="shared" si="207"/>
        <v>0</v>
      </c>
      <c r="Y794" s="289">
        <f t="shared" si="207"/>
        <v>0</v>
      </c>
      <c r="Z794" s="289">
        <f t="shared" si="207"/>
        <v>0</v>
      </c>
      <c r="AA794" s="289">
        <f t="shared" si="207"/>
        <v>0</v>
      </c>
      <c r="AB794" s="289">
        <f t="shared" si="207"/>
        <v>0</v>
      </c>
      <c r="AC794" s="289">
        <f t="shared" si="207"/>
        <v>0</v>
      </c>
      <c r="AD794" s="289">
        <f t="shared" si="207"/>
        <v>0</v>
      </c>
      <c r="AE794" s="289">
        <f t="shared" si="207"/>
        <v>0</v>
      </c>
      <c r="AF794" s="289">
        <f t="shared" si="207"/>
        <v>0</v>
      </c>
      <c r="AG794" s="289">
        <f t="shared" si="207"/>
        <v>0</v>
      </c>
      <c r="AH794" s="289">
        <f t="shared" si="207"/>
        <v>0</v>
      </c>
      <c r="AI794" s="289">
        <f t="shared" si="207"/>
        <v>0</v>
      </c>
      <c r="AJ794" s="289">
        <f t="shared" si="207"/>
        <v>0</v>
      </c>
      <c r="AK794" s="289">
        <f t="shared" si="207"/>
        <v>0</v>
      </c>
      <c r="AL794" s="289">
        <f t="shared" si="207"/>
        <v>0</v>
      </c>
      <c r="AM794" s="289">
        <f t="shared" si="207"/>
        <v>0</v>
      </c>
      <c r="AN794" s="289">
        <f t="shared" si="207"/>
        <v>0</v>
      </c>
      <c r="AO794" s="289">
        <f t="shared" si="207"/>
        <v>0</v>
      </c>
      <c r="AP794" s="289">
        <f t="shared" si="207"/>
        <v>0</v>
      </c>
      <c r="AQ794" s="289">
        <f t="shared" si="207"/>
        <v>0</v>
      </c>
      <c r="AR794" s="289">
        <f t="shared" si="207"/>
        <v>0</v>
      </c>
      <c r="AS794" s="289">
        <f t="shared" si="207"/>
        <v>0</v>
      </c>
      <c r="AT794" s="289">
        <f t="shared" si="207"/>
        <v>0</v>
      </c>
      <c r="AU794" s="289">
        <f t="shared" si="207"/>
        <v>0</v>
      </c>
      <c r="AV794" s="289">
        <f t="shared" si="207"/>
        <v>0</v>
      </c>
      <c r="AW794" s="289">
        <f t="shared" si="207"/>
        <v>0</v>
      </c>
      <c r="AX794" s="289">
        <f t="shared" si="207"/>
        <v>0</v>
      </c>
      <c r="AY794" s="289">
        <f t="shared" si="207"/>
        <v>0</v>
      </c>
      <c r="AZ794" s="289">
        <f t="shared" si="207"/>
        <v>0</v>
      </c>
      <c r="BA794" s="289">
        <f t="shared" si="207"/>
        <v>0</v>
      </c>
      <c r="BB794" s="289">
        <f t="shared" si="207"/>
        <v>0</v>
      </c>
      <c r="BC794" s="289">
        <f t="shared" si="207"/>
        <v>0</v>
      </c>
      <c r="BD794" s="289">
        <f t="shared" si="207"/>
        <v>0</v>
      </c>
      <c r="BE794" s="289">
        <f t="shared" si="207"/>
        <v>0</v>
      </c>
      <c r="BF794" s="289">
        <f t="shared" si="207"/>
        <v>0</v>
      </c>
      <c r="BG794" s="289">
        <f t="shared" si="207"/>
        <v>0</v>
      </c>
      <c r="BH794" s="289">
        <f t="shared" si="207"/>
        <v>0</v>
      </c>
      <c r="BI794" s="289">
        <f t="shared" si="207"/>
        <v>0</v>
      </c>
      <c r="BJ794" s="289">
        <f t="shared" si="207"/>
        <v>0</v>
      </c>
      <c r="BK794" s="289">
        <f t="shared" si="207"/>
        <v>0</v>
      </c>
      <c r="BL794" s="289">
        <f t="shared" si="207"/>
        <v>0</v>
      </c>
      <c r="BM794" s="289">
        <f t="shared" si="207"/>
        <v>0</v>
      </c>
      <c r="BN794" s="289">
        <f t="shared" si="207"/>
        <v>0</v>
      </c>
      <c r="BO794" s="289">
        <f t="shared" si="207"/>
        <v>0</v>
      </c>
      <c r="BP794" s="289">
        <f t="shared" si="207"/>
        <v>0</v>
      </c>
      <c r="BQ794" s="289">
        <f t="shared" si="207"/>
        <v>0</v>
      </c>
      <c r="BR794" s="289">
        <f t="shared" si="207"/>
        <v>0</v>
      </c>
      <c r="BS794" s="289">
        <f t="shared" si="205"/>
        <v>0</v>
      </c>
      <c r="BT794" s="289">
        <f t="shared" si="203"/>
        <v>0</v>
      </c>
      <c r="BU794" s="289">
        <f t="shared" si="203"/>
        <v>0</v>
      </c>
      <c r="BV794" s="289">
        <f t="shared" si="203"/>
        <v>0</v>
      </c>
      <c r="BW794" s="289">
        <f t="shared" si="203"/>
        <v>0</v>
      </c>
      <c r="BX794" s="289">
        <f t="shared" si="203"/>
        <v>0</v>
      </c>
      <c r="BY794" s="289">
        <f t="shared" si="203"/>
        <v>0</v>
      </c>
      <c r="CA794" s="289">
        <f t="shared" si="204"/>
        <v>0</v>
      </c>
      <c r="CB794" s="289" t="e">
        <f>CB346-#REF!</f>
        <v>#REF!</v>
      </c>
    </row>
    <row r="795" spans="8:80" hidden="1" x14ac:dyDescent="0.35">
      <c r="H795" s="289" t="e">
        <f>#REF!-#REF!</f>
        <v>#REF!</v>
      </c>
      <c r="I795" s="289" t="e">
        <f>#REF!-#REF!</f>
        <v>#REF!</v>
      </c>
      <c r="J795" s="289" t="e">
        <f>#REF!-#REF!</f>
        <v>#REF!</v>
      </c>
      <c r="K795" s="289" t="e">
        <f>#REF!-#REF!</f>
        <v>#REF!</v>
      </c>
      <c r="L795" s="289" t="e">
        <f>#REF!-#REF!</f>
        <v>#REF!</v>
      </c>
      <c r="M795" s="289" t="e">
        <f>#REF!-#REF!</f>
        <v>#REF!</v>
      </c>
      <c r="N795" s="289" t="e">
        <f>#REF!-#REF!</f>
        <v>#REF!</v>
      </c>
      <c r="O795" s="289" t="e">
        <f>#REF!-#REF!</f>
        <v>#REF!</v>
      </c>
      <c r="P795" s="289" t="e">
        <f>#REF!-#REF!</f>
        <v>#REF!</v>
      </c>
      <c r="Q795" s="289" t="e">
        <f>#REF!-#REF!</f>
        <v>#REF!</v>
      </c>
      <c r="R795" s="289" t="e">
        <f>#REF!-#REF!</f>
        <v>#REF!</v>
      </c>
      <c r="S795" s="289" t="e">
        <f>#REF!-#REF!</f>
        <v>#REF!</v>
      </c>
      <c r="T795" s="289" t="e">
        <f>#REF!-#REF!</f>
        <v>#REF!</v>
      </c>
      <c r="U795" s="289" t="e">
        <f>#REF!-#REF!</f>
        <v>#REF!</v>
      </c>
      <c r="V795" s="289" t="e">
        <f>#REF!-#REF!</f>
        <v>#REF!</v>
      </c>
      <c r="W795" s="289" t="e">
        <f>#REF!-#REF!</f>
        <v>#REF!</v>
      </c>
      <c r="X795" s="289" t="e">
        <f>#REF!-#REF!</f>
        <v>#REF!</v>
      </c>
      <c r="Y795" s="289" t="e">
        <f>#REF!-#REF!</f>
        <v>#REF!</v>
      </c>
      <c r="Z795" s="289" t="e">
        <f>#REF!-#REF!</f>
        <v>#REF!</v>
      </c>
      <c r="AA795" s="289" t="e">
        <f>#REF!-#REF!</f>
        <v>#REF!</v>
      </c>
      <c r="AB795" s="289" t="e">
        <f>#REF!-#REF!</f>
        <v>#REF!</v>
      </c>
      <c r="AC795" s="289" t="e">
        <f>#REF!-#REF!</f>
        <v>#REF!</v>
      </c>
      <c r="AD795" s="289" t="e">
        <f>#REF!-#REF!</f>
        <v>#REF!</v>
      </c>
      <c r="AE795" s="289" t="e">
        <f>#REF!-#REF!</f>
        <v>#REF!</v>
      </c>
      <c r="AF795" s="289" t="e">
        <f>#REF!-#REF!</f>
        <v>#REF!</v>
      </c>
      <c r="AG795" s="289" t="e">
        <f>#REF!-#REF!</f>
        <v>#REF!</v>
      </c>
      <c r="AH795" s="289" t="e">
        <f>#REF!-#REF!</f>
        <v>#REF!</v>
      </c>
      <c r="AI795" s="289" t="e">
        <f>#REF!-#REF!</f>
        <v>#REF!</v>
      </c>
      <c r="AJ795" s="289" t="e">
        <f>#REF!-#REF!</f>
        <v>#REF!</v>
      </c>
      <c r="AK795" s="289" t="e">
        <f>#REF!-#REF!</f>
        <v>#REF!</v>
      </c>
      <c r="AL795" s="289" t="e">
        <f>#REF!-#REF!</f>
        <v>#REF!</v>
      </c>
      <c r="AM795" s="289" t="e">
        <f>#REF!-#REF!</f>
        <v>#REF!</v>
      </c>
      <c r="AN795" s="289" t="e">
        <f>#REF!-#REF!</f>
        <v>#REF!</v>
      </c>
      <c r="AO795" s="289" t="e">
        <f>#REF!-#REF!</f>
        <v>#REF!</v>
      </c>
      <c r="AP795" s="289" t="e">
        <f>#REF!-#REF!</f>
        <v>#REF!</v>
      </c>
      <c r="AQ795" s="289" t="e">
        <f>#REF!-#REF!</f>
        <v>#REF!</v>
      </c>
      <c r="AR795" s="289" t="e">
        <f>#REF!-#REF!</f>
        <v>#REF!</v>
      </c>
      <c r="AS795" s="289" t="e">
        <f>#REF!-#REF!</f>
        <v>#REF!</v>
      </c>
      <c r="AT795" s="289" t="e">
        <f>#REF!-#REF!</f>
        <v>#REF!</v>
      </c>
      <c r="AU795" s="289" t="e">
        <f>#REF!-#REF!</f>
        <v>#REF!</v>
      </c>
      <c r="AV795" s="289" t="e">
        <f>#REF!-#REF!</f>
        <v>#REF!</v>
      </c>
      <c r="AW795" s="289" t="e">
        <f>#REF!-#REF!</f>
        <v>#REF!</v>
      </c>
      <c r="AX795" s="289" t="e">
        <f>#REF!-#REF!</f>
        <v>#REF!</v>
      </c>
      <c r="AY795" s="289" t="e">
        <f>#REF!-#REF!</f>
        <v>#REF!</v>
      </c>
      <c r="AZ795" s="289" t="e">
        <f>#REF!-#REF!</f>
        <v>#REF!</v>
      </c>
      <c r="BA795" s="289" t="e">
        <f>#REF!-#REF!</f>
        <v>#REF!</v>
      </c>
      <c r="BB795" s="289" t="e">
        <f>#REF!-#REF!</f>
        <v>#REF!</v>
      </c>
      <c r="BC795" s="289" t="e">
        <f>#REF!-#REF!</f>
        <v>#REF!</v>
      </c>
      <c r="BD795" s="289" t="e">
        <f>#REF!-#REF!</f>
        <v>#REF!</v>
      </c>
      <c r="BE795" s="289" t="e">
        <f>#REF!-#REF!</f>
        <v>#REF!</v>
      </c>
      <c r="BF795" s="289" t="e">
        <f>#REF!-#REF!</f>
        <v>#REF!</v>
      </c>
      <c r="BG795" s="289" t="e">
        <f>#REF!-#REF!</f>
        <v>#REF!</v>
      </c>
      <c r="BH795" s="289" t="e">
        <f>#REF!-#REF!</f>
        <v>#REF!</v>
      </c>
      <c r="BI795" s="289" t="e">
        <f>#REF!-#REF!</f>
        <v>#REF!</v>
      </c>
      <c r="BJ795" s="289" t="e">
        <f>#REF!-#REF!</f>
        <v>#REF!</v>
      </c>
      <c r="BK795" s="289" t="e">
        <f>#REF!-#REF!</f>
        <v>#REF!</v>
      </c>
      <c r="BL795" s="289" t="e">
        <f>#REF!-#REF!</f>
        <v>#REF!</v>
      </c>
      <c r="BM795" s="289" t="e">
        <f>#REF!-#REF!</f>
        <v>#REF!</v>
      </c>
      <c r="BN795" s="289" t="e">
        <f>#REF!-#REF!</f>
        <v>#REF!</v>
      </c>
      <c r="BO795" s="289" t="e">
        <f>#REF!-#REF!</f>
        <v>#REF!</v>
      </c>
      <c r="BP795" s="289" t="e">
        <f>#REF!-#REF!</f>
        <v>#REF!</v>
      </c>
      <c r="BQ795" s="289" t="e">
        <f>#REF!-#REF!</f>
        <v>#REF!</v>
      </c>
      <c r="BR795" s="289" t="e">
        <f>#REF!-#REF!</f>
        <v>#REF!</v>
      </c>
      <c r="BS795" s="289" t="e">
        <f>#REF!-#REF!</f>
        <v>#REF!</v>
      </c>
      <c r="BT795" s="289" t="e">
        <f>#REF!-#REF!</f>
        <v>#REF!</v>
      </c>
      <c r="BU795" s="289" t="e">
        <f>#REF!-#REF!</f>
        <v>#REF!</v>
      </c>
      <c r="BV795" s="289" t="e">
        <f>#REF!-#REF!</f>
        <v>#REF!</v>
      </c>
      <c r="BW795" s="289" t="e">
        <f>#REF!-#REF!</f>
        <v>#REF!</v>
      </c>
      <c r="BX795" s="289" t="e">
        <f>#REF!-#REF!</f>
        <v>#REF!</v>
      </c>
      <c r="BY795" s="289" t="e">
        <f>#REF!-#REF!</f>
        <v>#REF!</v>
      </c>
      <c r="CA795" s="289" t="e">
        <f>#REF!-#REF!</f>
        <v>#REF!</v>
      </c>
      <c r="CB795" s="289" t="e">
        <f>#REF!-#REF!</f>
        <v>#REF!</v>
      </c>
    </row>
    <row r="796" spans="8:80" hidden="1" x14ac:dyDescent="0.35">
      <c r="H796" s="289">
        <f t="shared" ref="H796:BS799" si="209">H418-BZ418</f>
        <v>-22881218</v>
      </c>
      <c r="I796" s="289">
        <f t="shared" si="209"/>
        <v>0</v>
      </c>
      <c r="J796" s="289">
        <f t="shared" si="209"/>
        <v>0</v>
      </c>
      <c r="K796" s="289">
        <f t="shared" si="209"/>
        <v>0</v>
      </c>
      <c r="L796" s="289">
        <f t="shared" si="209"/>
        <v>0</v>
      </c>
      <c r="M796" s="289">
        <f t="shared" si="209"/>
        <v>122917</v>
      </c>
      <c r="N796" s="289">
        <f t="shared" si="209"/>
        <v>0</v>
      </c>
      <c r="O796" s="289">
        <f t="shared" si="209"/>
        <v>0</v>
      </c>
      <c r="P796" s="289">
        <f t="shared" si="209"/>
        <v>0</v>
      </c>
      <c r="Q796" s="289">
        <f t="shared" si="209"/>
        <v>0</v>
      </c>
      <c r="R796" s="289">
        <f t="shared" si="209"/>
        <v>-1574881</v>
      </c>
      <c r="S796" s="289">
        <f t="shared" si="209"/>
        <v>0</v>
      </c>
      <c r="T796" s="289">
        <f t="shared" si="209"/>
        <v>0</v>
      </c>
      <c r="U796" s="289">
        <f t="shared" si="209"/>
        <v>0</v>
      </c>
      <c r="V796" s="289">
        <f t="shared" si="209"/>
        <v>0</v>
      </c>
      <c r="W796" s="289">
        <f t="shared" si="209"/>
        <v>-2461029</v>
      </c>
      <c r="X796" s="289">
        <f t="shared" si="209"/>
        <v>0</v>
      </c>
      <c r="Y796" s="289">
        <f t="shared" si="209"/>
        <v>0</v>
      </c>
      <c r="Z796" s="289">
        <f t="shared" si="209"/>
        <v>0</v>
      </c>
      <c r="AA796" s="289">
        <f t="shared" si="209"/>
        <v>0</v>
      </c>
      <c r="AB796" s="289">
        <f t="shared" si="209"/>
        <v>-1277871</v>
      </c>
      <c r="AC796" s="289">
        <f t="shared" si="209"/>
        <v>0</v>
      </c>
      <c r="AD796" s="289">
        <f t="shared" si="209"/>
        <v>0</v>
      </c>
      <c r="AE796" s="289">
        <f t="shared" si="209"/>
        <v>0</v>
      </c>
      <c r="AF796" s="289">
        <f t="shared" si="209"/>
        <v>0</v>
      </c>
      <c r="AG796" s="289">
        <f t="shared" si="209"/>
        <v>-863427</v>
      </c>
      <c r="AH796" s="289">
        <f t="shared" si="209"/>
        <v>0</v>
      </c>
      <c r="AI796" s="289">
        <f t="shared" si="209"/>
        <v>0</v>
      </c>
      <c r="AJ796" s="289">
        <f t="shared" si="209"/>
        <v>0</v>
      </c>
      <c r="AK796" s="289">
        <f t="shared" si="209"/>
        <v>0</v>
      </c>
      <c r="AL796" s="289">
        <f t="shared" si="209"/>
        <v>-1969867</v>
      </c>
      <c r="AM796" s="289">
        <f t="shared" si="209"/>
        <v>0</v>
      </c>
      <c r="AN796" s="289">
        <f t="shared" si="209"/>
        <v>0</v>
      </c>
      <c r="AO796" s="289">
        <f t="shared" si="209"/>
        <v>0</v>
      </c>
      <c r="AP796" s="289">
        <f t="shared" si="209"/>
        <v>0</v>
      </c>
      <c r="AQ796" s="289">
        <f t="shared" si="209"/>
        <v>-206957</v>
      </c>
      <c r="AR796" s="289">
        <f t="shared" si="209"/>
        <v>0</v>
      </c>
      <c r="AS796" s="289">
        <f t="shared" si="209"/>
        <v>0</v>
      </c>
      <c r="AT796" s="289">
        <f t="shared" si="209"/>
        <v>0</v>
      </c>
      <c r="AU796" s="289">
        <f t="shared" si="209"/>
        <v>0</v>
      </c>
      <c r="AV796" s="289">
        <f t="shared" si="209"/>
        <v>-5420696</v>
      </c>
      <c r="AW796" s="289">
        <f t="shared" si="209"/>
        <v>0</v>
      </c>
      <c r="AX796" s="289">
        <f t="shared" si="209"/>
        <v>0</v>
      </c>
      <c r="AY796" s="289">
        <f t="shared" si="209"/>
        <v>0</v>
      </c>
      <c r="AZ796" s="289">
        <f t="shared" si="209"/>
        <v>0</v>
      </c>
      <c r="BA796" s="289">
        <f t="shared" si="209"/>
        <v>-782265</v>
      </c>
      <c r="BB796" s="289">
        <f t="shared" si="209"/>
        <v>0</v>
      </c>
      <c r="BC796" s="289">
        <f t="shared" si="209"/>
        <v>0</v>
      </c>
      <c r="BD796" s="289">
        <f t="shared" si="209"/>
        <v>0</v>
      </c>
      <c r="BE796" s="289">
        <f t="shared" si="209"/>
        <v>0</v>
      </c>
      <c r="BF796" s="289">
        <f t="shared" si="209"/>
        <v>-1942072</v>
      </c>
      <c r="BG796" s="289">
        <f t="shared" si="209"/>
        <v>0</v>
      </c>
      <c r="BH796" s="289">
        <f t="shared" si="209"/>
        <v>0</v>
      </c>
      <c r="BI796" s="289">
        <f t="shared" si="209"/>
        <v>0</v>
      </c>
      <c r="BJ796" s="289">
        <f t="shared" si="209"/>
        <v>0</v>
      </c>
      <c r="BK796" s="289">
        <f t="shared" si="209"/>
        <v>-1399771</v>
      </c>
      <c r="BL796" s="289">
        <f t="shared" si="209"/>
        <v>0</v>
      </c>
      <c r="BM796" s="289">
        <f t="shared" si="209"/>
        <v>0</v>
      </c>
      <c r="BN796" s="289">
        <f t="shared" si="209"/>
        <v>0</v>
      </c>
      <c r="BO796" s="289">
        <f t="shared" si="209"/>
        <v>0</v>
      </c>
      <c r="BP796" s="289">
        <f t="shared" si="209"/>
        <v>-3045411</v>
      </c>
      <c r="BQ796" s="289">
        <f t="shared" si="209"/>
        <v>0</v>
      </c>
      <c r="BR796" s="289">
        <f t="shared" si="209"/>
        <v>0</v>
      </c>
      <c r="BS796" s="289">
        <f t="shared" si="209"/>
        <v>0</v>
      </c>
      <c r="BT796" s="289">
        <f t="shared" ref="BT796:BY811" si="210">BT418-EL418</f>
        <v>0</v>
      </c>
      <c r="BU796" s="289">
        <f t="shared" si="210"/>
        <v>122917</v>
      </c>
      <c r="BV796" s="289">
        <f t="shared" si="210"/>
        <v>0</v>
      </c>
      <c r="BW796" s="289">
        <f t="shared" si="210"/>
        <v>0</v>
      </c>
      <c r="BX796" s="289">
        <f t="shared" si="210"/>
        <v>0</v>
      </c>
      <c r="BY796" s="289">
        <f t="shared" si="210"/>
        <v>0</v>
      </c>
      <c r="CA796" s="289">
        <f t="shared" ref="CA796:CA812" si="211">CA418-ER418</f>
        <v>0</v>
      </c>
      <c r="CB796" s="289" t="e">
        <f>CB418-#REF!</f>
        <v>#REF!</v>
      </c>
    </row>
    <row r="797" spans="8:80" hidden="1" x14ac:dyDescent="0.35">
      <c r="H797" s="289">
        <f t="shared" si="209"/>
        <v>-22881218</v>
      </c>
      <c r="I797" s="289">
        <f t="shared" si="209"/>
        <v>0</v>
      </c>
      <c r="J797" s="289">
        <f t="shared" si="209"/>
        <v>0</v>
      </c>
      <c r="K797" s="289">
        <f t="shared" si="209"/>
        <v>0</v>
      </c>
      <c r="L797" s="289">
        <f t="shared" si="209"/>
        <v>0</v>
      </c>
      <c r="M797" s="289">
        <f t="shared" si="209"/>
        <v>122917</v>
      </c>
      <c r="N797" s="289">
        <f t="shared" si="209"/>
        <v>0</v>
      </c>
      <c r="O797" s="289">
        <f t="shared" si="209"/>
        <v>0</v>
      </c>
      <c r="P797" s="289">
        <f t="shared" si="209"/>
        <v>0</v>
      </c>
      <c r="Q797" s="289">
        <f t="shared" si="209"/>
        <v>0</v>
      </c>
      <c r="R797" s="289">
        <f t="shared" si="209"/>
        <v>-1574881</v>
      </c>
      <c r="S797" s="289">
        <f t="shared" si="209"/>
        <v>0</v>
      </c>
      <c r="T797" s="289">
        <f t="shared" si="209"/>
        <v>0</v>
      </c>
      <c r="U797" s="289">
        <f t="shared" si="209"/>
        <v>0</v>
      </c>
      <c r="V797" s="289">
        <f t="shared" si="209"/>
        <v>0</v>
      </c>
      <c r="W797" s="289">
        <f t="shared" si="209"/>
        <v>-2461029</v>
      </c>
      <c r="X797" s="289">
        <f t="shared" si="209"/>
        <v>0</v>
      </c>
      <c r="Y797" s="289">
        <f t="shared" si="209"/>
        <v>0</v>
      </c>
      <c r="Z797" s="289">
        <f t="shared" si="209"/>
        <v>0</v>
      </c>
      <c r="AA797" s="289">
        <f t="shared" si="209"/>
        <v>0</v>
      </c>
      <c r="AB797" s="289">
        <f t="shared" si="209"/>
        <v>-1277871</v>
      </c>
      <c r="AC797" s="289">
        <f t="shared" si="209"/>
        <v>0</v>
      </c>
      <c r="AD797" s="289">
        <f t="shared" si="209"/>
        <v>0</v>
      </c>
      <c r="AE797" s="289">
        <f t="shared" si="209"/>
        <v>0</v>
      </c>
      <c r="AF797" s="289">
        <f t="shared" si="209"/>
        <v>0</v>
      </c>
      <c r="AG797" s="289">
        <f t="shared" si="209"/>
        <v>-863427</v>
      </c>
      <c r="AH797" s="289">
        <f t="shared" si="209"/>
        <v>0</v>
      </c>
      <c r="AI797" s="289">
        <f t="shared" si="209"/>
        <v>0</v>
      </c>
      <c r="AJ797" s="289">
        <f t="shared" si="209"/>
        <v>0</v>
      </c>
      <c r="AK797" s="289">
        <f t="shared" si="209"/>
        <v>0</v>
      </c>
      <c r="AL797" s="289">
        <f t="shared" si="209"/>
        <v>-1969867</v>
      </c>
      <c r="AM797" s="289">
        <f t="shared" si="209"/>
        <v>0</v>
      </c>
      <c r="AN797" s="289">
        <f t="shared" si="209"/>
        <v>0</v>
      </c>
      <c r="AO797" s="289">
        <f t="shared" si="209"/>
        <v>0</v>
      </c>
      <c r="AP797" s="289">
        <f t="shared" si="209"/>
        <v>0</v>
      </c>
      <c r="AQ797" s="289">
        <f t="shared" si="209"/>
        <v>-206957</v>
      </c>
      <c r="AR797" s="289">
        <f t="shared" si="209"/>
        <v>0</v>
      </c>
      <c r="AS797" s="289">
        <f t="shared" si="209"/>
        <v>0</v>
      </c>
      <c r="AT797" s="289">
        <f t="shared" si="209"/>
        <v>0</v>
      </c>
      <c r="AU797" s="289">
        <f t="shared" si="209"/>
        <v>0</v>
      </c>
      <c r="AV797" s="289">
        <f t="shared" si="209"/>
        <v>-5420696</v>
      </c>
      <c r="AW797" s="289">
        <f t="shared" si="209"/>
        <v>0</v>
      </c>
      <c r="AX797" s="289">
        <f t="shared" si="209"/>
        <v>0</v>
      </c>
      <c r="AY797" s="289">
        <f t="shared" si="209"/>
        <v>0</v>
      </c>
      <c r="AZ797" s="289">
        <f t="shared" si="209"/>
        <v>0</v>
      </c>
      <c r="BA797" s="289">
        <f t="shared" si="209"/>
        <v>-782265</v>
      </c>
      <c r="BB797" s="289">
        <f t="shared" si="209"/>
        <v>0</v>
      </c>
      <c r="BC797" s="289">
        <f t="shared" si="209"/>
        <v>0</v>
      </c>
      <c r="BD797" s="289">
        <f t="shared" si="209"/>
        <v>0</v>
      </c>
      <c r="BE797" s="289">
        <f t="shared" si="209"/>
        <v>0</v>
      </c>
      <c r="BF797" s="289">
        <f t="shared" si="209"/>
        <v>-1942072</v>
      </c>
      <c r="BG797" s="289">
        <f t="shared" si="209"/>
        <v>0</v>
      </c>
      <c r="BH797" s="289">
        <f t="shared" si="209"/>
        <v>0</v>
      </c>
      <c r="BI797" s="289">
        <f t="shared" si="209"/>
        <v>0</v>
      </c>
      <c r="BJ797" s="289">
        <f t="shared" si="209"/>
        <v>0</v>
      </c>
      <c r="BK797" s="289">
        <f t="shared" si="209"/>
        <v>-1399771</v>
      </c>
      <c r="BL797" s="289">
        <f t="shared" si="209"/>
        <v>0</v>
      </c>
      <c r="BM797" s="289">
        <f t="shared" si="209"/>
        <v>0</v>
      </c>
      <c r="BN797" s="289">
        <f t="shared" si="209"/>
        <v>0</v>
      </c>
      <c r="BO797" s="289">
        <f t="shared" si="209"/>
        <v>0</v>
      </c>
      <c r="BP797" s="289">
        <f t="shared" si="209"/>
        <v>-3045411</v>
      </c>
      <c r="BQ797" s="289">
        <f t="shared" si="209"/>
        <v>0</v>
      </c>
      <c r="BR797" s="289">
        <f t="shared" si="209"/>
        <v>0</v>
      </c>
      <c r="BS797" s="289">
        <f t="shared" si="209"/>
        <v>0</v>
      </c>
      <c r="BT797" s="289">
        <f t="shared" si="210"/>
        <v>0</v>
      </c>
      <c r="BU797" s="289">
        <f t="shared" si="210"/>
        <v>122917</v>
      </c>
      <c r="BV797" s="289">
        <f t="shared" si="210"/>
        <v>0</v>
      </c>
      <c r="BW797" s="289">
        <f t="shared" si="210"/>
        <v>0</v>
      </c>
      <c r="BX797" s="289">
        <f t="shared" si="210"/>
        <v>0</v>
      </c>
      <c r="BY797" s="289">
        <f t="shared" si="210"/>
        <v>0</v>
      </c>
      <c r="CA797" s="289">
        <f t="shared" si="211"/>
        <v>0</v>
      </c>
      <c r="CB797" s="289" t="e">
        <f>CB419-#REF!</f>
        <v>#REF!</v>
      </c>
    </row>
    <row r="798" spans="8:80" hidden="1" x14ac:dyDescent="0.35">
      <c r="H798" s="289">
        <f t="shared" si="209"/>
        <v>0</v>
      </c>
      <c r="I798" s="289">
        <f t="shared" si="209"/>
        <v>0</v>
      </c>
      <c r="J798" s="289">
        <f t="shared" si="209"/>
        <v>0</v>
      </c>
      <c r="K798" s="289">
        <f t="shared" si="209"/>
        <v>0</v>
      </c>
      <c r="L798" s="289">
        <f t="shared" si="209"/>
        <v>0</v>
      </c>
      <c r="M798" s="289">
        <f t="shared" si="209"/>
        <v>0</v>
      </c>
      <c r="N798" s="289">
        <f t="shared" si="209"/>
        <v>0</v>
      </c>
      <c r="O798" s="289">
        <f t="shared" si="209"/>
        <v>0</v>
      </c>
      <c r="P798" s="289">
        <f t="shared" si="209"/>
        <v>0</v>
      </c>
      <c r="Q798" s="289">
        <f t="shared" si="209"/>
        <v>0</v>
      </c>
      <c r="R798" s="289">
        <f t="shared" si="209"/>
        <v>0</v>
      </c>
      <c r="S798" s="289">
        <f t="shared" si="209"/>
        <v>0</v>
      </c>
      <c r="T798" s="289">
        <f t="shared" si="209"/>
        <v>0</v>
      </c>
      <c r="U798" s="289">
        <f t="shared" si="209"/>
        <v>0</v>
      </c>
      <c r="V798" s="289">
        <f t="shared" si="209"/>
        <v>0</v>
      </c>
      <c r="W798" s="289">
        <f t="shared" si="209"/>
        <v>0</v>
      </c>
      <c r="X798" s="289">
        <f t="shared" si="209"/>
        <v>0</v>
      </c>
      <c r="Y798" s="289">
        <f t="shared" si="209"/>
        <v>0</v>
      </c>
      <c r="Z798" s="289">
        <f t="shared" si="209"/>
        <v>0</v>
      </c>
      <c r="AA798" s="289">
        <f t="shared" si="209"/>
        <v>0</v>
      </c>
      <c r="AB798" s="289">
        <f t="shared" si="209"/>
        <v>0</v>
      </c>
      <c r="AC798" s="289">
        <f t="shared" si="209"/>
        <v>0</v>
      </c>
      <c r="AD798" s="289">
        <f t="shared" si="209"/>
        <v>0</v>
      </c>
      <c r="AE798" s="289">
        <f t="shared" si="209"/>
        <v>0</v>
      </c>
      <c r="AF798" s="289">
        <f t="shared" si="209"/>
        <v>0</v>
      </c>
      <c r="AG798" s="289">
        <f t="shared" si="209"/>
        <v>0</v>
      </c>
      <c r="AH798" s="289">
        <f t="shared" si="209"/>
        <v>0</v>
      </c>
      <c r="AI798" s="289">
        <f t="shared" si="209"/>
        <v>0</v>
      </c>
      <c r="AJ798" s="289">
        <f t="shared" si="209"/>
        <v>0</v>
      </c>
      <c r="AK798" s="289">
        <f t="shared" si="209"/>
        <v>0</v>
      </c>
      <c r="AL798" s="289">
        <f t="shared" si="209"/>
        <v>0</v>
      </c>
      <c r="AM798" s="289">
        <f t="shared" si="209"/>
        <v>0</v>
      </c>
      <c r="AN798" s="289">
        <f t="shared" si="209"/>
        <v>0</v>
      </c>
      <c r="AO798" s="289">
        <f t="shared" si="209"/>
        <v>0</v>
      </c>
      <c r="AP798" s="289">
        <f t="shared" si="209"/>
        <v>0</v>
      </c>
      <c r="AQ798" s="289">
        <f t="shared" si="209"/>
        <v>0</v>
      </c>
      <c r="AR798" s="289">
        <f t="shared" si="209"/>
        <v>0</v>
      </c>
      <c r="AS798" s="289">
        <f t="shared" si="209"/>
        <v>0</v>
      </c>
      <c r="AT798" s="289">
        <f t="shared" si="209"/>
        <v>0</v>
      </c>
      <c r="AU798" s="289">
        <f t="shared" si="209"/>
        <v>0</v>
      </c>
      <c r="AV798" s="289">
        <f t="shared" si="209"/>
        <v>0</v>
      </c>
      <c r="AW798" s="289">
        <f t="shared" si="209"/>
        <v>0</v>
      </c>
      <c r="AX798" s="289">
        <f t="shared" si="209"/>
        <v>0</v>
      </c>
      <c r="AY798" s="289">
        <f t="shared" si="209"/>
        <v>0</v>
      </c>
      <c r="AZ798" s="289">
        <f t="shared" si="209"/>
        <v>0</v>
      </c>
      <c r="BA798" s="289">
        <f t="shared" si="209"/>
        <v>0</v>
      </c>
      <c r="BB798" s="289">
        <f t="shared" si="209"/>
        <v>0</v>
      </c>
      <c r="BC798" s="289">
        <f t="shared" si="209"/>
        <v>0</v>
      </c>
      <c r="BD798" s="289">
        <f t="shared" si="209"/>
        <v>0</v>
      </c>
      <c r="BE798" s="289">
        <f t="shared" si="209"/>
        <v>0</v>
      </c>
      <c r="BF798" s="289">
        <f t="shared" si="209"/>
        <v>0</v>
      </c>
      <c r="BG798" s="289">
        <f t="shared" si="209"/>
        <v>0</v>
      </c>
      <c r="BH798" s="289">
        <f t="shared" si="209"/>
        <v>0</v>
      </c>
      <c r="BI798" s="289">
        <f t="shared" si="209"/>
        <v>0</v>
      </c>
      <c r="BJ798" s="289">
        <f t="shared" si="209"/>
        <v>0</v>
      </c>
      <c r="BK798" s="289">
        <f t="shared" si="209"/>
        <v>0</v>
      </c>
      <c r="BL798" s="289">
        <f t="shared" si="209"/>
        <v>0</v>
      </c>
      <c r="BM798" s="289">
        <f t="shared" si="209"/>
        <v>0</v>
      </c>
      <c r="BN798" s="289">
        <f t="shared" si="209"/>
        <v>0</v>
      </c>
      <c r="BO798" s="289">
        <f t="shared" si="209"/>
        <v>0</v>
      </c>
      <c r="BP798" s="289">
        <f t="shared" si="209"/>
        <v>0</v>
      </c>
      <c r="BQ798" s="289">
        <f t="shared" si="209"/>
        <v>0</v>
      </c>
      <c r="BR798" s="289">
        <f t="shared" si="209"/>
        <v>0</v>
      </c>
      <c r="BS798" s="289">
        <f t="shared" si="209"/>
        <v>0</v>
      </c>
      <c r="BT798" s="289">
        <f t="shared" si="210"/>
        <v>0</v>
      </c>
      <c r="BU798" s="289">
        <f t="shared" si="210"/>
        <v>0</v>
      </c>
      <c r="BV798" s="289">
        <f t="shared" si="210"/>
        <v>0</v>
      </c>
      <c r="BW798" s="289">
        <f t="shared" si="210"/>
        <v>0</v>
      </c>
      <c r="BX798" s="289">
        <f t="shared" si="210"/>
        <v>0</v>
      </c>
      <c r="BY798" s="289">
        <f t="shared" si="210"/>
        <v>0</v>
      </c>
      <c r="CA798" s="289">
        <f t="shared" si="211"/>
        <v>0</v>
      </c>
      <c r="CB798" s="289" t="e">
        <f>CB420-#REF!</f>
        <v>#REF!</v>
      </c>
    </row>
    <row r="799" spans="8:80" hidden="1" x14ac:dyDescent="0.35">
      <c r="H799" s="289">
        <f t="shared" si="209"/>
        <v>0</v>
      </c>
      <c r="I799" s="289">
        <f t="shared" si="209"/>
        <v>0</v>
      </c>
      <c r="J799" s="289">
        <f t="shared" si="209"/>
        <v>0</v>
      </c>
      <c r="K799" s="289">
        <f t="shared" si="209"/>
        <v>0</v>
      </c>
      <c r="L799" s="289">
        <f t="shared" si="209"/>
        <v>0</v>
      </c>
      <c r="M799" s="289">
        <f t="shared" si="209"/>
        <v>0</v>
      </c>
      <c r="N799" s="289">
        <f t="shared" si="209"/>
        <v>0</v>
      </c>
      <c r="O799" s="289">
        <f t="shared" si="209"/>
        <v>0</v>
      </c>
      <c r="P799" s="289">
        <f t="shared" si="209"/>
        <v>0</v>
      </c>
      <c r="Q799" s="289">
        <f t="shared" si="209"/>
        <v>0</v>
      </c>
      <c r="R799" s="289">
        <f t="shared" si="209"/>
        <v>0</v>
      </c>
      <c r="S799" s="289">
        <f t="shared" si="209"/>
        <v>0</v>
      </c>
      <c r="T799" s="289">
        <f t="shared" si="209"/>
        <v>0</v>
      </c>
      <c r="U799" s="289">
        <f t="shared" si="209"/>
        <v>0</v>
      </c>
      <c r="V799" s="289">
        <f t="shared" si="209"/>
        <v>0</v>
      </c>
      <c r="W799" s="289">
        <f t="shared" si="209"/>
        <v>0</v>
      </c>
      <c r="X799" s="289">
        <f t="shared" si="209"/>
        <v>0</v>
      </c>
      <c r="Y799" s="289">
        <f t="shared" si="209"/>
        <v>0</v>
      </c>
      <c r="Z799" s="289">
        <f t="shared" si="209"/>
        <v>0</v>
      </c>
      <c r="AA799" s="289">
        <f t="shared" si="209"/>
        <v>0</v>
      </c>
      <c r="AB799" s="289">
        <f t="shared" si="209"/>
        <v>0</v>
      </c>
      <c r="AC799" s="289">
        <f t="shared" si="209"/>
        <v>0</v>
      </c>
      <c r="AD799" s="289">
        <f t="shared" si="209"/>
        <v>0</v>
      </c>
      <c r="AE799" s="289">
        <f t="shared" si="209"/>
        <v>0</v>
      </c>
      <c r="AF799" s="289">
        <f t="shared" si="209"/>
        <v>0</v>
      </c>
      <c r="AG799" s="289">
        <f t="shared" si="209"/>
        <v>0</v>
      </c>
      <c r="AH799" s="289">
        <f t="shared" si="209"/>
        <v>0</v>
      </c>
      <c r="AI799" s="289">
        <f t="shared" si="209"/>
        <v>0</v>
      </c>
      <c r="AJ799" s="289">
        <f t="shared" si="209"/>
        <v>0</v>
      </c>
      <c r="AK799" s="289">
        <f t="shared" si="209"/>
        <v>0</v>
      </c>
      <c r="AL799" s="289">
        <f t="shared" si="209"/>
        <v>0</v>
      </c>
      <c r="AM799" s="289">
        <f t="shared" si="209"/>
        <v>0</v>
      </c>
      <c r="AN799" s="289">
        <f t="shared" si="209"/>
        <v>0</v>
      </c>
      <c r="AO799" s="289">
        <f t="shared" si="209"/>
        <v>0</v>
      </c>
      <c r="AP799" s="289">
        <f t="shared" si="209"/>
        <v>0</v>
      </c>
      <c r="AQ799" s="289">
        <f t="shared" si="209"/>
        <v>0</v>
      </c>
      <c r="AR799" s="289">
        <f t="shared" si="209"/>
        <v>0</v>
      </c>
      <c r="AS799" s="289">
        <f t="shared" si="209"/>
        <v>0</v>
      </c>
      <c r="AT799" s="289">
        <f t="shared" si="209"/>
        <v>0</v>
      </c>
      <c r="AU799" s="289">
        <f t="shared" si="209"/>
        <v>0</v>
      </c>
      <c r="AV799" s="289">
        <f t="shared" si="209"/>
        <v>0</v>
      </c>
      <c r="AW799" s="289">
        <f t="shared" si="209"/>
        <v>0</v>
      </c>
      <c r="AX799" s="289">
        <f t="shared" si="209"/>
        <v>0</v>
      </c>
      <c r="AY799" s="289">
        <f t="shared" si="209"/>
        <v>0</v>
      </c>
      <c r="AZ799" s="289">
        <f t="shared" si="209"/>
        <v>0</v>
      </c>
      <c r="BA799" s="289">
        <f t="shared" si="209"/>
        <v>0</v>
      </c>
      <c r="BB799" s="289">
        <f t="shared" si="209"/>
        <v>0</v>
      </c>
      <c r="BC799" s="289">
        <f t="shared" si="209"/>
        <v>0</v>
      </c>
      <c r="BD799" s="289">
        <f t="shared" si="209"/>
        <v>0</v>
      </c>
      <c r="BE799" s="289">
        <f t="shared" si="209"/>
        <v>0</v>
      </c>
      <c r="BF799" s="289">
        <f t="shared" si="209"/>
        <v>0</v>
      </c>
      <c r="BG799" s="289">
        <f t="shared" si="209"/>
        <v>0</v>
      </c>
      <c r="BH799" s="289">
        <f t="shared" si="209"/>
        <v>0</v>
      </c>
      <c r="BI799" s="289">
        <f t="shared" si="209"/>
        <v>0</v>
      </c>
      <c r="BJ799" s="289">
        <f t="shared" si="209"/>
        <v>0</v>
      </c>
      <c r="BK799" s="289">
        <f t="shared" si="209"/>
        <v>0</v>
      </c>
      <c r="BL799" s="289">
        <f t="shared" si="209"/>
        <v>0</v>
      </c>
      <c r="BM799" s="289">
        <f t="shared" si="209"/>
        <v>0</v>
      </c>
      <c r="BN799" s="289">
        <f t="shared" si="209"/>
        <v>0</v>
      </c>
      <c r="BO799" s="289">
        <f t="shared" si="209"/>
        <v>0</v>
      </c>
      <c r="BP799" s="289">
        <f t="shared" si="209"/>
        <v>0</v>
      </c>
      <c r="BQ799" s="289">
        <f t="shared" si="209"/>
        <v>0</v>
      </c>
      <c r="BR799" s="289">
        <f t="shared" si="209"/>
        <v>0</v>
      </c>
      <c r="BS799" s="289">
        <f t="shared" ref="BS799:BY812" si="212">BS421-EK421</f>
        <v>0</v>
      </c>
      <c r="BT799" s="289">
        <f t="shared" si="210"/>
        <v>0</v>
      </c>
      <c r="BU799" s="289">
        <f t="shared" si="210"/>
        <v>0</v>
      </c>
      <c r="BV799" s="289">
        <f t="shared" si="210"/>
        <v>0</v>
      </c>
      <c r="BW799" s="289">
        <f t="shared" si="210"/>
        <v>0</v>
      </c>
      <c r="BX799" s="289">
        <f t="shared" si="210"/>
        <v>0</v>
      </c>
      <c r="BY799" s="289">
        <f t="shared" si="210"/>
        <v>0</v>
      </c>
      <c r="CA799" s="289">
        <f t="shared" si="211"/>
        <v>0</v>
      </c>
      <c r="CB799" s="289" t="e">
        <f>CB421-#REF!</f>
        <v>#REF!</v>
      </c>
    </row>
    <row r="800" spans="8:80" hidden="1" x14ac:dyDescent="0.35">
      <c r="H800" s="289">
        <f t="shared" ref="H800:BR804" si="213">H422-BZ422</f>
        <v>0</v>
      </c>
      <c r="I800" s="289">
        <f t="shared" si="213"/>
        <v>0</v>
      </c>
      <c r="J800" s="289">
        <f t="shared" si="213"/>
        <v>0</v>
      </c>
      <c r="K800" s="289">
        <f t="shared" si="213"/>
        <v>0</v>
      </c>
      <c r="L800" s="289">
        <f t="shared" si="213"/>
        <v>0</v>
      </c>
      <c r="M800" s="289">
        <f t="shared" si="213"/>
        <v>0</v>
      </c>
      <c r="N800" s="289">
        <f t="shared" si="213"/>
        <v>0</v>
      </c>
      <c r="O800" s="289">
        <f t="shared" si="213"/>
        <v>0</v>
      </c>
      <c r="P800" s="289">
        <f t="shared" si="213"/>
        <v>0</v>
      </c>
      <c r="Q800" s="289">
        <f t="shared" si="213"/>
        <v>0</v>
      </c>
      <c r="R800" s="289">
        <f t="shared" si="213"/>
        <v>0</v>
      </c>
      <c r="S800" s="289">
        <f t="shared" si="213"/>
        <v>0</v>
      </c>
      <c r="T800" s="289">
        <f t="shared" si="213"/>
        <v>0</v>
      </c>
      <c r="U800" s="289">
        <f t="shared" si="213"/>
        <v>0</v>
      </c>
      <c r="V800" s="289">
        <f t="shared" si="213"/>
        <v>0</v>
      </c>
      <c r="W800" s="289">
        <f t="shared" si="213"/>
        <v>0</v>
      </c>
      <c r="X800" s="289">
        <f t="shared" si="213"/>
        <v>0</v>
      </c>
      <c r="Y800" s="289">
        <f t="shared" si="213"/>
        <v>0</v>
      </c>
      <c r="Z800" s="289">
        <f t="shared" si="213"/>
        <v>0</v>
      </c>
      <c r="AA800" s="289">
        <f t="shared" si="213"/>
        <v>0</v>
      </c>
      <c r="AB800" s="289">
        <f t="shared" si="213"/>
        <v>0</v>
      </c>
      <c r="AC800" s="289">
        <f t="shared" si="213"/>
        <v>0</v>
      </c>
      <c r="AD800" s="289">
        <f t="shared" si="213"/>
        <v>0</v>
      </c>
      <c r="AE800" s="289">
        <f t="shared" si="213"/>
        <v>0</v>
      </c>
      <c r="AF800" s="289">
        <f t="shared" si="213"/>
        <v>0</v>
      </c>
      <c r="AG800" s="289">
        <f t="shared" si="213"/>
        <v>0</v>
      </c>
      <c r="AH800" s="289">
        <f t="shared" si="213"/>
        <v>0</v>
      </c>
      <c r="AI800" s="289">
        <f t="shared" si="213"/>
        <v>0</v>
      </c>
      <c r="AJ800" s="289">
        <f t="shared" si="213"/>
        <v>0</v>
      </c>
      <c r="AK800" s="289">
        <f t="shared" si="213"/>
        <v>0</v>
      </c>
      <c r="AL800" s="289">
        <f t="shared" si="213"/>
        <v>0</v>
      </c>
      <c r="AM800" s="289">
        <f t="shared" si="213"/>
        <v>0</v>
      </c>
      <c r="AN800" s="289">
        <f t="shared" si="213"/>
        <v>0</v>
      </c>
      <c r="AO800" s="289">
        <f t="shared" si="213"/>
        <v>0</v>
      </c>
      <c r="AP800" s="289">
        <f t="shared" si="213"/>
        <v>0</v>
      </c>
      <c r="AQ800" s="289">
        <f t="shared" si="213"/>
        <v>0</v>
      </c>
      <c r="AR800" s="289">
        <f t="shared" si="213"/>
        <v>0</v>
      </c>
      <c r="AS800" s="289">
        <f t="shared" si="213"/>
        <v>0</v>
      </c>
      <c r="AT800" s="289">
        <f t="shared" si="213"/>
        <v>0</v>
      </c>
      <c r="AU800" s="289">
        <f t="shared" si="213"/>
        <v>0</v>
      </c>
      <c r="AV800" s="289">
        <f t="shared" si="213"/>
        <v>0</v>
      </c>
      <c r="AW800" s="289">
        <f t="shared" si="213"/>
        <v>0</v>
      </c>
      <c r="AX800" s="289">
        <f t="shared" si="213"/>
        <v>0</v>
      </c>
      <c r="AY800" s="289">
        <f t="shared" si="213"/>
        <v>0</v>
      </c>
      <c r="AZ800" s="289">
        <f t="shared" si="213"/>
        <v>0</v>
      </c>
      <c r="BA800" s="289">
        <f t="shared" si="213"/>
        <v>0</v>
      </c>
      <c r="BB800" s="289">
        <f t="shared" si="213"/>
        <v>0</v>
      </c>
      <c r="BC800" s="289">
        <f t="shared" si="213"/>
        <v>0</v>
      </c>
      <c r="BD800" s="289">
        <f t="shared" si="213"/>
        <v>0</v>
      </c>
      <c r="BE800" s="289">
        <f t="shared" si="213"/>
        <v>0</v>
      </c>
      <c r="BF800" s="289">
        <f t="shared" si="213"/>
        <v>0</v>
      </c>
      <c r="BG800" s="289">
        <f t="shared" si="213"/>
        <v>0</v>
      </c>
      <c r="BH800" s="289">
        <f t="shared" si="213"/>
        <v>0</v>
      </c>
      <c r="BI800" s="289">
        <f t="shared" si="213"/>
        <v>0</v>
      </c>
      <c r="BJ800" s="289">
        <f t="shared" si="213"/>
        <v>0</v>
      </c>
      <c r="BK800" s="289">
        <f t="shared" si="213"/>
        <v>0</v>
      </c>
      <c r="BL800" s="289">
        <f t="shared" si="213"/>
        <v>0</v>
      </c>
      <c r="BM800" s="289">
        <f t="shared" si="213"/>
        <v>0</v>
      </c>
      <c r="BN800" s="289">
        <f t="shared" si="213"/>
        <v>0</v>
      </c>
      <c r="BO800" s="289">
        <f t="shared" si="213"/>
        <v>0</v>
      </c>
      <c r="BP800" s="289">
        <f t="shared" si="213"/>
        <v>0</v>
      </c>
      <c r="BQ800" s="289">
        <f t="shared" si="213"/>
        <v>0</v>
      </c>
      <c r="BR800" s="289">
        <f t="shared" si="213"/>
        <v>0</v>
      </c>
      <c r="BS800" s="289">
        <f t="shared" si="212"/>
        <v>0</v>
      </c>
      <c r="BT800" s="289">
        <f t="shared" si="210"/>
        <v>0</v>
      </c>
      <c r="BU800" s="289">
        <f t="shared" si="210"/>
        <v>0</v>
      </c>
      <c r="BV800" s="289">
        <f t="shared" si="210"/>
        <v>0</v>
      </c>
      <c r="BW800" s="289">
        <f t="shared" si="210"/>
        <v>0</v>
      </c>
      <c r="BX800" s="289">
        <f t="shared" si="210"/>
        <v>0</v>
      </c>
      <c r="BY800" s="289">
        <f t="shared" si="210"/>
        <v>0</v>
      </c>
      <c r="CA800" s="289">
        <f t="shared" si="211"/>
        <v>0</v>
      </c>
      <c r="CB800" s="289" t="e">
        <f>CB422-#REF!</f>
        <v>#REF!</v>
      </c>
    </row>
    <row r="801" spans="8:80" hidden="1" x14ac:dyDescent="0.35">
      <c r="H801" s="289">
        <f t="shared" si="213"/>
        <v>0</v>
      </c>
      <c r="I801" s="289">
        <f t="shared" si="213"/>
        <v>0</v>
      </c>
      <c r="J801" s="289">
        <f t="shared" si="213"/>
        <v>0</v>
      </c>
      <c r="K801" s="289">
        <f t="shared" si="213"/>
        <v>0</v>
      </c>
      <c r="L801" s="289">
        <f t="shared" si="213"/>
        <v>0</v>
      </c>
      <c r="M801" s="289">
        <f t="shared" si="213"/>
        <v>0</v>
      </c>
      <c r="N801" s="289">
        <f t="shared" si="213"/>
        <v>0</v>
      </c>
      <c r="O801" s="289">
        <f t="shared" si="213"/>
        <v>0</v>
      </c>
      <c r="P801" s="289">
        <f t="shared" si="213"/>
        <v>0</v>
      </c>
      <c r="Q801" s="289">
        <f t="shared" si="213"/>
        <v>0</v>
      </c>
      <c r="R801" s="289">
        <f t="shared" si="213"/>
        <v>0</v>
      </c>
      <c r="S801" s="289">
        <f t="shared" si="213"/>
        <v>0</v>
      </c>
      <c r="T801" s="289">
        <f t="shared" si="213"/>
        <v>0</v>
      </c>
      <c r="U801" s="289">
        <f t="shared" si="213"/>
        <v>0</v>
      </c>
      <c r="V801" s="289">
        <f t="shared" si="213"/>
        <v>0</v>
      </c>
      <c r="W801" s="289">
        <f t="shared" si="213"/>
        <v>0</v>
      </c>
      <c r="X801" s="289">
        <f t="shared" si="213"/>
        <v>0</v>
      </c>
      <c r="Y801" s="289">
        <f t="shared" si="213"/>
        <v>0</v>
      </c>
      <c r="Z801" s="289">
        <f t="shared" si="213"/>
        <v>0</v>
      </c>
      <c r="AA801" s="289">
        <f t="shared" si="213"/>
        <v>0</v>
      </c>
      <c r="AB801" s="289">
        <f t="shared" si="213"/>
        <v>0</v>
      </c>
      <c r="AC801" s="289">
        <f t="shared" si="213"/>
        <v>0</v>
      </c>
      <c r="AD801" s="289">
        <f t="shared" si="213"/>
        <v>0</v>
      </c>
      <c r="AE801" s="289">
        <f t="shared" si="213"/>
        <v>0</v>
      </c>
      <c r="AF801" s="289">
        <f t="shared" si="213"/>
        <v>0</v>
      </c>
      <c r="AG801" s="289">
        <f t="shared" si="213"/>
        <v>0</v>
      </c>
      <c r="AH801" s="289">
        <f t="shared" si="213"/>
        <v>0</v>
      </c>
      <c r="AI801" s="289">
        <f t="shared" si="213"/>
        <v>0</v>
      </c>
      <c r="AJ801" s="289">
        <f t="shared" si="213"/>
        <v>0</v>
      </c>
      <c r="AK801" s="289">
        <f t="shared" si="213"/>
        <v>0</v>
      </c>
      <c r="AL801" s="289">
        <f t="shared" si="213"/>
        <v>0</v>
      </c>
      <c r="AM801" s="289">
        <f t="shared" si="213"/>
        <v>0</v>
      </c>
      <c r="AN801" s="289">
        <f t="shared" si="213"/>
        <v>0</v>
      </c>
      <c r="AO801" s="289">
        <f t="shared" si="213"/>
        <v>0</v>
      </c>
      <c r="AP801" s="289">
        <f t="shared" si="213"/>
        <v>0</v>
      </c>
      <c r="AQ801" s="289">
        <f t="shared" si="213"/>
        <v>0</v>
      </c>
      <c r="AR801" s="289">
        <f t="shared" si="213"/>
        <v>0</v>
      </c>
      <c r="AS801" s="289">
        <f t="shared" si="213"/>
        <v>0</v>
      </c>
      <c r="AT801" s="289">
        <f t="shared" si="213"/>
        <v>0</v>
      </c>
      <c r="AU801" s="289">
        <f t="shared" si="213"/>
        <v>0</v>
      </c>
      <c r="AV801" s="289">
        <f t="shared" si="213"/>
        <v>0</v>
      </c>
      <c r="AW801" s="289">
        <f t="shared" si="213"/>
        <v>0</v>
      </c>
      <c r="AX801" s="289">
        <f t="shared" si="213"/>
        <v>0</v>
      </c>
      <c r="AY801" s="289">
        <f t="shared" si="213"/>
        <v>0</v>
      </c>
      <c r="AZ801" s="289">
        <f t="shared" si="213"/>
        <v>0</v>
      </c>
      <c r="BA801" s="289">
        <f t="shared" si="213"/>
        <v>0</v>
      </c>
      <c r="BB801" s="289">
        <f t="shared" si="213"/>
        <v>0</v>
      </c>
      <c r="BC801" s="289">
        <f t="shared" si="213"/>
        <v>0</v>
      </c>
      <c r="BD801" s="289">
        <f t="shared" si="213"/>
        <v>0</v>
      </c>
      <c r="BE801" s="289">
        <f t="shared" si="213"/>
        <v>0</v>
      </c>
      <c r="BF801" s="289">
        <f t="shared" si="213"/>
        <v>0</v>
      </c>
      <c r="BG801" s="289">
        <f t="shared" si="213"/>
        <v>0</v>
      </c>
      <c r="BH801" s="289">
        <f t="shared" si="213"/>
        <v>0</v>
      </c>
      <c r="BI801" s="289">
        <f t="shared" si="213"/>
        <v>0</v>
      </c>
      <c r="BJ801" s="289">
        <f t="shared" si="213"/>
        <v>0</v>
      </c>
      <c r="BK801" s="289">
        <f t="shared" si="213"/>
        <v>0</v>
      </c>
      <c r="BL801" s="289">
        <f t="shared" si="213"/>
        <v>0</v>
      </c>
      <c r="BM801" s="289">
        <f t="shared" si="213"/>
        <v>0</v>
      </c>
      <c r="BN801" s="289">
        <f t="shared" si="213"/>
        <v>0</v>
      </c>
      <c r="BO801" s="289">
        <f t="shared" si="213"/>
        <v>0</v>
      </c>
      <c r="BP801" s="289">
        <f t="shared" si="213"/>
        <v>0</v>
      </c>
      <c r="BQ801" s="289">
        <f t="shared" si="213"/>
        <v>0</v>
      </c>
      <c r="BR801" s="289">
        <f t="shared" si="213"/>
        <v>0</v>
      </c>
      <c r="BS801" s="289">
        <f t="shared" si="212"/>
        <v>0</v>
      </c>
      <c r="BT801" s="289">
        <f t="shared" si="210"/>
        <v>0</v>
      </c>
      <c r="BU801" s="289">
        <f t="shared" si="210"/>
        <v>0</v>
      </c>
      <c r="BV801" s="289">
        <f t="shared" si="210"/>
        <v>0</v>
      </c>
      <c r="BW801" s="289">
        <f t="shared" si="210"/>
        <v>0</v>
      </c>
      <c r="BX801" s="289">
        <f t="shared" si="210"/>
        <v>0</v>
      </c>
      <c r="BY801" s="289">
        <f t="shared" si="210"/>
        <v>0</v>
      </c>
      <c r="CA801" s="289">
        <f t="shared" si="211"/>
        <v>0</v>
      </c>
      <c r="CB801" s="289" t="e">
        <f>CB423-#REF!</f>
        <v>#REF!</v>
      </c>
    </row>
    <row r="802" spans="8:80" hidden="1" x14ac:dyDescent="0.35">
      <c r="H802" s="289">
        <f t="shared" si="213"/>
        <v>0</v>
      </c>
      <c r="I802" s="289">
        <f t="shared" si="213"/>
        <v>0</v>
      </c>
      <c r="J802" s="289">
        <f t="shared" si="213"/>
        <v>0</v>
      </c>
      <c r="K802" s="289">
        <f t="shared" si="213"/>
        <v>0</v>
      </c>
      <c r="L802" s="289">
        <f t="shared" si="213"/>
        <v>0</v>
      </c>
      <c r="M802" s="289">
        <f t="shared" si="213"/>
        <v>0</v>
      </c>
      <c r="N802" s="289">
        <f t="shared" si="213"/>
        <v>0</v>
      </c>
      <c r="O802" s="289">
        <f t="shared" si="213"/>
        <v>0</v>
      </c>
      <c r="P802" s="289">
        <f t="shared" si="213"/>
        <v>0</v>
      </c>
      <c r="Q802" s="289">
        <f t="shared" si="213"/>
        <v>0</v>
      </c>
      <c r="R802" s="289">
        <f t="shared" si="213"/>
        <v>0</v>
      </c>
      <c r="S802" s="289">
        <f t="shared" si="213"/>
        <v>0</v>
      </c>
      <c r="T802" s="289">
        <f t="shared" si="213"/>
        <v>0</v>
      </c>
      <c r="U802" s="289">
        <f t="shared" si="213"/>
        <v>0</v>
      </c>
      <c r="V802" s="289">
        <f t="shared" si="213"/>
        <v>0</v>
      </c>
      <c r="W802" s="289">
        <f t="shared" si="213"/>
        <v>0</v>
      </c>
      <c r="X802" s="289">
        <f t="shared" si="213"/>
        <v>0</v>
      </c>
      <c r="Y802" s="289">
        <f t="shared" si="213"/>
        <v>0</v>
      </c>
      <c r="Z802" s="289">
        <f t="shared" si="213"/>
        <v>0</v>
      </c>
      <c r="AA802" s="289">
        <f t="shared" si="213"/>
        <v>0</v>
      </c>
      <c r="AB802" s="289">
        <f t="shared" si="213"/>
        <v>0</v>
      </c>
      <c r="AC802" s="289">
        <f t="shared" si="213"/>
        <v>0</v>
      </c>
      <c r="AD802" s="289">
        <f t="shared" si="213"/>
        <v>0</v>
      </c>
      <c r="AE802" s="289">
        <f t="shared" si="213"/>
        <v>0</v>
      </c>
      <c r="AF802" s="289">
        <f t="shared" si="213"/>
        <v>0</v>
      </c>
      <c r="AG802" s="289">
        <f t="shared" si="213"/>
        <v>0</v>
      </c>
      <c r="AH802" s="289">
        <f t="shared" si="213"/>
        <v>0</v>
      </c>
      <c r="AI802" s="289">
        <f t="shared" si="213"/>
        <v>0</v>
      </c>
      <c r="AJ802" s="289">
        <f t="shared" si="213"/>
        <v>0</v>
      </c>
      <c r="AK802" s="289">
        <f t="shared" si="213"/>
        <v>0</v>
      </c>
      <c r="AL802" s="289">
        <f t="shared" si="213"/>
        <v>0</v>
      </c>
      <c r="AM802" s="289">
        <f t="shared" si="213"/>
        <v>0</v>
      </c>
      <c r="AN802" s="289">
        <f t="shared" si="213"/>
        <v>0</v>
      </c>
      <c r="AO802" s="289">
        <f t="shared" si="213"/>
        <v>0</v>
      </c>
      <c r="AP802" s="289">
        <f t="shared" si="213"/>
        <v>0</v>
      </c>
      <c r="AQ802" s="289">
        <f t="shared" si="213"/>
        <v>0</v>
      </c>
      <c r="AR802" s="289">
        <f t="shared" si="213"/>
        <v>0</v>
      </c>
      <c r="AS802" s="289">
        <f t="shared" si="213"/>
        <v>0</v>
      </c>
      <c r="AT802" s="289">
        <f t="shared" si="213"/>
        <v>0</v>
      </c>
      <c r="AU802" s="289">
        <f t="shared" si="213"/>
        <v>0</v>
      </c>
      <c r="AV802" s="289">
        <f t="shared" si="213"/>
        <v>0</v>
      </c>
      <c r="AW802" s="289">
        <f t="shared" si="213"/>
        <v>0</v>
      </c>
      <c r="AX802" s="289">
        <f t="shared" si="213"/>
        <v>0</v>
      </c>
      <c r="AY802" s="289">
        <f t="shared" si="213"/>
        <v>0</v>
      </c>
      <c r="AZ802" s="289">
        <f t="shared" si="213"/>
        <v>0</v>
      </c>
      <c r="BA802" s="289">
        <f t="shared" si="213"/>
        <v>0</v>
      </c>
      <c r="BB802" s="289">
        <f t="shared" si="213"/>
        <v>0</v>
      </c>
      <c r="BC802" s="289">
        <f t="shared" si="213"/>
        <v>0</v>
      </c>
      <c r="BD802" s="289">
        <f t="shared" si="213"/>
        <v>0</v>
      </c>
      <c r="BE802" s="289">
        <f t="shared" si="213"/>
        <v>0</v>
      </c>
      <c r="BF802" s="289">
        <f t="shared" si="213"/>
        <v>0</v>
      </c>
      <c r="BG802" s="289">
        <f t="shared" si="213"/>
        <v>0</v>
      </c>
      <c r="BH802" s="289">
        <f t="shared" si="213"/>
        <v>0</v>
      </c>
      <c r="BI802" s="289">
        <f t="shared" si="213"/>
        <v>0</v>
      </c>
      <c r="BJ802" s="289">
        <f t="shared" si="213"/>
        <v>0</v>
      </c>
      <c r="BK802" s="289">
        <f t="shared" si="213"/>
        <v>0</v>
      </c>
      <c r="BL802" s="289">
        <f t="shared" si="213"/>
        <v>0</v>
      </c>
      <c r="BM802" s="289">
        <f t="shared" si="213"/>
        <v>0</v>
      </c>
      <c r="BN802" s="289">
        <f t="shared" si="213"/>
        <v>0</v>
      </c>
      <c r="BO802" s="289">
        <f t="shared" si="213"/>
        <v>0</v>
      </c>
      <c r="BP802" s="289">
        <f t="shared" si="213"/>
        <v>0</v>
      </c>
      <c r="BQ802" s="289">
        <f t="shared" si="213"/>
        <v>0</v>
      </c>
      <c r="BR802" s="289">
        <f t="shared" si="213"/>
        <v>0</v>
      </c>
      <c r="BS802" s="289">
        <f t="shared" si="212"/>
        <v>0</v>
      </c>
      <c r="BT802" s="289">
        <f t="shared" si="210"/>
        <v>0</v>
      </c>
      <c r="BU802" s="289">
        <f t="shared" si="210"/>
        <v>0</v>
      </c>
      <c r="BV802" s="289">
        <f t="shared" si="210"/>
        <v>0</v>
      </c>
      <c r="BW802" s="289">
        <f t="shared" si="210"/>
        <v>0</v>
      </c>
      <c r="BX802" s="289">
        <f t="shared" si="210"/>
        <v>0</v>
      </c>
      <c r="BY802" s="289">
        <f t="shared" si="210"/>
        <v>0</v>
      </c>
      <c r="CA802" s="289">
        <f t="shared" si="211"/>
        <v>0</v>
      </c>
      <c r="CB802" s="289" t="e">
        <f>CB424-#REF!</f>
        <v>#REF!</v>
      </c>
    </row>
    <row r="803" spans="8:80" hidden="1" x14ac:dyDescent="0.35">
      <c r="H803" s="289">
        <f t="shared" si="213"/>
        <v>0</v>
      </c>
      <c r="I803" s="289">
        <f t="shared" si="213"/>
        <v>0</v>
      </c>
      <c r="J803" s="289">
        <f t="shared" si="213"/>
        <v>0</v>
      </c>
      <c r="K803" s="289">
        <f t="shared" si="213"/>
        <v>0</v>
      </c>
      <c r="L803" s="289">
        <f t="shared" si="213"/>
        <v>0</v>
      </c>
      <c r="M803" s="289">
        <f t="shared" si="213"/>
        <v>0</v>
      </c>
      <c r="N803" s="289">
        <f t="shared" si="213"/>
        <v>0</v>
      </c>
      <c r="O803" s="289">
        <f t="shared" si="213"/>
        <v>0</v>
      </c>
      <c r="P803" s="289">
        <f t="shared" si="213"/>
        <v>0</v>
      </c>
      <c r="Q803" s="289">
        <f t="shared" si="213"/>
        <v>0</v>
      </c>
      <c r="R803" s="289">
        <f t="shared" si="213"/>
        <v>0</v>
      </c>
      <c r="S803" s="289">
        <f t="shared" si="213"/>
        <v>0</v>
      </c>
      <c r="T803" s="289">
        <f t="shared" si="213"/>
        <v>0</v>
      </c>
      <c r="U803" s="289">
        <f t="shared" si="213"/>
        <v>0</v>
      </c>
      <c r="V803" s="289">
        <f t="shared" si="213"/>
        <v>0</v>
      </c>
      <c r="W803" s="289">
        <f t="shared" si="213"/>
        <v>0</v>
      </c>
      <c r="X803" s="289">
        <f t="shared" si="213"/>
        <v>0</v>
      </c>
      <c r="Y803" s="289">
        <f t="shared" si="213"/>
        <v>0</v>
      </c>
      <c r="Z803" s="289">
        <f t="shared" si="213"/>
        <v>0</v>
      </c>
      <c r="AA803" s="289">
        <f t="shared" si="213"/>
        <v>0</v>
      </c>
      <c r="AB803" s="289">
        <f t="shared" si="213"/>
        <v>0</v>
      </c>
      <c r="AC803" s="289">
        <f t="shared" si="213"/>
        <v>0</v>
      </c>
      <c r="AD803" s="289">
        <f t="shared" si="213"/>
        <v>0</v>
      </c>
      <c r="AE803" s="289">
        <f t="shared" si="213"/>
        <v>0</v>
      </c>
      <c r="AF803" s="289">
        <f t="shared" si="213"/>
        <v>0</v>
      </c>
      <c r="AG803" s="289">
        <f t="shared" si="213"/>
        <v>0</v>
      </c>
      <c r="AH803" s="289">
        <f t="shared" si="213"/>
        <v>0</v>
      </c>
      <c r="AI803" s="289">
        <f t="shared" si="213"/>
        <v>0</v>
      </c>
      <c r="AJ803" s="289">
        <f t="shared" si="213"/>
        <v>0</v>
      </c>
      <c r="AK803" s="289">
        <f t="shared" si="213"/>
        <v>0</v>
      </c>
      <c r="AL803" s="289">
        <f t="shared" si="213"/>
        <v>0</v>
      </c>
      <c r="AM803" s="289">
        <f t="shared" si="213"/>
        <v>0</v>
      </c>
      <c r="AN803" s="289">
        <f t="shared" si="213"/>
        <v>0</v>
      </c>
      <c r="AO803" s="289">
        <f t="shared" si="213"/>
        <v>0</v>
      </c>
      <c r="AP803" s="289">
        <f t="shared" si="213"/>
        <v>0</v>
      </c>
      <c r="AQ803" s="289">
        <f t="shared" si="213"/>
        <v>0</v>
      </c>
      <c r="AR803" s="289">
        <f t="shared" si="213"/>
        <v>0</v>
      </c>
      <c r="AS803" s="289">
        <f t="shared" si="213"/>
        <v>0</v>
      </c>
      <c r="AT803" s="289">
        <f t="shared" si="213"/>
        <v>0</v>
      </c>
      <c r="AU803" s="289">
        <f t="shared" si="213"/>
        <v>0</v>
      </c>
      <c r="AV803" s="289">
        <f t="shared" si="213"/>
        <v>0</v>
      </c>
      <c r="AW803" s="289">
        <f t="shared" si="213"/>
        <v>0</v>
      </c>
      <c r="AX803" s="289">
        <f t="shared" si="213"/>
        <v>0</v>
      </c>
      <c r="AY803" s="289">
        <f t="shared" si="213"/>
        <v>0</v>
      </c>
      <c r="AZ803" s="289">
        <f t="shared" si="213"/>
        <v>0</v>
      </c>
      <c r="BA803" s="289">
        <f t="shared" si="213"/>
        <v>0</v>
      </c>
      <c r="BB803" s="289">
        <f t="shared" si="213"/>
        <v>0</v>
      </c>
      <c r="BC803" s="289">
        <f t="shared" si="213"/>
        <v>0</v>
      </c>
      <c r="BD803" s="289">
        <f t="shared" si="213"/>
        <v>0</v>
      </c>
      <c r="BE803" s="289">
        <f t="shared" si="213"/>
        <v>0</v>
      </c>
      <c r="BF803" s="289">
        <f t="shared" si="213"/>
        <v>0</v>
      </c>
      <c r="BG803" s="289">
        <f t="shared" si="213"/>
        <v>0</v>
      </c>
      <c r="BH803" s="289">
        <f t="shared" si="213"/>
        <v>0</v>
      </c>
      <c r="BI803" s="289">
        <f t="shared" si="213"/>
        <v>0</v>
      </c>
      <c r="BJ803" s="289">
        <f t="shared" si="213"/>
        <v>0</v>
      </c>
      <c r="BK803" s="289">
        <f t="shared" si="213"/>
        <v>0</v>
      </c>
      <c r="BL803" s="289">
        <f t="shared" si="213"/>
        <v>0</v>
      </c>
      <c r="BM803" s="289">
        <f t="shared" si="213"/>
        <v>0</v>
      </c>
      <c r="BN803" s="289">
        <f t="shared" si="213"/>
        <v>0</v>
      </c>
      <c r="BO803" s="289">
        <f t="shared" si="213"/>
        <v>0</v>
      </c>
      <c r="BP803" s="289">
        <f t="shared" si="213"/>
        <v>0</v>
      </c>
      <c r="BQ803" s="289">
        <f t="shared" si="213"/>
        <v>0</v>
      </c>
      <c r="BR803" s="289">
        <f t="shared" si="213"/>
        <v>0</v>
      </c>
      <c r="BS803" s="289">
        <f t="shared" si="212"/>
        <v>0</v>
      </c>
      <c r="BT803" s="289">
        <f t="shared" si="210"/>
        <v>0</v>
      </c>
      <c r="BU803" s="289">
        <f t="shared" si="210"/>
        <v>0</v>
      </c>
      <c r="BV803" s="289">
        <f t="shared" si="210"/>
        <v>0</v>
      </c>
      <c r="BW803" s="289">
        <f t="shared" si="210"/>
        <v>0</v>
      </c>
      <c r="BX803" s="289">
        <f t="shared" si="210"/>
        <v>0</v>
      </c>
      <c r="BY803" s="289">
        <f t="shared" si="210"/>
        <v>0</v>
      </c>
      <c r="CA803" s="289">
        <f t="shared" si="211"/>
        <v>0</v>
      </c>
      <c r="CB803" s="289" t="e">
        <f>CB425-#REF!</f>
        <v>#REF!</v>
      </c>
    </row>
    <row r="804" spans="8:80" hidden="1" x14ac:dyDescent="0.35">
      <c r="H804" s="289">
        <f t="shared" si="213"/>
        <v>0</v>
      </c>
      <c r="I804" s="289">
        <f t="shared" si="213"/>
        <v>0</v>
      </c>
      <c r="J804" s="289">
        <f t="shared" si="213"/>
        <v>0</v>
      </c>
      <c r="K804" s="289">
        <f t="shared" ref="K804:BR808" si="214">K426-CC426</f>
        <v>0</v>
      </c>
      <c r="L804" s="289">
        <f t="shared" si="214"/>
        <v>0</v>
      </c>
      <c r="M804" s="289">
        <f t="shared" si="214"/>
        <v>0</v>
      </c>
      <c r="N804" s="289">
        <f t="shared" si="214"/>
        <v>0</v>
      </c>
      <c r="O804" s="289">
        <f t="shared" si="214"/>
        <v>0</v>
      </c>
      <c r="P804" s="289">
        <f t="shared" si="214"/>
        <v>0</v>
      </c>
      <c r="Q804" s="289">
        <f t="shared" si="214"/>
        <v>0</v>
      </c>
      <c r="R804" s="289">
        <f t="shared" si="214"/>
        <v>0</v>
      </c>
      <c r="S804" s="289">
        <f t="shared" si="214"/>
        <v>0</v>
      </c>
      <c r="T804" s="289">
        <f t="shared" si="214"/>
        <v>0</v>
      </c>
      <c r="U804" s="289">
        <f t="shared" si="214"/>
        <v>0</v>
      </c>
      <c r="V804" s="289">
        <f t="shared" si="214"/>
        <v>0</v>
      </c>
      <c r="W804" s="289">
        <f t="shared" si="214"/>
        <v>0</v>
      </c>
      <c r="X804" s="289">
        <f t="shared" si="214"/>
        <v>0</v>
      </c>
      <c r="Y804" s="289">
        <f t="shared" si="214"/>
        <v>0</v>
      </c>
      <c r="Z804" s="289">
        <f t="shared" si="214"/>
        <v>0</v>
      </c>
      <c r="AA804" s="289">
        <f t="shared" si="214"/>
        <v>0</v>
      </c>
      <c r="AB804" s="289">
        <f t="shared" si="214"/>
        <v>0</v>
      </c>
      <c r="AC804" s="289">
        <f t="shared" si="214"/>
        <v>0</v>
      </c>
      <c r="AD804" s="289">
        <f t="shared" si="214"/>
        <v>0</v>
      </c>
      <c r="AE804" s="289">
        <f t="shared" si="214"/>
        <v>0</v>
      </c>
      <c r="AF804" s="289">
        <f t="shared" si="214"/>
        <v>0</v>
      </c>
      <c r="AG804" s="289">
        <f t="shared" si="214"/>
        <v>0</v>
      </c>
      <c r="AH804" s="289">
        <f t="shared" si="214"/>
        <v>0</v>
      </c>
      <c r="AI804" s="289">
        <f t="shared" si="214"/>
        <v>0</v>
      </c>
      <c r="AJ804" s="289">
        <f t="shared" si="214"/>
        <v>0</v>
      </c>
      <c r="AK804" s="289">
        <f t="shared" si="214"/>
        <v>0</v>
      </c>
      <c r="AL804" s="289">
        <f t="shared" si="214"/>
        <v>0</v>
      </c>
      <c r="AM804" s="289">
        <f t="shared" si="214"/>
        <v>0</v>
      </c>
      <c r="AN804" s="289">
        <f t="shared" si="214"/>
        <v>0</v>
      </c>
      <c r="AO804" s="289">
        <f t="shared" si="214"/>
        <v>0</v>
      </c>
      <c r="AP804" s="289">
        <f t="shared" si="214"/>
        <v>0</v>
      </c>
      <c r="AQ804" s="289">
        <f t="shared" si="214"/>
        <v>0</v>
      </c>
      <c r="AR804" s="289">
        <f t="shared" si="214"/>
        <v>0</v>
      </c>
      <c r="AS804" s="289">
        <f t="shared" si="214"/>
        <v>0</v>
      </c>
      <c r="AT804" s="289">
        <f t="shared" si="214"/>
        <v>0</v>
      </c>
      <c r="AU804" s="289">
        <f t="shared" si="214"/>
        <v>0</v>
      </c>
      <c r="AV804" s="289">
        <f t="shared" si="214"/>
        <v>0</v>
      </c>
      <c r="AW804" s="289">
        <f t="shared" si="214"/>
        <v>0</v>
      </c>
      <c r="AX804" s="289">
        <f t="shared" si="214"/>
        <v>0</v>
      </c>
      <c r="AY804" s="289">
        <f t="shared" si="214"/>
        <v>0</v>
      </c>
      <c r="AZ804" s="289">
        <f t="shared" si="214"/>
        <v>0</v>
      </c>
      <c r="BA804" s="289">
        <f t="shared" si="214"/>
        <v>0</v>
      </c>
      <c r="BB804" s="289">
        <f t="shared" si="214"/>
        <v>0</v>
      </c>
      <c r="BC804" s="289">
        <f t="shared" si="214"/>
        <v>0</v>
      </c>
      <c r="BD804" s="289">
        <f t="shared" si="214"/>
        <v>0</v>
      </c>
      <c r="BE804" s="289">
        <f t="shared" si="214"/>
        <v>0</v>
      </c>
      <c r="BF804" s="289">
        <f t="shared" si="214"/>
        <v>0</v>
      </c>
      <c r="BG804" s="289">
        <f t="shared" si="214"/>
        <v>0</v>
      </c>
      <c r="BH804" s="289">
        <f t="shared" si="214"/>
        <v>0</v>
      </c>
      <c r="BI804" s="289">
        <f t="shared" si="214"/>
        <v>0</v>
      </c>
      <c r="BJ804" s="289">
        <f t="shared" si="214"/>
        <v>0</v>
      </c>
      <c r="BK804" s="289">
        <f t="shared" si="214"/>
        <v>0</v>
      </c>
      <c r="BL804" s="289">
        <f t="shared" si="214"/>
        <v>0</v>
      </c>
      <c r="BM804" s="289">
        <f t="shared" si="214"/>
        <v>0</v>
      </c>
      <c r="BN804" s="289">
        <f t="shared" si="214"/>
        <v>0</v>
      </c>
      <c r="BO804" s="289">
        <f t="shared" si="214"/>
        <v>0</v>
      </c>
      <c r="BP804" s="289">
        <f t="shared" si="214"/>
        <v>0</v>
      </c>
      <c r="BQ804" s="289">
        <f t="shared" si="214"/>
        <v>0</v>
      </c>
      <c r="BR804" s="289">
        <f t="shared" si="214"/>
        <v>0</v>
      </c>
      <c r="BS804" s="289">
        <f t="shared" si="212"/>
        <v>0</v>
      </c>
      <c r="BT804" s="289">
        <f t="shared" si="210"/>
        <v>0</v>
      </c>
      <c r="BU804" s="289">
        <f t="shared" si="210"/>
        <v>0</v>
      </c>
      <c r="BV804" s="289">
        <f t="shared" si="210"/>
        <v>0</v>
      </c>
      <c r="BW804" s="289">
        <f t="shared" si="210"/>
        <v>0</v>
      </c>
      <c r="BX804" s="289">
        <f t="shared" si="210"/>
        <v>0</v>
      </c>
      <c r="BY804" s="289">
        <f t="shared" si="210"/>
        <v>0</v>
      </c>
      <c r="CA804" s="289">
        <f t="shared" si="211"/>
        <v>0</v>
      </c>
      <c r="CB804" s="289" t="e">
        <f>CB426-#REF!</f>
        <v>#REF!</v>
      </c>
    </row>
    <row r="805" spans="8:80" hidden="1" x14ac:dyDescent="0.35">
      <c r="H805" s="289">
        <f t="shared" ref="H805:W812" si="215">H427-BZ427</f>
        <v>0</v>
      </c>
      <c r="I805" s="289">
        <f t="shared" si="215"/>
        <v>0</v>
      </c>
      <c r="J805" s="289">
        <f t="shared" si="215"/>
        <v>0</v>
      </c>
      <c r="K805" s="289">
        <f t="shared" si="214"/>
        <v>0</v>
      </c>
      <c r="L805" s="289">
        <f t="shared" si="214"/>
        <v>0</v>
      </c>
      <c r="M805" s="289">
        <f t="shared" si="214"/>
        <v>0</v>
      </c>
      <c r="N805" s="289">
        <f t="shared" si="214"/>
        <v>0</v>
      </c>
      <c r="O805" s="289">
        <f t="shared" si="214"/>
        <v>0</v>
      </c>
      <c r="P805" s="289">
        <f t="shared" si="214"/>
        <v>0</v>
      </c>
      <c r="Q805" s="289">
        <f t="shared" si="214"/>
        <v>0</v>
      </c>
      <c r="R805" s="289">
        <f t="shared" si="214"/>
        <v>0</v>
      </c>
      <c r="S805" s="289">
        <f t="shared" si="214"/>
        <v>0</v>
      </c>
      <c r="T805" s="289">
        <f t="shared" si="214"/>
        <v>0</v>
      </c>
      <c r="U805" s="289">
        <f t="shared" si="214"/>
        <v>0</v>
      </c>
      <c r="V805" s="289">
        <f t="shared" si="214"/>
        <v>0</v>
      </c>
      <c r="W805" s="289">
        <f t="shared" si="214"/>
        <v>0</v>
      </c>
      <c r="X805" s="289">
        <f t="shared" si="214"/>
        <v>0</v>
      </c>
      <c r="Y805" s="289">
        <f t="shared" si="214"/>
        <v>0</v>
      </c>
      <c r="Z805" s="289">
        <f t="shared" si="214"/>
        <v>0</v>
      </c>
      <c r="AA805" s="289">
        <f t="shared" si="214"/>
        <v>0</v>
      </c>
      <c r="AB805" s="289">
        <f t="shared" si="214"/>
        <v>0</v>
      </c>
      <c r="AC805" s="289">
        <f t="shared" si="214"/>
        <v>0</v>
      </c>
      <c r="AD805" s="289">
        <f t="shared" si="214"/>
        <v>0</v>
      </c>
      <c r="AE805" s="289">
        <f t="shared" si="214"/>
        <v>0</v>
      </c>
      <c r="AF805" s="289">
        <f t="shared" si="214"/>
        <v>0</v>
      </c>
      <c r="AG805" s="289">
        <f t="shared" si="214"/>
        <v>0</v>
      </c>
      <c r="AH805" s="289">
        <f t="shared" si="214"/>
        <v>0</v>
      </c>
      <c r="AI805" s="289">
        <f t="shared" si="214"/>
        <v>0</v>
      </c>
      <c r="AJ805" s="289">
        <f t="shared" si="214"/>
        <v>0</v>
      </c>
      <c r="AK805" s="289">
        <f t="shared" si="214"/>
        <v>0</v>
      </c>
      <c r="AL805" s="289">
        <f t="shared" si="214"/>
        <v>0</v>
      </c>
      <c r="AM805" s="289">
        <f t="shared" si="214"/>
        <v>0</v>
      </c>
      <c r="AN805" s="289">
        <f t="shared" si="214"/>
        <v>0</v>
      </c>
      <c r="AO805" s="289">
        <f t="shared" si="214"/>
        <v>0</v>
      </c>
      <c r="AP805" s="289">
        <f t="shared" si="214"/>
        <v>0</v>
      </c>
      <c r="AQ805" s="289">
        <f t="shared" si="214"/>
        <v>0</v>
      </c>
      <c r="AR805" s="289">
        <f t="shared" si="214"/>
        <v>0</v>
      </c>
      <c r="AS805" s="289">
        <f t="shared" si="214"/>
        <v>0</v>
      </c>
      <c r="AT805" s="289">
        <f t="shared" si="214"/>
        <v>0</v>
      </c>
      <c r="AU805" s="289">
        <f t="shared" si="214"/>
        <v>0</v>
      </c>
      <c r="AV805" s="289">
        <f t="shared" si="214"/>
        <v>0</v>
      </c>
      <c r="AW805" s="289">
        <f t="shared" si="214"/>
        <v>0</v>
      </c>
      <c r="AX805" s="289">
        <f t="shared" si="214"/>
        <v>0</v>
      </c>
      <c r="AY805" s="289">
        <f t="shared" si="214"/>
        <v>0</v>
      </c>
      <c r="AZ805" s="289">
        <f t="shared" si="214"/>
        <v>0</v>
      </c>
      <c r="BA805" s="289">
        <f t="shared" si="214"/>
        <v>0</v>
      </c>
      <c r="BB805" s="289">
        <f t="shared" si="214"/>
        <v>0</v>
      </c>
      <c r="BC805" s="289">
        <f t="shared" si="214"/>
        <v>0</v>
      </c>
      <c r="BD805" s="289">
        <f t="shared" si="214"/>
        <v>0</v>
      </c>
      <c r="BE805" s="289">
        <f t="shared" si="214"/>
        <v>0</v>
      </c>
      <c r="BF805" s="289">
        <f t="shared" si="214"/>
        <v>0</v>
      </c>
      <c r="BG805" s="289">
        <f t="shared" si="214"/>
        <v>0</v>
      </c>
      <c r="BH805" s="289">
        <f t="shared" si="214"/>
        <v>0</v>
      </c>
      <c r="BI805" s="289">
        <f t="shared" si="214"/>
        <v>0</v>
      </c>
      <c r="BJ805" s="289">
        <f t="shared" si="214"/>
        <v>0</v>
      </c>
      <c r="BK805" s="289">
        <f t="shared" si="214"/>
        <v>0</v>
      </c>
      <c r="BL805" s="289">
        <f t="shared" si="214"/>
        <v>0</v>
      </c>
      <c r="BM805" s="289">
        <f t="shared" si="214"/>
        <v>0</v>
      </c>
      <c r="BN805" s="289">
        <f t="shared" si="214"/>
        <v>0</v>
      </c>
      <c r="BO805" s="289">
        <f t="shared" si="214"/>
        <v>0</v>
      </c>
      <c r="BP805" s="289">
        <f t="shared" si="214"/>
        <v>0</v>
      </c>
      <c r="BQ805" s="289">
        <f t="shared" si="214"/>
        <v>0</v>
      </c>
      <c r="BR805" s="289">
        <f t="shared" si="214"/>
        <v>0</v>
      </c>
      <c r="BS805" s="289">
        <f t="shared" si="212"/>
        <v>0</v>
      </c>
      <c r="BT805" s="289">
        <f t="shared" si="210"/>
        <v>0</v>
      </c>
      <c r="BU805" s="289">
        <f t="shared" si="210"/>
        <v>0</v>
      </c>
      <c r="BV805" s="289">
        <f t="shared" si="210"/>
        <v>0</v>
      </c>
      <c r="BW805" s="289">
        <f t="shared" si="210"/>
        <v>0</v>
      </c>
      <c r="BX805" s="289">
        <f t="shared" si="210"/>
        <v>0</v>
      </c>
      <c r="BY805" s="289">
        <f t="shared" si="210"/>
        <v>0</v>
      </c>
      <c r="CA805" s="289">
        <f t="shared" si="211"/>
        <v>0</v>
      </c>
      <c r="CB805" s="289" t="e">
        <f>CB427-#REF!</f>
        <v>#REF!</v>
      </c>
    </row>
    <row r="806" spans="8:80" hidden="1" x14ac:dyDescent="0.35">
      <c r="H806" s="289">
        <f t="shared" si="215"/>
        <v>0</v>
      </c>
      <c r="I806" s="289">
        <f t="shared" si="215"/>
        <v>0</v>
      </c>
      <c r="J806" s="289">
        <f t="shared" si="215"/>
        <v>0</v>
      </c>
      <c r="K806" s="289">
        <f t="shared" si="214"/>
        <v>0</v>
      </c>
      <c r="L806" s="289">
        <f t="shared" si="214"/>
        <v>0</v>
      </c>
      <c r="M806" s="289">
        <f t="shared" si="214"/>
        <v>0</v>
      </c>
      <c r="N806" s="289">
        <f t="shared" si="214"/>
        <v>0</v>
      </c>
      <c r="O806" s="289">
        <f t="shared" si="214"/>
        <v>0</v>
      </c>
      <c r="P806" s="289">
        <f t="shared" si="214"/>
        <v>0</v>
      </c>
      <c r="Q806" s="289">
        <f t="shared" si="214"/>
        <v>0</v>
      </c>
      <c r="R806" s="289">
        <f t="shared" si="214"/>
        <v>0</v>
      </c>
      <c r="S806" s="289">
        <f t="shared" si="214"/>
        <v>0</v>
      </c>
      <c r="T806" s="289">
        <f t="shared" si="214"/>
        <v>0</v>
      </c>
      <c r="U806" s="289">
        <f t="shared" si="214"/>
        <v>0</v>
      </c>
      <c r="V806" s="289">
        <f t="shared" si="214"/>
        <v>0</v>
      </c>
      <c r="W806" s="289">
        <f t="shared" si="214"/>
        <v>0</v>
      </c>
      <c r="X806" s="289">
        <f t="shared" si="214"/>
        <v>0</v>
      </c>
      <c r="Y806" s="289">
        <f t="shared" si="214"/>
        <v>0</v>
      </c>
      <c r="Z806" s="289">
        <f t="shared" si="214"/>
        <v>0</v>
      </c>
      <c r="AA806" s="289">
        <f t="shared" si="214"/>
        <v>0</v>
      </c>
      <c r="AB806" s="289">
        <f t="shared" si="214"/>
        <v>0</v>
      </c>
      <c r="AC806" s="289">
        <f t="shared" si="214"/>
        <v>0</v>
      </c>
      <c r="AD806" s="289">
        <f t="shared" si="214"/>
        <v>0</v>
      </c>
      <c r="AE806" s="289">
        <f t="shared" si="214"/>
        <v>0</v>
      </c>
      <c r="AF806" s="289">
        <f t="shared" si="214"/>
        <v>0</v>
      </c>
      <c r="AG806" s="289">
        <f t="shared" si="214"/>
        <v>0</v>
      </c>
      <c r="AH806" s="289">
        <f t="shared" si="214"/>
        <v>0</v>
      </c>
      <c r="AI806" s="289">
        <f t="shared" si="214"/>
        <v>0</v>
      </c>
      <c r="AJ806" s="289">
        <f t="shared" si="214"/>
        <v>0</v>
      </c>
      <c r="AK806" s="289">
        <f t="shared" si="214"/>
        <v>0</v>
      </c>
      <c r="AL806" s="289">
        <f t="shared" si="214"/>
        <v>0</v>
      </c>
      <c r="AM806" s="289">
        <f t="shared" si="214"/>
        <v>0</v>
      </c>
      <c r="AN806" s="289">
        <f t="shared" si="214"/>
        <v>0</v>
      </c>
      <c r="AO806" s="289">
        <f t="shared" si="214"/>
        <v>0</v>
      </c>
      <c r="AP806" s="289">
        <f t="shared" si="214"/>
        <v>0</v>
      </c>
      <c r="AQ806" s="289">
        <f t="shared" si="214"/>
        <v>0</v>
      </c>
      <c r="AR806" s="289">
        <f t="shared" si="214"/>
        <v>0</v>
      </c>
      <c r="AS806" s="289">
        <f t="shared" si="214"/>
        <v>0</v>
      </c>
      <c r="AT806" s="289">
        <f t="shared" si="214"/>
        <v>0</v>
      </c>
      <c r="AU806" s="289">
        <f t="shared" si="214"/>
        <v>0</v>
      </c>
      <c r="AV806" s="289">
        <f t="shared" si="214"/>
        <v>0</v>
      </c>
      <c r="AW806" s="289">
        <f t="shared" si="214"/>
        <v>0</v>
      </c>
      <c r="AX806" s="289">
        <f t="shared" si="214"/>
        <v>0</v>
      </c>
      <c r="AY806" s="289">
        <f t="shared" si="214"/>
        <v>0</v>
      </c>
      <c r="AZ806" s="289">
        <f t="shared" si="214"/>
        <v>0</v>
      </c>
      <c r="BA806" s="289">
        <f t="shared" si="214"/>
        <v>0</v>
      </c>
      <c r="BB806" s="289">
        <f t="shared" si="214"/>
        <v>0</v>
      </c>
      <c r="BC806" s="289">
        <f t="shared" si="214"/>
        <v>0</v>
      </c>
      <c r="BD806" s="289">
        <f t="shared" si="214"/>
        <v>0</v>
      </c>
      <c r="BE806" s="289">
        <f t="shared" si="214"/>
        <v>0</v>
      </c>
      <c r="BF806" s="289">
        <f t="shared" si="214"/>
        <v>0</v>
      </c>
      <c r="BG806" s="289">
        <f t="shared" si="214"/>
        <v>0</v>
      </c>
      <c r="BH806" s="289">
        <f t="shared" si="214"/>
        <v>0</v>
      </c>
      <c r="BI806" s="289">
        <f t="shared" si="214"/>
        <v>0</v>
      </c>
      <c r="BJ806" s="289">
        <f t="shared" si="214"/>
        <v>0</v>
      </c>
      <c r="BK806" s="289">
        <f t="shared" si="214"/>
        <v>0</v>
      </c>
      <c r="BL806" s="289">
        <f t="shared" si="214"/>
        <v>0</v>
      </c>
      <c r="BM806" s="289">
        <f t="shared" si="214"/>
        <v>0</v>
      </c>
      <c r="BN806" s="289">
        <f t="shared" si="214"/>
        <v>0</v>
      </c>
      <c r="BO806" s="289">
        <f t="shared" si="214"/>
        <v>0</v>
      </c>
      <c r="BP806" s="289">
        <f t="shared" si="214"/>
        <v>0</v>
      </c>
      <c r="BQ806" s="289">
        <f t="shared" si="214"/>
        <v>0</v>
      </c>
      <c r="BR806" s="289">
        <f t="shared" si="214"/>
        <v>0</v>
      </c>
      <c r="BS806" s="289">
        <f t="shared" si="212"/>
        <v>0</v>
      </c>
      <c r="BT806" s="289">
        <f t="shared" si="210"/>
        <v>0</v>
      </c>
      <c r="BU806" s="289">
        <f t="shared" si="210"/>
        <v>0</v>
      </c>
      <c r="BV806" s="289">
        <f t="shared" si="210"/>
        <v>0</v>
      </c>
      <c r="BW806" s="289">
        <f t="shared" si="210"/>
        <v>0</v>
      </c>
      <c r="BX806" s="289">
        <f t="shared" si="210"/>
        <v>0</v>
      </c>
      <c r="BY806" s="289">
        <f t="shared" si="210"/>
        <v>0</v>
      </c>
      <c r="CA806" s="289">
        <f t="shared" si="211"/>
        <v>0</v>
      </c>
      <c r="CB806" s="289" t="e">
        <f>CB428-#REF!</f>
        <v>#REF!</v>
      </c>
    </row>
    <row r="807" spans="8:80" hidden="1" x14ac:dyDescent="0.35">
      <c r="H807" s="289">
        <f t="shared" si="215"/>
        <v>0</v>
      </c>
      <c r="I807" s="289">
        <f t="shared" si="215"/>
        <v>0</v>
      </c>
      <c r="J807" s="289">
        <f t="shared" si="215"/>
        <v>0</v>
      </c>
      <c r="K807" s="289">
        <f t="shared" si="214"/>
        <v>0</v>
      </c>
      <c r="L807" s="289">
        <f t="shared" si="214"/>
        <v>0</v>
      </c>
      <c r="M807" s="289">
        <f t="shared" si="214"/>
        <v>0</v>
      </c>
      <c r="N807" s="289">
        <f t="shared" si="214"/>
        <v>0</v>
      </c>
      <c r="O807" s="289">
        <f t="shared" si="214"/>
        <v>0</v>
      </c>
      <c r="P807" s="289">
        <f t="shared" si="214"/>
        <v>0</v>
      </c>
      <c r="Q807" s="289">
        <f t="shared" si="214"/>
        <v>0</v>
      </c>
      <c r="R807" s="289">
        <f t="shared" si="214"/>
        <v>0</v>
      </c>
      <c r="S807" s="289">
        <f t="shared" si="214"/>
        <v>0</v>
      </c>
      <c r="T807" s="289">
        <f t="shared" si="214"/>
        <v>0</v>
      </c>
      <c r="U807" s="289">
        <f t="shared" si="214"/>
        <v>0</v>
      </c>
      <c r="V807" s="289">
        <f t="shared" si="214"/>
        <v>0</v>
      </c>
      <c r="W807" s="289">
        <f t="shared" si="214"/>
        <v>0</v>
      </c>
      <c r="X807" s="289">
        <f t="shared" si="214"/>
        <v>0</v>
      </c>
      <c r="Y807" s="289">
        <f t="shared" si="214"/>
        <v>0</v>
      </c>
      <c r="Z807" s="289">
        <f t="shared" si="214"/>
        <v>0</v>
      </c>
      <c r="AA807" s="289">
        <f t="shared" si="214"/>
        <v>0</v>
      </c>
      <c r="AB807" s="289">
        <f t="shared" si="214"/>
        <v>0</v>
      </c>
      <c r="AC807" s="289">
        <f t="shared" si="214"/>
        <v>0</v>
      </c>
      <c r="AD807" s="289">
        <f t="shared" si="214"/>
        <v>0</v>
      </c>
      <c r="AE807" s="289">
        <f t="shared" si="214"/>
        <v>0</v>
      </c>
      <c r="AF807" s="289">
        <f t="shared" si="214"/>
        <v>0</v>
      </c>
      <c r="AG807" s="289">
        <f t="shared" si="214"/>
        <v>0</v>
      </c>
      <c r="AH807" s="289">
        <f t="shared" si="214"/>
        <v>0</v>
      </c>
      <c r="AI807" s="289">
        <f t="shared" si="214"/>
        <v>0</v>
      </c>
      <c r="AJ807" s="289">
        <f t="shared" si="214"/>
        <v>0</v>
      </c>
      <c r="AK807" s="289">
        <f t="shared" si="214"/>
        <v>0</v>
      </c>
      <c r="AL807" s="289">
        <f t="shared" si="214"/>
        <v>0</v>
      </c>
      <c r="AM807" s="289">
        <f t="shared" si="214"/>
        <v>0</v>
      </c>
      <c r="AN807" s="289">
        <f t="shared" si="214"/>
        <v>0</v>
      </c>
      <c r="AO807" s="289">
        <f t="shared" si="214"/>
        <v>0</v>
      </c>
      <c r="AP807" s="289">
        <f t="shared" si="214"/>
        <v>0</v>
      </c>
      <c r="AQ807" s="289">
        <f t="shared" si="214"/>
        <v>0</v>
      </c>
      <c r="AR807" s="289">
        <f t="shared" si="214"/>
        <v>0</v>
      </c>
      <c r="AS807" s="289">
        <f t="shared" si="214"/>
        <v>0</v>
      </c>
      <c r="AT807" s="289">
        <f t="shared" si="214"/>
        <v>0</v>
      </c>
      <c r="AU807" s="289">
        <f t="shared" si="214"/>
        <v>0</v>
      </c>
      <c r="AV807" s="289">
        <f t="shared" si="214"/>
        <v>0</v>
      </c>
      <c r="AW807" s="289">
        <f t="shared" si="214"/>
        <v>0</v>
      </c>
      <c r="AX807" s="289">
        <f t="shared" si="214"/>
        <v>0</v>
      </c>
      <c r="AY807" s="289">
        <f t="shared" si="214"/>
        <v>0</v>
      </c>
      <c r="AZ807" s="289">
        <f t="shared" si="214"/>
        <v>0</v>
      </c>
      <c r="BA807" s="289">
        <f t="shared" si="214"/>
        <v>0</v>
      </c>
      <c r="BB807" s="289">
        <f t="shared" si="214"/>
        <v>0</v>
      </c>
      <c r="BC807" s="289">
        <f t="shared" si="214"/>
        <v>0</v>
      </c>
      <c r="BD807" s="289">
        <f t="shared" si="214"/>
        <v>0</v>
      </c>
      <c r="BE807" s="289">
        <f t="shared" si="214"/>
        <v>0</v>
      </c>
      <c r="BF807" s="289">
        <f t="shared" si="214"/>
        <v>0</v>
      </c>
      <c r="BG807" s="289">
        <f t="shared" si="214"/>
        <v>0</v>
      </c>
      <c r="BH807" s="289">
        <f t="shared" si="214"/>
        <v>0</v>
      </c>
      <c r="BI807" s="289">
        <f t="shared" si="214"/>
        <v>0</v>
      </c>
      <c r="BJ807" s="289">
        <f t="shared" si="214"/>
        <v>0</v>
      </c>
      <c r="BK807" s="289">
        <f t="shared" si="214"/>
        <v>0</v>
      </c>
      <c r="BL807" s="289">
        <f t="shared" si="214"/>
        <v>0</v>
      </c>
      <c r="BM807" s="289">
        <f t="shared" si="214"/>
        <v>0</v>
      </c>
      <c r="BN807" s="289">
        <f t="shared" si="214"/>
        <v>0</v>
      </c>
      <c r="BO807" s="289">
        <f t="shared" si="214"/>
        <v>0</v>
      </c>
      <c r="BP807" s="289">
        <f t="shared" si="214"/>
        <v>0</v>
      </c>
      <c r="BQ807" s="289">
        <f t="shared" si="214"/>
        <v>0</v>
      </c>
      <c r="BR807" s="289">
        <f t="shared" si="214"/>
        <v>0</v>
      </c>
      <c r="BS807" s="289">
        <f t="shared" si="212"/>
        <v>0</v>
      </c>
      <c r="BT807" s="289">
        <f t="shared" si="210"/>
        <v>0</v>
      </c>
      <c r="BU807" s="289">
        <f t="shared" si="210"/>
        <v>0</v>
      </c>
      <c r="BV807" s="289">
        <f t="shared" si="210"/>
        <v>0</v>
      </c>
      <c r="BW807" s="289">
        <f t="shared" si="210"/>
        <v>0</v>
      </c>
      <c r="BX807" s="289">
        <f t="shared" si="210"/>
        <v>0</v>
      </c>
      <c r="BY807" s="289">
        <f t="shared" si="210"/>
        <v>0</v>
      </c>
      <c r="CA807" s="289">
        <f t="shared" si="211"/>
        <v>0</v>
      </c>
      <c r="CB807" s="289" t="e">
        <f>CB429-#REF!</f>
        <v>#REF!</v>
      </c>
    </row>
    <row r="808" spans="8:80" hidden="1" x14ac:dyDescent="0.35">
      <c r="H808" s="289">
        <f t="shared" si="215"/>
        <v>-1586561</v>
      </c>
      <c r="I808" s="289">
        <f t="shared" si="215"/>
        <v>0</v>
      </c>
      <c r="J808" s="289">
        <f t="shared" si="215"/>
        <v>0</v>
      </c>
      <c r="K808" s="289">
        <f t="shared" si="214"/>
        <v>0</v>
      </c>
      <c r="L808" s="289">
        <f t="shared" si="214"/>
        <v>0</v>
      </c>
      <c r="M808" s="289">
        <f t="shared" si="214"/>
        <v>0</v>
      </c>
      <c r="N808" s="289">
        <f t="shared" si="214"/>
        <v>0</v>
      </c>
      <c r="O808" s="289">
        <f t="shared" si="214"/>
        <v>0</v>
      </c>
      <c r="P808" s="289">
        <f t="shared" si="214"/>
        <v>0</v>
      </c>
      <c r="Q808" s="289">
        <f t="shared" si="214"/>
        <v>0</v>
      </c>
      <c r="R808" s="289">
        <f t="shared" si="214"/>
        <v>0</v>
      </c>
      <c r="S808" s="289">
        <f t="shared" si="214"/>
        <v>0</v>
      </c>
      <c r="T808" s="289">
        <f t="shared" si="214"/>
        <v>0</v>
      </c>
      <c r="U808" s="289">
        <f t="shared" si="214"/>
        <v>0</v>
      </c>
      <c r="V808" s="289">
        <f t="shared" si="214"/>
        <v>0</v>
      </c>
      <c r="W808" s="289">
        <f t="shared" si="214"/>
        <v>0</v>
      </c>
      <c r="X808" s="289">
        <f t="shared" si="214"/>
        <v>0</v>
      </c>
      <c r="Y808" s="289">
        <f t="shared" si="214"/>
        <v>0</v>
      </c>
      <c r="Z808" s="289">
        <f t="shared" ref="Z808:BR812" si="216">Z430-CR430</f>
        <v>0</v>
      </c>
      <c r="AA808" s="289">
        <f t="shared" si="216"/>
        <v>0</v>
      </c>
      <c r="AB808" s="289">
        <f t="shared" si="216"/>
        <v>0</v>
      </c>
      <c r="AC808" s="289">
        <f t="shared" si="216"/>
        <v>0</v>
      </c>
      <c r="AD808" s="289">
        <f t="shared" si="216"/>
        <v>0</v>
      </c>
      <c r="AE808" s="289">
        <f t="shared" si="216"/>
        <v>0</v>
      </c>
      <c r="AF808" s="289">
        <f t="shared" si="216"/>
        <v>0</v>
      </c>
      <c r="AG808" s="289">
        <f t="shared" si="216"/>
        <v>-250670</v>
      </c>
      <c r="AH808" s="289">
        <f t="shared" si="216"/>
        <v>0</v>
      </c>
      <c r="AI808" s="289">
        <f t="shared" si="216"/>
        <v>0</v>
      </c>
      <c r="AJ808" s="289">
        <f t="shared" si="216"/>
        <v>0</v>
      </c>
      <c r="AK808" s="289">
        <f t="shared" si="216"/>
        <v>0</v>
      </c>
      <c r="AL808" s="289">
        <f t="shared" si="216"/>
        <v>0</v>
      </c>
      <c r="AM808" s="289">
        <f t="shared" si="216"/>
        <v>0</v>
      </c>
      <c r="AN808" s="289">
        <f t="shared" si="216"/>
        <v>0</v>
      </c>
      <c r="AO808" s="289">
        <f t="shared" si="216"/>
        <v>0</v>
      </c>
      <c r="AP808" s="289">
        <f t="shared" si="216"/>
        <v>0</v>
      </c>
      <c r="AQ808" s="289">
        <f t="shared" si="216"/>
        <v>0</v>
      </c>
      <c r="AR808" s="289">
        <f t="shared" si="216"/>
        <v>0</v>
      </c>
      <c r="AS808" s="289">
        <f t="shared" si="216"/>
        <v>0</v>
      </c>
      <c r="AT808" s="289">
        <f t="shared" si="216"/>
        <v>0</v>
      </c>
      <c r="AU808" s="289">
        <f t="shared" si="216"/>
        <v>0</v>
      </c>
      <c r="AV808" s="289">
        <f t="shared" si="216"/>
        <v>0</v>
      </c>
      <c r="AW808" s="289">
        <f t="shared" si="216"/>
        <v>0</v>
      </c>
      <c r="AX808" s="289">
        <f t="shared" si="216"/>
        <v>0</v>
      </c>
      <c r="AY808" s="289">
        <f t="shared" si="216"/>
        <v>0</v>
      </c>
      <c r="AZ808" s="289">
        <f t="shared" si="216"/>
        <v>0</v>
      </c>
      <c r="BA808" s="289">
        <f t="shared" si="216"/>
        <v>0</v>
      </c>
      <c r="BB808" s="289">
        <f t="shared" si="216"/>
        <v>0</v>
      </c>
      <c r="BC808" s="289">
        <f t="shared" si="216"/>
        <v>0</v>
      </c>
      <c r="BD808" s="289">
        <f t="shared" si="216"/>
        <v>0</v>
      </c>
      <c r="BE808" s="289">
        <f t="shared" si="216"/>
        <v>0</v>
      </c>
      <c r="BF808" s="289">
        <f t="shared" si="216"/>
        <v>-1335891</v>
      </c>
      <c r="BG808" s="289">
        <f t="shared" si="216"/>
        <v>0</v>
      </c>
      <c r="BH808" s="289">
        <f t="shared" si="216"/>
        <v>0</v>
      </c>
      <c r="BI808" s="289">
        <f t="shared" si="216"/>
        <v>0</v>
      </c>
      <c r="BJ808" s="289">
        <f t="shared" si="216"/>
        <v>0</v>
      </c>
      <c r="BK808" s="289">
        <f t="shared" si="216"/>
        <v>0</v>
      </c>
      <c r="BL808" s="289">
        <f t="shared" si="216"/>
        <v>0</v>
      </c>
      <c r="BM808" s="289">
        <f t="shared" si="216"/>
        <v>0</v>
      </c>
      <c r="BN808" s="289">
        <f t="shared" si="216"/>
        <v>0</v>
      </c>
      <c r="BO808" s="289">
        <f t="shared" si="216"/>
        <v>0</v>
      </c>
      <c r="BP808" s="289">
        <f t="shared" si="216"/>
        <v>0</v>
      </c>
      <c r="BQ808" s="289">
        <f t="shared" si="216"/>
        <v>0</v>
      </c>
      <c r="BR808" s="289">
        <f t="shared" si="216"/>
        <v>0</v>
      </c>
      <c r="BS808" s="289">
        <f t="shared" si="212"/>
        <v>0</v>
      </c>
      <c r="BT808" s="289">
        <f t="shared" si="210"/>
        <v>0</v>
      </c>
      <c r="BU808" s="289">
        <f t="shared" si="210"/>
        <v>0</v>
      </c>
      <c r="BV808" s="289">
        <f t="shared" si="210"/>
        <v>0</v>
      </c>
      <c r="BW808" s="289">
        <f t="shared" si="210"/>
        <v>0</v>
      </c>
      <c r="BX808" s="289">
        <f t="shared" si="210"/>
        <v>0</v>
      </c>
      <c r="BY808" s="289">
        <f t="shared" si="210"/>
        <v>0</v>
      </c>
      <c r="CA808" s="289">
        <f t="shared" si="211"/>
        <v>0</v>
      </c>
      <c r="CB808" s="289" t="e">
        <f>CB430-#REF!</f>
        <v>#REF!</v>
      </c>
    </row>
    <row r="809" spans="8:80" hidden="1" x14ac:dyDescent="0.35">
      <c r="H809" s="289">
        <f t="shared" si="215"/>
        <v>-1586561</v>
      </c>
      <c r="I809" s="289">
        <f t="shared" si="215"/>
        <v>0</v>
      </c>
      <c r="J809" s="289">
        <f t="shared" si="215"/>
        <v>0</v>
      </c>
      <c r="K809" s="289">
        <f t="shared" si="215"/>
        <v>0</v>
      </c>
      <c r="L809" s="289">
        <f t="shared" si="215"/>
        <v>0</v>
      </c>
      <c r="M809" s="289">
        <f t="shared" si="215"/>
        <v>0</v>
      </c>
      <c r="N809" s="289">
        <f t="shared" si="215"/>
        <v>0</v>
      </c>
      <c r="O809" s="289">
        <f t="shared" si="215"/>
        <v>0</v>
      </c>
      <c r="P809" s="289">
        <f t="shared" si="215"/>
        <v>0</v>
      </c>
      <c r="Q809" s="289">
        <f t="shared" si="215"/>
        <v>0</v>
      </c>
      <c r="R809" s="289">
        <f t="shared" si="215"/>
        <v>0</v>
      </c>
      <c r="S809" s="289">
        <f t="shared" si="215"/>
        <v>0</v>
      </c>
      <c r="T809" s="289">
        <f t="shared" si="215"/>
        <v>0</v>
      </c>
      <c r="U809" s="289">
        <f t="shared" si="215"/>
        <v>0</v>
      </c>
      <c r="V809" s="289">
        <f t="shared" si="215"/>
        <v>0</v>
      </c>
      <c r="W809" s="289">
        <f t="shared" si="215"/>
        <v>0</v>
      </c>
      <c r="X809" s="289">
        <f t="shared" ref="X809:Y812" si="217">X431-CP431</f>
        <v>0</v>
      </c>
      <c r="Y809" s="289">
        <f t="shared" si="217"/>
        <v>0</v>
      </c>
      <c r="Z809" s="289">
        <f t="shared" si="216"/>
        <v>0</v>
      </c>
      <c r="AA809" s="289">
        <f t="shared" si="216"/>
        <v>0</v>
      </c>
      <c r="AB809" s="289">
        <f t="shared" si="216"/>
        <v>0</v>
      </c>
      <c r="AC809" s="289">
        <f t="shared" si="216"/>
        <v>0</v>
      </c>
      <c r="AD809" s="289">
        <f t="shared" si="216"/>
        <v>0</v>
      </c>
      <c r="AE809" s="289">
        <f t="shared" si="216"/>
        <v>0</v>
      </c>
      <c r="AF809" s="289">
        <f t="shared" si="216"/>
        <v>0</v>
      </c>
      <c r="AG809" s="289">
        <f t="shared" si="216"/>
        <v>-250670</v>
      </c>
      <c r="AH809" s="289">
        <f t="shared" si="216"/>
        <v>0</v>
      </c>
      <c r="AI809" s="289">
        <f t="shared" si="216"/>
        <v>0</v>
      </c>
      <c r="AJ809" s="289">
        <f t="shared" si="216"/>
        <v>0</v>
      </c>
      <c r="AK809" s="289">
        <f t="shared" si="216"/>
        <v>0</v>
      </c>
      <c r="AL809" s="289">
        <f t="shared" si="216"/>
        <v>0</v>
      </c>
      <c r="AM809" s="289">
        <f t="shared" si="216"/>
        <v>0</v>
      </c>
      <c r="AN809" s="289">
        <f t="shared" si="216"/>
        <v>0</v>
      </c>
      <c r="AO809" s="289">
        <f t="shared" si="216"/>
        <v>0</v>
      </c>
      <c r="AP809" s="289">
        <f t="shared" si="216"/>
        <v>0</v>
      </c>
      <c r="AQ809" s="289">
        <f t="shared" si="216"/>
        <v>0</v>
      </c>
      <c r="AR809" s="289">
        <f t="shared" si="216"/>
        <v>0</v>
      </c>
      <c r="AS809" s="289">
        <f t="shared" si="216"/>
        <v>0</v>
      </c>
      <c r="AT809" s="289">
        <f t="shared" si="216"/>
        <v>0</v>
      </c>
      <c r="AU809" s="289">
        <f t="shared" si="216"/>
        <v>0</v>
      </c>
      <c r="AV809" s="289">
        <f t="shared" si="216"/>
        <v>0</v>
      </c>
      <c r="AW809" s="289">
        <f t="shared" si="216"/>
        <v>0</v>
      </c>
      <c r="AX809" s="289">
        <f t="shared" si="216"/>
        <v>0</v>
      </c>
      <c r="AY809" s="289">
        <f t="shared" si="216"/>
        <v>0</v>
      </c>
      <c r="AZ809" s="289">
        <f t="shared" si="216"/>
        <v>0</v>
      </c>
      <c r="BA809" s="289">
        <f t="shared" si="216"/>
        <v>0</v>
      </c>
      <c r="BB809" s="289">
        <f t="shared" si="216"/>
        <v>0</v>
      </c>
      <c r="BC809" s="289">
        <f t="shared" si="216"/>
        <v>0</v>
      </c>
      <c r="BD809" s="289">
        <f t="shared" si="216"/>
        <v>0</v>
      </c>
      <c r="BE809" s="289">
        <f t="shared" si="216"/>
        <v>0</v>
      </c>
      <c r="BF809" s="289">
        <f t="shared" si="216"/>
        <v>-1335891</v>
      </c>
      <c r="BG809" s="289">
        <f t="shared" si="216"/>
        <v>0</v>
      </c>
      <c r="BH809" s="289">
        <f t="shared" si="216"/>
        <v>0</v>
      </c>
      <c r="BI809" s="289">
        <f t="shared" si="216"/>
        <v>0</v>
      </c>
      <c r="BJ809" s="289">
        <f t="shared" si="216"/>
        <v>0</v>
      </c>
      <c r="BK809" s="289">
        <f t="shared" si="216"/>
        <v>0</v>
      </c>
      <c r="BL809" s="289">
        <f t="shared" si="216"/>
        <v>0</v>
      </c>
      <c r="BM809" s="289">
        <f t="shared" si="216"/>
        <v>0</v>
      </c>
      <c r="BN809" s="289">
        <f t="shared" si="216"/>
        <v>0</v>
      </c>
      <c r="BO809" s="289">
        <f t="shared" si="216"/>
        <v>0</v>
      </c>
      <c r="BP809" s="289">
        <f t="shared" si="216"/>
        <v>0</v>
      </c>
      <c r="BQ809" s="289">
        <f t="shared" si="216"/>
        <v>0</v>
      </c>
      <c r="BR809" s="289">
        <f t="shared" si="216"/>
        <v>0</v>
      </c>
      <c r="BS809" s="289">
        <f t="shared" si="212"/>
        <v>0</v>
      </c>
      <c r="BT809" s="289">
        <f t="shared" si="210"/>
        <v>0</v>
      </c>
      <c r="BU809" s="289">
        <f t="shared" si="210"/>
        <v>0</v>
      </c>
      <c r="BV809" s="289">
        <f t="shared" si="210"/>
        <v>0</v>
      </c>
      <c r="BW809" s="289">
        <f t="shared" si="210"/>
        <v>0</v>
      </c>
      <c r="BX809" s="289">
        <f t="shared" si="210"/>
        <v>0</v>
      </c>
      <c r="BY809" s="289">
        <f t="shared" si="210"/>
        <v>0</v>
      </c>
      <c r="CA809" s="289">
        <f t="shared" si="211"/>
        <v>0</v>
      </c>
      <c r="CB809" s="289" t="e">
        <f>CB431-#REF!</f>
        <v>#REF!</v>
      </c>
    </row>
    <row r="810" spans="8:80" hidden="1" x14ac:dyDescent="0.35">
      <c r="H810" s="289">
        <f t="shared" si="215"/>
        <v>0</v>
      </c>
      <c r="I810" s="289">
        <f t="shared" si="215"/>
        <v>0</v>
      </c>
      <c r="J810" s="289">
        <f t="shared" si="215"/>
        <v>0</v>
      </c>
      <c r="K810" s="289">
        <f t="shared" si="215"/>
        <v>0</v>
      </c>
      <c r="L810" s="289">
        <f t="shared" si="215"/>
        <v>0</v>
      </c>
      <c r="M810" s="289">
        <f t="shared" si="215"/>
        <v>0</v>
      </c>
      <c r="N810" s="289">
        <f t="shared" si="215"/>
        <v>0</v>
      </c>
      <c r="O810" s="289">
        <f t="shared" si="215"/>
        <v>0</v>
      </c>
      <c r="P810" s="289">
        <f t="shared" si="215"/>
        <v>0</v>
      </c>
      <c r="Q810" s="289">
        <f t="shared" si="215"/>
        <v>0</v>
      </c>
      <c r="R810" s="289">
        <f t="shared" si="215"/>
        <v>0</v>
      </c>
      <c r="S810" s="289">
        <f t="shared" si="215"/>
        <v>0</v>
      </c>
      <c r="T810" s="289">
        <f t="shared" si="215"/>
        <v>0</v>
      </c>
      <c r="U810" s="289">
        <f t="shared" si="215"/>
        <v>0</v>
      </c>
      <c r="V810" s="289">
        <f t="shared" si="215"/>
        <v>0</v>
      </c>
      <c r="W810" s="289">
        <f t="shared" si="215"/>
        <v>0</v>
      </c>
      <c r="X810" s="289">
        <f t="shared" si="217"/>
        <v>0</v>
      </c>
      <c r="Y810" s="289">
        <f t="shared" si="217"/>
        <v>0</v>
      </c>
      <c r="Z810" s="289">
        <f t="shared" si="216"/>
        <v>0</v>
      </c>
      <c r="AA810" s="289">
        <f t="shared" si="216"/>
        <v>0</v>
      </c>
      <c r="AB810" s="289">
        <f t="shared" si="216"/>
        <v>0</v>
      </c>
      <c r="AC810" s="289">
        <f t="shared" si="216"/>
        <v>0</v>
      </c>
      <c r="AD810" s="289">
        <f t="shared" si="216"/>
        <v>0</v>
      </c>
      <c r="AE810" s="289">
        <f t="shared" si="216"/>
        <v>0</v>
      </c>
      <c r="AF810" s="289">
        <f t="shared" si="216"/>
        <v>0</v>
      </c>
      <c r="AG810" s="289">
        <f t="shared" si="216"/>
        <v>0</v>
      </c>
      <c r="AH810" s="289">
        <f t="shared" si="216"/>
        <v>0</v>
      </c>
      <c r="AI810" s="289">
        <f t="shared" si="216"/>
        <v>0</v>
      </c>
      <c r="AJ810" s="289">
        <f t="shared" si="216"/>
        <v>0</v>
      </c>
      <c r="AK810" s="289">
        <f t="shared" si="216"/>
        <v>0</v>
      </c>
      <c r="AL810" s="289">
        <f t="shared" si="216"/>
        <v>0</v>
      </c>
      <c r="AM810" s="289">
        <f t="shared" si="216"/>
        <v>0</v>
      </c>
      <c r="AN810" s="289">
        <f t="shared" si="216"/>
        <v>0</v>
      </c>
      <c r="AO810" s="289">
        <f t="shared" si="216"/>
        <v>0</v>
      </c>
      <c r="AP810" s="289">
        <f t="shared" si="216"/>
        <v>0</v>
      </c>
      <c r="AQ810" s="289">
        <f t="shared" si="216"/>
        <v>0</v>
      </c>
      <c r="AR810" s="289">
        <f t="shared" si="216"/>
        <v>0</v>
      </c>
      <c r="AS810" s="289">
        <f t="shared" si="216"/>
        <v>0</v>
      </c>
      <c r="AT810" s="289">
        <f t="shared" si="216"/>
        <v>0</v>
      </c>
      <c r="AU810" s="289">
        <f t="shared" si="216"/>
        <v>0</v>
      </c>
      <c r="AV810" s="289">
        <f t="shared" si="216"/>
        <v>0</v>
      </c>
      <c r="AW810" s="289">
        <f t="shared" si="216"/>
        <v>0</v>
      </c>
      <c r="AX810" s="289">
        <f t="shared" si="216"/>
        <v>0</v>
      </c>
      <c r="AY810" s="289">
        <f t="shared" si="216"/>
        <v>0</v>
      </c>
      <c r="AZ810" s="289">
        <f t="shared" si="216"/>
        <v>0</v>
      </c>
      <c r="BA810" s="289">
        <f t="shared" si="216"/>
        <v>0</v>
      </c>
      <c r="BB810" s="289">
        <f t="shared" si="216"/>
        <v>0</v>
      </c>
      <c r="BC810" s="289">
        <f t="shared" si="216"/>
        <v>0</v>
      </c>
      <c r="BD810" s="289">
        <f t="shared" si="216"/>
        <v>0</v>
      </c>
      <c r="BE810" s="289">
        <f t="shared" si="216"/>
        <v>0</v>
      </c>
      <c r="BF810" s="289">
        <f t="shared" si="216"/>
        <v>0</v>
      </c>
      <c r="BG810" s="289">
        <f t="shared" si="216"/>
        <v>0</v>
      </c>
      <c r="BH810" s="289">
        <f t="shared" si="216"/>
        <v>0</v>
      </c>
      <c r="BI810" s="289">
        <f t="shared" si="216"/>
        <v>0</v>
      </c>
      <c r="BJ810" s="289">
        <f t="shared" si="216"/>
        <v>0</v>
      </c>
      <c r="BK810" s="289">
        <f t="shared" si="216"/>
        <v>0</v>
      </c>
      <c r="BL810" s="289">
        <f t="shared" si="216"/>
        <v>0</v>
      </c>
      <c r="BM810" s="289">
        <f t="shared" si="216"/>
        <v>0</v>
      </c>
      <c r="BN810" s="289">
        <f t="shared" si="216"/>
        <v>0</v>
      </c>
      <c r="BO810" s="289">
        <f t="shared" si="216"/>
        <v>0</v>
      </c>
      <c r="BP810" s="289">
        <f t="shared" si="216"/>
        <v>0</v>
      </c>
      <c r="BQ810" s="289">
        <f t="shared" si="216"/>
        <v>0</v>
      </c>
      <c r="BR810" s="289">
        <f t="shared" si="216"/>
        <v>0</v>
      </c>
      <c r="BS810" s="289">
        <f t="shared" si="212"/>
        <v>0</v>
      </c>
      <c r="BT810" s="289">
        <f t="shared" si="210"/>
        <v>0</v>
      </c>
      <c r="BU810" s="289">
        <f t="shared" si="210"/>
        <v>0</v>
      </c>
      <c r="BV810" s="289">
        <f t="shared" si="210"/>
        <v>0</v>
      </c>
      <c r="BW810" s="289">
        <f t="shared" si="210"/>
        <v>0</v>
      </c>
      <c r="BX810" s="289">
        <f t="shared" si="210"/>
        <v>0</v>
      </c>
      <c r="BY810" s="289">
        <f t="shared" si="210"/>
        <v>0</v>
      </c>
      <c r="CA810" s="289">
        <f t="shared" si="211"/>
        <v>0</v>
      </c>
      <c r="CB810" s="289" t="e">
        <f>CB432-#REF!</f>
        <v>#REF!</v>
      </c>
    </row>
    <row r="811" spans="8:80" hidden="1" x14ac:dyDescent="0.35">
      <c r="H811" s="289">
        <f t="shared" si="215"/>
        <v>-519406</v>
      </c>
      <c r="I811" s="289">
        <f t="shared" si="215"/>
        <v>0</v>
      </c>
      <c r="J811" s="289">
        <f t="shared" si="215"/>
        <v>0</v>
      </c>
      <c r="K811" s="289">
        <f t="shared" si="215"/>
        <v>0</v>
      </c>
      <c r="L811" s="289">
        <f t="shared" si="215"/>
        <v>0</v>
      </c>
      <c r="M811" s="289">
        <f t="shared" si="215"/>
        <v>0</v>
      </c>
      <c r="N811" s="289">
        <f t="shared" si="215"/>
        <v>0</v>
      </c>
      <c r="O811" s="289">
        <f t="shared" si="215"/>
        <v>0</v>
      </c>
      <c r="P811" s="289">
        <f t="shared" si="215"/>
        <v>0</v>
      </c>
      <c r="Q811" s="289">
        <f t="shared" si="215"/>
        <v>0</v>
      </c>
      <c r="R811" s="289">
        <f t="shared" si="215"/>
        <v>0</v>
      </c>
      <c r="S811" s="289">
        <f t="shared" si="215"/>
        <v>0</v>
      </c>
      <c r="T811" s="289">
        <f t="shared" si="215"/>
        <v>0</v>
      </c>
      <c r="U811" s="289">
        <f t="shared" si="215"/>
        <v>0</v>
      </c>
      <c r="V811" s="289">
        <f t="shared" si="215"/>
        <v>0</v>
      </c>
      <c r="W811" s="289">
        <f t="shared" si="215"/>
        <v>0</v>
      </c>
      <c r="X811" s="289">
        <f t="shared" si="217"/>
        <v>0</v>
      </c>
      <c r="Y811" s="289">
        <f t="shared" si="217"/>
        <v>0</v>
      </c>
      <c r="Z811" s="289">
        <f t="shared" si="216"/>
        <v>0</v>
      </c>
      <c r="AA811" s="289">
        <f t="shared" si="216"/>
        <v>0</v>
      </c>
      <c r="AB811" s="289">
        <f t="shared" si="216"/>
        <v>0</v>
      </c>
      <c r="AC811" s="289">
        <f t="shared" si="216"/>
        <v>0</v>
      </c>
      <c r="AD811" s="289">
        <f t="shared" si="216"/>
        <v>0</v>
      </c>
      <c r="AE811" s="289">
        <f t="shared" si="216"/>
        <v>0</v>
      </c>
      <c r="AF811" s="289">
        <f t="shared" si="216"/>
        <v>0</v>
      </c>
      <c r="AG811" s="289">
        <f t="shared" si="216"/>
        <v>0</v>
      </c>
      <c r="AH811" s="289">
        <f t="shared" si="216"/>
        <v>0</v>
      </c>
      <c r="AI811" s="289">
        <f t="shared" si="216"/>
        <v>0</v>
      </c>
      <c r="AJ811" s="289">
        <f t="shared" si="216"/>
        <v>0</v>
      </c>
      <c r="AK811" s="289">
        <f t="shared" si="216"/>
        <v>0</v>
      </c>
      <c r="AL811" s="289">
        <f t="shared" si="216"/>
        <v>0</v>
      </c>
      <c r="AM811" s="289">
        <f t="shared" si="216"/>
        <v>0</v>
      </c>
      <c r="AN811" s="289">
        <f t="shared" si="216"/>
        <v>0</v>
      </c>
      <c r="AO811" s="289">
        <f t="shared" si="216"/>
        <v>0</v>
      </c>
      <c r="AP811" s="289">
        <f t="shared" si="216"/>
        <v>0</v>
      </c>
      <c r="AQ811" s="289">
        <f t="shared" si="216"/>
        <v>0</v>
      </c>
      <c r="AR811" s="289">
        <f t="shared" si="216"/>
        <v>0</v>
      </c>
      <c r="AS811" s="289">
        <f t="shared" si="216"/>
        <v>0</v>
      </c>
      <c r="AT811" s="289">
        <f t="shared" si="216"/>
        <v>0</v>
      </c>
      <c r="AU811" s="289">
        <f t="shared" si="216"/>
        <v>0</v>
      </c>
      <c r="AV811" s="289">
        <f t="shared" si="216"/>
        <v>0</v>
      </c>
      <c r="AW811" s="289">
        <f t="shared" si="216"/>
        <v>0</v>
      </c>
      <c r="AX811" s="289">
        <f t="shared" si="216"/>
        <v>0</v>
      </c>
      <c r="AY811" s="289">
        <f t="shared" si="216"/>
        <v>0</v>
      </c>
      <c r="AZ811" s="289">
        <f t="shared" si="216"/>
        <v>0</v>
      </c>
      <c r="BA811" s="289">
        <f t="shared" si="216"/>
        <v>0</v>
      </c>
      <c r="BB811" s="289">
        <f t="shared" si="216"/>
        <v>0</v>
      </c>
      <c r="BC811" s="289">
        <f t="shared" si="216"/>
        <v>0</v>
      </c>
      <c r="BD811" s="289">
        <f t="shared" si="216"/>
        <v>0</v>
      </c>
      <c r="BE811" s="289">
        <f t="shared" si="216"/>
        <v>0</v>
      </c>
      <c r="BF811" s="289">
        <f t="shared" si="216"/>
        <v>-290637</v>
      </c>
      <c r="BG811" s="289">
        <f t="shared" si="216"/>
        <v>0</v>
      </c>
      <c r="BH811" s="289">
        <f t="shared" si="216"/>
        <v>0</v>
      </c>
      <c r="BI811" s="289">
        <f t="shared" si="216"/>
        <v>0</v>
      </c>
      <c r="BJ811" s="289">
        <f t="shared" si="216"/>
        <v>0</v>
      </c>
      <c r="BK811" s="289">
        <f t="shared" si="216"/>
        <v>-228769</v>
      </c>
      <c r="BL811" s="289">
        <f t="shared" si="216"/>
        <v>0</v>
      </c>
      <c r="BM811" s="289">
        <f t="shared" si="216"/>
        <v>0</v>
      </c>
      <c r="BN811" s="289">
        <f t="shared" si="216"/>
        <v>0</v>
      </c>
      <c r="BO811" s="289">
        <f t="shared" si="216"/>
        <v>0</v>
      </c>
      <c r="BP811" s="289">
        <f t="shared" si="216"/>
        <v>0</v>
      </c>
      <c r="BQ811" s="289">
        <f t="shared" si="216"/>
        <v>0</v>
      </c>
      <c r="BR811" s="289">
        <f t="shared" si="216"/>
        <v>0</v>
      </c>
      <c r="BS811" s="289">
        <f t="shared" si="212"/>
        <v>0</v>
      </c>
      <c r="BT811" s="289">
        <f t="shared" si="210"/>
        <v>0</v>
      </c>
      <c r="BU811" s="289">
        <f t="shared" si="210"/>
        <v>0</v>
      </c>
      <c r="BV811" s="289">
        <f t="shared" si="210"/>
        <v>0</v>
      </c>
      <c r="BW811" s="289">
        <f t="shared" si="210"/>
        <v>0</v>
      </c>
      <c r="BX811" s="289">
        <f t="shared" si="210"/>
        <v>0</v>
      </c>
      <c r="BY811" s="289">
        <f t="shared" si="210"/>
        <v>0</v>
      </c>
      <c r="CA811" s="289">
        <f t="shared" si="211"/>
        <v>0</v>
      </c>
      <c r="CB811" s="289" t="e">
        <f>CB433-#REF!</f>
        <v>#REF!</v>
      </c>
    </row>
    <row r="812" spans="8:80" hidden="1" x14ac:dyDescent="0.35">
      <c r="H812" s="289">
        <f t="shared" si="215"/>
        <v>-519406</v>
      </c>
      <c r="I812" s="289">
        <f t="shared" si="215"/>
        <v>0</v>
      </c>
      <c r="J812" s="289">
        <f t="shared" si="215"/>
        <v>0</v>
      </c>
      <c r="K812" s="289">
        <f t="shared" si="215"/>
        <v>0</v>
      </c>
      <c r="L812" s="289">
        <f t="shared" si="215"/>
        <v>0</v>
      </c>
      <c r="M812" s="289">
        <f t="shared" si="215"/>
        <v>0</v>
      </c>
      <c r="N812" s="289">
        <f t="shared" si="215"/>
        <v>0</v>
      </c>
      <c r="O812" s="289">
        <f t="shared" si="215"/>
        <v>0</v>
      </c>
      <c r="P812" s="289">
        <f t="shared" si="215"/>
        <v>0</v>
      </c>
      <c r="Q812" s="289">
        <f t="shared" si="215"/>
        <v>0</v>
      </c>
      <c r="R812" s="289">
        <f t="shared" si="215"/>
        <v>0</v>
      </c>
      <c r="S812" s="289">
        <f t="shared" si="215"/>
        <v>0</v>
      </c>
      <c r="T812" s="289">
        <f t="shared" si="215"/>
        <v>0</v>
      </c>
      <c r="U812" s="289">
        <f t="shared" si="215"/>
        <v>0</v>
      </c>
      <c r="V812" s="289">
        <f t="shared" si="215"/>
        <v>0</v>
      </c>
      <c r="W812" s="289">
        <f t="shared" si="215"/>
        <v>0</v>
      </c>
      <c r="X812" s="289">
        <f t="shared" si="217"/>
        <v>0</v>
      </c>
      <c r="Y812" s="289">
        <f t="shared" si="217"/>
        <v>0</v>
      </c>
      <c r="Z812" s="289">
        <f t="shared" si="216"/>
        <v>0</v>
      </c>
      <c r="AA812" s="289">
        <f t="shared" si="216"/>
        <v>0</v>
      </c>
      <c r="AB812" s="289">
        <f t="shared" si="216"/>
        <v>0</v>
      </c>
      <c r="AC812" s="289">
        <f t="shared" si="216"/>
        <v>0</v>
      </c>
      <c r="AD812" s="289">
        <f t="shared" si="216"/>
        <v>0</v>
      </c>
      <c r="AE812" s="289">
        <f t="shared" si="216"/>
        <v>0</v>
      </c>
      <c r="AF812" s="289">
        <f t="shared" si="216"/>
        <v>0</v>
      </c>
      <c r="AG812" s="289">
        <f t="shared" si="216"/>
        <v>0</v>
      </c>
      <c r="AH812" s="289">
        <f t="shared" si="216"/>
        <v>0</v>
      </c>
      <c r="AI812" s="289">
        <f t="shared" si="216"/>
        <v>0</v>
      </c>
      <c r="AJ812" s="289">
        <f t="shared" si="216"/>
        <v>0</v>
      </c>
      <c r="AK812" s="289">
        <f t="shared" si="216"/>
        <v>0</v>
      </c>
      <c r="AL812" s="289">
        <f t="shared" si="216"/>
        <v>0</v>
      </c>
      <c r="AM812" s="289">
        <f t="shared" si="216"/>
        <v>0</v>
      </c>
      <c r="AN812" s="289">
        <f t="shared" si="216"/>
        <v>0</v>
      </c>
      <c r="AO812" s="289">
        <f t="shared" si="216"/>
        <v>0</v>
      </c>
      <c r="AP812" s="289">
        <f t="shared" si="216"/>
        <v>0</v>
      </c>
      <c r="AQ812" s="289">
        <f t="shared" si="216"/>
        <v>0</v>
      </c>
      <c r="AR812" s="289">
        <f t="shared" si="216"/>
        <v>0</v>
      </c>
      <c r="AS812" s="289">
        <f t="shared" si="216"/>
        <v>0</v>
      </c>
      <c r="AT812" s="289">
        <f t="shared" si="216"/>
        <v>0</v>
      </c>
      <c r="AU812" s="289">
        <f t="shared" si="216"/>
        <v>0</v>
      </c>
      <c r="AV812" s="289">
        <f t="shared" si="216"/>
        <v>0</v>
      </c>
      <c r="AW812" s="289">
        <f t="shared" si="216"/>
        <v>0</v>
      </c>
      <c r="AX812" s="289">
        <f t="shared" si="216"/>
        <v>0</v>
      </c>
      <c r="AY812" s="289">
        <f t="shared" si="216"/>
        <v>0</v>
      </c>
      <c r="AZ812" s="289">
        <f t="shared" si="216"/>
        <v>0</v>
      </c>
      <c r="BA812" s="289">
        <f t="shared" si="216"/>
        <v>0</v>
      </c>
      <c r="BB812" s="289">
        <f t="shared" si="216"/>
        <v>0</v>
      </c>
      <c r="BC812" s="289">
        <f t="shared" si="216"/>
        <v>0</v>
      </c>
      <c r="BD812" s="289">
        <f t="shared" si="216"/>
        <v>0</v>
      </c>
      <c r="BE812" s="289">
        <f t="shared" si="216"/>
        <v>0</v>
      </c>
      <c r="BF812" s="289">
        <f t="shared" si="216"/>
        <v>-290637</v>
      </c>
      <c r="BG812" s="289">
        <f t="shared" si="216"/>
        <v>0</v>
      </c>
      <c r="BH812" s="289">
        <f t="shared" si="216"/>
        <v>0</v>
      </c>
      <c r="BI812" s="289">
        <f t="shared" si="216"/>
        <v>0</v>
      </c>
      <c r="BJ812" s="289">
        <f t="shared" si="216"/>
        <v>0</v>
      </c>
      <c r="BK812" s="289">
        <f t="shared" si="216"/>
        <v>-228769</v>
      </c>
      <c r="BL812" s="289">
        <f t="shared" si="216"/>
        <v>0</v>
      </c>
      <c r="BM812" s="289">
        <f t="shared" si="216"/>
        <v>0</v>
      </c>
      <c r="BN812" s="289">
        <f t="shared" si="216"/>
        <v>0</v>
      </c>
      <c r="BO812" s="289">
        <f t="shared" si="216"/>
        <v>0</v>
      </c>
      <c r="BP812" s="289">
        <f t="shared" si="216"/>
        <v>0</v>
      </c>
      <c r="BQ812" s="289">
        <f t="shared" si="216"/>
        <v>0</v>
      </c>
      <c r="BR812" s="289">
        <f t="shared" si="216"/>
        <v>0</v>
      </c>
      <c r="BS812" s="289">
        <f t="shared" si="212"/>
        <v>0</v>
      </c>
      <c r="BT812" s="289">
        <f t="shared" si="212"/>
        <v>0</v>
      </c>
      <c r="BU812" s="289">
        <f t="shared" si="212"/>
        <v>0</v>
      </c>
      <c r="BV812" s="289">
        <f t="shared" si="212"/>
        <v>0</v>
      </c>
      <c r="BW812" s="289">
        <f t="shared" si="212"/>
        <v>0</v>
      </c>
      <c r="BX812" s="289">
        <f t="shared" si="212"/>
        <v>0</v>
      </c>
      <c r="BY812" s="289">
        <f t="shared" si="212"/>
        <v>0</v>
      </c>
      <c r="CA812" s="289">
        <f t="shared" si="211"/>
        <v>0</v>
      </c>
      <c r="CB812" s="289" t="e">
        <f>CB434-#REF!</f>
        <v>#REF!</v>
      </c>
    </row>
    <row r="813" spans="8:80" hidden="1" x14ac:dyDescent="0.35">
      <c r="H813" s="289">
        <f t="shared" ref="H813:BS816" si="218">H438-BZ438</f>
        <v>0</v>
      </c>
      <c r="I813" s="289">
        <f t="shared" si="218"/>
        <v>0</v>
      </c>
      <c r="J813" s="289">
        <f t="shared" si="218"/>
        <v>0</v>
      </c>
      <c r="K813" s="289">
        <f t="shared" si="218"/>
        <v>0</v>
      </c>
      <c r="L813" s="289">
        <f t="shared" si="218"/>
        <v>0</v>
      </c>
      <c r="M813" s="289">
        <f t="shared" si="218"/>
        <v>0</v>
      </c>
      <c r="N813" s="289">
        <f t="shared" si="218"/>
        <v>0</v>
      </c>
      <c r="O813" s="289">
        <f t="shared" si="218"/>
        <v>0</v>
      </c>
      <c r="P813" s="289">
        <f t="shared" si="218"/>
        <v>0</v>
      </c>
      <c r="Q813" s="289">
        <f t="shared" si="218"/>
        <v>0</v>
      </c>
      <c r="R813" s="289">
        <f t="shared" si="218"/>
        <v>0</v>
      </c>
      <c r="S813" s="289">
        <f t="shared" si="218"/>
        <v>0</v>
      </c>
      <c r="T813" s="289">
        <f t="shared" si="218"/>
        <v>0</v>
      </c>
      <c r="U813" s="289">
        <f t="shared" si="218"/>
        <v>0</v>
      </c>
      <c r="V813" s="289">
        <f t="shared" si="218"/>
        <v>0</v>
      </c>
      <c r="W813" s="289">
        <f t="shared" si="218"/>
        <v>0</v>
      </c>
      <c r="X813" s="289">
        <f t="shared" si="218"/>
        <v>0</v>
      </c>
      <c r="Y813" s="289">
        <f t="shared" si="218"/>
        <v>0</v>
      </c>
      <c r="Z813" s="289">
        <f t="shared" si="218"/>
        <v>0</v>
      </c>
      <c r="AA813" s="289">
        <f t="shared" si="218"/>
        <v>0</v>
      </c>
      <c r="AB813" s="289">
        <f t="shared" si="218"/>
        <v>0</v>
      </c>
      <c r="AC813" s="289">
        <f t="shared" si="218"/>
        <v>0</v>
      </c>
      <c r="AD813" s="289">
        <f t="shared" si="218"/>
        <v>0</v>
      </c>
      <c r="AE813" s="289">
        <f t="shared" si="218"/>
        <v>0</v>
      </c>
      <c r="AF813" s="289">
        <f t="shared" si="218"/>
        <v>0</v>
      </c>
      <c r="AG813" s="289">
        <f t="shared" si="218"/>
        <v>0</v>
      </c>
      <c r="AH813" s="289">
        <f t="shared" si="218"/>
        <v>0</v>
      </c>
      <c r="AI813" s="289">
        <f t="shared" si="218"/>
        <v>0</v>
      </c>
      <c r="AJ813" s="289">
        <f t="shared" si="218"/>
        <v>0</v>
      </c>
      <c r="AK813" s="289">
        <f t="shared" si="218"/>
        <v>0</v>
      </c>
      <c r="AL813" s="289">
        <f t="shared" si="218"/>
        <v>0</v>
      </c>
      <c r="AM813" s="289">
        <f t="shared" si="218"/>
        <v>0</v>
      </c>
      <c r="AN813" s="289">
        <f t="shared" si="218"/>
        <v>0</v>
      </c>
      <c r="AO813" s="289">
        <f t="shared" si="218"/>
        <v>0</v>
      </c>
      <c r="AP813" s="289">
        <f t="shared" si="218"/>
        <v>0</v>
      </c>
      <c r="AQ813" s="289">
        <f t="shared" si="218"/>
        <v>0</v>
      </c>
      <c r="AR813" s="289">
        <f t="shared" si="218"/>
        <v>0</v>
      </c>
      <c r="AS813" s="289">
        <f t="shared" si="218"/>
        <v>0</v>
      </c>
      <c r="AT813" s="289">
        <f t="shared" si="218"/>
        <v>0</v>
      </c>
      <c r="AU813" s="289">
        <f t="shared" si="218"/>
        <v>0</v>
      </c>
      <c r="AV813" s="289">
        <f t="shared" si="218"/>
        <v>0</v>
      </c>
      <c r="AW813" s="289">
        <f t="shared" si="218"/>
        <v>0</v>
      </c>
      <c r="AX813" s="289">
        <f t="shared" si="218"/>
        <v>0</v>
      </c>
      <c r="AY813" s="289">
        <f t="shared" si="218"/>
        <v>0</v>
      </c>
      <c r="AZ813" s="289">
        <f t="shared" si="218"/>
        <v>0</v>
      </c>
      <c r="BA813" s="289">
        <f t="shared" si="218"/>
        <v>0</v>
      </c>
      <c r="BB813" s="289">
        <f t="shared" si="218"/>
        <v>0</v>
      </c>
      <c r="BC813" s="289">
        <f t="shared" si="218"/>
        <v>0</v>
      </c>
      <c r="BD813" s="289">
        <f t="shared" si="218"/>
        <v>0</v>
      </c>
      <c r="BE813" s="289">
        <f t="shared" si="218"/>
        <v>0</v>
      </c>
      <c r="BF813" s="289">
        <f t="shared" si="218"/>
        <v>0</v>
      </c>
      <c r="BG813" s="289">
        <f t="shared" si="218"/>
        <v>0</v>
      </c>
      <c r="BH813" s="289">
        <f t="shared" si="218"/>
        <v>0</v>
      </c>
      <c r="BI813" s="289">
        <f t="shared" si="218"/>
        <v>0</v>
      </c>
      <c r="BJ813" s="289">
        <f t="shared" si="218"/>
        <v>0</v>
      </c>
      <c r="BK813" s="289">
        <f t="shared" si="218"/>
        <v>0</v>
      </c>
      <c r="BL813" s="289">
        <f t="shared" si="218"/>
        <v>0</v>
      </c>
      <c r="BM813" s="289">
        <f t="shared" si="218"/>
        <v>0</v>
      </c>
      <c r="BN813" s="289">
        <f t="shared" si="218"/>
        <v>0</v>
      </c>
      <c r="BO813" s="289">
        <f t="shared" si="218"/>
        <v>0</v>
      </c>
      <c r="BP813" s="289">
        <f t="shared" si="218"/>
        <v>0</v>
      </c>
      <c r="BQ813" s="289">
        <f t="shared" si="218"/>
        <v>0</v>
      </c>
      <c r="BR813" s="289">
        <f t="shared" si="218"/>
        <v>0</v>
      </c>
      <c r="BS813" s="289">
        <f t="shared" si="218"/>
        <v>0</v>
      </c>
      <c r="BT813" s="289">
        <f t="shared" ref="BT813:BY828" si="219">BT438-EL438</f>
        <v>0</v>
      </c>
      <c r="BU813" s="289">
        <f t="shared" si="219"/>
        <v>0</v>
      </c>
      <c r="BV813" s="289">
        <f t="shared" si="219"/>
        <v>0</v>
      </c>
      <c r="BW813" s="289">
        <f t="shared" si="219"/>
        <v>0</v>
      </c>
      <c r="BX813" s="289">
        <f t="shared" si="219"/>
        <v>0</v>
      </c>
      <c r="BY813" s="289">
        <f t="shared" si="219"/>
        <v>0</v>
      </c>
      <c r="CA813" s="289">
        <f t="shared" ref="CA813:CA828" si="220">CA438-ER438</f>
        <v>0</v>
      </c>
      <c r="CB813" s="289" t="e">
        <f>CB438-#REF!</f>
        <v>#REF!</v>
      </c>
    </row>
    <row r="814" spans="8:80" hidden="1" x14ac:dyDescent="0.35">
      <c r="H814" s="289">
        <f t="shared" si="218"/>
        <v>0</v>
      </c>
      <c r="I814" s="289">
        <f t="shared" si="218"/>
        <v>0</v>
      </c>
      <c r="J814" s="289">
        <f t="shared" si="218"/>
        <v>0</v>
      </c>
      <c r="K814" s="289">
        <f t="shared" si="218"/>
        <v>0</v>
      </c>
      <c r="L814" s="289">
        <f t="shared" si="218"/>
        <v>0</v>
      </c>
      <c r="M814" s="289">
        <f t="shared" si="218"/>
        <v>0</v>
      </c>
      <c r="N814" s="289">
        <f t="shared" si="218"/>
        <v>0</v>
      </c>
      <c r="O814" s="289">
        <f t="shared" si="218"/>
        <v>0</v>
      </c>
      <c r="P814" s="289">
        <f t="shared" si="218"/>
        <v>0</v>
      </c>
      <c r="Q814" s="289">
        <f t="shared" si="218"/>
        <v>0</v>
      </c>
      <c r="R814" s="289">
        <f t="shared" si="218"/>
        <v>0</v>
      </c>
      <c r="S814" s="289">
        <f t="shared" si="218"/>
        <v>0</v>
      </c>
      <c r="T814" s="289">
        <f t="shared" si="218"/>
        <v>0</v>
      </c>
      <c r="U814" s="289">
        <f t="shared" si="218"/>
        <v>0</v>
      </c>
      <c r="V814" s="289">
        <f t="shared" si="218"/>
        <v>0</v>
      </c>
      <c r="W814" s="289">
        <f t="shared" si="218"/>
        <v>0</v>
      </c>
      <c r="X814" s="289">
        <f t="shared" si="218"/>
        <v>0</v>
      </c>
      <c r="Y814" s="289">
        <f t="shared" si="218"/>
        <v>0</v>
      </c>
      <c r="Z814" s="289">
        <f t="shared" si="218"/>
        <v>0</v>
      </c>
      <c r="AA814" s="289">
        <f t="shared" si="218"/>
        <v>0</v>
      </c>
      <c r="AB814" s="289">
        <f t="shared" si="218"/>
        <v>0</v>
      </c>
      <c r="AC814" s="289">
        <f t="shared" si="218"/>
        <v>0</v>
      </c>
      <c r="AD814" s="289">
        <f t="shared" si="218"/>
        <v>0</v>
      </c>
      <c r="AE814" s="289">
        <f t="shared" si="218"/>
        <v>0</v>
      </c>
      <c r="AF814" s="289">
        <f t="shared" si="218"/>
        <v>0</v>
      </c>
      <c r="AG814" s="289">
        <f t="shared" si="218"/>
        <v>0</v>
      </c>
      <c r="AH814" s="289">
        <f t="shared" si="218"/>
        <v>0</v>
      </c>
      <c r="AI814" s="289">
        <f t="shared" si="218"/>
        <v>0</v>
      </c>
      <c r="AJ814" s="289">
        <f t="shared" si="218"/>
        <v>0</v>
      </c>
      <c r="AK814" s="289">
        <f t="shared" si="218"/>
        <v>0</v>
      </c>
      <c r="AL814" s="289">
        <f t="shared" si="218"/>
        <v>0</v>
      </c>
      <c r="AM814" s="289">
        <f t="shared" si="218"/>
        <v>0</v>
      </c>
      <c r="AN814" s="289">
        <f t="shared" si="218"/>
        <v>0</v>
      </c>
      <c r="AO814" s="289">
        <f t="shared" si="218"/>
        <v>0</v>
      </c>
      <c r="AP814" s="289">
        <f t="shared" si="218"/>
        <v>0</v>
      </c>
      <c r="AQ814" s="289">
        <f t="shared" si="218"/>
        <v>0</v>
      </c>
      <c r="AR814" s="289">
        <f t="shared" si="218"/>
        <v>0</v>
      </c>
      <c r="AS814" s="289">
        <f t="shared" si="218"/>
        <v>0</v>
      </c>
      <c r="AT814" s="289">
        <f t="shared" si="218"/>
        <v>0</v>
      </c>
      <c r="AU814" s="289">
        <f t="shared" si="218"/>
        <v>0</v>
      </c>
      <c r="AV814" s="289">
        <f t="shared" si="218"/>
        <v>0</v>
      </c>
      <c r="AW814" s="289">
        <f t="shared" si="218"/>
        <v>0</v>
      </c>
      <c r="AX814" s="289">
        <f t="shared" si="218"/>
        <v>0</v>
      </c>
      <c r="AY814" s="289">
        <f t="shared" si="218"/>
        <v>0</v>
      </c>
      <c r="AZ814" s="289">
        <f t="shared" si="218"/>
        <v>0</v>
      </c>
      <c r="BA814" s="289">
        <f t="shared" si="218"/>
        <v>0</v>
      </c>
      <c r="BB814" s="289">
        <f t="shared" si="218"/>
        <v>0</v>
      </c>
      <c r="BC814" s="289">
        <f t="shared" si="218"/>
        <v>0</v>
      </c>
      <c r="BD814" s="289">
        <f t="shared" si="218"/>
        <v>0</v>
      </c>
      <c r="BE814" s="289">
        <f t="shared" si="218"/>
        <v>0</v>
      </c>
      <c r="BF814" s="289">
        <f t="shared" si="218"/>
        <v>0</v>
      </c>
      <c r="BG814" s="289">
        <f t="shared" si="218"/>
        <v>0</v>
      </c>
      <c r="BH814" s="289">
        <f t="shared" si="218"/>
        <v>0</v>
      </c>
      <c r="BI814" s="289">
        <f t="shared" si="218"/>
        <v>0</v>
      </c>
      <c r="BJ814" s="289">
        <f t="shared" si="218"/>
        <v>0</v>
      </c>
      <c r="BK814" s="289">
        <f t="shared" si="218"/>
        <v>0</v>
      </c>
      <c r="BL814" s="289">
        <f t="shared" si="218"/>
        <v>0</v>
      </c>
      <c r="BM814" s="289">
        <f t="shared" si="218"/>
        <v>0</v>
      </c>
      <c r="BN814" s="289">
        <f t="shared" si="218"/>
        <v>0</v>
      </c>
      <c r="BO814" s="289">
        <f t="shared" si="218"/>
        <v>0</v>
      </c>
      <c r="BP814" s="289">
        <f t="shared" si="218"/>
        <v>0</v>
      </c>
      <c r="BQ814" s="289">
        <f t="shared" si="218"/>
        <v>0</v>
      </c>
      <c r="BR814" s="289">
        <f t="shared" si="218"/>
        <v>0</v>
      </c>
      <c r="BS814" s="289">
        <f t="shared" si="218"/>
        <v>0</v>
      </c>
      <c r="BT814" s="289">
        <f t="shared" si="219"/>
        <v>0</v>
      </c>
      <c r="BU814" s="289">
        <f t="shared" si="219"/>
        <v>0</v>
      </c>
      <c r="BV814" s="289">
        <f t="shared" si="219"/>
        <v>0</v>
      </c>
      <c r="BW814" s="289">
        <f t="shared" si="219"/>
        <v>0</v>
      </c>
      <c r="BX814" s="289">
        <f t="shared" si="219"/>
        <v>0</v>
      </c>
      <c r="BY814" s="289">
        <f t="shared" si="219"/>
        <v>0</v>
      </c>
      <c r="CA814" s="289">
        <f t="shared" si="220"/>
        <v>0</v>
      </c>
      <c r="CB814" s="289" t="e">
        <f>CB439-#REF!</f>
        <v>#REF!</v>
      </c>
    </row>
    <row r="815" spans="8:80" hidden="1" x14ac:dyDescent="0.35">
      <c r="H815" s="289">
        <f t="shared" si="218"/>
        <v>0</v>
      </c>
      <c r="I815" s="289">
        <f t="shared" si="218"/>
        <v>0</v>
      </c>
      <c r="J815" s="289">
        <f t="shared" si="218"/>
        <v>0</v>
      </c>
      <c r="K815" s="289">
        <f t="shared" si="218"/>
        <v>0</v>
      </c>
      <c r="L815" s="289">
        <f t="shared" si="218"/>
        <v>0</v>
      </c>
      <c r="M815" s="289">
        <f t="shared" si="218"/>
        <v>0</v>
      </c>
      <c r="N815" s="289">
        <f t="shared" si="218"/>
        <v>0</v>
      </c>
      <c r="O815" s="289">
        <f t="shared" si="218"/>
        <v>0</v>
      </c>
      <c r="P815" s="289">
        <f t="shared" si="218"/>
        <v>0</v>
      </c>
      <c r="Q815" s="289">
        <f t="shared" si="218"/>
        <v>0</v>
      </c>
      <c r="R815" s="289">
        <f t="shared" si="218"/>
        <v>0</v>
      </c>
      <c r="S815" s="289">
        <f t="shared" si="218"/>
        <v>0</v>
      </c>
      <c r="T815" s="289">
        <f t="shared" si="218"/>
        <v>0</v>
      </c>
      <c r="U815" s="289">
        <f t="shared" si="218"/>
        <v>0</v>
      </c>
      <c r="V815" s="289">
        <f t="shared" si="218"/>
        <v>0</v>
      </c>
      <c r="W815" s="289">
        <f t="shared" si="218"/>
        <v>0</v>
      </c>
      <c r="X815" s="289">
        <f t="shared" si="218"/>
        <v>0</v>
      </c>
      <c r="Y815" s="289">
        <f t="shared" si="218"/>
        <v>0</v>
      </c>
      <c r="Z815" s="289">
        <f t="shared" si="218"/>
        <v>0</v>
      </c>
      <c r="AA815" s="289">
        <f t="shared" si="218"/>
        <v>0</v>
      </c>
      <c r="AB815" s="289">
        <f t="shared" si="218"/>
        <v>0</v>
      </c>
      <c r="AC815" s="289">
        <f t="shared" si="218"/>
        <v>0</v>
      </c>
      <c r="AD815" s="289">
        <f t="shared" si="218"/>
        <v>0</v>
      </c>
      <c r="AE815" s="289">
        <f t="shared" si="218"/>
        <v>0</v>
      </c>
      <c r="AF815" s="289">
        <f t="shared" si="218"/>
        <v>0</v>
      </c>
      <c r="AG815" s="289">
        <f t="shared" si="218"/>
        <v>0</v>
      </c>
      <c r="AH815" s="289">
        <f t="shared" si="218"/>
        <v>0</v>
      </c>
      <c r="AI815" s="289">
        <f t="shared" si="218"/>
        <v>0</v>
      </c>
      <c r="AJ815" s="289">
        <f t="shared" si="218"/>
        <v>0</v>
      </c>
      <c r="AK815" s="289">
        <f t="shared" si="218"/>
        <v>0</v>
      </c>
      <c r="AL815" s="289">
        <f t="shared" si="218"/>
        <v>0</v>
      </c>
      <c r="AM815" s="289">
        <f t="shared" si="218"/>
        <v>0</v>
      </c>
      <c r="AN815" s="289">
        <f t="shared" si="218"/>
        <v>0</v>
      </c>
      <c r="AO815" s="289">
        <f t="shared" si="218"/>
        <v>0</v>
      </c>
      <c r="AP815" s="289">
        <f t="shared" si="218"/>
        <v>0</v>
      </c>
      <c r="AQ815" s="289">
        <f t="shared" si="218"/>
        <v>0</v>
      </c>
      <c r="AR815" s="289">
        <f t="shared" si="218"/>
        <v>0</v>
      </c>
      <c r="AS815" s="289">
        <f t="shared" si="218"/>
        <v>0</v>
      </c>
      <c r="AT815" s="289">
        <f t="shared" si="218"/>
        <v>0</v>
      </c>
      <c r="AU815" s="289">
        <f t="shared" si="218"/>
        <v>0</v>
      </c>
      <c r="AV815" s="289">
        <f t="shared" si="218"/>
        <v>0</v>
      </c>
      <c r="AW815" s="289">
        <f t="shared" si="218"/>
        <v>0</v>
      </c>
      <c r="AX815" s="289">
        <f t="shared" si="218"/>
        <v>0</v>
      </c>
      <c r="AY815" s="289">
        <f t="shared" si="218"/>
        <v>0</v>
      </c>
      <c r="AZ815" s="289">
        <f t="shared" si="218"/>
        <v>0</v>
      </c>
      <c r="BA815" s="289">
        <f t="shared" si="218"/>
        <v>0</v>
      </c>
      <c r="BB815" s="289">
        <f t="shared" si="218"/>
        <v>0</v>
      </c>
      <c r="BC815" s="289">
        <f t="shared" si="218"/>
        <v>0</v>
      </c>
      <c r="BD815" s="289">
        <f t="shared" si="218"/>
        <v>0</v>
      </c>
      <c r="BE815" s="289">
        <f t="shared" si="218"/>
        <v>0</v>
      </c>
      <c r="BF815" s="289">
        <f t="shared" si="218"/>
        <v>0</v>
      </c>
      <c r="BG815" s="289">
        <f t="shared" si="218"/>
        <v>0</v>
      </c>
      <c r="BH815" s="289">
        <f t="shared" si="218"/>
        <v>0</v>
      </c>
      <c r="BI815" s="289">
        <f t="shared" si="218"/>
        <v>0</v>
      </c>
      <c r="BJ815" s="289">
        <f t="shared" si="218"/>
        <v>0</v>
      </c>
      <c r="BK815" s="289">
        <f t="shared" si="218"/>
        <v>0</v>
      </c>
      <c r="BL815" s="289">
        <f t="shared" si="218"/>
        <v>0</v>
      </c>
      <c r="BM815" s="289">
        <f t="shared" si="218"/>
        <v>0</v>
      </c>
      <c r="BN815" s="289">
        <f t="shared" si="218"/>
        <v>0</v>
      </c>
      <c r="BO815" s="289">
        <f t="shared" si="218"/>
        <v>0</v>
      </c>
      <c r="BP815" s="289">
        <f t="shared" si="218"/>
        <v>0</v>
      </c>
      <c r="BQ815" s="289">
        <f t="shared" si="218"/>
        <v>0</v>
      </c>
      <c r="BR815" s="289">
        <f t="shared" si="218"/>
        <v>0</v>
      </c>
      <c r="BS815" s="289">
        <f t="shared" si="218"/>
        <v>0</v>
      </c>
      <c r="BT815" s="289">
        <f t="shared" si="219"/>
        <v>0</v>
      </c>
      <c r="BU815" s="289">
        <f t="shared" si="219"/>
        <v>0</v>
      </c>
      <c r="BV815" s="289">
        <f t="shared" si="219"/>
        <v>0</v>
      </c>
      <c r="BW815" s="289">
        <f t="shared" si="219"/>
        <v>0</v>
      </c>
      <c r="BX815" s="289">
        <f t="shared" si="219"/>
        <v>0</v>
      </c>
      <c r="BY815" s="289">
        <f t="shared" si="219"/>
        <v>0</v>
      </c>
      <c r="CA815" s="289">
        <f t="shared" si="220"/>
        <v>0</v>
      </c>
      <c r="CB815" s="289" t="e">
        <f>CB440-#REF!</f>
        <v>#REF!</v>
      </c>
    </row>
    <row r="816" spans="8:80" hidden="1" x14ac:dyDescent="0.35">
      <c r="H816" s="289">
        <f t="shared" si="218"/>
        <v>0</v>
      </c>
      <c r="I816" s="289">
        <f t="shared" si="218"/>
        <v>0</v>
      </c>
      <c r="J816" s="289">
        <f t="shared" si="218"/>
        <v>0</v>
      </c>
      <c r="K816" s="289">
        <f t="shared" si="218"/>
        <v>0</v>
      </c>
      <c r="L816" s="289">
        <f t="shared" si="218"/>
        <v>0</v>
      </c>
      <c r="M816" s="289">
        <f t="shared" si="218"/>
        <v>0</v>
      </c>
      <c r="N816" s="289">
        <f t="shared" si="218"/>
        <v>0</v>
      </c>
      <c r="O816" s="289">
        <f t="shared" si="218"/>
        <v>0</v>
      </c>
      <c r="P816" s="289">
        <f t="shared" si="218"/>
        <v>0</v>
      </c>
      <c r="Q816" s="289">
        <f t="shared" si="218"/>
        <v>0</v>
      </c>
      <c r="R816" s="289">
        <f t="shared" si="218"/>
        <v>0</v>
      </c>
      <c r="S816" s="289">
        <f t="shared" si="218"/>
        <v>0</v>
      </c>
      <c r="T816" s="289">
        <f t="shared" si="218"/>
        <v>0</v>
      </c>
      <c r="U816" s="289">
        <f t="shared" si="218"/>
        <v>0</v>
      </c>
      <c r="V816" s="289">
        <f t="shared" si="218"/>
        <v>0</v>
      </c>
      <c r="W816" s="289">
        <f t="shared" si="218"/>
        <v>0</v>
      </c>
      <c r="X816" s="289">
        <f t="shared" si="218"/>
        <v>0</v>
      </c>
      <c r="Y816" s="289">
        <f t="shared" si="218"/>
        <v>0</v>
      </c>
      <c r="Z816" s="289">
        <f t="shared" si="218"/>
        <v>0</v>
      </c>
      <c r="AA816" s="289">
        <f t="shared" si="218"/>
        <v>0</v>
      </c>
      <c r="AB816" s="289">
        <f t="shared" si="218"/>
        <v>0</v>
      </c>
      <c r="AC816" s="289">
        <f t="shared" si="218"/>
        <v>0</v>
      </c>
      <c r="AD816" s="289">
        <f t="shared" si="218"/>
        <v>0</v>
      </c>
      <c r="AE816" s="289">
        <f t="shared" si="218"/>
        <v>0</v>
      </c>
      <c r="AF816" s="289">
        <f t="shared" si="218"/>
        <v>0</v>
      </c>
      <c r="AG816" s="289">
        <f t="shared" si="218"/>
        <v>0</v>
      </c>
      <c r="AH816" s="289">
        <f t="shared" si="218"/>
        <v>0</v>
      </c>
      <c r="AI816" s="289">
        <f t="shared" si="218"/>
        <v>0</v>
      </c>
      <c r="AJ816" s="289">
        <f t="shared" si="218"/>
        <v>0</v>
      </c>
      <c r="AK816" s="289">
        <f t="shared" si="218"/>
        <v>0</v>
      </c>
      <c r="AL816" s="289">
        <f t="shared" si="218"/>
        <v>0</v>
      </c>
      <c r="AM816" s="289">
        <f t="shared" si="218"/>
        <v>0</v>
      </c>
      <c r="AN816" s="289">
        <f t="shared" si="218"/>
        <v>0</v>
      </c>
      <c r="AO816" s="289">
        <f t="shared" si="218"/>
        <v>0</v>
      </c>
      <c r="AP816" s="289">
        <f t="shared" si="218"/>
        <v>0</v>
      </c>
      <c r="AQ816" s="289">
        <f t="shared" si="218"/>
        <v>0</v>
      </c>
      <c r="AR816" s="289">
        <f t="shared" si="218"/>
        <v>0</v>
      </c>
      <c r="AS816" s="289">
        <f t="shared" si="218"/>
        <v>0</v>
      </c>
      <c r="AT816" s="289">
        <f t="shared" si="218"/>
        <v>0</v>
      </c>
      <c r="AU816" s="289">
        <f t="shared" si="218"/>
        <v>0</v>
      </c>
      <c r="AV816" s="289">
        <f t="shared" si="218"/>
        <v>0</v>
      </c>
      <c r="AW816" s="289">
        <f t="shared" si="218"/>
        <v>0</v>
      </c>
      <c r="AX816" s="289">
        <f t="shared" si="218"/>
        <v>0</v>
      </c>
      <c r="AY816" s="289">
        <f t="shared" si="218"/>
        <v>0</v>
      </c>
      <c r="AZ816" s="289">
        <f t="shared" si="218"/>
        <v>0</v>
      </c>
      <c r="BA816" s="289">
        <f t="shared" si="218"/>
        <v>0</v>
      </c>
      <c r="BB816" s="289">
        <f t="shared" si="218"/>
        <v>0</v>
      </c>
      <c r="BC816" s="289">
        <f t="shared" si="218"/>
        <v>0</v>
      </c>
      <c r="BD816" s="289">
        <f t="shared" si="218"/>
        <v>0</v>
      </c>
      <c r="BE816" s="289">
        <f t="shared" si="218"/>
        <v>0</v>
      </c>
      <c r="BF816" s="289">
        <f t="shared" si="218"/>
        <v>0</v>
      </c>
      <c r="BG816" s="289">
        <f t="shared" si="218"/>
        <v>0</v>
      </c>
      <c r="BH816" s="289">
        <f t="shared" si="218"/>
        <v>0</v>
      </c>
      <c r="BI816" s="289">
        <f t="shared" si="218"/>
        <v>0</v>
      </c>
      <c r="BJ816" s="289">
        <f t="shared" si="218"/>
        <v>0</v>
      </c>
      <c r="BK816" s="289">
        <f t="shared" si="218"/>
        <v>0</v>
      </c>
      <c r="BL816" s="289">
        <f t="shared" si="218"/>
        <v>0</v>
      </c>
      <c r="BM816" s="289">
        <f t="shared" si="218"/>
        <v>0</v>
      </c>
      <c r="BN816" s="289">
        <f t="shared" si="218"/>
        <v>0</v>
      </c>
      <c r="BO816" s="289">
        <f t="shared" si="218"/>
        <v>0</v>
      </c>
      <c r="BP816" s="289">
        <f t="shared" si="218"/>
        <v>0</v>
      </c>
      <c r="BQ816" s="289">
        <f t="shared" si="218"/>
        <v>0</v>
      </c>
      <c r="BR816" s="289">
        <f t="shared" si="218"/>
        <v>0</v>
      </c>
      <c r="BS816" s="289">
        <f t="shared" ref="BS816:BS828" si="221">BS441-EK441</f>
        <v>0</v>
      </c>
      <c r="BT816" s="289">
        <f t="shared" si="219"/>
        <v>0</v>
      </c>
      <c r="BU816" s="289">
        <f t="shared" si="219"/>
        <v>0</v>
      </c>
      <c r="BV816" s="289">
        <f t="shared" si="219"/>
        <v>0</v>
      </c>
      <c r="BW816" s="289">
        <f t="shared" si="219"/>
        <v>0</v>
      </c>
      <c r="BX816" s="289">
        <f t="shared" si="219"/>
        <v>0</v>
      </c>
      <c r="BY816" s="289">
        <f t="shared" si="219"/>
        <v>0</v>
      </c>
      <c r="CA816" s="289">
        <f t="shared" si="220"/>
        <v>0</v>
      </c>
      <c r="CB816" s="289" t="e">
        <f>CB441-#REF!</f>
        <v>#REF!</v>
      </c>
    </row>
    <row r="817" spans="8:80" hidden="1" x14ac:dyDescent="0.35">
      <c r="H817" s="289">
        <f t="shared" ref="H817:BR821" si="222">H442-BZ442</f>
        <v>0</v>
      </c>
      <c r="I817" s="289">
        <f t="shared" si="222"/>
        <v>0</v>
      </c>
      <c r="J817" s="289">
        <f t="shared" si="222"/>
        <v>0</v>
      </c>
      <c r="K817" s="289">
        <f t="shared" si="222"/>
        <v>0</v>
      </c>
      <c r="L817" s="289">
        <f t="shared" si="222"/>
        <v>0</v>
      </c>
      <c r="M817" s="289">
        <f t="shared" si="222"/>
        <v>0</v>
      </c>
      <c r="N817" s="289">
        <f t="shared" si="222"/>
        <v>0</v>
      </c>
      <c r="O817" s="289">
        <f t="shared" si="222"/>
        <v>0</v>
      </c>
      <c r="P817" s="289">
        <f t="shared" si="222"/>
        <v>0</v>
      </c>
      <c r="Q817" s="289">
        <f t="shared" si="222"/>
        <v>0</v>
      </c>
      <c r="R817" s="289">
        <f t="shared" si="222"/>
        <v>0</v>
      </c>
      <c r="S817" s="289">
        <f t="shared" si="222"/>
        <v>0</v>
      </c>
      <c r="T817" s="289">
        <f t="shared" si="222"/>
        <v>0</v>
      </c>
      <c r="U817" s="289">
        <f t="shared" si="222"/>
        <v>0</v>
      </c>
      <c r="V817" s="289">
        <f t="shared" si="222"/>
        <v>0</v>
      </c>
      <c r="W817" s="289">
        <f t="shared" si="222"/>
        <v>0</v>
      </c>
      <c r="X817" s="289">
        <f t="shared" si="222"/>
        <v>0</v>
      </c>
      <c r="Y817" s="289">
        <f t="shared" si="222"/>
        <v>0</v>
      </c>
      <c r="Z817" s="289">
        <f t="shared" si="222"/>
        <v>0</v>
      </c>
      <c r="AA817" s="289">
        <f t="shared" si="222"/>
        <v>0</v>
      </c>
      <c r="AB817" s="289">
        <f t="shared" si="222"/>
        <v>0</v>
      </c>
      <c r="AC817" s="289">
        <f t="shared" si="222"/>
        <v>0</v>
      </c>
      <c r="AD817" s="289">
        <f t="shared" si="222"/>
        <v>0</v>
      </c>
      <c r="AE817" s="289">
        <f t="shared" si="222"/>
        <v>0</v>
      </c>
      <c r="AF817" s="289">
        <f t="shared" si="222"/>
        <v>0</v>
      </c>
      <c r="AG817" s="289">
        <f t="shared" si="222"/>
        <v>0</v>
      </c>
      <c r="AH817" s="289">
        <f t="shared" si="222"/>
        <v>0</v>
      </c>
      <c r="AI817" s="289">
        <f t="shared" si="222"/>
        <v>0</v>
      </c>
      <c r="AJ817" s="289">
        <f t="shared" si="222"/>
        <v>0</v>
      </c>
      <c r="AK817" s="289">
        <f t="shared" si="222"/>
        <v>0</v>
      </c>
      <c r="AL817" s="289">
        <f t="shared" si="222"/>
        <v>0</v>
      </c>
      <c r="AM817" s="289">
        <f t="shared" si="222"/>
        <v>0</v>
      </c>
      <c r="AN817" s="289">
        <f t="shared" si="222"/>
        <v>0</v>
      </c>
      <c r="AO817" s="289">
        <f t="shared" si="222"/>
        <v>0</v>
      </c>
      <c r="AP817" s="289">
        <f t="shared" si="222"/>
        <v>0</v>
      </c>
      <c r="AQ817" s="289">
        <f t="shared" si="222"/>
        <v>0</v>
      </c>
      <c r="AR817" s="289">
        <f t="shared" si="222"/>
        <v>0</v>
      </c>
      <c r="AS817" s="289">
        <f t="shared" si="222"/>
        <v>0</v>
      </c>
      <c r="AT817" s="289">
        <f t="shared" si="222"/>
        <v>0</v>
      </c>
      <c r="AU817" s="289">
        <f t="shared" si="222"/>
        <v>0</v>
      </c>
      <c r="AV817" s="289">
        <f t="shared" si="222"/>
        <v>0</v>
      </c>
      <c r="AW817" s="289">
        <f t="shared" si="222"/>
        <v>0</v>
      </c>
      <c r="AX817" s="289">
        <f t="shared" si="222"/>
        <v>0</v>
      </c>
      <c r="AY817" s="289">
        <f t="shared" si="222"/>
        <v>0</v>
      </c>
      <c r="AZ817" s="289">
        <f t="shared" si="222"/>
        <v>0</v>
      </c>
      <c r="BA817" s="289">
        <f t="shared" si="222"/>
        <v>0</v>
      </c>
      <c r="BB817" s="289">
        <f t="shared" si="222"/>
        <v>0</v>
      </c>
      <c r="BC817" s="289">
        <f t="shared" si="222"/>
        <v>0</v>
      </c>
      <c r="BD817" s="289">
        <f t="shared" si="222"/>
        <v>0</v>
      </c>
      <c r="BE817" s="289">
        <f t="shared" si="222"/>
        <v>0</v>
      </c>
      <c r="BF817" s="289">
        <f t="shared" si="222"/>
        <v>0</v>
      </c>
      <c r="BG817" s="289">
        <f t="shared" si="222"/>
        <v>0</v>
      </c>
      <c r="BH817" s="289">
        <f t="shared" si="222"/>
        <v>0</v>
      </c>
      <c r="BI817" s="289">
        <f t="shared" si="222"/>
        <v>0</v>
      </c>
      <c r="BJ817" s="289">
        <f t="shared" si="222"/>
        <v>0</v>
      </c>
      <c r="BK817" s="289">
        <f t="shared" si="222"/>
        <v>0</v>
      </c>
      <c r="BL817" s="289">
        <f t="shared" si="222"/>
        <v>0</v>
      </c>
      <c r="BM817" s="289">
        <f t="shared" si="222"/>
        <v>0</v>
      </c>
      <c r="BN817" s="289">
        <f t="shared" si="222"/>
        <v>0</v>
      </c>
      <c r="BO817" s="289">
        <f t="shared" si="222"/>
        <v>0</v>
      </c>
      <c r="BP817" s="289">
        <f t="shared" si="222"/>
        <v>0</v>
      </c>
      <c r="BQ817" s="289">
        <f t="shared" si="222"/>
        <v>0</v>
      </c>
      <c r="BR817" s="289">
        <f t="shared" si="222"/>
        <v>0</v>
      </c>
      <c r="BS817" s="289">
        <f t="shared" si="221"/>
        <v>0</v>
      </c>
      <c r="BT817" s="289">
        <f t="shared" si="219"/>
        <v>0</v>
      </c>
      <c r="BU817" s="289">
        <f t="shared" si="219"/>
        <v>0</v>
      </c>
      <c r="BV817" s="289">
        <f t="shared" si="219"/>
        <v>0</v>
      </c>
      <c r="BW817" s="289">
        <f t="shared" si="219"/>
        <v>0</v>
      </c>
      <c r="BX817" s="289">
        <f t="shared" si="219"/>
        <v>0</v>
      </c>
      <c r="BY817" s="289">
        <f t="shared" si="219"/>
        <v>0</v>
      </c>
      <c r="CA817" s="289">
        <f t="shared" si="220"/>
        <v>0</v>
      </c>
      <c r="CB817" s="289" t="e">
        <f>CB442-#REF!</f>
        <v>#REF!</v>
      </c>
    </row>
    <row r="818" spans="8:80" hidden="1" x14ac:dyDescent="0.35">
      <c r="H818" s="289">
        <f t="shared" si="222"/>
        <v>0</v>
      </c>
      <c r="I818" s="289">
        <f t="shared" si="222"/>
        <v>0</v>
      </c>
      <c r="J818" s="289">
        <f t="shared" si="222"/>
        <v>0</v>
      </c>
      <c r="K818" s="289">
        <f t="shared" si="222"/>
        <v>0</v>
      </c>
      <c r="L818" s="289">
        <f t="shared" si="222"/>
        <v>0</v>
      </c>
      <c r="M818" s="289">
        <f t="shared" si="222"/>
        <v>0</v>
      </c>
      <c r="N818" s="289">
        <f t="shared" si="222"/>
        <v>0</v>
      </c>
      <c r="O818" s="289">
        <f t="shared" si="222"/>
        <v>0</v>
      </c>
      <c r="P818" s="289">
        <f t="shared" si="222"/>
        <v>0</v>
      </c>
      <c r="Q818" s="289">
        <f t="shared" si="222"/>
        <v>0</v>
      </c>
      <c r="R818" s="289">
        <f t="shared" si="222"/>
        <v>0</v>
      </c>
      <c r="S818" s="289">
        <f t="shared" si="222"/>
        <v>0</v>
      </c>
      <c r="T818" s="289">
        <f t="shared" si="222"/>
        <v>0</v>
      </c>
      <c r="U818" s="289">
        <f t="shared" si="222"/>
        <v>0</v>
      </c>
      <c r="V818" s="289">
        <f t="shared" si="222"/>
        <v>0</v>
      </c>
      <c r="W818" s="289">
        <f t="shared" si="222"/>
        <v>0</v>
      </c>
      <c r="X818" s="289">
        <f t="shared" si="222"/>
        <v>0</v>
      </c>
      <c r="Y818" s="289">
        <f t="shared" si="222"/>
        <v>0</v>
      </c>
      <c r="Z818" s="289">
        <f t="shared" si="222"/>
        <v>0</v>
      </c>
      <c r="AA818" s="289">
        <f t="shared" si="222"/>
        <v>0</v>
      </c>
      <c r="AB818" s="289">
        <f t="shared" si="222"/>
        <v>0</v>
      </c>
      <c r="AC818" s="289">
        <f t="shared" si="222"/>
        <v>0</v>
      </c>
      <c r="AD818" s="289">
        <f t="shared" si="222"/>
        <v>0</v>
      </c>
      <c r="AE818" s="289">
        <f t="shared" si="222"/>
        <v>0</v>
      </c>
      <c r="AF818" s="289">
        <f t="shared" si="222"/>
        <v>0</v>
      </c>
      <c r="AG818" s="289">
        <f t="shared" si="222"/>
        <v>0</v>
      </c>
      <c r="AH818" s="289">
        <f t="shared" si="222"/>
        <v>0</v>
      </c>
      <c r="AI818" s="289">
        <f t="shared" si="222"/>
        <v>0</v>
      </c>
      <c r="AJ818" s="289">
        <f t="shared" si="222"/>
        <v>0</v>
      </c>
      <c r="AK818" s="289">
        <f t="shared" si="222"/>
        <v>0</v>
      </c>
      <c r="AL818" s="289">
        <f t="shared" si="222"/>
        <v>0</v>
      </c>
      <c r="AM818" s="289">
        <f t="shared" si="222"/>
        <v>0</v>
      </c>
      <c r="AN818" s="289">
        <f t="shared" si="222"/>
        <v>0</v>
      </c>
      <c r="AO818" s="289">
        <f t="shared" si="222"/>
        <v>0</v>
      </c>
      <c r="AP818" s="289">
        <f t="shared" si="222"/>
        <v>0</v>
      </c>
      <c r="AQ818" s="289">
        <f t="shared" si="222"/>
        <v>0</v>
      </c>
      <c r="AR818" s="289">
        <f t="shared" si="222"/>
        <v>0</v>
      </c>
      <c r="AS818" s="289">
        <f t="shared" si="222"/>
        <v>0</v>
      </c>
      <c r="AT818" s="289">
        <f t="shared" si="222"/>
        <v>0</v>
      </c>
      <c r="AU818" s="289">
        <f t="shared" si="222"/>
        <v>0</v>
      </c>
      <c r="AV818" s="289">
        <f t="shared" si="222"/>
        <v>0</v>
      </c>
      <c r="AW818" s="289">
        <f t="shared" si="222"/>
        <v>0</v>
      </c>
      <c r="AX818" s="289">
        <f t="shared" si="222"/>
        <v>0</v>
      </c>
      <c r="AY818" s="289">
        <f t="shared" si="222"/>
        <v>0</v>
      </c>
      <c r="AZ818" s="289">
        <f t="shared" si="222"/>
        <v>0</v>
      </c>
      <c r="BA818" s="289">
        <f t="shared" si="222"/>
        <v>0</v>
      </c>
      <c r="BB818" s="289">
        <f t="shared" si="222"/>
        <v>0</v>
      </c>
      <c r="BC818" s="289">
        <f t="shared" si="222"/>
        <v>0</v>
      </c>
      <c r="BD818" s="289">
        <f t="shared" si="222"/>
        <v>0</v>
      </c>
      <c r="BE818" s="289">
        <f t="shared" si="222"/>
        <v>0</v>
      </c>
      <c r="BF818" s="289">
        <f t="shared" si="222"/>
        <v>0</v>
      </c>
      <c r="BG818" s="289">
        <f t="shared" si="222"/>
        <v>0</v>
      </c>
      <c r="BH818" s="289">
        <f t="shared" si="222"/>
        <v>0</v>
      </c>
      <c r="BI818" s="289">
        <f t="shared" si="222"/>
        <v>0</v>
      </c>
      <c r="BJ818" s="289">
        <f t="shared" si="222"/>
        <v>0</v>
      </c>
      <c r="BK818" s="289">
        <f t="shared" si="222"/>
        <v>0</v>
      </c>
      <c r="BL818" s="289">
        <f t="shared" si="222"/>
        <v>0</v>
      </c>
      <c r="BM818" s="289">
        <f t="shared" si="222"/>
        <v>0</v>
      </c>
      <c r="BN818" s="289">
        <f t="shared" si="222"/>
        <v>0</v>
      </c>
      <c r="BO818" s="289">
        <f t="shared" si="222"/>
        <v>0</v>
      </c>
      <c r="BP818" s="289">
        <f t="shared" si="222"/>
        <v>0</v>
      </c>
      <c r="BQ818" s="289">
        <f t="shared" si="222"/>
        <v>0</v>
      </c>
      <c r="BR818" s="289">
        <f t="shared" si="222"/>
        <v>0</v>
      </c>
      <c r="BS818" s="289">
        <f t="shared" si="221"/>
        <v>0</v>
      </c>
      <c r="BT818" s="289">
        <f t="shared" si="219"/>
        <v>0</v>
      </c>
      <c r="BU818" s="289">
        <f t="shared" si="219"/>
        <v>0</v>
      </c>
      <c r="BV818" s="289">
        <f t="shared" si="219"/>
        <v>0</v>
      </c>
      <c r="BW818" s="289">
        <f t="shared" si="219"/>
        <v>0</v>
      </c>
      <c r="BX818" s="289">
        <f t="shared" si="219"/>
        <v>0</v>
      </c>
      <c r="BY818" s="289">
        <f t="shared" si="219"/>
        <v>0</v>
      </c>
      <c r="CA818" s="289">
        <f t="shared" si="220"/>
        <v>0</v>
      </c>
      <c r="CB818" s="289" t="e">
        <f>CB443-#REF!</f>
        <v>#REF!</v>
      </c>
    </row>
    <row r="819" spans="8:80" hidden="1" x14ac:dyDescent="0.35">
      <c r="H819" s="289">
        <f t="shared" si="222"/>
        <v>0</v>
      </c>
      <c r="I819" s="289">
        <f t="shared" si="222"/>
        <v>0</v>
      </c>
      <c r="J819" s="289">
        <f t="shared" si="222"/>
        <v>0</v>
      </c>
      <c r="K819" s="289">
        <f t="shared" si="222"/>
        <v>0</v>
      </c>
      <c r="L819" s="289">
        <f t="shared" si="222"/>
        <v>0</v>
      </c>
      <c r="M819" s="289">
        <f t="shared" si="222"/>
        <v>0</v>
      </c>
      <c r="N819" s="289">
        <f t="shared" si="222"/>
        <v>0</v>
      </c>
      <c r="O819" s="289">
        <f t="shared" si="222"/>
        <v>0</v>
      </c>
      <c r="P819" s="289">
        <f t="shared" si="222"/>
        <v>0</v>
      </c>
      <c r="Q819" s="289">
        <f t="shared" si="222"/>
        <v>0</v>
      </c>
      <c r="R819" s="289">
        <f t="shared" si="222"/>
        <v>0</v>
      </c>
      <c r="S819" s="289">
        <f t="shared" si="222"/>
        <v>0</v>
      </c>
      <c r="T819" s="289">
        <f t="shared" si="222"/>
        <v>0</v>
      </c>
      <c r="U819" s="289">
        <f t="shared" si="222"/>
        <v>0</v>
      </c>
      <c r="V819" s="289">
        <f t="shared" si="222"/>
        <v>0</v>
      </c>
      <c r="W819" s="289">
        <f t="shared" si="222"/>
        <v>0</v>
      </c>
      <c r="X819" s="289">
        <f t="shared" si="222"/>
        <v>0</v>
      </c>
      <c r="Y819" s="289">
        <f t="shared" si="222"/>
        <v>0</v>
      </c>
      <c r="Z819" s="289">
        <f t="shared" si="222"/>
        <v>0</v>
      </c>
      <c r="AA819" s="289">
        <f t="shared" si="222"/>
        <v>0</v>
      </c>
      <c r="AB819" s="289">
        <f t="shared" si="222"/>
        <v>0</v>
      </c>
      <c r="AC819" s="289">
        <f t="shared" si="222"/>
        <v>0</v>
      </c>
      <c r="AD819" s="289">
        <f t="shared" si="222"/>
        <v>0</v>
      </c>
      <c r="AE819" s="289">
        <f t="shared" si="222"/>
        <v>0</v>
      </c>
      <c r="AF819" s="289">
        <f t="shared" si="222"/>
        <v>0</v>
      </c>
      <c r="AG819" s="289">
        <f t="shared" si="222"/>
        <v>0</v>
      </c>
      <c r="AH819" s="289">
        <f t="shared" si="222"/>
        <v>0</v>
      </c>
      <c r="AI819" s="289">
        <f t="shared" si="222"/>
        <v>0</v>
      </c>
      <c r="AJ819" s="289">
        <f t="shared" si="222"/>
        <v>0</v>
      </c>
      <c r="AK819" s="289">
        <f t="shared" si="222"/>
        <v>0</v>
      </c>
      <c r="AL819" s="289">
        <f t="shared" si="222"/>
        <v>0</v>
      </c>
      <c r="AM819" s="289">
        <f t="shared" si="222"/>
        <v>0</v>
      </c>
      <c r="AN819" s="289">
        <f t="shared" si="222"/>
        <v>0</v>
      </c>
      <c r="AO819" s="289">
        <f t="shared" si="222"/>
        <v>0</v>
      </c>
      <c r="AP819" s="289">
        <f t="shared" si="222"/>
        <v>0</v>
      </c>
      <c r="AQ819" s="289">
        <f t="shared" si="222"/>
        <v>0</v>
      </c>
      <c r="AR819" s="289">
        <f t="shared" si="222"/>
        <v>0</v>
      </c>
      <c r="AS819" s="289">
        <f t="shared" si="222"/>
        <v>0</v>
      </c>
      <c r="AT819" s="289">
        <f t="shared" si="222"/>
        <v>0</v>
      </c>
      <c r="AU819" s="289">
        <f t="shared" si="222"/>
        <v>0</v>
      </c>
      <c r="AV819" s="289">
        <f t="shared" si="222"/>
        <v>0</v>
      </c>
      <c r="AW819" s="289">
        <f t="shared" si="222"/>
        <v>0</v>
      </c>
      <c r="AX819" s="289">
        <f t="shared" si="222"/>
        <v>0</v>
      </c>
      <c r="AY819" s="289">
        <f t="shared" si="222"/>
        <v>0</v>
      </c>
      <c r="AZ819" s="289">
        <f t="shared" si="222"/>
        <v>0</v>
      </c>
      <c r="BA819" s="289">
        <f t="shared" si="222"/>
        <v>0</v>
      </c>
      <c r="BB819" s="289">
        <f t="shared" si="222"/>
        <v>0</v>
      </c>
      <c r="BC819" s="289">
        <f t="shared" si="222"/>
        <v>0</v>
      </c>
      <c r="BD819" s="289">
        <f t="shared" si="222"/>
        <v>0</v>
      </c>
      <c r="BE819" s="289">
        <f t="shared" si="222"/>
        <v>0</v>
      </c>
      <c r="BF819" s="289">
        <f t="shared" si="222"/>
        <v>0</v>
      </c>
      <c r="BG819" s="289">
        <f t="shared" si="222"/>
        <v>0</v>
      </c>
      <c r="BH819" s="289">
        <f t="shared" si="222"/>
        <v>0</v>
      </c>
      <c r="BI819" s="289">
        <f t="shared" si="222"/>
        <v>0</v>
      </c>
      <c r="BJ819" s="289">
        <f t="shared" si="222"/>
        <v>0</v>
      </c>
      <c r="BK819" s="289">
        <f t="shared" si="222"/>
        <v>0</v>
      </c>
      <c r="BL819" s="289">
        <f t="shared" si="222"/>
        <v>0</v>
      </c>
      <c r="BM819" s="289">
        <f t="shared" si="222"/>
        <v>0</v>
      </c>
      <c r="BN819" s="289">
        <f t="shared" si="222"/>
        <v>0</v>
      </c>
      <c r="BO819" s="289">
        <f t="shared" si="222"/>
        <v>0</v>
      </c>
      <c r="BP819" s="289">
        <f t="shared" si="222"/>
        <v>0</v>
      </c>
      <c r="BQ819" s="289">
        <f t="shared" si="222"/>
        <v>0</v>
      </c>
      <c r="BR819" s="289">
        <f t="shared" si="222"/>
        <v>0</v>
      </c>
      <c r="BS819" s="289">
        <f t="shared" si="221"/>
        <v>0</v>
      </c>
      <c r="BT819" s="289">
        <f t="shared" si="219"/>
        <v>0</v>
      </c>
      <c r="BU819" s="289">
        <f t="shared" si="219"/>
        <v>0</v>
      </c>
      <c r="BV819" s="289">
        <f t="shared" si="219"/>
        <v>0</v>
      </c>
      <c r="BW819" s="289">
        <f t="shared" si="219"/>
        <v>0</v>
      </c>
      <c r="BX819" s="289">
        <f t="shared" si="219"/>
        <v>0</v>
      </c>
      <c r="BY819" s="289">
        <f t="shared" si="219"/>
        <v>0</v>
      </c>
      <c r="CA819" s="289">
        <f t="shared" si="220"/>
        <v>0</v>
      </c>
      <c r="CB819" s="289" t="e">
        <f>CB444-#REF!</f>
        <v>#REF!</v>
      </c>
    </row>
    <row r="820" spans="8:80" hidden="1" x14ac:dyDescent="0.35">
      <c r="H820" s="289">
        <f t="shared" si="222"/>
        <v>0</v>
      </c>
      <c r="I820" s="289">
        <f t="shared" si="222"/>
        <v>0</v>
      </c>
      <c r="J820" s="289">
        <f t="shared" si="222"/>
        <v>0</v>
      </c>
      <c r="K820" s="289">
        <f t="shared" si="222"/>
        <v>0</v>
      </c>
      <c r="L820" s="289">
        <f t="shared" si="222"/>
        <v>0</v>
      </c>
      <c r="M820" s="289">
        <f t="shared" si="222"/>
        <v>0</v>
      </c>
      <c r="N820" s="289">
        <f t="shared" si="222"/>
        <v>0</v>
      </c>
      <c r="O820" s="289">
        <f t="shared" si="222"/>
        <v>0</v>
      </c>
      <c r="P820" s="289">
        <f t="shared" si="222"/>
        <v>0</v>
      </c>
      <c r="Q820" s="289">
        <f t="shared" si="222"/>
        <v>0</v>
      </c>
      <c r="R820" s="289">
        <f t="shared" si="222"/>
        <v>0</v>
      </c>
      <c r="S820" s="289">
        <f t="shared" si="222"/>
        <v>0</v>
      </c>
      <c r="T820" s="289">
        <f t="shared" si="222"/>
        <v>0</v>
      </c>
      <c r="U820" s="289">
        <f t="shared" si="222"/>
        <v>0</v>
      </c>
      <c r="V820" s="289">
        <f t="shared" si="222"/>
        <v>0</v>
      </c>
      <c r="W820" s="289">
        <f t="shared" si="222"/>
        <v>0</v>
      </c>
      <c r="X820" s="289">
        <f t="shared" si="222"/>
        <v>0</v>
      </c>
      <c r="Y820" s="289">
        <f t="shared" si="222"/>
        <v>0</v>
      </c>
      <c r="Z820" s="289">
        <f t="shared" si="222"/>
        <v>0</v>
      </c>
      <c r="AA820" s="289">
        <f t="shared" si="222"/>
        <v>0</v>
      </c>
      <c r="AB820" s="289">
        <f t="shared" si="222"/>
        <v>0</v>
      </c>
      <c r="AC820" s="289">
        <f t="shared" si="222"/>
        <v>0</v>
      </c>
      <c r="AD820" s="289">
        <f t="shared" si="222"/>
        <v>0</v>
      </c>
      <c r="AE820" s="289">
        <f t="shared" si="222"/>
        <v>0</v>
      </c>
      <c r="AF820" s="289">
        <f t="shared" si="222"/>
        <v>0</v>
      </c>
      <c r="AG820" s="289">
        <f t="shared" si="222"/>
        <v>0</v>
      </c>
      <c r="AH820" s="289">
        <f t="shared" si="222"/>
        <v>0</v>
      </c>
      <c r="AI820" s="289">
        <f t="shared" si="222"/>
        <v>0</v>
      </c>
      <c r="AJ820" s="289">
        <f t="shared" si="222"/>
        <v>0</v>
      </c>
      <c r="AK820" s="289">
        <f t="shared" si="222"/>
        <v>0</v>
      </c>
      <c r="AL820" s="289">
        <f t="shared" si="222"/>
        <v>0</v>
      </c>
      <c r="AM820" s="289">
        <f t="shared" si="222"/>
        <v>0</v>
      </c>
      <c r="AN820" s="289">
        <f t="shared" si="222"/>
        <v>0</v>
      </c>
      <c r="AO820" s="289">
        <f t="shared" si="222"/>
        <v>0</v>
      </c>
      <c r="AP820" s="289">
        <f t="shared" si="222"/>
        <v>0</v>
      </c>
      <c r="AQ820" s="289">
        <f t="shared" si="222"/>
        <v>0</v>
      </c>
      <c r="AR820" s="289">
        <f t="shared" si="222"/>
        <v>0</v>
      </c>
      <c r="AS820" s="289">
        <f t="shared" si="222"/>
        <v>0</v>
      </c>
      <c r="AT820" s="289">
        <f t="shared" si="222"/>
        <v>0</v>
      </c>
      <c r="AU820" s="289">
        <f t="shared" si="222"/>
        <v>0</v>
      </c>
      <c r="AV820" s="289">
        <f t="shared" si="222"/>
        <v>0</v>
      </c>
      <c r="AW820" s="289">
        <f t="shared" si="222"/>
        <v>0</v>
      </c>
      <c r="AX820" s="289">
        <f t="shared" si="222"/>
        <v>0</v>
      </c>
      <c r="AY820" s="289">
        <f t="shared" si="222"/>
        <v>0</v>
      </c>
      <c r="AZ820" s="289">
        <f t="shared" si="222"/>
        <v>0</v>
      </c>
      <c r="BA820" s="289">
        <f t="shared" si="222"/>
        <v>0</v>
      </c>
      <c r="BB820" s="289">
        <f t="shared" si="222"/>
        <v>0</v>
      </c>
      <c r="BC820" s="289">
        <f t="shared" si="222"/>
        <v>0</v>
      </c>
      <c r="BD820" s="289">
        <f t="shared" si="222"/>
        <v>0</v>
      </c>
      <c r="BE820" s="289">
        <f t="shared" si="222"/>
        <v>0</v>
      </c>
      <c r="BF820" s="289">
        <f t="shared" si="222"/>
        <v>0</v>
      </c>
      <c r="BG820" s="289">
        <f t="shared" si="222"/>
        <v>0</v>
      </c>
      <c r="BH820" s="289">
        <f t="shared" si="222"/>
        <v>0</v>
      </c>
      <c r="BI820" s="289">
        <f t="shared" si="222"/>
        <v>0</v>
      </c>
      <c r="BJ820" s="289">
        <f t="shared" si="222"/>
        <v>0</v>
      </c>
      <c r="BK820" s="289">
        <f t="shared" si="222"/>
        <v>0</v>
      </c>
      <c r="BL820" s="289">
        <f t="shared" si="222"/>
        <v>0</v>
      </c>
      <c r="BM820" s="289">
        <f t="shared" si="222"/>
        <v>0</v>
      </c>
      <c r="BN820" s="289">
        <f t="shared" si="222"/>
        <v>0</v>
      </c>
      <c r="BO820" s="289">
        <f t="shared" si="222"/>
        <v>0</v>
      </c>
      <c r="BP820" s="289">
        <f t="shared" si="222"/>
        <v>0</v>
      </c>
      <c r="BQ820" s="289">
        <f t="shared" si="222"/>
        <v>0</v>
      </c>
      <c r="BR820" s="289">
        <f t="shared" si="222"/>
        <v>0</v>
      </c>
      <c r="BS820" s="289">
        <f t="shared" si="221"/>
        <v>0</v>
      </c>
      <c r="BT820" s="289">
        <f t="shared" si="219"/>
        <v>0</v>
      </c>
      <c r="BU820" s="289">
        <f t="shared" si="219"/>
        <v>0</v>
      </c>
      <c r="BV820" s="289">
        <f t="shared" si="219"/>
        <v>0</v>
      </c>
      <c r="BW820" s="289">
        <f t="shared" si="219"/>
        <v>0</v>
      </c>
      <c r="BX820" s="289">
        <f t="shared" si="219"/>
        <v>0</v>
      </c>
      <c r="BY820" s="289">
        <f t="shared" si="219"/>
        <v>0</v>
      </c>
      <c r="CA820" s="289">
        <f t="shared" si="220"/>
        <v>0</v>
      </c>
      <c r="CB820" s="289" t="e">
        <f>CB445-#REF!</f>
        <v>#REF!</v>
      </c>
    </row>
    <row r="821" spans="8:80" hidden="1" x14ac:dyDescent="0.35">
      <c r="H821" s="289">
        <f t="shared" si="222"/>
        <v>0</v>
      </c>
      <c r="I821" s="289">
        <f t="shared" si="222"/>
        <v>0</v>
      </c>
      <c r="J821" s="289">
        <f t="shared" si="222"/>
        <v>0</v>
      </c>
      <c r="K821" s="289">
        <f t="shared" ref="K821:BR825" si="223">K446-CC446</f>
        <v>0</v>
      </c>
      <c r="L821" s="289">
        <f t="shared" si="223"/>
        <v>0</v>
      </c>
      <c r="M821" s="289">
        <f t="shared" si="223"/>
        <v>0</v>
      </c>
      <c r="N821" s="289">
        <f t="shared" si="223"/>
        <v>0</v>
      </c>
      <c r="O821" s="289">
        <f t="shared" si="223"/>
        <v>0</v>
      </c>
      <c r="P821" s="289">
        <f t="shared" si="223"/>
        <v>0</v>
      </c>
      <c r="Q821" s="289">
        <f t="shared" si="223"/>
        <v>0</v>
      </c>
      <c r="R821" s="289">
        <f t="shared" si="223"/>
        <v>0</v>
      </c>
      <c r="S821" s="289">
        <f t="shared" si="223"/>
        <v>0</v>
      </c>
      <c r="T821" s="289">
        <f t="shared" si="223"/>
        <v>0</v>
      </c>
      <c r="U821" s="289">
        <f t="shared" si="223"/>
        <v>0</v>
      </c>
      <c r="V821" s="289">
        <f t="shared" si="223"/>
        <v>0</v>
      </c>
      <c r="W821" s="289">
        <f t="shared" si="223"/>
        <v>0</v>
      </c>
      <c r="X821" s="289">
        <f t="shared" si="223"/>
        <v>0</v>
      </c>
      <c r="Y821" s="289">
        <f t="shared" si="223"/>
        <v>0</v>
      </c>
      <c r="Z821" s="289">
        <f t="shared" si="223"/>
        <v>0</v>
      </c>
      <c r="AA821" s="289">
        <f t="shared" si="223"/>
        <v>0</v>
      </c>
      <c r="AB821" s="289">
        <f t="shared" si="223"/>
        <v>0</v>
      </c>
      <c r="AC821" s="289">
        <f t="shared" si="223"/>
        <v>0</v>
      </c>
      <c r="AD821" s="289">
        <f t="shared" si="223"/>
        <v>0</v>
      </c>
      <c r="AE821" s="289">
        <f t="shared" si="223"/>
        <v>0</v>
      </c>
      <c r="AF821" s="289">
        <f t="shared" si="223"/>
        <v>0</v>
      </c>
      <c r="AG821" s="289">
        <f t="shared" si="223"/>
        <v>0</v>
      </c>
      <c r="AH821" s="289">
        <f t="shared" si="223"/>
        <v>0</v>
      </c>
      <c r="AI821" s="289">
        <f t="shared" si="223"/>
        <v>0</v>
      </c>
      <c r="AJ821" s="289">
        <f t="shared" si="223"/>
        <v>0</v>
      </c>
      <c r="AK821" s="289">
        <f t="shared" si="223"/>
        <v>0</v>
      </c>
      <c r="AL821" s="289">
        <f t="shared" si="223"/>
        <v>0</v>
      </c>
      <c r="AM821" s="289">
        <f t="shared" si="223"/>
        <v>0</v>
      </c>
      <c r="AN821" s="289">
        <f t="shared" si="223"/>
        <v>0</v>
      </c>
      <c r="AO821" s="289">
        <f t="shared" si="223"/>
        <v>0</v>
      </c>
      <c r="AP821" s="289">
        <f t="shared" si="223"/>
        <v>0</v>
      </c>
      <c r="AQ821" s="289">
        <f t="shared" si="223"/>
        <v>0</v>
      </c>
      <c r="AR821" s="289">
        <f t="shared" si="223"/>
        <v>0</v>
      </c>
      <c r="AS821" s="289">
        <f t="shared" si="223"/>
        <v>0</v>
      </c>
      <c r="AT821" s="289">
        <f t="shared" si="223"/>
        <v>0</v>
      </c>
      <c r="AU821" s="289">
        <f t="shared" si="223"/>
        <v>0</v>
      </c>
      <c r="AV821" s="289">
        <f t="shared" si="223"/>
        <v>0</v>
      </c>
      <c r="AW821" s="289">
        <f t="shared" si="223"/>
        <v>0</v>
      </c>
      <c r="AX821" s="289">
        <f t="shared" si="223"/>
        <v>0</v>
      </c>
      <c r="AY821" s="289">
        <f t="shared" si="223"/>
        <v>0</v>
      </c>
      <c r="AZ821" s="289">
        <f t="shared" si="223"/>
        <v>0</v>
      </c>
      <c r="BA821" s="289">
        <f t="shared" si="223"/>
        <v>0</v>
      </c>
      <c r="BB821" s="289">
        <f t="shared" si="223"/>
        <v>0</v>
      </c>
      <c r="BC821" s="289">
        <f t="shared" si="223"/>
        <v>0</v>
      </c>
      <c r="BD821" s="289">
        <f t="shared" si="223"/>
        <v>0</v>
      </c>
      <c r="BE821" s="289">
        <f t="shared" si="223"/>
        <v>0</v>
      </c>
      <c r="BF821" s="289">
        <f t="shared" si="223"/>
        <v>0</v>
      </c>
      <c r="BG821" s="289">
        <f t="shared" si="223"/>
        <v>0</v>
      </c>
      <c r="BH821" s="289">
        <f t="shared" si="223"/>
        <v>0</v>
      </c>
      <c r="BI821" s="289">
        <f t="shared" si="223"/>
        <v>0</v>
      </c>
      <c r="BJ821" s="289">
        <f t="shared" si="223"/>
        <v>0</v>
      </c>
      <c r="BK821" s="289">
        <f t="shared" si="223"/>
        <v>0</v>
      </c>
      <c r="BL821" s="289">
        <f t="shared" si="223"/>
        <v>0</v>
      </c>
      <c r="BM821" s="289">
        <f t="shared" si="223"/>
        <v>0</v>
      </c>
      <c r="BN821" s="289">
        <f t="shared" si="223"/>
        <v>0</v>
      </c>
      <c r="BO821" s="289">
        <f t="shared" si="223"/>
        <v>0</v>
      </c>
      <c r="BP821" s="289">
        <f t="shared" si="223"/>
        <v>0</v>
      </c>
      <c r="BQ821" s="289">
        <f t="shared" si="223"/>
        <v>0</v>
      </c>
      <c r="BR821" s="289">
        <f t="shared" si="223"/>
        <v>0</v>
      </c>
      <c r="BS821" s="289">
        <f t="shared" si="221"/>
        <v>0</v>
      </c>
      <c r="BT821" s="289">
        <f t="shared" si="219"/>
        <v>0</v>
      </c>
      <c r="BU821" s="289">
        <f t="shared" si="219"/>
        <v>0</v>
      </c>
      <c r="BV821" s="289">
        <f t="shared" si="219"/>
        <v>0</v>
      </c>
      <c r="BW821" s="289">
        <f t="shared" si="219"/>
        <v>0</v>
      </c>
      <c r="BX821" s="289">
        <f t="shared" si="219"/>
        <v>0</v>
      </c>
      <c r="BY821" s="289">
        <f t="shared" si="219"/>
        <v>0</v>
      </c>
      <c r="CA821" s="289">
        <f t="shared" si="220"/>
        <v>0</v>
      </c>
      <c r="CB821" s="289" t="e">
        <f>CB446-#REF!</f>
        <v>#REF!</v>
      </c>
    </row>
    <row r="822" spans="8:80" hidden="1" x14ac:dyDescent="0.35">
      <c r="H822" s="289">
        <f t="shared" ref="H822:W828" si="224">H447-BZ447</f>
        <v>0</v>
      </c>
      <c r="I822" s="289">
        <f t="shared" si="224"/>
        <v>0</v>
      </c>
      <c r="J822" s="289">
        <f t="shared" si="224"/>
        <v>0</v>
      </c>
      <c r="K822" s="289">
        <f t="shared" si="223"/>
        <v>0</v>
      </c>
      <c r="L822" s="289">
        <f t="shared" si="223"/>
        <v>0</v>
      </c>
      <c r="M822" s="289">
        <f t="shared" si="223"/>
        <v>0</v>
      </c>
      <c r="N822" s="289">
        <f t="shared" si="223"/>
        <v>0</v>
      </c>
      <c r="O822" s="289">
        <f t="shared" si="223"/>
        <v>0</v>
      </c>
      <c r="P822" s="289">
        <f t="shared" si="223"/>
        <v>0</v>
      </c>
      <c r="Q822" s="289">
        <f t="shared" si="223"/>
        <v>0</v>
      </c>
      <c r="R822" s="289">
        <f t="shared" si="223"/>
        <v>0</v>
      </c>
      <c r="S822" s="289">
        <f t="shared" si="223"/>
        <v>0</v>
      </c>
      <c r="T822" s="289">
        <f t="shared" si="223"/>
        <v>0</v>
      </c>
      <c r="U822" s="289">
        <f t="shared" si="223"/>
        <v>0</v>
      </c>
      <c r="V822" s="289">
        <f t="shared" si="223"/>
        <v>0</v>
      </c>
      <c r="W822" s="289">
        <f t="shared" si="223"/>
        <v>0</v>
      </c>
      <c r="X822" s="289">
        <f t="shared" si="223"/>
        <v>0</v>
      </c>
      <c r="Y822" s="289">
        <f t="shared" si="223"/>
        <v>0</v>
      </c>
      <c r="Z822" s="289">
        <f t="shared" si="223"/>
        <v>0</v>
      </c>
      <c r="AA822" s="289">
        <f t="shared" si="223"/>
        <v>0</v>
      </c>
      <c r="AB822" s="289">
        <f t="shared" si="223"/>
        <v>0</v>
      </c>
      <c r="AC822" s="289">
        <f t="shared" si="223"/>
        <v>0</v>
      </c>
      <c r="AD822" s="289">
        <f t="shared" si="223"/>
        <v>0</v>
      </c>
      <c r="AE822" s="289">
        <f t="shared" si="223"/>
        <v>0</v>
      </c>
      <c r="AF822" s="289">
        <f t="shared" si="223"/>
        <v>0</v>
      </c>
      <c r="AG822" s="289">
        <f t="shared" si="223"/>
        <v>0</v>
      </c>
      <c r="AH822" s="289">
        <f t="shared" si="223"/>
        <v>0</v>
      </c>
      <c r="AI822" s="289">
        <f t="shared" si="223"/>
        <v>0</v>
      </c>
      <c r="AJ822" s="289">
        <f t="shared" si="223"/>
        <v>0</v>
      </c>
      <c r="AK822" s="289">
        <f t="shared" si="223"/>
        <v>0</v>
      </c>
      <c r="AL822" s="289">
        <f t="shared" si="223"/>
        <v>0</v>
      </c>
      <c r="AM822" s="289">
        <f t="shared" si="223"/>
        <v>0</v>
      </c>
      <c r="AN822" s="289">
        <f t="shared" si="223"/>
        <v>0</v>
      </c>
      <c r="AO822" s="289">
        <f t="shared" si="223"/>
        <v>0</v>
      </c>
      <c r="AP822" s="289">
        <f t="shared" si="223"/>
        <v>0</v>
      </c>
      <c r="AQ822" s="289">
        <f t="shared" si="223"/>
        <v>0</v>
      </c>
      <c r="AR822" s="289">
        <f t="shared" si="223"/>
        <v>0</v>
      </c>
      <c r="AS822" s="289">
        <f t="shared" si="223"/>
        <v>0</v>
      </c>
      <c r="AT822" s="289">
        <f t="shared" si="223"/>
        <v>0</v>
      </c>
      <c r="AU822" s="289">
        <f t="shared" si="223"/>
        <v>0</v>
      </c>
      <c r="AV822" s="289">
        <f t="shared" si="223"/>
        <v>0</v>
      </c>
      <c r="AW822" s="289">
        <f t="shared" si="223"/>
        <v>0</v>
      </c>
      <c r="AX822" s="289">
        <f t="shared" si="223"/>
        <v>0</v>
      </c>
      <c r="AY822" s="289">
        <f t="shared" si="223"/>
        <v>0</v>
      </c>
      <c r="AZ822" s="289">
        <f t="shared" si="223"/>
        <v>0</v>
      </c>
      <c r="BA822" s="289">
        <f t="shared" si="223"/>
        <v>0</v>
      </c>
      <c r="BB822" s="289">
        <f t="shared" si="223"/>
        <v>0</v>
      </c>
      <c r="BC822" s="289">
        <f t="shared" si="223"/>
        <v>0</v>
      </c>
      <c r="BD822" s="289">
        <f t="shared" si="223"/>
        <v>0</v>
      </c>
      <c r="BE822" s="289">
        <f t="shared" si="223"/>
        <v>0</v>
      </c>
      <c r="BF822" s="289">
        <f t="shared" si="223"/>
        <v>0</v>
      </c>
      <c r="BG822" s="289">
        <f t="shared" si="223"/>
        <v>0</v>
      </c>
      <c r="BH822" s="289">
        <f t="shared" si="223"/>
        <v>0</v>
      </c>
      <c r="BI822" s="289">
        <f t="shared" si="223"/>
        <v>0</v>
      </c>
      <c r="BJ822" s="289">
        <f t="shared" si="223"/>
        <v>0</v>
      </c>
      <c r="BK822" s="289">
        <f t="shared" si="223"/>
        <v>0</v>
      </c>
      <c r="BL822" s="289">
        <f t="shared" si="223"/>
        <v>0</v>
      </c>
      <c r="BM822" s="289">
        <f t="shared" si="223"/>
        <v>0</v>
      </c>
      <c r="BN822" s="289">
        <f t="shared" si="223"/>
        <v>0</v>
      </c>
      <c r="BO822" s="289">
        <f t="shared" si="223"/>
        <v>0</v>
      </c>
      <c r="BP822" s="289">
        <f t="shared" si="223"/>
        <v>0</v>
      </c>
      <c r="BQ822" s="289">
        <f t="shared" si="223"/>
        <v>0</v>
      </c>
      <c r="BR822" s="289">
        <f t="shared" si="223"/>
        <v>0</v>
      </c>
      <c r="BS822" s="289">
        <f t="shared" si="221"/>
        <v>0</v>
      </c>
      <c r="BT822" s="289">
        <f t="shared" si="219"/>
        <v>0</v>
      </c>
      <c r="BU822" s="289">
        <f t="shared" si="219"/>
        <v>0</v>
      </c>
      <c r="BV822" s="289">
        <f t="shared" si="219"/>
        <v>0</v>
      </c>
      <c r="BW822" s="289">
        <f t="shared" si="219"/>
        <v>0</v>
      </c>
      <c r="BX822" s="289">
        <f t="shared" si="219"/>
        <v>0</v>
      </c>
      <c r="BY822" s="289">
        <f t="shared" si="219"/>
        <v>0</v>
      </c>
      <c r="CA822" s="289">
        <f t="shared" si="220"/>
        <v>0</v>
      </c>
      <c r="CB822" s="289" t="e">
        <f>CB447-#REF!</f>
        <v>#REF!</v>
      </c>
    </row>
    <row r="823" spans="8:80" hidden="1" x14ac:dyDescent="0.35">
      <c r="H823" s="289">
        <f t="shared" si="224"/>
        <v>-277062</v>
      </c>
      <c r="I823" s="289">
        <f t="shared" si="224"/>
        <v>0</v>
      </c>
      <c r="J823" s="289">
        <f t="shared" si="224"/>
        <v>0</v>
      </c>
      <c r="K823" s="289">
        <f t="shared" si="223"/>
        <v>0</v>
      </c>
      <c r="L823" s="289">
        <f t="shared" si="223"/>
        <v>0</v>
      </c>
      <c r="M823" s="289">
        <f t="shared" si="223"/>
        <v>0</v>
      </c>
      <c r="N823" s="289">
        <f t="shared" si="223"/>
        <v>0</v>
      </c>
      <c r="O823" s="289">
        <f t="shared" si="223"/>
        <v>0</v>
      </c>
      <c r="P823" s="289">
        <f t="shared" si="223"/>
        <v>0</v>
      </c>
      <c r="Q823" s="289">
        <f t="shared" si="223"/>
        <v>0</v>
      </c>
      <c r="R823" s="289">
        <f t="shared" si="223"/>
        <v>0</v>
      </c>
      <c r="S823" s="289">
        <f t="shared" si="223"/>
        <v>0</v>
      </c>
      <c r="T823" s="289">
        <f t="shared" si="223"/>
        <v>0</v>
      </c>
      <c r="U823" s="289">
        <f t="shared" si="223"/>
        <v>0</v>
      </c>
      <c r="V823" s="289">
        <f t="shared" si="223"/>
        <v>0</v>
      </c>
      <c r="W823" s="289">
        <f t="shared" si="223"/>
        <v>0</v>
      </c>
      <c r="X823" s="289">
        <f t="shared" si="223"/>
        <v>0</v>
      </c>
      <c r="Y823" s="289">
        <f t="shared" si="223"/>
        <v>0</v>
      </c>
      <c r="Z823" s="289">
        <f t="shared" si="223"/>
        <v>0</v>
      </c>
      <c r="AA823" s="289">
        <f t="shared" si="223"/>
        <v>0</v>
      </c>
      <c r="AB823" s="289">
        <f t="shared" si="223"/>
        <v>0</v>
      </c>
      <c r="AC823" s="289">
        <f t="shared" si="223"/>
        <v>0</v>
      </c>
      <c r="AD823" s="289">
        <f t="shared" si="223"/>
        <v>0</v>
      </c>
      <c r="AE823" s="289">
        <f t="shared" si="223"/>
        <v>0</v>
      </c>
      <c r="AF823" s="289">
        <f t="shared" si="223"/>
        <v>0</v>
      </c>
      <c r="AG823" s="289">
        <f t="shared" si="223"/>
        <v>0</v>
      </c>
      <c r="AH823" s="289">
        <f t="shared" si="223"/>
        <v>0</v>
      </c>
      <c r="AI823" s="289">
        <f t="shared" si="223"/>
        <v>0</v>
      </c>
      <c r="AJ823" s="289">
        <f t="shared" si="223"/>
        <v>0</v>
      </c>
      <c r="AK823" s="289">
        <f t="shared" si="223"/>
        <v>0</v>
      </c>
      <c r="AL823" s="289">
        <f t="shared" si="223"/>
        <v>-277062</v>
      </c>
      <c r="AM823" s="289">
        <f t="shared" si="223"/>
        <v>0</v>
      </c>
      <c r="AN823" s="289">
        <f t="shared" si="223"/>
        <v>0</v>
      </c>
      <c r="AO823" s="289">
        <f t="shared" si="223"/>
        <v>0</v>
      </c>
      <c r="AP823" s="289">
        <f t="shared" si="223"/>
        <v>0</v>
      </c>
      <c r="AQ823" s="289">
        <f t="shared" si="223"/>
        <v>0</v>
      </c>
      <c r="AR823" s="289">
        <f t="shared" si="223"/>
        <v>0</v>
      </c>
      <c r="AS823" s="289">
        <f t="shared" si="223"/>
        <v>0</v>
      </c>
      <c r="AT823" s="289">
        <f t="shared" si="223"/>
        <v>0</v>
      </c>
      <c r="AU823" s="289">
        <f t="shared" si="223"/>
        <v>0</v>
      </c>
      <c r="AV823" s="289">
        <f t="shared" si="223"/>
        <v>0</v>
      </c>
      <c r="AW823" s="289">
        <f t="shared" si="223"/>
        <v>0</v>
      </c>
      <c r="AX823" s="289">
        <f t="shared" si="223"/>
        <v>0</v>
      </c>
      <c r="AY823" s="289">
        <f t="shared" si="223"/>
        <v>0</v>
      </c>
      <c r="AZ823" s="289">
        <f t="shared" si="223"/>
        <v>0</v>
      </c>
      <c r="BA823" s="289">
        <f t="shared" si="223"/>
        <v>0</v>
      </c>
      <c r="BB823" s="289">
        <f t="shared" si="223"/>
        <v>0</v>
      </c>
      <c r="BC823" s="289">
        <f t="shared" si="223"/>
        <v>0</v>
      </c>
      <c r="BD823" s="289">
        <f t="shared" si="223"/>
        <v>0</v>
      </c>
      <c r="BE823" s="289">
        <f t="shared" si="223"/>
        <v>0</v>
      </c>
      <c r="BF823" s="289">
        <f t="shared" si="223"/>
        <v>0</v>
      </c>
      <c r="BG823" s="289">
        <f t="shared" si="223"/>
        <v>0</v>
      </c>
      <c r="BH823" s="289">
        <f t="shared" si="223"/>
        <v>0</v>
      </c>
      <c r="BI823" s="289">
        <f t="shared" si="223"/>
        <v>0</v>
      </c>
      <c r="BJ823" s="289">
        <f t="shared" si="223"/>
        <v>0</v>
      </c>
      <c r="BK823" s="289">
        <f t="shared" si="223"/>
        <v>0</v>
      </c>
      <c r="BL823" s="289">
        <f t="shared" si="223"/>
        <v>0</v>
      </c>
      <c r="BM823" s="289">
        <f t="shared" si="223"/>
        <v>0</v>
      </c>
      <c r="BN823" s="289">
        <f t="shared" si="223"/>
        <v>0</v>
      </c>
      <c r="BO823" s="289">
        <f t="shared" si="223"/>
        <v>0</v>
      </c>
      <c r="BP823" s="289">
        <f t="shared" si="223"/>
        <v>0</v>
      </c>
      <c r="BQ823" s="289">
        <f t="shared" si="223"/>
        <v>0</v>
      </c>
      <c r="BR823" s="289">
        <f t="shared" si="223"/>
        <v>0</v>
      </c>
      <c r="BS823" s="289">
        <f t="shared" si="221"/>
        <v>0</v>
      </c>
      <c r="BT823" s="289">
        <f t="shared" si="219"/>
        <v>0</v>
      </c>
      <c r="BU823" s="289">
        <f t="shared" si="219"/>
        <v>0</v>
      </c>
      <c r="BV823" s="289">
        <f t="shared" si="219"/>
        <v>0</v>
      </c>
      <c r="BW823" s="289">
        <f t="shared" si="219"/>
        <v>0</v>
      </c>
      <c r="BX823" s="289">
        <f t="shared" si="219"/>
        <v>0</v>
      </c>
      <c r="BY823" s="289">
        <f t="shared" si="219"/>
        <v>0</v>
      </c>
      <c r="CA823" s="289">
        <f t="shared" si="220"/>
        <v>0</v>
      </c>
      <c r="CB823" s="289" t="e">
        <f>CB448-#REF!</f>
        <v>#REF!</v>
      </c>
    </row>
    <row r="824" spans="8:80" hidden="1" x14ac:dyDescent="0.35">
      <c r="H824" s="289">
        <f t="shared" si="224"/>
        <v>-277062</v>
      </c>
      <c r="I824" s="289">
        <f t="shared" si="224"/>
        <v>0</v>
      </c>
      <c r="J824" s="289">
        <f t="shared" si="224"/>
        <v>0</v>
      </c>
      <c r="K824" s="289">
        <f t="shared" si="223"/>
        <v>0</v>
      </c>
      <c r="L824" s="289">
        <f t="shared" si="223"/>
        <v>0</v>
      </c>
      <c r="M824" s="289">
        <f t="shared" si="223"/>
        <v>0</v>
      </c>
      <c r="N824" s="289">
        <f t="shared" si="223"/>
        <v>0</v>
      </c>
      <c r="O824" s="289">
        <f t="shared" si="223"/>
        <v>0</v>
      </c>
      <c r="P824" s="289">
        <f t="shared" si="223"/>
        <v>0</v>
      </c>
      <c r="Q824" s="289">
        <f t="shared" si="223"/>
        <v>0</v>
      </c>
      <c r="R824" s="289">
        <f t="shared" si="223"/>
        <v>0</v>
      </c>
      <c r="S824" s="289">
        <f t="shared" si="223"/>
        <v>0</v>
      </c>
      <c r="T824" s="289">
        <f t="shared" si="223"/>
        <v>0</v>
      </c>
      <c r="U824" s="289">
        <f t="shared" si="223"/>
        <v>0</v>
      </c>
      <c r="V824" s="289">
        <f t="shared" si="223"/>
        <v>0</v>
      </c>
      <c r="W824" s="289">
        <f t="shared" si="223"/>
        <v>0</v>
      </c>
      <c r="X824" s="289">
        <f t="shared" si="223"/>
        <v>0</v>
      </c>
      <c r="Y824" s="289">
        <f t="shared" si="223"/>
        <v>0</v>
      </c>
      <c r="Z824" s="289">
        <f t="shared" si="223"/>
        <v>0</v>
      </c>
      <c r="AA824" s="289">
        <f t="shared" si="223"/>
        <v>0</v>
      </c>
      <c r="AB824" s="289">
        <f t="shared" si="223"/>
        <v>0</v>
      </c>
      <c r="AC824" s="289">
        <f t="shared" si="223"/>
        <v>0</v>
      </c>
      <c r="AD824" s="289">
        <f t="shared" si="223"/>
        <v>0</v>
      </c>
      <c r="AE824" s="289">
        <f t="shared" si="223"/>
        <v>0</v>
      </c>
      <c r="AF824" s="289">
        <f t="shared" si="223"/>
        <v>0</v>
      </c>
      <c r="AG824" s="289">
        <f t="shared" si="223"/>
        <v>0</v>
      </c>
      <c r="AH824" s="289">
        <f t="shared" si="223"/>
        <v>0</v>
      </c>
      <c r="AI824" s="289">
        <f t="shared" si="223"/>
        <v>0</v>
      </c>
      <c r="AJ824" s="289">
        <f t="shared" si="223"/>
        <v>0</v>
      </c>
      <c r="AK824" s="289">
        <f t="shared" si="223"/>
        <v>0</v>
      </c>
      <c r="AL824" s="289">
        <f t="shared" si="223"/>
        <v>-277062</v>
      </c>
      <c r="AM824" s="289">
        <f t="shared" si="223"/>
        <v>0</v>
      </c>
      <c r="AN824" s="289">
        <f t="shared" si="223"/>
        <v>0</v>
      </c>
      <c r="AO824" s="289">
        <f t="shared" si="223"/>
        <v>0</v>
      </c>
      <c r="AP824" s="289">
        <f t="shared" si="223"/>
        <v>0</v>
      </c>
      <c r="AQ824" s="289">
        <f t="shared" si="223"/>
        <v>0</v>
      </c>
      <c r="AR824" s="289">
        <f t="shared" si="223"/>
        <v>0</v>
      </c>
      <c r="AS824" s="289">
        <f t="shared" si="223"/>
        <v>0</v>
      </c>
      <c r="AT824" s="289">
        <f t="shared" si="223"/>
        <v>0</v>
      </c>
      <c r="AU824" s="289">
        <f t="shared" si="223"/>
        <v>0</v>
      </c>
      <c r="AV824" s="289">
        <f t="shared" si="223"/>
        <v>0</v>
      </c>
      <c r="AW824" s="289">
        <f t="shared" si="223"/>
        <v>0</v>
      </c>
      <c r="AX824" s="289">
        <f t="shared" si="223"/>
        <v>0</v>
      </c>
      <c r="AY824" s="289">
        <f t="shared" si="223"/>
        <v>0</v>
      </c>
      <c r="AZ824" s="289">
        <f t="shared" si="223"/>
        <v>0</v>
      </c>
      <c r="BA824" s="289">
        <f t="shared" si="223"/>
        <v>0</v>
      </c>
      <c r="BB824" s="289">
        <f t="shared" si="223"/>
        <v>0</v>
      </c>
      <c r="BC824" s="289">
        <f t="shared" si="223"/>
        <v>0</v>
      </c>
      <c r="BD824" s="289">
        <f t="shared" si="223"/>
        <v>0</v>
      </c>
      <c r="BE824" s="289">
        <f t="shared" si="223"/>
        <v>0</v>
      </c>
      <c r="BF824" s="289">
        <f t="shared" si="223"/>
        <v>0</v>
      </c>
      <c r="BG824" s="289">
        <f t="shared" si="223"/>
        <v>0</v>
      </c>
      <c r="BH824" s="289">
        <f t="shared" si="223"/>
        <v>0</v>
      </c>
      <c r="BI824" s="289">
        <f t="shared" si="223"/>
        <v>0</v>
      </c>
      <c r="BJ824" s="289">
        <f t="shared" si="223"/>
        <v>0</v>
      </c>
      <c r="BK824" s="289">
        <f t="shared" si="223"/>
        <v>0</v>
      </c>
      <c r="BL824" s="289">
        <f t="shared" si="223"/>
        <v>0</v>
      </c>
      <c r="BM824" s="289">
        <f t="shared" si="223"/>
        <v>0</v>
      </c>
      <c r="BN824" s="289">
        <f t="shared" si="223"/>
        <v>0</v>
      </c>
      <c r="BO824" s="289">
        <f t="shared" si="223"/>
        <v>0</v>
      </c>
      <c r="BP824" s="289">
        <f t="shared" si="223"/>
        <v>0</v>
      </c>
      <c r="BQ824" s="289">
        <f t="shared" si="223"/>
        <v>0</v>
      </c>
      <c r="BR824" s="289">
        <f t="shared" si="223"/>
        <v>0</v>
      </c>
      <c r="BS824" s="289">
        <f t="shared" si="221"/>
        <v>0</v>
      </c>
      <c r="BT824" s="289">
        <f t="shared" si="219"/>
        <v>0</v>
      </c>
      <c r="BU824" s="289">
        <f t="shared" si="219"/>
        <v>0</v>
      </c>
      <c r="BV824" s="289">
        <f t="shared" si="219"/>
        <v>0</v>
      </c>
      <c r="BW824" s="289">
        <f t="shared" si="219"/>
        <v>0</v>
      </c>
      <c r="BX824" s="289">
        <f t="shared" si="219"/>
        <v>0</v>
      </c>
      <c r="BY824" s="289">
        <f t="shared" si="219"/>
        <v>0</v>
      </c>
      <c r="CA824" s="289">
        <f t="shared" si="220"/>
        <v>0</v>
      </c>
      <c r="CB824" s="289" t="e">
        <f>CB449-#REF!</f>
        <v>#REF!</v>
      </c>
    </row>
    <row r="825" spans="8:80" hidden="1" x14ac:dyDescent="0.35">
      <c r="H825" s="289">
        <f t="shared" si="224"/>
        <v>0</v>
      </c>
      <c r="I825" s="289">
        <f t="shared" si="224"/>
        <v>0</v>
      </c>
      <c r="J825" s="289">
        <f t="shared" si="224"/>
        <v>0</v>
      </c>
      <c r="K825" s="289">
        <f t="shared" si="223"/>
        <v>0</v>
      </c>
      <c r="L825" s="289">
        <f t="shared" si="223"/>
        <v>0</v>
      </c>
      <c r="M825" s="289">
        <f t="shared" si="223"/>
        <v>0</v>
      </c>
      <c r="N825" s="289">
        <f t="shared" si="223"/>
        <v>0</v>
      </c>
      <c r="O825" s="289">
        <f t="shared" si="223"/>
        <v>0</v>
      </c>
      <c r="P825" s="289">
        <f t="shared" si="223"/>
        <v>0</v>
      </c>
      <c r="Q825" s="289">
        <f t="shared" si="223"/>
        <v>0</v>
      </c>
      <c r="R825" s="289">
        <f t="shared" si="223"/>
        <v>0</v>
      </c>
      <c r="S825" s="289">
        <f t="shared" si="223"/>
        <v>0</v>
      </c>
      <c r="T825" s="289">
        <f t="shared" si="223"/>
        <v>0</v>
      </c>
      <c r="U825" s="289">
        <f t="shared" si="223"/>
        <v>0</v>
      </c>
      <c r="V825" s="289">
        <f t="shared" si="223"/>
        <v>0</v>
      </c>
      <c r="W825" s="289">
        <f t="shared" si="223"/>
        <v>0</v>
      </c>
      <c r="X825" s="289">
        <f t="shared" si="223"/>
        <v>0</v>
      </c>
      <c r="Y825" s="289">
        <f t="shared" si="223"/>
        <v>0</v>
      </c>
      <c r="Z825" s="289">
        <f t="shared" ref="Z825:BR828" si="225">Z450-CR450</f>
        <v>0</v>
      </c>
      <c r="AA825" s="289">
        <f t="shared" si="225"/>
        <v>0</v>
      </c>
      <c r="AB825" s="289">
        <f t="shared" si="225"/>
        <v>0</v>
      </c>
      <c r="AC825" s="289">
        <f t="shared" si="225"/>
        <v>0</v>
      </c>
      <c r="AD825" s="289">
        <f t="shared" si="225"/>
        <v>0</v>
      </c>
      <c r="AE825" s="289">
        <f t="shared" si="225"/>
        <v>0</v>
      </c>
      <c r="AF825" s="289">
        <f t="shared" si="225"/>
        <v>0</v>
      </c>
      <c r="AG825" s="289">
        <f t="shared" si="225"/>
        <v>0</v>
      </c>
      <c r="AH825" s="289">
        <f t="shared" si="225"/>
        <v>0</v>
      </c>
      <c r="AI825" s="289">
        <f t="shared" si="225"/>
        <v>0</v>
      </c>
      <c r="AJ825" s="289">
        <f t="shared" si="225"/>
        <v>0</v>
      </c>
      <c r="AK825" s="289">
        <f t="shared" si="225"/>
        <v>0</v>
      </c>
      <c r="AL825" s="289">
        <f t="shared" si="225"/>
        <v>0</v>
      </c>
      <c r="AM825" s="289">
        <f t="shared" si="225"/>
        <v>0</v>
      </c>
      <c r="AN825" s="289">
        <f t="shared" si="225"/>
        <v>0</v>
      </c>
      <c r="AO825" s="289">
        <f t="shared" si="225"/>
        <v>0</v>
      </c>
      <c r="AP825" s="289">
        <f t="shared" si="225"/>
        <v>0</v>
      </c>
      <c r="AQ825" s="289">
        <f t="shared" si="225"/>
        <v>0</v>
      </c>
      <c r="AR825" s="289">
        <f t="shared" si="225"/>
        <v>0</v>
      </c>
      <c r="AS825" s="289">
        <f t="shared" si="225"/>
        <v>0</v>
      </c>
      <c r="AT825" s="289">
        <f t="shared" si="225"/>
        <v>0</v>
      </c>
      <c r="AU825" s="289">
        <f t="shared" si="225"/>
        <v>0</v>
      </c>
      <c r="AV825" s="289">
        <f t="shared" si="225"/>
        <v>0</v>
      </c>
      <c r="AW825" s="289">
        <f t="shared" si="225"/>
        <v>0</v>
      </c>
      <c r="AX825" s="289">
        <f t="shared" si="225"/>
        <v>0</v>
      </c>
      <c r="AY825" s="289">
        <f t="shared" si="225"/>
        <v>0</v>
      </c>
      <c r="AZ825" s="289">
        <f t="shared" si="225"/>
        <v>0</v>
      </c>
      <c r="BA825" s="289">
        <f t="shared" si="225"/>
        <v>0</v>
      </c>
      <c r="BB825" s="289">
        <f t="shared" si="225"/>
        <v>0</v>
      </c>
      <c r="BC825" s="289">
        <f t="shared" si="225"/>
        <v>0</v>
      </c>
      <c r="BD825" s="289">
        <f t="shared" si="225"/>
        <v>0</v>
      </c>
      <c r="BE825" s="289">
        <f t="shared" si="225"/>
        <v>0</v>
      </c>
      <c r="BF825" s="289">
        <f t="shared" si="225"/>
        <v>0</v>
      </c>
      <c r="BG825" s="289">
        <f t="shared" si="225"/>
        <v>0</v>
      </c>
      <c r="BH825" s="289">
        <f t="shared" si="225"/>
        <v>0</v>
      </c>
      <c r="BI825" s="289">
        <f t="shared" si="225"/>
        <v>0</v>
      </c>
      <c r="BJ825" s="289">
        <f t="shared" si="225"/>
        <v>0</v>
      </c>
      <c r="BK825" s="289">
        <f t="shared" si="225"/>
        <v>0</v>
      </c>
      <c r="BL825" s="289">
        <f t="shared" si="225"/>
        <v>0</v>
      </c>
      <c r="BM825" s="289">
        <f t="shared" si="225"/>
        <v>0</v>
      </c>
      <c r="BN825" s="289">
        <f t="shared" si="225"/>
        <v>0</v>
      </c>
      <c r="BO825" s="289">
        <f t="shared" si="225"/>
        <v>0</v>
      </c>
      <c r="BP825" s="289">
        <f t="shared" si="225"/>
        <v>0</v>
      </c>
      <c r="BQ825" s="289">
        <f t="shared" si="225"/>
        <v>0</v>
      </c>
      <c r="BR825" s="289">
        <f t="shared" si="225"/>
        <v>0</v>
      </c>
      <c r="BS825" s="289">
        <f t="shared" si="221"/>
        <v>0</v>
      </c>
      <c r="BT825" s="289">
        <f t="shared" si="219"/>
        <v>0</v>
      </c>
      <c r="BU825" s="289">
        <f t="shared" si="219"/>
        <v>0</v>
      </c>
      <c r="BV825" s="289">
        <f t="shared" si="219"/>
        <v>0</v>
      </c>
      <c r="BW825" s="289">
        <f t="shared" si="219"/>
        <v>0</v>
      </c>
      <c r="BX825" s="289">
        <f t="shared" si="219"/>
        <v>0</v>
      </c>
      <c r="BY825" s="289">
        <f t="shared" si="219"/>
        <v>0</v>
      </c>
      <c r="CA825" s="289">
        <f t="shared" si="220"/>
        <v>0</v>
      </c>
      <c r="CB825" s="289" t="e">
        <f>CB450-#REF!</f>
        <v>#REF!</v>
      </c>
    </row>
    <row r="826" spans="8:80" hidden="1" x14ac:dyDescent="0.35">
      <c r="H826" s="289">
        <f t="shared" si="224"/>
        <v>0</v>
      </c>
      <c r="I826" s="289">
        <f t="shared" si="224"/>
        <v>0</v>
      </c>
      <c r="J826" s="289">
        <f t="shared" si="224"/>
        <v>0</v>
      </c>
      <c r="K826" s="289">
        <f t="shared" si="224"/>
        <v>0</v>
      </c>
      <c r="L826" s="289">
        <f t="shared" si="224"/>
        <v>0</v>
      </c>
      <c r="M826" s="289">
        <f t="shared" si="224"/>
        <v>0</v>
      </c>
      <c r="N826" s="289">
        <f t="shared" si="224"/>
        <v>0</v>
      </c>
      <c r="O826" s="289">
        <f t="shared" si="224"/>
        <v>0</v>
      </c>
      <c r="P826" s="289">
        <f t="shared" si="224"/>
        <v>0</v>
      </c>
      <c r="Q826" s="289">
        <f t="shared" si="224"/>
        <v>0</v>
      </c>
      <c r="R826" s="289">
        <f t="shared" si="224"/>
        <v>0</v>
      </c>
      <c r="S826" s="289">
        <f t="shared" si="224"/>
        <v>0</v>
      </c>
      <c r="T826" s="289">
        <f t="shared" si="224"/>
        <v>0</v>
      </c>
      <c r="U826" s="289">
        <f t="shared" si="224"/>
        <v>0</v>
      </c>
      <c r="V826" s="289">
        <f t="shared" si="224"/>
        <v>0</v>
      </c>
      <c r="W826" s="289">
        <f t="shared" si="224"/>
        <v>0</v>
      </c>
      <c r="X826" s="289">
        <f t="shared" ref="X826:Y828" si="226">X451-CP451</f>
        <v>0</v>
      </c>
      <c r="Y826" s="289">
        <f t="shared" si="226"/>
        <v>0</v>
      </c>
      <c r="Z826" s="289">
        <f t="shared" si="225"/>
        <v>0</v>
      </c>
      <c r="AA826" s="289">
        <f t="shared" si="225"/>
        <v>0</v>
      </c>
      <c r="AB826" s="289">
        <f t="shared" si="225"/>
        <v>0</v>
      </c>
      <c r="AC826" s="289">
        <f t="shared" si="225"/>
        <v>0</v>
      </c>
      <c r="AD826" s="289">
        <f t="shared" si="225"/>
        <v>0</v>
      </c>
      <c r="AE826" s="289">
        <f t="shared" si="225"/>
        <v>0</v>
      </c>
      <c r="AF826" s="289">
        <f t="shared" si="225"/>
        <v>0</v>
      </c>
      <c r="AG826" s="289">
        <f t="shared" si="225"/>
        <v>0</v>
      </c>
      <c r="AH826" s="289">
        <f t="shared" si="225"/>
        <v>0</v>
      </c>
      <c r="AI826" s="289">
        <f t="shared" si="225"/>
        <v>0</v>
      </c>
      <c r="AJ826" s="289">
        <f t="shared" si="225"/>
        <v>0</v>
      </c>
      <c r="AK826" s="289">
        <f t="shared" si="225"/>
        <v>0</v>
      </c>
      <c r="AL826" s="289">
        <f t="shared" si="225"/>
        <v>0</v>
      </c>
      <c r="AM826" s="289">
        <f t="shared" si="225"/>
        <v>0</v>
      </c>
      <c r="AN826" s="289">
        <f t="shared" si="225"/>
        <v>0</v>
      </c>
      <c r="AO826" s="289">
        <f t="shared" si="225"/>
        <v>0</v>
      </c>
      <c r="AP826" s="289">
        <f t="shared" si="225"/>
        <v>0</v>
      </c>
      <c r="AQ826" s="289">
        <f t="shared" si="225"/>
        <v>0</v>
      </c>
      <c r="AR826" s="289">
        <f t="shared" si="225"/>
        <v>0</v>
      </c>
      <c r="AS826" s="289">
        <f t="shared" si="225"/>
        <v>0</v>
      </c>
      <c r="AT826" s="289">
        <f t="shared" si="225"/>
        <v>0</v>
      </c>
      <c r="AU826" s="289">
        <f t="shared" si="225"/>
        <v>0</v>
      </c>
      <c r="AV826" s="289">
        <f t="shared" si="225"/>
        <v>0</v>
      </c>
      <c r="AW826" s="289">
        <f t="shared" si="225"/>
        <v>0</v>
      </c>
      <c r="AX826" s="289">
        <f t="shared" si="225"/>
        <v>0</v>
      </c>
      <c r="AY826" s="289">
        <f t="shared" si="225"/>
        <v>0</v>
      </c>
      <c r="AZ826" s="289">
        <f t="shared" si="225"/>
        <v>0</v>
      </c>
      <c r="BA826" s="289">
        <f t="shared" si="225"/>
        <v>0</v>
      </c>
      <c r="BB826" s="289">
        <f t="shared" si="225"/>
        <v>0</v>
      </c>
      <c r="BC826" s="289">
        <f t="shared" si="225"/>
        <v>0</v>
      </c>
      <c r="BD826" s="289">
        <f t="shared" si="225"/>
        <v>0</v>
      </c>
      <c r="BE826" s="289">
        <f t="shared" si="225"/>
        <v>0</v>
      </c>
      <c r="BF826" s="289">
        <f t="shared" si="225"/>
        <v>0</v>
      </c>
      <c r="BG826" s="289">
        <f t="shared" si="225"/>
        <v>0</v>
      </c>
      <c r="BH826" s="289">
        <f t="shared" si="225"/>
        <v>0</v>
      </c>
      <c r="BI826" s="289">
        <f t="shared" si="225"/>
        <v>0</v>
      </c>
      <c r="BJ826" s="289">
        <f t="shared" si="225"/>
        <v>0</v>
      </c>
      <c r="BK826" s="289">
        <f t="shared" si="225"/>
        <v>0</v>
      </c>
      <c r="BL826" s="289">
        <f t="shared" si="225"/>
        <v>0</v>
      </c>
      <c r="BM826" s="289">
        <f t="shared" si="225"/>
        <v>0</v>
      </c>
      <c r="BN826" s="289">
        <f t="shared" si="225"/>
        <v>0</v>
      </c>
      <c r="BO826" s="289">
        <f t="shared" si="225"/>
        <v>0</v>
      </c>
      <c r="BP826" s="289">
        <f t="shared" si="225"/>
        <v>0</v>
      </c>
      <c r="BQ826" s="289">
        <f t="shared" si="225"/>
        <v>0</v>
      </c>
      <c r="BR826" s="289">
        <f t="shared" si="225"/>
        <v>0</v>
      </c>
      <c r="BS826" s="289">
        <f t="shared" si="221"/>
        <v>0</v>
      </c>
      <c r="BT826" s="289">
        <f t="shared" si="219"/>
        <v>0</v>
      </c>
      <c r="BU826" s="289">
        <f t="shared" si="219"/>
        <v>0</v>
      </c>
      <c r="BV826" s="289">
        <f t="shared" si="219"/>
        <v>0</v>
      </c>
      <c r="BW826" s="289">
        <f t="shared" si="219"/>
        <v>0</v>
      </c>
      <c r="BX826" s="289">
        <f t="shared" si="219"/>
        <v>0</v>
      </c>
      <c r="BY826" s="289">
        <f t="shared" si="219"/>
        <v>0</v>
      </c>
      <c r="CA826" s="289">
        <f t="shared" si="220"/>
        <v>0</v>
      </c>
      <c r="CB826" s="289" t="e">
        <f>CB451-#REF!</f>
        <v>#REF!</v>
      </c>
    </row>
    <row r="827" spans="8:80" hidden="1" x14ac:dyDescent="0.35">
      <c r="H827" s="289">
        <f t="shared" si="224"/>
        <v>0</v>
      </c>
      <c r="I827" s="289">
        <f t="shared" si="224"/>
        <v>0</v>
      </c>
      <c r="J827" s="289">
        <f t="shared" si="224"/>
        <v>0</v>
      </c>
      <c r="K827" s="289">
        <f t="shared" si="224"/>
        <v>0</v>
      </c>
      <c r="L827" s="289">
        <f t="shared" si="224"/>
        <v>0</v>
      </c>
      <c r="M827" s="289">
        <f t="shared" si="224"/>
        <v>0</v>
      </c>
      <c r="N827" s="289">
        <f t="shared" si="224"/>
        <v>0</v>
      </c>
      <c r="O827" s="289">
        <f t="shared" si="224"/>
        <v>0</v>
      </c>
      <c r="P827" s="289">
        <f t="shared" si="224"/>
        <v>0</v>
      </c>
      <c r="Q827" s="289">
        <f t="shared" si="224"/>
        <v>0</v>
      </c>
      <c r="R827" s="289">
        <f t="shared" si="224"/>
        <v>0</v>
      </c>
      <c r="S827" s="289">
        <f t="shared" si="224"/>
        <v>0</v>
      </c>
      <c r="T827" s="289">
        <f t="shared" si="224"/>
        <v>0</v>
      </c>
      <c r="U827" s="289">
        <f t="shared" si="224"/>
        <v>0</v>
      </c>
      <c r="V827" s="289">
        <f t="shared" si="224"/>
        <v>0</v>
      </c>
      <c r="W827" s="289">
        <f t="shared" si="224"/>
        <v>0</v>
      </c>
      <c r="X827" s="289">
        <f t="shared" si="226"/>
        <v>0</v>
      </c>
      <c r="Y827" s="289">
        <f t="shared" si="226"/>
        <v>0</v>
      </c>
      <c r="Z827" s="289">
        <f t="shared" si="225"/>
        <v>0</v>
      </c>
      <c r="AA827" s="289">
        <f t="shared" si="225"/>
        <v>0</v>
      </c>
      <c r="AB827" s="289">
        <f t="shared" si="225"/>
        <v>0</v>
      </c>
      <c r="AC827" s="289">
        <f t="shared" si="225"/>
        <v>0</v>
      </c>
      <c r="AD827" s="289">
        <f t="shared" si="225"/>
        <v>0</v>
      </c>
      <c r="AE827" s="289">
        <f t="shared" si="225"/>
        <v>0</v>
      </c>
      <c r="AF827" s="289">
        <f t="shared" si="225"/>
        <v>0</v>
      </c>
      <c r="AG827" s="289">
        <f t="shared" si="225"/>
        <v>0</v>
      </c>
      <c r="AH827" s="289">
        <f t="shared" si="225"/>
        <v>0</v>
      </c>
      <c r="AI827" s="289">
        <f t="shared" si="225"/>
        <v>0</v>
      </c>
      <c r="AJ827" s="289">
        <f t="shared" si="225"/>
        <v>0</v>
      </c>
      <c r="AK827" s="289">
        <f t="shared" si="225"/>
        <v>0</v>
      </c>
      <c r="AL827" s="289">
        <f t="shared" si="225"/>
        <v>0</v>
      </c>
      <c r="AM827" s="289">
        <f t="shared" si="225"/>
        <v>0</v>
      </c>
      <c r="AN827" s="289">
        <f t="shared" si="225"/>
        <v>0</v>
      </c>
      <c r="AO827" s="289">
        <f t="shared" si="225"/>
        <v>0</v>
      </c>
      <c r="AP827" s="289">
        <f t="shared" si="225"/>
        <v>0</v>
      </c>
      <c r="AQ827" s="289">
        <f t="shared" si="225"/>
        <v>0</v>
      </c>
      <c r="AR827" s="289">
        <f t="shared" si="225"/>
        <v>0</v>
      </c>
      <c r="AS827" s="289">
        <f t="shared" si="225"/>
        <v>0</v>
      </c>
      <c r="AT827" s="289">
        <f t="shared" si="225"/>
        <v>0</v>
      </c>
      <c r="AU827" s="289">
        <f t="shared" si="225"/>
        <v>0</v>
      </c>
      <c r="AV827" s="289">
        <f t="shared" si="225"/>
        <v>0</v>
      </c>
      <c r="AW827" s="289">
        <f t="shared" si="225"/>
        <v>0</v>
      </c>
      <c r="AX827" s="289">
        <f t="shared" si="225"/>
        <v>0</v>
      </c>
      <c r="AY827" s="289">
        <f t="shared" si="225"/>
        <v>0</v>
      </c>
      <c r="AZ827" s="289">
        <f t="shared" si="225"/>
        <v>0</v>
      </c>
      <c r="BA827" s="289">
        <f t="shared" si="225"/>
        <v>0</v>
      </c>
      <c r="BB827" s="289">
        <f t="shared" si="225"/>
        <v>0</v>
      </c>
      <c r="BC827" s="289">
        <f t="shared" si="225"/>
        <v>0</v>
      </c>
      <c r="BD827" s="289">
        <f t="shared" si="225"/>
        <v>0</v>
      </c>
      <c r="BE827" s="289">
        <f t="shared" si="225"/>
        <v>0</v>
      </c>
      <c r="BF827" s="289">
        <f t="shared" si="225"/>
        <v>0</v>
      </c>
      <c r="BG827" s="289">
        <f t="shared" si="225"/>
        <v>0</v>
      </c>
      <c r="BH827" s="289">
        <f t="shared" si="225"/>
        <v>0</v>
      </c>
      <c r="BI827" s="289">
        <f t="shared" si="225"/>
        <v>0</v>
      </c>
      <c r="BJ827" s="289">
        <f t="shared" si="225"/>
        <v>0</v>
      </c>
      <c r="BK827" s="289">
        <f t="shared" si="225"/>
        <v>0</v>
      </c>
      <c r="BL827" s="289">
        <f t="shared" si="225"/>
        <v>0</v>
      </c>
      <c r="BM827" s="289">
        <f t="shared" si="225"/>
        <v>0</v>
      </c>
      <c r="BN827" s="289">
        <f t="shared" si="225"/>
        <v>0</v>
      </c>
      <c r="BO827" s="289">
        <f t="shared" si="225"/>
        <v>0</v>
      </c>
      <c r="BP827" s="289">
        <f t="shared" si="225"/>
        <v>0</v>
      </c>
      <c r="BQ827" s="289">
        <f t="shared" si="225"/>
        <v>0</v>
      </c>
      <c r="BR827" s="289">
        <f t="shared" si="225"/>
        <v>0</v>
      </c>
      <c r="BS827" s="289">
        <f t="shared" si="221"/>
        <v>0</v>
      </c>
      <c r="BT827" s="289">
        <f t="shared" si="219"/>
        <v>0</v>
      </c>
      <c r="BU827" s="289">
        <f t="shared" si="219"/>
        <v>0</v>
      </c>
      <c r="BV827" s="289">
        <f t="shared" si="219"/>
        <v>0</v>
      </c>
      <c r="BW827" s="289">
        <f t="shared" si="219"/>
        <v>0</v>
      </c>
      <c r="BX827" s="289">
        <f t="shared" si="219"/>
        <v>0</v>
      </c>
      <c r="BY827" s="289">
        <f t="shared" si="219"/>
        <v>0</v>
      </c>
      <c r="CA827" s="289">
        <f t="shared" si="220"/>
        <v>0</v>
      </c>
      <c r="CB827" s="289" t="e">
        <f>CB452-#REF!</f>
        <v>#REF!</v>
      </c>
    </row>
    <row r="828" spans="8:80" hidden="1" x14ac:dyDescent="0.35">
      <c r="H828" s="289">
        <f t="shared" si="224"/>
        <v>0</v>
      </c>
      <c r="I828" s="289">
        <f t="shared" si="224"/>
        <v>0</v>
      </c>
      <c r="J828" s="289">
        <f t="shared" si="224"/>
        <v>0</v>
      </c>
      <c r="K828" s="289">
        <f t="shared" si="224"/>
        <v>0</v>
      </c>
      <c r="L828" s="289">
        <f t="shared" si="224"/>
        <v>0</v>
      </c>
      <c r="M828" s="289">
        <f t="shared" si="224"/>
        <v>0</v>
      </c>
      <c r="N828" s="289">
        <f t="shared" si="224"/>
        <v>0</v>
      </c>
      <c r="O828" s="289">
        <f t="shared" si="224"/>
        <v>0</v>
      </c>
      <c r="P828" s="289">
        <f t="shared" si="224"/>
        <v>0</v>
      </c>
      <c r="Q828" s="289">
        <f t="shared" si="224"/>
        <v>0</v>
      </c>
      <c r="R828" s="289">
        <f t="shared" si="224"/>
        <v>0</v>
      </c>
      <c r="S828" s="289">
        <f t="shared" si="224"/>
        <v>0</v>
      </c>
      <c r="T828" s="289">
        <f t="shared" si="224"/>
        <v>0</v>
      </c>
      <c r="U828" s="289">
        <f t="shared" si="224"/>
        <v>0</v>
      </c>
      <c r="V828" s="289">
        <f t="shared" si="224"/>
        <v>0</v>
      </c>
      <c r="W828" s="289">
        <f t="shared" si="224"/>
        <v>0</v>
      </c>
      <c r="X828" s="289">
        <f t="shared" si="226"/>
        <v>0</v>
      </c>
      <c r="Y828" s="289">
        <f t="shared" si="226"/>
        <v>0</v>
      </c>
      <c r="Z828" s="289">
        <f t="shared" si="225"/>
        <v>0</v>
      </c>
      <c r="AA828" s="289">
        <f t="shared" si="225"/>
        <v>0</v>
      </c>
      <c r="AB828" s="289">
        <f t="shared" si="225"/>
        <v>0</v>
      </c>
      <c r="AC828" s="289">
        <f t="shared" si="225"/>
        <v>0</v>
      </c>
      <c r="AD828" s="289">
        <f t="shared" si="225"/>
        <v>0</v>
      </c>
      <c r="AE828" s="289">
        <f t="shared" si="225"/>
        <v>0</v>
      </c>
      <c r="AF828" s="289">
        <f t="shared" si="225"/>
        <v>0</v>
      </c>
      <c r="AG828" s="289">
        <f t="shared" si="225"/>
        <v>0</v>
      </c>
      <c r="AH828" s="289">
        <f t="shared" si="225"/>
        <v>0</v>
      </c>
      <c r="AI828" s="289">
        <f t="shared" si="225"/>
        <v>0</v>
      </c>
      <c r="AJ828" s="289">
        <f t="shared" si="225"/>
        <v>0</v>
      </c>
      <c r="AK828" s="289">
        <f t="shared" si="225"/>
        <v>0</v>
      </c>
      <c r="AL828" s="289">
        <f t="shared" si="225"/>
        <v>0</v>
      </c>
      <c r="AM828" s="289">
        <f t="shared" si="225"/>
        <v>0</v>
      </c>
      <c r="AN828" s="289">
        <f t="shared" si="225"/>
        <v>0</v>
      </c>
      <c r="AO828" s="289">
        <f t="shared" si="225"/>
        <v>0</v>
      </c>
      <c r="AP828" s="289">
        <f t="shared" si="225"/>
        <v>0</v>
      </c>
      <c r="AQ828" s="289">
        <f t="shared" si="225"/>
        <v>0</v>
      </c>
      <c r="AR828" s="289">
        <f t="shared" si="225"/>
        <v>0</v>
      </c>
      <c r="AS828" s="289">
        <f t="shared" si="225"/>
        <v>0</v>
      </c>
      <c r="AT828" s="289">
        <f t="shared" si="225"/>
        <v>0</v>
      </c>
      <c r="AU828" s="289">
        <f t="shared" si="225"/>
        <v>0</v>
      </c>
      <c r="AV828" s="289">
        <f t="shared" si="225"/>
        <v>0</v>
      </c>
      <c r="AW828" s="289">
        <f t="shared" si="225"/>
        <v>0</v>
      </c>
      <c r="AX828" s="289">
        <f t="shared" si="225"/>
        <v>0</v>
      </c>
      <c r="AY828" s="289">
        <f t="shared" si="225"/>
        <v>0</v>
      </c>
      <c r="AZ828" s="289">
        <f t="shared" si="225"/>
        <v>0</v>
      </c>
      <c r="BA828" s="289">
        <f t="shared" si="225"/>
        <v>0</v>
      </c>
      <c r="BB828" s="289">
        <f t="shared" si="225"/>
        <v>0</v>
      </c>
      <c r="BC828" s="289">
        <f t="shared" si="225"/>
        <v>0</v>
      </c>
      <c r="BD828" s="289">
        <f t="shared" si="225"/>
        <v>0</v>
      </c>
      <c r="BE828" s="289">
        <f t="shared" si="225"/>
        <v>0</v>
      </c>
      <c r="BF828" s="289">
        <f t="shared" si="225"/>
        <v>0</v>
      </c>
      <c r="BG828" s="289">
        <f t="shared" si="225"/>
        <v>0</v>
      </c>
      <c r="BH828" s="289">
        <f t="shared" si="225"/>
        <v>0</v>
      </c>
      <c r="BI828" s="289">
        <f t="shared" si="225"/>
        <v>0</v>
      </c>
      <c r="BJ828" s="289">
        <f t="shared" si="225"/>
        <v>0</v>
      </c>
      <c r="BK828" s="289">
        <f t="shared" si="225"/>
        <v>0</v>
      </c>
      <c r="BL828" s="289">
        <f t="shared" si="225"/>
        <v>0</v>
      </c>
      <c r="BM828" s="289">
        <f t="shared" si="225"/>
        <v>0</v>
      </c>
      <c r="BN828" s="289">
        <f t="shared" si="225"/>
        <v>0</v>
      </c>
      <c r="BO828" s="289">
        <f t="shared" si="225"/>
        <v>0</v>
      </c>
      <c r="BP828" s="289">
        <f t="shared" si="225"/>
        <v>0</v>
      </c>
      <c r="BQ828" s="289">
        <f t="shared" si="225"/>
        <v>0</v>
      </c>
      <c r="BR828" s="289">
        <f t="shared" si="225"/>
        <v>0</v>
      </c>
      <c r="BS828" s="289">
        <f t="shared" si="221"/>
        <v>0</v>
      </c>
      <c r="BT828" s="289">
        <f t="shared" si="219"/>
        <v>0</v>
      </c>
      <c r="BU828" s="289">
        <f t="shared" si="219"/>
        <v>0</v>
      </c>
      <c r="BV828" s="289">
        <f t="shared" si="219"/>
        <v>0</v>
      </c>
      <c r="BW828" s="289">
        <f t="shared" si="219"/>
        <v>0</v>
      </c>
      <c r="BX828" s="289">
        <f t="shared" si="219"/>
        <v>0</v>
      </c>
      <c r="BY828" s="289">
        <f t="shared" si="219"/>
        <v>0</v>
      </c>
      <c r="CA828" s="289">
        <f t="shared" si="220"/>
        <v>0</v>
      </c>
      <c r="CB828" s="289" t="e">
        <f>CB453-#REF!</f>
        <v>#REF!</v>
      </c>
    </row>
    <row r="829" spans="8:80" hidden="1" x14ac:dyDescent="0.35">
      <c r="H829" s="289" t="e">
        <f>#REF!-#REF!</f>
        <v>#REF!</v>
      </c>
      <c r="I829" s="289" t="e">
        <f>#REF!-#REF!</f>
        <v>#REF!</v>
      </c>
      <c r="J829" s="289" t="e">
        <f>#REF!-#REF!</f>
        <v>#REF!</v>
      </c>
      <c r="K829" s="289" t="e">
        <f>#REF!-#REF!</f>
        <v>#REF!</v>
      </c>
      <c r="L829" s="289" t="e">
        <f>#REF!-#REF!</f>
        <v>#REF!</v>
      </c>
      <c r="M829" s="289" t="e">
        <f>#REF!-#REF!</f>
        <v>#REF!</v>
      </c>
      <c r="N829" s="289" t="e">
        <f>#REF!-#REF!</f>
        <v>#REF!</v>
      </c>
      <c r="O829" s="289" t="e">
        <f>#REF!-#REF!</f>
        <v>#REF!</v>
      </c>
      <c r="P829" s="289" t="e">
        <f>#REF!-#REF!</f>
        <v>#REF!</v>
      </c>
      <c r="Q829" s="289" t="e">
        <f>#REF!-#REF!</f>
        <v>#REF!</v>
      </c>
      <c r="R829" s="289" t="e">
        <f>#REF!-#REF!</f>
        <v>#REF!</v>
      </c>
      <c r="S829" s="289" t="e">
        <f>#REF!-#REF!</f>
        <v>#REF!</v>
      </c>
      <c r="T829" s="289" t="e">
        <f>#REF!-#REF!</f>
        <v>#REF!</v>
      </c>
      <c r="U829" s="289" t="e">
        <f>#REF!-#REF!</f>
        <v>#REF!</v>
      </c>
      <c r="V829" s="289" t="e">
        <f>#REF!-#REF!</f>
        <v>#REF!</v>
      </c>
      <c r="W829" s="289" t="e">
        <f>#REF!-#REF!</f>
        <v>#REF!</v>
      </c>
      <c r="X829" s="289" t="e">
        <f>#REF!-#REF!</f>
        <v>#REF!</v>
      </c>
      <c r="Y829" s="289" t="e">
        <f>#REF!-#REF!</f>
        <v>#REF!</v>
      </c>
      <c r="Z829" s="289" t="e">
        <f>#REF!-#REF!</f>
        <v>#REF!</v>
      </c>
      <c r="AA829" s="289" t="e">
        <f>#REF!-#REF!</f>
        <v>#REF!</v>
      </c>
      <c r="AB829" s="289" t="e">
        <f>#REF!-#REF!</f>
        <v>#REF!</v>
      </c>
      <c r="AC829" s="289" t="e">
        <f>#REF!-#REF!</f>
        <v>#REF!</v>
      </c>
      <c r="AD829" s="289" t="e">
        <f>#REF!-#REF!</f>
        <v>#REF!</v>
      </c>
      <c r="AE829" s="289" t="e">
        <f>#REF!-#REF!</f>
        <v>#REF!</v>
      </c>
      <c r="AF829" s="289" t="e">
        <f>#REF!-#REF!</f>
        <v>#REF!</v>
      </c>
      <c r="AG829" s="289" t="e">
        <f>#REF!-#REF!</f>
        <v>#REF!</v>
      </c>
      <c r="AH829" s="289" t="e">
        <f>#REF!-#REF!</f>
        <v>#REF!</v>
      </c>
      <c r="AI829" s="289" t="e">
        <f>#REF!-#REF!</f>
        <v>#REF!</v>
      </c>
      <c r="AJ829" s="289" t="e">
        <f>#REF!-#REF!</f>
        <v>#REF!</v>
      </c>
      <c r="AK829" s="289" t="e">
        <f>#REF!-#REF!</f>
        <v>#REF!</v>
      </c>
      <c r="AL829" s="289" t="e">
        <f>#REF!-#REF!</f>
        <v>#REF!</v>
      </c>
      <c r="AM829" s="289" t="e">
        <f>#REF!-#REF!</f>
        <v>#REF!</v>
      </c>
      <c r="AN829" s="289" t="e">
        <f>#REF!-#REF!</f>
        <v>#REF!</v>
      </c>
      <c r="AO829" s="289" t="e">
        <f>#REF!-#REF!</f>
        <v>#REF!</v>
      </c>
      <c r="AP829" s="289" t="e">
        <f>#REF!-#REF!</f>
        <v>#REF!</v>
      </c>
      <c r="AQ829" s="289" t="e">
        <f>#REF!-#REF!</f>
        <v>#REF!</v>
      </c>
      <c r="AR829" s="289" t="e">
        <f>#REF!-#REF!</f>
        <v>#REF!</v>
      </c>
      <c r="AS829" s="289" t="e">
        <f>#REF!-#REF!</f>
        <v>#REF!</v>
      </c>
      <c r="AT829" s="289" t="e">
        <f>#REF!-#REF!</f>
        <v>#REF!</v>
      </c>
      <c r="AU829" s="289" t="e">
        <f>#REF!-#REF!</f>
        <v>#REF!</v>
      </c>
      <c r="AV829" s="289" t="e">
        <f>#REF!-#REF!</f>
        <v>#REF!</v>
      </c>
      <c r="AW829" s="289" t="e">
        <f>#REF!-#REF!</f>
        <v>#REF!</v>
      </c>
      <c r="AX829" s="289" t="e">
        <f>#REF!-#REF!</f>
        <v>#REF!</v>
      </c>
      <c r="AY829" s="289" t="e">
        <f>#REF!-#REF!</f>
        <v>#REF!</v>
      </c>
      <c r="AZ829" s="289" t="e">
        <f>#REF!-#REF!</f>
        <v>#REF!</v>
      </c>
      <c r="BA829" s="289" t="e">
        <f>#REF!-#REF!</f>
        <v>#REF!</v>
      </c>
      <c r="BB829" s="289" t="e">
        <f>#REF!-#REF!</f>
        <v>#REF!</v>
      </c>
      <c r="BC829" s="289" t="e">
        <f>#REF!-#REF!</f>
        <v>#REF!</v>
      </c>
      <c r="BD829" s="289" t="e">
        <f>#REF!-#REF!</f>
        <v>#REF!</v>
      </c>
      <c r="BE829" s="289" t="e">
        <f>#REF!-#REF!</f>
        <v>#REF!</v>
      </c>
      <c r="BF829" s="289" t="e">
        <f>#REF!-#REF!</f>
        <v>#REF!</v>
      </c>
      <c r="BG829" s="289" t="e">
        <f>#REF!-#REF!</f>
        <v>#REF!</v>
      </c>
      <c r="BH829" s="289" t="e">
        <f>#REF!-#REF!</f>
        <v>#REF!</v>
      </c>
      <c r="BI829" s="289" t="e">
        <f>#REF!-#REF!</f>
        <v>#REF!</v>
      </c>
      <c r="BJ829" s="289" t="e">
        <f>#REF!-#REF!</f>
        <v>#REF!</v>
      </c>
      <c r="BK829" s="289" t="e">
        <f>#REF!-#REF!</f>
        <v>#REF!</v>
      </c>
      <c r="BL829" s="289" t="e">
        <f>#REF!-#REF!</f>
        <v>#REF!</v>
      </c>
      <c r="BM829" s="289" t="e">
        <f>#REF!-#REF!</f>
        <v>#REF!</v>
      </c>
      <c r="BN829" s="289" t="e">
        <f>#REF!-#REF!</f>
        <v>#REF!</v>
      </c>
      <c r="BO829" s="289" t="e">
        <f>#REF!-#REF!</f>
        <v>#REF!</v>
      </c>
      <c r="BP829" s="289" t="e">
        <f>#REF!-#REF!</f>
        <v>#REF!</v>
      </c>
      <c r="BQ829" s="289" t="e">
        <f>#REF!-#REF!</f>
        <v>#REF!</v>
      </c>
      <c r="BR829" s="289" t="e">
        <f>#REF!-#REF!</f>
        <v>#REF!</v>
      </c>
      <c r="BS829" s="289" t="e">
        <f>#REF!-#REF!</f>
        <v>#REF!</v>
      </c>
      <c r="BT829" s="289" t="e">
        <f>#REF!-#REF!</f>
        <v>#REF!</v>
      </c>
      <c r="BU829" s="289" t="e">
        <f>#REF!-#REF!</f>
        <v>#REF!</v>
      </c>
      <c r="BV829" s="289" t="e">
        <f>#REF!-#REF!</f>
        <v>#REF!</v>
      </c>
      <c r="BW829" s="289" t="e">
        <f>#REF!-#REF!</f>
        <v>#REF!</v>
      </c>
      <c r="BX829" s="289" t="e">
        <f>#REF!-#REF!</f>
        <v>#REF!</v>
      </c>
      <c r="BY829" s="289" t="e">
        <f>#REF!-#REF!</f>
        <v>#REF!</v>
      </c>
      <c r="CA829" s="289" t="e">
        <f>#REF!-#REF!</f>
        <v>#REF!</v>
      </c>
      <c r="CB829" s="289" t="e">
        <f>#REF!-#REF!</f>
        <v>#REF!</v>
      </c>
    </row>
    <row r="830" spans="8:80" hidden="1" x14ac:dyDescent="0.35">
      <c r="H830" s="289">
        <f t="shared" ref="H830:BS832" si="227">H454-BZ454</f>
        <v>-2102482</v>
      </c>
      <c r="I830" s="289">
        <f t="shared" si="227"/>
        <v>0</v>
      </c>
      <c r="J830" s="289">
        <f t="shared" si="227"/>
        <v>0</v>
      </c>
      <c r="K830" s="289">
        <f t="shared" si="227"/>
        <v>0</v>
      </c>
      <c r="L830" s="289">
        <f t="shared" si="227"/>
        <v>0</v>
      </c>
      <c r="M830" s="289">
        <f t="shared" si="227"/>
        <v>1961934</v>
      </c>
      <c r="N830" s="289">
        <f t="shared" si="227"/>
        <v>0</v>
      </c>
      <c r="O830" s="289">
        <f t="shared" si="227"/>
        <v>0</v>
      </c>
      <c r="P830" s="289">
        <f t="shared" si="227"/>
        <v>0</v>
      </c>
      <c r="Q830" s="289">
        <f t="shared" si="227"/>
        <v>0</v>
      </c>
      <c r="R830" s="289">
        <f t="shared" si="227"/>
        <v>-196067</v>
      </c>
      <c r="S830" s="289">
        <f t="shared" si="227"/>
        <v>0</v>
      </c>
      <c r="T830" s="289">
        <f t="shared" si="227"/>
        <v>0</v>
      </c>
      <c r="U830" s="289">
        <f t="shared" si="227"/>
        <v>0</v>
      </c>
      <c r="V830" s="289">
        <f t="shared" si="227"/>
        <v>0</v>
      </c>
      <c r="W830" s="289">
        <f t="shared" si="227"/>
        <v>0</v>
      </c>
      <c r="X830" s="289">
        <f t="shared" si="227"/>
        <v>0</v>
      </c>
      <c r="Y830" s="289">
        <f t="shared" si="227"/>
        <v>0</v>
      </c>
      <c r="Z830" s="289">
        <f t="shared" si="227"/>
        <v>0</v>
      </c>
      <c r="AA830" s="289">
        <f t="shared" si="227"/>
        <v>0</v>
      </c>
      <c r="AB830" s="289">
        <f t="shared" si="227"/>
        <v>-21955</v>
      </c>
      <c r="AC830" s="289">
        <f t="shared" si="227"/>
        <v>0</v>
      </c>
      <c r="AD830" s="289">
        <f t="shared" si="227"/>
        <v>0</v>
      </c>
      <c r="AE830" s="289">
        <f t="shared" si="227"/>
        <v>0</v>
      </c>
      <c r="AF830" s="289">
        <f t="shared" si="227"/>
        <v>0</v>
      </c>
      <c r="AG830" s="289">
        <f t="shared" si="227"/>
        <v>0</v>
      </c>
      <c r="AH830" s="289">
        <f t="shared" si="227"/>
        <v>0</v>
      </c>
      <c r="AI830" s="289">
        <f t="shared" si="227"/>
        <v>0</v>
      </c>
      <c r="AJ830" s="289">
        <f t="shared" si="227"/>
        <v>0</v>
      </c>
      <c r="AK830" s="289">
        <f t="shared" si="227"/>
        <v>0</v>
      </c>
      <c r="AL830" s="289">
        <f t="shared" si="227"/>
        <v>0</v>
      </c>
      <c r="AM830" s="289">
        <f t="shared" si="227"/>
        <v>0</v>
      </c>
      <c r="AN830" s="289">
        <f t="shared" si="227"/>
        <v>0</v>
      </c>
      <c r="AO830" s="289">
        <f t="shared" si="227"/>
        <v>0</v>
      </c>
      <c r="AP830" s="289">
        <f t="shared" si="227"/>
        <v>0</v>
      </c>
      <c r="AQ830" s="289">
        <f t="shared" si="227"/>
        <v>0</v>
      </c>
      <c r="AR830" s="289">
        <f t="shared" si="227"/>
        <v>0</v>
      </c>
      <c r="AS830" s="289">
        <f t="shared" si="227"/>
        <v>0</v>
      </c>
      <c r="AT830" s="289">
        <f t="shared" si="227"/>
        <v>0</v>
      </c>
      <c r="AU830" s="289">
        <f t="shared" si="227"/>
        <v>0</v>
      </c>
      <c r="AV830" s="289">
        <f t="shared" si="227"/>
        <v>0</v>
      </c>
      <c r="AW830" s="289">
        <f t="shared" si="227"/>
        <v>0</v>
      </c>
      <c r="AX830" s="289">
        <f t="shared" si="227"/>
        <v>0</v>
      </c>
      <c r="AY830" s="289">
        <f t="shared" si="227"/>
        <v>0</v>
      </c>
      <c r="AZ830" s="289">
        <f t="shared" si="227"/>
        <v>0</v>
      </c>
      <c r="BA830" s="289">
        <f t="shared" si="227"/>
        <v>0</v>
      </c>
      <c r="BB830" s="289">
        <f t="shared" si="227"/>
        <v>0</v>
      </c>
      <c r="BC830" s="289">
        <f t="shared" si="227"/>
        <v>0</v>
      </c>
      <c r="BD830" s="289">
        <f t="shared" si="227"/>
        <v>0</v>
      </c>
      <c r="BE830" s="289">
        <f t="shared" si="227"/>
        <v>0</v>
      </c>
      <c r="BF830" s="289">
        <f t="shared" si="227"/>
        <v>0</v>
      </c>
      <c r="BG830" s="289">
        <f t="shared" si="227"/>
        <v>0</v>
      </c>
      <c r="BH830" s="289">
        <f t="shared" si="227"/>
        <v>0</v>
      </c>
      <c r="BI830" s="289">
        <f t="shared" si="227"/>
        <v>0</v>
      </c>
      <c r="BJ830" s="289">
        <f t="shared" si="227"/>
        <v>0</v>
      </c>
      <c r="BK830" s="289">
        <f t="shared" si="227"/>
        <v>0</v>
      </c>
      <c r="BL830" s="289">
        <f t="shared" si="227"/>
        <v>0</v>
      </c>
      <c r="BM830" s="289">
        <f t="shared" si="227"/>
        <v>0</v>
      </c>
      <c r="BN830" s="289">
        <f t="shared" si="227"/>
        <v>0</v>
      </c>
      <c r="BO830" s="289">
        <f t="shared" si="227"/>
        <v>0</v>
      </c>
      <c r="BP830" s="289">
        <f t="shared" si="227"/>
        <v>-1884460</v>
      </c>
      <c r="BQ830" s="289">
        <f t="shared" si="227"/>
        <v>0</v>
      </c>
      <c r="BR830" s="289">
        <f t="shared" si="227"/>
        <v>0</v>
      </c>
      <c r="BS830" s="289">
        <f t="shared" si="227"/>
        <v>0</v>
      </c>
      <c r="BT830" s="289">
        <f t="shared" ref="BP830:BY832" si="228">BT454-EL454</f>
        <v>0</v>
      </c>
      <c r="BU830" s="289">
        <f t="shared" si="228"/>
        <v>1961934</v>
      </c>
      <c r="BV830" s="289">
        <f t="shared" si="228"/>
        <v>0</v>
      </c>
      <c r="BW830" s="289">
        <f t="shared" si="228"/>
        <v>0</v>
      </c>
      <c r="BX830" s="289">
        <f t="shared" si="228"/>
        <v>0</v>
      </c>
      <c r="BY830" s="289">
        <f t="shared" si="228"/>
        <v>0</v>
      </c>
      <c r="CA830" s="289">
        <f>CA454-ER454</f>
        <v>0</v>
      </c>
      <c r="CB830" s="289" t="e">
        <f>CB454-#REF!</f>
        <v>#REF!</v>
      </c>
    </row>
    <row r="831" spans="8:80" hidden="1" x14ac:dyDescent="0.35">
      <c r="H831" s="289">
        <f t="shared" si="227"/>
        <v>-2102482</v>
      </c>
      <c r="I831" s="289">
        <f t="shared" si="227"/>
        <v>0</v>
      </c>
      <c r="J831" s="289">
        <f t="shared" si="227"/>
        <v>0</v>
      </c>
      <c r="K831" s="289">
        <f t="shared" si="227"/>
        <v>0</v>
      </c>
      <c r="L831" s="289">
        <f t="shared" si="227"/>
        <v>0</v>
      </c>
      <c r="M831" s="289">
        <f t="shared" si="227"/>
        <v>1961934</v>
      </c>
      <c r="N831" s="289">
        <f t="shared" si="227"/>
        <v>0</v>
      </c>
      <c r="O831" s="289">
        <f t="shared" si="227"/>
        <v>0</v>
      </c>
      <c r="P831" s="289">
        <f t="shared" si="227"/>
        <v>0</v>
      </c>
      <c r="Q831" s="289">
        <f t="shared" si="227"/>
        <v>0</v>
      </c>
      <c r="R831" s="289">
        <f t="shared" si="227"/>
        <v>-196067</v>
      </c>
      <c r="S831" s="289">
        <f t="shared" si="227"/>
        <v>0</v>
      </c>
      <c r="T831" s="289">
        <f t="shared" si="227"/>
        <v>0</v>
      </c>
      <c r="U831" s="289">
        <f t="shared" si="227"/>
        <v>0</v>
      </c>
      <c r="V831" s="289">
        <f t="shared" si="227"/>
        <v>0</v>
      </c>
      <c r="W831" s="289">
        <f t="shared" si="227"/>
        <v>0</v>
      </c>
      <c r="X831" s="289">
        <f t="shared" si="227"/>
        <v>0</v>
      </c>
      <c r="Y831" s="289">
        <f t="shared" si="227"/>
        <v>0</v>
      </c>
      <c r="Z831" s="289">
        <f t="shared" si="227"/>
        <v>0</v>
      </c>
      <c r="AA831" s="289">
        <f t="shared" si="227"/>
        <v>0</v>
      </c>
      <c r="AB831" s="289">
        <f t="shared" si="227"/>
        <v>-21955</v>
      </c>
      <c r="AC831" s="289">
        <f t="shared" si="227"/>
        <v>0</v>
      </c>
      <c r="AD831" s="289">
        <f t="shared" si="227"/>
        <v>0</v>
      </c>
      <c r="AE831" s="289">
        <f t="shared" si="227"/>
        <v>0</v>
      </c>
      <c r="AF831" s="289">
        <f t="shared" si="227"/>
        <v>0</v>
      </c>
      <c r="AG831" s="289">
        <f t="shared" si="227"/>
        <v>0</v>
      </c>
      <c r="AH831" s="289">
        <f t="shared" si="227"/>
        <v>0</v>
      </c>
      <c r="AI831" s="289">
        <f t="shared" si="227"/>
        <v>0</v>
      </c>
      <c r="AJ831" s="289">
        <f t="shared" si="227"/>
        <v>0</v>
      </c>
      <c r="AK831" s="289">
        <f t="shared" si="227"/>
        <v>0</v>
      </c>
      <c r="AL831" s="289">
        <f t="shared" si="227"/>
        <v>0</v>
      </c>
      <c r="AM831" s="289">
        <f t="shared" si="227"/>
        <v>0</v>
      </c>
      <c r="AN831" s="289">
        <f t="shared" si="227"/>
        <v>0</v>
      </c>
      <c r="AO831" s="289">
        <f t="shared" si="227"/>
        <v>0</v>
      </c>
      <c r="AP831" s="289">
        <f t="shared" si="227"/>
        <v>0</v>
      </c>
      <c r="AQ831" s="289">
        <f t="shared" si="227"/>
        <v>0</v>
      </c>
      <c r="AR831" s="289">
        <f t="shared" si="227"/>
        <v>0</v>
      </c>
      <c r="AS831" s="289">
        <f t="shared" si="227"/>
        <v>0</v>
      </c>
      <c r="AT831" s="289">
        <f t="shared" si="227"/>
        <v>0</v>
      </c>
      <c r="AU831" s="289">
        <f t="shared" si="227"/>
        <v>0</v>
      </c>
      <c r="AV831" s="289">
        <f t="shared" si="227"/>
        <v>0</v>
      </c>
      <c r="AW831" s="289">
        <f t="shared" si="227"/>
        <v>0</v>
      </c>
      <c r="AX831" s="289">
        <f t="shared" si="227"/>
        <v>0</v>
      </c>
      <c r="AY831" s="289">
        <f t="shared" si="227"/>
        <v>0</v>
      </c>
      <c r="AZ831" s="289">
        <f t="shared" si="227"/>
        <v>0</v>
      </c>
      <c r="BA831" s="289">
        <f t="shared" si="227"/>
        <v>0</v>
      </c>
      <c r="BB831" s="289">
        <f t="shared" si="227"/>
        <v>0</v>
      </c>
      <c r="BC831" s="289">
        <f t="shared" si="227"/>
        <v>0</v>
      </c>
      <c r="BD831" s="289">
        <f t="shared" si="227"/>
        <v>0</v>
      </c>
      <c r="BE831" s="289">
        <f t="shared" si="227"/>
        <v>0</v>
      </c>
      <c r="BF831" s="289">
        <f t="shared" si="227"/>
        <v>0</v>
      </c>
      <c r="BG831" s="289">
        <f t="shared" si="227"/>
        <v>0</v>
      </c>
      <c r="BH831" s="289">
        <f t="shared" si="227"/>
        <v>0</v>
      </c>
      <c r="BI831" s="289">
        <f t="shared" si="227"/>
        <v>0</v>
      </c>
      <c r="BJ831" s="289">
        <f t="shared" si="227"/>
        <v>0</v>
      </c>
      <c r="BK831" s="289">
        <f t="shared" si="227"/>
        <v>0</v>
      </c>
      <c r="BL831" s="289">
        <f t="shared" si="227"/>
        <v>0</v>
      </c>
      <c r="BM831" s="289">
        <f t="shared" si="227"/>
        <v>0</v>
      </c>
      <c r="BN831" s="289">
        <f t="shared" si="227"/>
        <v>0</v>
      </c>
      <c r="BO831" s="289">
        <f t="shared" si="227"/>
        <v>0</v>
      </c>
      <c r="BP831" s="289">
        <f t="shared" si="228"/>
        <v>-1884460</v>
      </c>
      <c r="BQ831" s="289">
        <f t="shared" si="228"/>
        <v>0</v>
      </c>
      <c r="BR831" s="289">
        <f t="shared" si="228"/>
        <v>0</v>
      </c>
      <c r="BS831" s="289">
        <f t="shared" si="228"/>
        <v>0</v>
      </c>
      <c r="BT831" s="289">
        <f t="shared" si="228"/>
        <v>0</v>
      </c>
      <c r="BU831" s="289">
        <f t="shared" si="228"/>
        <v>1961934</v>
      </c>
      <c r="BV831" s="289">
        <f t="shared" si="228"/>
        <v>0</v>
      </c>
      <c r="BW831" s="289">
        <f t="shared" si="228"/>
        <v>0</v>
      </c>
      <c r="BX831" s="289">
        <f t="shared" si="228"/>
        <v>0</v>
      </c>
      <c r="BY831" s="289">
        <f t="shared" si="228"/>
        <v>0</v>
      </c>
      <c r="CA831" s="289">
        <f>CA455-ER455</f>
        <v>0</v>
      </c>
      <c r="CB831" s="289" t="e">
        <f>CB455-#REF!</f>
        <v>#REF!</v>
      </c>
    </row>
    <row r="832" spans="8:80" hidden="1" x14ac:dyDescent="0.35">
      <c r="H832" s="289">
        <f t="shared" si="227"/>
        <v>0</v>
      </c>
      <c r="I832" s="289">
        <f t="shared" si="227"/>
        <v>0</v>
      </c>
      <c r="J832" s="289">
        <f t="shared" si="227"/>
        <v>0</v>
      </c>
      <c r="K832" s="289">
        <f t="shared" si="227"/>
        <v>0</v>
      </c>
      <c r="L832" s="289">
        <f t="shared" si="227"/>
        <v>0</v>
      </c>
      <c r="M832" s="289">
        <f t="shared" si="227"/>
        <v>0</v>
      </c>
      <c r="N832" s="289">
        <f t="shared" si="227"/>
        <v>0</v>
      </c>
      <c r="O832" s="289">
        <f t="shared" si="227"/>
        <v>0</v>
      </c>
      <c r="P832" s="289">
        <f t="shared" si="227"/>
        <v>0</v>
      </c>
      <c r="Q832" s="289">
        <f t="shared" si="227"/>
        <v>0</v>
      </c>
      <c r="R832" s="289">
        <f t="shared" si="227"/>
        <v>0</v>
      </c>
      <c r="S832" s="289">
        <f t="shared" si="227"/>
        <v>0</v>
      </c>
      <c r="T832" s="289">
        <f t="shared" si="227"/>
        <v>0</v>
      </c>
      <c r="U832" s="289">
        <f t="shared" si="227"/>
        <v>0</v>
      </c>
      <c r="V832" s="289">
        <f t="shared" si="227"/>
        <v>0</v>
      </c>
      <c r="W832" s="289">
        <f t="shared" si="227"/>
        <v>0</v>
      </c>
      <c r="X832" s="289">
        <f t="shared" si="227"/>
        <v>0</v>
      </c>
      <c r="Y832" s="289">
        <f t="shared" si="227"/>
        <v>0</v>
      </c>
      <c r="Z832" s="289">
        <f t="shared" si="227"/>
        <v>0</v>
      </c>
      <c r="AA832" s="289">
        <f t="shared" si="227"/>
        <v>0</v>
      </c>
      <c r="AB832" s="289">
        <f t="shared" si="227"/>
        <v>0</v>
      </c>
      <c r="AC832" s="289">
        <f t="shared" si="227"/>
        <v>0</v>
      </c>
      <c r="AD832" s="289">
        <f t="shared" si="227"/>
        <v>0</v>
      </c>
      <c r="AE832" s="289">
        <f t="shared" si="227"/>
        <v>0</v>
      </c>
      <c r="AF832" s="289">
        <f t="shared" si="227"/>
        <v>0</v>
      </c>
      <c r="AG832" s="289">
        <f t="shared" si="227"/>
        <v>0</v>
      </c>
      <c r="AH832" s="289">
        <f t="shared" si="227"/>
        <v>0</v>
      </c>
      <c r="AI832" s="289">
        <f t="shared" si="227"/>
        <v>0</v>
      </c>
      <c r="AJ832" s="289">
        <f t="shared" si="227"/>
        <v>0</v>
      </c>
      <c r="AK832" s="289">
        <f t="shared" si="227"/>
        <v>0</v>
      </c>
      <c r="AL832" s="289">
        <f t="shared" si="227"/>
        <v>0</v>
      </c>
      <c r="AM832" s="289">
        <f t="shared" si="227"/>
        <v>0</v>
      </c>
      <c r="AN832" s="289">
        <f t="shared" si="227"/>
        <v>0</v>
      </c>
      <c r="AO832" s="289">
        <f t="shared" si="227"/>
        <v>0</v>
      </c>
      <c r="AP832" s="289">
        <f t="shared" si="227"/>
        <v>0</v>
      </c>
      <c r="AQ832" s="289">
        <f t="shared" si="227"/>
        <v>0</v>
      </c>
      <c r="AR832" s="289">
        <f t="shared" si="227"/>
        <v>0</v>
      </c>
      <c r="AS832" s="289">
        <f t="shared" si="227"/>
        <v>0</v>
      </c>
      <c r="AT832" s="289">
        <f t="shared" si="227"/>
        <v>0</v>
      </c>
      <c r="AU832" s="289">
        <f t="shared" si="227"/>
        <v>0</v>
      </c>
      <c r="AV832" s="289">
        <f t="shared" si="227"/>
        <v>0</v>
      </c>
      <c r="AW832" s="289">
        <f t="shared" si="227"/>
        <v>0</v>
      </c>
      <c r="AX832" s="289">
        <f t="shared" si="227"/>
        <v>0</v>
      </c>
      <c r="AY832" s="289">
        <f t="shared" si="227"/>
        <v>0</v>
      </c>
      <c r="AZ832" s="289">
        <f t="shared" si="227"/>
        <v>0</v>
      </c>
      <c r="BA832" s="289">
        <f t="shared" si="227"/>
        <v>0</v>
      </c>
      <c r="BB832" s="289">
        <f t="shared" si="227"/>
        <v>0</v>
      </c>
      <c r="BC832" s="289">
        <f t="shared" si="227"/>
        <v>0</v>
      </c>
      <c r="BD832" s="289">
        <f t="shared" si="227"/>
        <v>0</v>
      </c>
      <c r="BE832" s="289">
        <f t="shared" si="227"/>
        <v>0</v>
      </c>
      <c r="BF832" s="289">
        <f t="shared" si="227"/>
        <v>0</v>
      </c>
      <c r="BG832" s="289">
        <f t="shared" si="227"/>
        <v>0</v>
      </c>
      <c r="BH832" s="289">
        <f t="shared" si="227"/>
        <v>0</v>
      </c>
      <c r="BI832" s="289">
        <f t="shared" si="227"/>
        <v>0</v>
      </c>
      <c r="BJ832" s="289">
        <f t="shared" si="227"/>
        <v>0</v>
      </c>
      <c r="BK832" s="289">
        <f t="shared" si="227"/>
        <v>0</v>
      </c>
      <c r="BL832" s="289">
        <f t="shared" si="227"/>
        <v>0</v>
      </c>
      <c r="BM832" s="289">
        <f t="shared" si="227"/>
        <v>0</v>
      </c>
      <c r="BN832" s="289">
        <f t="shared" si="227"/>
        <v>0</v>
      </c>
      <c r="BO832" s="289">
        <f t="shared" si="227"/>
        <v>0</v>
      </c>
      <c r="BP832" s="289">
        <f t="shared" si="228"/>
        <v>0</v>
      </c>
      <c r="BQ832" s="289">
        <f t="shared" si="228"/>
        <v>0</v>
      </c>
      <c r="BR832" s="289">
        <f t="shared" si="228"/>
        <v>0</v>
      </c>
      <c r="BS832" s="289">
        <f t="shared" si="228"/>
        <v>0</v>
      </c>
      <c r="BT832" s="289">
        <f t="shared" si="228"/>
        <v>0</v>
      </c>
      <c r="BU832" s="289">
        <f t="shared" si="228"/>
        <v>0</v>
      </c>
      <c r="BV832" s="289">
        <f t="shared" si="228"/>
        <v>0</v>
      </c>
      <c r="BW832" s="289">
        <f t="shared" si="228"/>
        <v>0</v>
      </c>
      <c r="BX832" s="289">
        <f t="shared" si="228"/>
        <v>0</v>
      </c>
      <c r="BY832" s="289">
        <f t="shared" si="228"/>
        <v>0</v>
      </c>
      <c r="CA832" s="289">
        <f>CA456-ER456</f>
        <v>0</v>
      </c>
      <c r="CB832" s="289" t="e">
        <f>CB456-#REF!</f>
        <v>#REF!</v>
      </c>
    </row>
    <row r="833" spans="8:80" hidden="1" x14ac:dyDescent="0.35">
      <c r="H833" s="289" t="e">
        <f>#REF!-#REF!</f>
        <v>#REF!</v>
      </c>
      <c r="I833" s="289" t="e">
        <f>#REF!-#REF!</f>
        <v>#REF!</v>
      </c>
      <c r="J833" s="289" t="e">
        <f>#REF!-#REF!</f>
        <v>#REF!</v>
      </c>
      <c r="K833" s="289" t="e">
        <f>#REF!-#REF!</f>
        <v>#REF!</v>
      </c>
      <c r="L833" s="289" t="e">
        <f>#REF!-#REF!</f>
        <v>#REF!</v>
      </c>
      <c r="M833" s="289" t="e">
        <f>#REF!-#REF!</f>
        <v>#REF!</v>
      </c>
      <c r="N833" s="289" t="e">
        <f>#REF!-#REF!</f>
        <v>#REF!</v>
      </c>
      <c r="O833" s="289" t="e">
        <f>#REF!-#REF!</f>
        <v>#REF!</v>
      </c>
      <c r="P833" s="289" t="e">
        <f>#REF!-#REF!</f>
        <v>#REF!</v>
      </c>
      <c r="Q833" s="289" t="e">
        <f>#REF!-#REF!</f>
        <v>#REF!</v>
      </c>
      <c r="R833" s="289" t="e">
        <f>#REF!-#REF!</f>
        <v>#REF!</v>
      </c>
      <c r="S833" s="289" t="e">
        <f>#REF!-#REF!</f>
        <v>#REF!</v>
      </c>
      <c r="T833" s="289" t="e">
        <f>#REF!-#REF!</f>
        <v>#REF!</v>
      </c>
      <c r="U833" s="289" t="e">
        <f>#REF!-#REF!</f>
        <v>#REF!</v>
      </c>
      <c r="V833" s="289" t="e">
        <f>#REF!-#REF!</f>
        <v>#REF!</v>
      </c>
      <c r="W833" s="289" t="e">
        <f>#REF!-#REF!</f>
        <v>#REF!</v>
      </c>
      <c r="X833" s="289" t="e">
        <f>#REF!-#REF!</f>
        <v>#REF!</v>
      </c>
      <c r="Y833" s="289" t="e">
        <f>#REF!-#REF!</f>
        <v>#REF!</v>
      </c>
      <c r="Z833" s="289" t="e">
        <f>#REF!-#REF!</f>
        <v>#REF!</v>
      </c>
      <c r="AA833" s="289" t="e">
        <f>#REF!-#REF!</f>
        <v>#REF!</v>
      </c>
      <c r="AB833" s="289" t="e">
        <f>#REF!-#REF!</f>
        <v>#REF!</v>
      </c>
      <c r="AC833" s="289" t="e">
        <f>#REF!-#REF!</f>
        <v>#REF!</v>
      </c>
      <c r="AD833" s="289" t="e">
        <f>#REF!-#REF!</f>
        <v>#REF!</v>
      </c>
      <c r="AE833" s="289" t="e">
        <f>#REF!-#REF!</f>
        <v>#REF!</v>
      </c>
      <c r="AF833" s="289" t="e">
        <f>#REF!-#REF!</f>
        <v>#REF!</v>
      </c>
      <c r="AG833" s="289" t="e">
        <f>#REF!-#REF!</f>
        <v>#REF!</v>
      </c>
      <c r="AH833" s="289" t="e">
        <f>#REF!-#REF!</f>
        <v>#REF!</v>
      </c>
      <c r="AI833" s="289" t="e">
        <f>#REF!-#REF!</f>
        <v>#REF!</v>
      </c>
      <c r="AJ833" s="289" t="e">
        <f>#REF!-#REF!</f>
        <v>#REF!</v>
      </c>
      <c r="AK833" s="289" t="e">
        <f>#REF!-#REF!</f>
        <v>#REF!</v>
      </c>
      <c r="AL833" s="289" t="e">
        <f>#REF!-#REF!</f>
        <v>#REF!</v>
      </c>
      <c r="AM833" s="289" t="e">
        <f>#REF!-#REF!</f>
        <v>#REF!</v>
      </c>
      <c r="AN833" s="289" t="e">
        <f>#REF!-#REF!</f>
        <v>#REF!</v>
      </c>
      <c r="AO833" s="289" t="e">
        <f>#REF!-#REF!</f>
        <v>#REF!</v>
      </c>
      <c r="AP833" s="289" t="e">
        <f>#REF!-#REF!</f>
        <v>#REF!</v>
      </c>
      <c r="AQ833" s="289" t="e">
        <f>#REF!-#REF!</f>
        <v>#REF!</v>
      </c>
      <c r="AR833" s="289" t="e">
        <f>#REF!-#REF!</f>
        <v>#REF!</v>
      </c>
      <c r="AS833" s="289" t="e">
        <f>#REF!-#REF!</f>
        <v>#REF!</v>
      </c>
      <c r="AT833" s="289" t="e">
        <f>#REF!-#REF!</f>
        <v>#REF!</v>
      </c>
      <c r="AU833" s="289" t="e">
        <f>#REF!-#REF!</f>
        <v>#REF!</v>
      </c>
      <c r="AV833" s="289" t="e">
        <f>#REF!-#REF!</f>
        <v>#REF!</v>
      </c>
      <c r="AW833" s="289" t="e">
        <f>#REF!-#REF!</f>
        <v>#REF!</v>
      </c>
      <c r="AX833" s="289" t="e">
        <f>#REF!-#REF!</f>
        <v>#REF!</v>
      </c>
      <c r="AY833" s="289" t="e">
        <f>#REF!-#REF!</f>
        <v>#REF!</v>
      </c>
      <c r="AZ833" s="289" t="e">
        <f>#REF!-#REF!</f>
        <v>#REF!</v>
      </c>
      <c r="BA833" s="289" t="e">
        <f>#REF!-#REF!</f>
        <v>#REF!</v>
      </c>
      <c r="BB833" s="289" t="e">
        <f>#REF!-#REF!</f>
        <v>#REF!</v>
      </c>
      <c r="BC833" s="289" t="e">
        <f>#REF!-#REF!</f>
        <v>#REF!</v>
      </c>
      <c r="BD833" s="289" t="e">
        <f>#REF!-#REF!</f>
        <v>#REF!</v>
      </c>
      <c r="BE833" s="289" t="e">
        <f>#REF!-#REF!</f>
        <v>#REF!</v>
      </c>
      <c r="BF833" s="289" t="e">
        <f>#REF!-#REF!</f>
        <v>#REF!</v>
      </c>
      <c r="BG833" s="289" t="e">
        <f>#REF!-#REF!</f>
        <v>#REF!</v>
      </c>
      <c r="BH833" s="289" t="e">
        <f>#REF!-#REF!</f>
        <v>#REF!</v>
      </c>
      <c r="BI833" s="289" t="e">
        <f>#REF!-#REF!</f>
        <v>#REF!</v>
      </c>
      <c r="BJ833" s="289" t="e">
        <f>#REF!-#REF!</f>
        <v>#REF!</v>
      </c>
      <c r="BK833" s="289" t="e">
        <f>#REF!-#REF!</f>
        <v>#REF!</v>
      </c>
      <c r="BL833" s="289" t="e">
        <f>#REF!-#REF!</f>
        <v>#REF!</v>
      </c>
      <c r="BM833" s="289" t="e">
        <f>#REF!-#REF!</f>
        <v>#REF!</v>
      </c>
      <c r="BN833" s="289" t="e">
        <f>#REF!-#REF!</f>
        <v>#REF!</v>
      </c>
      <c r="BO833" s="289" t="e">
        <f>#REF!-#REF!</f>
        <v>#REF!</v>
      </c>
      <c r="BP833" s="289" t="e">
        <f>#REF!-#REF!</f>
        <v>#REF!</v>
      </c>
      <c r="BQ833" s="289" t="e">
        <f>#REF!-#REF!</f>
        <v>#REF!</v>
      </c>
      <c r="BR833" s="289" t="e">
        <f>#REF!-#REF!</f>
        <v>#REF!</v>
      </c>
      <c r="BS833" s="289" t="e">
        <f>#REF!-#REF!</f>
        <v>#REF!</v>
      </c>
      <c r="BT833" s="289" t="e">
        <f>#REF!-#REF!</f>
        <v>#REF!</v>
      </c>
      <c r="BU833" s="289" t="e">
        <f>#REF!-#REF!</f>
        <v>#REF!</v>
      </c>
      <c r="BV833" s="289" t="e">
        <f>#REF!-#REF!</f>
        <v>#REF!</v>
      </c>
      <c r="BW833" s="289" t="e">
        <f>#REF!-#REF!</f>
        <v>#REF!</v>
      </c>
      <c r="BX833" s="289" t="e">
        <f>#REF!-#REF!</f>
        <v>#REF!</v>
      </c>
      <c r="BY833" s="289" t="e">
        <f>#REF!-#REF!</f>
        <v>#REF!</v>
      </c>
      <c r="CA833" s="289" t="e">
        <f>#REF!-#REF!</f>
        <v>#REF!</v>
      </c>
      <c r="CB833" s="289" t="e">
        <f>#REF!-#REF!</f>
        <v>#REF!</v>
      </c>
    </row>
    <row r="834" spans="8:80" hidden="1" x14ac:dyDescent="0.35">
      <c r="H834" s="289">
        <f t="shared" ref="H834:BS836" si="229">H457-BZ457</f>
        <v>0</v>
      </c>
      <c r="I834" s="289">
        <f t="shared" si="229"/>
        <v>0</v>
      </c>
      <c r="J834" s="289">
        <f t="shared" si="229"/>
        <v>0</v>
      </c>
      <c r="K834" s="289">
        <f t="shared" si="229"/>
        <v>0</v>
      </c>
      <c r="L834" s="289">
        <f t="shared" si="229"/>
        <v>0</v>
      </c>
      <c r="M834" s="289">
        <f t="shared" si="229"/>
        <v>0</v>
      </c>
      <c r="N834" s="289">
        <f t="shared" si="229"/>
        <v>0</v>
      </c>
      <c r="O834" s="289">
        <f t="shared" si="229"/>
        <v>0</v>
      </c>
      <c r="P834" s="289">
        <f t="shared" si="229"/>
        <v>0</v>
      </c>
      <c r="Q834" s="289">
        <f t="shared" si="229"/>
        <v>0</v>
      </c>
      <c r="R834" s="289">
        <f t="shared" si="229"/>
        <v>0</v>
      </c>
      <c r="S834" s="289">
        <f t="shared" si="229"/>
        <v>0</v>
      </c>
      <c r="T834" s="289">
        <f t="shared" si="229"/>
        <v>0</v>
      </c>
      <c r="U834" s="289">
        <f t="shared" si="229"/>
        <v>0</v>
      </c>
      <c r="V834" s="289">
        <f t="shared" si="229"/>
        <v>0</v>
      </c>
      <c r="W834" s="289">
        <f t="shared" si="229"/>
        <v>0</v>
      </c>
      <c r="X834" s="289">
        <f t="shared" si="229"/>
        <v>0</v>
      </c>
      <c r="Y834" s="289">
        <f t="shared" si="229"/>
        <v>0</v>
      </c>
      <c r="Z834" s="289">
        <f t="shared" si="229"/>
        <v>0</v>
      </c>
      <c r="AA834" s="289">
        <f t="shared" si="229"/>
        <v>0</v>
      </c>
      <c r="AB834" s="289">
        <f t="shared" si="229"/>
        <v>0</v>
      </c>
      <c r="AC834" s="289">
        <f t="shared" si="229"/>
        <v>0</v>
      </c>
      <c r="AD834" s="289">
        <f t="shared" si="229"/>
        <v>0</v>
      </c>
      <c r="AE834" s="289">
        <f t="shared" si="229"/>
        <v>0</v>
      </c>
      <c r="AF834" s="289">
        <f t="shared" si="229"/>
        <v>0</v>
      </c>
      <c r="AG834" s="289">
        <f t="shared" si="229"/>
        <v>0</v>
      </c>
      <c r="AH834" s="289">
        <f t="shared" si="229"/>
        <v>0</v>
      </c>
      <c r="AI834" s="289">
        <f t="shared" si="229"/>
        <v>0</v>
      </c>
      <c r="AJ834" s="289">
        <f t="shared" si="229"/>
        <v>0</v>
      </c>
      <c r="AK834" s="289">
        <f t="shared" si="229"/>
        <v>0</v>
      </c>
      <c r="AL834" s="289">
        <f t="shared" si="229"/>
        <v>0</v>
      </c>
      <c r="AM834" s="289">
        <f t="shared" si="229"/>
        <v>0</v>
      </c>
      <c r="AN834" s="289">
        <f t="shared" si="229"/>
        <v>0</v>
      </c>
      <c r="AO834" s="289">
        <f t="shared" si="229"/>
        <v>0</v>
      </c>
      <c r="AP834" s="289">
        <f t="shared" si="229"/>
        <v>0</v>
      </c>
      <c r="AQ834" s="289">
        <f t="shared" si="229"/>
        <v>0</v>
      </c>
      <c r="AR834" s="289">
        <f t="shared" si="229"/>
        <v>0</v>
      </c>
      <c r="AS834" s="289">
        <f t="shared" si="229"/>
        <v>0</v>
      </c>
      <c r="AT834" s="289">
        <f t="shared" si="229"/>
        <v>0</v>
      </c>
      <c r="AU834" s="289">
        <f t="shared" si="229"/>
        <v>0</v>
      </c>
      <c r="AV834" s="289">
        <f t="shared" si="229"/>
        <v>0</v>
      </c>
      <c r="AW834" s="289">
        <f t="shared" si="229"/>
        <v>0</v>
      </c>
      <c r="AX834" s="289">
        <f t="shared" si="229"/>
        <v>0</v>
      </c>
      <c r="AY834" s="289">
        <f t="shared" si="229"/>
        <v>0</v>
      </c>
      <c r="AZ834" s="289">
        <f t="shared" si="229"/>
        <v>0</v>
      </c>
      <c r="BA834" s="289">
        <f t="shared" si="229"/>
        <v>0</v>
      </c>
      <c r="BB834" s="289">
        <f t="shared" si="229"/>
        <v>0</v>
      </c>
      <c r="BC834" s="289">
        <f t="shared" si="229"/>
        <v>0</v>
      </c>
      <c r="BD834" s="289">
        <f t="shared" si="229"/>
        <v>0</v>
      </c>
      <c r="BE834" s="289">
        <f t="shared" si="229"/>
        <v>0</v>
      </c>
      <c r="BF834" s="289">
        <f t="shared" si="229"/>
        <v>0</v>
      </c>
      <c r="BG834" s="289">
        <f t="shared" si="229"/>
        <v>0</v>
      </c>
      <c r="BH834" s="289">
        <f t="shared" si="229"/>
        <v>0</v>
      </c>
      <c r="BI834" s="289">
        <f t="shared" si="229"/>
        <v>0</v>
      </c>
      <c r="BJ834" s="289">
        <f t="shared" si="229"/>
        <v>0</v>
      </c>
      <c r="BK834" s="289">
        <f t="shared" si="229"/>
        <v>0</v>
      </c>
      <c r="BL834" s="289">
        <f t="shared" si="229"/>
        <v>0</v>
      </c>
      <c r="BM834" s="289">
        <f t="shared" si="229"/>
        <v>0</v>
      </c>
      <c r="BN834" s="289">
        <f t="shared" si="229"/>
        <v>0</v>
      </c>
      <c r="BO834" s="289">
        <f t="shared" si="229"/>
        <v>0</v>
      </c>
      <c r="BP834" s="289">
        <f t="shared" si="229"/>
        <v>0</v>
      </c>
      <c r="BQ834" s="289">
        <f t="shared" si="229"/>
        <v>0</v>
      </c>
      <c r="BR834" s="289">
        <f t="shared" si="229"/>
        <v>0</v>
      </c>
      <c r="BS834" s="289">
        <f t="shared" si="229"/>
        <v>0</v>
      </c>
      <c r="BT834" s="289">
        <f t="shared" ref="BP834:BY836" si="230">BT457-EL457</f>
        <v>0</v>
      </c>
      <c r="BU834" s="289">
        <f t="shared" si="230"/>
        <v>0</v>
      </c>
      <c r="BV834" s="289">
        <f t="shared" si="230"/>
        <v>0</v>
      </c>
      <c r="BW834" s="289">
        <f t="shared" si="230"/>
        <v>0</v>
      </c>
      <c r="BX834" s="289">
        <f t="shared" si="230"/>
        <v>0</v>
      </c>
      <c r="BY834" s="289">
        <f t="shared" si="230"/>
        <v>0</v>
      </c>
      <c r="CA834" s="289">
        <f>CA457-ER457</f>
        <v>0</v>
      </c>
      <c r="CB834" s="289" t="e">
        <f>CB457-#REF!</f>
        <v>#REF!</v>
      </c>
    </row>
    <row r="835" spans="8:80" hidden="1" x14ac:dyDescent="0.35">
      <c r="H835" s="289">
        <f t="shared" si="229"/>
        <v>0</v>
      </c>
      <c r="I835" s="289">
        <f t="shared" si="229"/>
        <v>0</v>
      </c>
      <c r="J835" s="289">
        <f t="shared" si="229"/>
        <v>0</v>
      </c>
      <c r="K835" s="289">
        <f t="shared" si="229"/>
        <v>0</v>
      </c>
      <c r="L835" s="289">
        <f t="shared" si="229"/>
        <v>0</v>
      </c>
      <c r="M835" s="289">
        <f t="shared" si="229"/>
        <v>0</v>
      </c>
      <c r="N835" s="289">
        <f t="shared" si="229"/>
        <v>0</v>
      </c>
      <c r="O835" s="289">
        <f t="shared" si="229"/>
        <v>0</v>
      </c>
      <c r="P835" s="289">
        <f t="shared" si="229"/>
        <v>0</v>
      </c>
      <c r="Q835" s="289">
        <f t="shared" si="229"/>
        <v>0</v>
      </c>
      <c r="R835" s="289">
        <f t="shared" si="229"/>
        <v>0</v>
      </c>
      <c r="S835" s="289">
        <f t="shared" si="229"/>
        <v>0</v>
      </c>
      <c r="T835" s="289">
        <f t="shared" si="229"/>
        <v>0</v>
      </c>
      <c r="U835" s="289">
        <f t="shared" si="229"/>
        <v>0</v>
      </c>
      <c r="V835" s="289">
        <f t="shared" si="229"/>
        <v>0</v>
      </c>
      <c r="W835" s="289">
        <f t="shared" si="229"/>
        <v>0</v>
      </c>
      <c r="X835" s="289">
        <f t="shared" si="229"/>
        <v>0</v>
      </c>
      <c r="Y835" s="289">
        <f t="shared" si="229"/>
        <v>0</v>
      </c>
      <c r="Z835" s="289">
        <f t="shared" si="229"/>
        <v>0</v>
      </c>
      <c r="AA835" s="289">
        <f t="shared" si="229"/>
        <v>0</v>
      </c>
      <c r="AB835" s="289">
        <f t="shared" si="229"/>
        <v>0</v>
      </c>
      <c r="AC835" s="289">
        <f t="shared" si="229"/>
        <v>0</v>
      </c>
      <c r="AD835" s="289">
        <f t="shared" si="229"/>
        <v>0</v>
      </c>
      <c r="AE835" s="289">
        <f t="shared" si="229"/>
        <v>0</v>
      </c>
      <c r="AF835" s="289">
        <f t="shared" si="229"/>
        <v>0</v>
      </c>
      <c r="AG835" s="289">
        <f t="shared" si="229"/>
        <v>0</v>
      </c>
      <c r="AH835" s="289">
        <f t="shared" si="229"/>
        <v>0</v>
      </c>
      <c r="AI835" s="289">
        <f t="shared" si="229"/>
        <v>0</v>
      </c>
      <c r="AJ835" s="289">
        <f t="shared" si="229"/>
        <v>0</v>
      </c>
      <c r="AK835" s="289">
        <f t="shared" si="229"/>
        <v>0</v>
      </c>
      <c r="AL835" s="289">
        <f t="shared" si="229"/>
        <v>0</v>
      </c>
      <c r="AM835" s="289">
        <f t="shared" si="229"/>
        <v>0</v>
      </c>
      <c r="AN835" s="289">
        <f t="shared" si="229"/>
        <v>0</v>
      </c>
      <c r="AO835" s="289">
        <f t="shared" si="229"/>
        <v>0</v>
      </c>
      <c r="AP835" s="289">
        <f t="shared" si="229"/>
        <v>0</v>
      </c>
      <c r="AQ835" s="289">
        <f t="shared" si="229"/>
        <v>0</v>
      </c>
      <c r="AR835" s="289">
        <f t="shared" si="229"/>
        <v>0</v>
      </c>
      <c r="AS835" s="289">
        <f t="shared" si="229"/>
        <v>0</v>
      </c>
      <c r="AT835" s="289">
        <f t="shared" si="229"/>
        <v>0</v>
      </c>
      <c r="AU835" s="289">
        <f t="shared" si="229"/>
        <v>0</v>
      </c>
      <c r="AV835" s="289">
        <f t="shared" si="229"/>
        <v>0</v>
      </c>
      <c r="AW835" s="289">
        <f t="shared" si="229"/>
        <v>0</v>
      </c>
      <c r="AX835" s="289">
        <f t="shared" si="229"/>
        <v>0</v>
      </c>
      <c r="AY835" s="289">
        <f t="shared" si="229"/>
        <v>0</v>
      </c>
      <c r="AZ835" s="289">
        <f t="shared" si="229"/>
        <v>0</v>
      </c>
      <c r="BA835" s="289">
        <f t="shared" si="229"/>
        <v>0</v>
      </c>
      <c r="BB835" s="289">
        <f t="shared" si="229"/>
        <v>0</v>
      </c>
      <c r="BC835" s="289">
        <f t="shared" si="229"/>
        <v>0</v>
      </c>
      <c r="BD835" s="289">
        <f t="shared" si="229"/>
        <v>0</v>
      </c>
      <c r="BE835" s="289">
        <f t="shared" si="229"/>
        <v>0</v>
      </c>
      <c r="BF835" s="289">
        <f t="shared" si="229"/>
        <v>0</v>
      </c>
      <c r="BG835" s="289">
        <f t="shared" si="229"/>
        <v>0</v>
      </c>
      <c r="BH835" s="289">
        <f t="shared" si="229"/>
        <v>0</v>
      </c>
      <c r="BI835" s="289">
        <f t="shared" si="229"/>
        <v>0</v>
      </c>
      <c r="BJ835" s="289">
        <f t="shared" si="229"/>
        <v>0</v>
      </c>
      <c r="BK835" s="289">
        <f t="shared" si="229"/>
        <v>0</v>
      </c>
      <c r="BL835" s="289">
        <f t="shared" si="229"/>
        <v>0</v>
      </c>
      <c r="BM835" s="289">
        <f t="shared" si="229"/>
        <v>0</v>
      </c>
      <c r="BN835" s="289">
        <f t="shared" si="229"/>
        <v>0</v>
      </c>
      <c r="BO835" s="289">
        <f t="shared" si="229"/>
        <v>0</v>
      </c>
      <c r="BP835" s="289">
        <f t="shared" si="230"/>
        <v>0</v>
      </c>
      <c r="BQ835" s="289">
        <f t="shared" si="230"/>
        <v>0</v>
      </c>
      <c r="BR835" s="289">
        <f t="shared" si="230"/>
        <v>0</v>
      </c>
      <c r="BS835" s="289">
        <f t="shared" si="230"/>
        <v>0</v>
      </c>
      <c r="BT835" s="289">
        <f t="shared" si="230"/>
        <v>0</v>
      </c>
      <c r="BU835" s="289">
        <f t="shared" si="230"/>
        <v>0</v>
      </c>
      <c r="BV835" s="289">
        <f t="shared" si="230"/>
        <v>0</v>
      </c>
      <c r="BW835" s="289">
        <f t="shared" si="230"/>
        <v>0</v>
      </c>
      <c r="BX835" s="289">
        <f t="shared" si="230"/>
        <v>0</v>
      </c>
      <c r="BY835" s="289">
        <f t="shared" si="230"/>
        <v>0</v>
      </c>
      <c r="CA835" s="289">
        <f>CA458-ER458</f>
        <v>0</v>
      </c>
      <c r="CB835" s="289" t="e">
        <f>CB458-#REF!</f>
        <v>#REF!</v>
      </c>
    </row>
    <row r="836" spans="8:80" hidden="1" x14ac:dyDescent="0.35">
      <c r="H836" s="289">
        <f t="shared" si="229"/>
        <v>0</v>
      </c>
      <c r="I836" s="289">
        <f t="shared" si="229"/>
        <v>0</v>
      </c>
      <c r="J836" s="289">
        <f t="shared" si="229"/>
        <v>0</v>
      </c>
      <c r="K836" s="289">
        <f t="shared" si="229"/>
        <v>0</v>
      </c>
      <c r="L836" s="289">
        <f t="shared" si="229"/>
        <v>0</v>
      </c>
      <c r="M836" s="289">
        <f t="shared" si="229"/>
        <v>0</v>
      </c>
      <c r="N836" s="289">
        <f t="shared" si="229"/>
        <v>0</v>
      </c>
      <c r="O836" s="289">
        <f t="shared" si="229"/>
        <v>0</v>
      </c>
      <c r="P836" s="289">
        <f t="shared" si="229"/>
        <v>0</v>
      </c>
      <c r="Q836" s="289">
        <f t="shared" si="229"/>
        <v>0</v>
      </c>
      <c r="R836" s="289">
        <f t="shared" si="229"/>
        <v>0</v>
      </c>
      <c r="S836" s="289">
        <f t="shared" si="229"/>
        <v>0</v>
      </c>
      <c r="T836" s="289">
        <f t="shared" si="229"/>
        <v>0</v>
      </c>
      <c r="U836" s="289">
        <f t="shared" si="229"/>
        <v>0</v>
      </c>
      <c r="V836" s="289">
        <f t="shared" si="229"/>
        <v>0</v>
      </c>
      <c r="W836" s="289">
        <f t="shared" si="229"/>
        <v>0</v>
      </c>
      <c r="X836" s="289">
        <f t="shared" si="229"/>
        <v>0</v>
      </c>
      <c r="Y836" s="289">
        <f t="shared" si="229"/>
        <v>0</v>
      </c>
      <c r="Z836" s="289">
        <f t="shared" si="229"/>
        <v>0</v>
      </c>
      <c r="AA836" s="289">
        <f t="shared" si="229"/>
        <v>0</v>
      </c>
      <c r="AB836" s="289">
        <f t="shared" si="229"/>
        <v>0</v>
      </c>
      <c r="AC836" s="289">
        <f t="shared" si="229"/>
        <v>0</v>
      </c>
      <c r="AD836" s="289">
        <f t="shared" si="229"/>
        <v>0</v>
      </c>
      <c r="AE836" s="289">
        <f t="shared" si="229"/>
        <v>0</v>
      </c>
      <c r="AF836" s="289">
        <f t="shared" si="229"/>
        <v>0</v>
      </c>
      <c r="AG836" s="289">
        <f t="shared" si="229"/>
        <v>0</v>
      </c>
      <c r="AH836" s="289">
        <f t="shared" si="229"/>
        <v>0</v>
      </c>
      <c r="AI836" s="289">
        <f t="shared" si="229"/>
        <v>0</v>
      </c>
      <c r="AJ836" s="289">
        <f t="shared" si="229"/>
        <v>0</v>
      </c>
      <c r="AK836" s="289">
        <f t="shared" si="229"/>
        <v>0</v>
      </c>
      <c r="AL836" s="289">
        <f t="shared" si="229"/>
        <v>0</v>
      </c>
      <c r="AM836" s="289">
        <f t="shared" si="229"/>
        <v>0</v>
      </c>
      <c r="AN836" s="289">
        <f t="shared" si="229"/>
        <v>0</v>
      </c>
      <c r="AO836" s="289">
        <f t="shared" si="229"/>
        <v>0</v>
      </c>
      <c r="AP836" s="289">
        <f t="shared" si="229"/>
        <v>0</v>
      </c>
      <c r="AQ836" s="289">
        <f t="shared" si="229"/>
        <v>0</v>
      </c>
      <c r="AR836" s="289">
        <f t="shared" si="229"/>
        <v>0</v>
      </c>
      <c r="AS836" s="289">
        <f t="shared" si="229"/>
        <v>0</v>
      </c>
      <c r="AT836" s="289">
        <f t="shared" si="229"/>
        <v>0</v>
      </c>
      <c r="AU836" s="289">
        <f t="shared" si="229"/>
        <v>0</v>
      </c>
      <c r="AV836" s="289">
        <f t="shared" si="229"/>
        <v>0</v>
      </c>
      <c r="AW836" s="289">
        <f t="shared" si="229"/>
        <v>0</v>
      </c>
      <c r="AX836" s="289">
        <f t="shared" si="229"/>
        <v>0</v>
      </c>
      <c r="AY836" s="289">
        <f t="shared" si="229"/>
        <v>0</v>
      </c>
      <c r="AZ836" s="289">
        <f t="shared" si="229"/>
        <v>0</v>
      </c>
      <c r="BA836" s="289">
        <f t="shared" si="229"/>
        <v>0</v>
      </c>
      <c r="BB836" s="289">
        <f t="shared" si="229"/>
        <v>0</v>
      </c>
      <c r="BC836" s="289">
        <f t="shared" si="229"/>
        <v>0</v>
      </c>
      <c r="BD836" s="289">
        <f t="shared" si="229"/>
        <v>0</v>
      </c>
      <c r="BE836" s="289">
        <f t="shared" si="229"/>
        <v>0</v>
      </c>
      <c r="BF836" s="289">
        <f t="shared" si="229"/>
        <v>0</v>
      </c>
      <c r="BG836" s="289">
        <f t="shared" si="229"/>
        <v>0</v>
      </c>
      <c r="BH836" s="289">
        <f t="shared" si="229"/>
        <v>0</v>
      </c>
      <c r="BI836" s="289">
        <f t="shared" si="229"/>
        <v>0</v>
      </c>
      <c r="BJ836" s="289">
        <f t="shared" si="229"/>
        <v>0</v>
      </c>
      <c r="BK836" s="289">
        <f t="shared" si="229"/>
        <v>0</v>
      </c>
      <c r="BL836" s="289">
        <f t="shared" si="229"/>
        <v>0</v>
      </c>
      <c r="BM836" s="289">
        <f t="shared" si="229"/>
        <v>0</v>
      </c>
      <c r="BN836" s="289">
        <f t="shared" si="229"/>
        <v>0</v>
      </c>
      <c r="BO836" s="289">
        <f t="shared" si="229"/>
        <v>0</v>
      </c>
      <c r="BP836" s="289">
        <f t="shared" si="230"/>
        <v>0</v>
      </c>
      <c r="BQ836" s="289">
        <f t="shared" si="230"/>
        <v>0</v>
      </c>
      <c r="BR836" s="289">
        <f t="shared" si="230"/>
        <v>0</v>
      </c>
      <c r="BS836" s="289">
        <f t="shared" si="230"/>
        <v>0</v>
      </c>
      <c r="BT836" s="289">
        <f t="shared" si="230"/>
        <v>0</v>
      </c>
      <c r="BU836" s="289">
        <f t="shared" si="230"/>
        <v>0</v>
      </c>
      <c r="BV836" s="289">
        <f t="shared" si="230"/>
        <v>0</v>
      </c>
      <c r="BW836" s="289">
        <f t="shared" si="230"/>
        <v>0</v>
      </c>
      <c r="BX836" s="289">
        <f t="shared" si="230"/>
        <v>0</v>
      </c>
      <c r="BY836" s="289">
        <f t="shared" si="230"/>
        <v>0</v>
      </c>
      <c r="CA836" s="289">
        <f>CA459-ER459</f>
        <v>0</v>
      </c>
      <c r="CB836" s="289" t="e">
        <f>CB459-#REF!</f>
        <v>#REF!</v>
      </c>
    </row>
    <row r="837" spans="8:80" hidden="1" x14ac:dyDescent="0.35">
      <c r="H837" s="289">
        <f t="shared" ref="H837:BS840" si="231">H463-BZ463</f>
        <v>-5295369</v>
      </c>
      <c r="I837" s="289">
        <f t="shared" si="231"/>
        <v>0</v>
      </c>
      <c r="J837" s="289">
        <f t="shared" si="231"/>
        <v>0</v>
      </c>
      <c r="K837" s="289">
        <f t="shared" si="231"/>
        <v>0</v>
      </c>
      <c r="L837" s="289">
        <f t="shared" si="231"/>
        <v>0</v>
      </c>
      <c r="M837" s="289">
        <f t="shared" si="231"/>
        <v>0</v>
      </c>
      <c r="N837" s="289">
        <f t="shared" si="231"/>
        <v>0</v>
      </c>
      <c r="O837" s="289">
        <f t="shared" si="231"/>
        <v>0</v>
      </c>
      <c r="P837" s="289">
        <f t="shared" si="231"/>
        <v>0</v>
      </c>
      <c r="Q837" s="289">
        <f t="shared" si="231"/>
        <v>0</v>
      </c>
      <c r="R837" s="289">
        <f t="shared" si="231"/>
        <v>0</v>
      </c>
      <c r="S837" s="289">
        <f t="shared" si="231"/>
        <v>0</v>
      </c>
      <c r="T837" s="289">
        <f t="shared" si="231"/>
        <v>0</v>
      </c>
      <c r="U837" s="289">
        <f t="shared" si="231"/>
        <v>0</v>
      </c>
      <c r="V837" s="289">
        <f t="shared" si="231"/>
        <v>0</v>
      </c>
      <c r="W837" s="289">
        <f t="shared" si="231"/>
        <v>0</v>
      </c>
      <c r="X837" s="289">
        <f t="shared" si="231"/>
        <v>0</v>
      </c>
      <c r="Y837" s="289">
        <f t="shared" si="231"/>
        <v>0</v>
      </c>
      <c r="Z837" s="289">
        <f t="shared" si="231"/>
        <v>0</v>
      </c>
      <c r="AA837" s="289">
        <f t="shared" si="231"/>
        <v>0</v>
      </c>
      <c r="AB837" s="289">
        <f t="shared" si="231"/>
        <v>0</v>
      </c>
      <c r="AC837" s="289">
        <f t="shared" si="231"/>
        <v>0</v>
      </c>
      <c r="AD837" s="289">
        <f t="shared" si="231"/>
        <v>0</v>
      </c>
      <c r="AE837" s="289">
        <f t="shared" si="231"/>
        <v>0</v>
      </c>
      <c r="AF837" s="289">
        <f t="shared" si="231"/>
        <v>0</v>
      </c>
      <c r="AG837" s="289">
        <f t="shared" si="231"/>
        <v>0</v>
      </c>
      <c r="AH837" s="289">
        <f t="shared" si="231"/>
        <v>0</v>
      </c>
      <c r="AI837" s="289">
        <f t="shared" si="231"/>
        <v>0</v>
      </c>
      <c r="AJ837" s="289">
        <f t="shared" si="231"/>
        <v>0</v>
      </c>
      <c r="AK837" s="289">
        <f t="shared" si="231"/>
        <v>0</v>
      </c>
      <c r="AL837" s="289">
        <f t="shared" si="231"/>
        <v>0</v>
      </c>
      <c r="AM837" s="289">
        <f t="shared" si="231"/>
        <v>0</v>
      </c>
      <c r="AN837" s="289">
        <f t="shared" si="231"/>
        <v>0</v>
      </c>
      <c r="AO837" s="289">
        <f t="shared" si="231"/>
        <v>0</v>
      </c>
      <c r="AP837" s="289">
        <f t="shared" si="231"/>
        <v>0</v>
      </c>
      <c r="AQ837" s="289">
        <f t="shared" si="231"/>
        <v>0</v>
      </c>
      <c r="AR837" s="289">
        <f t="shared" si="231"/>
        <v>0</v>
      </c>
      <c r="AS837" s="289">
        <f t="shared" si="231"/>
        <v>0</v>
      </c>
      <c r="AT837" s="289">
        <f t="shared" si="231"/>
        <v>0</v>
      </c>
      <c r="AU837" s="289">
        <f t="shared" si="231"/>
        <v>0</v>
      </c>
      <c r="AV837" s="289">
        <f t="shared" si="231"/>
        <v>-4411719</v>
      </c>
      <c r="AW837" s="289">
        <f t="shared" si="231"/>
        <v>0</v>
      </c>
      <c r="AX837" s="289">
        <f t="shared" si="231"/>
        <v>0</v>
      </c>
      <c r="AY837" s="289">
        <f t="shared" si="231"/>
        <v>0</v>
      </c>
      <c r="AZ837" s="289">
        <f t="shared" si="231"/>
        <v>0</v>
      </c>
      <c r="BA837" s="289">
        <f t="shared" si="231"/>
        <v>-726325</v>
      </c>
      <c r="BB837" s="289">
        <f t="shared" si="231"/>
        <v>0</v>
      </c>
      <c r="BC837" s="289">
        <f t="shared" si="231"/>
        <v>0</v>
      </c>
      <c r="BD837" s="289">
        <f t="shared" si="231"/>
        <v>0</v>
      </c>
      <c r="BE837" s="289">
        <f t="shared" si="231"/>
        <v>0</v>
      </c>
      <c r="BF837" s="289">
        <f t="shared" si="231"/>
        <v>0</v>
      </c>
      <c r="BG837" s="289">
        <f t="shared" si="231"/>
        <v>0</v>
      </c>
      <c r="BH837" s="289">
        <f t="shared" si="231"/>
        <v>0</v>
      </c>
      <c r="BI837" s="289">
        <f t="shared" si="231"/>
        <v>0</v>
      </c>
      <c r="BJ837" s="289">
        <f t="shared" si="231"/>
        <v>0</v>
      </c>
      <c r="BK837" s="289">
        <f t="shared" si="231"/>
        <v>0</v>
      </c>
      <c r="BL837" s="289">
        <f t="shared" si="231"/>
        <v>0</v>
      </c>
      <c r="BM837" s="289">
        <f t="shared" si="231"/>
        <v>0</v>
      </c>
      <c r="BN837" s="289">
        <f t="shared" si="231"/>
        <v>0</v>
      </c>
      <c r="BO837" s="289">
        <f t="shared" si="231"/>
        <v>0</v>
      </c>
      <c r="BP837" s="289">
        <f t="shared" si="231"/>
        <v>-157325</v>
      </c>
      <c r="BQ837" s="289">
        <f t="shared" si="231"/>
        <v>0</v>
      </c>
      <c r="BR837" s="289">
        <f t="shared" si="231"/>
        <v>0</v>
      </c>
      <c r="BS837" s="289">
        <f t="shared" si="231"/>
        <v>0</v>
      </c>
      <c r="BT837" s="289">
        <f t="shared" ref="BT837:BY852" si="232">BT463-EL463</f>
        <v>0</v>
      </c>
      <c r="BU837" s="289">
        <f t="shared" si="232"/>
        <v>0</v>
      </c>
      <c r="BV837" s="289">
        <f t="shared" si="232"/>
        <v>0</v>
      </c>
      <c r="BW837" s="289">
        <f t="shared" si="232"/>
        <v>0</v>
      </c>
      <c r="BX837" s="289">
        <f t="shared" si="232"/>
        <v>0</v>
      </c>
      <c r="BY837" s="289">
        <f t="shared" si="232"/>
        <v>0</v>
      </c>
      <c r="CA837" s="289">
        <f t="shared" ref="CA837:CA856" si="233">CA463-ER463</f>
        <v>0</v>
      </c>
      <c r="CB837" s="289" t="e">
        <f>CB463-#REF!</f>
        <v>#REF!</v>
      </c>
    </row>
    <row r="838" spans="8:80" hidden="1" x14ac:dyDescent="0.35">
      <c r="H838" s="289">
        <f t="shared" si="231"/>
        <v>-5295369</v>
      </c>
      <c r="I838" s="289">
        <f t="shared" si="231"/>
        <v>0</v>
      </c>
      <c r="J838" s="289">
        <f t="shared" si="231"/>
        <v>0</v>
      </c>
      <c r="K838" s="289">
        <f t="shared" si="231"/>
        <v>0</v>
      </c>
      <c r="L838" s="289">
        <f t="shared" si="231"/>
        <v>0</v>
      </c>
      <c r="M838" s="289">
        <f t="shared" si="231"/>
        <v>0</v>
      </c>
      <c r="N838" s="289">
        <f t="shared" si="231"/>
        <v>0</v>
      </c>
      <c r="O838" s="289">
        <f t="shared" si="231"/>
        <v>0</v>
      </c>
      <c r="P838" s="289">
        <f t="shared" si="231"/>
        <v>0</v>
      </c>
      <c r="Q838" s="289">
        <f t="shared" si="231"/>
        <v>0</v>
      </c>
      <c r="R838" s="289">
        <f t="shared" si="231"/>
        <v>0</v>
      </c>
      <c r="S838" s="289">
        <f t="shared" si="231"/>
        <v>0</v>
      </c>
      <c r="T838" s="289">
        <f t="shared" si="231"/>
        <v>0</v>
      </c>
      <c r="U838" s="289">
        <f t="shared" si="231"/>
        <v>0</v>
      </c>
      <c r="V838" s="289">
        <f t="shared" si="231"/>
        <v>0</v>
      </c>
      <c r="W838" s="289">
        <f t="shared" si="231"/>
        <v>0</v>
      </c>
      <c r="X838" s="289">
        <f t="shared" si="231"/>
        <v>0</v>
      </c>
      <c r="Y838" s="289">
        <f t="shared" si="231"/>
        <v>0</v>
      </c>
      <c r="Z838" s="289">
        <f t="shared" si="231"/>
        <v>0</v>
      </c>
      <c r="AA838" s="289">
        <f t="shared" si="231"/>
        <v>0</v>
      </c>
      <c r="AB838" s="289">
        <f t="shared" si="231"/>
        <v>0</v>
      </c>
      <c r="AC838" s="289">
        <f t="shared" si="231"/>
        <v>0</v>
      </c>
      <c r="AD838" s="289">
        <f t="shared" si="231"/>
        <v>0</v>
      </c>
      <c r="AE838" s="289">
        <f t="shared" si="231"/>
        <v>0</v>
      </c>
      <c r="AF838" s="289">
        <f t="shared" si="231"/>
        <v>0</v>
      </c>
      <c r="AG838" s="289">
        <f t="shared" si="231"/>
        <v>0</v>
      </c>
      <c r="AH838" s="289">
        <f t="shared" si="231"/>
        <v>0</v>
      </c>
      <c r="AI838" s="289">
        <f t="shared" si="231"/>
        <v>0</v>
      </c>
      <c r="AJ838" s="289">
        <f t="shared" si="231"/>
        <v>0</v>
      </c>
      <c r="AK838" s="289">
        <f t="shared" si="231"/>
        <v>0</v>
      </c>
      <c r="AL838" s="289">
        <f t="shared" si="231"/>
        <v>0</v>
      </c>
      <c r="AM838" s="289">
        <f t="shared" si="231"/>
        <v>0</v>
      </c>
      <c r="AN838" s="289">
        <f t="shared" si="231"/>
        <v>0</v>
      </c>
      <c r="AO838" s="289">
        <f t="shared" si="231"/>
        <v>0</v>
      </c>
      <c r="AP838" s="289">
        <f t="shared" si="231"/>
        <v>0</v>
      </c>
      <c r="AQ838" s="289">
        <f t="shared" si="231"/>
        <v>0</v>
      </c>
      <c r="AR838" s="289">
        <f t="shared" si="231"/>
        <v>0</v>
      </c>
      <c r="AS838" s="289">
        <f t="shared" si="231"/>
        <v>0</v>
      </c>
      <c r="AT838" s="289">
        <f t="shared" si="231"/>
        <v>0</v>
      </c>
      <c r="AU838" s="289">
        <f t="shared" si="231"/>
        <v>0</v>
      </c>
      <c r="AV838" s="289">
        <f t="shared" si="231"/>
        <v>-4411719</v>
      </c>
      <c r="AW838" s="289">
        <f t="shared" si="231"/>
        <v>0</v>
      </c>
      <c r="AX838" s="289">
        <f t="shared" si="231"/>
        <v>0</v>
      </c>
      <c r="AY838" s="289">
        <f t="shared" si="231"/>
        <v>0</v>
      </c>
      <c r="AZ838" s="289">
        <f t="shared" si="231"/>
        <v>0</v>
      </c>
      <c r="BA838" s="289">
        <f t="shared" si="231"/>
        <v>-726325</v>
      </c>
      <c r="BB838" s="289">
        <f t="shared" si="231"/>
        <v>0</v>
      </c>
      <c r="BC838" s="289">
        <f t="shared" si="231"/>
        <v>0</v>
      </c>
      <c r="BD838" s="289">
        <f t="shared" si="231"/>
        <v>0</v>
      </c>
      <c r="BE838" s="289">
        <f t="shared" si="231"/>
        <v>0</v>
      </c>
      <c r="BF838" s="289">
        <f t="shared" si="231"/>
        <v>0</v>
      </c>
      <c r="BG838" s="289">
        <f t="shared" si="231"/>
        <v>0</v>
      </c>
      <c r="BH838" s="289">
        <f t="shared" si="231"/>
        <v>0</v>
      </c>
      <c r="BI838" s="289">
        <f t="shared" si="231"/>
        <v>0</v>
      </c>
      <c r="BJ838" s="289">
        <f t="shared" si="231"/>
        <v>0</v>
      </c>
      <c r="BK838" s="289">
        <f t="shared" si="231"/>
        <v>0</v>
      </c>
      <c r="BL838" s="289">
        <f t="shared" si="231"/>
        <v>0</v>
      </c>
      <c r="BM838" s="289">
        <f t="shared" si="231"/>
        <v>0</v>
      </c>
      <c r="BN838" s="289">
        <f t="shared" si="231"/>
        <v>0</v>
      </c>
      <c r="BO838" s="289">
        <f t="shared" si="231"/>
        <v>0</v>
      </c>
      <c r="BP838" s="289">
        <f t="shared" si="231"/>
        <v>-157325</v>
      </c>
      <c r="BQ838" s="289">
        <f t="shared" si="231"/>
        <v>0</v>
      </c>
      <c r="BR838" s="289">
        <f t="shared" si="231"/>
        <v>0</v>
      </c>
      <c r="BS838" s="289">
        <f t="shared" si="231"/>
        <v>0</v>
      </c>
      <c r="BT838" s="289">
        <f t="shared" si="232"/>
        <v>0</v>
      </c>
      <c r="BU838" s="289">
        <f t="shared" si="232"/>
        <v>0</v>
      </c>
      <c r="BV838" s="289">
        <f t="shared" si="232"/>
        <v>0</v>
      </c>
      <c r="BW838" s="289">
        <f t="shared" si="232"/>
        <v>0</v>
      </c>
      <c r="BX838" s="289">
        <f t="shared" si="232"/>
        <v>0</v>
      </c>
      <c r="BY838" s="289">
        <f t="shared" si="232"/>
        <v>0</v>
      </c>
      <c r="CA838" s="289">
        <f t="shared" si="233"/>
        <v>0</v>
      </c>
      <c r="CB838" s="289" t="e">
        <f>CB464-#REF!</f>
        <v>#REF!</v>
      </c>
    </row>
    <row r="839" spans="8:80" hidden="1" x14ac:dyDescent="0.35">
      <c r="H839" s="289">
        <f t="shared" si="231"/>
        <v>0</v>
      </c>
      <c r="I839" s="289">
        <f t="shared" si="231"/>
        <v>0</v>
      </c>
      <c r="J839" s="289">
        <f t="shared" si="231"/>
        <v>0</v>
      </c>
      <c r="K839" s="289">
        <f t="shared" si="231"/>
        <v>0</v>
      </c>
      <c r="L839" s="289">
        <f t="shared" si="231"/>
        <v>0</v>
      </c>
      <c r="M839" s="289">
        <f t="shared" si="231"/>
        <v>0</v>
      </c>
      <c r="N839" s="289">
        <f t="shared" si="231"/>
        <v>0</v>
      </c>
      <c r="O839" s="289">
        <f t="shared" si="231"/>
        <v>0</v>
      </c>
      <c r="P839" s="289">
        <f t="shared" si="231"/>
        <v>0</v>
      </c>
      <c r="Q839" s="289">
        <f t="shared" si="231"/>
        <v>0</v>
      </c>
      <c r="R839" s="289">
        <f t="shared" si="231"/>
        <v>0</v>
      </c>
      <c r="S839" s="289">
        <f t="shared" si="231"/>
        <v>0</v>
      </c>
      <c r="T839" s="289">
        <f t="shared" si="231"/>
        <v>0</v>
      </c>
      <c r="U839" s="289">
        <f t="shared" si="231"/>
        <v>0</v>
      </c>
      <c r="V839" s="289">
        <f t="shared" si="231"/>
        <v>0</v>
      </c>
      <c r="W839" s="289">
        <f t="shared" si="231"/>
        <v>0</v>
      </c>
      <c r="X839" s="289">
        <f t="shared" si="231"/>
        <v>0</v>
      </c>
      <c r="Y839" s="289">
        <f t="shared" si="231"/>
        <v>0</v>
      </c>
      <c r="Z839" s="289">
        <f t="shared" si="231"/>
        <v>0</v>
      </c>
      <c r="AA839" s="289">
        <f t="shared" si="231"/>
        <v>0</v>
      </c>
      <c r="AB839" s="289">
        <f t="shared" si="231"/>
        <v>0</v>
      </c>
      <c r="AC839" s="289">
        <f t="shared" si="231"/>
        <v>0</v>
      </c>
      <c r="AD839" s="289">
        <f t="shared" si="231"/>
        <v>0</v>
      </c>
      <c r="AE839" s="289">
        <f t="shared" si="231"/>
        <v>0</v>
      </c>
      <c r="AF839" s="289">
        <f t="shared" si="231"/>
        <v>0</v>
      </c>
      <c r="AG839" s="289">
        <f t="shared" si="231"/>
        <v>0</v>
      </c>
      <c r="AH839" s="289">
        <f t="shared" si="231"/>
        <v>0</v>
      </c>
      <c r="AI839" s="289">
        <f t="shared" si="231"/>
        <v>0</v>
      </c>
      <c r="AJ839" s="289">
        <f t="shared" si="231"/>
        <v>0</v>
      </c>
      <c r="AK839" s="289">
        <f t="shared" si="231"/>
        <v>0</v>
      </c>
      <c r="AL839" s="289">
        <f t="shared" si="231"/>
        <v>0</v>
      </c>
      <c r="AM839" s="289">
        <f t="shared" si="231"/>
        <v>0</v>
      </c>
      <c r="AN839" s="289">
        <f t="shared" si="231"/>
        <v>0</v>
      </c>
      <c r="AO839" s="289">
        <f t="shared" si="231"/>
        <v>0</v>
      </c>
      <c r="AP839" s="289">
        <f t="shared" si="231"/>
        <v>0</v>
      </c>
      <c r="AQ839" s="289">
        <f t="shared" si="231"/>
        <v>0</v>
      </c>
      <c r="AR839" s="289">
        <f t="shared" si="231"/>
        <v>0</v>
      </c>
      <c r="AS839" s="289">
        <f t="shared" si="231"/>
        <v>0</v>
      </c>
      <c r="AT839" s="289">
        <f t="shared" si="231"/>
        <v>0</v>
      </c>
      <c r="AU839" s="289">
        <f t="shared" si="231"/>
        <v>0</v>
      </c>
      <c r="AV839" s="289">
        <f t="shared" si="231"/>
        <v>0</v>
      </c>
      <c r="AW839" s="289">
        <f t="shared" si="231"/>
        <v>0</v>
      </c>
      <c r="AX839" s="289">
        <f t="shared" si="231"/>
        <v>0</v>
      </c>
      <c r="AY839" s="289">
        <f t="shared" si="231"/>
        <v>0</v>
      </c>
      <c r="AZ839" s="289">
        <f t="shared" si="231"/>
        <v>0</v>
      </c>
      <c r="BA839" s="289">
        <f t="shared" si="231"/>
        <v>0</v>
      </c>
      <c r="BB839" s="289">
        <f t="shared" si="231"/>
        <v>0</v>
      </c>
      <c r="BC839" s="289">
        <f t="shared" si="231"/>
        <v>0</v>
      </c>
      <c r="BD839" s="289">
        <f t="shared" si="231"/>
        <v>0</v>
      </c>
      <c r="BE839" s="289">
        <f t="shared" si="231"/>
        <v>0</v>
      </c>
      <c r="BF839" s="289">
        <f t="shared" si="231"/>
        <v>0</v>
      </c>
      <c r="BG839" s="289">
        <f t="shared" si="231"/>
        <v>0</v>
      </c>
      <c r="BH839" s="289">
        <f t="shared" si="231"/>
        <v>0</v>
      </c>
      <c r="BI839" s="289">
        <f t="shared" si="231"/>
        <v>0</v>
      </c>
      <c r="BJ839" s="289">
        <f t="shared" si="231"/>
        <v>0</v>
      </c>
      <c r="BK839" s="289">
        <f t="shared" si="231"/>
        <v>0</v>
      </c>
      <c r="BL839" s="289">
        <f t="shared" si="231"/>
        <v>0</v>
      </c>
      <c r="BM839" s="289">
        <f t="shared" si="231"/>
        <v>0</v>
      </c>
      <c r="BN839" s="289">
        <f t="shared" si="231"/>
        <v>0</v>
      </c>
      <c r="BO839" s="289">
        <f t="shared" si="231"/>
        <v>0</v>
      </c>
      <c r="BP839" s="289">
        <f t="shared" si="231"/>
        <v>0</v>
      </c>
      <c r="BQ839" s="289">
        <f t="shared" si="231"/>
        <v>0</v>
      </c>
      <c r="BR839" s="289">
        <f t="shared" si="231"/>
        <v>0</v>
      </c>
      <c r="BS839" s="289">
        <f t="shared" si="231"/>
        <v>0</v>
      </c>
      <c r="BT839" s="289">
        <f t="shared" si="232"/>
        <v>0</v>
      </c>
      <c r="BU839" s="289">
        <f t="shared" si="232"/>
        <v>0</v>
      </c>
      <c r="BV839" s="289">
        <f t="shared" si="232"/>
        <v>0</v>
      </c>
      <c r="BW839" s="289">
        <f t="shared" si="232"/>
        <v>0</v>
      </c>
      <c r="BX839" s="289">
        <f t="shared" si="232"/>
        <v>0</v>
      </c>
      <c r="BY839" s="289">
        <f t="shared" si="232"/>
        <v>0</v>
      </c>
      <c r="CA839" s="289">
        <f t="shared" si="233"/>
        <v>0</v>
      </c>
      <c r="CB839" s="289" t="e">
        <f>CB465-#REF!</f>
        <v>#REF!</v>
      </c>
    </row>
    <row r="840" spans="8:80" hidden="1" x14ac:dyDescent="0.35">
      <c r="H840" s="289">
        <f t="shared" si="231"/>
        <v>-261459</v>
      </c>
      <c r="I840" s="289">
        <f t="shared" si="231"/>
        <v>0</v>
      </c>
      <c r="J840" s="289">
        <f t="shared" si="231"/>
        <v>0</v>
      </c>
      <c r="K840" s="289">
        <f t="shared" si="231"/>
        <v>0</v>
      </c>
      <c r="L840" s="289">
        <f t="shared" si="231"/>
        <v>0</v>
      </c>
      <c r="M840" s="289">
        <f t="shared" si="231"/>
        <v>-261459</v>
      </c>
      <c r="N840" s="289">
        <f t="shared" si="231"/>
        <v>0</v>
      </c>
      <c r="O840" s="289">
        <f t="shared" si="231"/>
        <v>0</v>
      </c>
      <c r="P840" s="289">
        <f t="shared" si="231"/>
        <v>0</v>
      </c>
      <c r="Q840" s="289">
        <f t="shared" si="231"/>
        <v>0</v>
      </c>
      <c r="R840" s="289">
        <f t="shared" si="231"/>
        <v>0</v>
      </c>
      <c r="S840" s="289">
        <f t="shared" si="231"/>
        <v>0</v>
      </c>
      <c r="T840" s="289">
        <f t="shared" si="231"/>
        <v>0</v>
      </c>
      <c r="U840" s="289">
        <f t="shared" si="231"/>
        <v>0</v>
      </c>
      <c r="V840" s="289">
        <f t="shared" si="231"/>
        <v>0</v>
      </c>
      <c r="W840" s="289">
        <f t="shared" si="231"/>
        <v>0</v>
      </c>
      <c r="X840" s="289">
        <f t="shared" si="231"/>
        <v>0</v>
      </c>
      <c r="Y840" s="289">
        <f t="shared" si="231"/>
        <v>0</v>
      </c>
      <c r="Z840" s="289">
        <f t="shared" si="231"/>
        <v>0</v>
      </c>
      <c r="AA840" s="289">
        <f t="shared" si="231"/>
        <v>0</v>
      </c>
      <c r="AB840" s="289">
        <f t="shared" si="231"/>
        <v>0</v>
      </c>
      <c r="AC840" s="289">
        <f t="shared" si="231"/>
        <v>0</v>
      </c>
      <c r="AD840" s="289">
        <f t="shared" si="231"/>
        <v>0</v>
      </c>
      <c r="AE840" s="289">
        <f t="shared" si="231"/>
        <v>0</v>
      </c>
      <c r="AF840" s="289">
        <f t="shared" si="231"/>
        <v>0</v>
      </c>
      <c r="AG840" s="289">
        <f t="shared" si="231"/>
        <v>0</v>
      </c>
      <c r="AH840" s="289">
        <f t="shared" si="231"/>
        <v>0</v>
      </c>
      <c r="AI840" s="289">
        <f t="shared" si="231"/>
        <v>0</v>
      </c>
      <c r="AJ840" s="289">
        <f t="shared" si="231"/>
        <v>0</v>
      </c>
      <c r="AK840" s="289">
        <f t="shared" si="231"/>
        <v>0</v>
      </c>
      <c r="AL840" s="289">
        <f t="shared" si="231"/>
        <v>0</v>
      </c>
      <c r="AM840" s="289">
        <f t="shared" si="231"/>
        <v>0</v>
      </c>
      <c r="AN840" s="289">
        <f t="shared" si="231"/>
        <v>0</v>
      </c>
      <c r="AO840" s="289">
        <f t="shared" si="231"/>
        <v>0</v>
      </c>
      <c r="AP840" s="289">
        <f t="shared" si="231"/>
        <v>0</v>
      </c>
      <c r="AQ840" s="289">
        <f t="shared" si="231"/>
        <v>0</v>
      </c>
      <c r="AR840" s="289">
        <f t="shared" si="231"/>
        <v>0</v>
      </c>
      <c r="AS840" s="289">
        <f t="shared" si="231"/>
        <v>0</v>
      </c>
      <c r="AT840" s="289">
        <f t="shared" si="231"/>
        <v>0</v>
      </c>
      <c r="AU840" s="289">
        <f t="shared" si="231"/>
        <v>0</v>
      </c>
      <c r="AV840" s="289">
        <f t="shared" si="231"/>
        <v>0</v>
      </c>
      <c r="AW840" s="289">
        <f t="shared" si="231"/>
        <v>0</v>
      </c>
      <c r="AX840" s="289">
        <f t="shared" si="231"/>
        <v>0</v>
      </c>
      <c r="AY840" s="289">
        <f t="shared" si="231"/>
        <v>0</v>
      </c>
      <c r="AZ840" s="289">
        <f t="shared" si="231"/>
        <v>0</v>
      </c>
      <c r="BA840" s="289">
        <f t="shared" si="231"/>
        <v>0</v>
      </c>
      <c r="BB840" s="289">
        <f t="shared" si="231"/>
        <v>0</v>
      </c>
      <c r="BC840" s="289">
        <f t="shared" si="231"/>
        <v>0</v>
      </c>
      <c r="BD840" s="289">
        <f t="shared" si="231"/>
        <v>0</v>
      </c>
      <c r="BE840" s="289">
        <f t="shared" si="231"/>
        <v>0</v>
      </c>
      <c r="BF840" s="289">
        <f t="shared" si="231"/>
        <v>0</v>
      </c>
      <c r="BG840" s="289">
        <f t="shared" si="231"/>
        <v>0</v>
      </c>
      <c r="BH840" s="289">
        <f t="shared" si="231"/>
        <v>0</v>
      </c>
      <c r="BI840" s="289">
        <f t="shared" si="231"/>
        <v>0</v>
      </c>
      <c r="BJ840" s="289">
        <f t="shared" si="231"/>
        <v>0</v>
      </c>
      <c r="BK840" s="289">
        <f t="shared" si="231"/>
        <v>0</v>
      </c>
      <c r="BL840" s="289">
        <f t="shared" si="231"/>
        <v>0</v>
      </c>
      <c r="BM840" s="289">
        <f t="shared" si="231"/>
        <v>0</v>
      </c>
      <c r="BN840" s="289">
        <f t="shared" si="231"/>
        <v>0</v>
      </c>
      <c r="BO840" s="289">
        <f t="shared" si="231"/>
        <v>0</v>
      </c>
      <c r="BP840" s="289">
        <f t="shared" si="231"/>
        <v>0</v>
      </c>
      <c r="BQ840" s="289">
        <f t="shared" si="231"/>
        <v>0</v>
      </c>
      <c r="BR840" s="289">
        <f t="shared" si="231"/>
        <v>0</v>
      </c>
      <c r="BS840" s="289">
        <f t="shared" ref="BS840:BY855" si="234">BS466-EK466</f>
        <v>0</v>
      </c>
      <c r="BT840" s="289">
        <f t="shared" si="232"/>
        <v>0</v>
      </c>
      <c r="BU840" s="289">
        <f t="shared" si="232"/>
        <v>-261459</v>
      </c>
      <c r="BV840" s="289">
        <f t="shared" si="232"/>
        <v>0</v>
      </c>
      <c r="BW840" s="289">
        <f t="shared" si="232"/>
        <v>0</v>
      </c>
      <c r="BX840" s="289">
        <f t="shared" si="232"/>
        <v>0</v>
      </c>
      <c r="BY840" s="289">
        <f t="shared" si="232"/>
        <v>0</v>
      </c>
      <c r="CA840" s="289">
        <f t="shared" si="233"/>
        <v>0</v>
      </c>
      <c r="CB840" s="289" t="e">
        <f>CB466-#REF!</f>
        <v>#REF!</v>
      </c>
    </row>
    <row r="841" spans="8:80" hidden="1" x14ac:dyDescent="0.35">
      <c r="H841" s="289">
        <f t="shared" ref="H841:BR845" si="235">H467-BZ467</f>
        <v>-261459</v>
      </c>
      <c r="I841" s="289">
        <f t="shared" si="235"/>
        <v>0</v>
      </c>
      <c r="J841" s="289">
        <f t="shared" si="235"/>
        <v>0</v>
      </c>
      <c r="K841" s="289">
        <f t="shared" si="235"/>
        <v>0</v>
      </c>
      <c r="L841" s="289">
        <f t="shared" si="235"/>
        <v>0</v>
      </c>
      <c r="M841" s="289">
        <f t="shared" si="235"/>
        <v>-261459</v>
      </c>
      <c r="N841" s="289">
        <f t="shared" si="235"/>
        <v>0</v>
      </c>
      <c r="O841" s="289">
        <f t="shared" si="235"/>
        <v>0</v>
      </c>
      <c r="P841" s="289">
        <f t="shared" si="235"/>
        <v>0</v>
      </c>
      <c r="Q841" s="289">
        <f t="shared" si="235"/>
        <v>0</v>
      </c>
      <c r="R841" s="289">
        <f t="shared" si="235"/>
        <v>0</v>
      </c>
      <c r="S841" s="289">
        <f t="shared" si="235"/>
        <v>0</v>
      </c>
      <c r="T841" s="289">
        <f t="shared" si="235"/>
        <v>0</v>
      </c>
      <c r="U841" s="289">
        <f t="shared" si="235"/>
        <v>0</v>
      </c>
      <c r="V841" s="289">
        <f t="shared" si="235"/>
        <v>0</v>
      </c>
      <c r="W841" s="289">
        <f t="shared" si="235"/>
        <v>0</v>
      </c>
      <c r="X841" s="289">
        <f t="shared" si="235"/>
        <v>0</v>
      </c>
      <c r="Y841" s="289">
        <f t="shared" si="235"/>
        <v>0</v>
      </c>
      <c r="Z841" s="289">
        <f t="shared" si="235"/>
        <v>0</v>
      </c>
      <c r="AA841" s="289">
        <f t="shared" si="235"/>
        <v>0</v>
      </c>
      <c r="AB841" s="289">
        <f t="shared" si="235"/>
        <v>0</v>
      </c>
      <c r="AC841" s="289">
        <f t="shared" si="235"/>
        <v>0</v>
      </c>
      <c r="AD841" s="289">
        <f t="shared" si="235"/>
        <v>0</v>
      </c>
      <c r="AE841" s="289">
        <f t="shared" si="235"/>
        <v>0</v>
      </c>
      <c r="AF841" s="289">
        <f t="shared" si="235"/>
        <v>0</v>
      </c>
      <c r="AG841" s="289">
        <f t="shared" si="235"/>
        <v>0</v>
      </c>
      <c r="AH841" s="289">
        <f t="shared" si="235"/>
        <v>0</v>
      </c>
      <c r="AI841" s="289">
        <f t="shared" si="235"/>
        <v>0</v>
      </c>
      <c r="AJ841" s="289">
        <f t="shared" si="235"/>
        <v>0</v>
      </c>
      <c r="AK841" s="289">
        <f t="shared" si="235"/>
        <v>0</v>
      </c>
      <c r="AL841" s="289">
        <f t="shared" si="235"/>
        <v>0</v>
      </c>
      <c r="AM841" s="289">
        <f t="shared" si="235"/>
        <v>0</v>
      </c>
      <c r="AN841" s="289">
        <f t="shared" si="235"/>
        <v>0</v>
      </c>
      <c r="AO841" s="289">
        <f t="shared" si="235"/>
        <v>0</v>
      </c>
      <c r="AP841" s="289">
        <f t="shared" si="235"/>
        <v>0</v>
      </c>
      <c r="AQ841" s="289">
        <f t="shared" si="235"/>
        <v>0</v>
      </c>
      <c r="AR841" s="289">
        <f t="shared" si="235"/>
        <v>0</v>
      </c>
      <c r="AS841" s="289">
        <f t="shared" si="235"/>
        <v>0</v>
      </c>
      <c r="AT841" s="289">
        <f t="shared" si="235"/>
        <v>0</v>
      </c>
      <c r="AU841" s="289">
        <f t="shared" si="235"/>
        <v>0</v>
      </c>
      <c r="AV841" s="289">
        <f t="shared" si="235"/>
        <v>0</v>
      </c>
      <c r="AW841" s="289">
        <f t="shared" si="235"/>
        <v>0</v>
      </c>
      <c r="AX841" s="289">
        <f t="shared" si="235"/>
        <v>0</v>
      </c>
      <c r="AY841" s="289">
        <f t="shared" si="235"/>
        <v>0</v>
      </c>
      <c r="AZ841" s="289">
        <f t="shared" si="235"/>
        <v>0</v>
      </c>
      <c r="BA841" s="289">
        <f t="shared" si="235"/>
        <v>0</v>
      </c>
      <c r="BB841" s="289">
        <f t="shared" si="235"/>
        <v>0</v>
      </c>
      <c r="BC841" s="289">
        <f t="shared" si="235"/>
        <v>0</v>
      </c>
      <c r="BD841" s="289">
        <f t="shared" si="235"/>
        <v>0</v>
      </c>
      <c r="BE841" s="289">
        <f t="shared" si="235"/>
        <v>0</v>
      </c>
      <c r="BF841" s="289">
        <f t="shared" si="235"/>
        <v>0</v>
      </c>
      <c r="BG841" s="289">
        <f t="shared" si="235"/>
        <v>0</v>
      </c>
      <c r="BH841" s="289">
        <f t="shared" si="235"/>
        <v>0</v>
      </c>
      <c r="BI841" s="289">
        <f t="shared" si="235"/>
        <v>0</v>
      </c>
      <c r="BJ841" s="289">
        <f t="shared" si="235"/>
        <v>0</v>
      </c>
      <c r="BK841" s="289">
        <f t="shared" si="235"/>
        <v>0</v>
      </c>
      <c r="BL841" s="289">
        <f t="shared" si="235"/>
        <v>0</v>
      </c>
      <c r="BM841" s="289">
        <f t="shared" si="235"/>
        <v>0</v>
      </c>
      <c r="BN841" s="289">
        <f t="shared" si="235"/>
        <v>0</v>
      </c>
      <c r="BO841" s="289">
        <f t="shared" si="235"/>
        <v>0</v>
      </c>
      <c r="BP841" s="289">
        <f t="shared" si="235"/>
        <v>0</v>
      </c>
      <c r="BQ841" s="289">
        <f t="shared" si="235"/>
        <v>0</v>
      </c>
      <c r="BR841" s="289">
        <f t="shared" si="235"/>
        <v>0</v>
      </c>
      <c r="BS841" s="289">
        <f t="shared" si="234"/>
        <v>0</v>
      </c>
      <c r="BT841" s="289">
        <f t="shared" si="232"/>
        <v>0</v>
      </c>
      <c r="BU841" s="289">
        <f t="shared" si="232"/>
        <v>-261459</v>
      </c>
      <c r="BV841" s="289">
        <f t="shared" si="232"/>
        <v>0</v>
      </c>
      <c r="BW841" s="289">
        <f t="shared" si="232"/>
        <v>0</v>
      </c>
      <c r="BX841" s="289">
        <f t="shared" si="232"/>
        <v>0</v>
      </c>
      <c r="BY841" s="289">
        <f t="shared" si="232"/>
        <v>0</v>
      </c>
      <c r="CA841" s="289">
        <f t="shared" si="233"/>
        <v>0</v>
      </c>
      <c r="CB841" s="289" t="e">
        <f>CB467-#REF!</f>
        <v>#REF!</v>
      </c>
    </row>
    <row r="842" spans="8:80" hidden="1" x14ac:dyDescent="0.35">
      <c r="H842" s="289">
        <f t="shared" si="235"/>
        <v>0</v>
      </c>
      <c r="I842" s="289">
        <f t="shared" si="235"/>
        <v>0</v>
      </c>
      <c r="J842" s="289">
        <f t="shared" si="235"/>
        <v>0</v>
      </c>
      <c r="K842" s="289">
        <f t="shared" si="235"/>
        <v>0</v>
      </c>
      <c r="L842" s="289">
        <f t="shared" si="235"/>
        <v>0</v>
      </c>
      <c r="M842" s="289">
        <f t="shared" si="235"/>
        <v>0</v>
      </c>
      <c r="N842" s="289">
        <f t="shared" si="235"/>
        <v>0</v>
      </c>
      <c r="O842" s="289">
        <f t="shared" si="235"/>
        <v>0</v>
      </c>
      <c r="P842" s="289">
        <f t="shared" si="235"/>
        <v>0</v>
      </c>
      <c r="Q842" s="289">
        <f t="shared" si="235"/>
        <v>0</v>
      </c>
      <c r="R842" s="289">
        <f t="shared" si="235"/>
        <v>0</v>
      </c>
      <c r="S842" s="289">
        <f t="shared" si="235"/>
        <v>0</v>
      </c>
      <c r="T842" s="289">
        <f t="shared" si="235"/>
        <v>0</v>
      </c>
      <c r="U842" s="289">
        <f t="shared" si="235"/>
        <v>0</v>
      </c>
      <c r="V842" s="289">
        <f t="shared" si="235"/>
        <v>0</v>
      </c>
      <c r="W842" s="289">
        <f t="shared" si="235"/>
        <v>0</v>
      </c>
      <c r="X842" s="289">
        <f t="shared" si="235"/>
        <v>0</v>
      </c>
      <c r="Y842" s="289">
        <f t="shared" si="235"/>
        <v>0</v>
      </c>
      <c r="Z842" s="289">
        <f t="shared" si="235"/>
        <v>0</v>
      </c>
      <c r="AA842" s="289">
        <f t="shared" si="235"/>
        <v>0</v>
      </c>
      <c r="AB842" s="289">
        <f t="shared" si="235"/>
        <v>0</v>
      </c>
      <c r="AC842" s="289">
        <f t="shared" si="235"/>
        <v>0</v>
      </c>
      <c r="AD842" s="289">
        <f t="shared" si="235"/>
        <v>0</v>
      </c>
      <c r="AE842" s="289">
        <f t="shared" si="235"/>
        <v>0</v>
      </c>
      <c r="AF842" s="289">
        <f t="shared" si="235"/>
        <v>0</v>
      </c>
      <c r="AG842" s="289">
        <f t="shared" si="235"/>
        <v>0</v>
      </c>
      <c r="AH842" s="289">
        <f t="shared" si="235"/>
        <v>0</v>
      </c>
      <c r="AI842" s="289">
        <f t="shared" si="235"/>
        <v>0</v>
      </c>
      <c r="AJ842" s="289">
        <f t="shared" si="235"/>
        <v>0</v>
      </c>
      <c r="AK842" s="289">
        <f t="shared" si="235"/>
        <v>0</v>
      </c>
      <c r="AL842" s="289">
        <f t="shared" si="235"/>
        <v>0</v>
      </c>
      <c r="AM842" s="289">
        <f t="shared" si="235"/>
        <v>0</v>
      </c>
      <c r="AN842" s="289">
        <f t="shared" si="235"/>
        <v>0</v>
      </c>
      <c r="AO842" s="289">
        <f t="shared" si="235"/>
        <v>0</v>
      </c>
      <c r="AP842" s="289">
        <f t="shared" si="235"/>
        <v>0</v>
      </c>
      <c r="AQ842" s="289">
        <f t="shared" si="235"/>
        <v>0</v>
      </c>
      <c r="AR842" s="289">
        <f t="shared" si="235"/>
        <v>0</v>
      </c>
      <c r="AS842" s="289">
        <f t="shared" si="235"/>
        <v>0</v>
      </c>
      <c r="AT842" s="289">
        <f t="shared" si="235"/>
        <v>0</v>
      </c>
      <c r="AU842" s="289">
        <f t="shared" si="235"/>
        <v>0</v>
      </c>
      <c r="AV842" s="289">
        <f t="shared" si="235"/>
        <v>0</v>
      </c>
      <c r="AW842" s="289">
        <f t="shared" si="235"/>
        <v>0</v>
      </c>
      <c r="AX842" s="289">
        <f t="shared" si="235"/>
        <v>0</v>
      </c>
      <c r="AY842" s="289">
        <f t="shared" si="235"/>
        <v>0</v>
      </c>
      <c r="AZ842" s="289">
        <f t="shared" si="235"/>
        <v>0</v>
      </c>
      <c r="BA842" s="289">
        <f t="shared" si="235"/>
        <v>0</v>
      </c>
      <c r="BB842" s="289">
        <f t="shared" si="235"/>
        <v>0</v>
      </c>
      <c r="BC842" s="289">
        <f t="shared" si="235"/>
        <v>0</v>
      </c>
      <c r="BD842" s="289">
        <f t="shared" si="235"/>
        <v>0</v>
      </c>
      <c r="BE842" s="289">
        <f t="shared" si="235"/>
        <v>0</v>
      </c>
      <c r="BF842" s="289">
        <f t="shared" si="235"/>
        <v>0</v>
      </c>
      <c r="BG842" s="289">
        <f t="shared" si="235"/>
        <v>0</v>
      </c>
      <c r="BH842" s="289">
        <f t="shared" si="235"/>
        <v>0</v>
      </c>
      <c r="BI842" s="289">
        <f t="shared" si="235"/>
        <v>0</v>
      </c>
      <c r="BJ842" s="289">
        <f t="shared" si="235"/>
        <v>0</v>
      </c>
      <c r="BK842" s="289">
        <f t="shared" si="235"/>
        <v>0</v>
      </c>
      <c r="BL842" s="289">
        <f t="shared" si="235"/>
        <v>0</v>
      </c>
      <c r="BM842" s="289">
        <f t="shared" si="235"/>
        <v>0</v>
      </c>
      <c r="BN842" s="289">
        <f t="shared" si="235"/>
        <v>0</v>
      </c>
      <c r="BO842" s="289">
        <f t="shared" si="235"/>
        <v>0</v>
      </c>
      <c r="BP842" s="289">
        <f t="shared" si="235"/>
        <v>0</v>
      </c>
      <c r="BQ842" s="289">
        <f t="shared" si="235"/>
        <v>0</v>
      </c>
      <c r="BR842" s="289">
        <f t="shared" si="235"/>
        <v>0</v>
      </c>
      <c r="BS842" s="289">
        <f t="shared" si="234"/>
        <v>0</v>
      </c>
      <c r="BT842" s="289">
        <f t="shared" si="232"/>
        <v>0</v>
      </c>
      <c r="BU842" s="289">
        <f t="shared" si="232"/>
        <v>0</v>
      </c>
      <c r="BV842" s="289">
        <f t="shared" si="232"/>
        <v>0</v>
      </c>
      <c r="BW842" s="289">
        <f t="shared" si="232"/>
        <v>0</v>
      </c>
      <c r="BX842" s="289">
        <f t="shared" si="232"/>
        <v>0</v>
      </c>
      <c r="BY842" s="289">
        <f t="shared" si="232"/>
        <v>0</v>
      </c>
      <c r="CA842" s="289">
        <f t="shared" si="233"/>
        <v>0</v>
      </c>
      <c r="CB842" s="289" t="e">
        <f>CB468-#REF!</f>
        <v>#REF!</v>
      </c>
    </row>
    <row r="843" spans="8:80" hidden="1" x14ac:dyDescent="0.35">
      <c r="H843" s="289">
        <f t="shared" si="235"/>
        <v>-398252</v>
      </c>
      <c r="I843" s="289">
        <f t="shared" si="235"/>
        <v>0</v>
      </c>
      <c r="J843" s="289">
        <f t="shared" si="235"/>
        <v>0</v>
      </c>
      <c r="K843" s="289">
        <f t="shared" si="235"/>
        <v>0</v>
      </c>
      <c r="L843" s="289">
        <f t="shared" si="235"/>
        <v>0</v>
      </c>
      <c r="M843" s="289">
        <f t="shared" si="235"/>
        <v>0</v>
      </c>
      <c r="N843" s="289">
        <f t="shared" si="235"/>
        <v>0</v>
      </c>
      <c r="O843" s="289">
        <f t="shared" si="235"/>
        <v>0</v>
      </c>
      <c r="P843" s="289">
        <f t="shared" si="235"/>
        <v>0</v>
      </c>
      <c r="Q843" s="289">
        <f t="shared" si="235"/>
        <v>0</v>
      </c>
      <c r="R843" s="289">
        <f t="shared" si="235"/>
        <v>-9095</v>
      </c>
      <c r="S843" s="289">
        <f t="shared" si="235"/>
        <v>0</v>
      </c>
      <c r="T843" s="289">
        <f t="shared" si="235"/>
        <v>0</v>
      </c>
      <c r="U843" s="289">
        <f t="shared" si="235"/>
        <v>0</v>
      </c>
      <c r="V843" s="289">
        <f t="shared" si="235"/>
        <v>0</v>
      </c>
      <c r="W843" s="289">
        <f t="shared" si="235"/>
        <v>0</v>
      </c>
      <c r="X843" s="289">
        <f t="shared" si="235"/>
        <v>0</v>
      </c>
      <c r="Y843" s="289">
        <f t="shared" si="235"/>
        <v>0</v>
      </c>
      <c r="Z843" s="289">
        <f t="shared" si="235"/>
        <v>0</v>
      </c>
      <c r="AA843" s="289">
        <f t="shared" si="235"/>
        <v>0</v>
      </c>
      <c r="AB843" s="289">
        <f t="shared" si="235"/>
        <v>0</v>
      </c>
      <c r="AC843" s="289">
        <f t="shared" si="235"/>
        <v>0</v>
      </c>
      <c r="AD843" s="289">
        <f t="shared" si="235"/>
        <v>0</v>
      </c>
      <c r="AE843" s="289">
        <f t="shared" si="235"/>
        <v>0</v>
      </c>
      <c r="AF843" s="289">
        <f t="shared" si="235"/>
        <v>0</v>
      </c>
      <c r="AG843" s="289">
        <f t="shared" si="235"/>
        <v>0</v>
      </c>
      <c r="AH843" s="289">
        <f t="shared" si="235"/>
        <v>0</v>
      </c>
      <c r="AI843" s="289">
        <f t="shared" si="235"/>
        <v>0</v>
      </c>
      <c r="AJ843" s="289">
        <f t="shared" si="235"/>
        <v>0</v>
      </c>
      <c r="AK843" s="289">
        <f t="shared" si="235"/>
        <v>0</v>
      </c>
      <c r="AL843" s="289">
        <f t="shared" si="235"/>
        <v>0</v>
      </c>
      <c r="AM843" s="289">
        <f t="shared" si="235"/>
        <v>0</v>
      </c>
      <c r="AN843" s="289">
        <f t="shared" si="235"/>
        <v>0</v>
      </c>
      <c r="AO843" s="289">
        <f t="shared" si="235"/>
        <v>0</v>
      </c>
      <c r="AP843" s="289">
        <f t="shared" si="235"/>
        <v>0</v>
      </c>
      <c r="AQ843" s="289">
        <f t="shared" si="235"/>
        <v>0</v>
      </c>
      <c r="AR843" s="289">
        <f t="shared" si="235"/>
        <v>0</v>
      </c>
      <c r="AS843" s="289">
        <f t="shared" si="235"/>
        <v>0</v>
      </c>
      <c r="AT843" s="289">
        <f t="shared" si="235"/>
        <v>0</v>
      </c>
      <c r="AU843" s="289">
        <f t="shared" si="235"/>
        <v>0</v>
      </c>
      <c r="AV843" s="289">
        <f t="shared" si="235"/>
        <v>-389157</v>
      </c>
      <c r="AW843" s="289">
        <f t="shared" si="235"/>
        <v>0</v>
      </c>
      <c r="AX843" s="289">
        <f t="shared" si="235"/>
        <v>0</v>
      </c>
      <c r="AY843" s="289">
        <f t="shared" si="235"/>
        <v>0</v>
      </c>
      <c r="AZ843" s="289">
        <f t="shared" si="235"/>
        <v>0</v>
      </c>
      <c r="BA843" s="289">
        <f t="shared" si="235"/>
        <v>0</v>
      </c>
      <c r="BB843" s="289">
        <f t="shared" si="235"/>
        <v>0</v>
      </c>
      <c r="BC843" s="289">
        <f t="shared" si="235"/>
        <v>0</v>
      </c>
      <c r="BD843" s="289">
        <f t="shared" si="235"/>
        <v>0</v>
      </c>
      <c r="BE843" s="289">
        <f t="shared" si="235"/>
        <v>0</v>
      </c>
      <c r="BF843" s="289">
        <f t="shared" si="235"/>
        <v>0</v>
      </c>
      <c r="BG843" s="289">
        <f t="shared" si="235"/>
        <v>0</v>
      </c>
      <c r="BH843" s="289">
        <f t="shared" si="235"/>
        <v>0</v>
      </c>
      <c r="BI843" s="289">
        <f t="shared" si="235"/>
        <v>0</v>
      </c>
      <c r="BJ843" s="289">
        <f t="shared" si="235"/>
        <v>0</v>
      </c>
      <c r="BK843" s="289">
        <f t="shared" si="235"/>
        <v>0</v>
      </c>
      <c r="BL843" s="289">
        <f t="shared" si="235"/>
        <v>0</v>
      </c>
      <c r="BM843" s="289">
        <f t="shared" si="235"/>
        <v>0</v>
      </c>
      <c r="BN843" s="289">
        <f t="shared" si="235"/>
        <v>0</v>
      </c>
      <c r="BO843" s="289">
        <f t="shared" si="235"/>
        <v>0</v>
      </c>
      <c r="BP843" s="289">
        <f t="shared" si="235"/>
        <v>0</v>
      </c>
      <c r="BQ843" s="289">
        <f t="shared" si="235"/>
        <v>0</v>
      </c>
      <c r="BR843" s="289">
        <f t="shared" si="235"/>
        <v>0</v>
      </c>
      <c r="BS843" s="289">
        <f t="shared" si="234"/>
        <v>0</v>
      </c>
      <c r="BT843" s="289">
        <f t="shared" si="232"/>
        <v>0</v>
      </c>
      <c r="BU843" s="289">
        <f t="shared" si="232"/>
        <v>0</v>
      </c>
      <c r="BV843" s="289">
        <f t="shared" si="232"/>
        <v>0</v>
      </c>
      <c r="BW843" s="289">
        <f t="shared" si="232"/>
        <v>0</v>
      </c>
      <c r="BX843" s="289">
        <f t="shared" si="232"/>
        <v>0</v>
      </c>
      <c r="BY843" s="289">
        <f t="shared" si="232"/>
        <v>0</v>
      </c>
      <c r="CA843" s="289">
        <f t="shared" si="233"/>
        <v>0</v>
      </c>
      <c r="CB843" s="289" t="e">
        <f>CB469-#REF!</f>
        <v>#REF!</v>
      </c>
    </row>
    <row r="844" spans="8:80" hidden="1" x14ac:dyDescent="0.35">
      <c r="H844" s="289">
        <f t="shared" si="235"/>
        <v>-398252</v>
      </c>
      <c r="I844" s="289">
        <f t="shared" si="235"/>
        <v>0</v>
      </c>
      <c r="J844" s="289">
        <f t="shared" si="235"/>
        <v>0</v>
      </c>
      <c r="K844" s="289">
        <f t="shared" si="235"/>
        <v>0</v>
      </c>
      <c r="L844" s="289">
        <f t="shared" si="235"/>
        <v>0</v>
      </c>
      <c r="M844" s="289">
        <f t="shared" si="235"/>
        <v>0</v>
      </c>
      <c r="N844" s="289">
        <f t="shared" si="235"/>
        <v>0</v>
      </c>
      <c r="O844" s="289">
        <f t="shared" si="235"/>
        <v>0</v>
      </c>
      <c r="P844" s="289">
        <f t="shared" si="235"/>
        <v>0</v>
      </c>
      <c r="Q844" s="289">
        <f t="shared" si="235"/>
        <v>0</v>
      </c>
      <c r="R844" s="289">
        <f t="shared" si="235"/>
        <v>-9095</v>
      </c>
      <c r="S844" s="289">
        <f t="shared" si="235"/>
        <v>0</v>
      </c>
      <c r="T844" s="289">
        <f t="shared" si="235"/>
        <v>0</v>
      </c>
      <c r="U844" s="289">
        <f t="shared" si="235"/>
        <v>0</v>
      </c>
      <c r="V844" s="289">
        <f t="shared" si="235"/>
        <v>0</v>
      </c>
      <c r="W844" s="289">
        <f t="shared" si="235"/>
        <v>0</v>
      </c>
      <c r="X844" s="289">
        <f t="shared" si="235"/>
        <v>0</v>
      </c>
      <c r="Y844" s="289">
        <f t="shared" si="235"/>
        <v>0</v>
      </c>
      <c r="Z844" s="289">
        <f t="shared" si="235"/>
        <v>0</v>
      </c>
      <c r="AA844" s="289">
        <f t="shared" si="235"/>
        <v>0</v>
      </c>
      <c r="AB844" s="289">
        <f t="shared" si="235"/>
        <v>0</v>
      </c>
      <c r="AC844" s="289">
        <f t="shared" si="235"/>
        <v>0</v>
      </c>
      <c r="AD844" s="289">
        <f t="shared" si="235"/>
        <v>0</v>
      </c>
      <c r="AE844" s="289">
        <f t="shared" si="235"/>
        <v>0</v>
      </c>
      <c r="AF844" s="289">
        <f t="shared" si="235"/>
        <v>0</v>
      </c>
      <c r="AG844" s="289">
        <f t="shared" si="235"/>
        <v>0</v>
      </c>
      <c r="AH844" s="289">
        <f t="shared" si="235"/>
        <v>0</v>
      </c>
      <c r="AI844" s="289">
        <f t="shared" si="235"/>
        <v>0</v>
      </c>
      <c r="AJ844" s="289">
        <f t="shared" si="235"/>
        <v>0</v>
      </c>
      <c r="AK844" s="289">
        <f t="shared" si="235"/>
        <v>0</v>
      </c>
      <c r="AL844" s="289">
        <f t="shared" si="235"/>
        <v>0</v>
      </c>
      <c r="AM844" s="289">
        <f t="shared" si="235"/>
        <v>0</v>
      </c>
      <c r="AN844" s="289">
        <f t="shared" si="235"/>
        <v>0</v>
      </c>
      <c r="AO844" s="289">
        <f t="shared" si="235"/>
        <v>0</v>
      </c>
      <c r="AP844" s="289">
        <f t="shared" si="235"/>
        <v>0</v>
      </c>
      <c r="AQ844" s="289">
        <f t="shared" si="235"/>
        <v>0</v>
      </c>
      <c r="AR844" s="289">
        <f t="shared" si="235"/>
        <v>0</v>
      </c>
      <c r="AS844" s="289">
        <f t="shared" si="235"/>
        <v>0</v>
      </c>
      <c r="AT844" s="289">
        <f t="shared" si="235"/>
        <v>0</v>
      </c>
      <c r="AU844" s="289">
        <f t="shared" si="235"/>
        <v>0</v>
      </c>
      <c r="AV844" s="289">
        <f t="shared" si="235"/>
        <v>-389157</v>
      </c>
      <c r="AW844" s="289">
        <f t="shared" si="235"/>
        <v>0</v>
      </c>
      <c r="AX844" s="289">
        <f t="shared" si="235"/>
        <v>0</v>
      </c>
      <c r="AY844" s="289">
        <f t="shared" si="235"/>
        <v>0</v>
      </c>
      <c r="AZ844" s="289">
        <f t="shared" si="235"/>
        <v>0</v>
      </c>
      <c r="BA844" s="289">
        <f t="shared" si="235"/>
        <v>0</v>
      </c>
      <c r="BB844" s="289">
        <f t="shared" si="235"/>
        <v>0</v>
      </c>
      <c r="BC844" s="289">
        <f t="shared" si="235"/>
        <v>0</v>
      </c>
      <c r="BD844" s="289">
        <f t="shared" si="235"/>
        <v>0</v>
      </c>
      <c r="BE844" s="289">
        <f t="shared" si="235"/>
        <v>0</v>
      </c>
      <c r="BF844" s="289">
        <f t="shared" si="235"/>
        <v>0</v>
      </c>
      <c r="BG844" s="289">
        <f t="shared" si="235"/>
        <v>0</v>
      </c>
      <c r="BH844" s="289">
        <f t="shared" si="235"/>
        <v>0</v>
      </c>
      <c r="BI844" s="289">
        <f t="shared" si="235"/>
        <v>0</v>
      </c>
      <c r="BJ844" s="289">
        <f t="shared" si="235"/>
        <v>0</v>
      </c>
      <c r="BK844" s="289">
        <f t="shared" si="235"/>
        <v>0</v>
      </c>
      <c r="BL844" s="289">
        <f t="shared" si="235"/>
        <v>0</v>
      </c>
      <c r="BM844" s="289">
        <f t="shared" si="235"/>
        <v>0</v>
      </c>
      <c r="BN844" s="289">
        <f t="shared" si="235"/>
        <v>0</v>
      </c>
      <c r="BO844" s="289">
        <f t="shared" si="235"/>
        <v>0</v>
      </c>
      <c r="BP844" s="289">
        <f t="shared" si="235"/>
        <v>0</v>
      </c>
      <c r="BQ844" s="289">
        <f t="shared" si="235"/>
        <v>0</v>
      </c>
      <c r="BR844" s="289">
        <f t="shared" si="235"/>
        <v>0</v>
      </c>
      <c r="BS844" s="289">
        <f t="shared" si="234"/>
        <v>0</v>
      </c>
      <c r="BT844" s="289">
        <f t="shared" si="232"/>
        <v>0</v>
      </c>
      <c r="BU844" s="289">
        <f t="shared" si="232"/>
        <v>0</v>
      </c>
      <c r="BV844" s="289">
        <f t="shared" si="232"/>
        <v>0</v>
      </c>
      <c r="BW844" s="289">
        <f t="shared" si="232"/>
        <v>0</v>
      </c>
      <c r="BX844" s="289">
        <f t="shared" si="232"/>
        <v>0</v>
      </c>
      <c r="BY844" s="289">
        <f t="shared" si="232"/>
        <v>0</v>
      </c>
      <c r="CA844" s="289">
        <f t="shared" si="233"/>
        <v>0</v>
      </c>
      <c r="CB844" s="289" t="e">
        <f>CB470-#REF!</f>
        <v>#REF!</v>
      </c>
    </row>
    <row r="845" spans="8:80" hidden="1" x14ac:dyDescent="0.35">
      <c r="H845" s="289">
        <f t="shared" si="235"/>
        <v>0</v>
      </c>
      <c r="I845" s="289">
        <f t="shared" si="235"/>
        <v>0</v>
      </c>
      <c r="J845" s="289">
        <f t="shared" si="235"/>
        <v>0</v>
      </c>
      <c r="K845" s="289">
        <f t="shared" ref="K845:BR849" si="236">K471-CC471</f>
        <v>0</v>
      </c>
      <c r="L845" s="289">
        <f t="shared" si="236"/>
        <v>0</v>
      </c>
      <c r="M845" s="289">
        <f t="shared" si="236"/>
        <v>0</v>
      </c>
      <c r="N845" s="289">
        <f t="shared" si="236"/>
        <v>0</v>
      </c>
      <c r="O845" s="289">
        <f t="shared" si="236"/>
        <v>0</v>
      </c>
      <c r="P845" s="289">
        <f t="shared" si="236"/>
        <v>0</v>
      </c>
      <c r="Q845" s="289">
        <f t="shared" si="236"/>
        <v>0</v>
      </c>
      <c r="R845" s="289">
        <f t="shared" si="236"/>
        <v>0</v>
      </c>
      <c r="S845" s="289">
        <f t="shared" si="236"/>
        <v>0</v>
      </c>
      <c r="T845" s="289">
        <f t="shared" si="236"/>
        <v>0</v>
      </c>
      <c r="U845" s="289">
        <f t="shared" si="236"/>
        <v>0</v>
      </c>
      <c r="V845" s="289">
        <f t="shared" si="236"/>
        <v>0</v>
      </c>
      <c r="W845" s="289">
        <f t="shared" si="236"/>
        <v>0</v>
      </c>
      <c r="X845" s="289">
        <f t="shared" si="236"/>
        <v>0</v>
      </c>
      <c r="Y845" s="289">
        <f t="shared" si="236"/>
        <v>0</v>
      </c>
      <c r="Z845" s="289">
        <f t="shared" si="236"/>
        <v>0</v>
      </c>
      <c r="AA845" s="289">
        <f t="shared" si="236"/>
        <v>0</v>
      </c>
      <c r="AB845" s="289">
        <f t="shared" si="236"/>
        <v>0</v>
      </c>
      <c r="AC845" s="289">
        <f t="shared" si="236"/>
        <v>0</v>
      </c>
      <c r="AD845" s="289">
        <f t="shared" si="236"/>
        <v>0</v>
      </c>
      <c r="AE845" s="289">
        <f t="shared" si="236"/>
        <v>0</v>
      </c>
      <c r="AF845" s="289">
        <f t="shared" si="236"/>
        <v>0</v>
      </c>
      <c r="AG845" s="289">
        <f t="shared" si="236"/>
        <v>0</v>
      </c>
      <c r="AH845" s="289">
        <f t="shared" si="236"/>
        <v>0</v>
      </c>
      <c r="AI845" s="289">
        <f t="shared" si="236"/>
        <v>0</v>
      </c>
      <c r="AJ845" s="289">
        <f t="shared" si="236"/>
        <v>0</v>
      </c>
      <c r="AK845" s="289">
        <f t="shared" si="236"/>
        <v>0</v>
      </c>
      <c r="AL845" s="289">
        <f t="shared" si="236"/>
        <v>0</v>
      </c>
      <c r="AM845" s="289">
        <f t="shared" si="236"/>
        <v>0</v>
      </c>
      <c r="AN845" s="289">
        <f t="shared" si="236"/>
        <v>0</v>
      </c>
      <c r="AO845" s="289">
        <f t="shared" si="236"/>
        <v>0</v>
      </c>
      <c r="AP845" s="289">
        <f t="shared" si="236"/>
        <v>0</v>
      </c>
      <c r="AQ845" s="289">
        <f t="shared" si="236"/>
        <v>0</v>
      </c>
      <c r="AR845" s="289">
        <f t="shared" si="236"/>
        <v>0</v>
      </c>
      <c r="AS845" s="289">
        <f t="shared" si="236"/>
        <v>0</v>
      </c>
      <c r="AT845" s="289">
        <f t="shared" si="236"/>
        <v>0</v>
      </c>
      <c r="AU845" s="289">
        <f t="shared" si="236"/>
        <v>0</v>
      </c>
      <c r="AV845" s="289">
        <f t="shared" si="236"/>
        <v>0</v>
      </c>
      <c r="AW845" s="289">
        <f t="shared" si="236"/>
        <v>0</v>
      </c>
      <c r="AX845" s="289">
        <f t="shared" si="236"/>
        <v>0</v>
      </c>
      <c r="AY845" s="289">
        <f t="shared" si="236"/>
        <v>0</v>
      </c>
      <c r="AZ845" s="289">
        <f t="shared" si="236"/>
        <v>0</v>
      </c>
      <c r="BA845" s="289">
        <f t="shared" si="236"/>
        <v>0</v>
      </c>
      <c r="BB845" s="289">
        <f t="shared" si="236"/>
        <v>0</v>
      </c>
      <c r="BC845" s="289">
        <f t="shared" si="236"/>
        <v>0</v>
      </c>
      <c r="BD845" s="289">
        <f t="shared" si="236"/>
        <v>0</v>
      </c>
      <c r="BE845" s="289">
        <f t="shared" si="236"/>
        <v>0</v>
      </c>
      <c r="BF845" s="289">
        <f t="shared" si="236"/>
        <v>0</v>
      </c>
      <c r="BG845" s="289">
        <f t="shared" si="236"/>
        <v>0</v>
      </c>
      <c r="BH845" s="289">
        <f t="shared" si="236"/>
        <v>0</v>
      </c>
      <c r="BI845" s="289">
        <f t="shared" si="236"/>
        <v>0</v>
      </c>
      <c r="BJ845" s="289">
        <f t="shared" si="236"/>
        <v>0</v>
      </c>
      <c r="BK845" s="289">
        <f t="shared" si="236"/>
        <v>0</v>
      </c>
      <c r="BL845" s="289">
        <f t="shared" si="236"/>
        <v>0</v>
      </c>
      <c r="BM845" s="289">
        <f t="shared" si="236"/>
        <v>0</v>
      </c>
      <c r="BN845" s="289">
        <f t="shared" si="236"/>
        <v>0</v>
      </c>
      <c r="BO845" s="289">
        <f t="shared" si="236"/>
        <v>0</v>
      </c>
      <c r="BP845" s="289">
        <f t="shared" si="236"/>
        <v>0</v>
      </c>
      <c r="BQ845" s="289">
        <f t="shared" si="236"/>
        <v>0</v>
      </c>
      <c r="BR845" s="289">
        <f t="shared" si="236"/>
        <v>0</v>
      </c>
      <c r="BS845" s="289">
        <f t="shared" si="234"/>
        <v>0</v>
      </c>
      <c r="BT845" s="289">
        <f t="shared" si="232"/>
        <v>0</v>
      </c>
      <c r="BU845" s="289">
        <f t="shared" si="232"/>
        <v>0</v>
      </c>
      <c r="BV845" s="289">
        <f t="shared" si="232"/>
        <v>0</v>
      </c>
      <c r="BW845" s="289">
        <f t="shared" si="232"/>
        <v>0</v>
      </c>
      <c r="BX845" s="289">
        <f t="shared" si="232"/>
        <v>0</v>
      </c>
      <c r="BY845" s="289">
        <f t="shared" si="232"/>
        <v>0</v>
      </c>
      <c r="CA845" s="289">
        <f t="shared" si="233"/>
        <v>0</v>
      </c>
      <c r="CB845" s="289" t="e">
        <f>CB471-#REF!</f>
        <v>#REF!</v>
      </c>
    </row>
    <row r="846" spans="8:80" hidden="1" x14ac:dyDescent="0.35">
      <c r="H846" s="289">
        <f t="shared" ref="H846:W856" si="237">H472-BZ472</f>
        <v>-1276235</v>
      </c>
      <c r="I846" s="289">
        <f t="shared" si="237"/>
        <v>0</v>
      </c>
      <c r="J846" s="289">
        <f t="shared" si="237"/>
        <v>0</v>
      </c>
      <c r="K846" s="289">
        <f t="shared" si="236"/>
        <v>0</v>
      </c>
      <c r="L846" s="289">
        <f t="shared" si="236"/>
        <v>0</v>
      </c>
      <c r="M846" s="289">
        <f t="shared" si="236"/>
        <v>0</v>
      </c>
      <c r="N846" s="289">
        <f t="shared" si="236"/>
        <v>0</v>
      </c>
      <c r="O846" s="289">
        <f t="shared" si="236"/>
        <v>0</v>
      </c>
      <c r="P846" s="289">
        <f t="shared" si="236"/>
        <v>0</v>
      </c>
      <c r="Q846" s="289">
        <f t="shared" si="236"/>
        <v>0</v>
      </c>
      <c r="R846" s="289">
        <f t="shared" si="236"/>
        <v>-196553</v>
      </c>
      <c r="S846" s="289">
        <f t="shared" si="236"/>
        <v>0</v>
      </c>
      <c r="T846" s="289">
        <f t="shared" si="236"/>
        <v>0</v>
      </c>
      <c r="U846" s="289">
        <f t="shared" si="236"/>
        <v>0</v>
      </c>
      <c r="V846" s="289">
        <f t="shared" si="236"/>
        <v>0</v>
      </c>
      <c r="W846" s="289">
        <f t="shared" si="236"/>
        <v>-964</v>
      </c>
      <c r="X846" s="289">
        <f t="shared" si="236"/>
        <v>0</v>
      </c>
      <c r="Y846" s="289">
        <f t="shared" si="236"/>
        <v>0</v>
      </c>
      <c r="Z846" s="289">
        <f t="shared" si="236"/>
        <v>0</v>
      </c>
      <c r="AA846" s="289">
        <f t="shared" si="236"/>
        <v>0</v>
      </c>
      <c r="AB846" s="289">
        <f t="shared" si="236"/>
        <v>-80144</v>
      </c>
      <c r="AC846" s="289">
        <f t="shared" si="236"/>
        <v>0</v>
      </c>
      <c r="AD846" s="289">
        <f t="shared" si="236"/>
        <v>0</v>
      </c>
      <c r="AE846" s="289">
        <f t="shared" si="236"/>
        <v>0</v>
      </c>
      <c r="AF846" s="289">
        <f t="shared" si="236"/>
        <v>0</v>
      </c>
      <c r="AG846" s="289">
        <f t="shared" si="236"/>
        <v>0</v>
      </c>
      <c r="AH846" s="289">
        <f t="shared" si="236"/>
        <v>0</v>
      </c>
      <c r="AI846" s="289">
        <f t="shared" si="236"/>
        <v>0</v>
      </c>
      <c r="AJ846" s="289">
        <f t="shared" si="236"/>
        <v>0</v>
      </c>
      <c r="AK846" s="289">
        <f t="shared" si="236"/>
        <v>0</v>
      </c>
      <c r="AL846" s="289">
        <f t="shared" si="236"/>
        <v>-998574</v>
      </c>
      <c r="AM846" s="289">
        <f t="shared" si="236"/>
        <v>0</v>
      </c>
      <c r="AN846" s="289">
        <f t="shared" si="236"/>
        <v>0</v>
      </c>
      <c r="AO846" s="289">
        <f t="shared" si="236"/>
        <v>0</v>
      </c>
      <c r="AP846" s="289">
        <f t="shared" si="236"/>
        <v>0</v>
      </c>
      <c r="AQ846" s="289">
        <f t="shared" si="236"/>
        <v>0</v>
      </c>
      <c r="AR846" s="289">
        <f t="shared" si="236"/>
        <v>0</v>
      </c>
      <c r="AS846" s="289">
        <f t="shared" si="236"/>
        <v>0</v>
      </c>
      <c r="AT846" s="289">
        <f t="shared" si="236"/>
        <v>0</v>
      </c>
      <c r="AU846" s="289">
        <f t="shared" si="236"/>
        <v>0</v>
      </c>
      <c r="AV846" s="289">
        <f t="shared" si="236"/>
        <v>0</v>
      </c>
      <c r="AW846" s="289">
        <f t="shared" si="236"/>
        <v>0</v>
      </c>
      <c r="AX846" s="289">
        <f t="shared" si="236"/>
        <v>0</v>
      </c>
      <c r="AY846" s="289">
        <f t="shared" si="236"/>
        <v>0</v>
      </c>
      <c r="AZ846" s="289">
        <f t="shared" si="236"/>
        <v>0</v>
      </c>
      <c r="BA846" s="289">
        <f t="shared" si="236"/>
        <v>0</v>
      </c>
      <c r="BB846" s="289">
        <f t="shared" si="236"/>
        <v>0</v>
      </c>
      <c r="BC846" s="289">
        <f t="shared" si="236"/>
        <v>0</v>
      </c>
      <c r="BD846" s="289">
        <f t="shared" si="236"/>
        <v>0</v>
      </c>
      <c r="BE846" s="289">
        <f t="shared" si="236"/>
        <v>0</v>
      </c>
      <c r="BF846" s="289">
        <f t="shared" si="236"/>
        <v>0</v>
      </c>
      <c r="BG846" s="289">
        <f t="shared" si="236"/>
        <v>0</v>
      </c>
      <c r="BH846" s="289">
        <f t="shared" si="236"/>
        <v>0</v>
      </c>
      <c r="BI846" s="289">
        <f t="shared" si="236"/>
        <v>0</v>
      </c>
      <c r="BJ846" s="289">
        <f t="shared" si="236"/>
        <v>0</v>
      </c>
      <c r="BK846" s="289">
        <f t="shared" si="236"/>
        <v>0</v>
      </c>
      <c r="BL846" s="289">
        <f t="shared" si="236"/>
        <v>0</v>
      </c>
      <c r="BM846" s="289">
        <f t="shared" si="236"/>
        <v>0</v>
      </c>
      <c r="BN846" s="289">
        <f t="shared" si="236"/>
        <v>0</v>
      </c>
      <c r="BO846" s="289">
        <f t="shared" si="236"/>
        <v>0</v>
      </c>
      <c r="BP846" s="289">
        <f t="shared" si="236"/>
        <v>0</v>
      </c>
      <c r="BQ846" s="289">
        <f t="shared" si="236"/>
        <v>0</v>
      </c>
      <c r="BR846" s="289">
        <f t="shared" si="236"/>
        <v>0</v>
      </c>
      <c r="BS846" s="289">
        <f t="shared" si="234"/>
        <v>0</v>
      </c>
      <c r="BT846" s="289">
        <f t="shared" si="232"/>
        <v>0</v>
      </c>
      <c r="BU846" s="289">
        <f t="shared" si="232"/>
        <v>0</v>
      </c>
      <c r="BV846" s="289">
        <f t="shared" si="232"/>
        <v>0</v>
      </c>
      <c r="BW846" s="289">
        <f t="shared" si="232"/>
        <v>0</v>
      </c>
      <c r="BX846" s="289">
        <f t="shared" si="232"/>
        <v>0</v>
      </c>
      <c r="BY846" s="289">
        <f t="shared" si="232"/>
        <v>0</v>
      </c>
      <c r="CA846" s="289">
        <f t="shared" si="233"/>
        <v>0</v>
      </c>
      <c r="CB846" s="289" t="e">
        <f>CB472-#REF!</f>
        <v>#REF!</v>
      </c>
    </row>
    <row r="847" spans="8:80" hidden="1" x14ac:dyDescent="0.35">
      <c r="H847" s="289">
        <f t="shared" si="237"/>
        <v>-1276235</v>
      </c>
      <c r="I847" s="289">
        <f t="shared" si="237"/>
        <v>0</v>
      </c>
      <c r="J847" s="289">
        <f t="shared" si="237"/>
        <v>0</v>
      </c>
      <c r="K847" s="289">
        <f t="shared" si="236"/>
        <v>0</v>
      </c>
      <c r="L847" s="289">
        <f t="shared" si="236"/>
        <v>0</v>
      </c>
      <c r="M847" s="289">
        <f t="shared" si="236"/>
        <v>0</v>
      </c>
      <c r="N847" s="289">
        <f t="shared" si="236"/>
        <v>0</v>
      </c>
      <c r="O847" s="289">
        <f t="shared" si="236"/>
        <v>0</v>
      </c>
      <c r="P847" s="289">
        <f t="shared" si="236"/>
        <v>0</v>
      </c>
      <c r="Q847" s="289">
        <f t="shared" si="236"/>
        <v>0</v>
      </c>
      <c r="R847" s="289">
        <f t="shared" si="236"/>
        <v>-196553</v>
      </c>
      <c r="S847" s="289">
        <f t="shared" si="236"/>
        <v>0</v>
      </c>
      <c r="T847" s="289">
        <f t="shared" si="236"/>
        <v>0</v>
      </c>
      <c r="U847" s="289">
        <f t="shared" si="236"/>
        <v>0</v>
      </c>
      <c r="V847" s="289">
        <f t="shared" si="236"/>
        <v>0</v>
      </c>
      <c r="W847" s="289">
        <f t="shared" si="236"/>
        <v>-964</v>
      </c>
      <c r="X847" s="289">
        <f t="shared" si="236"/>
        <v>0</v>
      </c>
      <c r="Y847" s="289">
        <f t="shared" si="236"/>
        <v>0</v>
      </c>
      <c r="Z847" s="289">
        <f t="shared" si="236"/>
        <v>0</v>
      </c>
      <c r="AA847" s="289">
        <f t="shared" si="236"/>
        <v>0</v>
      </c>
      <c r="AB847" s="289">
        <f t="shared" si="236"/>
        <v>-80144</v>
      </c>
      <c r="AC847" s="289">
        <f t="shared" si="236"/>
        <v>0</v>
      </c>
      <c r="AD847" s="289">
        <f t="shared" si="236"/>
        <v>0</v>
      </c>
      <c r="AE847" s="289">
        <f t="shared" si="236"/>
        <v>0</v>
      </c>
      <c r="AF847" s="289">
        <f t="shared" si="236"/>
        <v>0</v>
      </c>
      <c r="AG847" s="289">
        <f t="shared" si="236"/>
        <v>0</v>
      </c>
      <c r="AH847" s="289">
        <f t="shared" si="236"/>
        <v>0</v>
      </c>
      <c r="AI847" s="289">
        <f t="shared" si="236"/>
        <v>0</v>
      </c>
      <c r="AJ847" s="289">
        <f t="shared" si="236"/>
        <v>0</v>
      </c>
      <c r="AK847" s="289">
        <f t="shared" si="236"/>
        <v>0</v>
      </c>
      <c r="AL847" s="289">
        <f t="shared" si="236"/>
        <v>-998574</v>
      </c>
      <c r="AM847" s="289">
        <f t="shared" si="236"/>
        <v>0</v>
      </c>
      <c r="AN847" s="289">
        <f t="shared" si="236"/>
        <v>0</v>
      </c>
      <c r="AO847" s="289">
        <f t="shared" si="236"/>
        <v>0</v>
      </c>
      <c r="AP847" s="289">
        <f t="shared" si="236"/>
        <v>0</v>
      </c>
      <c r="AQ847" s="289">
        <f t="shared" si="236"/>
        <v>0</v>
      </c>
      <c r="AR847" s="289">
        <f t="shared" si="236"/>
        <v>0</v>
      </c>
      <c r="AS847" s="289">
        <f t="shared" si="236"/>
        <v>0</v>
      </c>
      <c r="AT847" s="289">
        <f t="shared" si="236"/>
        <v>0</v>
      </c>
      <c r="AU847" s="289">
        <f t="shared" si="236"/>
        <v>0</v>
      </c>
      <c r="AV847" s="289">
        <f t="shared" si="236"/>
        <v>0</v>
      </c>
      <c r="AW847" s="289">
        <f t="shared" si="236"/>
        <v>0</v>
      </c>
      <c r="AX847" s="289">
        <f t="shared" si="236"/>
        <v>0</v>
      </c>
      <c r="AY847" s="289">
        <f t="shared" si="236"/>
        <v>0</v>
      </c>
      <c r="AZ847" s="289">
        <f t="shared" si="236"/>
        <v>0</v>
      </c>
      <c r="BA847" s="289">
        <f t="shared" si="236"/>
        <v>0</v>
      </c>
      <c r="BB847" s="289">
        <f t="shared" si="236"/>
        <v>0</v>
      </c>
      <c r="BC847" s="289">
        <f t="shared" si="236"/>
        <v>0</v>
      </c>
      <c r="BD847" s="289">
        <f t="shared" si="236"/>
        <v>0</v>
      </c>
      <c r="BE847" s="289">
        <f t="shared" si="236"/>
        <v>0</v>
      </c>
      <c r="BF847" s="289">
        <f t="shared" si="236"/>
        <v>0</v>
      </c>
      <c r="BG847" s="289">
        <f t="shared" si="236"/>
        <v>0</v>
      </c>
      <c r="BH847" s="289">
        <f t="shared" si="236"/>
        <v>0</v>
      </c>
      <c r="BI847" s="289">
        <f t="shared" si="236"/>
        <v>0</v>
      </c>
      <c r="BJ847" s="289">
        <f t="shared" si="236"/>
        <v>0</v>
      </c>
      <c r="BK847" s="289">
        <f t="shared" si="236"/>
        <v>0</v>
      </c>
      <c r="BL847" s="289">
        <f t="shared" si="236"/>
        <v>0</v>
      </c>
      <c r="BM847" s="289">
        <f t="shared" si="236"/>
        <v>0</v>
      </c>
      <c r="BN847" s="289">
        <f t="shared" si="236"/>
        <v>0</v>
      </c>
      <c r="BO847" s="289">
        <f t="shared" si="236"/>
        <v>0</v>
      </c>
      <c r="BP847" s="289">
        <f t="shared" si="236"/>
        <v>0</v>
      </c>
      <c r="BQ847" s="289">
        <f t="shared" si="236"/>
        <v>0</v>
      </c>
      <c r="BR847" s="289">
        <f t="shared" si="236"/>
        <v>0</v>
      </c>
      <c r="BS847" s="289">
        <f t="shared" si="234"/>
        <v>0</v>
      </c>
      <c r="BT847" s="289">
        <f t="shared" si="232"/>
        <v>0</v>
      </c>
      <c r="BU847" s="289">
        <f t="shared" si="232"/>
        <v>0</v>
      </c>
      <c r="BV847" s="289">
        <f t="shared" si="232"/>
        <v>0</v>
      </c>
      <c r="BW847" s="289">
        <f t="shared" si="232"/>
        <v>0</v>
      </c>
      <c r="BX847" s="289">
        <f t="shared" si="232"/>
        <v>0</v>
      </c>
      <c r="BY847" s="289">
        <f t="shared" si="232"/>
        <v>0</v>
      </c>
      <c r="CA847" s="289">
        <f t="shared" si="233"/>
        <v>0</v>
      </c>
      <c r="CB847" s="289" t="e">
        <f>CB473-#REF!</f>
        <v>#REF!</v>
      </c>
    </row>
    <row r="848" spans="8:80" hidden="1" x14ac:dyDescent="0.35">
      <c r="H848" s="289">
        <f t="shared" si="237"/>
        <v>0</v>
      </c>
      <c r="I848" s="289">
        <f t="shared" si="237"/>
        <v>0</v>
      </c>
      <c r="J848" s="289">
        <f t="shared" si="237"/>
        <v>0</v>
      </c>
      <c r="K848" s="289">
        <f t="shared" si="236"/>
        <v>0</v>
      </c>
      <c r="L848" s="289">
        <f t="shared" si="236"/>
        <v>0</v>
      </c>
      <c r="M848" s="289">
        <f t="shared" si="236"/>
        <v>0</v>
      </c>
      <c r="N848" s="289">
        <f t="shared" si="236"/>
        <v>0</v>
      </c>
      <c r="O848" s="289">
        <f t="shared" si="236"/>
        <v>0</v>
      </c>
      <c r="P848" s="289">
        <f t="shared" si="236"/>
        <v>0</v>
      </c>
      <c r="Q848" s="289">
        <f t="shared" si="236"/>
        <v>0</v>
      </c>
      <c r="R848" s="289">
        <f t="shared" si="236"/>
        <v>0</v>
      </c>
      <c r="S848" s="289">
        <f t="shared" si="236"/>
        <v>0</v>
      </c>
      <c r="T848" s="289">
        <f t="shared" si="236"/>
        <v>0</v>
      </c>
      <c r="U848" s="289">
        <f t="shared" si="236"/>
        <v>0</v>
      </c>
      <c r="V848" s="289">
        <f t="shared" si="236"/>
        <v>0</v>
      </c>
      <c r="W848" s="289">
        <f t="shared" si="236"/>
        <v>0</v>
      </c>
      <c r="X848" s="289">
        <f t="shared" si="236"/>
        <v>0</v>
      </c>
      <c r="Y848" s="289">
        <f t="shared" si="236"/>
        <v>0</v>
      </c>
      <c r="Z848" s="289">
        <f t="shared" si="236"/>
        <v>0</v>
      </c>
      <c r="AA848" s="289">
        <f t="shared" si="236"/>
        <v>0</v>
      </c>
      <c r="AB848" s="289">
        <f t="shared" si="236"/>
        <v>0</v>
      </c>
      <c r="AC848" s="289">
        <f t="shared" si="236"/>
        <v>0</v>
      </c>
      <c r="AD848" s="289">
        <f t="shared" si="236"/>
        <v>0</v>
      </c>
      <c r="AE848" s="289">
        <f t="shared" si="236"/>
        <v>0</v>
      </c>
      <c r="AF848" s="289">
        <f t="shared" si="236"/>
        <v>0</v>
      </c>
      <c r="AG848" s="289">
        <f t="shared" si="236"/>
        <v>0</v>
      </c>
      <c r="AH848" s="289">
        <f t="shared" si="236"/>
        <v>0</v>
      </c>
      <c r="AI848" s="289">
        <f t="shared" si="236"/>
        <v>0</v>
      </c>
      <c r="AJ848" s="289">
        <f t="shared" si="236"/>
        <v>0</v>
      </c>
      <c r="AK848" s="289">
        <f t="shared" si="236"/>
        <v>0</v>
      </c>
      <c r="AL848" s="289">
        <f t="shared" si="236"/>
        <v>0</v>
      </c>
      <c r="AM848" s="289">
        <f t="shared" si="236"/>
        <v>0</v>
      </c>
      <c r="AN848" s="289">
        <f t="shared" si="236"/>
        <v>0</v>
      </c>
      <c r="AO848" s="289">
        <f t="shared" si="236"/>
        <v>0</v>
      </c>
      <c r="AP848" s="289">
        <f t="shared" si="236"/>
        <v>0</v>
      </c>
      <c r="AQ848" s="289">
        <f t="shared" si="236"/>
        <v>0</v>
      </c>
      <c r="AR848" s="289">
        <f t="shared" si="236"/>
        <v>0</v>
      </c>
      <c r="AS848" s="289">
        <f t="shared" si="236"/>
        <v>0</v>
      </c>
      <c r="AT848" s="289">
        <f t="shared" si="236"/>
        <v>0</v>
      </c>
      <c r="AU848" s="289">
        <f t="shared" si="236"/>
        <v>0</v>
      </c>
      <c r="AV848" s="289">
        <f t="shared" si="236"/>
        <v>0</v>
      </c>
      <c r="AW848" s="289">
        <f t="shared" si="236"/>
        <v>0</v>
      </c>
      <c r="AX848" s="289">
        <f t="shared" si="236"/>
        <v>0</v>
      </c>
      <c r="AY848" s="289">
        <f t="shared" si="236"/>
        <v>0</v>
      </c>
      <c r="AZ848" s="289">
        <f t="shared" si="236"/>
        <v>0</v>
      </c>
      <c r="BA848" s="289">
        <f t="shared" si="236"/>
        <v>0</v>
      </c>
      <c r="BB848" s="289">
        <f t="shared" si="236"/>
        <v>0</v>
      </c>
      <c r="BC848" s="289">
        <f t="shared" si="236"/>
        <v>0</v>
      </c>
      <c r="BD848" s="289">
        <f t="shared" si="236"/>
        <v>0</v>
      </c>
      <c r="BE848" s="289">
        <f t="shared" si="236"/>
        <v>0</v>
      </c>
      <c r="BF848" s="289">
        <f t="shared" si="236"/>
        <v>0</v>
      </c>
      <c r="BG848" s="289">
        <f t="shared" si="236"/>
        <v>0</v>
      </c>
      <c r="BH848" s="289">
        <f t="shared" si="236"/>
        <v>0</v>
      </c>
      <c r="BI848" s="289">
        <f t="shared" si="236"/>
        <v>0</v>
      </c>
      <c r="BJ848" s="289">
        <f t="shared" si="236"/>
        <v>0</v>
      </c>
      <c r="BK848" s="289">
        <f t="shared" si="236"/>
        <v>0</v>
      </c>
      <c r="BL848" s="289">
        <f t="shared" si="236"/>
        <v>0</v>
      </c>
      <c r="BM848" s="289">
        <f t="shared" si="236"/>
        <v>0</v>
      </c>
      <c r="BN848" s="289">
        <f t="shared" si="236"/>
        <v>0</v>
      </c>
      <c r="BO848" s="289">
        <f t="shared" si="236"/>
        <v>0</v>
      </c>
      <c r="BP848" s="289">
        <f t="shared" si="236"/>
        <v>0</v>
      </c>
      <c r="BQ848" s="289">
        <f t="shared" si="236"/>
        <v>0</v>
      </c>
      <c r="BR848" s="289">
        <f t="shared" si="236"/>
        <v>0</v>
      </c>
      <c r="BS848" s="289">
        <f t="shared" si="234"/>
        <v>0</v>
      </c>
      <c r="BT848" s="289">
        <f t="shared" si="232"/>
        <v>0</v>
      </c>
      <c r="BU848" s="289">
        <f t="shared" si="232"/>
        <v>0</v>
      </c>
      <c r="BV848" s="289">
        <f t="shared" si="232"/>
        <v>0</v>
      </c>
      <c r="BW848" s="289">
        <f t="shared" si="232"/>
        <v>0</v>
      </c>
      <c r="BX848" s="289">
        <f t="shared" si="232"/>
        <v>0</v>
      </c>
      <c r="BY848" s="289">
        <f t="shared" si="232"/>
        <v>0</v>
      </c>
      <c r="CA848" s="289">
        <f t="shared" si="233"/>
        <v>0</v>
      </c>
      <c r="CB848" s="289" t="e">
        <f>CB474-#REF!</f>
        <v>#REF!</v>
      </c>
    </row>
    <row r="849" spans="6:80" hidden="1" x14ac:dyDescent="0.35">
      <c r="H849" s="289">
        <f t="shared" si="237"/>
        <v>-1738059</v>
      </c>
      <c r="I849" s="289">
        <f t="shared" si="237"/>
        <v>0</v>
      </c>
      <c r="J849" s="289">
        <f t="shared" si="237"/>
        <v>0</v>
      </c>
      <c r="K849" s="289">
        <f t="shared" si="236"/>
        <v>0</v>
      </c>
      <c r="L849" s="289">
        <f t="shared" si="236"/>
        <v>0</v>
      </c>
      <c r="M849" s="289">
        <f t="shared" si="236"/>
        <v>-98003</v>
      </c>
      <c r="N849" s="289">
        <f t="shared" si="236"/>
        <v>0</v>
      </c>
      <c r="O849" s="289">
        <f t="shared" si="236"/>
        <v>0</v>
      </c>
      <c r="P849" s="289">
        <f t="shared" si="236"/>
        <v>0</v>
      </c>
      <c r="Q849" s="289">
        <f t="shared" si="236"/>
        <v>0</v>
      </c>
      <c r="R849" s="289">
        <f t="shared" si="236"/>
        <v>-41259</v>
      </c>
      <c r="S849" s="289">
        <f t="shared" si="236"/>
        <v>0</v>
      </c>
      <c r="T849" s="289">
        <f t="shared" si="236"/>
        <v>0</v>
      </c>
      <c r="U849" s="289">
        <f t="shared" si="236"/>
        <v>0</v>
      </c>
      <c r="V849" s="289">
        <f t="shared" si="236"/>
        <v>0</v>
      </c>
      <c r="W849" s="289">
        <f t="shared" si="236"/>
        <v>-211421</v>
      </c>
      <c r="X849" s="289">
        <f t="shared" si="236"/>
        <v>0</v>
      </c>
      <c r="Y849" s="289">
        <f t="shared" si="236"/>
        <v>0</v>
      </c>
      <c r="Z849" s="289">
        <f t="shared" ref="Z849:BR854" si="238">Z475-CR475</f>
        <v>0</v>
      </c>
      <c r="AA849" s="289">
        <f t="shared" si="238"/>
        <v>0</v>
      </c>
      <c r="AB849" s="289">
        <f t="shared" si="238"/>
        <v>0</v>
      </c>
      <c r="AC849" s="289">
        <f t="shared" si="238"/>
        <v>0</v>
      </c>
      <c r="AD849" s="289">
        <f t="shared" si="238"/>
        <v>0</v>
      </c>
      <c r="AE849" s="289">
        <f t="shared" si="238"/>
        <v>0</v>
      </c>
      <c r="AF849" s="289">
        <f t="shared" si="238"/>
        <v>0</v>
      </c>
      <c r="AG849" s="289">
        <f t="shared" si="238"/>
        <v>0</v>
      </c>
      <c r="AH849" s="289">
        <f t="shared" si="238"/>
        <v>0</v>
      </c>
      <c r="AI849" s="289">
        <f t="shared" si="238"/>
        <v>0</v>
      </c>
      <c r="AJ849" s="289">
        <f t="shared" si="238"/>
        <v>0</v>
      </c>
      <c r="AK849" s="289">
        <f t="shared" si="238"/>
        <v>0</v>
      </c>
      <c r="AL849" s="289">
        <f t="shared" si="238"/>
        <v>-39614</v>
      </c>
      <c r="AM849" s="289">
        <f t="shared" si="238"/>
        <v>0</v>
      </c>
      <c r="AN849" s="289">
        <f t="shared" si="238"/>
        <v>0</v>
      </c>
      <c r="AO849" s="289">
        <f t="shared" si="238"/>
        <v>0</v>
      </c>
      <c r="AP849" s="289">
        <f t="shared" si="238"/>
        <v>0</v>
      </c>
      <c r="AQ849" s="289">
        <f t="shared" si="238"/>
        <v>-206957</v>
      </c>
      <c r="AR849" s="289">
        <f t="shared" si="238"/>
        <v>0</v>
      </c>
      <c r="AS849" s="289">
        <f t="shared" si="238"/>
        <v>0</v>
      </c>
      <c r="AT849" s="289">
        <f t="shared" si="238"/>
        <v>0</v>
      </c>
      <c r="AU849" s="289">
        <f t="shared" si="238"/>
        <v>0</v>
      </c>
      <c r="AV849" s="289">
        <f t="shared" si="238"/>
        <v>-619820</v>
      </c>
      <c r="AW849" s="289">
        <f t="shared" si="238"/>
        <v>0</v>
      </c>
      <c r="AX849" s="289">
        <f t="shared" si="238"/>
        <v>0</v>
      </c>
      <c r="AY849" s="289">
        <f t="shared" si="238"/>
        <v>0</v>
      </c>
      <c r="AZ849" s="289">
        <f t="shared" si="238"/>
        <v>0</v>
      </c>
      <c r="BA849" s="289">
        <f t="shared" si="238"/>
        <v>0</v>
      </c>
      <c r="BB849" s="289">
        <f t="shared" si="238"/>
        <v>0</v>
      </c>
      <c r="BC849" s="289">
        <f t="shared" si="238"/>
        <v>0</v>
      </c>
      <c r="BD849" s="289">
        <f t="shared" si="238"/>
        <v>0</v>
      </c>
      <c r="BE849" s="289">
        <f t="shared" si="238"/>
        <v>0</v>
      </c>
      <c r="BF849" s="289">
        <f t="shared" si="238"/>
        <v>0</v>
      </c>
      <c r="BG849" s="289">
        <f t="shared" si="238"/>
        <v>0</v>
      </c>
      <c r="BH849" s="289">
        <f t="shared" si="238"/>
        <v>0</v>
      </c>
      <c r="BI849" s="289">
        <f t="shared" si="238"/>
        <v>0</v>
      </c>
      <c r="BJ849" s="289">
        <f t="shared" si="238"/>
        <v>0</v>
      </c>
      <c r="BK849" s="289">
        <f t="shared" si="238"/>
        <v>-437691</v>
      </c>
      <c r="BL849" s="289">
        <f t="shared" si="238"/>
        <v>0</v>
      </c>
      <c r="BM849" s="289">
        <f t="shared" si="238"/>
        <v>0</v>
      </c>
      <c r="BN849" s="289">
        <f t="shared" si="238"/>
        <v>0</v>
      </c>
      <c r="BO849" s="289">
        <f t="shared" si="238"/>
        <v>0</v>
      </c>
      <c r="BP849" s="289">
        <f t="shared" si="238"/>
        <v>-83294</v>
      </c>
      <c r="BQ849" s="289">
        <f t="shared" si="238"/>
        <v>0</v>
      </c>
      <c r="BR849" s="289">
        <f t="shared" si="238"/>
        <v>0</v>
      </c>
      <c r="BS849" s="289">
        <f t="shared" si="234"/>
        <v>0</v>
      </c>
      <c r="BT849" s="289">
        <f t="shared" si="232"/>
        <v>0</v>
      </c>
      <c r="BU849" s="289">
        <f t="shared" si="232"/>
        <v>-98003</v>
      </c>
      <c r="BV849" s="289">
        <f t="shared" si="232"/>
        <v>0</v>
      </c>
      <c r="BW849" s="289">
        <f t="shared" si="232"/>
        <v>0</v>
      </c>
      <c r="BX849" s="289">
        <f t="shared" si="232"/>
        <v>0</v>
      </c>
      <c r="BY849" s="289">
        <f t="shared" si="232"/>
        <v>0</v>
      </c>
      <c r="CA849" s="289">
        <f t="shared" si="233"/>
        <v>0</v>
      </c>
      <c r="CB849" s="289" t="e">
        <f>CB475-#REF!</f>
        <v>#REF!</v>
      </c>
    </row>
    <row r="850" spans="6:80" hidden="1" x14ac:dyDescent="0.35">
      <c r="H850" s="289">
        <f t="shared" si="237"/>
        <v>-1738059</v>
      </c>
      <c r="I850" s="289">
        <f t="shared" si="237"/>
        <v>0</v>
      </c>
      <c r="J850" s="289">
        <f t="shared" si="237"/>
        <v>0</v>
      </c>
      <c r="K850" s="289">
        <f t="shared" si="237"/>
        <v>0</v>
      </c>
      <c r="L850" s="289">
        <f t="shared" si="237"/>
        <v>0</v>
      </c>
      <c r="M850" s="289">
        <f t="shared" si="237"/>
        <v>-98003</v>
      </c>
      <c r="N850" s="289">
        <f t="shared" si="237"/>
        <v>0</v>
      </c>
      <c r="O850" s="289">
        <f t="shared" si="237"/>
        <v>0</v>
      </c>
      <c r="P850" s="289">
        <f t="shared" si="237"/>
        <v>0</v>
      </c>
      <c r="Q850" s="289">
        <f t="shared" si="237"/>
        <v>0</v>
      </c>
      <c r="R850" s="289">
        <f t="shared" si="237"/>
        <v>-41259</v>
      </c>
      <c r="S850" s="289">
        <f t="shared" si="237"/>
        <v>0</v>
      </c>
      <c r="T850" s="289">
        <f t="shared" si="237"/>
        <v>0</v>
      </c>
      <c r="U850" s="289">
        <f t="shared" si="237"/>
        <v>0</v>
      </c>
      <c r="V850" s="289">
        <f t="shared" si="237"/>
        <v>0</v>
      </c>
      <c r="W850" s="289">
        <f t="shared" si="237"/>
        <v>-211421</v>
      </c>
      <c r="X850" s="289">
        <f t="shared" ref="X850:AM856" si="239">X476-CP476</f>
        <v>0</v>
      </c>
      <c r="Y850" s="289">
        <f t="shared" si="239"/>
        <v>0</v>
      </c>
      <c r="Z850" s="289">
        <f t="shared" si="238"/>
        <v>0</v>
      </c>
      <c r="AA850" s="289">
        <f t="shared" si="238"/>
        <v>0</v>
      </c>
      <c r="AB850" s="289">
        <f t="shared" si="238"/>
        <v>0</v>
      </c>
      <c r="AC850" s="289">
        <f t="shared" si="238"/>
        <v>0</v>
      </c>
      <c r="AD850" s="289">
        <f t="shared" si="238"/>
        <v>0</v>
      </c>
      <c r="AE850" s="289">
        <f t="shared" si="238"/>
        <v>0</v>
      </c>
      <c r="AF850" s="289">
        <f t="shared" si="238"/>
        <v>0</v>
      </c>
      <c r="AG850" s="289">
        <f t="shared" si="238"/>
        <v>0</v>
      </c>
      <c r="AH850" s="289">
        <f t="shared" si="238"/>
        <v>0</v>
      </c>
      <c r="AI850" s="289">
        <f t="shared" si="238"/>
        <v>0</v>
      </c>
      <c r="AJ850" s="289">
        <f t="shared" si="238"/>
        <v>0</v>
      </c>
      <c r="AK850" s="289">
        <f t="shared" si="238"/>
        <v>0</v>
      </c>
      <c r="AL850" s="289">
        <f t="shared" si="238"/>
        <v>-39614</v>
      </c>
      <c r="AM850" s="289">
        <f t="shared" si="238"/>
        <v>0</v>
      </c>
      <c r="AN850" s="289">
        <f t="shared" si="238"/>
        <v>0</v>
      </c>
      <c r="AO850" s="289">
        <f t="shared" si="238"/>
        <v>0</v>
      </c>
      <c r="AP850" s="289">
        <f t="shared" si="238"/>
        <v>0</v>
      </c>
      <c r="AQ850" s="289">
        <f t="shared" si="238"/>
        <v>-206957</v>
      </c>
      <c r="AR850" s="289">
        <f t="shared" si="238"/>
        <v>0</v>
      </c>
      <c r="AS850" s="289">
        <f t="shared" si="238"/>
        <v>0</v>
      </c>
      <c r="AT850" s="289">
        <f t="shared" si="238"/>
        <v>0</v>
      </c>
      <c r="AU850" s="289">
        <f t="shared" si="238"/>
        <v>0</v>
      </c>
      <c r="AV850" s="289">
        <f t="shared" si="238"/>
        <v>-619820</v>
      </c>
      <c r="AW850" s="289">
        <f t="shared" si="238"/>
        <v>0</v>
      </c>
      <c r="AX850" s="289">
        <f t="shared" si="238"/>
        <v>0</v>
      </c>
      <c r="AY850" s="289">
        <f t="shared" si="238"/>
        <v>0</v>
      </c>
      <c r="AZ850" s="289">
        <f t="shared" si="238"/>
        <v>0</v>
      </c>
      <c r="BA850" s="289">
        <f t="shared" si="238"/>
        <v>0</v>
      </c>
      <c r="BB850" s="289">
        <f t="shared" si="238"/>
        <v>0</v>
      </c>
      <c r="BC850" s="289">
        <f t="shared" si="238"/>
        <v>0</v>
      </c>
      <c r="BD850" s="289">
        <f t="shared" si="238"/>
        <v>0</v>
      </c>
      <c r="BE850" s="289">
        <f t="shared" si="238"/>
        <v>0</v>
      </c>
      <c r="BF850" s="289">
        <f t="shared" si="238"/>
        <v>0</v>
      </c>
      <c r="BG850" s="289">
        <f t="shared" si="238"/>
        <v>0</v>
      </c>
      <c r="BH850" s="289">
        <f t="shared" si="238"/>
        <v>0</v>
      </c>
      <c r="BI850" s="289">
        <f t="shared" si="238"/>
        <v>0</v>
      </c>
      <c r="BJ850" s="289">
        <f t="shared" si="238"/>
        <v>0</v>
      </c>
      <c r="BK850" s="289">
        <f t="shared" si="238"/>
        <v>-437691</v>
      </c>
      <c r="BL850" s="289">
        <f t="shared" si="238"/>
        <v>0</v>
      </c>
      <c r="BM850" s="289">
        <f t="shared" si="238"/>
        <v>0</v>
      </c>
      <c r="BN850" s="289">
        <f t="shared" si="238"/>
        <v>0</v>
      </c>
      <c r="BO850" s="289">
        <f t="shared" si="238"/>
        <v>0</v>
      </c>
      <c r="BP850" s="289">
        <f t="shared" si="238"/>
        <v>-83294</v>
      </c>
      <c r="BQ850" s="289">
        <f t="shared" si="238"/>
        <v>0</v>
      </c>
      <c r="BR850" s="289">
        <f t="shared" si="238"/>
        <v>0</v>
      </c>
      <c r="BS850" s="289">
        <f t="shared" si="234"/>
        <v>0</v>
      </c>
      <c r="BT850" s="289">
        <f t="shared" si="232"/>
        <v>0</v>
      </c>
      <c r="BU850" s="289">
        <f t="shared" si="232"/>
        <v>-98003</v>
      </c>
      <c r="BV850" s="289">
        <f t="shared" si="232"/>
        <v>0</v>
      </c>
      <c r="BW850" s="289">
        <f t="shared" si="232"/>
        <v>0</v>
      </c>
      <c r="BX850" s="289">
        <f t="shared" si="232"/>
        <v>0</v>
      </c>
      <c r="BY850" s="289">
        <f t="shared" si="232"/>
        <v>0</v>
      </c>
      <c r="CA850" s="289">
        <f t="shared" si="233"/>
        <v>0</v>
      </c>
      <c r="CB850" s="289" t="e">
        <f>CB476-#REF!</f>
        <v>#REF!</v>
      </c>
    </row>
    <row r="851" spans="6:80" hidden="1" x14ac:dyDescent="0.35">
      <c r="H851" s="289">
        <f t="shared" si="237"/>
        <v>0</v>
      </c>
      <c r="I851" s="289">
        <f t="shared" si="237"/>
        <v>0</v>
      </c>
      <c r="J851" s="289">
        <f t="shared" si="237"/>
        <v>0</v>
      </c>
      <c r="K851" s="289">
        <f t="shared" si="237"/>
        <v>0</v>
      </c>
      <c r="L851" s="289">
        <f t="shared" si="237"/>
        <v>0</v>
      </c>
      <c r="M851" s="289">
        <f t="shared" si="237"/>
        <v>0</v>
      </c>
      <c r="N851" s="289">
        <f t="shared" si="237"/>
        <v>0</v>
      </c>
      <c r="O851" s="289">
        <f t="shared" si="237"/>
        <v>0</v>
      </c>
      <c r="P851" s="289">
        <f t="shared" si="237"/>
        <v>0</v>
      </c>
      <c r="Q851" s="289">
        <f t="shared" si="237"/>
        <v>0</v>
      </c>
      <c r="R851" s="289">
        <f t="shared" si="237"/>
        <v>0</v>
      </c>
      <c r="S851" s="289">
        <f t="shared" si="237"/>
        <v>0</v>
      </c>
      <c r="T851" s="289">
        <f t="shared" si="237"/>
        <v>0</v>
      </c>
      <c r="U851" s="289">
        <f t="shared" si="237"/>
        <v>0</v>
      </c>
      <c r="V851" s="289">
        <f t="shared" si="237"/>
        <v>0</v>
      </c>
      <c r="W851" s="289">
        <f t="shared" si="237"/>
        <v>0</v>
      </c>
      <c r="X851" s="289">
        <f t="shared" si="239"/>
        <v>0</v>
      </c>
      <c r="Y851" s="289">
        <f t="shared" si="239"/>
        <v>0</v>
      </c>
      <c r="Z851" s="289">
        <f t="shared" si="238"/>
        <v>0</v>
      </c>
      <c r="AA851" s="289">
        <f t="shared" si="238"/>
        <v>0</v>
      </c>
      <c r="AB851" s="289">
        <f t="shared" si="238"/>
        <v>0</v>
      </c>
      <c r="AC851" s="289">
        <f t="shared" si="238"/>
        <v>0</v>
      </c>
      <c r="AD851" s="289">
        <f t="shared" si="238"/>
        <v>0</v>
      </c>
      <c r="AE851" s="289">
        <f t="shared" si="238"/>
        <v>0</v>
      </c>
      <c r="AF851" s="289">
        <f t="shared" si="238"/>
        <v>0</v>
      </c>
      <c r="AG851" s="289">
        <f t="shared" si="238"/>
        <v>0</v>
      </c>
      <c r="AH851" s="289">
        <f t="shared" si="238"/>
        <v>0</v>
      </c>
      <c r="AI851" s="289">
        <f t="shared" si="238"/>
        <v>0</v>
      </c>
      <c r="AJ851" s="289">
        <f t="shared" si="238"/>
        <v>0</v>
      </c>
      <c r="AK851" s="289">
        <f t="shared" si="238"/>
        <v>0</v>
      </c>
      <c r="AL851" s="289">
        <f t="shared" si="238"/>
        <v>0</v>
      </c>
      <c r="AM851" s="289">
        <f t="shared" si="238"/>
        <v>0</v>
      </c>
      <c r="AN851" s="289">
        <f t="shared" si="238"/>
        <v>0</v>
      </c>
      <c r="AO851" s="289">
        <f t="shared" si="238"/>
        <v>0</v>
      </c>
      <c r="AP851" s="289">
        <f t="shared" si="238"/>
        <v>0</v>
      </c>
      <c r="AQ851" s="289">
        <f t="shared" si="238"/>
        <v>0</v>
      </c>
      <c r="AR851" s="289">
        <f t="shared" si="238"/>
        <v>0</v>
      </c>
      <c r="AS851" s="289">
        <f t="shared" si="238"/>
        <v>0</v>
      </c>
      <c r="AT851" s="289">
        <f t="shared" si="238"/>
        <v>0</v>
      </c>
      <c r="AU851" s="289">
        <f t="shared" si="238"/>
        <v>0</v>
      </c>
      <c r="AV851" s="289">
        <f t="shared" si="238"/>
        <v>0</v>
      </c>
      <c r="AW851" s="289">
        <f t="shared" si="238"/>
        <v>0</v>
      </c>
      <c r="AX851" s="289">
        <f t="shared" si="238"/>
        <v>0</v>
      </c>
      <c r="AY851" s="289">
        <f t="shared" si="238"/>
        <v>0</v>
      </c>
      <c r="AZ851" s="289">
        <f t="shared" si="238"/>
        <v>0</v>
      </c>
      <c r="BA851" s="289">
        <f t="shared" si="238"/>
        <v>0</v>
      </c>
      <c r="BB851" s="289">
        <f t="shared" si="238"/>
        <v>0</v>
      </c>
      <c r="BC851" s="289">
        <f t="shared" si="238"/>
        <v>0</v>
      </c>
      <c r="BD851" s="289">
        <f t="shared" si="238"/>
        <v>0</v>
      </c>
      <c r="BE851" s="289">
        <f t="shared" si="238"/>
        <v>0</v>
      </c>
      <c r="BF851" s="289">
        <f t="shared" si="238"/>
        <v>0</v>
      </c>
      <c r="BG851" s="289">
        <f t="shared" si="238"/>
        <v>0</v>
      </c>
      <c r="BH851" s="289">
        <f t="shared" si="238"/>
        <v>0</v>
      </c>
      <c r="BI851" s="289">
        <f t="shared" si="238"/>
        <v>0</v>
      </c>
      <c r="BJ851" s="289">
        <f t="shared" si="238"/>
        <v>0</v>
      </c>
      <c r="BK851" s="289">
        <f t="shared" si="238"/>
        <v>0</v>
      </c>
      <c r="BL851" s="289">
        <f t="shared" si="238"/>
        <v>0</v>
      </c>
      <c r="BM851" s="289">
        <f t="shared" si="238"/>
        <v>0</v>
      </c>
      <c r="BN851" s="289">
        <f t="shared" si="238"/>
        <v>0</v>
      </c>
      <c r="BO851" s="289">
        <f t="shared" si="238"/>
        <v>0</v>
      </c>
      <c r="BP851" s="289">
        <f t="shared" si="238"/>
        <v>0</v>
      </c>
      <c r="BQ851" s="289">
        <f t="shared" si="238"/>
        <v>0</v>
      </c>
      <c r="BR851" s="289">
        <f t="shared" si="238"/>
        <v>0</v>
      </c>
      <c r="BS851" s="289">
        <f t="shared" si="234"/>
        <v>0</v>
      </c>
      <c r="BT851" s="289">
        <f t="shared" si="232"/>
        <v>0</v>
      </c>
      <c r="BU851" s="289">
        <f t="shared" si="232"/>
        <v>0</v>
      </c>
      <c r="BV851" s="289">
        <f t="shared" si="232"/>
        <v>0</v>
      </c>
      <c r="BW851" s="289">
        <f t="shared" si="232"/>
        <v>0</v>
      </c>
      <c r="BX851" s="289">
        <f t="shared" si="232"/>
        <v>0</v>
      </c>
      <c r="BY851" s="289">
        <f t="shared" si="232"/>
        <v>0</v>
      </c>
      <c r="CA851" s="289">
        <f t="shared" si="233"/>
        <v>0</v>
      </c>
      <c r="CB851" s="289" t="e">
        <f>CB477-#REF!</f>
        <v>#REF!</v>
      </c>
    </row>
    <row r="852" spans="6:80" hidden="1" x14ac:dyDescent="0.35">
      <c r="H852" s="289">
        <f t="shared" si="237"/>
        <v>-20297</v>
      </c>
      <c r="I852" s="289">
        <f t="shared" si="237"/>
        <v>0</v>
      </c>
      <c r="J852" s="289">
        <f t="shared" si="237"/>
        <v>0</v>
      </c>
      <c r="K852" s="289">
        <f t="shared" si="237"/>
        <v>0</v>
      </c>
      <c r="L852" s="289">
        <f t="shared" si="237"/>
        <v>0</v>
      </c>
      <c r="M852" s="289">
        <f t="shared" si="237"/>
        <v>0</v>
      </c>
      <c r="N852" s="289">
        <f t="shared" si="237"/>
        <v>0</v>
      </c>
      <c r="O852" s="289">
        <f t="shared" si="237"/>
        <v>0</v>
      </c>
      <c r="P852" s="289">
        <f t="shared" si="237"/>
        <v>0</v>
      </c>
      <c r="Q852" s="289">
        <f t="shared" si="237"/>
        <v>0</v>
      </c>
      <c r="R852" s="289">
        <f t="shared" si="237"/>
        <v>0</v>
      </c>
      <c r="S852" s="289">
        <f t="shared" si="237"/>
        <v>0</v>
      </c>
      <c r="T852" s="289">
        <f t="shared" si="237"/>
        <v>0</v>
      </c>
      <c r="U852" s="289">
        <f t="shared" si="237"/>
        <v>0</v>
      </c>
      <c r="V852" s="289">
        <f t="shared" si="237"/>
        <v>0</v>
      </c>
      <c r="W852" s="289">
        <f t="shared" si="237"/>
        <v>0</v>
      </c>
      <c r="X852" s="289">
        <f t="shared" si="239"/>
        <v>0</v>
      </c>
      <c r="Y852" s="289">
        <f t="shared" si="239"/>
        <v>0</v>
      </c>
      <c r="Z852" s="289">
        <f t="shared" si="238"/>
        <v>0</v>
      </c>
      <c r="AA852" s="289">
        <f t="shared" si="238"/>
        <v>0</v>
      </c>
      <c r="AB852" s="289">
        <f t="shared" si="238"/>
        <v>0</v>
      </c>
      <c r="AC852" s="289">
        <f t="shared" si="238"/>
        <v>0</v>
      </c>
      <c r="AD852" s="289">
        <f t="shared" si="238"/>
        <v>0</v>
      </c>
      <c r="AE852" s="289">
        <f t="shared" si="238"/>
        <v>0</v>
      </c>
      <c r="AF852" s="289">
        <f t="shared" si="238"/>
        <v>0</v>
      </c>
      <c r="AG852" s="289">
        <f t="shared" si="238"/>
        <v>0</v>
      </c>
      <c r="AH852" s="289">
        <f t="shared" si="238"/>
        <v>0</v>
      </c>
      <c r="AI852" s="289">
        <f t="shared" si="238"/>
        <v>0</v>
      </c>
      <c r="AJ852" s="289">
        <f t="shared" si="238"/>
        <v>0</v>
      </c>
      <c r="AK852" s="289">
        <f t="shared" si="238"/>
        <v>0</v>
      </c>
      <c r="AL852" s="289">
        <f t="shared" si="238"/>
        <v>0</v>
      </c>
      <c r="AM852" s="289">
        <f t="shared" si="238"/>
        <v>0</v>
      </c>
      <c r="AN852" s="289">
        <f t="shared" si="238"/>
        <v>0</v>
      </c>
      <c r="AO852" s="289">
        <f t="shared" si="238"/>
        <v>0</v>
      </c>
      <c r="AP852" s="289">
        <f t="shared" si="238"/>
        <v>0</v>
      </c>
      <c r="AQ852" s="289">
        <f t="shared" si="238"/>
        <v>0</v>
      </c>
      <c r="AR852" s="289">
        <f t="shared" si="238"/>
        <v>0</v>
      </c>
      <c r="AS852" s="289">
        <f t="shared" si="238"/>
        <v>0</v>
      </c>
      <c r="AT852" s="289">
        <f t="shared" si="238"/>
        <v>0</v>
      </c>
      <c r="AU852" s="289">
        <f t="shared" si="238"/>
        <v>0</v>
      </c>
      <c r="AV852" s="289">
        <f t="shared" si="238"/>
        <v>0</v>
      </c>
      <c r="AW852" s="289">
        <f t="shared" si="238"/>
        <v>0</v>
      </c>
      <c r="AX852" s="289">
        <f t="shared" si="238"/>
        <v>0</v>
      </c>
      <c r="AY852" s="289">
        <f t="shared" si="238"/>
        <v>0</v>
      </c>
      <c r="AZ852" s="289">
        <f t="shared" si="238"/>
        <v>0</v>
      </c>
      <c r="BA852" s="289">
        <f t="shared" si="238"/>
        <v>0</v>
      </c>
      <c r="BB852" s="289">
        <f t="shared" si="238"/>
        <v>0</v>
      </c>
      <c r="BC852" s="289">
        <f t="shared" si="238"/>
        <v>0</v>
      </c>
      <c r="BD852" s="289">
        <f t="shared" si="238"/>
        <v>0</v>
      </c>
      <c r="BE852" s="289">
        <f t="shared" si="238"/>
        <v>0</v>
      </c>
      <c r="BF852" s="289">
        <f t="shared" si="238"/>
        <v>-20297</v>
      </c>
      <c r="BG852" s="289">
        <f t="shared" si="238"/>
        <v>0</v>
      </c>
      <c r="BH852" s="289">
        <f t="shared" si="238"/>
        <v>0</v>
      </c>
      <c r="BI852" s="289">
        <f t="shared" si="238"/>
        <v>0</v>
      </c>
      <c r="BJ852" s="289">
        <f t="shared" si="238"/>
        <v>0</v>
      </c>
      <c r="BK852" s="289">
        <f t="shared" si="238"/>
        <v>0</v>
      </c>
      <c r="BL852" s="289">
        <f t="shared" si="238"/>
        <v>0</v>
      </c>
      <c r="BM852" s="289">
        <f t="shared" si="238"/>
        <v>0</v>
      </c>
      <c r="BN852" s="289">
        <f t="shared" si="238"/>
        <v>0</v>
      </c>
      <c r="BO852" s="289">
        <f t="shared" si="238"/>
        <v>0</v>
      </c>
      <c r="BP852" s="289">
        <f t="shared" si="238"/>
        <v>0</v>
      </c>
      <c r="BQ852" s="289">
        <f t="shared" si="238"/>
        <v>0</v>
      </c>
      <c r="BR852" s="289">
        <f t="shared" si="238"/>
        <v>0</v>
      </c>
      <c r="BS852" s="289">
        <f t="shared" si="234"/>
        <v>0</v>
      </c>
      <c r="BT852" s="289">
        <f t="shared" si="232"/>
        <v>0</v>
      </c>
      <c r="BU852" s="289">
        <f t="shared" si="232"/>
        <v>0</v>
      </c>
      <c r="BV852" s="289">
        <f t="shared" si="232"/>
        <v>0</v>
      </c>
      <c r="BW852" s="289">
        <f t="shared" si="232"/>
        <v>0</v>
      </c>
      <c r="BX852" s="289">
        <f t="shared" si="232"/>
        <v>0</v>
      </c>
      <c r="BY852" s="289">
        <f t="shared" si="232"/>
        <v>0</v>
      </c>
      <c r="CA852" s="289">
        <f t="shared" si="233"/>
        <v>0</v>
      </c>
      <c r="CB852" s="289" t="e">
        <f>CB478-#REF!</f>
        <v>#REF!</v>
      </c>
    </row>
    <row r="853" spans="6:80" hidden="1" x14ac:dyDescent="0.35">
      <c r="H853" s="289">
        <f t="shared" si="237"/>
        <v>-20297</v>
      </c>
      <c r="I853" s="289">
        <f t="shared" si="237"/>
        <v>0</v>
      </c>
      <c r="J853" s="289">
        <f t="shared" si="237"/>
        <v>0</v>
      </c>
      <c r="K853" s="289">
        <f t="shared" si="237"/>
        <v>0</v>
      </c>
      <c r="L853" s="289">
        <f t="shared" si="237"/>
        <v>0</v>
      </c>
      <c r="M853" s="289">
        <f t="shared" si="237"/>
        <v>0</v>
      </c>
      <c r="N853" s="289">
        <f t="shared" si="237"/>
        <v>0</v>
      </c>
      <c r="O853" s="289">
        <f t="shared" si="237"/>
        <v>0</v>
      </c>
      <c r="P853" s="289">
        <f t="shared" si="237"/>
        <v>0</v>
      </c>
      <c r="Q853" s="289">
        <f t="shared" si="237"/>
        <v>0</v>
      </c>
      <c r="R853" s="289">
        <f t="shared" si="237"/>
        <v>0</v>
      </c>
      <c r="S853" s="289">
        <f t="shared" si="237"/>
        <v>0</v>
      </c>
      <c r="T853" s="289">
        <f t="shared" si="237"/>
        <v>0</v>
      </c>
      <c r="U853" s="289">
        <f t="shared" si="237"/>
        <v>0</v>
      </c>
      <c r="V853" s="289">
        <f t="shared" si="237"/>
        <v>0</v>
      </c>
      <c r="W853" s="289">
        <f t="shared" si="237"/>
        <v>0</v>
      </c>
      <c r="X853" s="289">
        <f t="shared" si="239"/>
        <v>0</v>
      </c>
      <c r="Y853" s="289">
        <f t="shared" si="239"/>
        <v>0</v>
      </c>
      <c r="Z853" s="289">
        <f t="shared" si="238"/>
        <v>0</v>
      </c>
      <c r="AA853" s="289">
        <f t="shared" si="238"/>
        <v>0</v>
      </c>
      <c r="AB853" s="289">
        <f t="shared" si="238"/>
        <v>0</v>
      </c>
      <c r="AC853" s="289">
        <f t="shared" si="238"/>
        <v>0</v>
      </c>
      <c r="AD853" s="289">
        <f t="shared" si="238"/>
        <v>0</v>
      </c>
      <c r="AE853" s="289">
        <f t="shared" si="238"/>
        <v>0</v>
      </c>
      <c r="AF853" s="289">
        <f t="shared" si="238"/>
        <v>0</v>
      </c>
      <c r="AG853" s="289">
        <f t="shared" si="238"/>
        <v>0</v>
      </c>
      <c r="AH853" s="289">
        <f t="shared" si="238"/>
        <v>0</v>
      </c>
      <c r="AI853" s="289">
        <f t="shared" si="238"/>
        <v>0</v>
      </c>
      <c r="AJ853" s="289">
        <f t="shared" si="238"/>
        <v>0</v>
      </c>
      <c r="AK853" s="289">
        <f t="shared" si="238"/>
        <v>0</v>
      </c>
      <c r="AL853" s="289">
        <f t="shared" si="238"/>
        <v>0</v>
      </c>
      <c r="AM853" s="289">
        <f t="shared" si="238"/>
        <v>0</v>
      </c>
      <c r="AN853" s="289">
        <f t="shared" si="238"/>
        <v>0</v>
      </c>
      <c r="AO853" s="289">
        <f t="shared" si="238"/>
        <v>0</v>
      </c>
      <c r="AP853" s="289">
        <f t="shared" si="238"/>
        <v>0</v>
      </c>
      <c r="AQ853" s="289">
        <f t="shared" si="238"/>
        <v>0</v>
      </c>
      <c r="AR853" s="289">
        <f t="shared" si="238"/>
        <v>0</v>
      </c>
      <c r="AS853" s="289">
        <f t="shared" si="238"/>
        <v>0</v>
      </c>
      <c r="AT853" s="289">
        <f t="shared" si="238"/>
        <v>0</v>
      </c>
      <c r="AU853" s="289">
        <f t="shared" si="238"/>
        <v>0</v>
      </c>
      <c r="AV853" s="289">
        <f t="shared" si="238"/>
        <v>0</v>
      </c>
      <c r="AW853" s="289">
        <f t="shared" si="238"/>
        <v>0</v>
      </c>
      <c r="AX853" s="289">
        <f t="shared" si="238"/>
        <v>0</v>
      </c>
      <c r="AY853" s="289">
        <f t="shared" si="238"/>
        <v>0</v>
      </c>
      <c r="AZ853" s="289">
        <f t="shared" si="238"/>
        <v>0</v>
      </c>
      <c r="BA853" s="289">
        <f t="shared" si="238"/>
        <v>0</v>
      </c>
      <c r="BB853" s="289">
        <f t="shared" si="238"/>
        <v>0</v>
      </c>
      <c r="BC853" s="289">
        <f t="shared" si="238"/>
        <v>0</v>
      </c>
      <c r="BD853" s="289">
        <f t="shared" si="238"/>
        <v>0</v>
      </c>
      <c r="BE853" s="289">
        <f t="shared" si="238"/>
        <v>0</v>
      </c>
      <c r="BF853" s="289">
        <f t="shared" si="238"/>
        <v>-20297</v>
      </c>
      <c r="BG853" s="289">
        <f t="shared" si="238"/>
        <v>0</v>
      </c>
      <c r="BH853" s="289">
        <f t="shared" si="238"/>
        <v>0</v>
      </c>
      <c r="BI853" s="289">
        <f t="shared" si="238"/>
        <v>0</v>
      </c>
      <c r="BJ853" s="289">
        <f t="shared" si="238"/>
        <v>0</v>
      </c>
      <c r="BK853" s="289">
        <f t="shared" si="238"/>
        <v>0</v>
      </c>
      <c r="BL853" s="289">
        <f t="shared" si="238"/>
        <v>0</v>
      </c>
      <c r="BM853" s="289">
        <f t="shared" si="238"/>
        <v>0</v>
      </c>
      <c r="BN853" s="289">
        <f t="shared" si="238"/>
        <v>0</v>
      </c>
      <c r="BO853" s="289">
        <f t="shared" si="238"/>
        <v>0</v>
      </c>
      <c r="BP853" s="289">
        <f t="shared" si="238"/>
        <v>0</v>
      </c>
      <c r="BQ853" s="289">
        <f t="shared" si="238"/>
        <v>0</v>
      </c>
      <c r="BR853" s="289">
        <f t="shared" si="238"/>
        <v>0</v>
      </c>
      <c r="BS853" s="289">
        <f t="shared" si="234"/>
        <v>0</v>
      </c>
      <c r="BT853" s="289">
        <f t="shared" si="234"/>
        <v>0</v>
      </c>
      <c r="BU853" s="289">
        <f t="shared" si="234"/>
        <v>0</v>
      </c>
      <c r="BV853" s="289">
        <f t="shared" si="234"/>
        <v>0</v>
      </c>
      <c r="BW853" s="289">
        <f t="shared" si="234"/>
        <v>0</v>
      </c>
      <c r="BX853" s="289">
        <f t="shared" si="234"/>
        <v>0</v>
      </c>
      <c r="BY853" s="289">
        <f t="shared" si="234"/>
        <v>0</v>
      </c>
      <c r="CA853" s="289">
        <f t="shared" si="233"/>
        <v>0</v>
      </c>
      <c r="CB853" s="289" t="e">
        <f>CB479-#REF!</f>
        <v>#REF!</v>
      </c>
    </row>
    <row r="854" spans="6:80" hidden="1" x14ac:dyDescent="0.35">
      <c r="H854" s="289">
        <f t="shared" si="237"/>
        <v>0</v>
      </c>
      <c r="I854" s="289">
        <f t="shared" si="237"/>
        <v>0</v>
      </c>
      <c r="J854" s="289">
        <f t="shared" si="237"/>
        <v>0</v>
      </c>
      <c r="K854" s="289">
        <f t="shared" si="237"/>
        <v>0</v>
      </c>
      <c r="L854" s="289">
        <f t="shared" si="237"/>
        <v>0</v>
      </c>
      <c r="M854" s="289">
        <f t="shared" si="237"/>
        <v>0</v>
      </c>
      <c r="N854" s="289">
        <f t="shared" si="237"/>
        <v>0</v>
      </c>
      <c r="O854" s="289">
        <f t="shared" si="237"/>
        <v>0</v>
      </c>
      <c r="P854" s="289">
        <f t="shared" si="237"/>
        <v>0</v>
      </c>
      <c r="Q854" s="289">
        <f t="shared" si="237"/>
        <v>0</v>
      </c>
      <c r="R854" s="289">
        <f t="shared" si="237"/>
        <v>0</v>
      </c>
      <c r="S854" s="289">
        <f t="shared" si="237"/>
        <v>0</v>
      </c>
      <c r="T854" s="289">
        <f t="shared" si="237"/>
        <v>0</v>
      </c>
      <c r="U854" s="289">
        <f t="shared" si="237"/>
        <v>0</v>
      </c>
      <c r="V854" s="289">
        <f t="shared" si="237"/>
        <v>0</v>
      </c>
      <c r="W854" s="289">
        <f t="shared" si="237"/>
        <v>0</v>
      </c>
      <c r="X854" s="289">
        <f t="shared" si="239"/>
        <v>0</v>
      </c>
      <c r="Y854" s="289">
        <f t="shared" si="239"/>
        <v>0</v>
      </c>
      <c r="Z854" s="289">
        <f t="shared" si="238"/>
        <v>0</v>
      </c>
      <c r="AA854" s="289">
        <f t="shared" si="238"/>
        <v>0</v>
      </c>
      <c r="AB854" s="289">
        <f t="shared" si="238"/>
        <v>0</v>
      </c>
      <c r="AC854" s="289">
        <f t="shared" si="238"/>
        <v>0</v>
      </c>
      <c r="AD854" s="289">
        <f t="shared" si="238"/>
        <v>0</v>
      </c>
      <c r="AE854" s="289">
        <f t="shared" si="238"/>
        <v>0</v>
      </c>
      <c r="AF854" s="289">
        <f t="shared" si="238"/>
        <v>0</v>
      </c>
      <c r="AG854" s="289">
        <f t="shared" si="238"/>
        <v>0</v>
      </c>
      <c r="AH854" s="289">
        <f t="shared" si="238"/>
        <v>0</v>
      </c>
      <c r="AI854" s="289">
        <f t="shared" si="238"/>
        <v>0</v>
      </c>
      <c r="AJ854" s="289">
        <f t="shared" si="238"/>
        <v>0</v>
      </c>
      <c r="AK854" s="289">
        <f t="shared" si="238"/>
        <v>0</v>
      </c>
      <c r="AL854" s="289">
        <f t="shared" si="238"/>
        <v>0</v>
      </c>
      <c r="AM854" s="289">
        <f t="shared" si="238"/>
        <v>0</v>
      </c>
      <c r="AN854" s="289">
        <f t="shared" si="238"/>
        <v>0</v>
      </c>
      <c r="AO854" s="289">
        <f t="shared" si="238"/>
        <v>0</v>
      </c>
      <c r="AP854" s="289">
        <f t="shared" si="238"/>
        <v>0</v>
      </c>
      <c r="AQ854" s="289">
        <f t="shared" si="238"/>
        <v>0</v>
      </c>
      <c r="AR854" s="289">
        <f t="shared" si="238"/>
        <v>0</v>
      </c>
      <c r="AS854" s="289">
        <f t="shared" si="238"/>
        <v>0</v>
      </c>
      <c r="AT854" s="289">
        <f t="shared" si="238"/>
        <v>0</v>
      </c>
      <c r="AU854" s="289">
        <f t="shared" si="238"/>
        <v>0</v>
      </c>
      <c r="AV854" s="289">
        <f t="shared" si="238"/>
        <v>0</v>
      </c>
      <c r="AW854" s="289">
        <f t="shared" si="238"/>
        <v>0</v>
      </c>
      <c r="AX854" s="289">
        <f t="shared" si="238"/>
        <v>0</v>
      </c>
      <c r="AY854" s="289">
        <f t="shared" si="238"/>
        <v>0</v>
      </c>
      <c r="AZ854" s="289">
        <f t="shared" si="238"/>
        <v>0</v>
      </c>
      <c r="BA854" s="289">
        <f t="shared" si="238"/>
        <v>0</v>
      </c>
      <c r="BB854" s="289">
        <f t="shared" si="238"/>
        <v>0</v>
      </c>
      <c r="BC854" s="289">
        <f t="shared" si="238"/>
        <v>0</v>
      </c>
      <c r="BD854" s="289">
        <f t="shared" ref="BD854:BS856" si="240">BD480-DV480</f>
        <v>0</v>
      </c>
      <c r="BE854" s="289">
        <f t="shared" si="240"/>
        <v>0</v>
      </c>
      <c r="BF854" s="289">
        <f t="shared" si="240"/>
        <v>0</v>
      </c>
      <c r="BG854" s="289">
        <f t="shared" si="240"/>
        <v>0</v>
      </c>
      <c r="BH854" s="289">
        <f t="shared" si="240"/>
        <v>0</v>
      </c>
      <c r="BI854" s="289">
        <f t="shared" si="240"/>
        <v>0</v>
      </c>
      <c r="BJ854" s="289">
        <f t="shared" si="240"/>
        <v>0</v>
      </c>
      <c r="BK854" s="289">
        <f t="shared" si="240"/>
        <v>0</v>
      </c>
      <c r="BL854" s="289">
        <f t="shared" si="240"/>
        <v>0</v>
      </c>
      <c r="BM854" s="289">
        <f t="shared" si="240"/>
        <v>0</v>
      </c>
      <c r="BN854" s="289">
        <f t="shared" si="240"/>
        <v>0</v>
      </c>
      <c r="BO854" s="289">
        <f t="shared" si="240"/>
        <v>0</v>
      </c>
      <c r="BP854" s="289">
        <f t="shared" si="240"/>
        <v>0</v>
      </c>
      <c r="BQ854" s="289">
        <f t="shared" si="240"/>
        <v>0</v>
      </c>
      <c r="BR854" s="289">
        <f t="shared" si="240"/>
        <v>0</v>
      </c>
      <c r="BS854" s="289">
        <f t="shared" si="234"/>
        <v>0</v>
      </c>
      <c r="BT854" s="289">
        <f t="shared" si="234"/>
        <v>0</v>
      </c>
      <c r="BU854" s="289">
        <f t="shared" si="234"/>
        <v>0</v>
      </c>
      <c r="BV854" s="289">
        <f t="shared" si="234"/>
        <v>0</v>
      </c>
      <c r="BW854" s="289">
        <f t="shared" si="234"/>
        <v>0</v>
      </c>
      <c r="BX854" s="289">
        <f t="shared" si="234"/>
        <v>0</v>
      </c>
      <c r="BY854" s="289">
        <f t="shared" si="234"/>
        <v>0</v>
      </c>
      <c r="CA854" s="289">
        <f t="shared" si="233"/>
        <v>0</v>
      </c>
      <c r="CB854" s="289" t="e">
        <f>CB480-#REF!</f>
        <v>#REF!</v>
      </c>
    </row>
    <row r="855" spans="6:80" hidden="1" x14ac:dyDescent="0.35">
      <c r="H855" s="289">
        <f t="shared" si="237"/>
        <v>-1440385</v>
      </c>
      <c r="I855" s="289">
        <f t="shared" si="237"/>
        <v>0</v>
      </c>
      <c r="J855" s="289">
        <f t="shared" si="237"/>
        <v>0</v>
      </c>
      <c r="K855" s="289">
        <f t="shared" si="237"/>
        <v>0</v>
      </c>
      <c r="L855" s="289">
        <f t="shared" si="237"/>
        <v>0</v>
      </c>
      <c r="M855" s="289">
        <f t="shared" si="237"/>
        <v>-243596</v>
      </c>
      <c r="N855" s="289">
        <f t="shared" si="237"/>
        <v>0</v>
      </c>
      <c r="O855" s="289">
        <f t="shared" si="237"/>
        <v>0</v>
      </c>
      <c r="P855" s="289">
        <f t="shared" si="237"/>
        <v>0</v>
      </c>
      <c r="Q855" s="289">
        <f t="shared" si="237"/>
        <v>0</v>
      </c>
      <c r="R855" s="289">
        <f t="shared" si="237"/>
        <v>0</v>
      </c>
      <c r="S855" s="289">
        <f t="shared" si="237"/>
        <v>0</v>
      </c>
      <c r="T855" s="289">
        <f t="shared" si="237"/>
        <v>0</v>
      </c>
      <c r="U855" s="289">
        <f t="shared" si="237"/>
        <v>0</v>
      </c>
      <c r="V855" s="289">
        <f t="shared" si="237"/>
        <v>0</v>
      </c>
      <c r="W855" s="289">
        <f t="shared" si="237"/>
        <v>-799388</v>
      </c>
      <c r="X855" s="289">
        <f t="shared" si="239"/>
        <v>0</v>
      </c>
      <c r="Y855" s="289">
        <f t="shared" si="239"/>
        <v>0</v>
      </c>
      <c r="Z855" s="289">
        <f t="shared" si="239"/>
        <v>0</v>
      </c>
      <c r="AA855" s="289">
        <f t="shared" si="239"/>
        <v>0</v>
      </c>
      <c r="AB855" s="289">
        <f t="shared" si="239"/>
        <v>-131115</v>
      </c>
      <c r="AC855" s="289">
        <f t="shared" si="239"/>
        <v>0</v>
      </c>
      <c r="AD855" s="289">
        <f t="shared" si="239"/>
        <v>0</v>
      </c>
      <c r="AE855" s="289">
        <f t="shared" si="239"/>
        <v>0</v>
      </c>
      <c r="AF855" s="289">
        <f t="shared" si="239"/>
        <v>0</v>
      </c>
      <c r="AG855" s="289">
        <f t="shared" si="239"/>
        <v>-266286</v>
      </c>
      <c r="AH855" s="289">
        <f t="shared" si="239"/>
        <v>0</v>
      </c>
      <c r="AI855" s="289">
        <f t="shared" si="239"/>
        <v>0</v>
      </c>
      <c r="AJ855" s="289">
        <f t="shared" si="239"/>
        <v>0</v>
      </c>
      <c r="AK855" s="289">
        <f t="shared" si="239"/>
        <v>0</v>
      </c>
      <c r="AL855" s="289">
        <f t="shared" si="239"/>
        <v>0</v>
      </c>
      <c r="AM855" s="289">
        <f t="shared" si="239"/>
        <v>0</v>
      </c>
      <c r="AN855" s="289">
        <f t="shared" ref="AN855:BC856" si="241">AN481-DF481</f>
        <v>0</v>
      </c>
      <c r="AO855" s="289">
        <f t="shared" si="241"/>
        <v>0</v>
      </c>
      <c r="AP855" s="289">
        <f t="shared" si="241"/>
        <v>0</v>
      </c>
      <c r="AQ855" s="289">
        <f t="shared" si="241"/>
        <v>0</v>
      </c>
      <c r="AR855" s="289">
        <f t="shared" si="241"/>
        <v>0</v>
      </c>
      <c r="AS855" s="289">
        <f t="shared" si="241"/>
        <v>0</v>
      </c>
      <c r="AT855" s="289">
        <f t="shared" si="241"/>
        <v>0</v>
      </c>
      <c r="AU855" s="289">
        <f t="shared" si="241"/>
        <v>0</v>
      </c>
      <c r="AV855" s="289">
        <f t="shared" si="241"/>
        <v>0</v>
      </c>
      <c r="AW855" s="289">
        <f t="shared" si="241"/>
        <v>0</v>
      </c>
      <c r="AX855" s="289">
        <f t="shared" si="241"/>
        <v>0</v>
      </c>
      <c r="AY855" s="289">
        <f t="shared" si="241"/>
        <v>0</v>
      </c>
      <c r="AZ855" s="289">
        <f t="shared" si="241"/>
        <v>0</v>
      </c>
      <c r="BA855" s="289">
        <f t="shared" si="241"/>
        <v>0</v>
      </c>
      <c r="BB855" s="289">
        <f t="shared" si="241"/>
        <v>0</v>
      </c>
      <c r="BC855" s="289">
        <f t="shared" si="241"/>
        <v>0</v>
      </c>
      <c r="BD855" s="289">
        <f t="shared" si="240"/>
        <v>0</v>
      </c>
      <c r="BE855" s="289">
        <f t="shared" si="240"/>
        <v>0</v>
      </c>
      <c r="BF855" s="289">
        <f t="shared" si="240"/>
        <v>0</v>
      </c>
      <c r="BG855" s="289">
        <f t="shared" si="240"/>
        <v>0</v>
      </c>
      <c r="BH855" s="289">
        <f t="shared" si="240"/>
        <v>0</v>
      </c>
      <c r="BI855" s="289">
        <f t="shared" si="240"/>
        <v>0</v>
      </c>
      <c r="BJ855" s="289">
        <f t="shared" si="240"/>
        <v>0</v>
      </c>
      <c r="BK855" s="289">
        <f t="shared" si="240"/>
        <v>0</v>
      </c>
      <c r="BL855" s="289">
        <f t="shared" si="240"/>
        <v>0</v>
      </c>
      <c r="BM855" s="289">
        <f t="shared" si="240"/>
        <v>0</v>
      </c>
      <c r="BN855" s="289">
        <f t="shared" si="240"/>
        <v>0</v>
      </c>
      <c r="BO855" s="289">
        <f t="shared" si="240"/>
        <v>0</v>
      </c>
      <c r="BP855" s="289">
        <f t="shared" si="240"/>
        <v>0</v>
      </c>
      <c r="BQ855" s="289">
        <f t="shared" si="240"/>
        <v>0</v>
      </c>
      <c r="BR855" s="289">
        <f t="shared" si="240"/>
        <v>0</v>
      </c>
      <c r="BS855" s="289">
        <f t="shared" si="234"/>
        <v>0</v>
      </c>
      <c r="BT855" s="289">
        <f t="shared" si="234"/>
        <v>0</v>
      </c>
      <c r="BU855" s="289">
        <f t="shared" si="234"/>
        <v>-243596</v>
      </c>
      <c r="BV855" s="289">
        <f t="shared" si="234"/>
        <v>0</v>
      </c>
      <c r="BW855" s="289">
        <f t="shared" si="234"/>
        <v>0</v>
      </c>
      <c r="BX855" s="289">
        <f t="shared" si="234"/>
        <v>0</v>
      </c>
      <c r="BY855" s="289">
        <f t="shared" si="234"/>
        <v>0</v>
      </c>
      <c r="CA855" s="289">
        <f t="shared" si="233"/>
        <v>0</v>
      </c>
      <c r="CB855" s="289" t="e">
        <f>CB481-#REF!</f>
        <v>#REF!</v>
      </c>
    </row>
    <row r="856" spans="6:80" hidden="1" x14ac:dyDescent="0.35">
      <c r="H856" s="289">
        <f t="shared" si="237"/>
        <v>-1440385</v>
      </c>
      <c r="I856" s="289">
        <f t="shared" si="237"/>
        <v>0</v>
      </c>
      <c r="J856" s="289">
        <f t="shared" si="237"/>
        <v>0</v>
      </c>
      <c r="K856" s="289">
        <f t="shared" si="237"/>
        <v>0</v>
      </c>
      <c r="L856" s="289">
        <f t="shared" si="237"/>
        <v>0</v>
      </c>
      <c r="M856" s="289">
        <f t="shared" si="237"/>
        <v>-243596</v>
      </c>
      <c r="N856" s="289">
        <f t="shared" si="237"/>
        <v>0</v>
      </c>
      <c r="O856" s="289">
        <f t="shared" si="237"/>
        <v>0</v>
      </c>
      <c r="P856" s="289">
        <f t="shared" si="237"/>
        <v>0</v>
      </c>
      <c r="Q856" s="289">
        <f t="shared" si="237"/>
        <v>0</v>
      </c>
      <c r="R856" s="289">
        <f t="shared" si="237"/>
        <v>0</v>
      </c>
      <c r="S856" s="289">
        <f t="shared" si="237"/>
        <v>0</v>
      </c>
      <c r="T856" s="289">
        <f t="shared" si="237"/>
        <v>0</v>
      </c>
      <c r="U856" s="289">
        <f t="shared" si="237"/>
        <v>0</v>
      </c>
      <c r="V856" s="289">
        <f t="shared" si="237"/>
        <v>0</v>
      </c>
      <c r="W856" s="289">
        <f t="shared" si="237"/>
        <v>-799388</v>
      </c>
      <c r="X856" s="289">
        <f t="shared" si="239"/>
        <v>0</v>
      </c>
      <c r="Y856" s="289">
        <f t="shared" si="239"/>
        <v>0</v>
      </c>
      <c r="Z856" s="289">
        <f t="shared" si="239"/>
        <v>0</v>
      </c>
      <c r="AA856" s="289">
        <f t="shared" si="239"/>
        <v>0</v>
      </c>
      <c r="AB856" s="289">
        <f t="shared" si="239"/>
        <v>-131115</v>
      </c>
      <c r="AC856" s="289">
        <f t="shared" si="239"/>
        <v>0</v>
      </c>
      <c r="AD856" s="289">
        <f t="shared" si="239"/>
        <v>0</v>
      </c>
      <c r="AE856" s="289">
        <f t="shared" si="239"/>
        <v>0</v>
      </c>
      <c r="AF856" s="289">
        <f t="shared" si="239"/>
        <v>0</v>
      </c>
      <c r="AG856" s="289">
        <f t="shared" si="239"/>
        <v>-266286</v>
      </c>
      <c r="AH856" s="289">
        <f t="shared" si="239"/>
        <v>0</v>
      </c>
      <c r="AI856" s="289">
        <f t="shared" si="239"/>
        <v>0</v>
      </c>
      <c r="AJ856" s="289">
        <f t="shared" si="239"/>
        <v>0</v>
      </c>
      <c r="AK856" s="289">
        <f t="shared" si="239"/>
        <v>0</v>
      </c>
      <c r="AL856" s="289">
        <f t="shared" si="239"/>
        <v>0</v>
      </c>
      <c r="AM856" s="289">
        <f t="shared" si="239"/>
        <v>0</v>
      </c>
      <c r="AN856" s="289">
        <f t="shared" si="241"/>
        <v>0</v>
      </c>
      <c r="AO856" s="289">
        <f t="shared" si="241"/>
        <v>0</v>
      </c>
      <c r="AP856" s="289">
        <f t="shared" si="241"/>
        <v>0</v>
      </c>
      <c r="AQ856" s="289">
        <f t="shared" si="241"/>
        <v>0</v>
      </c>
      <c r="AR856" s="289">
        <f t="shared" si="241"/>
        <v>0</v>
      </c>
      <c r="AS856" s="289">
        <f t="shared" si="241"/>
        <v>0</v>
      </c>
      <c r="AT856" s="289">
        <f t="shared" si="241"/>
        <v>0</v>
      </c>
      <c r="AU856" s="289">
        <f t="shared" si="241"/>
        <v>0</v>
      </c>
      <c r="AV856" s="289">
        <f t="shared" si="241"/>
        <v>0</v>
      </c>
      <c r="AW856" s="289">
        <f t="shared" si="241"/>
        <v>0</v>
      </c>
      <c r="AX856" s="289">
        <f t="shared" si="241"/>
        <v>0</v>
      </c>
      <c r="AY856" s="289">
        <f t="shared" si="241"/>
        <v>0</v>
      </c>
      <c r="AZ856" s="289">
        <f t="shared" si="241"/>
        <v>0</v>
      </c>
      <c r="BA856" s="289">
        <f t="shared" si="241"/>
        <v>0</v>
      </c>
      <c r="BB856" s="289">
        <f t="shared" si="241"/>
        <v>0</v>
      </c>
      <c r="BC856" s="289">
        <f t="shared" si="241"/>
        <v>0</v>
      </c>
      <c r="BD856" s="289">
        <f t="shared" si="240"/>
        <v>0</v>
      </c>
      <c r="BE856" s="289">
        <f t="shared" si="240"/>
        <v>0</v>
      </c>
      <c r="BF856" s="289">
        <f t="shared" si="240"/>
        <v>0</v>
      </c>
      <c r="BG856" s="289">
        <f t="shared" si="240"/>
        <v>0</v>
      </c>
      <c r="BH856" s="289">
        <f t="shared" si="240"/>
        <v>0</v>
      </c>
      <c r="BI856" s="289">
        <f t="shared" si="240"/>
        <v>0</v>
      </c>
      <c r="BJ856" s="289">
        <f t="shared" si="240"/>
        <v>0</v>
      </c>
      <c r="BK856" s="289">
        <f t="shared" si="240"/>
        <v>0</v>
      </c>
      <c r="BL856" s="289">
        <f t="shared" si="240"/>
        <v>0</v>
      </c>
      <c r="BM856" s="289">
        <f t="shared" si="240"/>
        <v>0</v>
      </c>
      <c r="BN856" s="289">
        <f t="shared" si="240"/>
        <v>0</v>
      </c>
      <c r="BO856" s="289">
        <f t="shared" si="240"/>
        <v>0</v>
      </c>
      <c r="BP856" s="289">
        <f t="shared" si="240"/>
        <v>0</v>
      </c>
      <c r="BQ856" s="289">
        <f t="shared" si="240"/>
        <v>0</v>
      </c>
      <c r="BR856" s="289">
        <f t="shared" si="240"/>
        <v>0</v>
      </c>
      <c r="BS856" s="289">
        <f t="shared" si="240"/>
        <v>0</v>
      </c>
      <c r="BT856" s="289">
        <f t="shared" ref="BT856:BY856" si="242">BT482-EL482</f>
        <v>0</v>
      </c>
      <c r="BU856" s="289">
        <f t="shared" si="242"/>
        <v>-243596</v>
      </c>
      <c r="BV856" s="289">
        <f t="shared" si="242"/>
        <v>0</v>
      </c>
      <c r="BW856" s="289">
        <f t="shared" si="242"/>
        <v>0</v>
      </c>
      <c r="BX856" s="289">
        <f t="shared" si="242"/>
        <v>0</v>
      </c>
      <c r="BY856" s="289">
        <f t="shared" si="242"/>
        <v>0</v>
      </c>
      <c r="CA856" s="289">
        <f t="shared" si="233"/>
        <v>0</v>
      </c>
      <c r="CB856" s="289" t="e">
        <f>CB482-#REF!</f>
        <v>#REF!</v>
      </c>
    </row>
    <row r="857" spans="6:80" hidden="1" x14ac:dyDescent="0.35">
      <c r="H857" s="289">
        <f t="shared" ref="H857:BS859" si="243">H489-BZ489</f>
        <v>0</v>
      </c>
      <c r="I857" s="289">
        <f t="shared" si="243"/>
        <v>0</v>
      </c>
      <c r="J857" s="289">
        <f t="shared" si="243"/>
        <v>0</v>
      </c>
      <c r="K857" s="289">
        <f t="shared" si="243"/>
        <v>0</v>
      </c>
      <c r="L857" s="289">
        <f t="shared" si="243"/>
        <v>0</v>
      </c>
      <c r="M857" s="289">
        <f t="shared" si="243"/>
        <v>0</v>
      </c>
      <c r="N857" s="289">
        <f t="shared" si="243"/>
        <v>0</v>
      </c>
      <c r="O857" s="289">
        <f t="shared" si="243"/>
        <v>0</v>
      </c>
      <c r="P857" s="289">
        <f t="shared" si="243"/>
        <v>0</v>
      </c>
      <c r="Q857" s="289">
        <f t="shared" si="243"/>
        <v>0</v>
      </c>
      <c r="R857" s="289">
        <f t="shared" si="243"/>
        <v>0</v>
      </c>
      <c r="S857" s="289">
        <f t="shared" si="243"/>
        <v>0</v>
      </c>
      <c r="T857" s="289">
        <f t="shared" si="243"/>
        <v>0</v>
      </c>
      <c r="U857" s="289">
        <f t="shared" si="243"/>
        <v>0</v>
      </c>
      <c r="V857" s="289">
        <f t="shared" si="243"/>
        <v>0</v>
      </c>
      <c r="W857" s="289">
        <f t="shared" si="243"/>
        <v>0</v>
      </c>
      <c r="X857" s="289">
        <f t="shared" si="243"/>
        <v>0</v>
      </c>
      <c r="Y857" s="289">
        <f t="shared" si="243"/>
        <v>0</v>
      </c>
      <c r="Z857" s="289">
        <f t="shared" si="243"/>
        <v>0</v>
      </c>
      <c r="AA857" s="289">
        <f t="shared" si="243"/>
        <v>0</v>
      </c>
      <c r="AB857" s="289">
        <f t="shared" si="243"/>
        <v>0</v>
      </c>
      <c r="AC857" s="289">
        <f t="shared" si="243"/>
        <v>0</v>
      </c>
      <c r="AD857" s="289">
        <f t="shared" si="243"/>
        <v>0</v>
      </c>
      <c r="AE857" s="289">
        <f t="shared" si="243"/>
        <v>0</v>
      </c>
      <c r="AF857" s="289">
        <f t="shared" si="243"/>
        <v>0</v>
      </c>
      <c r="AG857" s="289">
        <f t="shared" si="243"/>
        <v>0</v>
      </c>
      <c r="AH857" s="289">
        <f t="shared" si="243"/>
        <v>0</v>
      </c>
      <c r="AI857" s="289">
        <f t="shared" si="243"/>
        <v>0</v>
      </c>
      <c r="AJ857" s="289">
        <f t="shared" si="243"/>
        <v>0</v>
      </c>
      <c r="AK857" s="289">
        <f t="shared" si="243"/>
        <v>0</v>
      </c>
      <c r="AL857" s="289">
        <f t="shared" si="243"/>
        <v>0</v>
      </c>
      <c r="AM857" s="289">
        <f t="shared" si="243"/>
        <v>0</v>
      </c>
      <c r="AN857" s="289">
        <f t="shared" si="243"/>
        <v>0</v>
      </c>
      <c r="AO857" s="289">
        <f t="shared" si="243"/>
        <v>0</v>
      </c>
      <c r="AP857" s="289">
        <f t="shared" si="243"/>
        <v>0</v>
      </c>
      <c r="AQ857" s="289">
        <f t="shared" si="243"/>
        <v>0</v>
      </c>
      <c r="AR857" s="289">
        <f t="shared" si="243"/>
        <v>0</v>
      </c>
      <c r="AS857" s="289">
        <f t="shared" si="243"/>
        <v>0</v>
      </c>
      <c r="AT857" s="289">
        <f t="shared" si="243"/>
        <v>0</v>
      </c>
      <c r="AU857" s="289">
        <f t="shared" si="243"/>
        <v>0</v>
      </c>
      <c r="AV857" s="289">
        <f t="shared" si="243"/>
        <v>0</v>
      </c>
      <c r="AW857" s="289">
        <f t="shared" si="243"/>
        <v>0</v>
      </c>
      <c r="AX857" s="289">
        <f t="shared" si="243"/>
        <v>0</v>
      </c>
      <c r="AY857" s="289">
        <f t="shared" si="243"/>
        <v>0</v>
      </c>
      <c r="AZ857" s="289">
        <f t="shared" si="243"/>
        <v>0</v>
      </c>
      <c r="BA857" s="289">
        <f t="shared" si="243"/>
        <v>0</v>
      </c>
      <c r="BB857" s="289">
        <f t="shared" si="243"/>
        <v>0</v>
      </c>
      <c r="BC857" s="289">
        <f t="shared" si="243"/>
        <v>0</v>
      </c>
      <c r="BD857" s="289">
        <f t="shared" si="243"/>
        <v>0</v>
      </c>
      <c r="BE857" s="289">
        <f t="shared" si="243"/>
        <v>0</v>
      </c>
      <c r="BF857" s="289">
        <f t="shared" si="243"/>
        <v>0</v>
      </c>
      <c r="BG857" s="289">
        <f t="shared" si="243"/>
        <v>0</v>
      </c>
      <c r="BH857" s="289">
        <f t="shared" si="243"/>
        <v>0</v>
      </c>
      <c r="BI857" s="289">
        <f t="shared" si="243"/>
        <v>0</v>
      </c>
      <c r="BJ857" s="289">
        <f t="shared" si="243"/>
        <v>0</v>
      </c>
      <c r="BK857" s="289">
        <f t="shared" si="243"/>
        <v>0</v>
      </c>
      <c r="BL857" s="289">
        <f t="shared" si="243"/>
        <v>0</v>
      </c>
      <c r="BM857" s="289">
        <f t="shared" si="243"/>
        <v>0</v>
      </c>
      <c r="BN857" s="289">
        <f t="shared" si="243"/>
        <v>0</v>
      </c>
      <c r="BO857" s="289">
        <f t="shared" si="243"/>
        <v>0</v>
      </c>
      <c r="BP857" s="289">
        <f t="shared" si="243"/>
        <v>0</v>
      </c>
      <c r="BQ857" s="289">
        <f t="shared" si="243"/>
        <v>0</v>
      </c>
      <c r="BR857" s="289">
        <f t="shared" si="243"/>
        <v>0</v>
      </c>
      <c r="BS857" s="289">
        <f t="shared" si="243"/>
        <v>0</v>
      </c>
      <c r="BT857" s="289">
        <f t="shared" ref="BP857:BY859" si="244">BT489-EL489</f>
        <v>0</v>
      </c>
      <c r="BU857" s="289">
        <f t="shared" si="244"/>
        <v>0</v>
      </c>
      <c r="BV857" s="289">
        <f t="shared" si="244"/>
        <v>0</v>
      </c>
      <c r="BW857" s="289">
        <f t="shared" si="244"/>
        <v>0</v>
      </c>
      <c r="BX857" s="289">
        <f t="shared" si="244"/>
        <v>0</v>
      </c>
      <c r="BY857" s="289">
        <f t="shared" si="244"/>
        <v>0</v>
      </c>
      <c r="CA857" s="289">
        <f>CA489-ER489</f>
        <v>0</v>
      </c>
      <c r="CB857" s="289" t="e">
        <f>CB489-#REF!</f>
        <v>#REF!</v>
      </c>
    </row>
    <row r="858" spans="6:80" hidden="1" x14ac:dyDescent="0.35">
      <c r="H858" s="289">
        <f t="shared" si="243"/>
        <v>-293987</v>
      </c>
      <c r="I858" s="289">
        <f t="shared" si="243"/>
        <v>0</v>
      </c>
      <c r="J858" s="289">
        <f t="shared" si="243"/>
        <v>0</v>
      </c>
      <c r="K858" s="289">
        <f t="shared" si="243"/>
        <v>0</v>
      </c>
      <c r="L858" s="289">
        <f t="shared" si="243"/>
        <v>0</v>
      </c>
      <c r="M858" s="289">
        <f t="shared" si="243"/>
        <v>0</v>
      </c>
      <c r="N858" s="289">
        <f t="shared" si="243"/>
        <v>0</v>
      </c>
      <c r="O858" s="289">
        <f t="shared" si="243"/>
        <v>0</v>
      </c>
      <c r="P858" s="289">
        <f t="shared" si="243"/>
        <v>0</v>
      </c>
      <c r="Q858" s="289">
        <f t="shared" si="243"/>
        <v>0</v>
      </c>
      <c r="R858" s="289">
        <f t="shared" si="243"/>
        <v>0</v>
      </c>
      <c r="S858" s="289">
        <f t="shared" si="243"/>
        <v>0</v>
      </c>
      <c r="T858" s="289">
        <f t="shared" si="243"/>
        <v>0</v>
      </c>
      <c r="U858" s="289">
        <f t="shared" si="243"/>
        <v>0</v>
      </c>
      <c r="V858" s="289">
        <f t="shared" si="243"/>
        <v>0</v>
      </c>
      <c r="W858" s="289">
        <f t="shared" si="243"/>
        <v>0</v>
      </c>
      <c r="X858" s="289">
        <f t="shared" si="243"/>
        <v>0</v>
      </c>
      <c r="Y858" s="289">
        <f t="shared" si="243"/>
        <v>0</v>
      </c>
      <c r="Z858" s="289">
        <f t="shared" si="243"/>
        <v>0</v>
      </c>
      <c r="AA858" s="289">
        <f t="shared" si="243"/>
        <v>0</v>
      </c>
      <c r="AB858" s="289">
        <f t="shared" si="243"/>
        <v>0</v>
      </c>
      <c r="AC858" s="289">
        <f t="shared" si="243"/>
        <v>0</v>
      </c>
      <c r="AD858" s="289">
        <f t="shared" si="243"/>
        <v>0</v>
      </c>
      <c r="AE858" s="289">
        <f t="shared" si="243"/>
        <v>0</v>
      </c>
      <c r="AF858" s="289">
        <f t="shared" si="243"/>
        <v>0</v>
      </c>
      <c r="AG858" s="289">
        <f t="shared" si="243"/>
        <v>-283862</v>
      </c>
      <c r="AH858" s="289">
        <f t="shared" si="243"/>
        <v>0</v>
      </c>
      <c r="AI858" s="289">
        <f t="shared" si="243"/>
        <v>0</v>
      </c>
      <c r="AJ858" s="289">
        <f t="shared" si="243"/>
        <v>0</v>
      </c>
      <c r="AK858" s="289">
        <f t="shared" si="243"/>
        <v>0</v>
      </c>
      <c r="AL858" s="289">
        <f t="shared" si="243"/>
        <v>0</v>
      </c>
      <c r="AM858" s="289">
        <f t="shared" si="243"/>
        <v>0</v>
      </c>
      <c r="AN858" s="289">
        <f t="shared" si="243"/>
        <v>0</v>
      </c>
      <c r="AO858" s="289">
        <f t="shared" si="243"/>
        <v>0</v>
      </c>
      <c r="AP858" s="289">
        <f t="shared" si="243"/>
        <v>0</v>
      </c>
      <c r="AQ858" s="289">
        <f t="shared" si="243"/>
        <v>0</v>
      </c>
      <c r="AR858" s="289">
        <f t="shared" si="243"/>
        <v>0</v>
      </c>
      <c r="AS858" s="289">
        <f t="shared" si="243"/>
        <v>0</v>
      </c>
      <c r="AT858" s="289">
        <f t="shared" si="243"/>
        <v>0</v>
      </c>
      <c r="AU858" s="289">
        <f t="shared" si="243"/>
        <v>0</v>
      </c>
      <c r="AV858" s="289">
        <f t="shared" si="243"/>
        <v>0</v>
      </c>
      <c r="AW858" s="289">
        <f t="shared" si="243"/>
        <v>0</v>
      </c>
      <c r="AX858" s="289">
        <f t="shared" si="243"/>
        <v>0</v>
      </c>
      <c r="AY858" s="289">
        <f t="shared" si="243"/>
        <v>0</v>
      </c>
      <c r="AZ858" s="289">
        <f t="shared" si="243"/>
        <v>0</v>
      </c>
      <c r="BA858" s="289">
        <f t="shared" si="243"/>
        <v>0</v>
      </c>
      <c r="BB858" s="289">
        <f t="shared" si="243"/>
        <v>0</v>
      </c>
      <c r="BC858" s="289">
        <f t="shared" si="243"/>
        <v>0</v>
      </c>
      <c r="BD858" s="289">
        <f t="shared" si="243"/>
        <v>0</v>
      </c>
      <c r="BE858" s="289">
        <f t="shared" si="243"/>
        <v>0</v>
      </c>
      <c r="BF858" s="289">
        <f t="shared" si="243"/>
        <v>-10125</v>
      </c>
      <c r="BG858" s="289">
        <f t="shared" si="243"/>
        <v>0</v>
      </c>
      <c r="BH858" s="289">
        <f t="shared" si="243"/>
        <v>0</v>
      </c>
      <c r="BI858" s="289">
        <f t="shared" si="243"/>
        <v>0</v>
      </c>
      <c r="BJ858" s="289">
        <f t="shared" si="243"/>
        <v>0</v>
      </c>
      <c r="BK858" s="289">
        <f t="shared" si="243"/>
        <v>0</v>
      </c>
      <c r="BL858" s="289">
        <f t="shared" si="243"/>
        <v>0</v>
      </c>
      <c r="BM858" s="289">
        <f t="shared" si="243"/>
        <v>0</v>
      </c>
      <c r="BN858" s="289">
        <f t="shared" si="243"/>
        <v>0</v>
      </c>
      <c r="BO858" s="289">
        <f t="shared" si="243"/>
        <v>0</v>
      </c>
      <c r="BP858" s="289">
        <f t="shared" si="244"/>
        <v>0</v>
      </c>
      <c r="BQ858" s="289">
        <f t="shared" si="244"/>
        <v>0</v>
      </c>
      <c r="BR858" s="289">
        <f t="shared" si="244"/>
        <v>0</v>
      </c>
      <c r="BS858" s="289">
        <f t="shared" si="244"/>
        <v>0</v>
      </c>
      <c r="BT858" s="289">
        <f t="shared" si="244"/>
        <v>0</v>
      </c>
      <c r="BU858" s="289">
        <f t="shared" si="244"/>
        <v>0</v>
      </c>
      <c r="BV858" s="289">
        <f t="shared" si="244"/>
        <v>0</v>
      </c>
      <c r="BW858" s="289">
        <f t="shared" si="244"/>
        <v>0</v>
      </c>
      <c r="BX858" s="289">
        <f t="shared" si="244"/>
        <v>0</v>
      </c>
      <c r="BY858" s="289">
        <f t="shared" si="244"/>
        <v>0</v>
      </c>
      <c r="CA858" s="289">
        <f>CA490-ER490</f>
        <v>0</v>
      </c>
      <c r="CB858" s="289" t="e">
        <f>CB490-#REF!</f>
        <v>#REF!</v>
      </c>
    </row>
    <row r="859" spans="6:80" hidden="1" x14ac:dyDescent="0.35">
      <c r="H859" s="289">
        <f t="shared" si="243"/>
        <v>-293987</v>
      </c>
      <c r="I859" s="289">
        <f t="shared" si="243"/>
        <v>0</v>
      </c>
      <c r="J859" s="289">
        <f t="shared" si="243"/>
        <v>0</v>
      </c>
      <c r="K859" s="289">
        <f t="shared" si="243"/>
        <v>0</v>
      </c>
      <c r="L859" s="289">
        <f t="shared" si="243"/>
        <v>0</v>
      </c>
      <c r="M859" s="289">
        <f t="shared" si="243"/>
        <v>0</v>
      </c>
      <c r="N859" s="289">
        <f t="shared" si="243"/>
        <v>0</v>
      </c>
      <c r="O859" s="289">
        <f t="shared" si="243"/>
        <v>0</v>
      </c>
      <c r="P859" s="289">
        <f t="shared" si="243"/>
        <v>0</v>
      </c>
      <c r="Q859" s="289">
        <f t="shared" si="243"/>
        <v>0</v>
      </c>
      <c r="R859" s="289">
        <f t="shared" si="243"/>
        <v>0</v>
      </c>
      <c r="S859" s="289">
        <f t="shared" si="243"/>
        <v>0</v>
      </c>
      <c r="T859" s="289">
        <f t="shared" si="243"/>
        <v>0</v>
      </c>
      <c r="U859" s="289">
        <f t="shared" si="243"/>
        <v>0</v>
      </c>
      <c r="V859" s="289">
        <f t="shared" si="243"/>
        <v>0</v>
      </c>
      <c r="W859" s="289">
        <f t="shared" si="243"/>
        <v>0</v>
      </c>
      <c r="X859" s="289">
        <f t="shared" si="243"/>
        <v>0</v>
      </c>
      <c r="Y859" s="289">
        <f t="shared" si="243"/>
        <v>0</v>
      </c>
      <c r="Z859" s="289">
        <f t="shared" si="243"/>
        <v>0</v>
      </c>
      <c r="AA859" s="289">
        <f t="shared" si="243"/>
        <v>0</v>
      </c>
      <c r="AB859" s="289">
        <f t="shared" si="243"/>
        <v>0</v>
      </c>
      <c r="AC859" s="289">
        <f t="shared" si="243"/>
        <v>0</v>
      </c>
      <c r="AD859" s="289">
        <f t="shared" si="243"/>
        <v>0</v>
      </c>
      <c r="AE859" s="289">
        <f t="shared" si="243"/>
        <v>0</v>
      </c>
      <c r="AF859" s="289">
        <f t="shared" si="243"/>
        <v>0</v>
      </c>
      <c r="AG859" s="289">
        <f t="shared" si="243"/>
        <v>-283862</v>
      </c>
      <c r="AH859" s="289">
        <f t="shared" si="243"/>
        <v>0</v>
      </c>
      <c r="AI859" s="289">
        <f t="shared" si="243"/>
        <v>0</v>
      </c>
      <c r="AJ859" s="289">
        <f t="shared" si="243"/>
        <v>0</v>
      </c>
      <c r="AK859" s="289">
        <f t="shared" si="243"/>
        <v>0</v>
      </c>
      <c r="AL859" s="289">
        <f t="shared" si="243"/>
        <v>0</v>
      </c>
      <c r="AM859" s="289">
        <f t="shared" si="243"/>
        <v>0</v>
      </c>
      <c r="AN859" s="289">
        <f t="shared" si="243"/>
        <v>0</v>
      </c>
      <c r="AO859" s="289">
        <f t="shared" si="243"/>
        <v>0</v>
      </c>
      <c r="AP859" s="289">
        <f t="shared" si="243"/>
        <v>0</v>
      </c>
      <c r="AQ859" s="289">
        <f t="shared" si="243"/>
        <v>0</v>
      </c>
      <c r="AR859" s="289">
        <f t="shared" si="243"/>
        <v>0</v>
      </c>
      <c r="AS859" s="289">
        <f t="shared" si="243"/>
        <v>0</v>
      </c>
      <c r="AT859" s="289">
        <f t="shared" si="243"/>
        <v>0</v>
      </c>
      <c r="AU859" s="289">
        <f t="shared" si="243"/>
        <v>0</v>
      </c>
      <c r="AV859" s="289">
        <f t="shared" si="243"/>
        <v>0</v>
      </c>
      <c r="AW859" s="289">
        <f t="shared" si="243"/>
        <v>0</v>
      </c>
      <c r="AX859" s="289">
        <f t="shared" si="243"/>
        <v>0</v>
      </c>
      <c r="AY859" s="289">
        <f t="shared" si="243"/>
        <v>0</v>
      </c>
      <c r="AZ859" s="289">
        <f t="shared" si="243"/>
        <v>0</v>
      </c>
      <c r="BA859" s="289">
        <f t="shared" si="243"/>
        <v>0</v>
      </c>
      <c r="BB859" s="289">
        <f t="shared" si="243"/>
        <v>0</v>
      </c>
      <c r="BC859" s="289">
        <f t="shared" si="243"/>
        <v>0</v>
      </c>
      <c r="BD859" s="289">
        <f t="shared" si="243"/>
        <v>0</v>
      </c>
      <c r="BE859" s="289">
        <f t="shared" si="243"/>
        <v>0</v>
      </c>
      <c r="BF859" s="289">
        <f t="shared" si="243"/>
        <v>-10125</v>
      </c>
      <c r="BG859" s="289">
        <f t="shared" si="243"/>
        <v>0</v>
      </c>
      <c r="BH859" s="289">
        <f t="shared" si="243"/>
        <v>0</v>
      </c>
      <c r="BI859" s="289">
        <f t="shared" si="243"/>
        <v>0</v>
      </c>
      <c r="BJ859" s="289">
        <f t="shared" si="243"/>
        <v>0</v>
      </c>
      <c r="BK859" s="289">
        <f t="shared" si="243"/>
        <v>0</v>
      </c>
      <c r="BL859" s="289">
        <f t="shared" si="243"/>
        <v>0</v>
      </c>
      <c r="BM859" s="289">
        <f t="shared" si="243"/>
        <v>0</v>
      </c>
      <c r="BN859" s="289">
        <f t="shared" si="243"/>
        <v>0</v>
      </c>
      <c r="BO859" s="289">
        <f t="shared" si="243"/>
        <v>0</v>
      </c>
      <c r="BP859" s="289">
        <f t="shared" si="244"/>
        <v>0</v>
      </c>
      <c r="BQ859" s="289">
        <f t="shared" si="244"/>
        <v>0</v>
      </c>
      <c r="BR859" s="289">
        <f t="shared" si="244"/>
        <v>0</v>
      </c>
      <c r="BS859" s="289">
        <f t="shared" si="244"/>
        <v>0</v>
      </c>
      <c r="BT859" s="289">
        <f t="shared" si="244"/>
        <v>0</v>
      </c>
      <c r="BU859" s="289">
        <f t="shared" si="244"/>
        <v>0</v>
      </c>
      <c r="BV859" s="289">
        <f t="shared" si="244"/>
        <v>0</v>
      </c>
      <c r="BW859" s="289">
        <f t="shared" si="244"/>
        <v>0</v>
      </c>
      <c r="BX859" s="289">
        <f t="shared" si="244"/>
        <v>0</v>
      </c>
      <c r="BY859" s="289">
        <f t="shared" si="244"/>
        <v>0</v>
      </c>
      <c r="CA859" s="289">
        <f>CA491-ER491</f>
        <v>0</v>
      </c>
      <c r="CB859" s="289" t="e">
        <f>CB491-#REF!</f>
        <v>#REF!</v>
      </c>
    </row>
    <row r="860" spans="6:80" hidden="1" x14ac:dyDescent="0.35">
      <c r="H860" s="289">
        <f t="shared" ref="H860:BS861" si="245">H519-BZ519</f>
        <v>0</v>
      </c>
      <c r="I860" s="289">
        <f t="shared" si="245"/>
        <v>0</v>
      </c>
      <c r="J860" s="289">
        <f t="shared" si="245"/>
        <v>0</v>
      </c>
      <c r="K860" s="289">
        <f t="shared" si="245"/>
        <v>0</v>
      </c>
      <c r="L860" s="289">
        <f t="shared" si="245"/>
        <v>0</v>
      </c>
      <c r="M860" s="289">
        <f t="shared" si="245"/>
        <v>0</v>
      </c>
      <c r="N860" s="289">
        <f t="shared" si="245"/>
        <v>0</v>
      </c>
      <c r="O860" s="289">
        <f t="shared" si="245"/>
        <v>0</v>
      </c>
      <c r="P860" s="289">
        <f t="shared" si="245"/>
        <v>0</v>
      </c>
      <c r="Q860" s="289">
        <f t="shared" si="245"/>
        <v>0</v>
      </c>
      <c r="R860" s="289">
        <f t="shared" si="245"/>
        <v>0</v>
      </c>
      <c r="S860" s="289">
        <f t="shared" si="245"/>
        <v>0</v>
      </c>
      <c r="T860" s="289">
        <f t="shared" si="245"/>
        <v>0</v>
      </c>
      <c r="U860" s="289">
        <f t="shared" si="245"/>
        <v>0</v>
      </c>
      <c r="V860" s="289">
        <f t="shared" si="245"/>
        <v>0</v>
      </c>
      <c r="W860" s="289">
        <f t="shared" si="245"/>
        <v>0</v>
      </c>
      <c r="X860" s="289">
        <f t="shared" si="245"/>
        <v>0</v>
      </c>
      <c r="Y860" s="289">
        <f t="shared" si="245"/>
        <v>0</v>
      </c>
      <c r="Z860" s="289">
        <f t="shared" si="245"/>
        <v>0</v>
      </c>
      <c r="AA860" s="289">
        <f t="shared" si="245"/>
        <v>0</v>
      </c>
      <c r="AB860" s="289">
        <f t="shared" si="245"/>
        <v>0</v>
      </c>
      <c r="AC860" s="289">
        <f t="shared" si="245"/>
        <v>0</v>
      </c>
      <c r="AD860" s="289">
        <f t="shared" si="245"/>
        <v>0</v>
      </c>
      <c r="AE860" s="289">
        <f t="shared" si="245"/>
        <v>0</v>
      </c>
      <c r="AF860" s="289">
        <f t="shared" si="245"/>
        <v>0</v>
      </c>
      <c r="AG860" s="289">
        <f t="shared" si="245"/>
        <v>0</v>
      </c>
      <c r="AH860" s="289">
        <f t="shared" si="245"/>
        <v>0</v>
      </c>
      <c r="AI860" s="289">
        <f t="shared" si="245"/>
        <v>0</v>
      </c>
      <c r="AJ860" s="289">
        <f t="shared" si="245"/>
        <v>0</v>
      </c>
      <c r="AK860" s="289">
        <f t="shared" si="245"/>
        <v>0</v>
      </c>
      <c r="AL860" s="289">
        <f t="shared" si="245"/>
        <v>0</v>
      </c>
      <c r="AM860" s="289">
        <f t="shared" si="245"/>
        <v>0</v>
      </c>
      <c r="AN860" s="289">
        <f t="shared" si="245"/>
        <v>0</v>
      </c>
      <c r="AO860" s="289">
        <f t="shared" si="245"/>
        <v>0</v>
      </c>
      <c r="AP860" s="289">
        <f t="shared" si="245"/>
        <v>0</v>
      </c>
      <c r="AQ860" s="289">
        <f t="shared" si="245"/>
        <v>0</v>
      </c>
      <c r="AR860" s="289">
        <f t="shared" si="245"/>
        <v>0</v>
      </c>
      <c r="AS860" s="289">
        <f t="shared" si="245"/>
        <v>0</v>
      </c>
      <c r="AT860" s="289">
        <f t="shared" si="245"/>
        <v>0</v>
      </c>
      <c r="AU860" s="289">
        <f t="shared" si="245"/>
        <v>0</v>
      </c>
      <c r="AV860" s="289">
        <f t="shared" si="245"/>
        <v>0</v>
      </c>
      <c r="AW860" s="289">
        <f t="shared" si="245"/>
        <v>0</v>
      </c>
      <c r="AX860" s="289">
        <f t="shared" si="245"/>
        <v>0</v>
      </c>
      <c r="AY860" s="289">
        <f t="shared" si="245"/>
        <v>0</v>
      </c>
      <c r="AZ860" s="289">
        <f t="shared" si="245"/>
        <v>0</v>
      </c>
      <c r="BA860" s="289">
        <f t="shared" si="245"/>
        <v>0</v>
      </c>
      <c r="BB860" s="289">
        <f t="shared" si="245"/>
        <v>0</v>
      </c>
      <c r="BC860" s="289">
        <f t="shared" si="245"/>
        <v>0</v>
      </c>
      <c r="BD860" s="289">
        <f t="shared" si="245"/>
        <v>0</v>
      </c>
      <c r="BE860" s="289">
        <f t="shared" si="245"/>
        <v>0</v>
      </c>
      <c r="BF860" s="289">
        <f t="shared" si="245"/>
        <v>0</v>
      </c>
      <c r="BG860" s="289">
        <f t="shared" si="245"/>
        <v>0</v>
      </c>
      <c r="BH860" s="289">
        <f t="shared" si="245"/>
        <v>0</v>
      </c>
      <c r="BI860" s="289">
        <f t="shared" si="245"/>
        <v>0</v>
      </c>
      <c r="BJ860" s="289">
        <f t="shared" si="245"/>
        <v>0</v>
      </c>
      <c r="BK860" s="289">
        <f t="shared" si="245"/>
        <v>0</v>
      </c>
      <c r="BL860" s="289">
        <f t="shared" si="245"/>
        <v>0</v>
      </c>
      <c r="BM860" s="289">
        <f t="shared" si="245"/>
        <v>0</v>
      </c>
      <c r="BN860" s="289">
        <f t="shared" si="245"/>
        <v>0</v>
      </c>
      <c r="BO860" s="289">
        <f t="shared" si="245"/>
        <v>0</v>
      </c>
      <c r="BP860" s="289">
        <f t="shared" si="245"/>
        <v>0</v>
      </c>
      <c r="BQ860" s="289">
        <f t="shared" si="245"/>
        <v>0</v>
      </c>
      <c r="BR860" s="289">
        <f t="shared" si="245"/>
        <v>0</v>
      </c>
      <c r="BS860" s="289">
        <f t="shared" si="245"/>
        <v>0</v>
      </c>
      <c r="BT860" s="289">
        <f t="shared" ref="BP860:BY861" si="246">BT519-EL519</f>
        <v>0</v>
      </c>
      <c r="BU860" s="289">
        <f t="shared" si="246"/>
        <v>0</v>
      </c>
      <c r="BV860" s="289">
        <f t="shared" si="246"/>
        <v>0</v>
      </c>
      <c r="BW860" s="289">
        <f t="shared" si="246"/>
        <v>0</v>
      </c>
      <c r="BX860" s="289">
        <f t="shared" si="246"/>
        <v>0</v>
      </c>
      <c r="BY860" s="289">
        <f t="shared" si="246"/>
        <v>0</v>
      </c>
      <c r="CA860" s="289">
        <f>CA519-ER519</f>
        <v>0</v>
      </c>
      <c r="CB860" s="289" t="e">
        <f>CB519-#REF!</f>
        <v>#REF!</v>
      </c>
    </row>
    <row r="861" spans="6:80" hidden="1" x14ac:dyDescent="0.35">
      <c r="H861" s="289">
        <f t="shared" si="245"/>
        <v>0</v>
      </c>
      <c r="I861" s="289">
        <f t="shared" si="245"/>
        <v>0</v>
      </c>
      <c r="J861" s="289">
        <f t="shared" si="245"/>
        <v>0</v>
      </c>
      <c r="K861" s="289">
        <f t="shared" si="245"/>
        <v>0</v>
      </c>
      <c r="L861" s="289">
        <f t="shared" si="245"/>
        <v>0</v>
      </c>
      <c r="M861" s="289">
        <f t="shared" si="245"/>
        <v>0</v>
      </c>
      <c r="N861" s="289">
        <f t="shared" si="245"/>
        <v>0</v>
      </c>
      <c r="O861" s="289">
        <f t="shared" si="245"/>
        <v>0</v>
      </c>
      <c r="P861" s="289">
        <f t="shared" si="245"/>
        <v>0</v>
      </c>
      <c r="Q861" s="289">
        <f t="shared" si="245"/>
        <v>0</v>
      </c>
      <c r="R861" s="289">
        <f t="shared" si="245"/>
        <v>0</v>
      </c>
      <c r="S861" s="289">
        <f t="shared" si="245"/>
        <v>0</v>
      </c>
      <c r="T861" s="289">
        <f t="shared" si="245"/>
        <v>0</v>
      </c>
      <c r="U861" s="289">
        <f t="shared" si="245"/>
        <v>0</v>
      </c>
      <c r="V861" s="289">
        <f t="shared" si="245"/>
        <v>0</v>
      </c>
      <c r="W861" s="289">
        <f t="shared" si="245"/>
        <v>0</v>
      </c>
      <c r="X861" s="289">
        <f t="shared" si="245"/>
        <v>0</v>
      </c>
      <c r="Y861" s="289">
        <f t="shared" si="245"/>
        <v>0</v>
      </c>
      <c r="Z861" s="289">
        <f t="shared" si="245"/>
        <v>0</v>
      </c>
      <c r="AA861" s="289">
        <f t="shared" si="245"/>
        <v>0</v>
      </c>
      <c r="AB861" s="289">
        <f t="shared" si="245"/>
        <v>0</v>
      </c>
      <c r="AC861" s="289">
        <f t="shared" si="245"/>
        <v>0</v>
      </c>
      <c r="AD861" s="289">
        <f t="shared" si="245"/>
        <v>0</v>
      </c>
      <c r="AE861" s="289">
        <f t="shared" si="245"/>
        <v>0</v>
      </c>
      <c r="AF861" s="289">
        <f t="shared" si="245"/>
        <v>0</v>
      </c>
      <c r="AG861" s="289">
        <f t="shared" si="245"/>
        <v>0</v>
      </c>
      <c r="AH861" s="289">
        <f t="shared" si="245"/>
        <v>0</v>
      </c>
      <c r="AI861" s="289">
        <f t="shared" si="245"/>
        <v>0</v>
      </c>
      <c r="AJ861" s="289">
        <f t="shared" si="245"/>
        <v>0</v>
      </c>
      <c r="AK861" s="289">
        <f t="shared" si="245"/>
        <v>0</v>
      </c>
      <c r="AL861" s="289">
        <f t="shared" si="245"/>
        <v>0</v>
      </c>
      <c r="AM861" s="289">
        <f t="shared" si="245"/>
        <v>0</v>
      </c>
      <c r="AN861" s="289">
        <f t="shared" si="245"/>
        <v>0</v>
      </c>
      <c r="AO861" s="289">
        <f t="shared" si="245"/>
        <v>0</v>
      </c>
      <c r="AP861" s="289">
        <f t="shared" si="245"/>
        <v>0</v>
      </c>
      <c r="AQ861" s="289">
        <f t="shared" si="245"/>
        <v>0</v>
      </c>
      <c r="AR861" s="289">
        <f t="shared" si="245"/>
        <v>0</v>
      </c>
      <c r="AS861" s="289">
        <f t="shared" si="245"/>
        <v>0</v>
      </c>
      <c r="AT861" s="289">
        <f t="shared" si="245"/>
        <v>0</v>
      </c>
      <c r="AU861" s="289">
        <f t="shared" si="245"/>
        <v>0</v>
      </c>
      <c r="AV861" s="289">
        <f t="shared" si="245"/>
        <v>0</v>
      </c>
      <c r="AW861" s="289">
        <f t="shared" si="245"/>
        <v>0</v>
      </c>
      <c r="AX861" s="289">
        <f t="shared" si="245"/>
        <v>0</v>
      </c>
      <c r="AY861" s="289">
        <f t="shared" si="245"/>
        <v>0</v>
      </c>
      <c r="AZ861" s="289">
        <f t="shared" si="245"/>
        <v>0</v>
      </c>
      <c r="BA861" s="289">
        <f t="shared" si="245"/>
        <v>0</v>
      </c>
      <c r="BB861" s="289">
        <f t="shared" si="245"/>
        <v>0</v>
      </c>
      <c r="BC861" s="289">
        <f t="shared" si="245"/>
        <v>0</v>
      </c>
      <c r="BD861" s="289">
        <f t="shared" si="245"/>
        <v>0</v>
      </c>
      <c r="BE861" s="289">
        <f t="shared" si="245"/>
        <v>0</v>
      </c>
      <c r="BF861" s="289">
        <f t="shared" si="245"/>
        <v>0</v>
      </c>
      <c r="BG861" s="289">
        <f t="shared" si="245"/>
        <v>0</v>
      </c>
      <c r="BH861" s="289">
        <f t="shared" si="245"/>
        <v>0</v>
      </c>
      <c r="BI861" s="289">
        <f t="shared" si="245"/>
        <v>0</v>
      </c>
      <c r="BJ861" s="289">
        <f t="shared" si="245"/>
        <v>0</v>
      </c>
      <c r="BK861" s="289">
        <f t="shared" si="245"/>
        <v>0</v>
      </c>
      <c r="BL861" s="289">
        <f t="shared" si="245"/>
        <v>0</v>
      </c>
      <c r="BM861" s="289">
        <f t="shared" si="245"/>
        <v>0</v>
      </c>
      <c r="BN861" s="289">
        <f t="shared" si="245"/>
        <v>0</v>
      </c>
      <c r="BO861" s="289">
        <f t="shared" si="245"/>
        <v>0</v>
      </c>
      <c r="BP861" s="289">
        <f t="shared" si="246"/>
        <v>0</v>
      </c>
      <c r="BQ861" s="289">
        <f t="shared" si="246"/>
        <v>0</v>
      </c>
      <c r="BR861" s="289">
        <f t="shared" si="246"/>
        <v>0</v>
      </c>
      <c r="BS861" s="289">
        <f t="shared" si="246"/>
        <v>0</v>
      </c>
      <c r="BT861" s="289">
        <f t="shared" si="246"/>
        <v>0</v>
      </c>
      <c r="BU861" s="289">
        <f t="shared" si="246"/>
        <v>0</v>
      </c>
      <c r="BV861" s="289">
        <f t="shared" si="246"/>
        <v>0</v>
      </c>
      <c r="BW861" s="289">
        <f t="shared" si="246"/>
        <v>0</v>
      </c>
      <c r="BX861" s="289">
        <f t="shared" si="246"/>
        <v>0</v>
      </c>
      <c r="BY861" s="289">
        <f t="shared" si="246"/>
        <v>0</v>
      </c>
      <c r="CA861" s="289">
        <f>CA520-ER520</f>
        <v>0</v>
      </c>
      <c r="CB861" s="289" t="e">
        <f>CB520-#REF!</f>
        <v>#REF!</v>
      </c>
    </row>
    <row r="862" spans="6:80" hidden="1" x14ac:dyDescent="0.35"/>
    <row r="863" spans="6:80" hidden="1" x14ac:dyDescent="0.35"/>
    <row r="864" spans="6:80" x14ac:dyDescent="0.35">
      <c r="F864" s="289"/>
    </row>
    <row r="865" spans="4:78" x14ac:dyDescent="0.35">
      <c r="D865" s="731"/>
      <c r="E865" s="731"/>
      <c r="F865" s="731"/>
      <c r="G865" s="731"/>
      <c r="H865" s="731"/>
      <c r="I865" s="731"/>
      <c r="J865" s="731"/>
      <c r="K865" s="731"/>
      <c r="L865" s="731"/>
      <c r="M865" s="731"/>
      <c r="N865" s="731"/>
      <c r="O865" s="731"/>
      <c r="P865" s="731"/>
      <c r="Q865" s="731"/>
      <c r="R865" s="731"/>
      <c r="S865" s="731"/>
      <c r="T865" s="731"/>
      <c r="U865" s="731"/>
      <c r="V865" s="731"/>
      <c r="W865" s="731"/>
      <c r="X865" s="731"/>
      <c r="Y865" s="731"/>
      <c r="Z865" s="731"/>
      <c r="AA865" s="731"/>
      <c r="AB865" s="731"/>
      <c r="AC865" s="731"/>
      <c r="AD865" s="731"/>
      <c r="AE865" s="731"/>
      <c r="AF865" s="731"/>
      <c r="AG865" s="731"/>
      <c r="AH865" s="731"/>
      <c r="AI865" s="731"/>
      <c r="AJ865" s="731"/>
      <c r="AK865" s="731"/>
      <c r="AL865" s="731"/>
      <c r="AM865" s="731"/>
      <c r="AN865" s="731"/>
      <c r="AO865" s="731"/>
      <c r="AP865" s="731"/>
      <c r="AQ865" s="731"/>
      <c r="AR865" s="731"/>
      <c r="AS865" s="731"/>
      <c r="AT865" s="731"/>
      <c r="AU865" s="731"/>
      <c r="AV865" s="731"/>
      <c r="AW865" s="731"/>
      <c r="AX865" s="731"/>
      <c r="AY865" s="731"/>
      <c r="AZ865" s="731"/>
      <c r="BA865" s="731"/>
      <c r="BB865" s="731"/>
      <c r="BC865" s="731"/>
      <c r="BD865" s="731"/>
      <c r="BE865" s="731"/>
      <c r="BF865" s="731"/>
      <c r="BG865" s="731"/>
      <c r="BH865" s="731"/>
      <c r="BI865" s="731"/>
      <c r="BJ865" s="731"/>
      <c r="BK865" s="731"/>
      <c r="BL865" s="731"/>
      <c r="BM865" s="731"/>
      <c r="BN865" s="731"/>
      <c r="BO865" s="731"/>
      <c r="BP865" s="731"/>
      <c r="BQ865" s="731"/>
      <c r="BR865" s="731"/>
      <c r="BS865" s="731"/>
      <c r="BT865" s="731"/>
      <c r="BU865" s="731"/>
      <c r="BV865" s="731"/>
      <c r="BW865" s="731"/>
      <c r="BX865" s="731"/>
      <c r="BY865" s="731"/>
      <c r="BZ865" s="731"/>
    </row>
    <row r="866" spans="4:78" x14ac:dyDescent="0.35">
      <c r="D866" s="350"/>
      <c r="F866" s="289"/>
    </row>
    <row r="867" spans="4:78" x14ac:dyDescent="0.35">
      <c r="D867" s="350"/>
      <c r="F867" s="289"/>
    </row>
    <row r="868" spans="4:78" x14ac:dyDescent="0.35">
      <c r="D868" s="350"/>
      <c r="F868" s="289"/>
    </row>
    <row r="869" spans="4:78" x14ac:dyDescent="0.35">
      <c r="F869" s="289"/>
    </row>
    <row r="870" spans="4:78" x14ac:dyDescent="0.35">
      <c r="F870" s="289"/>
    </row>
    <row r="871" spans="4:78" x14ac:dyDescent="0.35">
      <c r="F871" s="289"/>
    </row>
    <row r="872" spans="4:78" x14ac:dyDescent="0.35">
      <c r="F872" s="289"/>
    </row>
    <row r="873" spans="4:78" x14ac:dyDescent="0.35">
      <c r="F873" s="289"/>
    </row>
    <row r="874" spans="4:78" x14ac:dyDescent="0.35">
      <c r="F874" s="289"/>
    </row>
    <row r="875" spans="4:78" x14ac:dyDescent="0.35">
      <c r="F875" s="289"/>
    </row>
    <row r="876" spans="4:78" x14ac:dyDescent="0.35">
      <c r="F876" s="289"/>
    </row>
    <row r="877" spans="4:78" x14ac:dyDescent="0.35">
      <c r="F877" s="289"/>
    </row>
    <row r="878" spans="4:78" x14ac:dyDescent="0.35">
      <c r="F878" s="289"/>
    </row>
    <row r="879" spans="4:78" x14ac:dyDescent="0.35">
      <c r="F879" s="289"/>
    </row>
    <row r="880" spans="4:78" x14ac:dyDescent="0.35">
      <c r="F880" s="289"/>
    </row>
    <row r="881" s="289" customFormat="1" x14ac:dyDescent="0.35"/>
    <row r="882" s="289" customFormat="1" x14ac:dyDescent="0.35"/>
    <row r="883" s="289" customFormat="1" x14ac:dyDescent="0.35"/>
    <row r="884" s="289" customFormat="1" x14ac:dyDescent="0.35"/>
    <row r="885" s="289" customFormat="1" x14ac:dyDescent="0.35"/>
    <row r="886" s="289" customFormat="1" x14ac:dyDescent="0.35"/>
    <row r="887" s="289" customFormat="1" x14ac:dyDescent="0.35"/>
    <row r="888" s="289" customFormat="1" x14ac:dyDescent="0.35"/>
    <row r="889" s="289" customFormat="1" x14ac:dyDescent="0.35"/>
    <row r="890" s="289" customFormat="1" x14ac:dyDescent="0.35"/>
    <row r="891" s="289" customFormat="1" x14ac:dyDescent="0.35"/>
    <row r="892" s="289" customFormat="1" x14ac:dyDescent="0.35"/>
    <row r="893" s="289" customFormat="1" x14ac:dyDescent="0.35"/>
    <row r="894" s="289" customFormat="1" x14ac:dyDescent="0.35"/>
    <row r="895" s="289" customFormat="1" x14ac:dyDescent="0.35"/>
    <row r="896" s="289" customFormat="1" x14ac:dyDescent="0.35"/>
    <row r="897" s="289" customFormat="1" x14ac:dyDescent="0.35"/>
    <row r="898" s="289" customFormat="1" x14ac:dyDescent="0.35"/>
    <row r="899" s="289" customFormat="1" x14ac:dyDescent="0.35"/>
    <row r="900" s="289" customFormat="1" x14ac:dyDescent="0.35"/>
    <row r="901" s="289" customFormat="1" x14ac:dyDescent="0.35"/>
    <row r="902" s="289" customFormat="1" x14ac:dyDescent="0.35"/>
    <row r="903" s="289" customFormat="1" x14ac:dyDescent="0.35"/>
    <row r="904" s="289" customFormat="1" x14ac:dyDescent="0.35"/>
    <row r="905" s="289" customFormat="1" x14ac:dyDescent="0.35"/>
    <row r="906" s="289" customFormat="1" x14ac:dyDescent="0.35"/>
    <row r="907" s="289" customFormat="1" x14ac:dyDescent="0.35"/>
    <row r="908" s="289" customFormat="1" x14ac:dyDescent="0.35"/>
    <row r="909" s="289" customFormat="1" x14ac:dyDescent="0.35"/>
    <row r="910" s="289" customFormat="1" x14ac:dyDescent="0.35"/>
    <row r="911" s="289" customFormat="1" x14ac:dyDescent="0.35"/>
    <row r="912" s="289" customFormat="1" x14ac:dyDescent="0.35"/>
    <row r="913" s="289" customFormat="1" x14ac:dyDescent="0.35"/>
    <row r="914" s="289" customFormat="1" x14ac:dyDescent="0.35"/>
    <row r="915" s="289" customFormat="1" x14ac:dyDescent="0.35"/>
    <row r="916" s="289" customFormat="1" x14ac:dyDescent="0.35"/>
    <row r="917" s="289" customFormat="1" x14ac:dyDescent="0.35"/>
    <row r="918" s="289" customFormat="1" x14ac:dyDescent="0.35"/>
    <row r="919" s="289" customFormat="1" x14ac:dyDescent="0.35"/>
    <row r="920" s="289" customFormat="1" x14ac:dyDescent="0.35"/>
    <row r="921" s="289" customFormat="1" x14ac:dyDescent="0.35"/>
    <row r="922" s="289" customFormat="1" x14ac:dyDescent="0.35"/>
    <row r="923" s="289" customFormat="1" x14ac:dyDescent="0.35"/>
    <row r="924" s="289" customFormat="1" x14ac:dyDescent="0.35"/>
    <row r="925" s="289" customFormat="1" x14ac:dyDescent="0.35"/>
    <row r="926" s="289" customFormat="1" x14ac:dyDescent="0.35"/>
    <row r="927" s="289" customFormat="1" x14ac:dyDescent="0.35"/>
    <row r="928" s="289" customFormat="1" x14ac:dyDescent="0.35"/>
    <row r="929" s="289" customFormat="1" x14ac:dyDescent="0.35"/>
    <row r="930" s="289" customFormat="1" x14ac:dyDescent="0.35"/>
    <row r="931" s="289" customFormat="1" x14ac:dyDescent="0.35"/>
    <row r="932" s="289" customFormat="1" x14ac:dyDescent="0.35"/>
    <row r="933" s="289" customFormat="1" x14ac:dyDescent="0.35"/>
    <row r="934" s="289" customFormat="1" x14ac:dyDescent="0.35"/>
    <row r="935" s="289" customFormat="1" x14ac:dyDescent="0.35"/>
    <row r="936" s="289" customFormat="1" x14ac:dyDescent="0.35"/>
    <row r="937" s="289" customFormat="1" x14ac:dyDescent="0.35"/>
    <row r="938" s="289" customFormat="1" x14ac:dyDescent="0.35"/>
    <row r="939" s="289" customFormat="1" x14ac:dyDescent="0.35"/>
    <row r="940" s="289" customFormat="1" x14ac:dyDescent="0.35"/>
    <row r="941" s="289" customFormat="1" x14ac:dyDescent="0.35"/>
    <row r="942" s="289" customFormat="1" x14ac:dyDescent="0.35"/>
    <row r="943" s="289" customFormat="1" x14ac:dyDescent="0.35"/>
    <row r="944" s="289" customFormat="1" x14ac:dyDescent="0.35"/>
    <row r="945" s="289" customFormat="1" x14ac:dyDescent="0.35"/>
    <row r="946" s="289" customFormat="1" x14ac:dyDescent="0.35"/>
    <row r="947" s="289" customFormat="1" x14ac:dyDescent="0.35"/>
    <row r="948" s="289" customFormat="1" x14ac:dyDescent="0.35"/>
    <row r="949" s="289" customFormat="1" x14ac:dyDescent="0.35"/>
    <row r="950" s="289" customFormat="1" x14ac:dyDescent="0.35"/>
    <row r="951" s="289" customFormat="1" x14ac:dyDescent="0.35"/>
    <row r="952" s="289" customFormat="1" x14ac:dyDescent="0.35"/>
    <row r="953" s="289" customFormat="1" x14ac:dyDescent="0.35"/>
    <row r="954" s="289" customFormat="1" x14ac:dyDescent="0.35"/>
    <row r="955" s="289" customFormat="1" x14ac:dyDescent="0.35"/>
    <row r="956" s="289" customFormat="1" x14ac:dyDescent="0.35"/>
    <row r="957" s="289" customFormat="1" x14ac:dyDescent="0.35"/>
    <row r="958" s="289" customFormat="1" x14ac:dyDescent="0.35"/>
    <row r="959" s="289" customFormat="1" x14ac:dyDescent="0.35"/>
    <row r="960" s="289" customFormat="1" x14ac:dyDescent="0.35"/>
    <row r="961" s="289" customFormat="1" x14ac:dyDescent="0.35"/>
    <row r="962" s="289" customFormat="1" x14ac:dyDescent="0.35"/>
    <row r="963" s="289" customFormat="1" x14ac:dyDescent="0.35"/>
    <row r="964" s="289" customFormat="1" x14ac:dyDescent="0.35"/>
    <row r="965" s="289" customFormat="1" x14ac:dyDescent="0.35"/>
    <row r="966" s="289" customFormat="1" x14ac:dyDescent="0.35"/>
    <row r="967" s="289" customFormat="1" x14ac:dyDescent="0.35"/>
    <row r="968" s="289" customFormat="1" x14ac:dyDescent="0.35"/>
    <row r="969" s="289" customFormat="1" x14ac:dyDescent="0.35"/>
    <row r="970" s="289" customFormat="1" x14ac:dyDescent="0.35"/>
    <row r="971" s="289" customFormat="1" x14ac:dyDescent="0.35"/>
    <row r="972" s="289" customFormat="1" x14ac:dyDescent="0.35"/>
    <row r="973" s="289" customFormat="1" x14ac:dyDescent="0.35"/>
    <row r="974" s="289" customFormat="1" x14ac:dyDescent="0.35"/>
    <row r="975" s="289" customFormat="1" x14ac:dyDescent="0.35"/>
    <row r="976" s="289" customFormat="1" x14ac:dyDescent="0.35"/>
    <row r="977" s="289" customFormat="1" x14ac:dyDescent="0.35"/>
    <row r="978" s="289" customFormat="1" x14ac:dyDescent="0.35"/>
    <row r="979" s="289" customFormat="1" x14ac:dyDescent="0.35"/>
    <row r="980" s="289" customFormat="1" x14ac:dyDescent="0.35"/>
    <row r="981" s="289" customFormat="1" x14ac:dyDescent="0.35"/>
    <row r="982" s="289" customFormat="1" x14ac:dyDescent="0.35"/>
    <row r="983" s="289" customFormat="1" x14ac:dyDescent="0.35"/>
    <row r="984" s="289" customFormat="1" x14ac:dyDescent="0.35"/>
    <row r="985" s="289" customFormat="1" x14ac:dyDescent="0.35"/>
    <row r="986" s="289" customFormat="1" x14ac:dyDescent="0.35"/>
    <row r="987" s="289" customFormat="1" x14ac:dyDescent="0.35"/>
    <row r="988" s="289" customFormat="1" x14ac:dyDescent="0.35"/>
    <row r="989" s="289" customFormat="1" x14ac:dyDescent="0.35"/>
    <row r="990" s="289" customFormat="1" x14ac:dyDescent="0.35"/>
    <row r="991" s="289" customFormat="1" x14ac:dyDescent="0.35"/>
    <row r="992" s="289" customFormat="1" x14ac:dyDescent="0.35"/>
    <row r="993" s="289" customFormat="1" x14ac:dyDescent="0.35"/>
    <row r="994" s="289" customFormat="1" x14ac:dyDescent="0.35"/>
    <row r="995" s="289" customFormat="1" x14ac:dyDescent="0.35"/>
    <row r="996" s="289" customFormat="1" x14ac:dyDescent="0.35"/>
    <row r="997" s="289" customFormat="1" x14ac:dyDescent="0.35"/>
    <row r="998" s="289" customFormat="1" x14ac:dyDescent="0.35"/>
    <row r="999" s="289" customFormat="1" x14ac:dyDescent="0.35"/>
    <row r="1000" s="289" customFormat="1" x14ac:dyDescent="0.35"/>
    <row r="1001" s="289" customFormat="1" x14ac:dyDescent="0.35"/>
    <row r="1002" s="289" customFormat="1" x14ac:dyDescent="0.35"/>
    <row r="1003" s="289" customFormat="1" x14ac:dyDescent="0.35"/>
    <row r="1004" s="289" customFormat="1" x14ac:dyDescent="0.35"/>
    <row r="1005" s="289" customFormat="1" x14ac:dyDescent="0.35"/>
    <row r="1006" s="289" customFormat="1" x14ac:dyDescent="0.35"/>
    <row r="1007" s="289" customFormat="1" x14ac:dyDescent="0.35"/>
    <row r="1008" s="289" customFormat="1" x14ac:dyDescent="0.35"/>
    <row r="1009" s="289" customFormat="1" x14ac:dyDescent="0.35"/>
    <row r="1010" s="289" customFormat="1" x14ac:dyDescent="0.35"/>
    <row r="1011" s="289" customFormat="1" x14ac:dyDescent="0.35"/>
    <row r="1012" s="289" customFormat="1" x14ac:dyDescent="0.35"/>
    <row r="1013" s="289" customFormat="1" x14ac:dyDescent="0.35"/>
    <row r="1014" s="289" customFormat="1" x14ac:dyDescent="0.35"/>
    <row r="1015" s="289" customFormat="1" x14ac:dyDescent="0.35"/>
    <row r="1016" s="289" customFormat="1" x14ac:dyDescent="0.35"/>
    <row r="1017" s="289" customFormat="1" x14ac:dyDescent="0.35"/>
    <row r="1018" s="289" customFormat="1" x14ac:dyDescent="0.35"/>
    <row r="1019" s="289" customFormat="1" x14ac:dyDescent="0.35"/>
    <row r="1020" s="289" customFormat="1" x14ac:dyDescent="0.35"/>
    <row r="1021" s="289" customFormat="1" x14ac:dyDescent="0.35"/>
    <row r="1022" s="289" customFormat="1" x14ac:dyDescent="0.35"/>
    <row r="1023" s="289" customFormat="1" x14ac:dyDescent="0.35"/>
    <row r="1024" s="289" customFormat="1" x14ac:dyDescent="0.35"/>
    <row r="1025" s="289" customFormat="1" x14ac:dyDescent="0.35"/>
    <row r="1026" s="289" customFormat="1" x14ac:dyDescent="0.35"/>
    <row r="1027" s="289" customFormat="1" x14ac:dyDescent="0.35"/>
    <row r="1028" s="289" customFormat="1" x14ac:dyDescent="0.35"/>
    <row r="1029" s="289" customFormat="1" x14ac:dyDescent="0.35"/>
    <row r="1030" s="289" customFormat="1" x14ac:dyDescent="0.35"/>
    <row r="1031" s="289" customFormat="1" x14ac:dyDescent="0.35"/>
    <row r="1032" s="289" customFormat="1" x14ac:dyDescent="0.35"/>
    <row r="1033" s="289" customFormat="1" x14ac:dyDescent="0.35"/>
    <row r="1034" s="289" customFormat="1" x14ac:dyDescent="0.35"/>
    <row r="1035" s="289" customFormat="1" x14ac:dyDescent="0.35"/>
    <row r="1036" s="289" customFormat="1" x14ac:dyDescent="0.35"/>
    <row r="1037" s="289" customFormat="1" x14ac:dyDescent="0.35"/>
    <row r="1038" s="289" customFormat="1" x14ac:dyDescent="0.35"/>
    <row r="1039" s="289" customFormat="1" x14ac:dyDescent="0.35"/>
    <row r="1040" s="289" customFormat="1" x14ac:dyDescent="0.35"/>
    <row r="1041" s="289" customFormat="1" x14ac:dyDescent="0.35"/>
    <row r="1042" s="289" customFormat="1" x14ac:dyDescent="0.35"/>
    <row r="1043" s="289" customFormat="1" x14ac:dyDescent="0.35"/>
    <row r="1044" s="289" customFormat="1" x14ac:dyDescent="0.35"/>
    <row r="1045" s="289" customFormat="1" x14ac:dyDescent="0.35"/>
    <row r="1046" s="289" customFormat="1" x14ac:dyDescent="0.35"/>
    <row r="1047" s="289" customFormat="1" x14ac:dyDescent="0.35"/>
    <row r="1048" s="289" customFormat="1" x14ac:dyDescent="0.35"/>
    <row r="1049" s="289" customFormat="1" x14ac:dyDescent="0.35"/>
    <row r="1050" s="289" customFormat="1" x14ac:dyDescent="0.35"/>
    <row r="1051" s="289" customFormat="1" x14ac:dyDescent="0.35"/>
    <row r="1052" s="289" customFormat="1" x14ac:dyDescent="0.35"/>
    <row r="1053" s="289" customFormat="1" x14ac:dyDescent="0.35"/>
    <row r="1054" s="289" customFormat="1" x14ac:dyDescent="0.35"/>
    <row r="1055" s="289" customFormat="1" x14ac:dyDescent="0.35"/>
    <row r="1056" s="289" customFormat="1" x14ac:dyDescent="0.35"/>
    <row r="1057" s="289" customFormat="1" x14ac:dyDescent="0.35"/>
    <row r="1058" s="289" customFormat="1" x14ac:dyDescent="0.35"/>
    <row r="1059" s="289" customFormat="1" x14ac:dyDescent="0.35"/>
    <row r="1060" s="289" customFormat="1" x14ac:dyDescent="0.35"/>
    <row r="1061" s="289" customFormat="1" x14ac:dyDescent="0.35"/>
    <row r="1062" s="289" customFormat="1" x14ac:dyDescent="0.35"/>
    <row r="1063" s="289" customFormat="1" x14ac:dyDescent="0.35"/>
    <row r="1064" s="289" customFormat="1" x14ac:dyDescent="0.35"/>
    <row r="1065" s="289" customFormat="1" x14ac:dyDescent="0.35"/>
    <row r="1066" s="289" customFormat="1" x14ac:dyDescent="0.35"/>
    <row r="1067" s="289" customFormat="1" x14ac:dyDescent="0.35"/>
    <row r="1068" s="289" customFormat="1" x14ac:dyDescent="0.35"/>
    <row r="1069" s="289" customFormat="1" x14ac:dyDescent="0.35"/>
    <row r="1070" s="289" customFormat="1" x14ac:dyDescent="0.35"/>
    <row r="1071" s="289" customFormat="1" x14ac:dyDescent="0.35"/>
    <row r="1072" s="289" customFormat="1" x14ac:dyDescent="0.35"/>
    <row r="1073" s="289" customFormat="1" x14ac:dyDescent="0.35"/>
    <row r="1074" s="289" customFormat="1" x14ac:dyDescent="0.35"/>
    <row r="1075" s="289" customFormat="1" x14ac:dyDescent="0.35"/>
    <row r="1076" s="289" customFormat="1" x14ac:dyDescent="0.35"/>
    <row r="1077" s="289" customFormat="1" x14ac:dyDescent="0.35"/>
    <row r="1078" s="289" customFormat="1" x14ac:dyDescent="0.35"/>
    <row r="1079" s="289" customFormat="1" x14ac:dyDescent="0.35"/>
    <row r="1080" s="289" customFormat="1" x14ac:dyDescent="0.35"/>
    <row r="1081" s="289" customFormat="1" x14ac:dyDescent="0.35"/>
    <row r="1082" s="289" customFormat="1" x14ac:dyDescent="0.35"/>
    <row r="1083" s="289" customFormat="1" x14ac:dyDescent="0.35"/>
    <row r="1084" s="289" customFormat="1" x14ac:dyDescent="0.35"/>
    <row r="1085" s="289" customFormat="1" x14ac:dyDescent="0.35"/>
    <row r="1086" s="289" customFormat="1" x14ac:dyDescent="0.35"/>
    <row r="1087" s="289" customFormat="1" x14ac:dyDescent="0.35"/>
    <row r="1088" s="289" customFormat="1" x14ac:dyDescent="0.35"/>
    <row r="1089" s="289" customFormat="1" x14ac:dyDescent="0.35"/>
    <row r="1090" s="289" customFormat="1" x14ac:dyDescent="0.35"/>
    <row r="1091" s="289" customFormat="1" x14ac:dyDescent="0.35"/>
    <row r="1092" s="289" customFormat="1" x14ac:dyDescent="0.35"/>
    <row r="1093" s="289" customFormat="1" x14ac:dyDescent="0.35"/>
    <row r="1094" s="289" customFormat="1" x14ac:dyDescent="0.35"/>
    <row r="1095" s="289" customFormat="1" x14ac:dyDescent="0.35"/>
    <row r="1096" s="289" customFormat="1" x14ac:dyDescent="0.35"/>
    <row r="1097" s="289" customFormat="1" x14ac:dyDescent="0.35"/>
    <row r="1098" s="289" customFormat="1" x14ac:dyDescent="0.35"/>
    <row r="1099" s="289" customFormat="1" x14ac:dyDescent="0.35"/>
    <row r="1100" s="289" customFormat="1" x14ac:dyDescent="0.35"/>
    <row r="1101" s="289" customFormat="1" x14ac:dyDescent="0.35"/>
    <row r="1102" s="289" customFormat="1" x14ac:dyDescent="0.35"/>
    <row r="1103" s="289" customFormat="1" x14ac:dyDescent="0.35"/>
    <row r="1104" s="289" customFormat="1" x14ac:dyDescent="0.35"/>
    <row r="1105" s="289" customFormat="1" x14ac:dyDescent="0.35"/>
    <row r="1106" s="289" customFormat="1" x14ac:dyDescent="0.35"/>
    <row r="1107" s="289" customFormat="1" x14ac:dyDescent="0.35"/>
    <row r="1108" s="289" customFormat="1" x14ac:dyDescent="0.35"/>
    <row r="1109" s="289" customFormat="1" x14ac:dyDescent="0.35"/>
    <row r="1110" s="289" customFormat="1" x14ac:dyDescent="0.35"/>
    <row r="1111" s="289" customFormat="1" x14ac:dyDescent="0.35"/>
    <row r="1112" s="289" customFormat="1" x14ac:dyDescent="0.35"/>
    <row r="1113" s="289" customFormat="1" x14ac:dyDescent="0.35"/>
    <row r="1114" s="289" customFormat="1" x14ac:dyDescent="0.35"/>
    <row r="1115" s="289" customFormat="1" x14ac:dyDescent="0.35"/>
    <row r="1116" s="289" customFormat="1" x14ac:dyDescent="0.35"/>
    <row r="1117" s="289" customFormat="1" x14ac:dyDescent="0.35"/>
    <row r="1118" s="289" customFormat="1" x14ac:dyDescent="0.35"/>
    <row r="1119" s="289" customFormat="1" x14ac:dyDescent="0.35"/>
    <row r="1120" s="289" customFormat="1" x14ac:dyDescent="0.35"/>
    <row r="1121" s="289" customFormat="1" x14ac:dyDescent="0.35"/>
    <row r="1122" s="289" customFormat="1" x14ac:dyDescent="0.35"/>
    <row r="1123" s="289" customFormat="1" x14ac:dyDescent="0.35"/>
    <row r="1124" s="289" customFormat="1" x14ac:dyDescent="0.35"/>
    <row r="1125" s="289" customFormat="1" x14ac:dyDescent="0.35"/>
    <row r="1126" s="289" customFormat="1" x14ac:dyDescent="0.35"/>
    <row r="1127" s="289" customFormat="1" x14ac:dyDescent="0.35"/>
    <row r="1128" s="289" customFormat="1" x14ac:dyDescent="0.35"/>
    <row r="1129" s="289" customFormat="1" x14ac:dyDescent="0.35"/>
    <row r="1130" s="289" customFormat="1" x14ac:dyDescent="0.35"/>
    <row r="1131" s="289" customFormat="1" x14ac:dyDescent="0.35"/>
    <row r="1132" s="289" customFormat="1" x14ac:dyDescent="0.35"/>
    <row r="1133" s="289" customFormat="1" x14ac:dyDescent="0.35"/>
    <row r="1134" s="289" customFormat="1" x14ac:dyDescent="0.35"/>
    <row r="1135" s="289" customFormat="1" x14ac:dyDescent="0.35"/>
    <row r="1136" s="289" customFormat="1" x14ac:dyDescent="0.35"/>
    <row r="1137" s="289" customFormat="1" x14ac:dyDescent="0.35"/>
    <row r="1138" s="289" customFormat="1" x14ac:dyDescent="0.35"/>
    <row r="1139" s="289" customFormat="1" x14ac:dyDescent="0.35"/>
    <row r="1140" s="289" customFormat="1" x14ac:dyDescent="0.35"/>
    <row r="1141" s="289" customFormat="1" x14ac:dyDescent="0.35"/>
    <row r="1142" s="289" customFormat="1" x14ac:dyDescent="0.35"/>
    <row r="1143" s="289" customFormat="1" x14ac:dyDescent="0.35"/>
    <row r="1144" s="289" customFormat="1" x14ac:dyDescent="0.35"/>
    <row r="1145" s="289" customFormat="1" x14ac:dyDescent="0.35"/>
    <row r="1146" s="289" customFormat="1" x14ac:dyDescent="0.35"/>
    <row r="1147" s="289" customFormat="1" x14ac:dyDescent="0.35"/>
    <row r="1148" s="289" customFormat="1" x14ac:dyDescent="0.35"/>
    <row r="1149" s="289" customFormat="1" x14ac:dyDescent="0.35"/>
    <row r="1150" s="289" customFormat="1" x14ac:dyDescent="0.35"/>
    <row r="1151" s="289" customFormat="1" x14ac:dyDescent="0.35"/>
    <row r="1152" s="289" customFormat="1" x14ac:dyDescent="0.35"/>
    <row r="1153" s="289" customFormat="1" x14ac:dyDescent="0.35"/>
    <row r="1154" s="289" customFormat="1" x14ac:dyDescent="0.35"/>
    <row r="1155" s="289" customFormat="1" x14ac:dyDescent="0.35"/>
    <row r="1156" s="289" customFormat="1" x14ac:dyDescent="0.35"/>
    <row r="1157" s="289" customFormat="1" x14ac:dyDescent="0.35"/>
    <row r="1158" s="289" customFormat="1" x14ac:dyDescent="0.35"/>
    <row r="1159" s="289" customFormat="1" x14ac:dyDescent="0.35"/>
    <row r="1160" s="289" customFormat="1" x14ac:dyDescent="0.35"/>
    <row r="1161" s="289" customFormat="1" x14ac:dyDescent="0.35"/>
    <row r="1162" s="289" customFormat="1" x14ac:dyDescent="0.35"/>
    <row r="1163" s="289" customFormat="1" x14ac:dyDescent="0.35"/>
    <row r="1164" s="289" customFormat="1" x14ac:dyDescent="0.35"/>
    <row r="1165" s="289" customFormat="1" x14ac:dyDescent="0.35"/>
    <row r="1166" s="289" customFormat="1" x14ac:dyDescent="0.35"/>
    <row r="1167" s="289" customFormat="1" x14ac:dyDescent="0.35"/>
    <row r="1168" s="289" customFormat="1" x14ac:dyDescent="0.35"/>
    <row r="1169" s="289" customFormat="1" x14ac:dyDescent="0.35"/>
    <row r="1170" s="289" customFormat="1" x14ac:dyDescent="0.35"/>
    <row r="1171" s="289" customFormat="1" x14ac:dyDescent="0.35"/>
    <row r="1172" s="289" customFormat="1" x14ac:dyDescent="0.35"/>
    <row r="1173" s="289" customFormat="1" x14ac:dyDescent="0.35"/>
    <row r="1174" s="289" customFormat="1" x14ac:dyDescent="0.35"/>
    <row r="1175" s="289" customFormat="1" x14ac:dyDescent="0.35"/>
    <row r="1176" s="289" customFormat="1" x14ac:dyDescent="0.35"/>
    <row r="1177" s="289" customFormat="1" x14ac:dyDescent="0.35"/>
    <row r="1178" s="289" customFormat="1" x14ac:dyDescent="0.35"/>
    <row r="1179" s="289" customFormat="1" x14ac:dyDescent="0.35"/>
    <row r="1180" s="289" customFormat="1" x14ac:dyDescent="0.35"/>
    <row r="1181" s="289" customFormat="1" x14ac:dyDescent="0.35"/>
    <row r="1182" s="289" customFormat="1" x14ac:dyDescent="0.35"/>
    <row r="1183" s="289" customFormat="1" x14ac:dyDescent="0.35"/>
    <row r="1184" s="289" customFormat="1" x14ac:dyDescent="0.35"/>
    <row r="1185" s="289" customFormat="1" x14ac:dyDescent="0.35"/>
    <row r="1186" s="289" customFormat="1" x14ac:dyDescent="0.35"/>
    <row r="1187" s="289" customFormat="1" x14ac:dyDescent="0.35"/>
    <row r="1188" s="289" customFormat="1" x14ac:dyDescent="0.35"/>
    <row r="1189" s="289" customFormat="1" x14ac:dyDescent="0.35"/>
    <row r="1190" s="289" customFormat="1" x14ac:dyDescent="0.35"/>
    <row r="1191" s="289" customFormat="1" x14ac:dyDescent="0.35"/>
    <row r="1192" s="289" customFormat="1" x14ac:dyDescent="0.35"/>
    <row r="1193" s="289" customFormat="1" x14ac:dyDescent="0.35"/>
    <row r="1194" s="289" customFormat="1" x14ac:dyDescent="0.35"/>
    <row r="1195" s="289" customFormat="1" x14ac:dyDescent="0.35"/>
    <row r="1196" s="289" customFormat="1" x14ac:dyDescent="0.35"/>
    <row r="1197" s="289" customFormat="1" x14ac:dyDescent="0.35"/>
    <row r="1198" s="289" customFormat="1" x14ac:dyDescent="0.35"/>
    <row r="1199" s="289" customFormat="1" x14ac:dyDescent="0.35"/>
    <row r="1200" s="289" customFormat="1" x14ac:dyDescent="0.35"/>
    <row r="1201" s="289" customFormat="1" x14ac:dyDescent="0.35"/>
    <row r="1202" s="289" customFormat="1" x14ac:dyDescent="0.35"/>
    <row r="1203" s="289" customFormat="1" x14ac:dyDescent="0.35"/>
    <row r="1204" s="289" customFormat="1" x14ac:dyDescent="0.35"/>
    <row r="1205" s="289" customFormat="1" x14ac:dyDescent="0.35"/>
    <row r="1206" s="289" customFormat="1" x14ac:dyDescent="0.35"/>
    <row r="1207" s="289" customFormat="1" x14ac:dyDescent="0.35"/>
    <row r="1208" s="289" customFormat="1" x14ac:dyDescent="0.35"/>
    <row r="1209" s="289" customFormat="1" x14ac:dyDescent="0.35"/>
    <row r="1210" s="289" customFormat="1" x14ac:dyDescent="0.35"/>
    <row r="1211" s="289" customFormat="1" x14ac:dyDescent="0.35"/>
    <row r="1212" s="289" customFormat="1" x14ac:dyDescent="0.35"/>
    <row r="1213" s="289" customFormat="1" x14ac:dyDescent="0.35"/>
    <row r="1214" s="289" customFormat="1" x14ac:dyDescent="0.35"/>
    <row r="1215" s="289" customFormat="1" x14ac:dyDescent="0.35"/>
    <row r="1216" s="289" customFormat="1" x14ac:dyDescent="0.35"/>
    <row r="1217" s="289" customFormat="1" x14ac:dyDescent="0.35"/>
    <row r="1218" s="289" customFormat="1" x14ac:dyDescent="0.35"/>
    <row r="1219" s="289" customFormat="1" x14ac:dyDescent="0.35"/>
    <row r="1220" s="289" customFormat="1" x14ac:dyDescent="0.35"/>
    <row r="1221" s="289" customFormat="1" x14ac:dyDescent="0.35"/>
    <row r="1222" s="289" customFormat="1" x14ac:dyDescent="0.35"/>
    <row r="1223" s="289" customFormat="1" x14ac:dyDescent="0.35"/>
    <row r="1224" s="289" customFormat="1" x14ac:dyDescent="0.35"/>
    <row r="1225" s="289" customFormat="1" x14ac:dyDescent="0.35"/>
    <row r="1226" s="289" customFormat="1" x14ac:dyDescent="0.35"/>
    <row r="1227" s="289" customFormat="1" x14ac:dyDescent="0.35"/>
    <row r="1228" s="289" customFormat="1" x14ac:dyDescent="0.35"/>
    <row r="1229" s="289" customFormat="1" x14ac:dyDescent="0.35"/>
    <row r="1230" s="289" customFormat="1" x14ac:dyDescent="0.35"/>
    <row r="1231" s="289" customFormat="1" x14ac:dyDescent="0.35"/>
    <row r="1232" s="289" customFormat="1" x14ac:dyDescent="0.35"/>
    <row r="1233" s="289" customFormat="1" x14ac:dyDescent="0.35"/>
    <row r="1234" s="289" customFormat="1" x14ac:dyDescent="0.35"/>
    <row r="1235" s="289" customFormat="1" x14ac:dyDescent="0.35"/>
    <row r="1236" s="289" customFormat="1" x14ac:dyDescent="0.35"/>
    <row r="1237" s="289" customFormat="1" x14ac:dyDescent="0.35"/>
    <row r="1238" s="289" customFormat="1" x14ac:dyDescent="0.35"/>
    <row r="1239" s="289" customFormat="1" x14ac:dyDescent="0.35"/>
    <row r="1240" s="289" customFormat="1" x14ac:dyDescent="0.35"/>
    <row r="1241" s="289" customFormat="1" x14ac:dyDescent="0.35"/>
    <row r="1242" s="289" customFormat="1" x14ac:dyDescent="0.35"/>
    <row r="1243" s="289" customFormat="1" x14ac:dyDescent="0.35"/>
    <row r="1244" s="289" customFormat="1" x14ac:dyDescent="0.35"/>
    <row r="1245" s="289" customFormat="1" x14ac:dyDescent="0.35"/>
    <row r="1246" s="289" customFormat="1" x14ac:dyDescent="0.35"/>
    <row r="1247" s="289" customFormat="1" x14ac:dyDescent="0.35"/>
    <row r="1248" s="289" customFormat="1" x14ac:dyDescent="0.35"/>
    <row r="1249" s="289" customFormat="1" x14ac:dyDescent="0.35"/>
    <row r="1250" s="289" customFormat="1" x14ac:dyDescent="0.35"/>
    <row r="1251" s="289" customFormat="1" x14ac:dyDescent="0.35"/>
    <row r="1252" s="289" customFormat="1" x14ac:dyDescent="0.35"/>
    <row r="1253" s="289" customFormat="1" x14ac:dyDescent="0.35"/>
    <row r="1254" s="289" customFormat="1" x14ac:dyDescent="0.35"/>
    <row r="1255" s="289" customFormat="1" x14ac:dyDescent="0.35"/>
    <row r="1256" s="289" customFormat="1" x14ac:dyDescent="0.35"/>
    <row r="1257" s="289" customFormat="1" x14ac:dyDescent="0.35"/>
    <row r="1258" s="289" customFormat="1" x14ac:dyDescent="0.35"/>
    <row r="1259" s="289" customFormat="1" x14ac:dyDescent="0.35"/>
    <row r="1260" s="289" customFormat="1" x14ac:dyDescent="0.35"/>
    <row r="1261" s="289" customFormat="1" x14ac:dyDescent="0.35"/>
    <row r="1262" s="289" customFormat="1" x14ac:dyDescent="0.35"/>
    <row r="1263" s="289" customFormat="1" x14ac:dyDescent="0.35"/>
    <row r="1264" s="289" customFormat="1" x14ac:dyDescent="0.35"/>
    <row r="1265" s="289" customFormat="1" x14ac:dyDescent="0.35"/>
    <row r="1266" s="289" customFormat="1" x14ac:dyDescent="0.35"/>
    <row r="1267" s="289" customFormat="1" x14ac:dyDescent="0.35"/>
    <row r="1268" s="289" customFormat="1" x14ac:dyDescent="0.35"/>
    <row r="1269" s="289" customFormat="1" x14ac:dyDescent="0.35"/>
    <row r="1270" s="289" customFormat="1" x14ac:dyDescent="0.35"/>
    <row r="1271" s="289" customFormat="1" x14ac:dyDescent="0.35"/>
    <row r="1272" s="289" customFormat="1" x14ac:dyDescent="0.35"/>
    <row r="1273" s="289" customFormat="1" x14ac:dyDescent="0.35"/>
    <row r="1274" s="289" customFormat="1" x14ac:dyDescent="0.35"/>
    <row r="1275" s="289" customFormat="1" x14ac:dyDescent="0.35"/>
    <row r="1276" s="289" customFormat="1" x14ac:dyDescent="0.35"/>
    <row r="1277" s="289" customFormat="1" x14ac:dyDescent="0.35"/>
    <row r="1278" s="289" customFormat="1" x14ac:dyDescent="0.35"/>
    <row r="1279" s="289" customFormat="1" x14ac:dyDescent="0.35"/>
    <row r="1280" s="289" customFormat="1" x14ac:dyDescent="0.35"/>
    <row r="1281" s="289" customFormat="1" x14ac:dyDescent="0.35"/>
    <row r="1282" s="289" customFormat="1" x14ac:dyDescent="0.35"/>
    <row r="1283" s="289" customFormat="1" x14ac:dyDescent="0.35"/>
    <row r="1284" s="289" customFormat="1" x14ac:dyDescent="0.35"/>
    <row r="1285" s="289" customFormat="1" x14ac:dyDescent="0.35"/>
    <row r="1286" s="289" customFormat="1" x14ac:dyDescent="0.35"/>
    <row r="1287" s="289" customFormat="1" x14ac:dyDescent="0.35"/>
    <row r="1288" s="289" customFormat="1" x14ac:dyDescent="0.35"/>
    <row r="1289" s="289" customFormat="1" x14ac:dyDescent="0.35"/>
    <row r="1290" s="289" customFormat="1" x14ac:dyDescent="0.35"/>
    <row r="1291" s="289" customFormat="1" x14ac:dyDescent="0.35"/>
    <row r="1292" s="289" customFormat="1" x14ac:dyDescent="0.35"/>
    <row r="1293" s="289" customFormat="1" x14ac:dyDescent="0.35"/>
    <row r="1294" s="289" customFormat="1" x14ac:dyDescent="0.35"/>
    <row r="1295" s="289" customFormat="1" x14ac:dyDescent="0.35"/>
    <row r="1296" s="289" customFormat="1" x14ac:dyDescent="0.35"/>
    <row r="1297" s="289" customFormat="1" x14ac:dyDescent="0.35"/>
    <row r="1298" s="289" customFormat="1" x14ac:dyDescent="0.35"/>
    <row r="1299" s="289" customFormat="1" x14ac:dyDescent="0.35"/>
    <row r="1300" s="289" customFormat="1" x14ac:dyDescent="0.35"/>
    <row r="1301" s="289" customFormat="1" x14ac:dyDescent="0.35"/>
    <row r="1302" s="289" customFormat="1" x14ac:dyDescent="0.35"/>
    <row r="1303" s="289" customFormat="1" x14ac:dyDescent="0.35"/>
    <row r="1304" s="289" customFormat="1" x14ac:dyDescent="0.35"/>
    <row r="1305" s="289" customFormat="1" x14ac:dyDescent="0.35"/>
    <row r="1306" s="289" customFormat="1" x14ac:dyDescent="0.35"/>
    <row r="1307" s="289" customFormat="1" x14ac:dyDescent="0.35"/>
    <row r="1308" s="289" customFormat="1" x14ac:dyDescent="0.35"/>
    <row r="1309" s="289" customFormat="1" x14ac:dyDescent="0.35"/>
    <row r="1310" s="289" customFormat="1" x14ac:dyDescent="0.35"/>
    <row r="1311" s="289" customFormat="1" x14ac:dyDescent="0.35"/>
    <row r="1312" s="289" customFormat="1" x14ac:dyDescent="0.35"/>
    <row r="1313" s="289" customFormat="1" x14ac:dyDescent="0.35"/>
    <row r="1314" s="289" customFormat="1" x14ac:dyDescent="0.35"/>
    <row r="1315" s="289" customFormat="1" x14ac:dyDescent="0.35"/>
    <row r="1316" s="289" customFormat="1" x14ac:dyDescent="0.35"/>
    <row r="1317" s="289" customFormat="1" x14ac:dyDescent="0.35"/>
    <row r="1318" s="289" customFormat="1" x14ac:dyDescent="0.35"/>
    <row r="1319" s="289" customFormat="1" x14ac:dyDescent="0.35"/>
    <row r="1320" s="289" customFormat="1" x14ac:dyDescent="0.35"/>
    <row r="1321" s="289" customFormat="1" x14ac:dyDescent="0.35"/>
    <row r="1322" s="289" customFormat="1" x14ac:dyDescent="0.35"/>
    <row r="1323" s="289" customFormat="1" x14ac:dyDescent="0.35"/>
    <row r="1324" s="289" customFormat="1" x14ac:dyDescent="0.35"/>
    <row r="1325" s="289" customFormat="1" x14ac:dyDescent="0.35"/>
    <row r="1326" s="289" customFormat="1" x14ac:dyDescent="0.35"/>
    <row r="1327" s="289" customFormat="1" x14ac:dyDescent="0.35"/>
    <row r="1328" s="289" customFormat="1" x14ac:dyDescent="0.35"/>
    <row r="1329" s="289" customFormat="1" x14ac:dyDescent="0.35"/>
    <row r="1330" s="289" customFormat="1" x14ac:dyDescent="0.35"/>
    <row r="1331" s="289" customFormat="1" x14ac:dyDescent="0.35"/>
    <row r="1332" s="289" customFormat="1" x14ac:dyDescent="0.35"/>
    <row r="1333" s="289" customFormat="1" x14ac:dyDescent="0.35"/>
    <row r="1334" s="289" customFormat="1" x14ac:dyDescent="0.35"/>
    <row r="1335" s="289" customFormat="1" x14ac:dyDescent="0.35"/>
    <row r="1336" s="289" customFormat="1" x14ac:dyDescent="0.35"/>
    <row r="1337" s="289" customFormat="1" x14ac:dyDescent="0.35"/>
    <row r="1338" s="289" customFormat="1" x14ac:dyDescent="0.35"/>
    <row r="1339" s="289" customFormat="1" x14ac:dyDescent="0.35"/>
    <row r="1340" s="289" customFormat="1" x14ac:dyDescent="0.35"/>
    <row r="1341" s="289" customFormat="1" x14ac:dyDescent="0.35"/>
    <row r="1342" s="289" customFormat="1" x14ac:dyDescent="0.35"/>
    <row r="1343" s="289" customFormat="1" x14ac:dyDescent="0.35"/>
    <row r="1344" s="289" customFormat="1" x14ac:dyDescent="0.35"/>
    <row r="1345" s="289" customFormat="1" x14ac:dyDescent="0.35"/>
    <row r="1346" s="289" customFormat="1" x14ac:dyDescent="0.35"/>
    <row r="1347" s="289" customFormat="1" x14ac:dyDescent="0.35"/>
    <row r="1348" s="289" customFormat="1" x14ac:dyDescent="0.35"/>
    <row r="1349" s="289" customFormat="1" x14ac:dyDescent="0.35"/>
    <row r="1350" s="289" customFormat="1" x14ac:dyDescent="0.35"/>
    <row r="1351" s="289" customFormat="1" x14ac:dyDescent="0.35"/>
    <row r="1352" s="289" customFormat="1" x14ac:dyDescent="0.35"/>
    <row r="1353" s="289" customFormat="1" x14ac:dyDescent="0.35"/>
    <row r="1354" s="289" customFormat="1" x14ac:dyDescent="0.35"/>
    <row r="1355" s="289" customFormat="1" x14ac:dyDescent="0.35"/>
    <row r="1356" s="289" customFormat="1" x14ac:dyDescent="0.35"/>
    <row r="1357" s="289" customFormat="1" x14ac:dyDescent="0.35"/>
    <row r="1358" s="289" customFormat="1" x14ac:dyDescent="0.35"/>
    <row r="1359" s="289" customFormat="1" x14ac:dyDescent="0.35"/>
    <row r="1360" s="289" customFormat="1" x14ac:dyDescent="0.35"/>
    <row r="1361" s="289" customFormat="1" x14ac:dyDescent="0.35"/>
    <row r="1362" s="289" customFormat="1" x14ac:dyDescent="0.35"/>
    <row r="1363" s="289" customFormat="1" x14ac:dyDescent="0.35"/>
    <row r="1364" s="289" customFormat="1" x14ac:dyDescent="0.35"/>
    <row r="1365" s="289" customFormat="1" x14ac:dyDescent="0.35"/>
    <row r="1366" s="289" customFormat="1" x14ac:dyDescent="0.35"/>
    <row r="1367" s="289" customFormat="1" x14ac:dyDescent="0.35"/>
    <row r="1368" s="289" customFormat="1" x14ac:dyDescent="0.35"/>
    <row r="1369" s="289" customFormat="1" x14ac:dyDescent="0.35"/>
    <row r="1370" s="289" customFormat="1" x14ac:dyDescent="0.35"/>
    <row r="1371" s="289" customFormat="1" x14ac:dyDescent="0.35"/>
    <row r="1372" s="289" customFormat="1" x14ac:dyDescent="0.35"/>
    <row r="1373" s="289" customFormat="1" x14ac:dyDescent="0.35"/>
    <row r="1374" s="289" customFormat="1" x14ac:dyDescent="0.35"/>
    <row r="1375" s="289" customFormat="1" x14ac:dyDescent="0.35"/>
    <row r="1376" s="289" customFormat="1" x14ac:dyDescent="0.35"/>
    <row r="1377" s="289" customFormat="1" x14ac:dyDescent="0.35"/>
    <row r="1378" s="289" customFormat="1" x14ac:dyDescent="0.35"/>
    <row r="1379" s="289" customFormat="1" x14ac:dyDescent="0.35"/>
    <row r="1380" s="289" customFormat="1" x14ac:dyDescent="0.35"/>
    <row r="1381" s="289" customFormat="1" x14ac:dyDescent="0.35"/>
    <row r="1382" s="289" customFormat="1" x14ac:dyDescent="0.35"/>
    <row r="1383" s="289" customFormat="1" x14ac:dyDescent="0.35"/>
    <row r="1384" s="289" customFormat="1" x14ac:dyDescent="0.35"/>
    <row r="1385" s="289" customFormat="1" x14ac:dyDescent="0.35"/>
    <row r="1386" s="289" customFormat="1" x14ac:dyDescent="0.35"/>
    <row r="1387" s="289" customFormat="1" x14ac:dyDescent="0.35"/>
    <row r="1388" s="289" customFormat="1" x14ac:dyDescent="0.35"/>
    <row r="1389" s="289" customFormat="1" x14ac:dyDescent="0.35"/>
    <row r="1390" s="289" customFormat="1" x14ac:dyDescent="0.35"/>
    <row r="1391" s="289" customFormat="1" x14ac:dyDescent="0.35"/>
    <row r="1392" s="289" customFormat="1" x14ac:dyDescent="0.35"/>
    <row r="1393" s="289" customFormat="1" x14ac:dyDescent="0.35"/>
    <row r="1394" s="289" customFormat="1" x14ac:dyDescent="0.35"/>
    <row r="1395" s="289" customFormat="1" x14ac:dyDescent="0.35"/>
    <row r="1396" s="289" customFormat="1" x14ac:dyDescent="0.35"/>
    <row r="1397" s="289" customFormat="1" x14ac:dyDescent="0.35"/>
    <row r="1398" s="289" customFormat="1" x14ac:dyDescent="0.35"/>
    <row r="1399" s="289" customFormat="1" x14ac:dyDescent="0.35"/>
    <row r="1400" s="289" customFormat="1" x14ac:dyDescent="0.35"/>
    <row r="1401" s="289" customFormat="1" x14ac:dyDescent="0.35"/>
    <row r="1402" s="289" customFormat="1" x14ac:dyDescent="0.35"/>
    <row r="1403" s="289" customFormat="1" x14ac:dyDescent="0.35"/>
    <row r="1404" s="289" customFormat="1" x14ac:dyDescent="0.35"/>
    <row r="1405" s="289" customFormat="1" x14ac:dyDescent="0.35"/>
    <row r="1406" s="289" customFormat="1" x14ac:dyDescent="0.35"/>
    <row r="1407" s="289" customFormat="1" x14ac:dyDescent="0.35"/>
    <row r="1408" s="289" customFormat="1" x14ac:dyDescent="0.35"/>
    <row r="1409" s="289" customFormat="1" x14ac:dyDescent="0.35"/>
    <row r="1410" s="289" customFormat="1" x14ac:dyDescent="0.35"/>
    <row r="1411" s="289" customFormat="1" x14ac:dyDescent="0.35"/>
    <row r="1412" s="289" customFormat="1" x14ac:dyDescent="0.35"/>
    <row r="1413" s="289" customFormat="1" x14ac:dyDescent="0.35"/>
    <row r="1414" s="289" customFormat="1" x14ac:dyDescent="0.35"/>
    <row r="1415" s="289" customFormat="1" x14ac:dyDescent="0.35"/>
    <row r="1416" s="289" customFormat="1" x14ac:dyDescent="0.35"/>
    <row r="1417" s="289" customFormat="1" x14ac:dyDescent="0.35"/>
    <row r="1418" s="289" customFormat="1" x14ac:dyDescent="0.35"/>
    <row r="1419" s="289" customFormat="1" x14ac:dyDescent="0.35"/>
    <row r="1420" s="289" customFormat="1" x14ac:dyDescent="0.35"/>
    <row r="1421" s="289" customFormat="1" x14ac:dyDescent="0.35"/>
    <row r="1422" s="289" customFormat="1" x14ac:dyDescent="0.35"/>
    <row r="1423" s="289" customFormat="1" x14ac:dyDescent="0.35"/>
    <row r="1424" s="289" customFormat="1" x14ac:dyDescent="0.35"/>
    <row r="1425" s="289" customFormat="1" x14ac:dyDescent="0.35"/>
    <row r="1426" s="289" customFormat="1" x14ac:dyDescent="0.35"/>
    <row r="1427" s="289" customFormat="1" x14ac:dyDescent="0.35"/>
    <row r="1428" s="289" customFormat="1" x14ac:dyDescent="0.35"/>
    <row r="1429" s="289" customFormat="1" x14ac:dyDescent="0.35"/>
    <row r="1430" s="289" customFormat="1" x14ac:dyDescent="0.35"/>
    <row r="1431" s="289" customFormat="1" x14ac:dyDescent="0.35"/>
    <row r="1432" s="289" customFormat="1" x14ac:dyDescent="0.35"/>
    <row r="1433" s="289" customFormat="1" x14ac:dyDescent="0.35"/>
    <row r="1434" s="289" customFormat="1" x14ac:dyDescent="0.35"/>
    <row r="1435" s="289" customFormat="1" x14ac:dyDescent="0.35"/>
    <row r="1436" s="289" customFormat="1" x14ac:dyDescent="0.35"/>
    <row r="1437" s="289" customFormat="1" x14ac:dyDescent="0.35"/>
    <row r="1438" s="289" customFormat="1" x14ac:dyDescent="0.35"/>
    <row r="1439" s="289" customFormat="1" x14ac:dyDescent="0.35"/>
    <row r="1440" s="289" customFormat="1" x14ac:dyDescent="0.35"/>
    <row r="1441" s="289" customFormat="1" x14ac:dyDescent="0.35"/>
    <row r="1442" s="289" customFormat="1" x14ac:dyDescent="0.35"/>
    <row r="1443" s="289" customFormat="1" x14ac:dyDescent="0.35"/>
    <row r="1444" s="289" customFormat="1" x14ac:dyDescent="0.35"/>
    <row r="1445" s="289" customFormat="1" x14ac:dyDescent="0.35"/>
    <row r="1446" s="289" customFormat="1" x14ac:dyDescent="0.35"/>
    <row r="1447" s="289" customFormat="1" x14ac:dyDescent="0.35"/>
    <row r="1448" s="289" customFormat="1" x14ac:dyDescent="0.35"/>
    <row r="1449" s="289" customFormat="1" x14ac:dyDescent="0.35"/>
    <row r="1450" s="289" customFormat="1" x14ac:dyDescent="0.35"/>
    <row r="1451" s="289" customFormat="1" x14ac:dyDescent="0.35"/>
    <row r="1452" s="289" customFormat="1" x14ac:dyDescent="0.35"/>
    <row r="1453" s="289" customFormat="1" x14ac:dyDescent="0.35"/>
    <row r="1454" s="289" customFormat="1" x14ac:dyDescent="0.35"/>
    <row r="1455" s="289" customFormat="1" x14ac:dyDescent="0.35"/>
    <row r="1456" s="289" customFormat="1" x14ac:dyDescent="0.35"/>
    <row r="1457" s="289" customFormat="1" x14ac:dyDescent="0.35"/>
    <row r="1458" s="289" customFormat="1" x14ac:dyDescent="0.35"/>
    <row r="1459" s="289" customFormat="1" x14ac:dyDescent="0.35"/>
    <row r="1460" s="289" customFormat="1" x14ac:dyDescent="0.35"/>
    <row r="1461" s="289" customFormat="1" x14ac:dyDescent="0.35"/>
    <row r="1462" s="289" customFormat="1" x14ac:dyDescent="0.35"/>
    <row r="1463" s="289" customFormat="1" x14ac:dyDescent="0.35"/>
    <row r="1464" s="289" customFormat="1" x14ac:dyDescent="0.35"/>
    <row r="1465" s="289" customFormat="1" x14ac:dyDescent="0.35"/>
    <row r="1466" s="289" customFormat="1" x14ac:dyDescent="0.35"/>
    <row r="1467" s="289" customFormat="1" x14ac:dyDescent="0.35"/>
    <row r="1468" s="289" customFormat="1" x14ac:dyDescent="0.35"/>
    <row r="1469" s="289" customFormat="1" x14ac:dyDescent="0.35"/>
    <row r="1470" s="289" customFormat="1" x14ac:dyDescent="0.35"/>
    <row r="1471" s="289" customFormat="1" x14ac:dyDescent="0.35"/>
    <row r="1472" s="289" customFormat="1" x14ac:dyDescent="0.35"/>
    <row r="1473" s="289" customFormat="1" x14ac:dyDescent="0.35"/>
    <row r="1474" s="289" customFormat="1" x14ac:dyDescent="0.35"/>
    <row r="1475" s="289" customFormat="1" x14ac:dyDescent="0.35"/>
    <row r="1476" s="289" customFormat="1" x14ac:dyDescent="0.35"/>
    <row r="1477" s="289" customFormat="1" x14ac:dyDescent="0.35"/>
    <row r="1478" s="289" customFormat="1" x14ac:dyDescent="0.35"/>
    <row r="1479" s="289" customFormat="1" x14ac:dyDescent="0.35"/>
    <row r="1480" s="289" customFormat="1" x14ac:dyDescent="0.35"/>
    <row r="1481" s="289" customFormat="1" x14ac:dyDescent="0.35"/>
    <row r="1482" s="289" customFormat="1" x14ac:dyDescent="0.35"/>
    <row r="1483" s="289" customFormat="1" x14ac:dyDescent="0.35"/>
    <row r="1484" s="289" customFormat="1" x14ac:dyDescent="0.35"/>
    <row r="1485" s="289" customFormat="1" x14ac:dyDescent="0.35"/>
    <row r="1486" s="289" customFormat="1" x14ac:dyDescent="0.35"/>
    <row r="1487" s="289" customFormat="1" x14ac:dyDescent="0.35"/>
    <row r="1488" s="289" customFormat="1" x14ac:dyDescent="0.35"/>
    <row r="1489" s="289" customFormat="1" x14ac:dyDescent="0.35"/>
    <row r="1490" s="289" customFormat="1" x14ac:dyDescent="0.35"/>
    <row r="1491" s="289" customFormat="1" x14ac:dyDescent="0.35"/>
    <row r="1492" s="289" customFormat="1" x14ac:dyDescent="0.35"/>
    <row r="1493" s="289" customFormat="1" x14ac:dyDescent="0.35"/>
    <row r="1494" s="289" customFormat="1" x14ac:dyDescent="0.35"/>
    <row r="1495" s="289" customFormat="1" x14ac:dyDescent="0.35"/>
    <row r="1496" s="289" customFormat="1" x14ac:dyDescent="0.35"/>
    <row r="1497" s="289" customFormat="1" x14ac:dyDescent="0.35"/>
    <row r="1498" s="289" customFormat="1" x14ac:dyDescent="0.35"/>
    <row r="1499" s="289" customFormat="1" x14ac:dyDescent="0.35"/>
    <row r="1500" s="289" customFormat="1" x14ac:dyDescent="0.35"/>
    <row r="1501" s="289" customFormat="1" x14ac:dyDescent="0.35"/>
    <row r="1502" s="289" customFormat="1" x14ac:dyDescent="0.35"/>
    <row r="1503" s="289" customFormat="1" x14ac:dyDescent="0.35"/>
    <row r="1504" s="289" customFormat="1" x14ac:dyDescent="0.35"/>
    <row r="1505" s="289" customFormat="1" x14ac:dyDescent="0.35"/>
    <row r="1506" s="289" customFormat="1" x14ac:dyDescent="0.35"/>
    <row r="1507" s="289" customFormat="1" x14ac:dyDescent="0.35"/>
    <row r="1508" s="289" customFormat="1" x14ac:dyDescent="0.35"/>
    <row r="1509" s="289" customFormat="1" x14ac:dyDescent="0.35"/>
    <row r="1510" s="289" customFormat="1" x14ac:dyDescent="0.35"/>
    <row r="1511" s="289" customFormat="1" x14ac:dyDescent="0.35"/>
    <row r="1512" s="289" customFormat="1" x14ac:dyDescent="0.35"/>
    <row r="1513" s="289" customFormat="1" x14ac:dyDescent="0.35"/>
    <row r="1514" s="289" customFormat="1" x14ac:dyDescent="0.35"/>
    <row r="1515" s="289" customFormat="1" x14ac:dyDescent="0.35"/>
    <row r="1516" s="289" customFormat="1" x14ac:dyDescent="0.35"/>
    <row r="1517" s="289" customFormat="1" x14ac:dyDescent="0.35"/>
    <row r="1518" s="289" customFormat="1" x14ac:dyDescent="0.35"/>
    <row r="1519" s="289" customFormat="1" x14ac:dyDescent="0.35"/>
    <row r="1520" s="289" customFormat="1" x14ac:dyDescent="0.35"/>
    <row r="1521" s="289" customFormat="1" x14ac:dyDescent="0.35"/>
    <row r="1522" s="289" customFormat="1" x14ac:dyDescent="0.35"/>
    <row r="1523" s="289" customFormat="1" x14ac:dyDescent="0.35"/>
    <row r="1524" s="289" customFormat="1" x14ac:dyDescent="0.35"/>
    <row r="1525" s="289" customFormat="1" x14ac:dyDescent="0.35"/>
    <row r="1526" s="289" customFormat="1" x14ac:dyDescent="0.35"/>
    <row r="1527" s="289" customFormat="1" x14ac:dyDescent="0.35"/>
    <row r="1528" s="289" customFormat="1" x14ac:dyDescent="0.35"/>
    <row r="1529" s="289" customFormat="1" x14ac:dyDescent="0.35"/>
    <row r="1530" s="289" customFormat="1" x14ac:dyDescent="0.35"/>
    <row r="1531" s="289" customFormat="1" x14ac:dyDescent="0.35"/>
    <row r="1532" s="289" customFormat="1" x14ac:dyDescent="0.35"/>
    <row r="1533" s="289" customFormat="1" x14ac:dyDescent="0.35"/>
    <row r="1534" s="289" customFormat="1" x14ac:dyDescent="0.35"/>
    <row r="1535" s="289" customFormat="1" x14ac:dyDescent="0.35"/>
  </sheetData>
  <mergeCells count="7">
    <mergeCell ref="D865:BZ865"/>
    <mergeCell ref="H8:BW8"/>
    <mergeCell ref="BZ8:EN8"/>
    <mergeCell ref="ER9:ER10"/>
    <mergeCell ref="F249:BW249"/>
    <mergeCell ref="BZ249:EO249"/>
    <mergeCell ref="D522:BZ522"/>
  </mergeCells>
  <pageMargins left="0.70866141732283472" right="0.70866141732283472" top="0.74803149606299213" bottom="0.74803149606299213" header="0.31496062992125984" footer="0.31496062992125984"/>
  <pageSetup scale="35" fitToWidth="2" fitToHeight="2" orientation="portrait" r:id="rId1"/>
  <rowBreaks count="1" manualBreakCount="1">
    <brk id="192" max="14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4546-FB22-4B17-A986-B0A70213DF0D}">
  <dimension ref="D1:ER418"/>
  <sheetViews>
    <sheetView view="pageBreakPreview" topLeftCell="A148" zoomScale="90" zoomScaleNormal="100" zoomScaleSheetLayoutView="90" workbookViewId="0">
      <selection activeCell="H79" sqref="H79"/>
    </sheetView>
  </sheetViews>
  <sheetFormatPr defaultColWidth="9.23046875" defaultRowHeight="12.9" x14ac:dyDescent="0.35"/>
  <cols>
    <col min="1" max="1" width="1.69140625" style="289" customWidth="1"/>
    <col min="2" max="3" width="0.921875" style="289" customWidth="1"/>
    <col min="4" max="4" width="31.84375" style="289" customWidth="1"/>
    <col min="5" max="5" width="3.3046875" style="289" customWidth="1"/>
    <col min="6" max="7" width="0.921875" style="289" customWidth="1"/>
    <col min="8" max="8" width="16.15234375" style="289" customWidth="1"/>
    <col min="9" max="12" width="0.921875" style="289" customWidth="1"/>
    <col min="13" max="13" width="16.765625" style="289" customWidth="1"/>
    <col min="14" max="15" width="0.921875" style="289" customWidth="1"/>
    <col min="16" max="17" width="0.921875" style="289" hidden="1" customWidth="1"/>
    <col min="18" max="18" width="14.61328125" style="289" hidden="1" customWidth="1"/>
    <col min="19" max="19" width="2.765625" style="289" hidden="1" customWidth="1"/>
    <col min="20" max="22" width="0.921875" style="289" hidden="1" customWidth="1"/>
    <col min="23" max="23" width="14.61328125" style="289" hidden="1" customWidth="1"/>
    <col min="24" max="27" width="0.921875" style="289" hidden="1" customWidth="1"/>
    <col min="28" max="28" width="14.61328125" style="289" hidden="1" customWidth="1"/>
    <col min="29" max="32" width="0.921875" style="289" hidden="1" customWidth="1"/>
    <col min="33" max="33" width="14.61328125" style="289" hidden="1" customWidth="1"/>
    <col min="34" max="37" width="0.921875" style="289" hidden="1" customWidth="1"/>
    <col min="38" max="38" width="14.61328125" style="289" hidden="1" customWidth="1"/>
    <col min="39" max="42" width="0.921875" style="289" hidden="1" customWidth="1"/>
    <col min="43" max="43" width="14.61328125" style="289" hidden="1" customWidth="1"/>
    <col min="44" max="47" width="0.921875" style="289" hidden="1" customWidth="1"/>
    <col min="48" max="48" width="14.61328125" style="289" hidden="1" customWidth="1"/>
    <col min="49" max="51" width="0.921875" style="289" hidden="1" customWidth="1"/>
    <col min="52" max="52" width="1.07421875" style="289" hidden="1" customWidth="1"/>
    <col min="53" max="53" width="14.61328125" style="289" hidden="1" customWidth="1"/>
    <col min="54" max="57" width="0.921875" style="289" hidden="1" customWidth="1"/>
    <col min="58" max="58" width="14.61328125" style="289" hidden="1" customWidth="1"/>
    <col min="59" max="62" width="0.921875" style="289" hidden="1" customWidth="1"/>
    <col min="63" max="63" width="14.61328125" style="289" hidden="1" customWidth="1"/>
    <col min="64" max="67" width="0.921875" style="289" hidden="1" customWidth="1"/>
    <col min="68" max="68" width="14.61328125" style="289" hidden="1" customWidth="1"/>
    <col min="69" max="72" width="0.921875" style="289" hidden="1" customWidth="1"/>
    <col min="73" max="73" width="14.61328125" style="289" hidden="1" customWidth="1"/>
    <col min="74" max="74" width="0.921875" style="289" hidden="1" customWidth="1"/>
    <col min="75" max="75" width="1.15234375" style="289" hidden="1" customWidth="1"/>
    <col min="76" max="77" width="0.921875" style="289" customWidth="1"/>
    <col min="78" max="78" width="16.15234375" style="289" customWidth="1"/>
    <col min="79" max="82" width="0.921875" style="289" customWidth="1"/>
    <col min="83" max="83" width="16.765625" style="289" customWidth="1"/>
    <col min="84" max="85" width="0.921875" style="289" customWidth="1"/>
    <col min="86" max="87" width="0.921875" style="289" hidden="1" customWidth="1"/>
    <col min="88" max="88" width="16.765625" style="289" hidden="1" customWidth="1"/>
    <col min="89" max="92" width="0.921875" style="289" hidden="1" customWidth="1"/>
    <col min="93" max="93" width="16.765625" style="289" hidden="1" customWidth="1"/>
    <col min="94" max="97" width="0.921875" style="289" hidden="1" customWidth="1"/>
    <col min="98" max="98" width="16.765625" style="289" hidden="1" customWidth="1"/>
    <col min="99" max="102" width="0.921875" style="289" hidden="1" customWidth="1"/>
    <col min="103" max="103" width="16.765625" style="289" hidden="1" customWidth="1"/>
    <col min="104" max="107" width="0.921875" style="289" hidden="1" customWidth="1"/>
    <col min="108" max="108" width="16.765625" style="289" hidden="1" customWidth="1"/>
    <col min="109" max="112" width="0.921875" style="289" hidden="1" customWidth="1"/>
    <col min="113" max="113" width="16.765625" style="289" hidden="1" customWidth="1"/>
    <col min="114" max="117" width="0.921875" style="289" hidden="1" customWidth="1"/>
    <col min="118" max="118" width="16.765625" style="289" hidden="1" customWidth="1"/>
    <col min="119" max="122" width="0.921875" style="289" hidden="1" customWidth="1"/>
    <col min="123" max="123" width="16.765625" style="289" hidden="1" customWidth="1"/>
    <col min="124" max="127" width="0.921875" style="289" hidden="1" customWidth="1"/>
    <col min="128" max="128" width="16.765625" style="289" hidden="1" customWidth="1"/>
    <col min="129" max="132" width="0.921875" style="289" hidden="1" customWidth="1"/>
    <col min="133" max="133" width="14.61328125" style="289" hidden="1" customWidth="1"/>
    <col min="134" max="137" width="0.921875" style="289" hidden="1" customWidth="1"/>
    <col min="138" max="138" width="16.765625" style="289" hidden="1" customWidth="1"/>
    <col min="139" max="142" width="0.921875" style="289" hidden="1" customWidth="1"/>
    <col min="143" max="143" width="14.61328125" style="289" hidden="1" customWidth="1"/>
    <col min="144" max="144" width="0.921875" style="289" hidden="1" customWidth="1"/>
    <col min="145" max="145" width="1.69140625" style="289" hidden="1" customWidth="1"/>
    <col min="146" max="146" width="3.07421875" style="289" customWidth="1"/>
    <col min="147" max="147" width="16.23046875" style="289" customWidth="1"/>
    <col min="148" max="148" width="18.921875" style="289" customWidth="1"/>
    <col min="149" max="16384" width="9.23046875" style="289"/>
  </cols>
  <sheetData>
    <row r="1" spans="4:148" ht="15.45" x14ac:dyDescent="0.4">
      <c r="D1" s="291" t="s">
        <v>411</v>
      </c>
      <c r="E1" s="393"/>
      <c r="F1" s="393"/>
      <c r="G1" s="393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  <c r="EO1" s="292"/>
    </row>
    <row r="2" spans="4:148" ht="15" customHeight="1" x14ac:dyDescent="0.35">
      <c r="D2" s="293"/>
      <c r="F2" s="337"/>
      <c r="G2" s="340"/>
      <c r="H2" s="737" t="str">
        <f>[16]Summary!H8</f>
        <v>2026/27</v>
      </c>
      <c r="I2" s="737"/>
      <c r="J2" s="737"/>
      <c r="K2" s="737"/>
      <c r="L2" s="737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8"/>
      <c r="AA2" s="738"/>
      <c r="AB2" s="738"/>
      <c r="AC2" s="738"/>
      <c r="AD2" s="738"/>
      <c r="AE2" s="738"/>
      <c r="AF2" s="738"/>
      <c r="AG2" s="738"/>
      <c r="AH2" s="738"/>
      <c r="AI2" s="738"/>
      <c r="AJ2" s="738"/>
      <c r="AK2" s="738"/>
      <c r="AL2" s="738"/>
      <c r="AM2" s="738"/>
      <c r="AN2" s="738"/>
      <c r="AO2" s="738"/>
      <c r="AP2" s="738"/>
      <c r="AQ2" s="738"/>
      <c r="AR2" s="738"/>
      <c r="AS2" s="738"/>
      <c r="AT2" s="738"/>
      <c r="AU2" s="738"/>
      <c r="AV2" s="738"/>
      <c r="AW2" s="738"/>
      <c r="AX2" s="738"/>
      <c r="AY2" s="738"/>
      <c r="AZ2" s="738"/>
      <c r="BA2" s="738"/>
      <c r="BB2" s="738"/>
      <c r="BC2" s="738"/>
      <c r="BD2" s="738"/>
      <c r="BE2" s="738"/>
      <c r="BF2" s="738"/>
      <c r="BG2" s="738"/>
      <c r="BH2" s="738"/>
      <c r="BI2" s="738"/>
      <c r="BJ2" s="738"/>
      <c r="BK2" s="738"/>
      <c r="BL2" s="738"/>
      <c r="BM2" s="738"/>
      <c r="BN2" s="738"/>
      <c r="BO2" s="738"/>
      <c r="BP2" s="738"/>
      <c r="BQ2" s="738"/>
      <c r="BR2" s="738"/>
      <c r="BS2" s="738"/>
      <c r="BT2" s="738"/>
      <c r="BU2" s="738"/>
      <c r="BV2" s="447"/>
      <c r="BW2" s="447"/>
      <c r="BX2" s="446"/>
      <c r="BY2" s="447"/>
      <c r="BZ2" s="737" t="str">
        <f>[16]Summary!BZ8</f>
        <v>2025/26</v>
      </c>
      <c r="CA2" s="737"/>
      <c r="CB2" s="737"/>
      <c r="CC2" s="737"/>
      <c r="CD2" s="737"/>
      <c r="CE2" s="738"/>
      <c r="CF2" s="738"/>
      <c r="CG2" s="738"/>
      <c r="CH2" s="738"/>
      <c r="CI2" s="738"/>
      <c r="CJ2" s="738"/>
      <c r="CK2" s="738"/>
      <c r="CL2" s="738"/>
      <c r="CM2" s="738"/>
      <c r="CN2" s="738"/>
      <c r="CO2" s="738"/>
      <c r="CP2" s="738"/>
      <c r="CQ2" s="738"/>
      <c r="CR2" s="738"/>
      <c r="CS2" s="738"/>
      <c r="CT2" s="738"/>
      <c r="CU2" s="738"/>
      <c r="CV2" s="738"/>
      <c r="CW2" s="738"/>
      <c r="CX2" s="738"/>
      <c r="CY2" s="738"/>
      <c r="CZ2" s="738"/>
      <c r="DA2" s="738"/>
      <c r="DB2" s="738"/>
      <c r="DC2" s="738"/>
      <c r="DD2" s="738"/>
      <c r="DE2" s="738"/>
      <c r="DF2" s="738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738"/>
      <c r="DW2" s="738"/>
      <c r="DX2" s="738"/>
      <c r="DY2" s="738"/>
      <c r="DZ2" s="738"/>
      <c r="EA2" s="738"/>
      <c r="EB2" s="738"/>
      <c r="EC2" s="738"/>
      <c r="ED2" s="738"/>
      <c r="EE2" s="738"/>
      <c r="EF2" s="738"/>
      <c r="EG2" s="738"/>
      <c r="EH2" s="738"/>
      <c r="EI2" s="738"/>
      <c r="EJ2" s="738"/>
      <c r="EK2" s="738"/>
      <c r="EL2" s="738"/>
      <c r="EM2" s="738"/>
      <c r="EN2" s="340"/>
      <c r="EO2" s="340"/>
      <c r="EP2" s="301"/>
    </row>
    <row r="3" spans="4:148" ht="18" customHeight="1" x14ac:dyDescent="0.35">
      <c r="D3" s="301"/>
      <c r="F3" s="313"/>
      <c r="H3" s="304" t="str">
        <f>[16]Domlongtermissues!H9</f>
        <v>Budget</v>
      </c>
      <c r="I3" s="304"/>
      <c r="J3" s="304"/>
      <c r="K3" s="303"/>
      <c r="L3" s="304"/>
      <c r="M3" s="304" t="s">
        <v>4</v>
      </c>
      <c r="N3" s="304"/>
      <c r="O3" s="304"/>
      <c r="P3" s="303"/>
      <c r="Q3" s="304"/>
      <c r="R3" s="304" t="s">
        <v>5</v>
      </c>
      <c r="S3" s="304"/>
      <c r="T3" s="304"/>
      <c r="U3" s="303"/>
      <c r="V3" s="304"/>
      <c r="W3" s="304" t="s">
        <v>6</v>
      </c>
      <c r="X3" s="304"/>
      <c r="Y3" s="304"/>
      <c r="Z3" s="303"/>
      <c r="AA3" s="304"/>
      <c r="AB3" s="304" t="s">
        <v>7</v>
      </c>
      <c r="AC3" s="304"/>
      <c r="AD3" s="304"/>
      <c r="AE3" s="303"/>
      <c r="AF3" s="304"/>
      <c r="AG3" s="304" t="s">
        <v>8</v>
      </c>
      <c r="AH3" s="304"/>
      <c r="AI3" s="304"/>
      <c r="AJ3" s="303"/>
      <c r="AK3" s="304"/>
      <c r="AL3" s="304" t="s">
        <v>9</v>
      </c>
      <c r="AM3" s="304"/>
      <c r="AN3" s="304"/>
      <c r="AO3" s="303"/>
      <c r="AP3" s="304"/>
      <c r="AQ3" s="304" t="s">
        <v>10</v>
      </c>
      <c r="AR3" s="304"/>
      <c r="AS3" s="304"/>
      <c r="AT3" s="303"/>
      <c r="AU3" s="304"/>
      <c r="AV3" s="304" t="s">
        <v>11</v>
      </c>
      <c r="AW3" s="304"/>
      <c r="AX3" s="304"/>
      <c r="AY3" s="303"/>
      <c r="AZ3" s="304"/>
      <c r="BA3" s="304" t="s">
        <v>12</v>
      </c>
      <c r="BB3" s="304"/>
      <c r="BC3" s="304"/>
      <c r="BD3" s="303"/>
      <c r="BE3" s="304"/>
      <c r="BF3" s="304" t="s">
        <v>13</v>
      </c>
      <c r="BG3" s="304"/>
      <c r="BH3" s="304"/>
      <c r="BI3" s="303"/>
      <c r="BJ3" s="304"/>
      <c r="BK3" s="304" t="s">
        <v>14</v>
      </c>
      <c r="BL3" s="304"/>
      <c r="BM3" s="304"/>
      <c r="BN3" s="303"/>
      <c r="BO3" s="304"/>
      <c r="BP3" s="304" t="s">
        <v>15</v>
      </c>
      <c r="BQ3" s="304"/>
      <c r="BR3" s="304"/>
      <c r="BS3" s="303"/>
      <c r="BT3" s="304"/>
      <c r="BU3" s="304" t="s">
        <v>16</v>
      </c>
      <c r="BV3" s="304"/>
      <c r="BW3" s="304"/>
      <c r="BX3" s="305"/>
      <c r="BY3" s="304"/>
      <c r="BZ3" s="399" t="str">
        <f>[16]Domlongtermissues!BZ9</f>
        <v>Preliminary</v>
      </c>
      <c r="CA3" s="304"/>
      <c r="CB3" s="304"/>
      <c r="CC3" s="303"/>
      <c r="CD3" s="304"/>
      <c r="CE3" s="304" t="s">
        <v>4</v>
      </c>
      <c r="CF3" s="304"/>
      <c r="CG3" s="304"/>
      <c r="CH3" s="303"/>
      <c r="CI3" s="304"/>
      <c r="CJ3" s="304" t="s">
        <v>5</v>
      </c>
      <c r="CK3" s="304"/>
      <c r="CL3" s="304"/>
      <c r="CM3" s="303"/>
      <c r="CN3" s="304"/>
      <c r="CO3" s="304" t="s">
        <v>6</v>
      </c>
      <c r="CP3" s="304"/>
      <c r="CQ3" s="304"/>
      <c r="CR3" s="303"/>
      <c r="CS3" s="304"/>
      <c r="CT3" s="304" t="s">
        <v>7</v>
      </c>
      <c r="CU3" s="304"/>
      <c r="CV3" s="304"/>
      <c r="CW3" s="303"/>
      <c r="CX3" s="304"/>
      <c r="CY3" s="304" t="s">
        <v>8</v>
      </c>
      <c r="CZ3" s="304"/>
      <c r="DA3" s="304"/>
      <c r="DB3" s="303"/>
      <c r="DC3" s="304"/>
      <c r="DD3" s="304" t="s">
        <v>9</v>
      </c>
      <c r="DE3" s="304"/>
      <c r="DF3" s="304"/>
      <c r="DG3" s="303"/>
      <c r="DH3" s="304"/>
      <c r="DI3" s="304" t="s">
        <v>10</v>
      </c>
      <c r="DJ3" s="304"/>
      <c r="DK3" s="304"/>
      <c r="DL3" s="303"/>
      <c r="DM3" s="304"/>
      <c r="DN3" s="304" t="s">
        <v>11</v>
      </c>
      <c r="DO3" s="304"/>
      <c r="DP3" s="304"/>
      <c r="DQ3" s="303"/>
      <c r="DR3" s="304"/>
      <c r="DS3" s="304" t="s">
        <v>12</v>
      </c>
      <c r="DT3" s="304"/>
      <c r="DU3" s="304"/>
      <c r="DV3" s="303"/>
      <c r="DW3" s="304"/>
      <c r="DX3" s="304" t="s">
        <v>13</v>
      </c>
      <c r="DY3" s="304"/>
      <c r="DZ3" s="304"/>
      <c r="EA3" s="303"/>
      <c r="EB3" s="304"/>
      <c r="EC3" s="304" t="s">
        <v>14</v>
      </c>
      <c r="ED3" s="304"/>
      <c r="EE3" s="304"/>
      <c r="EF3" s="303"/>
      <c r="EG3" s="304"/>
      <c r="EH3" s="304" t="s">
        <v>283</v>
      </c>
      <c r="EI3" s="304"/>
      <c r="EJ3" s="304"/>
      <c r="EK3" s="303"/>
      <c r="EL3" s="304"/>
      <c r="EM3" s="304" t="s">
        <v>16</v>
      </c>
      <c r="EP3" s="301"/>
      <c r="ER3" s="734"/>
    </row>
    <row r="4" spans="4:148" x14ac:dyDescent="0.35">
      <c r="D4" s="306" t="s">
        <v>19</v>
      </c>
      <c r="E4" s="401"/>
      <c r="F4" s="402"/>
      <c r="G4" s="401"/>
      <c r="H4" s="310" t="s">
        <v>284</v>
      </c>
      <c r="I4" s="310"/>
      <c r="J4" s="310"/>
      <c r="K4" s="309"/>
      <c r="L4" s="310"/>
      <c r="M4" s="310"/>
      <c r="N4" s="310"/>
      <c r="O4" s="310"/>
      <c r="P4" s="309"/>
      <c r="Q4" s="310"/>
      <c r="R4" s="310"/>
      <c r="S4" s="310"/>
      <c r="T4" s="310"/>
      <c r="U4" s="309"/>
      <c r="V4" s="310"/>
      <c r="W4" s="310"/>
      <c r="X4" s="310"/>
      <c r="Y4" s="310"/>
      <c r="Z4" s="309"/>
      <c r="AA4" s="310"/>
      <c r="AB4" s="310"/>
      <c r="AC4" s="310"/>
      <c r="AD4" s="310"/>
      <c r="AE4" s="309"/>
      <c r="AF4" s="310"/>
      <c r="AG4" s="310"/>
      <c r="AH4" s="310"/>
      <c r="AI4" s="310"/>
      <c r="AJ4" s="309"/>
      <c r="AK4" s="310"/>
      <c r="AL4" s="310"/>
      <c r="AM4" s="310"/>
      <c r="AN4" s="310"/>
      <c r="AO4" s="309"/>
      <c r="AP4" s="310"/>
      <c r="AQ4" s="310"/>
      <c r="AR4" s="310"/>
      <c r="AS4" s="310"/>
      <c r="AT4" s="309"/>
      <c r="AU4" s="310"/>
      <c r="AV4" s="310"/>
      <c r="AW4" s="310"/>
      <c r="AX4" s="310"/>
      <c r="AY4" s="309"/>
      <c r="AZ4" s="310"/>
      <c r="BA4" s="310"/>
      <c r="BB4" s="310"/>
      <c r="BC4" s="310"/>
      <c r="BD4" s="309"/>
      <c r="BE4" s="310"/>
      <c r="BF4" s="310"/>
      <c r="BG4" s="310"/>
      <c r="BH4" s="310"/>
      <c r="BI4" s="309"/>
      <c r="BJ4" s="310"/>
      <c r="BK4" s="310"/>
      <c r="BL4" s="310"/>
      <c r="BM4" s="310"/>
      <c r="BN4" s="309"/>
      <c r="BO4" s="310"/>
      <c r="BP4" s="310"/>
      <c r="BQ4" s="310"/>
      <c r="BR4" s="310"/>
      <c r="BS4" s="309"/>
      <c r="BT4" s="310"/>
      <c r="BU4" s="310"/>
      <c r="BV4" s="310"/>
      <c r="BW4" s="310"/>
      <c r="BX4" s="309"/>
      <c r="BY4" s="310"/>
      <c r="BZ4" s="310" t="s">
        <v>21</v>
      </c>
      <c r="CA4" s="310"/>
      <c r="CB4" s="310"/>
      <c r="CC4" s="309"/>
      <c r="CD4" s="310"/>
      <c r="CE4" s="310"/>
      <c r="CF4" s="310"/>
      <c r="CG4" s="310"/>
      <c r="CH4" s="309"/>
      <c r="CI4" s="310"/>
      <c r="CJ4" s="310"/>
      <c r="CK4" s="310"/>
      <c r="CL4" s="310"/>
      <c r="CM4" s="309"/>
      <c r="CN4" s="310"/>
      <c r="CO4" s="310"/>
      <c r="CP4" s="310"/>
      <c r="CQ4" s="310"/>
      <c r="CR4" s="309"/>
      <c r="CS4" s="310"/>
      <c r="CT4" s="310"/>
      <c r="CU4" s="310"/>
      <c r="CV4" s="310"/>
      <c r="CW4" s="309"/>
      <c r="CX4" s="310"/>
      <c r="CY4" s="310"/>
      <c r="CZ4" s="310"/>
      <c r="DA4" s="310"/>
      <c r="DB4" s="309"/>
      <c r="DC4" s="310"/>
      <c r="DD4" s="310"/>
      <c r="DE4" s="310"/>
      <c r="DF4" s="310"/>
      <c r="DG4" s="309"/>
      <c r="DH4" s="310"/>
      <c r="DI4" s="310"/>
      <c r="DJ4" s="310"/>
      <c r="DK4" s="310"/>
      <c r="DL4" s="309"/>
      <c r="DM4" s="310"/>
      <c r="DN4" s="310"/>
      <c r="DO4" s="310"/>
      <c r="DP4" s="310"/>
      <c r="DQ4" s="309"/>
      <c r="DR4" s="310"/>
      <c r="DS4" s="310"/>
      <c r="DT4" s="310"/>
      <c r="DU4" s="310"/>
      <c r="DV4" s="309"/>
      <c r="DW4" s="310"/>
      <c r="DX4" s="310"/>
      <c r="DY4" s="310"/>
      <c r="DZ4" s="310"/>
      <c r="EA4" s="309"/>
      <c r="EB4" s="310"/>
      <c r="EC4" s="310"/>
      <c r="ED4" s="310"/>
      <c r="EE4" s="310"/>
      <c r="EF4" s="309"/>
      <c r="EG4" s="310"/>
      <c r="EH4" s="310"/>
      <c r="EI4" s="310"/>
      <c r="EJ4" s="310"/>
      <c r="EK4" s="309"/>
      <c r="EL4" s="310"/>
      <c r="EM4" s="310"/>
      <c r="EN4" s="340"/>
      <c r="EO4" s="340"/>
      <c r="EP4" s="301"/>
      <c r="ER4" s="734"/>
    </row>
    <row r="5" spans="4:148" x14ac:dyDescent="0.35">
      <c r="D5" s="405"/>
      <c r="E5" s="342"/>
      <c r="F5" s="341"/>
      <c r="G5" s="342"/>
      <c r="H5" s="342"/>
      <c r="I5" s="342"/>
      <c r="J5" s="342"/>
      <c r="K5" s="341"/>
      <c r="L5" s="342"/>
      <c r="M5" s="342"/>
      <c r="N5" s="342"/>
      <c r="O5" s="342"/>
      <c r="P5" s="341"/>
      <c r="Q5" s="342"/>
      <c r="R5" s="342"/>
      <c r="S5" s="342"/>
      <c r="T5" s="342"/>
      <c r="U5" s="341"/>
      <c r="V5" s="342"/>
      <c r="W5" s="342"/>
      <c r="X5" s="342"/>
      <c r="Y5" s="342"/>
      <c r="Z5" s="341"/>
      <c r="AA5" s="342"/>
      <c r="AB5" s="342"/>
      <c r="AC5" s="342"/>
      <c r="AD5" s="342"/>
      <c r="AE5" s="341"/>
      <c r="AF5" s="342"/>
      <c r="AG5" s="342"/>
      <c r="AH5" s="342"/>
      <c r="AI5" s="342"/>
      <c r="AJ5" s="341"/>
      <c r="AK5" s="342"/>
      <c r="AL5" s="342"/>
      <c r="AM5" s="342"/>
      <c r="AN5" s="342"/>
      <c r="AO5" s="341"/>
      <c r="AP5" s="342"/>
      <c r="AQ5" s="342"/>
      <c r="AR5" s="342"/>
      <c r="AS5" s="342"/>
      <c r="AT5" s="341"/>
      <c r="AU5" s="342"/>
      <c r="AV5" s="342"/>
      <c r="AW5" s="342"/>
      <c r="AX5" s="342"/>
      <c r="AY5" s="341"/>
      <c r="AZ5" s="342"/>
      <c r="BA5" s="342"/>
      <c r="BB5" s="342"/>
      <c r="BC5" s="342"/>
      <c r="BD5" s="341"/>
      <c r="BE5" s="342"/>
      <c r="BF5" s="342"/>
      <c r="BG5" s="342"/>
      <c r="BH5" s="342"/>
      <c r="BI5" s="341"/>
      <c r="BJ5" s="342"/>
      <c r="BK5" s="342"/>
      <c r="BL5" s="342"/>
      <c r="BM5" s="342"/>
      <c r="BN5" s="341"/>
      <c r="BO5" s="342"/>
      <c r="BP5" s="342"/>
      <c r="BQ5" s="342"/>
      <c r="BR5" s="342"/>
      <c r="BS5" s="341"/>
      <c r="BT5" s="342"/>
      <c r="BX5" s="313"/>
      <c r="BZ5" s="342"/>
      <c r="CA5" s="342"/>
      <c r="CB5" s="342"/>
      <c r="CC5" s="341"/>
      <c r="CD5" s="342"/>
      <c r="CE5" s="342"/>
      <c r="CF5" s="342"/>
      <c r="CG5" s="342"/>
      <c r="CH5" s="341"/>
      <c r="CI5" s="342"/>
      <c r="CJ5" s="342"/>
      <c r="CK5" s="342"/>
      <c r="CL5" s="342"/>
      <c r="CM5" s="341"/>
      <c r="CN5" s="342"/>
      <c r="CO5" s="342"/>
      <c r="CP5" s="342"/>
      <c r="CQ5" s="342"/>
      <c r="CR5" s="341"/>
      <c r="CS5" s="342"/>
      <c r="CT5" s="342"/>
      <c r="CU5" s="342"/>
      <c r="CV5" s="342"/>
      <c r="CW5" s="341"/>
      <c r="CX5" s="342"/>
      <c r="CY5" s="342"/>
      <c r="CZ5" s="342"/>
      <c r="DA5" s="342"/>
      <c r="DB5" s="341"/>
      <c r="DC5" s="342"/>
      <c r="DD5" s="342"/>
      <c r="DE5" s="342"/>
      <c r="DF5" s="342"/>
      <c r="DG5" s="341"/>
      <c r="DH5" s="342"/>
      <c r="DI5" s="342"/>
      <c r="DJ5" s="342"/>
      <c r="DK5" s="342"/>
      <c r="DL5" s="341"/>
      <c r="DM5" s="342"/>
      <c r="DN5" s="342"/>
      <c r="DO5" s="342"/>
      <c r="DP5" s="342"/>
      <c r="DQ5" s="341"/>
      <c r="DR5" s="342"/>
      <c r="DS5" s="342"/>
      <c r="DT5" s="342"/>
      <c r="DU5" s="342"/>
      <c r="DV5" s="341"/>
      <c r="DW5" s="342"/>
      <c r="DX5" s="342"/>
      <c r="DY5" s="342"/>
      <c r="DZ5" s="342"/>
      <c r="EA5" s="341"/>
      <c r="EB5" s="342"/>
      <c r="EC5" s="342"/>
      <c r="ED5" s="342"/>
      <c r="EE5" s="342"/>
      <c r="EF5" s="341"/>
      <c r="EG5" s="342"/>
      <c r="EH5" s="342"/>
      <c r="EI5" s="342"/>
      <c r="EJ5" s="342"/>
      <c r="EK5" s="341"/>
      <c r="EL5" s="342"/>
      <c r="EP5" s="301"/>
    </row>
    <row r="6" spans="4:148" s="290" customFormat="1" x14ac:dyDescent="0.35">
      <c r="D6" s="314" t="s">
        <v>412</v>
      </c>
      <c r="F6" s="316"/>
      <c r="H6" s="463">
        <f>SUM(H7:H10)</f>
        <v>98589919</v>
      </c>
      <c r="I6" s="463"/>
      <c r="J6" s="463"/>
      <c r="K6" s="464"/>
      <c r="L6" s="463"/>
      <c r="M6" s="344">
        <f>SUM(M7:M10)</f>
        <v>11173779</v>
      </c>
      <c r="N6" s="344"/>
      <c r="O6" s="344"/>
      <c r="P6" s="343"/>
      <c r="Q6" s="344"/>
      <c r="R6" s="344">
        <f>SUM(R7:R10)</f>
        <v>0</v>
      </c>
      <c r="S6" s="344"/>
      <c r="T6" s="344"/>
      <c r="U6" s="343"/>
      <c r="V6" s="344"/>
      <c r="W6" s="344">
        <f>SUM(W7:W10)</f>
        <v>0</v>
      </c>
      <c r="X6" s="344"/>
      <c r="Y6" s="344"/>
      <c r="Z6" s="343"/>
      <c r="AA6" s="344"/>
      <c r="AB6" s="344">
        <f>SUM(AB7:AB10)</f>
        <v>0</v>
      </c>
      <c r="AC6" s="344"/>
      <c r="AD6" s="344"/>
      <c r="AE6" s="343"/>
      <c r="AF6" s="344"/>
      <c r="AG6" s="344">
        <f>SUM(AG7:AG10)</f>
        <v>0</v>
      </c>
      <c r="AH6" s="344"/>
      <c r="AI6" s="344"/>
      <c r="AJ6" s="343"/>
      <c r="AK6" s="344"/>
      <c r="AL6" s="344">
        <f>SUM(AL7:AL10)</f>
        <v>0</v>
      </c>
      <c r="AM6" s="344"/>
      <c r="AN6" s="344"/>
      <c r="AO6" s="343"/>
      <c r="AP6" s="344"/>
      <c r="AQ6" s="344">
        <f>SUM(AQ7:AQ10)</f>
        <v>0</v>
      </c>
      <c r="AR6" s="344"/>
      <c r="AS6" s="344"/>
      <c r="AT6" s="343"/>
      <c r="AU6" s="344"/>
      <c r="AV6" s="344">
        <f>SUM(AV7:AV10)</f>
        <v>0</v>
      </c>
      <c r="AW6" s="344"/>
      <c r="AX6" s="344"/>
      <c r="AY6" s="343"/>
      <c r="AZ6" s="344"/>
      <c r="BA6" s="344">
        <f>SUM(BA7:BA10)</f>
        <v>0</v>
      </c>
      <c r="BB6" s="344"/>
      <c r="BC6" s="344"/>
      <c r="BD6" s="343"/>
      <c r="BE6" s="344"/>
      <c r="BF6" s="344">
        <f>SUM(BF7:BF10)</f>
        <v>0</v>
      </c>
      <c r="BG6" s="344"/>
      <c r="BH6" s="344"/>
      <c r="BI6" s="343"/>
      <c r="BJ6" s="344"/>
      <c r="BK6" s="344">
        <f>SUM(BK7:BK10)</f>
        <v>0</v>
      </c>
      <c r="BL6" s="344"/>
      <c r="BM6" s="344"/>
      <c r="BN6" s="343"/>
      <c r="BO6" s="344"/>
      <c r="BP6" s="344">
        <f>SUM(BP7:BP10)</f>
        <v>0</v>
      </c>
      <c r="BQ6" s="344"/>
      <c r="BR6" s="344"/>
      <c r="BS6" s="343"/>
      <c r="BT6" s="344"/>
      <c r="BU6" s="344">
        <f>SUM(BU7:BU10)</f>
        <v>11173779</v>
      </c>
      <c r="BV6" s="344"/>
      <c r="BW6" s="344"/>
      <c r="BX6" s="343"/>
      <c r="BY6" s="344"/>
      <c r="BZ6" s="344">
        <f>SUM(BZ7:BZ10)</f>
        <v>199306942</v>
      </c>
      <c r="CA6" s="463"/>
      <c r="CB6" s="463"/>
      <c r="CC6" s="464"/>
      <c r="CD6" s="463"/>
      <c r="CE6" s="344">
        <f>SUM(CE7:CE10)</f>
        <v>5088862</v>
      </c>
      <c r="CF6" s="344"/>
      <c r="CG6" s="344"/>
      <c r="CH6" s="343"/>
      <c r="CI6" s="344"/>
      <c r="CJ6" s="344">
        <f>SUM(CJ7:CJ10)</f>
        <v>5445628</v>
      </c>
      <c r="CK6" s="344"/>
      <c r="CL6" s="344"/>
      <c r="CM6" s="343"/>
      <c r="CN6" s="344"/>
      <c r="CO6" s="344">
        <f>SUM(CO7:CO10)</f>
        <v>9784320</v>
      </c>
      <c r="CP6" s="344"/>
      <c r="CQ6" s="344"/>
      <c r="CR6" s="343"/>
      <c r="CS6" s="344"/>
      <c r="CT6" s="344">
        <f>SUM(CT7:CT10)</f>
        <v>7942597</v>
      </c>
      <c r="CU6" s="344"/>
      <c r="CV6" s="344"/>
      <c r="CW6" s="343"/>
      <c r="CX6" s="344"/>
      <c r="CY6" s="344">
        <f>SUM(CY7:CY10)</f>
        <v>8440359</v>
      </c>
      <c r="CZ6" s="344"/>
      <c r="DA6" s="344"/>
      <c r="DB6" s="343"/>
      <c r="DC6" s="344"/>
      <c r="DD6" s="344">
        <f>SUM(DD7:DD10)</f>
        <v>8896254</v>
      </c>
      <c r="DE6" s="344"/>
      <c r="DF6" s="344"/>
      <c r="DG6" s="343"/>
      <c r="DH6" s="344"/>
      <c r="DI6" s="344">
        <f>SUM(DI7:DI10)</f>
        <v>10091570</v>
      </c>
      <c r="DJ6" s="344"/>
      <c r="DK6" s="344"/>
      <c r="DL6" s="343"/>
      <c r="DM6" s="344"/>
      <c r="DN6" s="344">
        <f>SUM(DN7:DN10)</f>
        <v>12654748</v>
      </c>
      <c r="DO6" s="344"/>
      <c r="DP6" s="344"/>
      <c r="DQ6" s="343"/>
      <c r="DR6" s="344"/>
      <c r="DS6" s="344">
        <f>SUM(DS7:DS10)</f>
        <v>101932459</v>
      </c>
      <c r="DT6" s="344"/>
      <c r="DU6" s="344"/>
      <c r="DV6" s="343"/>
      <c r="DW6" s="344"/>
      <c r="DX6" s="344">
        <f>SUM(DX7:DX10)</f>
        <v>63733142</v>
      </c>
      <c r="DY6" s="344"/>
      <c r="DZ6" s="344"/>
      <c r="EA6" s="343"/>
      <c r="EB6" s="344"/>
      <c r="EC6" s="344">
        <f>SUM(EC7:EC10)</f>
        <v>7803657</v>
      </c>
      <c r="ED6" s="344"/>
      <c r="EE6" s="344"/>
      <c r="EF6" s="343"/>
      <c r="EG6" s="344"/>
      <c r="EH6" s="344">
        <f>SUM(EH7:EH10)</f>
        <v>11438819</v>
      </c>
      <c r="EI6" s="344"/>
      <c r="EJ6" s="344"/>
      <c r="EK6" s="343"/>
      <c r="EL6" s="344"/>
      <c r="EM6" s="344">
        <f>SUM(EM7:EM10)</f>
        <v>100993781</v>
      </c>
      <c r="EP6" s="314"/>
    </row>
    <row r="7" spans="4:148" x14ac:dyDescent="0.35">
      <c r="D7" s="301" t="s">
        <v>413</v>
      </c>
      <c r="F7" s="313"/>
      <c r="G7" s="345"/>
      <c r="H7" s="406">
        <f>H12</f>
        <v>98589919</v>
      </c>
      <c r="I7" s="408"/>
      <c r="J7" s="465"/>
      <c r="K7" s="466"/>
      <c r="L7" s="345"/>
      <c r="M7" s="406">
        <f>M12</f>
        <v>381700</v>
      </c>
      <c r="N7" s="408"/>
      <c r="O7" s="342"/>
      <c r="P7" s="341"/>
      <c r="Q7" s="345"/>
      <c r="R7" s="406">
        <f>R12</f>
        <v>0</v>
      </c>
      <c r="S7" s="408"/>
      <c r="T7" s="342"/>
      <c r="U7" s="341"/>
      <c r="V7" s="345"/>
      <c r="W7" s="406">
        <f>W12</f>
        <v>0</v>
      </c>
      <c r="X7" s="408"/>
      <c r="Y7" s="342"/>
      <c r="Z7" s="341"/>
      <c r="AA7" s="345"/>
      <c r="AB7" s="406">
        <f>AB12</f>
        <v>0</v>
      </c>
      <c r="AC7" s="408"/>
      <c r="AD7" s="342"/>
      <c r="AE7" s="341"/>
      <c r="AF7" s="345"/>
      <c r="AG7" s="406">
        <f>AG12</f>
        <v>0</v>
      </c>
      <c r="AH7" s="408"/>
      <c r="AI7" s="342"/>
      <c r="AJ7" s="341"/>
      <c r="AK7" s="345"/>
      <c r="AL7" s="406">
        <f>AL12</f>
        <v>0</v>
      </c>
      <c r="AM7" s="408"/>
      <c r="AN7" s="342"/>
      <c r="AO7" s="341"/>
      <c r="AP7" s="345"/>
      <c r="AQ7" s="406">
        <f>AQ12</f>
        <v>0</v>
      </c>
      <c r="AR7" s="408"/>
      <c r="AS7" s="342"/>
      <c r="AT7" s="341"/>
      <c r="AU7" s="345"/>
      <c r="AV7" s="406">
        <f>AV12</f>
        <v>0</v>
      </c>
      <c r="AW7" s="408"/>
      <c r="AX7" s="342"/>
      <c r="AY7" s="341"/>
      <c r="AZ7" s="345"/>
      <c r="BA7" s="406">
        <f>BA12</f>
        <v>0</v>
      </c>
      <c r="BB7" s="408"/>
      <c r="BC7" s="342"/>
      <c r="BD7" s="341"/>
      <c r="BE7" s="345"/>
      <c r="BF7" s="406">
        <f>BF12</f>
        <v>0</v>
      </c>
      <c r="BG7" s="408"/>
      <c r="BH7" s="342"/>
      <c r="BI7" s="341"/>
      <c r="BJ7" s="345"/>
      <c r="BK7" s="406">
        <f>BK12</f>
        <v>0</v>
      </c>
      <c r="BL7" s="408"/>
      <c r="BM7" s="342"/>
      <c r="BN7" s="341"/>
      <c r="BO7" s="345"/>
      <c r="BP7" s="406">
        <f>BP12</f>
        <v>0</v>
      </c>
      <c r="BQ7" s="408"/>
      <c r="BR7" s="341"/>
      <c r="BS7" s="341"/>
      <c r="BT7" s="345"/>
      <c r="BU7" s="406">
        <f>BU12</f>
        <v>381700</v>
      </c>
      <c r="BV7" s="408"/>
      <c r="BW7" s="342"/>
      <c r="BX7" s="341"/>
      <c r="BY7" s="345"/>
      <c r="BZ7" s="406">
        <f>BZ12</f>
        <v>102788440</v>
      </c>
      <c r="CA7" s="408"/>
      <c r="CB7" s="465"/>
      <c r="CC7" s="466"/>
      <c r="CD7" s="345"/>
      <c r="CE7" s="406">
        <f>CE12</f>
        <v>1891839</v>
      </c>
      <c r="CF7" s="408"/>
      <c r="CG7" s="342"/>
      <c r="CH7" s="341"/>
      <c r="CI7" s="345"/>
      <c r="CJ7" s="406">
        <f>CJ12</f>
        <v>945747</v>
      </c>
      <c r="CK7" s="408"/>
      <c r="CL7" s="342"/>
      <c r="CM7" s="341"/>
      <c r="CN7" s="345"/>
      <c r="CO7" s="406">
        <f>CO12</f>
        <v>413291</v>
      </c>
      <c r="CP7" s="408"/>
      <c r="CQ7" s="342"/>
      <c r="CR7" s="341"/>
      <c r="CS7" s="345"/>
      <c r="CT7" s="406">
        <f>CT12</f>
        <v>509726</v>
      </c>
      <c r="CU7" s="408"/>
      <c r="CV7" s="342"/>
      <c r="CW7" s="341"/>
      <c r="CX7" s="345"/>
      <c r="CY7" s="406">
        <f>CY12</f>
        <v>481932</v>
      </c>
      <c r="CZ7" s="408"/>
      <c r="DA7" s="342"/>
      <c r="DB7" s="341"/>
      <c r="DC7" s="345"/>
      <c r="DD7" s="406">
        <f>DD12</f>
        <v>394961</v>
      </c>
      <c r="DE7" s="408"/>
      <c r="DF7" s="342"/>
      <c r="DG7" s="341"/>
      <c r="DH7" s="345"/>
      <c r="DI7" s="406">
        <f>DI12</f>
        <v>486039</v>
      </c>
      <c r="DJ7" s="408"/>
      <c r="DK7" s="342"/>
      <c r="DL7" s="341"/>
      <c r="DM7" s="345"/>
      <c r="DN7" s="406">
        <f>DN12</f>
        <v>514052</v>
      </c>
      <c r="DO7" s="408"/>
      <c r="DP7" s="342"/>
      <c r="DQ7" s="341"/>
      <c r="DR7" s="345"/>
      <c r="DS7" s="406">
        <f>DS12</f>
        <v>96145194</v>
      </c>
      <c r="DT7" s="408"/>
      <c r="DU7" s="342"/>
      <c r="DV7" s="341"/>
      <c r="DW7" s="345"/>
      <c r="DX7" s="406">
        <f>DX12</f>
        <v>54816892</v>
      </c>
      <c r="DY7" s="408"/>
      <c r="DZ7" s="342"/>
      <c r="EA7" s="341"/>
      <c r="EB7" s="345"/>
      <c r="EC7" s="406">
        <f>EC12</f>
        <v>349641</v>
      </c>
      <c r="ED7" s="408"/>
      <c r="EE7" s="342"/>
      <c r="EF7" s="341"/>
      <c r="EG7" s="345"/>
      <c r="EH7" s="406">
        <f>EH12</f>
        <v>377048</v>
      </c>
      <c r="EI7" s="408"/>
      <c r="EJ7" s="342"/>
      <c r="EK7" s="341"/>
      <c r="EL7" s="345"/>
      <c r="EM7" s="406">
        <f>EM12</f>
        <v>97796758</v>
      </c>
      <c r="EN7" s="408"/>
      <c r="EP7" s="301"/>
      <c r="EQ7" s="290"/>
      <c r="ER7" s="290"/>
    </row>
    <row r="8" spans="4:148" x14ac:dyDescent="0.35">
      <c r="D8" s="301" t="s">
        <v>414</v>
      </c>
      <c r="F8" s="313"/>
      <c r="G8" s="341"/>
      <c r="H8" s="342">
        <f>H95</f>
        <v>0</v>
      </c>
      <c r="I8" s="409"/>
      <c r="J8" s="342"/>
      <c r="K8" s="341"/>
      <c r="L8" s="341"/>
      <c r="M8" s="342">
        <f>M95</f>
        <v>8605000</v>
      </c>
      <c r="N8" s="409"/>
      <c r="O8" s="342"/>
      <c r="P8" s="341"/>
      <c r="Q8" s="341"/>
      <c r="R8" s="342">
        <f>R95</f>
        <v>0</v>
      </c>
      <c r="S8" s="409"/>
      <c r="T8" s="342"/>
      <c r="U8" s="341"/>
      <c r="V8" s="341"/>
      <c r="W8" s="342">
        <f>W95</f>
        <v>0</v>
      </c>
      <c r="X8" s="409"/>
      <c r="Y8" s="342"/>
      <c r="Z8" s="341"/>
      <c r="AA8" s="341"/>
      <c r="AB8" s="342">
        <f>AB95</f>
        <v>0</v>
      </c>
      <c r="AC8" s="409"/>
      <c r="AD8" s="342"/>
      <c r="AE8" s="341"/>
      <c r="AF8" s="341"/>
      <c r="AG8" s="342">
        <f>AG95</f>
        <v>0</v>
      </c>
      <c r="AH8" s="409"/>
      <c r="AI8" s="342"/>
      <c r="AJ8" s="341"/>
      <c r="AK8" s="341"/>
      <c r="AL8" s="342">
        <f>AL95</f>
        <v>0</v>
      </c>
      <c r="AM8" s="409"/>
      <c r="AN8" s="342"/>
      <c r="AO8" s="341"/>
      <c r="AP8" s="341"/>
      <c r="AQ8" s="342">
        <f>AQ95</f>
        <v>0</v>
      </c>
      <c r="AR8" s="409"/>
      <c r="AS8" s="342"/>
      <c r="AT8" s="341"/>
      <c r="AU8" s="341"/>
      <c r="AV8" s="342">
        <f>AV95</f>
        <v>0</v>
      </c>
      <c r="AW8" s="409"/>
      <c r="AX8" s="342"/>
      <c r="AY8" s="341"/>
      <c r="AZ8" s="341"/>
      <c r="BA8" s="342">
        <f>BA95</f>
        <v>0</v>
      </c>
      <c r="BB8" s="409"/>
      <c r="BC8" s="342"/>
      <c r="BD8" s="341"/>
      <c r="BE8" s="341"/>
      <c r="BF8" s="342">
        <f>BF95</f>
        <v>0</v>
      </c>
      <c r="BG8" s="409"/>
      <c r="BH8" s="342"/>
      <c r="BI8" s="341"/>
      <c r="BJ8" s="341"/>
      <c r="BK8" s="342">
        <f>BK95</f>
        <v>0</v>
      </c>
      <c r="BL8" s="409"/>
      <c r="BM8" s="342"/>
      <c r="BN8" s="341"/>
      <c r="BO8" s="341"/>
      <c r="BP8" s="342">
        <f>BP95</f>
        <v>0</v>
      </c>
      <c r="BQ8" s="409"/>
      <c r="BR8" s="341"/>
      <c r="BS8" s="341"/>
      <c r="BT8" s="341"/>
      <c r="BU8" s="342">
        <f>BU95</f>
        <v>8605000</v>
      </c>
      <c r="BV8" s="409"/>
      <c r="BW8" s="342"/>
      <c r="BX8" s="341"/>
      <c r="BY8" s="341"/>
      <c r="BZ8" s="342">
        <f>BZ95</f>
        <v>73610000</v>
      </c>
      <c r="CA8" s="409"/>
      <c r="CB8" s="342"/>
      <c r="CC8" s="341"/>
      <c r="CD8" s="341"/>
      <c r="CE8" s="342">
        <f>CE95</f>
        <v>1430000</v>
      </c>
      <c r="CF8" s="409"/>
      <c r="CG8" s="342"/>
      <c r="CH8" s="341"/>
      <c r="CI8" s="341"/>
      <c r="CJ8" s="342">
        <f>CJ95</f>
        <v>2925000</v>
      </c>
      <c r="CK8" s="409"/>
      <c r="CL8" s="342"/>
      <c r="CM8" s="341"/>
      <c r="CN8" s="341"/>
      <c r="CO8" s="342">
        <f>CO95</f>
        <v>6910000</v>
      </c>
      <c r="CP8" s="409"/>
      <c r="CQ8" s="342"/>
      <c r="CR8" s="341"/>
      <c r="CS8" s="341"/>
      <c r="CT8" s="342">
        <f>CT95</f>
        <v>6155000</v>
      </c>
      <c r="CU8" s="409"/>
      <c r="CV8" s="342"/>
      <c r="CW8" s="341"/>
      <c r="CX8" s="341"/>
      <c r="CY8" s="342">
        <f>CY95</f>
        <v>7095000</v>
      </c>
      <c r="CZ8" s="409"/>
      <c r="DA8" s="342"/>
      <c r="DB8" s="341"/>
      <c r="DC8" s="341"/>
      <c r="DD8" s="342">
        <f>DD95</f>
        <v>7530000</v>
      </c>
      <c r="DE8" s="409"/>
      <c r="DF8" s="342"/>
      <c r="DG8" s="341"/>
      <c r="DH8" s="341"/>
      <c r="DI8" s="342">
        <f>DI95</f>
        <v>8400000</v>
      </c>
      <c r="DJ8" s="409"/>
      <c r="DK8" s="342"/>
      <c r="DL8" s="341"/>
      <c r="DM8" s="341"/>
      <c r="DN8" s="342">
        <f>DN95</f>
        <v>6720000</v>
      </c>
      <c r="DO8" s="409"/>
      <c r="DP8" s="342"/>
      <c r="DQ8" s="341"/>
      <c r="DR8" s="341"/>
      <c r="DS8" s="342">
        <f>DS95</f>
        <v>5005000</v>
      </c>
      <c r="DT8" s="409"/>
      <c r="DU8" s="342"/>
      <c r="DV8" s="341"/>
      <c r="DW8" s="341"/>
      <c r="DX8" s="342">
        <f>DX95</f>
        <v>7140000</v>
      </c>
      <c r="DY8" s="409"/>
      <c r="DZ8" s="342"/>
      <c r="EA8" s="341"/>
      <c r="EB8" s="341"/>
      <c r="EC8" s="342">
        <f>EC95</f>
        <v>4750000</v>
      </c>
      <c r="ED8" s="409"/>
      <c r="EE8" s="342"/>
      <c r="EF8" s="341"/>
      <c r="EG8" s="341"/>
      <c r="EH8" s="342">
        <f>EH95</f>
        <v>9550000</v>
      </c>
      <c r="EI8" s="409"/>
      <c r="EJ8" s="342"/>
      <c r="EK8" s="341"/>
      <c r="EL8" s="341"/>
      <c r="EM8" s="342">
        <f>EM95</f>
        <v>1430000</v>
      </c>
      <c r="EN8" s="409"/>
      <c r="EP8" s="301"/>
      <c r="EQ8" s="290"/>
      <c r="ER8" s="290"/>
    </row>
    <row r="9" spans="4:148" x14ac:dyDescent="0.35">
      <c r="D9" s="301" t="s">
        <v>415</v>
      </c>
      <c r="F9" s="313"/>
      <c r="G9" s="341"/>
      <c r="H9" s="342">
        <f>H130</f>
        <v>0</v>
      </c>
      <c r="I9" s="409"/>
      <c r="J9" s="465"/>
      <c r="K9" s="466"/>
      <c r="L9" s="341"/>
      <c r="M9" s="342">
        <f>M130</f>
        <v>2187079</v>
      </c>
      <c r="N9" s="409"/>
      <c r="O9" s="465"/>
      <c r="P9" s="466"/>
      <c r="Q9" s="341"/>
      <c r="R9" s="342">
        <f>R130</f>
        <v>0</v>
      </c>
      <c r="S9" s="409"/>
      <c r="T9" s="342"/>
      <c r="U9" s="341"/>
      <c r="V9" s="341"/>
      <c r="W9" s="342">
        <f>W130</f>
        <v>0</v>
      </c>
      <c r="X9" s="409"/>
      <c r="Y9" s="342"/>
      <c r="Z9" s="341"/>
      <c r="AA9" s="341"/>
      <c r="AB9" s="342">
        <f>AB130</f>
        <v>0</v>
      </c>
      <c r="AC9" s="409"/>
      <c r="AD9" s="342"/>
      <c r="AE9" s="341"/>
      <c r="AF9" s="341"/>
      <c r="AG9" s="342">
        <f>AG130</f>
        <v>0</v>
      </c>
      <c r="AH9" s="409"/>
      <c r="AI9" s="342"/>
      <c r="AJ9" s="341"/>
      <c r="AK9" s="341"/>
      <c r="AL9" s="342">
        <f>AL130</f>
        <v>0</v>
      </c>
      <c r="AM9" s="409"/>
      <c r="AN9" s="342"/>
      <c r="AO9" s="341"/>
      <c r="AP9" s="341"/>
      <c r="AQ9" s="342">
        <f>AQ130</f>
        <v>0</v>
      </c>
      <c r="AR9" s="409"/>
      <c r="AS9" s="342"/>
      <c r="AT9" s="341"/>
      <c r="AU9" s="341"/>
      <c r="AV9" s="342">
        <f>AV130</f>
        <v>0</v>
      </c>
      <c r="AW9" s="409"/>
      <c r="AX9" s="342"/>
      <c r="AY9" s="341"/>
      <c r="AZ9" s="341"/>
      <c r="BA9" s="342">
        <f>BA130</f>
        <v>0</v>
      </c>
      <c r="BB9" s="409"/>
      <c r="BC9" s="342"/>
      <c r="BD9" s="341"/>
      <c r="BE9" s="341"/>
      <c r="BF9" s="342">
        <f>BF130</f>
        <v>0</v>
      </c>
      <c r="BG9" s="409"/>
      <c r="BH9" s="342"/>
      <c r="BI9" s="341"/>
      <c r="BJ9" s="341"/>
      <c r="BK9" s="342">
        <f>BK130</f>
        <v>0</v>
      </c>
      <c r="BL9" s="409"/>
      <c r="BM9" s="342"/>
      <c r="BN9" s="341"/>
      <c r="BO9" s="341"/>
      <c r="BP9" s="342">
        <f>BP130</f>
        <v>0</v>
      </c>
      <c r="BQ9" s="409"/>
      <c r="BR9" s="341"/>
      <c r="BS9" s="341"/>
      <c r="BT9" s="341"/>
      <c r="BU9" s="342">
        <f>BU130</f>
        <v>2187079</v>
      </c>
      <c r="BV9" s="409"/>
      <c r="BW9" s="342"/>
      <c r="BX9" s="341"/>
      <c r="BY9" s="341"/>
      <c r="BZ9" s="342">
        <f>BZ130</f>
        <v>22908502</v>
      </c>
      <c r="CA9" s="409"/>
      <c r="CB9" s="465"/>
      <c r="CC9" s="466"/>
      <c r="CD9" s="341"/>
      <c r="CE9" s="342">
        <f>CE130</f>
        <v>1767023</v>
      </c>
      <c r="CF9" s="409"/>
      <c r="CG9" s="465"/>
      <c r="CH9" s="466"/>
      <c r="CI9" s="341"/>
      <c r="CJ9" s="342">
        <f>CJ130</f>
        <v>1574881</v>
      </c>
      <c r="CK9" s="409"/>
      <c r="CL9" s="342"/>
      <c r="CM9" s="341"/>
      <c r="CN9" s="341"/>
      <c r="CO9" s="342">
        <f>CO130</f>
        <v>2461029</v>
      </c>
      <c r="CP9" s="409"/>
      <c r="CQ9" s="342"/>
      <c r="CR9" s="341"/>
      <c r="CS9" s="341"/>
      <c r="CT9" s="342">
        <f>CT130</f>
        <v>1277871</v>
      </c>
      <c r="CU9" s="409"/>
      <c r="CV9" s="342"/>
      <c r="CW9" s="341"/>
      <c r="CX9" s="341"/>
      <c r="CY9" s="342">
        <f>CY130</f>
        <v>863427</v>
      </c>
      <c r="CZ9" s="409"/>
      <c r="DA9" s="342"/>
      <c r="DB9" s="341"/>
      <c r="DC9" s="341"/>
      <c r="DD9" s="342">
        <f>DD130</f>
        <v>971293</v>
      </c>
      <c r="DE9" s="409"/>
      <c r="DF9" s="342"/>
      <c r="DG9" s="341"/>
      <c r="DH9" s="341"/>
      <c r="DI9" s="342">
        <f>DI130</f>
        <v>1205531</v>
      </c>
      <c r="DJ9" s="409"/>
      <c r="DK9" s="342"/>
      <c r="DL9" s="341"/>
      <c r="DM9" s="341"/>
      <c r="DN9" s="342">
        <f>DN130</f>
        <v>5420696</v>
      </c>
      <c r="DO9" s="409"/>
      <c r="DP9" s="342"/>
      <c r="DQ9" s="341"/>
      <c r="DR9" s="341"/>
      <c r="DS9" s="342">
        <f>DS130</f>
        <v>782265</v>
      </c>
      <c r="DT9" s="409"/>
      <c r="DU9" s="342"/>
      <c r="DV9" s="341"/>
      <c r="DW9" s="341"/>
      <c r="DX9" s="342">
        <f>DX130</f>
        <v>1776250</v>
      </c>
      <c r="DY9" s="409"/>
      <c r="DZ9" s="342"/>
      <c r="EA9" s="341"/>
      <c r="EB9" s="341"/>
      <c r="EC9" s="342">
        <f>EC130</f>
        <v>2704016</v>
      </c>
      <c r="ED9" s="409"/>
      <c r="EE9" s="342"/>
      <c r="EF9" s="341"/>
      <c r="EG9" s="341"/>
      <c r="EH9" s="342">
        <f>EH130</f>
        <v>1511771</v>
      </c>
      <c r="EI9" s="409"/>
      <c r="EJ9" s="342"/>
      <c r="EK9" s="341"/>
      <c r="EL9" s="341"/>
      <c r="EM9" s="342">
        <f>EM130</f>
        <v>1767023</v>
      </c>
      <c r="EN9" s="409"/>
      <c r="EP9" s="301"/>
      <c r="EQ9" s="290"/>
      <c r="ER9" s="290"/>
    </row>
    <row r="10" spans="4:148" ht="12.75" customHeight="1" x14ac:dyDescent="0.35">
      <c r="D10" s="301" t="s">
        <v>416</v>
      </c>
      <c r="F10" s="313"/>
      <c r="G10" s="355"/>
      <c r="H10" s="410">
        <f>H223</f>
        <v>0</v>
      </c>
      <c r="I10" s="411"/>
      <c r="J10" s="465"/>
      <c r="K10" s="466"/>
      <c r="L10" s="355"/>
      <c r="M10" s="410">
        <f>M223</f>
        <v>0</v>
      </c>
      <c r="N10" s="411"/>
      <c r="O10" s="465"/>
      <c r="P10" s="466"/>
      <c r="Q10" s="355"/>
      <c r="R10" s="410">
        <f>R223</f>
        <v>0</v>
      </c>
      <c r="S10" s="411"/>
      <c r="T10" s="342"/>
      <c r="U10" s="341"/>
      <c r="V10" s="355"/>
      <c r="W10" s="410">
        <f>W223</f>
        <v>0</v>
      </c>
      <c r="X10" s="411"/>
      <c r="Y10" s="342"/>
      <c r="Z10" s="341"/>
      <c r="AA10" s="355"/>
      <c r="AB10" s="410">
        <f>AB223</f>
        <v>0</v>
      </c>
      <c r="AC10" s="411"/>
      <c r="AD10" s="342"/>
      <c r="AE10" s="341"/>
      <c r="AF10" s="355"/>
      <c r="AG10" s="410">
        <f>AG223</f>
        <v>0</v>
      </c>
      <c r="AH10" s="411"/>
      <c r="AI10" s="342"/>
      <c r="AJ10" s="341"/>
      <c r="AK10" s="355"/>
      <c r="AL10" s="410">
        <f>AL223</f>
        <v>0</v>
      </c>
      <c r="AM10" s="411"/>
      <c r="AN10" s="342"/>
      <c r="AO10" s="341"/>
      <c r="AP10" s="355"/>
      <c r="AQ10" s="410">
        <f>AQ223</f>
        <v>0</v>
      </c>
      <c r="AR10" s="411"/>
      <c r="AS10" s="342"/>
      <c r="AT10" s="341"/>
      <c r="AU10" s="355"/>
      <c r="AV10" s="410">
        <f>AV223</f>
        <v>0</v>
      </c>
      <c r="AW10" s="411"/>
      <c r="AX10" s="342"/>
      <c r="AY10" s="341"/>
      <c r="AZ10" s="355"/>
      <c r="BA10" s="410">
        <f>BA223</f>
        <v>0</v>
      </c>
      <c r="BB10" s="411"/>
      <c r="BC10" s="342"/>
      <c r="BD10" s="341"/>
      <c r="BE10" s="355"/>
      <c r="BF10" s="410">
        <f>BF223</f>
        <v>0</v>
      </c>
      <c r="BG10" s="411"/>
      <c r="BH10" s="342"/>
      <c r="BI10" s="341"/>
      <c r="BJ10" s="355"/>
      <c r="BK10" s="410">
        <f>BK223</f>
        <v>0</v>
      </c>
      <c r="BL10" s="411"/>
      <c r="BM10" s="342"/>
      <c r="BN10" s="341"/>
      <c r="BO10" s="355"/>
      <c r="BP10" s="410">
        <f>BP223</f>
        <v>0</v>
      </c>
      <c r="BQ10" s="411"/>
      <c r="BR10" s="342"/>
      <c r="BS10" s="341"/>
      <c r="BT10" s="355"/>
      <c r="BU10" s="410">
        <f>BU223</f>
        <v>0</v>
      </c>
      <c r="BV10" s="411"/>
      <c r="BW10" s="342"/>
      <c r="BX10" s="341"/>
      <c r="BY10" s="355"/>
      <c r="BZ10" s="410">
        <f>BZ223</f>
        <v>0</v>
      </c>
      <c r="CA10" s="411"/>
      <c r="CB10" s="465"/>
      <c r="CC10" s="466"/>
      <c r="CD10" s="355"/>
      <c r="CE10" s="410">
        <f>CE223</f>
        <v>0</v>
      </c>
      <c r="CF10" s="411"/>
      <c r="CG10" s="465"/>
      <c r="CH10" s="466"/>
      <c r="CI10" s="355"/>
      <c r="CJ10" s="410">
        <f>CJ223</f>
        <v>0</v>
      </c>
      <c r="CK10" s="411"/>
      <c r="CL10" s="342"/>
      <c r="CM10" s="341"/>
      <c r="CN10" s="355"/>
      <c r="CO10" s="410">
        <f>CO223</f>
        <v>0</v>
      </c>
      <c r="CP10" s="411"/>
      <c r="CQ10" s="342"/>
      <c r="CR10" s="341"/>
      <c r="CS10" s="355"/>
      <c r="CT10" s="410">
        <f>CT223</f>
        <v>0</v>
      </c>
      <c r="CU10" s="411"/>
      <c r="CV10" s="342"/>
      <c r="CW10" s="341"/>
      <c r="CX10" s="355"/>
      <c r="CY10" s="410">
        <f>CY223</f>
        <v>0</v>
      </c>
      <c r="CZ10" s="411"/>
      <c r="DA10" s="342"/>
      <c r="DB10" s="341"/>
      <c r="DC10" s="355"/>
      <c r="DD10" s="410">
        <f>DD223</f>
        <v>0</v>
      </c>
      <c r="DE10" s="411"/>
      <c r="DF10" s="342"/>
      <c r="DG10" s="341"/>
      <c r="DH10" s="355"/>
      <c r="DI10" s="410">
        <f>DI223</f>
        <v>0</v>
      </c>
      <c r="DJ10" s="411"/>
      <c r="DK10" s="342"/>
      <c r="DL10" s="341"/>
      <c r="DM10" s="355"/>
      <c r="DN10" s="410">
        <f>DN223</f>
        <v>0</v>
      </c>
      <c r="DO10" s="411"/>
      <c r="DP10" s="342"/>
      <c r="DQ10" s="341"/>
      <c r="DR10" s="355"/>
      <c r="DS10" s="410">
        <f>DS223</f>
        <v>0</v>
      </c>
      <c r="DT10" s="411"/>
      <c r="DU10" s="342"/>
      <c r="DV10" s="341"/>
      <c r="DW10" s="355"/>
      <c r="DX10" s="410">
        <f>DX223</f>
        <v>0</v>
      </c>
      <c r="DY10" s="411"/>
      <c r="DZ10" s="342"/>
      <c r="EA10" s="341"/>
      <c r="EB10" s="355"/>
      <c r="EC10" s="410">
        <f>EC223</f>
        <v>0</v>
      </c>
      <c r="ED10" s="411"/>
      <c r="EE10" s="342"/>
      <c r="EF10" s="341"/>
      <c r="EG10" s="355"/>
      <c r="EH10" s="410">
        <f>EH223</f>
        <v>0</v>
      </c>
      <c r="EI10" s="411"/>
      <c r="EJ10" s="342"/>
      <c r="EK10" s="341"/>
      <c r="EL10" s="355"/>
      <c r="EM10" s="410">
        <f>EM223</f>
        <v>0</v>
      </c>
      <c r="EN10" s="411"/>
      <c r="EP10" s="301"/>
      <c r="EQ10" s="290"/>
      <c r="ER10" s="290"/>
    </row>
    <row r="11" spans="4:148" x14ac:dyDescent="0.35">
      <c r="D11" s="301"/>
      <c r="F11" s="313"/>
      <c r="H11" s="467"/>
      <c r="I11" s="342"/>
      <c r="J11" s="342"/>
      <c r="K11" s="341"/>
      <c r="L11" s="342"/>
      <c r="M11" s="342"/>
      <c r="N11" s="342"/>
      <c r="O11" s="342"/>
      <c r="P11" s="341"/>
      <c r="Q11" s="406"/>
      <c r="R11" s="342"/>
      <c r="S11" s="406"/>
      <c r="T11" s="342"/>
      <c r="U11" s="341"/>
      <c r="V11" s="406"/>
      <c r="W11" s="342"/>
      <c r="X11" s="406"/>
      <c r="Y11" s="342"/>
      <c r="Z11" s="341"/>
      <c r="AA11" s="406"/>
      <c r="AB11" s="342"/>
      <c r="AC11" s="406"/>
      <c r="AD11" s="342"/>
      <c r="AE11" s="341"/>
      <c r="AF11" s="406"/>
      <c r="AG11" s="342"/>
      <c r="AH11" s="406"/>
      <c r="AI11" s="342"/>
      <c r="AJ11" s="341"/>
      <c r="AK11" s="406"/>
      <c r="AL11" s="342"/>
      <c r="AM11" s="406"/>
      <c r="AN11" s="342"/>
      <c r="AO11" s="341"/>
      <c r="AP11" s="406"/>
      <c r="AQ11" s="342"/>
      <c r="AR11" s="406"/>
      <c r="AS11" s="342"/>
      <c r="AT11" s="341"/>
      <c r="AU11" s="342"/>
      <c r="AV11" s="342"/>
      <c r="AW11" s="342"/>
      <c r="AX11" s="342"/>
      <c r="AY11" s="341"/>
      <c r="AZ11" s="342"/>
      <c r="BA11" s="342"/>
      <c r="BB11" s="406"/>
      <c r="BC11" s="342"/>
      <c r="BD11" s="341"/>
      <c r="BE11" s="342"/>
      <c r="BF11" s="342"/>
      <c r="BG11" s="342"/>
      <c r="BH11" s="342"/>
      <c r="BI11" s="341"/>
      <c r="BJ11" s="406"/>
      <c r="BK11" s="342"/>
      <c r="BL11" s="406"/>
      <c r="BM11" s="342"/>
      <c r="BN11" s="341"/>
      <c r="BO11" s="406"/>
      <c r="BP11" s="342"/>
      <c r="BQ11" s="406"/>
      <c r="BR11" s="342"/>
      <c r="BS11" s="341"/>
      <c r="BT11" s="342"/>
      <c r="BU11" s="342"/>
      <c r="BV11" s="342"/>
      <c r="BW11" s="342"/>
      <c r="BX11" s="341"/>
      <c r="BY11" s="342"/>
      <c r="BZ11" s="342"/>
      <c r="CA11" s="342"/>
      <c r="CB11" s="342"/>
      <c r="CC11" s="341"/>
      <c r="CD11" s="342"/>
      <c r="CE11" s="342"/>
      <c r="CF11" s="342"/>
      <c r="CG11" s="342"/>
      <c r="CH11" s="341"/>
      <c r="CI11" s="406"/>
      <c r="CJ11" s="342"/>
      <c r="CK11" s="406"/>
      <c r="CL11" s="342"/>
      <c r="CM11" s="341"/>
      <c r="CN11" s="406"/>
      <c r="CO11" s="342"/>
      <c r="CP11" s="406"/>
      <c r="CQ11" s="342"/>
      <c r="CR11" s="341"/>
      <c r="CS11" s="406"/>
      <c r="CT11" s="342"/>
      <c r="CU11" s="406"/>
      <c r="CV11" s="342"/>
      <c r="CW11" s="341"/>
      <c r="CX11" s="406"/>
      <c r="CY11" s="342"/>
      <c r="CZ11" s="406"/>
      <c r="DA11" s="342"/>
      <c r="DB11" s="341"/>
      <c r="DC11" s="406"/>
      <c r="DD11" s="342"/>
      <c r="DE11" s="406"/>
      <c r="DF11" s="342"/>
      <c r="DG11" s="341"/>
      <c r="DH11" s="406"/>
      <c r="DI11" s="342"/>
      <c r="DJ11" s="406"/>
      <c r="DK11" s="342"/>
      <c r="DL11" s="341"/>
      <c r="DM11" s="342"/>
      <c r="DN11" s="342"/>
      <c r="DO11" s="342"/>
      <c r="DP11" s="342"/>
      <c r="DQ11" s="341"/>
      <c r="DR11" s="342"/>
      <c r="DS11" s="342"/>
      <c r="DT11" s="406"/>
      <c r="DU11" s="342"/>
      <c r="DV11" s="341"/>
      <c r="DW11" s="342"/>
      <c r="DX11" s="342"/>
      <c r="DY11" s="342"/>
      <c r="DZ11" s="342"/>
      <c r="EA11" s="341"/>
      <c r="EB11" s="406"/>
      <c r="EC11" s="342"/>
      <c r="ED11" s="406"/>
      <c r="EE11" s="342"/>
      <c r="EF11" s="341"/>
      <c r="EG11" s="406"/>
      <c r="EH11" s="342"/>
      <c r="EI11" s="406"/>
      <c r="EJ11" s="342"/>
      <c r="EK11" s="341"/>
      <c r="EL11" s="342"/>
      <c r="EM11" s="342"/>
      <c r="EP11" s="301"/>
      <c r="EQ11" s="290"/>
      <c r="ER11" s="290"/>
    </row>
    <row r="12" spans="4:148" s="290" customFormat="1" ht="12.75" customHeight="1" x14ac:dyDescent="0.35">
      <c r="D12" s="314" t="s">
        <v>417</v>
      </c>
      <c r="F12" s="316"/>
      <c r="G12" s="468"/>
      <c r="H12" s="469">
        <f>SUM(H13:H16)</f>
        <v>98589919</v>
      </c>
      <c r="I12" s="469"/>
      <c r="J12" s="412"/>
      <c r="K12" s="413"/>
      <c r="L12" s="469"/>
      <c r="M12" s="469">
        <f>SUM(M13:M16)</f>
        <v>381700</v>
      </c>
      <c r="N12" s="469"/>
      <c r="O12" s="412"/>
      <c r="P12" s="413"/>
      <c r="Q12" s="469"/>
      <c r="R12" s="469">
        <f>SUM(R13:R16)</f>
        <v>0</v>
      </c>
      <c r="S12" s="469"/>
      <c r="T12" s="412"/>
      <c r="U12" s="413"/>
      <c r="V12" s="469"/>
      <c r="W12" s="469">
        <f>SUM(W13:W16)</f>
        <v>0</v>
      </c>
      <c r="X12" s="469"/>
      <c r="Y12" s="412"/>
      <c r="Z12" s="413"/>
      <c r="AA12" s="469"/>
      <c r="AB12" s="469">
        <f>SUM(AB13:AB16)</f>
        <v>0</v>
      </c>
      <c r="AC12" s="469"/>
      <c r="AD12" s="412"/>
      <c r="AE12" s="413"/>
      <c r="AF12" s="469"/>
      <c r="AG12" s="469">
        <f>SUM(AG13:AG16)</f>
        <v>0</v>
      </c>
      <c r="AH12" s="469"/>
      <c r="AI12" s="412"/>
      <c r="AJ12" s="413"/>
      <c r="AK12" s="469"/>
      <c r="AL12" s="469">
        <f>SUM(AL13:AL16)</f>
        <v>0</v>
      </c>
      <c r="AM12" s="469"/>
      <c r="AN12" s="412"/>
      <c r="AO12" s="413"/>
      <c r="AP12" s="469"/>
      <c r="AQ12" s="469">
        <f>SUM(AQ13:AQ16)</f>
        <v>0</v>
      </c>
      <c r="AR12" s="469"/>
      <c r="AS12" s="412"/>
      <c r="AT12" s="413"/>
      <c r="AU12" s="469"/>
      <c r="AV12" s="469">
        <f>SUM(AV13:AV16)</f>
        <v>0</v>
      </c>
      <c r="AW12" s="469"/>
      <c r="AX12" s="412"/>
      <c r="AY12" s="413"/>
      <c r="AZ12" s="469"/>
      <c r="BA12" s="469">
        <f>SUM(BA13:BA16)</f>
        <v>0</v>
      </c>
      <c r="BB12" s="469"/>
      <c r="BC12" s="412"/>
      <c r="BD12" s="413"/>
      <c r="BE12" s="469"/>
      <c r="BF12" s="469">
        <f>SUM(BF13:BF16)</f>
        <v>0</v>
      </c>
      <c r="BG12" s="469"/>
      <c r="BH12" s="412"/>
      <c r="BI12" s="413"/>
      <c r="BJ12" s="469"/>
      <c r="BK12" s="469">
        <f>SUM(BK13:BK16)</f>
        <v>0</v>
      </c>
      <c r="BL12" s="469"/>
      <c r="BM12" s="412"/>
      <c r="BN12" s="413"/>
      <c r="BO12" s="469"/>
      <c r="BP12" s="469">
        <f>SUM(BP13:BP16)</f>
        <v>0</v>
      </c>
      <c r="BQ12" s="469"/>
      <c r="BR12" s="412"/>
      <c r="BS12" s="413"/>
      <c r="BT12" s="469"/>
      <c r="BU12" s="469">
        <f>SUM(BU13:BU16)</f>
        <v>381700</v>
      </c>
      <c r="BV12" s="469"/>
      <c r="BW12" s="412"/>
      <c r="BX12" s="413"/>
      <c r="BY12" s="469"/>
      <c r="BZ12" s="469">
        <f>SUM(BZ13:BZ16)</f>
        <v>102788440</v>
      </c>
      <c r="CA12" s="469"/>
      <c r="CB12" s="412"/>
      <c r="CC12" s="413"/>
      <c r="CD12" s="469"/>
      <c r="CE12" s="469">
        <f>SUM(CE13:CE16)</f>
        <v>1891839</v>
      </c>
      <c r="CF12" s="469"/>
      <c r="CG12" s="412"/>
      <c r="CH12" s="413"/>
      <c r="CI12" s="469"/>
      <c r="CJ12" s="469">
        <f>SUM(CJ13:CJ16)</f>
        <v>945747</v>
      </c>
      <c r="CK12" s="469"/>
      <c r="CL12" s="412"/>
      <c r="CM12" s="413"/>
      <c r="CN12" s="469"/>
      <c r="CO12" s="469">
        <f>SUM(CO13:CO16)</f>
        <v>413291</v>
      </c>
      <c r="CP12" s="469"/>
      <c r="CQ12" s="412"/>
      <c r="CR12" s="413"/>
      <c r="CS12" s="469"/>
      <c r="CT12" s="469">
        <f>SUM(CT13:CT16)</f>
        <v>509726</v>
      </c>
      <c r="CU12" s="469"/>
      <c r="CV12" s="412"/>
      <c r="CW12" s="413"/>
      <c r="CX12" s="469"/>
      <c r="CY12" s="469">
        <f>SUM(CY13:CY16)</f>
        <v>481932</v>
      </c>
      <c r="CZ12" s="469"/>
      <c r="DA12" s="412"/>
      <c r="DB12" s="413"/>
      <c r="DC12" s="469"/>
      <c r="DD12" s="469">
        <f>SUM(DD13:DD16)</f>
        <v>394961</v>
      </c>
      <c r="DE12" s="469"/>
      <c r="DF12" s="412"/>
      <c r="DG12" s="413"/>
      <c r="DH12" s="469"/>
      <c r="DI12" s="469">
        <f>SUM(DI13:DI16)</f>
        <v>486039</v>
      </c>
      <c r="DJ12" s="469"/>
      <c r="DK12" s="412"/>
      <c r="DL12" s="413"/>
      <c r="DM12" s="469"/>
      <c r="DN12" s="469">
        <f>SUM(DN13:DN16)</f>
        <v>514052</v>
      </c>
      <c r="DO12" s="469"/>
      <c r="DP12" s="412"/>
      <c r="DQ12" s="413"/>
      <c r="DR12" s="469"/>
      <c r="DS12" s="469">
        <f>SUM(DS13:DS16)</f>
        <v>96145194</v>
      </c>
      <c r="DT12" s="469"/>
      <c r="DU12" s="412"/>
      <c r="DV12" s="413"/>
      <c r="DW12" s="469"/>
      <c r="DX12" s="469">
        <f>SUM(DX13:DX16)</f>
        <v>54816892</v>
      </c>
      <c r="DY12" s="469"/>
      <c r="DZ12" s="412"/>
      <c r="EA12" s="413"/>
      <c r="EB12" s="469"/>
      <c r="EC12" s="469">
        <f>SUM(EC13:EC16)</f>
        <v>349641</v>
      </c>
      <c r="ED12" s="469"/>
      <c r="EE12" s="412"/>
      <c r="EF12" s="413"/>
      <c r="EG12" s="469"/>
      <c r="EH12" s="469">
        <f>SUM(EH13:EH16)</f>
        <v>377048</v>
      </c>
      <c r="EI12" s="469"/>
      <c r="EJ12" s="412"/>
      <c r="EK12" s="413"/>
      <c r="EL12" s="469"/>
      <c r="EM12" s="469">
        <f>SUM(EM13:EM16)</f>
        <v>97796758</v>
      </c>
      <c r="EN12" s="468"/>
      <c r="EP12" s="314"/>
    </row>
    <row r="13" spans="4:148" ht="12.75" customHeight="1" x14ac:dyDescent="0.35">
      <c r="D13" s="301" t="s">
        <v>418</v>
      </c>
      <c r="F13" s="313"/>
      <c r="G13" s="313"/>
      <c r="H13" s="406">
        <v>95089919</v>
      </c>
      <c r="I13" s="420"/>
      <c r="J13" s="416"/>
      <c r="K13" s="417"/>
      <c r="L13" s="417"/>
      <c r="M13" s="416">
        <f>M18+M70</f>
        <v>0</v>
      </c>
      <c r="N13" s="420"/>
      <c r="O13" s="416"/>
      <c r="P13" s="417"/>
      <c r="Q13" s="417"/>
      <c r="R13" s="416">
        <f>R18+R70</f>
        <v>0</v>
      </c>
      <c r="S13" s="420"/>
      <c r="T13" s="416"/>
      <c r="U13" s="417"/>
      <c r="V13" s="417"/>
      <c r="W13" s="416">
        <f>W18+W70</f>
        <v>0</v>
      </c>
      <c r="X13" s="420"/>
      <c r="Y13" s="416"/>
      <c r="Z13" s="417"/>
      <c r="AA13" s="417"/>
      <c r="AB13" s="416">
        <f>AB18+AB70</f>
        <v>0</v>
      </c>
      <c r="AC13" s="420"/>
      <c r="AD13" s="416"/>
      <c r="AE13" s="417"/>
      <c r="AF13" s="417"/>
      <c r="AG13" s="416">
        <f>AG18+AG70</f>
        <v>0</v>
      </c>
      <c r="AH13" s="420"/>
      <c r="AI13" s="416"/>
      <c r="AJ13" s="417"/>
      <c r="AK13" s="417"/>
      <c r="AL13" s="416">
        <f>AL18+AL70</f>
        <v>0</v>
      </c>
      <c r="AM13" s="420"/>
      <c r="AN13" s="416"/>
      <c r="AO13" s="417"/>
      <c r="AP13" s="417"/>
      <c r="AQ13" s="416">
        <f>AQ18+AQ70</f>
        <v>0</v>
      </c>
      <c r="AR13" s="420"/>
      <c r="AS13" s="416"/>
      <c r="AT13" s="417"/>
      <c r="AU13" s="417"/>
      <c r="AV13" s="416">
        <f>AV18+AV70</f>
        <v>0</v>
      </c>
      <c r="AW13" s="420"/>
      <c r="AX13" s="416"/>
      <c r="AY13" s="417"/>
      <c r="AZ13" s="417"/>
      <c r="BA13" s="416">
        <f>BA18+BA70</f>
        <v>0</v>
      </c>
      <c r="BB13" s="420"/>
      <c r="BC13" s="416"/>
      <c r="BD13" s="417"/>
      <c r="BE13" s="417"/>
      <c r="BF13" s="416">
        <f>BF18+BF70</f>
        <v>0</v>
      </c>
      <c r="BG13" s="420"/>
      <c r="BH13" s="416"/>
      <c r="BI13" s="417"/>
      <c r="BJ13" s="417"/>
      <c r="BK13" s="416">
        <f>BK18+BK70</f>
        <v>0</v>
      </c>
      <c r="BL13" s="420"/>
      <c r="BM13" s="416"/>
      <c r="BN13" s="417"/>
      <c r="BO13" s="417"/>
      <c r="BP13" s="416">
        <f>BP18+BP70</f>
        <v>0</v>
      </c>
      <c r="BQ13" s="420"/>
      <c r="BR13" s="416"/>
      <c r="BS13" s="417"/>
      <c r="BT13" s="417"/>
      <c r="BU13" s="416">
        <f>BU18+BU70</f>
        <v>0</v>
      </c>
      <c r="BV13" s="420"/>
      <c r="BW13" s="416"/>
      <c r="BX13" s="417"/>
      <c r="BY13" s="417"/>
      <c r="BZ13" s="416">
        <f>BZ18+BZ70</f>
        <v>95904919</v>
      </c>
      <c r="CA13" s="420"/>
      <c r="CB13" s="416"/>
      <c r="CC13" s="417"/>
      <c r="CD13" s="417"/>
      <c r="CE13" s="416">
        <f>CE18+CE70</f>
        <v>0</v>
      </c>
      <c r="CF13" s="420"/>
      <c r="CG13" s="416"/>
      <c r="CH13" s="417"/>
      <c r="CI13" s="417"/>
      <c r="CJ13" s="416">
        <f>CJ18+CJ70</f>
        <v>0</v>
      </c>
      <c r="CK13" s="420"/>
      <c r="CL13" s="416"/>
      <c r="CM13" s="417"/>
      <c r="CN13" s="417"/>
      <c r="CO13" s="416">
        <f>CO18+CO70</f>
        <v>0</v>
      </c>
      <c r="CP13" s="420"/>
      <c r="CQ13" s="416"/>
      <c r="CR13" s="417"/>
      <c r="CS13" s="417"/>
      <c r="CT13" s="416">
        <f>CT18+CT70</f>
        <v>0</v>
      </c>
      <c r="CU13" s="420"/>
      <c r="CV13" s="416"/>
      <c r="CW13" s="417"/>
      <c r="CX13" s="417"/>
      <c r="CY13" s="416">
        <f>CY18+CY70</f>
        <v>0</v>
      </c>
      <c r="CZ13" s="420"/>
      <c r="DA13" s="416"/>
      <c r="DB13" s="417"/>
      <c r="DC13" s="417"/>
      <c r="DD13" s="416">
        <f>DD18+DD70</f>
        <v>0</v>
      </c>
      <c r="DE13" s="420"/>
      <c r="DF13" s="416"/>
      <c r="DG13" s="417"/>
      <c r="DH13" s="417"/>
      <c r="DI13" s="416">
        <f>DI18+DI70</f>
        <v>0</v>
      </c>
      <c r="DJ13" s="420"/>
      <c r="DK13" s="416"/>
      <c r="DL13" s="417"/>
      <c r="DM13" s="417"/>
      <c r="DN13" s="416">
        <f>DN18+DN70</f>
        <v>0</v>
      </c>
      <c r="DO13" s="420"/>
      <c r="DP13" s="416"/>
      <c r="DQ13" s="417"/>
      <c r="DR13" s="417"/>
      <c r="DS13" s="416">
        <f>DS18+DS70</f>
        <v>95904919</v>
      </c>
      <c r="DT13" s="420"/>
      <c r="DU13" s="416"/>
      <c r="DV13" s="417"/>
      <c r="DW13" s="417"/>
      <c r="DX13" s="416">
        <f>DX18+DX70</f>
        <v>54537922</v>
      </c>
      <c r="DY13" s="420"/>
      <c r="DZ13" s="416"/>
      <c r="EA13" s="417"/>
      <c r="EB13" s="417"/>
      <c r="EC13" s="416">
        <f>EC18+EC70</f>
        <v>0</v>
      </c>
      <c r="ED13" s="420"/>
      <c r="EE13" s="416"/>
      <c r="EF13" s="417"/>
      <c r="EG13" s="417"/>
      <c r="EH13" s="416">
        <f>EH18+EH70</f>
        <v>0</v>
      </c>
      <c r="EI13" s="420"/>
      <c r="EJ13" s="416"/>
      <c r="EK13" s="417"/>
      <c r="EL13" s="417"/>
      <c r="EM13" s="416">
        <f>EM18+EM70</f>
        <v>95904919</v>
      </c>
      <c r="EN13" s="329"/>
      <c r="EP13" s="301"/>
      <c r="EQ13" s="290"/>
      <c r="ER13" s="290"/>
    </row>
    <row r="14" spans="4:148" ht="12.75" customHeight="1" x14ac:dyDescent="0.35">
      <c r="D14" s="301" t="s">
        <v>419</v>
      </c>
      <c r="F14" s="313"/>
      <c r="G14" s="313"/>
      <c r="H14" s="416">
        <v>0</v>
      </c>
      <c r="I14" s="420"/>
      <c r="J14" s="416"/>
      <c r="K14" s="417"/>
      <c r="L14" s="417"/>
      <c r="M14" s="416">
        <v>0</v>
      </c>
      <c r="N14" s="420"/>
      <c r="O14" s="416"/>
      <c r="P14" s="417"/>
      <c r="Q14" s="417"/>
      <c r="R14" s="416">
        <v>0</v>
      </c>
      <c r="S14" s="420"/>
      <c r="T14" s="416"/>
      <c r="U14" s="417"/>
      <c r="V14" s="417"/>
      <c r="W14" s="416">
        <v>0</v>
      </c>
      <c r="X14" s="420"/>
      <c r="Y14" s="416"/>
      <c r="Z14" s="417"/>
      <c r="AA14" s="417"/>
      <c r="AB14" s="416">
        <v>0</v>
      </c>
      <c r="AC14" s="420"/>
      <c r="AD14" s="416"/>
      <c r="AE14" s="417"/>
      <c r="AF14" s="417"/>
      <c r="AG14" s="416">
        <v>0</v>
      </c>
      <c r="AH14" s="420"/>
      <c r="AI14" s="416"/>
      <c r="AJ14" s="417"/>
      <c r="AK14" s="417"/>
      <c r="AL14" s="416">
        <v>0</v>
      </c>
      <c r="AM14" s="420"/>
      <c r="AN14" s="416"/>
      <c r="AO14" s="417"/>
      <c r="AP14" s="417"/>
      <c r="AQ14" s="416">
        <v>0</v>
      </c>
      <c r="AR14" s="420"/>
      <c r="AS14" s="416"/>
      <c r="AT14" s="417"/>
      <c r="AU14" s="417"/>
      <c r="AV14" s="416">
        <v>0</v>
      </c>
      <c r="AW14" s="420"/>
      <c r="AX14" s="416"/>
      <c r="AY14" s="417"/>
      <c r="AZ14" s="417"/>
      <c r="BA14" s="416">
        <v>0</v>
      </c>
      <c r="BB14" s="420"/>
      <c r="BC14" s="416"/>
      <c r="BD14" s="417"/>
      <c r="BE14" s="417"/>
      <c r="BF14" s="416">
        <v>0</v>
      </c>
      <c r="BG14" s="420"/>
      <c r="BH14" s="416"/>
      <c r="BI14" s="417"/>
      <c r="BJ14" s="417"/>
      <c r="BK14" s="416">
        <v>0</v>
      </c>
      <c r="BL14" s="420"/>
      <c r="BM14" s="416"/>
      <c r="BN14" s="417"/>
      <c r="BO14" s="417"/>
      <c r="BP14" s="416">
        <v>0</v>
      </c>
      <c r="BQ14" s="420"/>
      <c r="BR14" s="416"/>
      <c r="BS14" s="417"/>
      <c r="BT14" s="417"/>
      <c r="BU14" s="416">
        <f>SUM(M14:BP14)</f>
        <v>0</v>
      </c>
      <c r="BV14" s="420"/>
      <c r="BW14" s="416"/>
      <c r="BX14" s="417"/>
      <c r="BY14" s="417"/>
      <c r="BZ14" s="416">
        <v>1</v>
      </c>
      <c r="CA14" s="420"/>
      <c r="CB14" s="416"/>
      <c r="CC14" s="417"/>
      <c r="CD14" s="417"/>
      <c r="CE14" s="416">
        <v>0</v>
      </c>
      <c r="CF14" s="420"/>
      <c r="CG14" s="416"/>
      <c r="CH14" s="417"/>
      <c r="CI14" s="417"/>
      <c r="CJ14" s="416">
        <v>0</v>
      </c>
      <c r="CK14" s="420"/>
      <c r="CL14" s="416"/>
      <c r="CM14" s="417"/>
      <c r="CN14" s="417"/>
      <c r="CO14" s="416">
        <v>0</v>
      </c>
      <c r="CP14" s="420"/>
      <c r="CQ14" s="416"/>
      <c r="CR14" s="417"/>
      <c r="CS14" s="417"/>
      <c r="CT14" s="416">
        <v>0</v>
      </c>
      <c r="CU14" s="420"/>
      <c r="CV14" s="416"/>
      <c r="CW14" s="417"/>
      <c r="CX14" s="417"/>
      <c r="CY14" s="416">
        <v>0</v>
      </c>
      <c r="CZ14" s="420"/>
      <c r="DA14" s="416"/>
      <c r="DB14" s="417"/>
      <c r="DC14" s="417"/>
      <c r="DD14" s="416">
        <v>0</v>
      </c>
      <c r="DE14" s="420"/>
      <c r="DF14" s="416"/>
      <c r="DG14" s="417"/>
      <c r="DH14" s="417"/>
      <c r="DI14" s="416">
        <v>0</v>
      </c>
      <c r="DJ14" s="420"/>
      <c r="DK14" s="416"/>
      <c r="DL14" s="417"/>
      <c r="DM14" s="417"/>
      <c r="DN14" s="416">
        <v>0</v>
      </c>
      <c r="DO14" s="420"/>
      <c r="DP14" s="416"/>
      <c r="DQ14" s="417"/>
      <c r="DR14" s="417"/>
      <c r="DS14" s="416">
        <v>1</v>
      </c>
      <c r="DT14" s="420"/>
      <c r="DU14" s="416"/>
      <c r="DV14" s="417"/>
      <c r="DW14" s="417"/>
      <c r="DX14" s="416">
        <v>0</v>
      </c>
      <c r="DY14" s="420"/>
      <c r="DZ14" s="416"/>
      <c r="EA14" s="417"/>
      <c r="EB14" s="417"/>
      <c r="EC14" s="416">
        <v>0</v>
      </c>
      <c r="ED14" s="420"/>
      <c r="EE14" s="416"/>
      <c r="EF14" s="417"/>
      <c r="EG14" s="417"/>
      <c r="EH14" s="416">
        <v>0</v>
      </c>
      <c r="EI14" s="420"/>
      <c r="EJ14" s="416"/>
      <c r="EK14" s="417"/>
      <c r="EL14" s="417"/>
      <c r="EM14" s="416">
        <f>SUM(CE14)</f>
        <v>0</v>
      </c>
      <c r="EN14" s="420"/>
      <c r="EP14" s="301"/>
      <c r="EQ14" s="290"/>
      <c r="ER14" s="290"/>
    </row>
    <row r="15" spans="4:148" ht="12.75" customHeight="1" x14ac:dyDescent="0.35">
      <c r="D15" s="301" t="s">
        <v>337</v>
      </c>
      <c r="F15" s="313"/>
      <c r="G15" s="313"/>
      <c r="H15" s="416">
        <v>3500000</v>
      </c>
      <c r="I15" s="420"/>
      <c r="J15" s="416"/>
      <c r="K15" s="417"/>
      <c r="L15" s="417"/>
      <c r="M15" s="416">
        <v>381700</v>
      </c>
      <c r="N15" s="420"/>
      <c r="O15" s="416"/>
      <c r="P15" s="417"/>
      <c r="Q15" s="417"/>
      <c r="R15" s="416">
        <v>0</v>
      </c>
      <c r="S15" s="420"/>
      <c r="T15" s="416"/>
      <c r="U15" s="417"/>
      <c r="V15" s="417"/>
      <c r="W15" s="416">
        <v>0</v>
      </c>
      <c r="X15" s="420"/>
      <c r="Y15" s="416"/>
      <c r="Z15" s="417"/>
      <c r="AA15" s="417"/>
      <c r="AB15" s="416">
        <v>0</v>
      </c>
      <c r="AC15" s="420"/>
      <c r="AD15" s="416"/>
      <c r="AE15" s="417"/>
      <c r="AF15" s="417"/>
      <c r="AG15" s="416">
        <v>0</v>
      </c>
      <c r="AH15" s="420"/>
      <c r="AI15" s="416"/>
      <c r="AJ15" s="417"/>
      <c r="AK15" s="417"/>
      <c r="AL15" s="416">
        <v>0</v>
      </c>
      <c r="AM15" s="420"/>
      <c r="AN15" s="416"/>
      <c r="AO15" s="417"/>
      <c r="AP15" s="417"/>
      <c r="AQ15" s="416">
        <v>0</v>
      </c>
      <c r="AR15" s="420"/>
      <c r="AS15" s="416"/>
      <c r="AT15" s="417"/>
      <c r="AU15" s="417"/>
      <c r="AV15" s="416">
        <v>0</v>
      </c>
      <c r="AW15" s="420"/>
      <c r="AX15" s="416"/>
      <c r="AY15" s="417"/>
      <c r="AZ15" s="417"/>
      <c r="BA15" s="416">
        <v>0</v>
      </c>
      <c r="BB15" s="420"/>
      <c r="BC15" s="416"/>
      <c r="BD15" s="417"/>
      <c r="BE15" s="417"/>
      <c r="BF15" s="416">
        <v>0</v>
      </c>
      <c r="BG15" s="420"/>
      <c r="BH15" s="416"/>
      <c r="BI15" s="417"/>
      <c r="BJ15" s="417"/>
      <c r="BK15" s="416">
        <v>0</v>
      </c>
      <c r="BL15" s="420"/>
      <c r="BM15" s="416"/>
      <c r="BN15" s="417"/>
      <c r="BO15" s="417"/>
      <c r="BP15" s="416">
        <v>0</v>
      </c>
      <c r="BQ15" s="420"/>
      <c r="BR15" s="416"/>
      <c r="BS15" s="417"/>
      <c r="BT15" s="417"/>
      <c r="BU15" s="416">
        <f>SUM(M15:BP15)</f>
        <v>381700</v>
      </c>
      <c r="BV15" s="420"/>
      <c r="BW15" s="416"/>
      <c r="BX15" s="417"/>
      <c r="BY15" s="417"/>
      <c r="BZ15" s="416">
        <v>6883520</v>
      </c>
      <c r="CA15" s="420"/>
      <c r="CB15" s="416"/>
      <c r="CC15" s="417"/>
      <c r="CD15" s="417"/>
      <c r="CE15" s="416">
        <v>1891839</v>
      </c>
      <c r="CF15" s="420"/>
      <c r="CG15" s="416"/>
      <c r="CH15" s="417"/>
      <c r="CI15" s="417"/>
      <c r="CJ15" s="416">
        <v>945747</v>
      </c>
      <c r="CK15" s="420"/>
      <c r="CL15" s="416"/>
      <c r="CM15" s="417"/>
      <c r="CN15" s="417"/>
      <c r="CO15" s="416">
        <v>413291</v>
      </c>
      <c r="CP15" s="420"/>
      <c r="CQ15" s="416"/>
      <c r="CR15" s="417"/>
      <c r="CS15" s="417"/>
      <c r="CT15" s="416">
        <v>509726</v>
      </c>
      <c r="CU15" s="420"/>
      <c r="CV15" s="416"/>
      <c r="CW15" s="417"/>
      <c r="CX15" s="417"/>
      <c r="CY15" s="416">
        <v>481932</v>
      </c>
      <c r="CZ15" s="420"/>
      <c r="DA15" s="416"/>
      <c r="DB15" s="417"/>
      <c r="DC15" s="417"/>
      <c r="DD15" s="416">
        <v>394961</v>
      </c>
      <c r="DE15" s="420"/>
      <c r="DF15" s="416"/>
      <c r="DG15" s="417"/>
      <c r="DH15" s="417"/>
      <c r="DI15" s="416">
        <v>486039</v>
      </c>
      <c r="DJ15" s="420"/>
      <c r="DK15" s="416"/>
      <c r="DL15" s="417"/>
      <c r="DM15" s="417"/>
      <c r="DN15" s="416">
        <v>514052</v>
      </c>
      <c r="DO15" s="420"/>
      <c r="DP15" s="416"/>
      <c r="DQ15" s="417"/>
      <c r="DR15" s="417"/>
      <c r="DS15" s="416">
        <v>240274</v>
      </c>
      <c r="DT15" s="420"/>
      <c r="DU15" s="416"/>
      <c r="DV15" s="417"/>
      <c r="DW15" s="417"/>
      <c r="DX15" s="416">
        <v>278970</v>
      </c>
      <c r="DY15" s="420"/>
      <c r="DZ15" s="416"/>
      <c r="EA15" s="417"/>
      <c r="EB15" s="417"/>
      <c r="EC15" s="416">
        <v>349641</v>
      </c>
      <c r="ED15" s="420"/>
      <c r="EE15" s="416"/>
      <c r="EF15" s="417"/>
      <c r="EG15" s="417"/>
      <c r="EH15" s="416">
        <v>377048</v>
      </c>
      <c r="EI15" s="420"/>
      <c r="EJ15" s="416"/>
      <c r="EK15" s="417"/>
      <c r="EL15" s="417"/>
      <c r="EM15" s="416">
        <f t="shared" ref="EM15:EM16" si="0">SUM(CE15)</f>
        <v>1891839</v>
      </c>
      <c r="EN15" s="420"/>
      <c r="EP15" s="301"/>
      <c r="EQ15" s="290"/>
      <c r="ER15" s="290"/>
    </row>
    <row r="16" spans="4:148" x14ac:dyDescent="0.35">
      <c r="D16" s="301" t="s">
        <v>420</v>
      </c>
      <c r="F16" s="313"/>
      <c r="G16" s="337"/>
      <c r="H16" s="428">
        <v>0</v>
      </c>
      <c r="I16" s="429"/>
      <c r="J16" s="416"/>
      <c r="K16" s="417"/>
      <c r="L16" s="430"/>
      <c r="M16" s="428">
        <v>0</v>
      </c>
      <c r="N16" s="429"/>
      <c r="O16" s="416"/>
      <c r="P16" s="417"/>
      <c r="Q16" s="430"/>
      <c r="R16" s="428">
        <v>0</v>
      </c>
      <c r="S16" s="429"/>
      <c r="T16" s="416"/>
      <c r="U16" s="417"/>
      <c r="V16" s="430"/>
      <c r="W16" s="428">
        <v>0</v>
      </c>
      <c r="X16" s="429"/>
      <c r="Y16" s="416"/>
      <c r="Z16" s="417"/>
      <c r="AA16" s="430"/>
      <c r="AB16" s="428">
        <v>0</v>
      </c>
      <c r="AC16" s="429"/>
      <c r="AD16" s="416"/>
      <c r="AE16" s="417"/>
      <c r="AF16" s="430"/>
      <c r="AG16" s="428">
        <v>0</v>
      </c>
      <c r="AH16" s="429"/>
      <c r="AI16" s="416"/>
      <c r="AJ16" s="417"/>
      <c r="AK16" s="430"/>
      <c r="AL16" s="428">
        <v>0</v>
      </c>
      <c r="AM16" s="429"/>
      <c r="AN16" s="416"/>
      <c r="AO16" s="417"/>
      <c r="AP16" s="430"/>
      <c r="AQ16" s="428">
        <v>0</v>
      </c>
      <c r="AR16" s="429"/>
      <c r="AS16" s="416"/>
      <c r="AT16" s="417"/>
      <c r="AU16" s="430"/>
      <c r="AV16" s="428">
        <v>0</v>
      </c>
      <c r="AW16" s="429"/>
      <c r="AX16" s="416"/>
      <c r="AY16" s="417"/>
      <c r="AZ16" s="430"/>
      <c r="BA16" s="428">
        <v>0</v>
      </c>
      <c r="BB16" s="429"/>
      <c r="BC16" s="416"/>
      <c r="BD16" s="417"/>
      <c r="BE16" s="430"/>
      <c r="BF16" s="428">
        <v>0</v>
      </c>
      <c r="BG16" s="429"/>
      <c r="BH16" s="416"/>
      <c r="BI16" s="417"/>
      <c r="BJ16" s="430"/>
      <c r="BK16" s="428">
        <v>0</v>
      </c>
      <c r="BL16" s="429"/>
      <c r="BM16" s="416"/>
      <c r="BN16" s="417"/>
      <c r="BO16" s="430"/>
      <c r="BP16" s="428">
        <v>0</v>
      </c>
      <c r="BQ16" s="429"/>
      <c r="BR16" s="416"/>
      <c r="BS16" s="417"/>
      <c r="BT16" s="430"/>
      <c r="BU16" s="428">
        <f>SUM(M16:BP16)</f>
        <v>0</v>
      </c>
      <c r="BV16" s="429"/>
      <c r="BW16" s="416"/>
      <c r="BX16" s="417"/>
      <c r="BY16" s="430"/>
      <c r="BZ16" s="428">
        <v>0</v>
      </c>
      <c r="CA16" s="429"/>
      <c r="CB16" s="416"/>
      <c r="CC16" s="417"/>
      <c r="CD16" s="430"/>
      <c r="CE16" s="428">
        <v>0</v>
      </c>
      <c r="CF16" s="429"/>
      <c r="CG16" s="416"/>
      <c r="CH16" s="417"/>
      <c r="CI16" s="430"/>
      <c r="CJ16" s="428">
        <v>0</v>
      </c>
      <c r="CK16" s="429"/>
      <c r="CL16" s="416"/>
      <c r="CM16" s="417"/>
      <c r="CN16" s="430"/>
      <c r="CO16" s="428">
        <v>0</v>
      </c>
      <c r="CP16" s="429"/>
      <c r="CQ16" s="416"/>
      <c r="CR16" s="417"/>
      <c r="CS16" s="430"/>
      <c r="CT16" s="428">
        <v>0</v>
      </c>
      <c r="CU16" s="429"/>
      <c r="CV16" s="416"/>
      <c r="CW16" s="417"/>
      <c r="CX16" s="430"/>
      <c r="CY16" s="428">
        <v>0</v>
      </c>
      <c r="CZ16" s="429"/>
      <c r="DA16" s="416"/>
      <c r="DB16" s="417"/>
      <c r="DC16" s="430"/>
      <c r="DD16" s="428">
        <v>0</v>
      </c>
      <c r="DE16" s="429"/>
      <c r="DF16" s="416"/>
      <c r="DG16" s="417"/>
      <c r="DH16" s="430"/>
      <c r="DI16" s="428">
        <v>0</v>
      </c>
      <c r="DJ16" s="429"/>
      <c r="DK16" s="416"/>
      <c r="DL16" s="417"/>
      <c r="DM16" s="430"/>
      <c r="DN16" s="428">
        <v>0</v>
      </c>
      <c r="DO16" s="429"/>
      <c r="DP16" s="416"/>
      <c r="DQ16" s="417"/>
      <c r="DR16" s="430"/>
      <c r="DS16" s="428">
        <v>0</v>
      </c>
      <c r="DT16" s="429"/>
      <c r="DU16" s="416"/>
      <c r="DV16" s="417"/>
      <c r="DW16" s="430"/>
      <c r="DX16" s="428">
        <v>0</v>
      </c>
      <c r="DY16" s="429"/>
      <c r="DZ16" s="416"/>
      <c r="EA16" s="417"/>
      <c r="EB16" s="430"/>
      <c r="EC16" s="428">
        <v>0</v>
      </c>
      <c r="ED16" s="429"/>
      <c r="EE16" s="416"/>
      <c r="EF16" s="417"/>
      <c r="EG16" s="430"/>
      <c r="EH16" s="428">
        <v>0</v>
      </c>
      <c r="EI16" s="429"/>
      <c r="EJ16" s="416"/>
      <c r="EK16" s="417"/>
      <c r="EL16" s="430"/>
      <c r="EM16" s="428">
        <f t="shared" si="0"/>
        <v>0</v>
      </c>
      <c r="EN16" s="429"/>
      <c r="EP16" s="301"/>
      <c r="EQ16" s="290"/>
      <c r="ER16" s="290"/>
    </row>
    <row r="17" spans="4:148" x14ac:dyDescent="0.35">
      <c r="D17" s="301"/>
      <c r="F17" s="313"/>
      <c r="H17" s="416"/>
      <c r="I17" s="416"/>
      <c r="J17" s="416"/>
      <c r="K17" s="417"/>
      <c r="L17" s="416"/>
      <c r="M17" s="416"/>
      <c r="N17" s="416"/>
      <c r="O17" s="416"/>
      <c r="P17" s="417"/>
      <c r="Q17" s="416"/>
      <c r="R17" s="416"/>
      <c r="S17" s="416"/>
      <c r="T17" s="416"/>
      <c r="U17" s="417"/>
      <c r="V17" s="416"/>
      <c r="W17" s="416"/>
      <c r="X17" s="416"/>
      <c r="Y17" s="416"/>
      <c r="Z17" s="417"/>
      <c r="AA17" s="416"/>
      <c r="AB17" s="416"/>
      <c r="AC17" s="416"/>
      <c r="AD17" s="416"/>
      <c r="AE17" s="417"/>
      <c r="AF17" s="416"/>
      <c r="AG17" s="416"/>
      <c r="AH17" s="416"/>
      <c r="AI17" s="416"/>
      <c r="AJ17" s="417"/>
      <c r="AK17" s="416"/>
      <c r="AL17" s="416"/>
      <c r="AM17" s="416"/>
      <c r="AN17" s="416"/>
      <c r="AO17" s="417"/>
      <c r="AP17" s="416"/>
      <c r="AQ17" s="416"/>
      <c r="AR17" s="416"/>
      <c r="AS17" s="416"/>
      <c r="AT17" s="417"/>
      <c r="AU17" s="416"/>
      <c r="AV17" s="416"/>
      <c r="AW17" s="416"/>
      <c r="AX17" s="416"/>
      <c r="AY17" s="417"/>
      <c r="AZ17" s="416"/>
      <c r="BA17" s="416"/>
      <c r="BB17" s="416"/>
      <c r="BC17" s="416"/>
      <c r="BD17" s="417"/>
      <c r="BE17" s="416"/>
      <c r="BF17" s="416"/>
      <c r="BG17" s="416"/>
      <c r="BH17" s="416"/>
      <c r="BI17" s="417"/>
      <c r="BJ17" s="416"/>
      <c r="BK17" s="416"/>
      <c r="BL17" s="416"/>
      <c r="BM17" s="416"/>
      <c r="BN17" s="417"/>
      <c r="BO17" s="416"/>
      <c r="BP17" s="416"/>
      <c r="BQ17" s="416"/>
      <c r="BR17" s="416"/>
      <c r="BS17" s="417"/>
      <c r="BT17" s="416"/>
      <c r="BU17" s="416"/>
      <c r="BV17" s="416"/>
      <c r="BW17" s="416"/>
      <c r="BX17" s="417"/>
      <c r="BY17" s="416"/>
      <c r="BZ17" s="416"/>
      <c r="CA17" s="416"/>
      <c r="CB17" s="416"/>
      <c r="CC17" s="417"/>
      <c r="CD17" s="416"/>
      <c r="CE17" s="416"/>
      <c r="CF17" s="416"/>
      <c r="CG17" s="416"/>
      <c r="CH17" s="417"/>
      <c r="CI17" s="416"/>
      <c r="CJ17" s="416"/>
      <c r="CK17" s="416"/>
      <c r="CL17" s="416"/>
      <c r="CM17" s="417"/>
      <c r="CN17" s="416"/>
      <c r="CO17" s="416"/>
      <c r="CP17" s="416"/>
      <c r="CQ17" s="416"/>
      <c r="CR17" s="417"/>
      <c r="CS17" s="416"/>
      <c r="CT17" s="416"/>
      <c r="CU17" s="416"/>
      <c r="CV17" s="416"/>
      <c r="CW17" s="417"/>
      <c r="CX17" s="416"/>
      <c r="CY17" s="416"/>
      <c r="CZ17" s="416"/>
      <c r="DA17" s="416"/>
      <c r="DB17" s="417"/>
      <c r="DC17" s="416"/>
      <c r="DD17" s="416"/>
      <c r="DE17" s="416"/>
      <c r="DF17" s="416"/>
      <c r="DG17" s="417"/>
      <c r="DH17" s="416"/>
      <c r="DI17" s="416"/>
      <c r="DJ17" s="416"/>
      <c r="DK17" s="416"/>
      <c r="DL17" s="417"/>
      <c r="DM17" s="416"/>
      <c r="DN17" s="416"/>
      <c r="DO17" s="416"/>
      <c r="DP17" s="416"/>
      <c r="DQ17" s="417"/>
      <c r="DR17" s="416"/>
      <c r="DS17" s="416"/>
      <c r="DT17" s="416"/>
      <c r="DU17" s="416"/>
      <c r="DV17" s="417"/>
      <c r="DW17" s="416"/>
      <c r="DX17" s="416"/>
      <c r="DY17" s="416"/>
      <c r="DZ17" s="416"/>
      <c r="EA17" s="417"/>
      <c r="EB17" s="416"/>
      <c r="EC17" s="416"/>
      <c r="ED17" s="416"/>
      <c r="EE17" s="416"/>
      <c r="EF17" s="417"/>
      <c r="EG17" s="416"/>
      <c r="EH17" s="416"/>
      <c r="EI17" s="416"/>
      <c r="EJ17" s="416"/>
      <c r="EK17" s="417"/>
      <c r="EL17" s="416"/>
      <c r="EM17" s="416"/>
      <c r="EP17" s="301"/>
      <c r="EQ17" s="290"/>
      <c r="ER17" s="290"/>
    </row>
    <row r="18" spans="4:148" s="290" customFormat="1" x14ac:dyDescent="0.35">
      <c r="D18" s="314" t="s">
        <v>339</v>
      </c>
      <c r="F18" s="316"/>
      <c r="H18" s="412">
        <f>SUM(H19:H20)</f>
        <v>0</v>
      </c>
      <c r="I18" s="412"/>
      <c r="J18" s="412"/>
      <c r="K18" s="413"/>
      <c r="L18" s="412"/>
      <c r="M18" s="412">
        <f>SUM(M19:M20)</f>
        <v>0</v>
      </c>
      <c r="N18" s="412"/>
      <c r="O18" s="412"/>
      <c r="P18" s="413"/>
      <c r="Q18" s="412"/>
      <c r="R18" s="412">
        <f>SUM(R19:R20)</f>
        <v>0</v>
      </c>
      <c r="S18" s="412"/>
      <c r="T18" s="412"/>
      <c r="U18" s="413"/>
      <c r="V18" s="412"/>
      <c r="W18" s="412">
        <f>SUM(W19:W20)</f>
        <v>0</v>
      </c>
      <c r="X18" s="412"/>
      <c r="Y18" s="412"/>
      <c r="Z18" s="413"/>
      <c r="AA18" s="412"/>
      <c r="AB18" s="412">
        <f>SUM(AB19:AB20)</f>
        <v>0</v>
      </c>
      <c r="AC18" s="412"/>
      <c r="AD18" s="412"/>
      <c r="AE18" s="413"/>
      <c r="AF18" s="412"/>
      <c r="AG18" s="412">
        <f>SUM(AG19:AG20)</f>
        <v>0</v>
      </c>
      <c r="AH18" s="412"/>
      <c r="AI18" s="412"/>
      <c r="AJ18" s="413"/>
      <c r="AK18" s="412"/>
      <c r="AL18" s="412">
        <f>SUM(AL19:AL20)</f>
        <v>0</v>
      </c>
      <c r="AM18" s="412"/>
      <c r="AN18" s="412"/>
      <c r="AO18" s="413"/>
      <c r="AP18" s="412"/>
      <c r="AQ18" s="412">
        <f>SUM(AQ19:AQ20)</f>
        <v>0</v>
      </c>
      <c r="AR18" s="412"/>
      <c r="AS18" s="412"/>
      <c r="AT18" s="413"/>
      <c r="AU18" s="412"/>
      <c r="AV18" s="412">
        <f>SUM(AV19:AV20)</f>
        <v>0</v>
      </c>
      <c r="AW18" s="412"/>
      <c r="AX18" s="412"/>
      <c r="AY18" s="413"/>
      <c r="AZ18" s="412"/>
      <c r="BA18" s="412">
        <f>SUM(BA19:BA20)</f>
        <v>0</v>
      </c>
      <c r="BB18" s="412"/>
      <c r="BC18" s="412"/>
      <c r="BD18" s="413"/>
      <c r="BE18" s="412"/>
      <c r="BF18" s="412">
        <f>SUM(BF19:BF20)</f>
        <v>0</v>
      </c>
      <c r="BG18" s="412"/>
      <c r="BH18" s="412"/>
      <c r="BI18" s="413"/>
      <c r="BJ18" s="412"/>
      <c r="BK18" s="412">
        <f>SUM(BK19:BK20)</f>
        <v>0</v>
      </c>
      <c r="BL18" s="412"/>
      <c r="BM18" s="412"/>
      <c r="BN18" s="413"/>
      <c r="BO18" s="412"/>
      <c r="BP18" s="412">
        <f>SUM(BP19:BP20)</f>
        <v>0</v>
      </c>
      <c r="BQ18" s="412"/>
      <c r="BR18" s="412"/>
      <c r="BS18" s="413"/>
      <c r="BT18" s="289"/>
      <c r="BU18" s="412">
        <f>SUM(BU19:BU20)</f>
        <v>0</v>
      </c>
      <c r="BV18" s="416"/>
      <c r="BW18" s="412"/>
      <c r="BX18" s="413"/>
      <c r="BY18" s="412"/>
      <c r="BZ18" s="412">
        <f>SUM(BZ19:BZ20)</f>
        <v>0</v>
      </c>
      <c r="CA18" s="412"/>
      <c r="CB18" s="412"/>
      <c r="CC18" s="413"/>
      <c r="CD18" s="412"/>
      <c r="CE18" s="412">
        <f>SUM(CE19:CE20)</f>
        <v>0</v>
      </c>
      <c r="CF18" s="412"/>
      <c r="CG18" s="412"/>
      <c r="CH18" s="413"/>
      <c r="CI18" s="412"/>
      <c r="CJ18" s="412">
        <f>SUM(CJ19:CJ20)</f>
        <v>0</v>
      </c>
      <c r="CK18" s="412"/>
      <c r="CL18" s="412"/>
      <c r="CM18" s="413"/>
      <c r="CN18" s="412"/>
      <c r="CO18" s="412">
        <f>SUM(CO19:CO20)</f>
        <v>0</v>
      </c>
      <c r="CP18" s="412"/>
      <c r="CQ18" s="412"/>
      <c r="CR18" s="413"/>
      <c r="CS18" s="412"/>
      <c r="CT18" s="412">
        <f>SUM(CT19:CT20)</f>
        <v>0</v>
      </c>
      <c r="CU18" s="412"/>
      <c r="CV18" s="412"/>
      <c r="CW18" s="413"/>
      <c r="CX18" s="412"/>
      <c r="CY18" s="412">
        <f>SUM(CY19:CY20)</f>
        <v>0</v>
      </c>
      <c r="CZ18" s="412"/>
      <c r="DA18" s="412"/>
      <c r="DB18" s="413"/>
      <c r="DC18" s="412"/>
      <c r="DD18" s="412">
        <f>SUM(DD19:DD20)</f>
        <v>0</v>
      </c>
      <c r="DE18" s="412"/>
      <c r="DF18" s="412"/>
      <c r="DG18" s="413"/>
      <c r="DH18" s="412"/>
      <c r="DI18" s="412">
        <f>SUM(DI19:DI20)</f>
        <v>0</v>
      </c>
      <c r="DJ18" s="412"/>
      <c r="DK18" s="412"/>
      <c r="DL18" s="413"/>
      <c r="DM18" s="412"/>
      <c r="DN18" s="412">
        <f>SUM(DN19:DN20)</f>
        <v>0</v>
      </c>
      <c r="DO18" s="412"/>
      <c r="DP18" s="412"/>
      <c r="DQ18" s="413"/>
      <c r="DR18" s="412"/>
      <c r="DS18" s="412">
        <f>SUM(DS19:DS20)</f>
        <v>0</v>
      </c>
      <c r="DT18" s="412"/>
      <c r="DU18" s="412"/>
      <c r="DV18" s="413"/>
      <c r="DW18" s="412"/>
      <c r="DX18" s="412">
        <f>SUM(DX19:DX20)</f>
        <v>54537922</v>
      </c>
      <c r="DY18" s="412"/>
      <c r="DZ18" s="412"/>
      <c r="EA18" s="413"/>
      <c r="EB18" s="412"/>
      <c r="EC18" s="412">
        <f>SUM(EC19:EC20)</f>
        <v>0</v>
      </c>
      <c r="ED18" s="412"/>
      <c r="EE18" s="412"/>
      <c r="EF18" s="413"/>
      <c r="EG18" s="412"/>
      <c r="EH18" s="412">
        <f>SUM(EH19:EH20)</f>
        <v>0</v>
      </c>
      <c r="EI18" s="412"/>
      <c r="EJ18" s="412"/>
      <c r="EK18" s="413"/>
      <c r="EL18" s="412"/>
      <c r="EM18" s="412">
        <f>SUM(EM19:EM20)</f>
        <v>0</v>
      </c>
      <c r="EP18" s="314"/>
    </row>
    <row r="19" spans="4:148" x14ac:dyDescent="0.35">
      <c r="D19" s="301" t="s">
        <v>421</v>
      </c>
      <c r="F19" s="313"/>
      <c r="G19" s="320"/>
      <c r="H19" s="414">
        <f>+H23+H27+H31+H35+H43+H47+H51+H55+H59+H63+H67+H39</f>
        <v>0</v>
      </c>
      <c r="I19" s="415"/>
      <c r="J19" s="416"/>
      <c r="K19" s="417"/>
      <c r="L19" s="418"/>
      <c r="M19" s="414">
        <f>+M23+M27+M31+M35+M43+M47+M51+M55+M59+M63+M67+M39</f>
        <v>0</v>
      </c>
      <c r="N19" s="415"/>
      <c r="O19" s="416"/>
      <c r="P19" s="417"/>
      <c r="Q19" s="418"/>
      <c r="R19" s="414">
        <f>+R23+R27+R31+R35+R43+R47+R51+R55+R59+R63+R67+R39</f>
        <v>0</v>
      </c>
      <c r="S19" s="415"/>
      <c r="T19" s="416"/>
      <c r="U19" s="427"/>
      <c r="V19" s="418"/>
      <c r="W19" s="414">
        <f>+W23+W27+W31+W35+W43+W47+W51+W55+W59+W63+W67+W39</f>
        <v>0</v>
      </c>
      <c r="X19" s="415"/>
      <c r="Y19" s="416"/>
      <c r="Z19" s="417"/>
      <c r="AA19" s="418"/>
      <c r="AB19" s="414">
        <f>+AB23+AB27+AB31+AB35+AB43+AB47+AB51+AB55+AB59+AB63+AB67+AB39</f>
        <v>0</v>
      </c>
      <c r="AC19" s="415"/>
      <c r="AD19" s="416"/>
      <c r="AE19" s="417"/>
      <c r="AF19" s="418"/>
      <c r="AG19" s="414">
        <f>+AG23+AG27+AG31+AG35+AG43+AG47+AG51+AG55+AG59+AG63+AG67+AG39</f>
        <v>0</v>
      </c>
      <c r="AH19" s="415"/>
      <c r="AI19" s="416"/>
      <c r="AJ19" s="417"/>
      <c r="AK19" s="418"/>
      <c r="AL19" s="414">
        <f>+AL23+AL27+AL31+AL35+AL43+AL47+AL51+AL55+AL59+AL63+AL67+AL39</f>
        <v>0</v>
      </c>
      <c r="AM19" s="415"/>
      <c r="AN19" s="416"/>
      <c r="AO19" s="417"/>
      <c r="AP19" s="418"/>
      <c r="AQ19" s="414">
        <f>+AQ23+AQ27+AQ31+AQ35+AQ43+AQ47+AQ51+AQ55+AQ59+AQ63+AQ67+AQ39</f>
        <v>0</v>
      </c>
      <c r="AR19" s="415"/>
      <c r="AS19" s="416"/>
      <c r="AT19" s="417"/>
      <c r="AU19" s="418"/>
      <c r="AV19" s="414">
        <f>+AV23+AV27+AV31+AV35+AV43+AV47+AV51+AV55+AV59+AV63+AV67+AV39</f>
        <v>0</v>
      </c>
      <c r="AW19" s="415"/>
      <c r="AX19" s="416"/>
      <c r="AY19" s="417"/>
      <c r="AZ19" s="418"/>
      <c r="BA19" s="414">
        <f>+BA23+BA27+BA31+BA35+BA43+BA47+BA51+BA55+BA59+BA63+BA67+BA39</f>
        <v>0</v>
      </c>
      <c r="BB19" s="415"/>
      <c r="BC19" s="416"/>
      <c r="BD19" s="417"/>
      <c r="BE19" s="418"/>
      <c r="BF19" s="414">
        <f>+BF23+BF27+BF31+BF35+BF43+BF47+BF51+BF55+BF59+BF63+BF67+BF39</f>
        <v>0</v>
      </c>
      <c r="BG19" s="415"/>
      <c r="BH19" s="416"/>
      <c r="BI19" s="417"/>
      <c r="BJ19" s="418"/>
      <c r="BK19" s="414">
        <f>+BK23+BK27+BK31+BK35+BK43+BK47+BK51+BK55+BK59+BK63+BK67+BK39</f>
        <v>0</v>
      </c>
      <c r="BL19" s="415"/>
      <c r="BM19" s="416"/>
      <c r="BN19" s="417"/>
      <c r="BO19" s="418"/>
      <c r="BP19" s="414">
        <f>+BP23+BP27+BP31+BP35+BP43+BP47+BP51+BP55+BP59+BP63+BP67+BP39</f>
        <v>0</v>
      </c>
      <c r="BQ19" s="415"/>
      <c r="BR19" s="416"/>
      <c r="BS19" s="417"/>
      <c r="BT19" s="320"/>
      <c r="BU19" s="414">
        <f>+BU23+BU27+BU31+BU35+BU43+BU47+BU51+BU55+BU59+BU63+BU67+BU39</f>
        <v>0</v>
      </c>
      <c r="BV19" s="415"/>
      <c r="BW19" s="416"/>
      <c r="BX19" s="417"/>
      <c r="BY19" s="418"/>
      <c r="BZ19" s="414">
        <f>+BZ23+BZ27+BZ31+BZ35+BZ43+BZ47+BZ51+BZ55+BZ59+BZ63+BZ67+BZ39</f>
        <v>0</v>
      </c>
      <c r="CA19" s="415"/>
      <c r="CB19" s="416"/>
      <c r="CC19" s="417"/>
      <c r="CD19" s="418"/>
      <c r="CE19" s="414">
        <v>0</v>
      </c>
      <c r="CF19" s="415"/>
      <c r="CG19" s="416"/>
      <c r="CH19" s="417"/>
      <c r="CI19" s="418"/>
      <c r="CJ19" s="414">
        <v>0</v>
      </c>
      <c r="CK19" s="415"/>
      <c r="CL19" s="416"/>
      <c r="CM19" s="427"/>
      <c r="CN19" s="418"/>
      <c r="CO19" s="414">
        <v>0</v>
      </c>
      <c r="CP19" s="415"/>
      <c r="CQ19" s="416"/>
      <c r="CR19" s="417"/>
      <c r="CS19" s="418"/>
      <c r="CT19" s="414">
        <v>0</v>
      </c>
      <c r="CU19" s="415"/>
      <c r="CV19" s="416"/>
      <c r="CW19" s="417"/>
      <c r="CX19" s="418"/>
      <c r="CY19" s="414">
        <v>0</v>
      </c>
      <c r="CZ19" s="415"/>
      <c r="DA19" s="416"/>
      <c r="DB19" s="417"/>
      <c r="DC19" s="418"/>
      <c r="DD19" s="414">
        <v>0</v>
      </c>
      <c r="DE19" s="415"/>
      <c r="DF19" s="416"/>
      <c r="DG19" s="417"/>
      <c r="DH19" s="418"/>
      <c r="DI19" s="414">
        <f>+DI23+DI27+DI31+DI35+DI43+DI47+DI51+DI55+DI59+DI63+DI67+DI39</f>
        <v>0</v>
      </c>
      <c r="DJ19" s="415"/>
      <c r="DK19" s="416"/>
      <c r="DL19" s="417"/>
      <c r="DM19" s="418"/>
      <c r="DN19" s="414">
        <v>0</v>
      </c>
      <c r="DO19" s="415"/>
      <c r="DP19" s="416"/>
      <c r="DQ19" s="417"/>
      <c r="DR19" s="418"/>
      <c r="DS19" s="414">
        <v>0</v>
      </c>
      <c r="DT19" s="415"/>
      <c r="DU19" s="416"/>
      <c r="DV19" s="417"/>
      <c r="DW19" s="418"/>
      <c r="DX19" s="414">
        <v>29385000</v>
      </c>
      <c r="DY19" s="415"/>
      <c r="DZ19" s="416"/>
      <c r="EA19" s="417"/>
      <c r="EB19" s="418"/>
      <c r="EC19" s="414">
        <v>0</v>
      </c>
      <c r="ED19" s="415"/>
      <c r="EE19" s="416"/>
      <c r="EF19" s="417"/>
      <c r="EG19" s="418"/>
      <c r="EH19" s="414">
        <v>0</v>
      </c>
      <c r="EI19" s="415"/>
      <c r="EJ19" s="416"/>
      <c r="EK19" s="417"/>
      <c r="EL19" s="418"/>
      <c r="EM19" s="414">
        <f>+EM23+EM27+EM31+EM35+EM43+EM47+EM51+EM55+EM59+EM63+EM67+EM39</f>
        <v>0</v>
      </c>
      <c r="EN19" s="322"/>
      <c r="EP19" s="301"/>
      <c r="EQ19" s="290"/>
      <c r="ER19" s="290"/>
    </row>
    <row r="20" spans="4:148" x14ac:dyDescent="0.35">
      <c r="D20" s="301" t="s">
        <v>343</v>
      </c>
      <c r="F20" s="313"/>
      <c r="G20" s="337"/>
      <c r="H20" s="428">
        <f>+H24+H28+H32+H36+H44+H48+H52+H56+H60+H64+H68+H40</f>
        <v>0</v>
      </c>
      <c r="I20" s="429"/>
      <c r="J20" s="416"/>
      <c r="K20" s="417"/>
      <c r="L20" s="430"/>
      <c r="M20" s="428">
        <f>+M24+M28+M32+M36+M44+M48+M52+M56+M60+M64+M68+M40</f>
        <v>0</v>
      </c>
      <c r="N20" s="429"/>
      <c r="O20" s="416"/>
      <c r="P20" s="417"/>
      <c r="Q20" s="430"/>
      <c r="R20" s="428">
        <f>+R24+R28+R32+R36+R44+R48+R52+R56+R60+R64+R68+R40</f>
        <v>0</v>
      </c>
      <c r="S20" s="429"/>
      <c r="T20" s="416"/>
      <c r="U20" s="427"/>
      <c r="V20" s="430"/>
      <c r="W20" s="428">
        <f>+W24+W28+W32+W36+W44+W48+W52+W56+W60+W64+W68+W40</f>
        <v>0</v>
      </c>
      <c r="X20" s="429"/>
      <c r="Y20" s="416"/>
      <c r="Z20" s="417"/>
      <c r="AA20" s="430"/>
      <c r="AB20" s="428">
        <f>+AB24+AB28+AB32+AB36+AB44+AB48+AB52+AB56+AB60+AB64+AB68+AB40</f>
        <v>0</v>
      </c>
      <c r="AC20" s="429"/>
      <c r="AD20" s="416"/>
      <c r="AE20" s="417"/>
      <c r="AF20" s="430"/>
      <c r="AG20" s="428">
        <f>+AG24+AG28+AG32+AG36+AG44+AG48+AG52+AG56+AG60+AG64+AG68+AG40</f>
        <v>0</v>
      </c>
      <c r="AH20" s="429"/>
      <c r="AI20" s="416"/>
      <c r="AJ20" s="417"/>
      <c r="AK20" s="430"/>
      <c r="AL20" s="428">
        <f>+AL24+AL28+AL32+AL36+AL44+AL48+AL52+AL56+AL60+AL64+AL68+AL40</f>
        <v>0</v>
      </c>
      <c r="AM20" s="429"/>
      <c r="AN20" s="416"/>
      <c r="AO20" s="417"/>
      <c r="AP20" s="430"/>
      <c r="AQ20" s="428">
        <f>+AQ24+AQ28+AQ32+AQ36+AQ44+AQ48+AQ52+AQ56+AQ60+AQ64+AQ68+AQ40</f>
        <v>0</v>
      </c>
      <c r="AR20" s="429"/>
      <c r="AS20" s="416"/>
      <c r="AT20" s="417"/>
      <c r="AU20" s="430"/>
      <c r="AV20" s="428">
        <f>+AV24+AV28+AV32+AV36+AV44+AV48+AV52+AV56+AV60+AV64+AV68+AV40</f>
        <v>0</v>
      </c>
      <c r="AW20" s="429"/>
      <c r="AX20" s="416"/>
      <c r="AY20" s="417"/>
      <c r="AZ20" s="430"/>
      <c r="BA20" s="428">
        <f>+BA24+BA28+BA32+BA36+BA44+BA48+BA52+BA56+BA60+BA64+BA68+BA40</f>
        <v>0</v>
      </c>
      <c r="BB20" s="429"/>
      <c r="BC20" s="416"/>
      <c r="BD20" s="417"/>
      <c r="BE20" s="430"/>
      <c r="BF20" s="428">
        <f>+BF24+BF28+BF32+BF36+BF44+BF48+BF52+BF56+BF60+BF64+BF68+BF40</f>
        <v>0</v>
      </c>
      <c r="BG20" s="429"/>
      <c r="BH20" s="416"/>
      <c r="BI20" s="417"/>
      <c r="BJ20" s="430"/>
      <c r="BK20" s="428">
        <f>+BK24+BK28+BK32+BK36+BK44+BK48+BK52+BK56+BK60+BK64+BK68+BK40</f>
        <v>0</v>
      </c>
      <c r="BL20" s="429"/>
      <c r="BM20" s="416"/>
      <c r="BN20" s="417"/>
      <c r="BO20" s="430"/>
      <c r="BP20" s="428">
        <f>+BP24+BP28+BP32+BP36+BP44+BP48+BP52+BP56+BP60+BP64+BP68+BP40</f>
        <v>0</v>
      </c>
      <c r="BQ20" s="429"/>
      <c r="BR20" s="416"/>
      <c r="BS20" s="417"/>
      <c r="BT20" s="337"/>
      <c r="BU20" s="428">
        <f>+BU24+BU28+BU32+BU36+BU44+BU48+BU52+BU56+BU60+BU64+BU68+BU40</f>
        <v>0</v>
      </c>
      <c r="BV20" s="429"/>
      <c r="BW20" s="416"/>
      <c r="BX20" s="417"/>
      <c r="BY20" s="430"/>
      <c r="BZ20" s="428">
        <f>+BZ24+BZ28+BZ32+BZ36+BZ44+BZ48+BZ52+BZ56+BZ60+BZ64+BZ68+BZ40</f>
        <v>0</v>
      </c>
      <c r="CA20" s="429"/>
      <c r="CB20" s="416"/>
      <c r="CC20" s="417"/>
      <c r="CD20" s="430"/>
      <c r="CE20" s="428">
        <v>0</v>
      </c>
      <c r="CF20" s="429"/>
      <c r="CG20" s="416"/>
      <c r="CH20" s="417"/>
      <c r="CI20" s="430"/>
      <c r="CJ20" s="428">
        <v>0</v>
      </c>
      <c r="CK20" s="429"/>
      <c r="CL20" s="416"/>
      <c r="CM20" s="427"/>
      <c r="CN20" s="430"/>
      <c r="CO20" s="428">
        <v>0</v>
      </c>
      <c r="CP20" s="429"/>
      <c r="CQ20" s="416"/>
      <c r="CR20" s="417"/>
      <c r="CS20" s="430"/>
      <c r="CT20" s="428">
        <v>0</v>
      </c>
      <c r="CU20" s="429"/>
      <c r="CV20" s="416"/>
      <c r="CW20" s="417"/>
      <c r="CX20" s="430"/>
      <c r="CY20" s="428">
        <v>0</v>
      </c>
      <c r="CZ20" s="429"/>
      <c r="DA20" s="416"/>
      <c r="DB20" s="417"/>
      <c r="DC20" s="430"/>
      <c r="DD20" s="428">
        <v>0</v>
      </c>
      <c r="DE20" s="429"/>
      <c r="DF20" s="416"/>
      <c r="DG20" s="417"/>
      <c r="DH20" s="430"/>
      <c r="DI20" s="428">
        <f>+DI24+DI28+DI32+DI36+DI44+DI48+DI52+DI56+DI60+DI64+DI68+DI40</f>
        <v>0</v>
      </c>
      <c r="DJ20" s="429"/>
      <c r="DK20" s="416"/>
      <c r="DL20" s="417"/>
      <c r="DM20" s="430"/>
      <c r="DN20" s="428">
        <v>0</v>
      </c>
      <c r="DO20" s="429"/>
      <c r="DP20" s="416"/>
      <c r="DQ20" s="417"/>
      <c r="DR20" s="430"/>
      <c r="DS20" s="428">
        <v>0</v>
      </c>
      <c r="DT20" s="429"/>
      <c r="DU20" s="416"/>
      <c r="DV20" s="417"/>
      <c r="DW20" s="430"/>
      <c r="DX20" s="428">
        <v>25152922</v>
      </c>
      <c r="DY20" s="429"/>
      <c r="DZ20" s="416"/>
      <c r="EA20" s="417"/>
      <c r="EB20" s="430"/>
      <c r="EC20" s="428">
        <v>0</v>
      </c>
      <c r="ED20" s="429"/>
      <c r="EE20" s="416"/>
      <c r="EF20" s="417"/>
      <c r="EG20" s="430"/>
      <c r="EH20" s="428">
        <v>0</v>
      </c>
      <c r="EI20" s="429"/>
      <c r="EJ20" s="416"/>
      <c r="EK20" s="417"/>
      <c r="EL20" s="430"/>
      <c r="EM20" s="428">
        <f>+EM24+EM28+EM32+EM36+EM44+EM48+EM52+EM56+EM60+EM64+EM68+EM40</f>
        <v>0</v>
      </c>
      <c r="EN20" s="339"/>
      <c r="EP20" s="301"/>
      <c r="EQ20" s="290"/>
      <c r="ER20" s="290"/>
    </row>
    <row r="21" spans="4:148" x14ac:dyDescent="0.35">
      <c r="D21" s="301"/>
      <c r="F21" s="313"/>
      <c r="H21" s="416"/>
      <c r="I21" s="416"/>
      <c r="J21" s="416"/>
      <c r="K21" s="417"/>
      <c r="L21" s="416"/>
      <c r="M21" s="416"/>
      <c r="N21" s="416"/>
      <c r="O21" s="416"/>
      <c r="P21" s="417"/>
      <c r="Q21" s="416"/>
      <c r="R21" s="416"/>
      <c r="S21" s="416"/>
      <c r="T21" s="416"/>
      <c r="U21" s="417"/>
      <c r="V21" s="416"/>
      <c r="W21" s="416"/>
      <c r="X21" s="416"/>
      <c r="Y21" s="416"/>
      <c r="Z21" s="417"/>
      <c r="AA21" s="416"/>
      <c r="AB21" s="416"/>
      <c r="AC21" s="416"/>
      <c r="AD21" s="416"/>
      <c r="AE21" s="417"/>
      <c r="AF21" s="416"/>
      <c r="AG21" s="416"/>
      <c r="AH21" s="416"/>
      <c r="AI21" s="416"/>
      <c r="AJ21" s="417"/>
      <c r="AK21" s="416"/>
      <c r="AL21" s="416"/>
      <c r="AM21" s="416"/>
      <c r="AN21" s="416"/>
      <c r="AO21" s="417"/>
      <c r="AP21" s="416"/>
      <c r="AQ21" s="416"/>
      <c r="AR21" s="416"/>
      <c r="AS21" s="416"/>
      <c r="AT21" s="417"/>
      <c r="AU21" s="416"/>
      <c r="AV21" s="416"/>
      <c r="AW21" s="416"/>
      <c r="AX21" s="416"/>
      <c r="AY21" s="417"/>
      <c r="AZ21" s="416"/>
      <c r="BA21" s="416"/>
      <c r="BB21" s="416"/>
      <c r="BC21" s="416"/>
      <c r="BD21" s="417"/>
      <c r="BE21" s="416"/>
      <c r="BF21" s="416"/>
      <c r="BG21" s="416"/>
      <c r="BH21" s="416"/>
      <c r="BI21" s="417"/>
      <c r="BJ21" s="416"/>
      <c r="BK21" s="416"/>
      <c r="BL21" s="416"/>
      <c r="BM21" s="416"/>
      <c r="BN21" s="417"/>
      <c r="BO21" s="416"/>
      <c r="BP21" s="416"/>
      <c r="BQ21" s="416"/>
      <c r="BR21" s="416"/>
      <c r="BS21" s="417"/>
      <c r="BU21" s="416"/>
      <c r="BV21" s="416"/>
      <c r="BW21" s="416"/>
      <c r="BX21" s="417"/>
      <c r="BY21" s="416"/>
      <c r="BZ21" s="416"/>
      <c r="CA21" s="416"/>
      <c r="CB21" s="416"/>
      <c r="CC21" s="417"/>
      <c r="CD21" s="416"/>
      <c r="CE21" s="416"/>
      <c r="CF21" s="416"/>
      <c r="CG21" s="416"/>
      <c r="CH21" s="417"/>
      <c r="CI21" s="416"/>
      <c r="CJ21" s="416"/>
      <c r="CK21" s="416"/>
      <c r="CL21" s="416"/>
      <c r="CM21" s="417"/>
      <c r="CN21" s="416"/>
      <c r="CO21" s="416"/>
      <c r="CP21" s="416"/>
      <c r="CQ21" s="416"/>
      <c r="CR21" s="417"/>
      <c r="CS21" s="416"/>
      <c r="CT21" s="416"/>
      <c r="CU21" s="416"/>
      <c r="CV21" s="416"/>
      <c r="CW21" s="417"/>
      <c r="CX21" s="416"/>
      <c r="CY21" s="416"/>
      <c r="CZ21" s="416"/>
      <c r="DA21" s="416"/>
      <c r="DB21" s="417"/>
      <c r="DC21" s="416"/>
      <c r="DD21" s="416"/>
      <c r="DE21" s="416"/>
      <c r="DF21" s="416"/>
      <c r="DG21" s="417"/>
      <c r="DH21" s="416"/>
      <c r="DI21" s="416"/>
      <c r="DJ21" s="416"/>
      <c r="DK21" s="416"/>
      <c r="DL21" s="417"/>
      <c r="DM21" s="416"/>
      <c r="DN21" s="416"/>
      <c r="DO21" s="416"/>
      <c r="DP21" s="416"/>
      <c r="DQ21" s="417"/>
      <c r="DR21" s="416"/>
      <c r="DS21" s="416"/>
      <c r="DT21" s="416"/>
      <c r="DU21" s="416"/>
      <c r="DV21" s="417"/>
      <c r="DW21" s="416"/>
      <c r="DX21" s="416"/>
      <c r="DY21" s="416"/>
      <c r="DZ21" s="416"/>
      <c r="EA21" s="417"/>
      <c r="EB21" s="416"/>
      <c r="EC21" s="416"/>
      <c r="ED21" s="416"/>
      <c r="EE21" s="416"/>
      <c r="EF21" s="417"/>
      <c r="EG21" s="416"/>
      <c r="EH21" s="416"/>
      <c r="EI21" s="416"/>
      <c r="EJ21" s="416"/>
      <c r="EK21" s="417"/>
      <c r="EL21" s="416"/>
      <c r="EM21" s="416"/>
      <c r="EP21" s="301"/>
      <c r="EQ21" s="290"/>
      <c r="ER21" s="290"/>
    </row>
    <row r="22" spans="4:148" ht="12.75" hidden="1" customHeight="1" x14ac:dyDescent="0.35">
      <c r="D22" s="434" t="s">
        <v>422</v>
      </c>
      <c r="F22" s="313"/>
      <c r="H22" s="416">
        <f>SUM(H23:H24)</f>
        <v>0</v>
      </c>
      <c r="I22" s="416"/>
      <c r="J22" s="416"/>
      <c r="K22" s="417"/>
      <c r="M22" s="416">
        <f>SUM(M23:M24)</f>
        <v>0</v>
      </c>
      <c r="N22" s="416"/>
      <c r="O22" s="416"/>
      <c r="P22" s="417"/>
      <c r="R22" s="416">
        <f>SUM(R23:R24)</f>
        <v>0</v>
      </c>
      <c r="S22" s="416"/>
      <c r="T22" s="416"/>
      <c r="U22" s="417"/>
      <c r="W22" s="416">
        <f>SUM(W23:W24)</f>
        <v>0</v>
      </c>
      <c r="X22" s="416"/>
      <c r="Y22" s="416"/>
      <c r="Z22" s="417"/>
      <c r="AB22" s="416">
        <f>SUM(AB23:AB24)</f>
        <v>0</v>
      </c>
      <c r="AC22" s="416"/>
      <c r="AD22" s="416"/>
      <c r="AE22" s="417"/>
      <c r="AG22" s="416">
        <f>SUM(AG23:AG24)</f>
        <v>0</v>
      </c>
      <c r="AH22" s="416"/>
      <c r="AI22" s="416"/>
      <c r="AJ22" s="417"/>
      <c r="AL22" s="416">
        <f>SUM(AL23:AL24)</f>
        <v>0</v>
      </c>
      <c r="AM22" s="416"/>
      <c r="AN22" s="416"/>
      <c r="AO22" s="417"/>
      <c r="AQ22" s="416">
        <f>SUM(AQ23:AQ24)</f>
        <v>0</v>
      </c>
      <c r="AR22" s="416"/>
      <c r="AS22" s="416"/>
      <c r="AT22" s="417"/>
      <c r="AV22" s="416">
        <f>SUM(AV23:AV24)</f>
        <v>0</v>
      </c>
      <c r="AW22" s="416"/>
      <c r="AX22" s="416"/>
      <c r="AY22" s="417"/>
      <c r="BA22" s="416">
        <f>SUM(BA23:BA24)</f>
        <v>0</v>
      </c>
      <c r="BB22" s="416"/>
      <c r="BC22" s="416"/>
      <c r="BD22" s="417"/>
      <c r="BF22" s="416">
        <f>SUM(BF23:BF24)</f>
        <v>0</v>
      </c>
      <c r="BG22" s="416"/>
      <c r="BH22" s="416"/>
      <c r="BI22" s="417"/>
      <c r="BK22" s="416">
        <f>SUM(BK23:BK24)</f>
        <v>0</v>
      </c>
      <c r="BL22" s="416"/>
      <c r="BM22" s="416"/>
      <c r="BN22" s="417"/>
      <c r="BP22" s="416">
        <f>SUM(BP23:BP24)</f>
        <v>0</v>
      </c>
      <c r="BQ22" s="416"/>
      <c r="BR22" s="416"/>
      <c r="BS22" s="417"/>
      <c r="BU22" s="428">
        <f>SUM(BU23:BU24)</f>
        <v>0</v>
      </c>
      <c r="BV22" s="416"/>
      <c r="BW22" s="416"/>
      <c r="BX22" s="417"/>
      <c r="BZ22" s="416">
        <f>SUM(BZ23:BZ24)</f>
        <v>0</v>
      </c>
      <c r="CA22" s="416"/>
      <c r="CB22" s="416"/>
      <c r="CC22" s="417"/>
      <c r="CE22" s="416">
        <f>SUM(CE23:CE24)</f>
        <v>0</v>
      </c>
      <c r="CF22" s="416"/>
      <c r="CG22" s="416"/>
      <c r="CH22" s="417"/>
      <c r="CJ22" s="416">
        <f>SUM(CJ23:CJ24)</f>
        <v>0</v>
      </c>
      <c r="CK22" s="416"/>
      <c r="CL22" s="416"/>
      <c r="CM22" s="417"/>
      <c r="CO22" s="416">
        <f>SUM(CO23:CO24)</f>
        <v>0</v>
      </c>
      <c r="CP22" s="416"/>
      <c r="CQ22" s="416"/>
      <c r="CR22" s="417"/>
      <c r="CT22" s="416">
        <f>SUM(CT23:CT24)</f>
        <v>0</v>
      </c>
      <c r="CU22" s="416"/>
      <c r="CV22" s="416"/>
      <c r="CW22" s="417"/>
      <c r="CY22" s="416">
        <f>SUM(CY23:CY24)</f>
        <v>0</v>
      </c>
      <c r="CZ22" s="416"/>
      <c r="DA22" s="416"/>
      <c r="DB22" s="417"/>
      <c r="DD22" s="416">
        <f>SUM(DD23:DD24)</f>
        <v>0</v>
      </c>
      <c r="DE22" s="416"/>
      <c r="DF22" s="416"/>
      <c r="DG22" s="417"/>
      <c r="DI22" s="416">
        <f>SUM(DI23:DI24)</f>
        <v>0</v>
      </c>
      <c r="DJ22" s="416"/>
      <c r="DK22" s="416"/>
      <c r="DL22" s="417"/>
      <c r="DN22" s="416">
        <f>SUM(DN23:DN24)</f>
        <v>0</v>
      </c>
      <c r="DO22" s="416"/>
      <c r="DP22" s="416"/>
      <c r="DQ22" s="417"/>
      <c r="DS22" s="416">
        <f>SUM(DS23:DS24)</f>
        <v>0</v>
      </c>
      <c r="DT22" s="416"/>
      <c r="DU22" s="416"/>
      <c r="DV22" s="417"/>
      <c r="DX22" s="416">
        <f>SUM(DX23:DX24)</f>
        <v>0</v>
      </c>
      <c r="DY22" s="416"/>
      <c r="DZ22" s="416"/>
      <c r="EA22" s="417"/>
      <c r="EC22" s="416">
        <f>SUM(EC23:EC24)</f>
        <v>0</v>
      </c>
      <c r="ED22" s="416"/>
      <c r="EE22" s="416"/>
      <c r="EF22" s="417"/>
      <c r="EH22" s="416">
        <f>SUM(EH23:EH24)</f>
        <v>0</v>
      </c>
      <c r="EI22" s="416"/>
      <c r="EJ22" s="416"/>
      <c r="EK22" s="417"/>
      <c r="EM22" s="416">
        <f>SUM(EM23:EM24)</f>
        <v>0</v>
      </c>
      <c r="EN22" s="416"/>
      <c r="EP22" s="301"/>
      <c r="EQ22" s="290"/>
      <c r="ER22" s="290"/>
    </row>
    <row r="23" spans="4:148" ht="12.75" hidden="1" customHeight="1" x14ac:dyDescent="0.35">
      <c r="D23" s="434" t="s">
        <v>421</v>
      </c>
      <c r="F23" s="313"/>
      <c r="G23" s="320"/>
      <c r="H23" s="414">
        <v>0</v>
      </c>
      <c r="I23" s="415"/>
      <c r="J23" s="416"/>
      <c r="K23" s="417"/>
      <c r="L23" s="320"/>
      <c r="M23" s="414">
        <v>0</v>
      </c>
      <c r="N23" s="415"/>
      <c r="O23" s="416"/>
      <c r="P23" s="417"/>
      <c r="Q23" s="320"/>
      <c r="R23" s="414">
        <v>0</v>
      </c>
      <c r="S23" s="415"/>
      <c r="T23" s="416"/>
      <c r="U23" s="417"/>
      <c r="V23" s="320"/>
      <c r="W23" s="414">
        <v>0</v>
      </c>
      <c r="X23" s="415"/>
      <c r="Y23" s="416"/>
      <c r="Z23" s="417"/>
      <c r="AA23" s="320"/>
      <c r="AB23" s="414">
        <v>0</v>
      </c>
      <c r="AC23" s="415"/>
      <c r="AD23" s="416"/>
      <c r="AE23" s="417"/>
      <c r="AF23" s="320"/>
      <c r="AG23" s="414">
        <v>0</v>
      </c>
      <c r="AH23" s="415"/>
      <c r="AI23" s="416"/>
      <c r="AJ23" s="417"/>
      <c r="AK23" s="320"/>
      <c r="AL23" s="414">
        <v>0</v>
      </c>
      <c r="AM23" s="415"/>
      <c r="AN23" s="416"/>
      <c r="AO23" s="417"/>
      <c r="AP23" s="320"/>
      <c r="AQ23" s="414">
        <v>0</v>
      </c>
      <c r="AR23" s="415"/>
      <c r="AS23" s="416"/>
      <c r="AT23" s="417"/>
      <c r="AU23" s="320"/>
      <c r="AV23" s="414">
        <v>0</v>
      </c>
      <c r="AW23" s="415"/>
      <c r="AX23" s="416"/>
      <c r="AY23" s="417"/>
      <c r="AZ23" s="320"/>
      <c r="BA23" s="414">
        <v>0</v>
      </c>
      <c r="BB23" s="415"/>
      <c r="BC23" s="416"/>
      <c r="BD23" s="417"/>
      <c r="BE23" s="320"/>
      <c r="BF23" s="414">
        <v>0</v>
      </c>
      <c r="BG23" s="415"/>
      <c r="BH23" s="416"/>
      <c r="BI23" s="417"/>
      <c r="BJ23" s="320"/>
      <c r="BK23" s="414">
        <v>0</v>
      </c>
      <c r="BL23" s="415"/>
      <c r="BM23" s="416"/>
      <c r="BN23" s="417"/>
      <c r="BO23" s="320"/>
      <c r="BP23" s="414">
        <v>0</v>
      </c>
      <c r="BQ23" s="415"/>
      <c r="BR23" s="416"/>
      <c r="BS23" s="417"/>
      <c r="BT23" s="320"/>
      <c r="BU23" s="416">
        <f>SUM(M23:BP23)</f>
        <v>0</v>
      </c>
      <c r="BV23" s="415"/>
      <c r="BW23" s="416"/>
      <c r="BX23" s="417"/>
      <c r="BY23" s="320"/>
      <c r="BZ23" s="414">
        <v>0</v>
      </c>
      <c r="CA23" s="415"/>
      <c r="CB23" s="416"/>
      <c r="CC23" s="417"/>
      <c r="CD23" s="320"/>
      <c r="CE23" s="414">
        <v>0</v>
      </c>
      <c r="CF23" s="415"/>
      <c r="CG23" s="416"/>
      <c r="CH23" s="417"/>
      <c r="CI23" s="320"/>
      <c r="CJ23" s="414">
        <v>0</v>
      </c>
      <c r="CK23" s="415"/>
      <c r="CL23" s="416"/>
      <c r="CM23" s="417"/>
      <c r="CN23" s="320"/>
      <c r="CO23" s="414">
        <v>0</v>
      </c>
      <c r="CP23" s="415"/>
      <c r="CQ23" s="416"/>
      <c r="CR23" s="417"/>
      <c r="CS23" s="320"/>
      <c r="CT23" s="414">
        <v>0</v>
      </c>
      <c r="CU23" s="415"/>
      <c r="CV23" s="416"/>
      <c r="CW23" s="417"/>
      <c r="CX23" s="320"/>
      <c r="CY23" s="414">
        <v>0</v>
      </c>
      <c r="CZ23" s="415"/>
      <c r="DA23" s="416"/>
      <c r="DB23" s="417"/>
      <c r="DC23" s="320"/>
      <c r="DD23" s="414">
        <v>0</v>
      </c>
      <c r="DE23" s="415"/>
      <c r="DF23" s="416"/>
      <c r="DG23" s="417"/>
      <c r="DH23" s="320"/>
      <c r="DI23" s="414">
        <v>0</v>
      </c>
      <c r="DJ23" s="415"/>
      <c r="DK23" s="416"/>
      <c r="DL23" s="417"/>
      <c r="DM23" s="320"/>
      <c r="DN23" s="414">
        <v>0</v>
      </c>
      <c r="DO23" s="415"/>
      <c r="DP23" s="416"/>
      <c r="DQ23" s="417"/>
      <c r="DR23" s="320"/>
      <c r="DS23" s="414">
        <v>0</v>
      </c>
      <c r="DT23" s="415"/>
      <c r="DU23" s="416"/>
      <c r="DV23" s="417"/>
      <c r="DW23" s="320"/>
      <c r="DX23" s="414">
        <v>0</v>
      </c>
      <c r="DY23" s="415"/>
      <c r="DZ23" s="416"/>
      <c r="EA23" s="417"/>
      <c r="EB23" s="320"/>
      <c r="EC23" s="414">
        <v>0</v>
      </c>
      <c r="ED23" s="415"/>
      <c r="EE23" s="416"/>
      <c r="EF23" s="417"/>
      <c r="EG23" s="320"/>
      <c r="EH23" s="414">
        <v>0</v>
      </c>
      <c r="EI23" s="415"/>
      <c r="EJ23" s="416"/>
      <c r="EK23" s="417"/>
      <c r="EL23" s="320"/>
      <c r="EM23" s="414">
        <f>SUM(CE23:EH23)</f>
        <v>0</v>
      </c>
      <c r="EN23" s="415">
        <f>SUM(CF23:CP23)</f>
        <v>0</v>
      </c>
      <c r="EP23" s="301"/>
      <c r="EQ23" s="290"/>
      <c r="ER23" s="290"/>
    </row>
    <row r="24" spans="4:148" ht="12.75" hidden="1" customHeight="1" x14ac:dyDescent="0.35">
      <c r="D24" s="301" t="s">
        <v>343</v>
      </c>
      <c r="F24" s="313"/>
      <c r="G24" s="337"/>
      <c r="H24" s="428">
        <v>0</v>
      </c>
      <c r="I24" s="429"/>
      <c r="J24" s="416"/>
      <c r="K24" s="417"/>
      <c r="L24" s="337"/>
      <c r="M24" s="428">
        <v>0</v>
      </c>
      <c r="N24" s="429"/>
      <c r="O24" s="416"/>
      <c r="P24" s="417"/>
      <c r="Q24" s="337"/>
      <c r="R24" s="428">
        <v>0</v>
      </c>
      <c r="S24" s="429"/>
      <c r="T24" s="416"/>
      <c r="U24" s="417"/>
      <c r="V24" s="337"/>
      <c r="W24" s="428">
        <v>0</v>
      </c>
      <c r="X24" s="429"/>
      <c r="Y24" s="416"/>
      <c r="Z24" s="417"/>
      <c r="AA24" s="337"/>
      <c r="AB24" s="428">
        <v>0</v>
      </c>
      <c r="AC24" s="429"/>
      <c r="AD24" s="416"/>
      <c r="AE24" s="417"/>
      <c r="AF24" s="337"/>
      <c r="AG24" s="428">
        <v>0</v>
      </c>
      <c r="AH24" s="429"/>
      <c r="AI24" s="416"/>
      <c r="AJ24" s="417"/>
      <c r="AK24" s="337"/>
      <c r="AL24" s="428">
        <v>0</v>
      </c>
      <c r="AM24" s="429"/>
      <c r="AN24" s="416"/>
      <c r="AO24" s="417"/>
      <c r="AP24" s="337"/>
      <c r="AQ24" s="428">
        <v>0</v>
      </c>
      <c r="AR24" s="429"/>
      <c r="AS24" s="416"/>
      <c r="AT24" s="417"/>
      <c r="AU24" s="337"/>
      <c r="AV24" s="428">
        <v>0</v>
      </c>
      <c r="AW24" s="429"/>
      <c r="AX24" s="416"/>
      <c r="AY24" s="417"/>
      <c r="AZ24" s="337"/>
      <c r="BA24" s="428">
        <v>0</v>
      </c>
      <c r="BB24" s="429"/>
      <c r="BC24" s="416"/>
      <c r="BD24" s="417"/>
      <c r="BE24" s="337"/>
      <c r="BF24" s="428">
        <v>0</v>
      </c>
      <c r="BG24" s="429"/>
      <c r="BH24" s="416"/>
      <c r="BI24" s="417"/>
      <c r="BJ24" s="337"/>
      <c r="BK24" s="428">
        <v>0</v>
      </c>
      <c r="BL24" s="429"/>
      <c r="BM24" s="416"/>
      <c r="BN24" s="417"/>
      <c r="BO24" s="337"/>
      <c r="BP24" s="428">
        <v>0</v>
      </c>
      <c r="BQ24" s="429"/>
      <c r="BR24" s="416"/>
      <c r="BS24" s="417"/>
      <c r="BT24" s="337"/>
      <c r="BU24" s="428">
        <f>SUM(M24:BP24)</f>
        <v>0</v>
      </c>
      <c r="BV24" s="429"/>
      <c r="BW24" s="416"/>
      <c r="BX24" s="417"/>
      <c r="BY24" s="337"/>
      <c r="BZ24" s="428">
        <v>0</v>
      </c>
      <c r="CA24" s="429"/>
      <c r="CB24" s="416"/>
      <c r="CC24" s="417"/>
      <c r="CD24" s="337"/>
      <c r="CE24" s="428">
        <v>0</v>
      </c>
      <c r="CF24" s="429"/>
      <c r="CG24" s="416"/>
      <c r="CH24" s="417"/>
      <c r="CI24" s="337"/>
      <c r="CJ24" s="428">
        <v>0</v>
      </c>
      <c r="CK24" s="429"/>
      <c r="CL24" s="416"/>
      <c r="CM24" s="417"/>
      <c r="CN24" s="337"/>
      <c r="CO24" s="428">
        <v>0</v>
      </c>
      <c r="CP24" s="429"/>
      <c r="CQ24" s="416"/>
      <c r="CR24" s="417"/>
      <c r="CS24" s="337"/>
      <c r="CT24" s="428">
        <v>0</v>
      </c>
      <c r="CU24" s="429"/>
      <c r="CV24" s="416"/>
      <c r="CW24" s="417"/>
      <c r="CX24" s="337"/>
      <c r="CY24" s="428">
        <v>0</v>
      </c>
      <c r="CZ24" s="429"/>
      <c r="DA24" s="416"/>
      <c r="DB24" s="417"/>
      <c r="DC24" s="337"/>
      <c r="DD24" s="428">
        <v>0</v>
      </c>
      <c r="DE24" s="429"/>
      <c r="DF24" s="416"/>
      <c r="DG24" s="417"/>
      <c r="DH24" s="337"/>
      <c r="DI24" s="428">
        <v>0</v>
      </c>
      <c r="DJ24" s="429"/>
      <c r="DK24" s="416"/>
      <c r="DL24" s="417"/>
      <c r="DM24" s="337"/>
      <c r="DN24" s="428">
        <v>0</v>
      </c>
      <c r="DO24" s="429"/>
      <c r="DP24" s="416"/>
      <c r="DQ24" s="417"/>
      <c r="DR24" s="337"/>
      <c r="DS24" s="428">
        <v>0</v>
      </c>
      <c r="DT24" s="429"/>
      <c r="DU24" s="416"/>
      <c r="DV24" s="417"/>
      <c r="DW24" s="337"/>
      <c r="DX24" s="428">
        <v>0</v>
      </c>
      <c r="DY24" s="429"/>
      <c r="DZ24" s="416"/>
      <c r="EA24" s="417"/>
      <c r="EB24" s="337"/>
      <c r="EC24" s="428">
        <v>0</v>
      </c>
      <c r="ED24" s="429"/>
      <c r="EE24" s="416"/>
      <c r="EF24" s="417"/>
      <c r="EG24" s="337"/>
      <c r="EH24" s="428">
        <v>0</v>
      </c>
      <c r="EI24" s="429"/>
      <c r="EJ24" s="416"/>
      <c r="EK24" s="417"/>
      <c r="EL24" s="337"/>
      <c r="EM24" s="428">
        <f>SUM(CE24:EH24)</f>
        <v>0</v>
      </c>
      <c r="EN24" s="429">
        <f>SUM(CF24:CP24)</f>
        <v>0</v>
      </c>
      <c r="EP24" s="301"/>
      <c r="EQ24" s="290"/>
      <c r="ER24" s="290"/>
    </row>
    <row r="25" spans="4:148" hidden="1" x14ac:dyDescent="0.35">
      <c r="D25" s="301"/>
      <c r="F25" s="313"/>
      <c r="H25" s="416"/>
      <c r="I25" s="416"/>
      <c r="J25" s="416"/>
      <c r="K25" s="417"/>
      <c r="L25" s="416"/>
      <c r="M25" s="416"/>
      <c r="N25" s="416"/>
      <c r="O25" s="416"/>
      <c r="P25" s="417"/>
      <c r="Q25" s="416"/>
      <c r="R25" s="416"/>
      <c r="S25" s="416"/>
      <c r="T25" s="416"/>
      <c r="U25" s="417"/>
      <c r="V25" s="416"/>
      <c r="W25" s="416"/>
      <c r="X25" s="416"/>
      <c r="Y25" s="416"/>
      <c r="Z25" s="417"/>
      <c r="AA25" s="416"/>
      <c r="AB25" s="416"/>
      <c r="AC25" s="416"/>
      <c r="AD25" s="416"/>
      <c r="AE25" s="417"/>
      <c r="AF25" s="416"/>
      <c r="AG25" s="416"/>
      <c r="AH25" s="416"/>
      <c r="AI25" s="416"/>
      <c r="AJ25" s="417"/>
      <c r="AK25" s="416"/>
      <c r="AL25" s="416"/>
      <c r="AM25" s="416"/>
      <c r="AN25" s="416"/>
      <c r="AO25" s="417"/>
      <c r="AP25" s="416"/>
      <c r="AQ25" s="416"/>
      <c r="AR25" s="416"/>
      <c r="AS25" s="416"/>
      <c r="AT25" s="417"/>
      <c r="AU25" s="416"/>
      <c r="AV25" s="416"/>
      <c r="AW25" s="416"/>
      <c r="AX25" s="416"/>
      <c r="AY25" s="417"/>
      <c r="AZ25" s="416"/>
      <c r="BA25" s="416"/>
      <c r="BB25" s="416"/>
      <c r="BC25" s="416"/>
      <c r="BD25" s="417"/>
      <c r="BE25" s="416"/>
      <c r="BF25" s="416"/>
      <c r="BG25" s="416"/>
      <c r="BH25" s="416"/>
      <c r="BI25" s="417"/>
      <c r="BJ25" s="416"/>
      <c r="BK25" s="416"/>
      <c r="BL25" s="416"/>
      <c r="BM25" s="416"/>
      <c r="BN25" s="417"/>
      <c r="BO25" s="416"/>
      <c r="BP25" s="416"/>
      <c r="BQ25" s="416"/>
      <c r="BR25" s="416"/>
      <c r="BS25" s="417"/>
      <c r="BT25" s="416"/>
      <c r="BU25" s="416"/>
      <c r="BV25" s="416"/>
      <c r="BW25" s="416"/>
      <c r="BX25" s="417"/>
      <c r="BY25" s="416"/>
      <c r="BZ25" s="416"/>
      <c r="CA25" s="416"/>
      <c r="CB25" s="416"/>
      <c r="CC25" s="417"/>
      <c r="CD25" s="416"/>
      <c r="CE25" s="416"/>
      <c r="CF25" s="416"/>
      <c r="CG25" s="416"/>
      <c r="CH25" s="417"/>
      <c r="CI25" s="416"/>
      <c r="CJ25" s="416"/>
      <c r="CK25" s="416"/>
      <c r="CL25" s="416"/>
      <c r="CM25" s="417"/>
      <c r="CN25" s="416"/>
      <c r="CO25" s="416"/>
      <c r="CP25" s="416"/>
      <c r="CQ25" s="416"/>
      <c r="CR25" s="417"/>
      <c r="CS25" s="416"/>
      <c r="CT25" s="416"/>
      <c r="CU25" s="416"/>
      <c r="CV25" s="416"/>
      <c r="CW25" s="417"/>
      <c r="CX25" s="416"/>
      <c r="CY25" s="416"/>
      <c r="CZ25" s="416"/>
      <c r="DA25" s="416"/>
      <c r="DB25" s="417"/>
      <c r="DC25" s="416"/>
      <c r="DD25" s="416"/>
      <c r="DE25" s="416"/>
      <c r="DF25" s="416"/>
      <c r="DG25" s="417"/>
      <c r="DH25" s="416"/>
      <c r="DI25" s="416"/>
      <c r="DJ25" s="416"/>
      <c r="DK25" s="416"/>
      <c r="DL25" s="417"/>
      <c r="DM25" s="416"/>
      <c r="DN25" s="416"/>
      <c r="DO25" s="416"/>
      <c r="DP25" s="416"/>
      <c r="DQ25" s="417"/>
      <c r="DR25" s="416"/>
      <c r="DS25" s="416"/>
      <c r="DT25" s="416"/>
      <c r="DU25" s="416"/>
      <c r="DV25" s="417"/>
      <c r="DW25" s="416"/>
      <c r="DX25" s="416"/>
      <c r="DY25" s="416"/>
      <c r="DZ25" s="416"/>
      <c r="EA25" s="417"/>
      <c r="EB25" s="416"/>
      <c r="EC25" s="416"/>
      <c r="ED25" s="416"/>
      <c r="EE25" s="416"/>
      <c r="EF25" s="417"/>
      <c r="EG25" s="416"/>
      <c r="EH25" s="416"/>
      <c r="EI25" s="416"/>
      <c r="EJ25" s="416"/>
      <c r="EK25" s="417"/>
      <c r="EL25" s="416"/>
      <c r="EM25" s="416"/>
      <c r="EP25" s="301"/>
      <c r="EQ25" s="290"/>
      <c r="ER25" s="290"/>
    </row>
    <row r="26" spans="4:148" x14ac:dyDescent="0.35">
      <c r="D26" s="301" t="s">
        <v>423</v>
      </c>
      <c r="F26" s="313"/>
      <c r="H26" s="416">
        <f>SUM(H27:H28)</f>
        <v>0</v>
      </c>
      <c r="I26" s="416"/>
      <c r="J26" s="416"/>
      <c r="K26" s="417"/>
      <c r="M26" s="416">
        <f>SUM(M27:M28)</f>
        <v>0</v>
      </c>
      <c r="N26" s="416"/>
      <c r="O26" s="416"/>
      <c r="P26" s="417"/>
      <c r="R26" s="416">
        <f>SUM(R27:R28)</f>
        <v>0</v>
      </c>
      <c r="S26" s="416"/>
      <c r="T26" s="416"/>
      <c r="U26" s="417"/>
      <c r="W26" s="416">
        <f>SUM(W27:W28)</f>
        <v>0</v>
      </c>
      <c r="X26" s="416"/>
      <c r="Y26" s="416"/>
      <c r="Z26" s="417"/>
      <c r="AB26" s="416">
        <f>SUM(AB27:AB28)</f>
        <v>0</v>
      </c>
      <c r="AC26" s="416"/>
      <c r="AD26" s="416"/>
      <c r="AE26" s="417"/>
      <c r="AG26" s="416">
        <f>SUM(AG27:AG28)</f>
        <v>0</v>
      </c>
      <c r="AH26" s="416"/>
      <c r="AI26" s="416"/>
      <c r="AJ26" s="417"/>
      <c r="AL26" s="416">
        <f>SUM(AL27:AL28)</f>
        <v>0</v>
      </c>
      <c r="AM26" s="416"/>
      <c r="AN26" s="416"/>
      <c r="AO26" s="417"/>
      <c r="AQ26" s="416">
        <f>SUM(AQ27:AQ28)</f>
        <v>0</v>
      </c>
      <c r="AR26" s="416"/>
      <c r="AS26" s="416"/>
      <c r="AT26" s="417"/>
      <c r="AV26" s="416">
        <f>SUM(AV27:AV28)</f>
        <v>0</v>
      </c>
      <c r="AW26" s="416"/>
      <c r="AX26" s="416"/>
      <c r="AY26" s="417"/>
      <c r="BA26" s="416">
        <f>SUM(BA27:BA28)</f>
        <v>0</v>
      </c>
      <c r="BB26" s="416"/>
      <c r="BC26" s="416"/>
      <c r="BD26" s="417"/>
      <c r="BF26" s="416">
        <f>SUM(BF27:BF28)</f>
        <v>0</v>
      </c>
      <c r="BG26" s="416"/>
      <c r="BH26" s="416"/>
      <c r="BI26" s="417"/>
      <c r="BK26" s="416">
        <f>SUM(BK27:BK28)</f>
        <v>0</v>
      </c>
      <c r="BL26" s="416"/>
      <c r="BM26" s="416"/>
      <c r="BN26" s="417"/>
      <c r="BP26" s="416">
        <f>SUM(BP27:BP28)</f>
        <v>0</v>
      </c>
      <c r="BQ26" s="416"/>
      <c r="BR26" s="416"/>
      <c r="BS26" s="417"/>
      <c r="BU26" s="416">
        <f>SUM(BU27:BU28)</f>
        <v>0</v>
      </c>
      <c r="BV26" s="416"/>
      <c r="BW26" s="416"/>
      <c r="BX26" s="417"/>
      <c r="BZ26" s="416">
        <f>SUM(BZ27:BZ28)</f>
        <v>0</v>
      </c>
      <c r="CA26" s="416"/>
      <c r="CB26" s="416"/>
      <c r="CC26" s="417"/>
      <c r="CE26" s="416">
        <f>SUM(CE27:CE28)</f>
        <v>0</v>
      </c>
      <c r="CF26" s="416"/>
      <c r="CG26" s="416"/>
      <c r="CH26" s="417"/>
      <c r="CJ26" s="416">
        <f>SUM(CJ27:CJ28)</f>
        <v>0</v>
      </c>
      <c r="CK26" s="416"/>
      <c r="CL26" s="416"/>
      <c r="CM26" s="417"/>
      <c r="CO26" s="416">
        <f>SUM(CO27:CO28)</f>
        <v>0</v>
      </c>
      <c r="CP26" s="416"/>
      <c r="CQ26" s="416"/>
      <c r="CR26" s="417"/>
      <c r="CT26" s="416">
        <f>SUM(CT27:CT28)</f>
        <v>0</v>
      </c>
      <c r="CU26" s="416"/>
      <c r="CV26" s="416"/>
      <c r="CW26" s="417"/>
      <c r="CY26" s="416">
        <f>SUM(CY27:CY28)</f>
        <v>0</v>
      </c>
      <c r="CZ26" s="416"/>
      <c r="DA26" s="416"/>
      <c r="DB26" s="417"/>
      <c r="DD26" s="416">
        <f>SUM(DD27:DD28)</f>
        <v>0</v>
      </c>
      <c r="DE26" s="416"/>
      <c r="DF26" s="416"/>
      <c r="DG26" s="417"/>
      <c r="DI26" s="416">
        <f>SUM(DI27:DI28)</f>
        <v>0</v>
      </c>
      <c r="DJ26" s="416"/>
      <c r="DK26" s="416"/>
      <c r="DL26" s="417"/>
      <c r="DN26" s="416">
        <f>SUM(DN27:DN28)</f>
        <v>0</v>
      </c>
      <c r="DO26" s="416"/>
      <c r="DP26" s="416"/>
      <c r="DQ26" s="417"/>
      <c r="DS26" s="416">
        <f>SUM(DS27:DS28)</f>
        <v>0</v>
      </c>
      <c r="DT26" s="416"/>
      <c r="DU26" s="416"/>
      <c r="DV26" s="417"/>
      <c r="DX26" s="416">
        <f>SUM(DX27:DX28)</f>
        <v>0</v>
      </c>
      <c r="DY26" s="416"/>
      <c r="DZ26" s="416"/>
      <c r="EA26" s="417"/>
      <c r="EC26" s="416">
        <f>SUM(EC27:EC28)</f>
        <v>0</v>
      </c>
      <c r="ED26" s="416"/>
      <c r="EE26" s="416"/>
      <c r="EF26" s="417"/>
      <c r="EH26" s="416">
        <f>SUM(EH27:EH28)</f>
        <v>0</v>
      </c>
      <c r="EI26" s="416"/>
      <c r="EJ26" s="416"/>
      <c r="EK26" s="417"/>
      <c r="EM26" s="416">
        <f>SUM(EM27:EM28)</f>
        <v>0</v>
      </c>
      <c r="EN26" s="416"/>
      <c r="EP26" s="301"/>
      <c r="EQ26" s="290"/>
      <c r="ER26" s="290"/>
    </row>
    <row r="27" spans="4:148" x14ac:dyDescent="0.35">
      <c r="D27" s="301" t="s">
        <v>421</v>
      </c>
      <c r="F27" s="313"/>
      <c r="G27" s="320"/>
      <c r="H27" s="414">
        <v>0</v>
      </c>
      <c r="I27" s="415"/>
      <c r="J27" s="416"/>
      <c r="K27" s="417"/>
      <c r="L27" s="320"/>
      <c r="M27" s="414">
        <v>0</v>
      </c>
      <c r="N27" s="415"/>
      <c r="O27" s="416"/>
      <c r="P27" s="417"/>
      <c r="Q27" s="320"/>
      <c r="R27" s="414">
        <v>0</v>
      </c>
      <c r="S27" s="415"/>
      <c r="T27" s="416"/>
      <c r="U27" s="417"/>
      <c r="V27" s="320"/>
      <c r="W27" s="414">
        <v>0</v>
      </c>
      <c r="X27" s="415"/>
      <c r="Y27" s="416"/>
      <c r="Z27" s="417"/>
      <c r="AA27" s="320"/>
      <c r="AB27" s="414">
        <v>0</v>
      </c>
      <c r="AC27" s="415"/>
      <c r="AD27" s="416"/>
      <c r="AE27" s="417"/>
      <c r="AF27" s="320"/>
      <c r="AG27" s="414">
        <v>0</v>
      </c>
      <c r="AH27" s="415"/>
      <c r="AI27" s="416"/>
      <c r="AJ27" s="417"/>
      <c r="AK27" s="320"/>
      <c r="AL27" s="414">
        <v>0</v>
      </c>
      <c r="AM27" s="415"/>
      <c r="AN27" s="416"/>
      <c r="AO27" s="417"/>
      <c r="AP27" s="320"/>
      <c r="AQ27" s="414">
        <v>0</v>
      </c>
      <c r="AR27" s="415"/>
      <c r="AS27" s="416"/>
      <c r="AT27" s="417"/>
      <c r="AU27" s="320"/>
      <c r="AV27" s="414">
        <v>0</v>
      </c>
      <c r="AW27" s="415"/>
      <c r="AX27" s="416"/>
      <c r="AY27" s="417"/>
      <c r="AZ27" s="320"/>
      <c r="BA27" s="414">
        <v>0</v>
      </c>
      <c r="BB27" s="415"/>
      <c r="BC27" s="416"/>
      <c r="BD27" s="417"/>
      <c r="BE27" s="320"/>
      <c r="BF27" s="414">
        <v>0</v>
      </c>
      <c r="BG27" s="415"/>
      <c r="BH27" s="416"/>
      <c r="BI27" s="417"/>
      <c r="BJ27" s="320"/>
      <c r="BK27" s="414">
        <v>0</v>
      </c>
      <c r="BL27" s="415"/>
      <c r="BM27" s="416"/>
      <c r="BN27" s="417"/>
      <c r="BO27" s="320"/>
      <c r="BP27" s="414">
        <v>0</v>
      </c>
      <c r="BQ27" s="415"/>
      <c r="BR27" s="416"/>
      <c r="BS27" s="417"/>
      <c r="BT27" s="320"/>
      <c r="BU27" s="414">
        <f>SUM(M27:BP27)</f>
        <v>0</v>
      </c>
      <c r="BV27" s="415"/>
      <c r="BW27" s="416"/>
      <c r="BX27" s="417"/>
      <c r="BY27" s="320"/>
      <c r="BZ27" s="414">
        <v>0</v>
      </c>
      <c r="CA27" s="415"/>
      <c r="CB27" s="416"/>
      <c r="CC27" s="417"/>
      <c r="CD27" s="320"/>
      <c r="CE27" s="414">
        <v>0</v>
      </c>
      <c r="CF27" s="415"/>
      <c r="CG27" s="416"/>
      <c r="CH27" s="417"/>
      <c r="CI27" s="320"/>
      <c r="CJ27" s="414">
        <v>0</v>
      </c>
      <c r="CK27" s="415"/>
      <c r="CL27" s="416"/>
      <c r="CM27" s="417"/>
      <c r="CN27" s="320"/>
      <c r="CO27" s="414">
        <v>0</v>
      </c>
      <c r="CP27" s="415"/>
      <c r="CQ27" s="416"/>
      <c r="CR27" s="417"/>
      <c r="CS27" s="320"/>
      <c r="CT27" s="414">
        <v>0</v>
      </c>
      <c r="CU27" s="415"/>
      <c r="CV27" s="416"/>
      <c r="CW27" s="417"/>
      <c r="CX27" s="320"/>
      <c r="CY27" s="414">
        <v>0</v>
      </c>
      <c r="CZ27" s="415"/>
      <c r="DA27" s="416"/>
      <c r="DB27" s="417"/>
      <c r="DC27" s="320"/>
      <c r="DD27" s="414">
        <v>0</v>
      </c>
      <c r="DE27" s="415"/>
      <c r="DF27" s="416"/>
      <c r="DG27" s="417"/>
      <c r="DH27" s="320"/>
      <c r="DI27" s="414">
        <v>0</v>
      </c>
      <c r="DJ27" s="415"/>
      <c r="DK27" s="416"/>
      <c r="DL27" s="417"/>
      <c r="DM27" s="320"/>
      <c r="DN27" s="414">
        <v>0</v>
      </c>
      <c r="DO27" s="415"/>
      <c r="DP27" s="416"/>
      <c r="DQ27" s="417"/>
      <c r="DR27" s="320"/>
      <c r="DS27" s="414">
        <v>0</v>
      </c>
      <c r="DT27" s="415"/>
      <c r="DU27" s="416"/>
      <c r="DV27" s="417"/>
      <c r="DW27" s="320"/>
      <c r="DX27" s="414">
        <v>0</v>
      </c>
      <c r="DY27" s="415"/>
      <c r="DZ27" s="416"/>
      <c r="EA27" s="417"/>
      <c r="EB27" s="320"/>
      <c r="EC27" s="414">
        <v>0</v>
      </c>
      <c r="ED27" s="415"/>
      <c r="EE27" s="416"/>
      <c r="EF27" s="417"/>
      <c r="EG27" s="320"/>
      <c r="EH27" s="414">
        <v>0</v>
      </c>
      <c r="EI27" s="415"/>
      <c r="EJ27" s="416"/>
      <c r="EK27" s="417"/>
      <c r="EL27" s="320"/>
      <c r="EM27" s="414">
        <f t="shared" ref="EM27:EM28" si="1">SUM(CE27)</f>
        <v>0</v>
      </c>
      <c r="EN27" s="415"/>
      <c r="EP27" s="301"/>
      <c r="EQ27" s="290"/>
      <c r="ER27" s="290"/>
    </row>
    <row r="28" spans="4:148" x14ac:dyDescent="0.35">
      <c r="D28" s="301" t="s">
        <v>343</v>
      </c>
      <c r="F28" s="313"/>
      <c r="G28" s="337"/>
      <c r="H28" s="428">
        <v>0</v>
      </c>
      <c r="I28" s="429"/>
      <c r="J28" s="416"/>
      <c r="K28" s="417"/>
      <c r="L28" s="337"/>
      <c r="M28" s="428">
        <v>0</v>
      </c>
      <c r="N28" s="429"/>
      <c r="O28" s="416"/>
      <c r="P28" s="417"/>
      <c r="Q28" s="337"/>
      <c r="R28" s="428">
        <v>0</v>
      </c>
      <c r="S28" s="429"/>
      <c r="T28" s="416"/>
      <c r="U28" s="417"/>
      <c r="V28" s="337"/>
      <c r="W28" s="428">
        <v>0</v>
      </c>
      <c r="X28" s="429"/>
      <c r="Y28" s="416"/>
      <c r="Z28" s="417"/>
      <c r="AA28" s="337"/>
      <c r="AB28" s="428">
        <v>0</v>
      </c>
      <c r="AC28" s="429"/>
      <c r="AD28" s="416"/>
      <c r="AE28" s="417"/>
      <c r="AF28" s="337"/>
      <c r="AG28" s="428">
        <v>0</v>
      </c>
      <c r="AH28" s="429"/>
      <c r="AI28" s="416"/>
      <c r="AJ28" s="417"/>
      <c r="AK28" s="337"/>
      <c r="AL28" s="428">
        <v>0</v>
      </c>
      <c r="AM28" s="429"/>
      <c r="AN28" s="416"/>
      <c r="AO28" s="417"/>
      <c r="AP28" s="337"/>
      <c r="AQ28" s="428">
        <v>0</v>
      </c>
      <c r="AR28" s="429"/>
      <c r="AS28" s="416"/>
      <c r="AT28" s="417"/>
      <c r="AU28" s="337"/>
      <c r="AV28" s="428">
        <v>0</v>
      </c>
      <c r="AW28" s="429"/>
      <c r="AX28" s="416"/>
      <c r="AY28" s="417"/>
      <c r="AZ28" s="337"/>
      <c r="BA28" s="428">
        <v>0</v>
      </c>
      <c r="BB28" s="429"/>
      <c r="BC28" s="416"/>
      <c r="BD28" s="417"/>
      <c r="BE28" s="337"/>
      <c r="BF28" s="428">
        <v>0</v>
      </c>
      <c r="BG28" s="429"/>
      <c r="BH28" s="416"/>
      <c r="BI28" s="417"/>
      <c r="BJ28" s="337"/>
      <c r="BK28" s="428">
        <v>0</v>
      </c>
      <c r="BL28" s="429"/>
      <c r="BM28" s="416"/>
      <c r="BN28" s="417"/>
      <c r="BO28" s="337"/>
      <c r="BP28" s="428">
        <v>0</v>
      </c>
      <c r="BQ28" s="429"/>
      <c r="BR28" s="416"/>
      <c r="BS28" s="417"/>
      <c r="BT28" s="337"/>
      <c r="BU28" s="428">
        <f>SUM(M28:BP28)</f>
        <v>0</v>
      </c>
      <c r="BV28" s="429"/>
      <c r="BW28" s="416"/>
      <c r="BX28" s="417"/>
      <c r="BY28" s="337"/>
      <c r="BZ28" s="428">
        <v>0</v>
      </c>
      <c r="CA28" s="429"/>
      <c r="CB28" s="416"/>
      <c r="CC28" s="417"/>
      <c r="CD28" s="337"/>
      <c r="CE28" s="428">
        <v>0</v>
      </c>
      <c r="CF28" s="429"/>
      <c r="CG28" s="416"/>
      <c r="CH28" s="417"/>
      <c r="CI28" s="337"/>
      <c r="CJ28" s="428">
        <v>0</v>
      </c>
      <c r="CK28" s="429"/>
      <c r="CL28" s="416"/>
      <c r="CM28" s="417"/>
      <c r="CN28" s="337"/>
      <c r="CO28" s="428">
        <v>0</v>
      </c>
      <c r="CP28" s="429"/>
      <c r="CQ28" s="416"/>
      <c r="CR28" s="417"/>
      <c r="CS28" s="337"/>
      <c r="CT28" s="428">
        <v>0</v>
      </c>
      <c r="CU28" s="429"/>
      <c r="CV28" s="416"/>
      <c r="CW28" s="417"/>
      <c r="CX28" s="337"/>
      <c r="CY28" s="428">
        <v>0</v>
      </c>
      <c r="CZ28" s="429"/>
      <c r="DA28" s="416"/>
      <c r="DB28" s="417"/>
      <c r="DC28" s="337"/>
      <c r="DD28" s="428">
        <v>0</v>
      </c>
      <c r="DE28" s="429"/>
      <c r="DF28" s="416"/>
      <c r="DG28" s="417"/>
      <c r="DH28" s="337"/>
      <c r="DI28" s="428">
        <v>0</v>
      </c>
      <c r="DJ28" s="429"/>
      <c r="DK28" s="416"/>
      <c r="DL28" s="417"/>
      <c r="DM28" s="337"/>
      <c r="DN28" s="428">
        <v>0</v>
      </c>
      <c r="DO28" s="429"/>
      <c r="DP28" s="416"/>
      <c r="DQ28" s="417"/>
      <c r="DR28" s="337"/>
      <c r="DS28" s="428">
        <v>0</v>
      </c>
      <c r="DT28" s="429"/>
      <c r="DU28" s="416"/>
      <c r="DV28" s="417"/>
      <c r="DW28" s="337"/>
      <c r="DX28" s="428">
        <v>0</v>
      </c>
      <c r="DY28" s="429"/>
      <c r="DZ28" s="416"/>
      <c r="EA28" s="417"/>
      <c r="EB28" s="337"/>
      <c r="EC28" s="428">
        <v>0</v>
      </c>
      <c r="ED28" s="429"/>
      <c r="EE28" s="416"/>
      <c r="EF28" s="417"/>
      <c r="EG28" s="337"/>
      <c r="EH28" s="428">
        <v>0</v>
      </c>
      <c r="EI28" s="429"/>
      <c r="EJ28" s="416"/>
      <c r="EK28" s="417"/>
      <c r="EL28" s="337"/>
      <c r="EM28" s="428">
        <f t="shared" si="1"/>
        <v>0</v>
      </c>
      <c r="EN28" s="429"/>
      <c r="EP28" s="301"/>
      <c r="EQ28" s="290"/>
      <c r="ER28" s="290"/>
    </row>
    <row r="29" spans="4:148" ht="12.75" hidden="1" customHeight="1" x14ac:dyDescent="0.35">
      <c r="D29" s="301"/>
      <c r="F29" s="313"/>
      <c r="H29" s="416"/>
      <c r="I29" s="416"/>
      <c r="J29" s="416"/>
      <c r="K29" s="417"/>
      <c r="L29" s="416"/>
      <c r="M29" s="416"/>
      <c r="N29" s="416"/>
      <c r="O29" s="416"/>
      <c r="P29" s="417"/>
      <c r="Q29" s="416"/>
      <c r="R29" s="416"/>
      <c r="S29" s="416"/>
      <c r="T29" s="416"/>
      <c r="U29" s="417"/>
      <c r="V29" s="416"/>
      <c r="W29" s="416"/>
      <c r="X29" s="416"/>
      <c r="Y29" s="416"/>
      <c r="Z29" s="417"/>
      <c r="AA29" s="416"/>
      <c r="AB29" s="416"/>
      <c r="AC29" s="416"/>
      <c r="AD29" s="416"/>
      <c r="AE29" s="417"/>
      <c r="AF29" s="416"/>
      <c r="AG29" s="416"/>
      <c r="AH29" s="416"/>
      <c r="AI29" s="416"/>
      <c r="AJ29" s="417"/>
      <c r="AK29" s="416"/>
      <c r="AL29" s="416"/>
      <c r="AM29" s="416"/>
      <c r="AN29" s="416"/>
      <c r="AO29" s="417"/>
      <c r="AP29" s="416"/>
      <c r="AQ29" s="416"/>
      <c r="AR29" s="416"/>
      <c r="AS29" s="416"/>
      <c r="AT29" s="417"/>
      <c r="AU29" s="416"/>
      <c r="AV29" s="416"/>
      <c r="AW29" s="416"/>
      <c r="AX29" s="416"/>
      <c r="AY29" s="417"/>
      <c r="AZ29" s="416"/>
      <c r="BA29" s="416"/>
      <c r="BB29" s="416"/>
      <c r="BC29" s="416"/>
      <c r="BD29" s="417"/>
      <c r="BE29" s="416"/>
      <c r="BF29" s="416"/>
      <c r="BG29" s="416"/>
      <c r="BH29" s="416"/>
      <c r="BI29" s="417"/>
      <c r="BJ29" s="416"/>
      <c r="BK29" s="416"/>
      <c r="BL29" s="416"/>
      <c r="BM29" s="416"/>
      <c r="BN29" s="417"/>
      <c r="BO29" s="416"/>
      <c r="BP29" s="416"/>
      <c r="BQ29" s="416"/>
      <c r="BR29" s="416"/>
      <c r="BS29" s="417"/>
      <c r="BT29" s="416"/>
      <c r="BU29" s="416"/>
      <c r="BV29" s="416"/>
      <c r="BW29" s="416"/>
      <c r="BX29" s="417"/>
      <c r="BY29" s="416"/>
      <c r="BZ29" s="416"/>
      <c r="CA29" s="416"/>
      <c r="CB29" s="416"/>
      <c r="CC29" s="417"/>
      <c r="CD29" s="416"/>
      <c r="CE29" s="416"/>
      <c r="CF29" s="416"/>
      <c r="CG29" s="416"/>
      <c r="CH29" s="417"/>
      <c r="CI29" s="416"/>
      <c r="CJ29" s="416"/>
      <c r="CK29" s="416"/>
      <c r="CL29" s="416"/>
      <c r="CM29" s="417"/>
      <c r="CN29" s="416"/>
      <c r="CO29" s="416"/>
      <c r="CP29" s="416"/>
      <c r="CQ29" s="416"/>
      <c r="CR29" s="417"/>
      <c r="CS29" s="416"/>
      <c r="CT29" s="416"/>
      <c r="CU29" s="416"/>
      <c r="CV29" s="416"/>
      <c r="CW29" s="417"/>
      <c r="CX29" s="416"/>
      <c r="CY29" s="416"/>
      <c r="CZ29" s="416"/>
      <c r="DA29" s="416"/>
      <c r="DB29" s="417"/>
      <c r="DC29" s="416"/>
      <c r="DD29" s="416"/>
      <c r="DE29" s="416"/>
      <c r="DF29" s="416"/>
      <c r="DG29" s="417"/>
      <c r="DH29" s="416"/>
      <c r="DI29" s="416"/>
      <c r="DJ29" s="416"/>
      <c r="DK29" s="416"/>
      <c r="DL29" s="417"/>
      <c r="DM29" s="416"/>
      <c r="DN29" s="416"/>
      <c r="DO29" s="416"/>
      <c r="DP29" s="416"/>
      <c r="DQ29" s="417"/>
      <c r="DR29" s="416"/>
      <c r="DS29" s="416"/>
      <c r="DT29" s="416"/>
      <c r="DU29" s="416"/>
      <c r="DV29" s="417"/>
      <c r="DW29" s="416"/>
      <c r="DX29" s="416"/>
      <c r="DY29" s="416"/>
      <c r="DZ29" s="416"/>
      <c r="EA29" s="417"/>
      <c r="EB29" s="416"/>
      <c r="EC29" s="416"/>
      <c r="ED29" s="416"/>
      <c r="EE29" s="416"/>
      <c r="EF29" s="417"/>
      <c r="EG29" s="416"/>
      <c r="EH29" s="416"/>
      <c r="EI29" s="416"/>
      <c r="EJ29" s="416"/>
      <c r="EK29" s="417"/>
      <c r="EL29" s="416"/>
      <c r="EM29" s="416"/>
      <c r="EP29" s="301"/>
      <c r="EQ29" s="290"/>
      <c r="ER29" s="290"/>
    </row>
    <row r="30" spans="4:148" ht="12.75" hidden="1" customHeight="1" x14ac:dyDescent="0.35">
      <c r="D30" s="301" t="s">
        <v>424</v>
      </c>
      <c r="F30" s="313"/>
      <c r="H30" s="416">
        <f>SUM(H31:H32)</f>
        <v>0</v>
      </c>
      <c r="I30" s="416"/>
      <c r="J30" s="416"/>
      <c r="K30" s="417"/>
      <c r="L30" s="416"/>
      <c r="M30" s="416">
        <f>SUM(M31:M32)</f>
        <v>0</v>
      </c>
      <c r="N30" s="416"/>
      <c r="O30" s="416"/>
      <c r="P30" s="417"/>
      <c r="R30" s="416">
        <f>SUM(R31:R32)</f>
        <v>0</v>
      </c>
      <c r="S30" s="416"/>
      <c r="T30" s="416"/>
      <c r="U30" s="417"/>
      <c r="W30" s="416">
        <f>SUM(W31:W32)</f>
        <v>0</v>
      </c>
      <c r="X30" s="416"/>
      <c r="Y30" s="416"/>
      <c r="Z30" s="417"/>
      <c r="AB30" s="416">
        <f>SUM(AB31:AB32)</f>
        <v>0</v>
      </c>
      <c r="AC30" s="416"/>
      <c r="AD30" s="416"/>
      <c r="AE30" s="417"/>
      <c r="AG30" s="416">
        <f>SUM(AG31:AG32)</f>
        <v>0</v>
      </c>
      <c r="AH30" s="416"/>
      <c r="AI30" s="416"/>
      <c r="AJ30" s="417"/>
      <c r="AL30" s="416">
        <f>SUM(AL31:AL32)</f>
        <v>0</v>
      </c>
      <c r="AM30" s="416"/>
      <c r="AN30" s="416"/>
      <c r="AO30" s="417"/>
      <c r="AQ30" s="416">
        <f>SUM(AQ31:AQ32)</f>
        <v>0</v>
      </c>
      <c r="AR30" s="416"/>
      <c r="AS30" s="416"/>
      <c r="AT30" s="417"/>
      <c r="AV30" s="416">
        <f>SUM(AV31:AV32)</f>
        <v>0</v>
      </c>
      <c r="AW30" s="416"/>
      <c r="AX30" s="416"/>
      <c r="AY30" s="417"/>
      <c r="BA30" s="416">
        <f>SUM(BA31:BA32)</f>
        <v>0</v>
      </c>
      <c r="BB30" s="416"/>
      <c r="BC30" s="416"/>
      <c r="BD30" s="417"/>
      <c r="BF30" s="416">
        <f>SUM(BF31:BF32)</f>
        <v>0</v>
      </c>
      <c r="BG30" s="416"/>
      <c r="BH30" s="416"/>
      <c r="BI30" s="417"/>
      <c r="BK30" s="416">
        <f>SUM(BK31:BK32)</f>
        <v>0</v>
      </c>
      <c r="BL30" s="416"/>
      <c r="BM30" s="416"/>
      <c r="BN30" s="417"/>
      <c r="BP30" s="416">
        <f>SUM(BP31:BP32)</f>
        <v>0</v>
      </c>
      <c r="BQ30" s="416"/>
      <c r="BR30" s="416"/>
      <c r="BS30" s="417"/>
      <c r="BT30" s="416"/>
      <c r="BU30" s="416">
        <f>SUM(BU31:BU32)</f>
        <v>0</v>
      </c>
      <c r="BV30" s="416"/>
      <c r="BW30" s="416"/>
      <c r="BX30" s="417"/>
      <c r="BY30" s="416"/>
      <c r="BZ30" s="416">
        <f>SUM(BZ31:BZ32)</f>
        <v>0</v>
      </c>
      <c r="CA30" s="416"/>
      <c r="CB30" s="416"/>
      <c r="CC30" s="417"/>
      <c r="CD30" s="416"/>
      <c r="CE30" s="416">
        <f>SUM(CE31:CE32)</f>
        <v>0</v>
      </c>
      <c r="CF30" s="416"/>
      <c r="CG30" s="416"/>
      <c r="CH30" s="417"/>
      <c r="CJ30" s="416">
        <f>SUM(CJ31:CJ32)</f>
        <v>0</v>
      </c>
      <c r="CK30" s="416"/>
      <c r="CL30" s="416"/>
      <c r="CM30" s="417"/>
      <c r="CO30" s="416">
        <f>SUM(CO31:CO32)</f>
        <v>0</v>
      </c>
      <c r="CP30" s="416"/>
      <c r="CQ30" s="416"/>
      <c r="CR30" s="417"/>
      <c r="CT30" s="416">
        <f>SUM(CT31:CT32)</f>
        <v>0</v>
      </c>
      <c r="CU30" s="416"/>
      <c r="CV30" s="416"/>
      <c r="CW30" s="417"/>
      <c r="CY30" s="416">
        <f>SUM(CY31:CY32)</f>
        <v>0</v>
      </c>
      <c r="CZ30" s="416"/>
      <c r="DA30" s="416"/>
      <c r="DB30" s="417"/>
      <c r="DD30" s="416">
        <f>SUM(DD31:DD32)</f>
        <v>0</v>
      </c>
      <c r="DE30" s="416"/>
      <c r="DF30" s="416"/>
      <c r="DG30" s="417"/>
      <c r="DI30" s="416">
        <f>SUM(DI31:DI32)</f>
        <v>0</v>
      </c>
      <c r="DJ30" s="416"/>
      <c r="DK30" s="416"/>
      <c r="DL30" s="417"/>
      <c r="DN30" s="416">
        <f>SUM(DN31:DN32)</f>
        <v>0</v>
      </c>
      <c r="DO30" s="416"/>
      <c r="DP30" s="416"/>
      <c r="DQ30" s="417"/>
      <c r="DS30" s="416">
        <f>SUM(DS31:DS32)</f>
        <v>0</v>
      </c>
      <c r="DT30" s="416"/>
      <c r="DU30" s="416"/>
      <c r="DV30" s="417"/>
      <c r="DX30" s="416">
        <f>SUM(DX31:DX32)</f>
        <v>0</v>
      </c>
      <c r="DY30" s="416"/>
      <c r="DZ30" s="416"/>
      <c r="EA30" s="417"/>
      <c r="EC30" s="416">
        <f>SUM(EC31:EC32)</f>
        <v>0</v>
      </c>
      <c r="ED30" s="416"/>
      <c r="EE30" s="416"/>
      <c r="EF30" s="417"/>
      <c r="EH30" s="416">
        <f>SUM(EH31:EH32)</f>
        <v>0</v>
      </c>
      <c r="EI30" s="416"/>
      <c r="EJ30" s="416"/>
      <c r="EK30" s="417"/>
      <c r="EL30" s="416"/>
      <c r="EM30" s="416">
        <f>SUM(EM31:EM32)</f>
        <v>0</v>
      </c>
      <c r="EP30" s="301"/>
      <c r="EQ30" s="290"/>
      <c r="ER30" s="290"/>
    </row>
    <row r="31" spans="4:148" ht="12.75" hidden="1" customHeight="1" x14ac:dyDescent="0.35">
      <c r="D31" s="301" t="s">
        <v>421</v>
      </c>
      <c r="F31" s="313"/>
      <c r="G31" s="320"/>
      <c r="H31" s="414">
        <v>0</v>
      </c>
      <c r="I31" s="415"/>
      <c r="J31" s="416"/>
      <c r="K31" s="417"/>
      <c r="L31" s="418"/>
      <c r="M31" s="414">
        <v>0</v>
      </c>
      <c r="N31" s="415"/>
      <c r="O31" s="416"/>
      <c r="P31" s="417"/>
      <c r="Q31" s="320"/>
      <c r="R31" s="414">
        <v>0</v>
      </c>
      <c r="S31" s="415"/>
      <c r="T31" s="416"/>
      <c r="U31" s="417"/>
      <c r="V31" s="320"/>
      <c r="W31" s="414">
        <v>0</v>
      </c>
      <c r="X31" s="415"/>
      <c r="Y31" s="416"/>
      <c r="Z31" s="417"/>
      <c r="AA31" s="320"/>
      <c r="AB31" s="414">
        <v>0</v>
      </c>
      <c r="AC31" s="415"/>
      <c r="AD31" s="416"/>
      <c r="AE31" s="417"/>
      <c r="AF31" s="320"/>
      <c r="AG31" s="414">
        <v>0</v>
      </c>
      <c r="AH31" s="415"/>
      <c r="AI31" s="416"/>
      <c r="AJ31" s="417"/>
      <c r="AK31" s="320"/>
      <c r="AL31" s="414">
        <v>0</v>
      </c>
      <c r="AM31" s="415"/>
      <c r="AN31" s="416"/>
      <c r="AO31" s="417"/>
      <c r="AP31" s="320"/>
      <c r="AQ31" s="414">
        <v>0</v>
      </c>
      <c r="AR31" s="415"/>
      <c r="AS31" s="416"/>
      <c r="AT31" s="417"/>
      <c r="AU31" s="320"/>
      <c r="AV31" s="414">
        <v>0</v>
      </c>
      <c r="AW31" s="415"/>
      <c r="AX31" s="416"/>
      <c r="AY31" s="417"/>
      <c r="AZ31" s="320"/>
      <c r="BA31" s="414">
        <v>0</v>
      </c>
      <c r="BB31" s="415"/>
      <c r="BC31" s="416"/>
      <c r="BD31" s="417"/>
      <c r="BE31" s="320"/>
      <c r="BF31" s="414">
        <v>0</v>
      </c>
      <c r="BG31" s="415"/>
      <c r="BH31" s="416"/>
      <c r="BI31" s="417"/>
      <c r="BJ31" s="320"/>
      <c r="BK31" s="414">
        <v>0</v>
      </c>
      <c r="BL31" s="415"/>
      <c r="BM31" s="416"/>
      <c r="BN31" s="417"/>
      <c r="BO31" s="320"/>
      <c r="BP31" s="414">
        <v>0</v>
      </c>
      <c r="BQ31" s="415"/>
      <c r="BR31" s="416"/>
      <c r="BS31" s="417"/>
      <c r="BT31" s="418"/>
      <c r="BU31" s="414">
        <f>SUM(M31:BP31)</f>
        <v>0</v>
      </c>
      <c r="BV31" s="415"/>
      <c r="BW31" s="416"/>
      <c r="BX31" s="417"/>
      <c r="BY31" s="418"/>
      <c r="BZ31" s="414">
        <v>0</v>
      </c>
      <c r="CA31" s="415"/>
      <c r="CB31" s="416"/>
      <c r="CC31" s="417"/>
      <c r="CD31" s="418"/>
      <c r="CE31" s="414">
        <v>0</v>
      </c>
      <c r="CF31" s="415"/>
      <c r="CG31" s="416"/>
      <c r="CH31" s="417"/>
      <c r="CI31" s="320"/>
      <c r="CJ31" s="414">
        <v>0</v>
      </c>
      <c r="CK31" s="415"/>
      <c r="CL31" s="416"/>
      <c r="CM31" s="417"/>
      <c r="CN31" s="320"/>
      <c r="CO31" s="414">
        <v>0</v>
      </c>
      <c r="CP31" s="415"/>
      <c r="CQ31" s="416"/>
      <c r="CR31" s="417"/>
      <c r="CS31" s="320"/>
      <c r="CT31" s="414">
        <v>0</v>
      </c>
      <c r="CU31" s="415"/>
      <c r="CV31" s="416"/>
      <c r="CW31" s="417"/>
      <c r="CX31" s="320"/>
      <c r="CY31" s="414">
        <v>0</v>
      </c>
      <c r="CZ31" s="415"/>
      <c r="DA31" s="416"/>
      <c r="DB31" s="417"/>
      <c r="DC31" s="320"/>
      <c r="DD31" s="414">
        <v>0</v>
      </c>
      <c r="DE31" s="415"/>
      <c r="DF31" s="416"/>
      <c r="DG31" s="417"/>
      <c r="DH31" s="320"/>
      <c r="DI31" s="414">
        <v>0</v>
      </c>
      <c r="DJ31" s="415"/>
      <c r="DK31" s="416"/>
      <c r="DL31" s="417"/>
      <c r="DM31" s="320"/>
      <c r="DN31" s="414">
        <v>0</v>
      </c>
      <c r="DO31" s="415"/>
      <c r="DP31" s="416"/>
      <c r="DQ31" s="417"/>
      <c r="DR31" s="320"/>
      <c r="DS31" s="414">
        <v>0</v>
      </c>
      <c r="DT31" s="415"/>
      <c r="DU31" s="416"/>
      <c r="DV31" s="417"/>
      <c r="DW31" s="320"/>
      <c r="DX31" s="414">
        <v>0</v>
      </c>
      <c r="DY31" s="415"/>
      <c r="DZ31" s="416"/>
      <c r="EA31" s="417"/>
      <c r="EB31" s="320"/>
      <c r="EC31" s="414">
        <v>0</v>
      </c>
      <c r="ED31" s="415"/>
      <c r="EE31" s="416"/>
      <c r="EF31" s="417"/>
      <c r="EG31" s="320"/>
      <c r="EH31" s="414">
        <v>0</v>
      </c>
      <c r="EI31" s="415"/>
      <c r="EJ31" s="416"/>
      <c r="EK31" s="417"/>
      <c r="EL31" s="418"/>
      <c r="EM31" s="414">
        <f>SUM(CE31:DN31)</f>
        <v>0</v>
      </c>
      <c r="EN31" s="322"/>
      <c r="EP31" s="301"/>
      <c r="EQ31" s="290"/>
      <c r="ER31" s="290"/>
    </row>
    <row r="32" spans="4:148" ht="12.75" hidden="1" customHeight="1" x14ac:dyDescent="0.35">
      <c r="D32" s="301" t="s">
        <v>343</v>
      </c>
      <c r="F32" s="313"/>
      <c r="G32" s="337"/>
      <c r="H32" s="428">
        <v>0</v>
      </c>
      <c r="I32" s="429"/>
      <c r="J32" s="416"/>
      <c r="K32" s="417"/>
      <c r="L32" s="430"/>
      <c r="M32" s="428">
        <v>0</v>
      </c>
      <c r="N32" s="429"/>
      <c r="O32" s="416"/>
      <c r="P32" s="417"/>
      <c r="Q32" s="337"/>
      <c r="R32" s="428">
        <v>0</v>
      </c>
      <c r="S32" s="429"/>
      <c r="T32" s="416"/>
      <c r="U32" s="417"/>
      <c r="V32" s="337"/>
      <c r="W32" s="428">
        <v>0</v>
      </c>
      <c r="X32" s="429"/>
      <c r="Y32" s="416"/>
      <c r="Z32" s="417"/>
      <c r="AA32" s="337"/>
      <c r="AB32" s="428">
        <v>0</v>
      </c>
      <c r="AC32" s="429"/>
      <c r="AD32" s="416"/>
      <c r="AE32" s="417"/>
      <c r="AF32" s="337"/>
      <c r="AG32" s="428">
        <v>0</v>
      </c>
      <c r="AH32" s="429"/>
      <c r="AI32" s="416"/>
      <c r="AJ32" s="417"/>
      <c r="AK32" s="337"/>
      <c r="AL32" s="428">
        <v>0</v>
      </c>
      <c r="AM32" s="429"/>
      <c r="AN32" s="416"/>
      <c r="AO32" s="417"/>
      <c r="AP32" s="337"/>
      <c r="AQ32" s="428">
        <v>0</v>
      </c>
      <c r="AR32" s="429"/>
      <c r="AS32" s="416"/>
      <c r="AT32" s="417"/>
      <c r="AU32" s="337"/>
      <c r="AV32" s="428">
        <v>0</v>
      </c>
      <c r="AW32" s="429"/>
      <c r="AX32" s="416"/>
      <c r="AY32" s="417"/>
      <c r="AZ32" s="337"/>
      <c r="BA32" s="428">
        <v>0</v>
      </c>
      <c r="BB32" s="429"/>
      <c r="BC32" s="416"/>
      <c r="BD32" s="417"/>
      <c r="BE32" s="337"/>
      <c r="BF32" s="428">
        <v>0</v>
      </c>
      <c r="BG32" s="429"/>
      <c r="BH32" s="416"/>
      <c r="BI32" s="417"/>
      <c r="BJ32" s="337"/>
      <c r="BK32" s="428">
        <v>0</v>
      </c>
      <c r="BL32" s="429"/>
      <c r="BM32" s="416"/>
      <c r="BN32" s="417"/>
      <c r="BO32" s="337"/>
      <c r="BP32" s="428">
        <v>0</v>
      </c>
      <c r="BQ32" s="429"/>
      <c r="BR32" s="416"/>
      <c r="BS32" s="417"/>
      <c r="BT32" s="430"/>
      <c r="BU32" s="428">
        <f>SUM(M32:BP32)</f>
        <v>0</v>
      </c>
      <c r="BV32" s="429"/>
      <c r="BW32" s="416"/>
      <c r="BX32" s="417"/>
      <c r="BY32" s="430"/>
      <c r="BZ32" s="428">
        <v>0</v>
      </c>
      <c r="CA32" s="429"/>
      <c r="CB32" s="416"/>
      <c r="CC32" s="417"/>
      <c r="CD32" s="430"/>
      <c r="CE32" s="428">
        <v>0</v>
      </c>
      <c r="CF32" s="429"/>
      <c r="CG32" s="416"/>
      <c r="CH32" s="417"/>
      <c r="CI32" s="337"/>
      <c r="CJ32" s="428">
        <v>0</v>
      </c>
      <c r="CK32" s="429"/>
      <c r="CL32" s="416"/>
      <c r="CM32" s="417"/>
      <c r="CN32" s="337"/>
      <c r="CO32" s="428">
        <v>0</v>
      </c>
      <c r="CP32" s="429"/>
      <c r="CQ32" s="416"/>
      <c r="CR32" s="417"/>
      <c r="CS32" s="337"/>
      <c r="CT32" s="428">
        <v>0</v>
      </c>
      <c r="CU32" s="429"/>
      <c r="CV32" s="416"/>
      <c r="CW32" s="417"/>
      <c r="CX32" s="337"/>
      <c r="CY32" s="428">
        <v>0</v>
      </c>
      <c r="CZ32" s="429"/>
      <c r="DA32" s="416"/>
      <c r="DB32" s="417"/>
      <c r="DC32" s="337"/>
      <c r="DD32" s="428">
        <v>0</v>
      </c>
      <c r="DE32" s="429"/>
      <c r="DF32" s="416"/>
      <c r="DG32" s="417"/>
      <c r="DH32" s="337"/>
      <c r="DI32" s="428">
        <v>0</v>
      </c>
      <c r="DJ32" s="429"/>
      <c r="DK32" s="416"/>
      <c r="DL32" s="417"/>
      <c r="DM32" s="337"/>
      <c r="DN32" s="428">
        <v>0</v>
      </c>
      <c r="DO32" s="429"/>
      <c r="DP32" s="416"/>
      <c r="DQ32" s="417"/>
      <c r="DR32" s="337"/>
      <c r="DS32" s="428">
        <v>0</v>
      </c>
      <c r="DT32" s="429"/>
      <c r="DU32" s="416"/>
      <c r="DV32" s="417"/>
      <c r="DW32" s="337"/>
      <c r="DX32" s="428">
        <v>0</v>
      </c>
      <c r="DY32" s="429"/>
      <c r="DZ32" s="416"/>
      <c r="EA32" s="417"/>
      <c r="EB32" s="337"/>
      <c r="EC32" s="428">
        <v>0</v>
      </c>
      <c r="ED32" s="429"/>
      <c r="EE32" s="416"/>
      <c r="EF32" s="417"/>
      <c r="EG32" s="337"/>
      <c r="EH32" s="428">
        <v>0</v>
      </c>
      <c r="EI32" s="429"/>
      <c r="EJ32" s="416"/>
      <c r="EK32" s="417"/>
      <c r="EL32" s="430"/>
      <c r="EM32" s="428">
        <f>SUM(CE32:DN32)</f>
        <v>0</v>
      </c>
      <c r="EN32" s="339"/>
      <c r="EP32" s="301"/>
      <c r="EQ32" s="290"/>
      <c r="ER32" s="290"/>
    </row>
    <row r="33" spans="4:148" ht="12.75" hidden="1" customHeight="1" x14ac:dyDescent="0.35">
      <c r="D33" s="301"/>
      <c r="F33" s="313"/>
      <c r="H33" s="416"/>
      <c r="I33" s="416"/>
      <c r="J33" s="416"/>
      <c r="K33" s="417"/>
      <c r="L33" s="416"/>
      <c r="M33" s="416"/>
      <c r="N33" s="416"/>
      <c r="O33" s="416"/>
      <c r="P33" s="417"/>
      <c r="R33" s="416"/>
      <c r="S33" s="416"/>
      <c r="T33" s="416"/>
      <c r="U33" s="417"/>
      <c r="W33" s="416"/>
      <c r="X33" s="416"/>
      <c r="Y33" s="416"/>
      <c r="Z33" s="417"/>
      <c r="AB33" s="416"/>
      <c r="AC33" s="416"/>
      <c r="AD33" s="416"/>
      <c r="AE33" s="417"/>
      <c r="AG33" s="416"/>
      <c r="AH33" s="416"/>
      <c r="AI33" s="416"/>
      <c r="AJ33" s="417"/>
      <c r="AL33" s="416"/>
      <c r="AM33" s="416"/>
      <c r="AN33" s="416"/>
      <c r="AO33" s="417"/>
      <c r="AQ33" s="416"/>
      <c r="AR33" s="416"/>
      <c r="AS33" s="416"/>
      <c r="AT33" s="417"/>
      <c r="AV33" s="416"/>
      <c r="AW33" s="416"/>
      <c r="AX33" s="416"/>
      <c r="AY33" s="417"/>
      <c r="BA33" s="416"/>
      <c r="BB33" s="416"/>
      <c r="BC33" s="416"/>
      <c r="BD33" s="417"/>
      <c r="BF33" s="416"/>
      <c r="BG33" s="416"/>
      <c r="BH33" s="416"/>
      <c r="BI33" s="417"/>
      <c r="BK33" s="416"/>
      <c r="BL33" s="416"/>
      <c r="BM33" s="416"/>
      <c r="BN33" s="417"/>
      <c r="BP33" s="416"/>
      <c r="BQ33" s="416"/>
      <c r="BR33" s="416"/>
      <c r="BS33" s="417"/>
      <c r="BT33" s="416"/>
      <c r="BU33" s="416"/>
      <c r="BV33" s="416"/>
      <c r="BW33" s="416"/>
      <c r="BX33" s="417"/>
      <c r="BY33" s="416"/>
      <c r="BZ33" s="416"/>
      <c r="CA33" s="416"/>
      <c r="CB33" s="416"/>
      <c r="CC33" s="417"/>
      <c r="CD33" s="416"/>
      <c r="CE33" s="416"/>
      <c r="CF33" s="416"/>
      <c r="CG33" s="416"/>
      <c r="CH33" s="417"/>
      <c r="CJ33" s="416"/>
      <c r="CK33" s="416"/>
      <c r="CL33" s="416"/>
      <c r="CM33" s="417"/>
      <c r="CO33" s="416"/>
      <c r="CP33" s="416"/>
      <c r="CQ33" s="416"/>
      <c r="CR33" s="417"/>
      <c r="CT33" s="416"/>
      <c r="CU33" s="416"/>
      <c r="CV33" s="416"/>
      <c r="CW33" s="417"/>
      <c r="CY33" s="416"/>
      <c r="CZ33" s="416"/>
      <c r="DA33" s="416"/>
      <c r="DB33" s="417"/>
      <c r="DD33" s="416"/>
      <c r="DE33" s="416"/>
      <c r="DF33" s="416"/>
      <c r="DG33" s="417"/>
      <c r="DI33" s="416"/>
      <c r="DJ33" s="416"/>
      <c r="DK33" s="416"/>
      <c r="DL33" s="417"/>
      <c r="DN33" s="416"/>
      <c r="DO33" s="416"/>
      <c r="DP33" s="416"/>
      <c r="DQ33" s="417"/>
      <c r="DS33" s="416"/>
      <c r="DT33" s="416"/>
      <c r="DU33" s="416"/>
      <c r="DV33" s="417"/>
      <c r="DX33" s="416"/>
      <c r="DY33" s="416"/>
      <c r="DZ33" s="416"/>
      <c r="EA33" s="417"/>
      <c r="EC33" s="416"/>
      <c r="ED33" s="416"/>
      <c r="EE33" s="416"/>
      <c r="EF33" s="417"/>
      <c r="EH33" s="416"/>
      <c r="EI33" s="416"/>
      <c r="EJ33" s="416"/>
      <c r="EK33" s="417"/>
      <c r="EL33" s="416"/>
      <c r="EM33" s="416"/>
      <c r="EP33" s="301"/>
      <c r="EQ33" s="290"/>
      <c r="ER33" s="290"/>
    </row>
    <row r="34" spans="4:148" ht="12.75" hidden="1" customHeight="1" x14ac:dyDescent="0.35">
      <c r="D34" s="301" t="s">
        <v>346</v>
      </c>
      <c r="F34" s="313"/>
      <c r="H34" s="416">
        <v>0</v>
      </c>
      <c r="I34" s="416"/>
      <c r="J34" s="416"/>
      <c r="K34" s="417"/>
      <c r="M34" s="416">
        <f>SUM(M35:M36)</f>
        <v>0</v>
      </c>
      <c r="N34" s="416"/>
      <c r="O34" s="416"/>
      <c r="P34" s="417"/>
      <c r="R34" s="416">
        <f>SUM(R35:R36)</f>
        <v>0</v>
      </c>
      <c r="S34" s="416"/>
      <c r="T34" s="416"/>
      <c r="U34" s="417"/>
      <c r="W34" s="416">
        <f>SUM(W35:W36)</f>
        <v>0</v>
      </c>
      <c r="X34" s="416"/>
      <c r="Y34" s="416"/>
      <c r="Z34" s="417"/>
      <c r="AB34" s="416">
        <f>SUM(AB35:AB36)</f>
        <v>0</v>
      </c>
      <c r="AC34" s="416"/>
      <c r="AD34" s="416"/>
      <c r="AE34" s="417"/>
      <c r="AG34" s="416">
        <f>SUM(AG35:AG36)</f>
        <v>0</v>
      </c>
      <c r="AH34" s="416"/>
      <c r="AI34" s="416"/>
      <c r="AJ34" s="417"/>
      <c r="AL34" s="416">
        <f>SUM(AL35:AL36)</f>
        <v>0</v>
      </c>
      <c r="AM34" s="416"/>
      <c r="AN34" s="416"/>
      <c r="AO34" s="417"/>
      <c r="AQ34" s="416">
        <f>SUM(AQ35:AQ36)</f>
        <v>0</v>
      </c>
      <c r="AR34" s="416"/>
      <c r="AS34" s="416"/>
      <c r="AT34" s="417"/>
      <c r="AV34" s="416">
        <f>SUM(AV35:AV36)</f>
        <v>0</v>
      </c>
      <c r="AW34" s="416"/>
      <c r="AX34" s="416"/>
      <c r="AY34" s="417"/>
      <c r="BA34" s="416">
        <f>SUM(BA35:BA36)</f>
        <v>0</v>
      </c>
      <c r="BB34" s="416"/>
      <c r="BC34" s="416"/>
      <c r="BD34" s="417"/>
      <c r="BF34" s="416">
        <f>SUM(BF35:BF36)</f>
        <v>0</v>
      </c>
      <c r="BG34" s="416"/>
      <c r="BH34" s="416"/>
      <c r="BI34" s="417"/>
      <c r="BK34" s="416">
        <f>SUM(BK35:BK36)</f>
        <v>0</v>
      </c>
      <c r="BL34" s="416"/>
      <c r="BM34" s="416"/>
      <c r="BN34" s="417"/>
      <c r="BP34" s="416">
        <f>SUM(BP35:BP36)</f>
        <v>0</v>
      </c>
      <c r="BQ34" s="416"/>
      <c r="BR34" s="416"/>
      <c r="BS34" s="417"/>
      <c r="BU34" s="428">
        <f>SUM(BU35:BU36)</f>
        <v>0</v>
      </c>
      <c r="BV34" s="416"/>
      <c r="BW34" s="416"/>
      <c r="BX34" s="417"/>
      <c r="BZ34" s="416">
        <f>SUM(BZ35:BZ36)</f>
        <v>0</v>
      </c>
      <c r="CA34" s="416"/>
      <c r="CB34" s="416"/>
      <c r="CC34" s="417"/>
      <c r="CE34" s="416">
        <f>SUM(CE35:CE36)</f>
        <v>0</v>
      </c>
      <c r="CF34" s="416"/>
      <c r="CG34" s="416"/>
      <c r="CH34" s="417"/>
      <c r="CJ34" s="416">
        <f>SUM(CJ35:CJ36)</f>
        <v>0</v>
      </c>
      <c r="CK34" s="416"/>
      <c r="CL34" s="416"/>
      <c r="CM34" s="417"/>
      <c r="CO34" s="416">
        <f>SUM(CO35:CO36)</f>
        <v>0</v>
      </c>
      <c r="CP34" s="416"/>
      <c r="CQ34" s="416"/>
      <c r="CR34" s="417"/>
      <c r="CT34" s="416">
        <f>SUM(CT35:CT36)</f>
        <v>0</v>
      </c>
      <c r="CU34" s="416"/>
      <c r="CV34" s="416"/>
      <c r="CW34" s="417"/>
      <c r="CY34" s="416">
        <f>SUM(CY35:CY36)</f>
        <v>0</v>
      </c>
      <c r="CZ34" s="416"/>
      <c r="DA34" s="416"/>
      <c r="DB34" s="417"/>
      <c r="DD34" s="416">
        <f>SUM(DD35:DD36)</f>
        <v>0</v>
      </c>
      <c r="DE34" s="416"/>
      <c r="DF34" s="416"/>
      <c r="DG34" s="417"/>
      <c r="DI34" s="416">
        <f>SUM(DI35:DI36)</f>
        <v>0</v>
      </c>
      <c r="DJ34" s="416"/>
      <c r="DK34" s="416"/>
      <c r="DL34" s="417"/>
      <c r="DN34" s="416">
        <f>SUM(DN35:DN36)</f>
        <v>0</v>
      </c>
      <c r="DO34" s="416"/>
      <c r="DP34" s="416"/>
      <c r="DQ34" s="417"/>
      <c r="DS34" s="416">
        <f>SUM(DS35:DS36)</f>
        <v>0</v>
      </c>
      <c r="DT34" s="416"/>
      <c r="DU34" s="416"/>
      <c r="DV34" s="417"/>
      <c r="DX34" s="416">
        <f>SUM(DX35:DX36)</f>
        <v>0</v>
      </c>
      <c r="DY34" s="416"/>
      <c r="DZ34" s="416"/>
      <c r="EA34" s="417"/>
      <c r="EC34" s="416">
        <f>SUM(EC35:EC36)</f>
        <v>0</v>
      </c>
      <c r="ED34" s="416"/>
      <c r="EE34" s="416"/>
      <c r="EF34" s="417"/>
      <c r="EH34" s="416">
        <f>SUM(EH35:EH36)</f>
        <v>0</v>
      </c>
      <c r="EI34" s="416"/>
      <c r="EJ34" s="416"/>
      <c r="EK34" s="417"/>
      <c r="EM34" s="416">
        <f>SUM(EM35:EM36)</f>
        <v>0</v>
      </c>
      <c r="EN34" s="416"/>
      <c r="EP34" s="301"/>
      <c r="EQ34" s="290"/>
      <c r="ER34" s="290"/>
    </row>
    <row r="35" spans="4:148" ht="12.75" hidden="1" customHeight="1" x14ac:dyDescent="0.35">
      <c r="D35" s="301" t="s">
        <v>421</v>
      </c>
      <c r="F35" s="313"/>
      <c r="G35" s="320"/>
      <c r="H35" s="414">
        <v>0</v>
      </c>
      <c r="I35" s="415"/>
      <c r="J35" s="416"/>
      <c r="K35" s="417"/>
      <c r="L35" s="320"/>
      <c r="M35" s="414">
        <v>0</v>
      </c>
      <c r="N35" s="415"/>
      <c r="O35" s="416"/>
      <c r="P35" s="417"/>
      <c r="Q35" s="320"/>
      <c r="R35" s="414">
        <v>0</v>
      </c>
      <c r="S35" s="415"/>
      <c r="T35" s="416"/>
      <c r="U35" s="417"/>
      <c r="V35" s="320"/>
      <c r="W35" s="414">
        <v>0</v>
      </c>
      <c r="X35" s="415"/>
      <c r="Y35" s="416"/>
      <c r="Z35" s="417"/>
      <c r="AA35" s="320"/>
      <c r="AB35" s="414">
        <v>0</v>
      </c>
      <c r="AC35" s="415"/>
      <c r="AD35" s="416"/>
      <c r="AE35" s="417"/>
      <c r="AF35" s="320"/>
      <c r="AG35" s="414">
        <v>0</v>
      </c>
      <c r="AH35" s="415"/>
      <c r="AI35" s="416"/>
      <c r="AJ35" s="417"/>
      <c r="AK35" s="320"/>
      <c r="AL35" s="414">
        <v>0</v>
      </c>
      <c r="AM35" s="415"/>
      <c r="AN35" s="416"/>
      <c r="AO35" s="417"/>
      <c r="AP35" s="320"/>
      <c r="AQ35" s="414">
        <v>0</v>
      </c>
      <c r="AR35" s="415"/>
      <c r="AS35" s="416"/>
      <c r="AT35" s="417"/>
      <c r="AU35" s="320"/>
      <c r="AV35" s="414">
        <v>0</v>
      </c>
      <c r="AW35" s="415"/>
      <c r="AX35" s="416"/>
      <c r="AY35" s="417"/>
      <c r="AZ35" s="320"/>
      <c r="BA35" s="414">
        <v>0</v>
      </c>
      <c r="BB35" s="415"/>
      <c r="BC35" s="416"/>
      <c r="BD35" s="417"/>
      <c r="BE35" s="320"/>
      <c r="BF35" s="414">
        <v>0</v>
      </c>
      <c r="BG35" s="415"/>
      <c r="BH35" s="416"/>
      <c r="BI35" s="417"/>
      <c r="BJ35" s="320"/>
      <c r="BK35" s="414">
        <v>0</v>
      </c>
      <c r="BL35" s="415"/>
      <c r="BM35" s="416"/>
      <c r="BN35" s="417"/>
      <c r="BO35" s="320"/>
      <c r="BP35" s="414">
        <v>0</v>
      </c>
      <c r="BQ35" s="415"/>
      <c r="BR35" s="416"/>
      <c r="BS35" s="417"/>
      <c r="BT35" s="320"/>
      <c r="BU35" s="416">
        <f>SUM(M35:BP35)</f>
        <v>0</v>
      </c>
      <c r="BV35" s="415"/>
      <c r="BW35" s="416"/>
      <c r="BX35" s="417"/>
      <c r="BY35" s="320"/>
      <c r="BZ35" s="414">
        <f>SUM(R35:BU35)</f>
        <v>0</v>
      </c>
      <c r="CA35" s="415"/>
      <c r="CB35" s="416"/>
      <c r="CC35" s="417"/>
      <c r="CD35" s="320"/>
      <c r="CE35" s="414">
        <v>0</v>
      </c>
      <c r="CF35" s="415"/>
      <c r="CG35" s="416"/>
      <c r="CH35" s="417"/>
      <c r="CI35" s="320"/>
      <c r="CJ35" s="414">
        <v>0</v>
      </c>
      <c r="CK35" s="415"/>
      <c r="CL35" s="416"/>
      <c r="CM35" s="417"/>
      <c r="CN35" s="320"/>
      <c r="CO35" s="414">
        <v>0</v>
      </c>
      <c r="CP35" s="415"/>
      <c r="CQ35" s="416"/>
      <c r="CR35" s="417"/>
      <c r="CS35" s="320"/>
      <c r="CT35" s="414">
        <v>0</v>
      </c>
      <c r="CU35" s="415"/>
      <c r="CV35" s="416"/>
      <c r="CW35" s="417"/>
      <c r="CX35" s="320"/>
      <c r="CY35" s="414">
        <v>0</v>
      </c>
      <c r="CZ35" s="415"/>
      <c r="DA35" s="416"/>
      <c r="DB35" s="417"/>
      <c r="DC35" s="320"/>
      <c r="DD35" s="414">
        <v>0</v>
      </c>
      <c r="DE35" s="415"/>
      <c r="DF35" s="416"/>
      <c r="DG35" s="417"/>
      <c r="DH35" s="320"/>
      <c r="DI35" s="414">
        <v>0</v>
      </c>
      <c r="DJ35" s="415"/>
      <c r="DK35" s="416"/>
      <c r="DL35" s="417"/>
      <c r="DM35" s="320"/>
      <c r="DN35" s="414">
        <v>0</v>
      </c>
      <c r="DO35" s="415"/>
      <c r="DP35" s="416"/>
      <c r="DQ35" s="417"/>
      <c r="DR35" s="320"/>
      <c r="DS35" s="414">
        <v>0</v>
      </c>
      <c r="DT35" s="415"/>
      <c r="DU35" s="416"/>
      <c r="DV35" s="417"/>
      <c r="DW35" s="320"/>
      <c r="DX35" s="414">
        <v>0</v>
      </c>
      <c r="DY35" s="415"/>
      <c r="DZ35" s="416"/>
      <c r="EA35" s="417"/>
      <c r="EB35" s="320"/>
      <c r="EC35" s="414">
        <v>0</v>
      </c>
      <c r="ED35" s="415"/>
      <c r="EE35" s="416"/>
      <c r="EF35" s="417"/>
      <c r="EG35" s="320"/>
      <c r="EH35" s="414">
        <v>0</v>
      </c>
      <c r="EI35" s="415"/>
      <c r="EJ35" s="416"/>
      <c r="EK35" s="417"/>
      <c r="EL35" s="320"/>
      <c r="EM35" s="414">
        <f>SUM(CE35:EH35)</f>
        <v>0</v>
      </c>
      <c r="EN35" s="415">
        <f>SUM(CF35:CP35)</f>
        <v>0</v>
      </c>
      <c r="EP35" s="301"/>
      <c r="EQ35" s="290"/>
      <c r="ER35" s="290"/>
    </row>
    <row r="36" spans="4:148" ht="12.75" hidden="1" customHeight="1" x14ac:dyDescent="0.35">
      <c r="D36" s="301" t="s">
        <v>343</v>
      </c>
      <c r="F36" s="313"/>
      <c r="G36" s="337"/>
      <c r="H36" s="428">
        <v>0</v>
      </c>
      <c r="I36" s="429"/>
      <c r="J36" s="416"/>
      <c r="K36" s="417"/>
      <c r="L36" s="337"/>
      <c r="M36" s="428">
        <v>0</v>
      </c>
      <c r="N36" s="429"/>
      <c r="O36" s="416"/>
      <c r="P36" s="417"/>
      <c r="Q36" s="337"/>
      <c r="R36" s="428">
        <v>0</v>
      </c>
      <c r="S36" s="429"/>
      <c r="T36" s="416"/>
      <c r="U36" s="417"/>
      <c r="V36" s="337"/>
      <c r="W36" s="428">
        <v>0</v>
      </c>
      <c r="X36" s="429"/>
      <c r="Y36" s="416"/>
      <c r="Z36" s="417"/>
      <c r="AA36" s="337"/>
      <c r="AB36" s="428">
        <v>0</v>
      </c>
      <c r="AC36" s="429"/>
      <c r="AD36" s="416"/>
      <c r="AE36" s="417"/>
      <c r="AF36" s="337"/>
      <c r="AG36" s="428">
        <v>0</v>
      </c>
      <c r="AH36" s="429"/>
      <c r="AI36" s="416"/>
      <c r="AJ36" s="417"/>
      <c r="AK36" s="337"/>
      <c r="AL36" s="428">
        <v>0</v>
      </c>
      <c r="AM36" s="429"/>
      <c r="AN36" s="416"/>
      <c r="AO36" s="417"/>
      <c r="AP36" s="337"/>
      <c r="AQ36" s="428">
        <v>0</v>
      </c>
      <c r="AR36" s="429"/>
      <c r="AS36" s="416"/>
      <c r="AT36" s="417"/>
      <c r="AU36" s="337"/>
      <c r="AV36" s="428">
        <v>0</v>
      </c>
      <c r="AW36" s="429"/>
      <c r="AX36" s="416"/>
      <c r="AY36" s="417"/>
      <c r="AZ36" s="337"/>
      <c r="BA36" s="428">
        <v>0</v>
      </c>
      <c r="BB36" s="429"/>
      <c r="BC36" s="416"/>
      <c r="BD36" s="417"/>
      <c r="BE36" s="337"/>
      <c r="BF36" s="428">
        <v>0</v>
      </c>
      <c r="BG36" s="429"/>
      <c r="BH36" s="416"/>
      <c r="BI36" s="417"/>
      <c r="BJ36" s="337"/>
      <c r="BK36" s="428">
        <v>0</v>
      </c>
      <c r="BL36" s="429"/>
      <c r="BM36" s="416"/>
      <c r="BN36" s="417"/>
      <c r="BO36" s="337"/>
      <c r="BP36" s="428">
        <v>0</v>
      </c>
      <c r="BQ36" s="429"/>
      <c r="BR36" s="416"/>
      <c r="BS36" s="417"/>
      <c r="BT36" s="337"/>
      <c r="BU36" s="428">
        <f>SUM(M36:BP36)</f>
        <v>0</v>
      </c>
      <c r="BV36" s="429"/>
      <c r="BW36" s="416"/>
      <c r="BX36" s="417"/>
      <c r="BY36" s="337"/>
      <c r="BZ36" s="428">
        <f>SUM(R36:BU36)</f>
        <v>0</v>
      </c>
      <c r="CA36" s="429"/>
      <c r="CB36" s="416"/>
      <c r="CC36" s="417"/>
      <c r="CD36" s="337"/>
      <c r="CE36" s="428">
        <v>0</v>
      </c>
      <c r="CF36" s="429"/>
      <c r="CG36" s="416"/>
      <c r="CH36" s="417"/>
      <c r="CI36" s="337"/>
      <c r="CJ36" s="428">
        <v>0</v>
      </c>
      <c r="CK36" s="429"/>
      <c r="CL36" s="416"/>
      <c r="CM36" s="417"/>
      <c r="CN36" s="337"/>
      <c r="CO36" s="428">
        <v>0</v>
      </c>
      <c r="CP36" s="429"/>
      <c r="CQ36" s="416"/>
      <c r="CR36" s="417"/>
      <c r="CS36" s="337"/>
      <c r="CT36" s="428">
        <v>0</v>
      </c>
      <c r="CU36" s="429"/>
      <c r="CV36" s="416"/>
      <c r="CW36" s="417"/>
      <c r="CX36" s="337"/>
      <c r="CY36" s="428">
        <v>0</v>
      </c>
      <c r="CZ36" s="429"/>
      <c r="DA36" s="416"/>
      <c r="DB36" s="417"/>
      <c r="DC36" s="337"/>
      <c r="DD36" s="428">
        <v>0</v>
      </c>
      <c r="DE36" s="429"/>
      <c r="DF36" s="416"/>
      <c r="DG36" s="417"/>
      <c r="DH36" s="337"/>
      <c r="DI36" s="428">
        <v>0</v>
      </c>
      <c r="DJ36" s="429"/>
      <c r="DK36" s="416"/>
      <c r="DL36" s="417"/>
      <c r="DM36" s="337"/>
      <c r="DN36" s="428">
        <v>0</v>
      </c>
      <c r="DO36" s="429"/>
      <c r="DP36" s="416"/>
      <c r="DQ36" s="417"/>
      <c r="DR36" s="337"/>
      <c r="DS36" s="428">
        <v>0</v>
      </c>
      <c r="DT36" s="429"/>
      <c r="DU36" s="416"/>
      <c r="DV36" s="417"/>
      <c r="DW36" s="337"/>
      <c r="DX36" s="428">
        <v>0</v>
      </c>
      <c r="DY36" s="429"/>
      <c r="DZ36" s="416"/>
      <c r="EA36" s="417"/>
      <c r="EB36" s="337"/>
      <c r="EC36" s="428">
        <v>0</v>
      </c>
      <c r="ED36" s="429"/>
      <c r="EE36" s="416"/>
      <c r="EF36" s="417"/>
      <c r="EG36" s="337"/>
      <c r="EH36" s="428">
        <v>0</v>
      </c>
      <c r="EI36" s="429"/>
      <c r="EJ36" s="416"/>
      <c r="EK36" s="417"/>
      <c r="EL36" s="337"/>
      <c r="EM36" s="428">
        <f>SUM(CE36:EH36)</f>
        <v>0</v>
      </c>
      <c r="EN36" s="429">
        <f>SUM(CF36:CP36)</f>
        <v>0</v>
      </c>
      <c r="EP36" s="301"/>
      <c r="EQ36" s="290"/>
      <c r="ER36" s="290"/>
    </row>
    <row r="37" spans="4:148" ht="12.75" hidden="1" customHeight="1" x14ac:dyDescent="0.35">
      <c r="D37" s="301"/>
      <c r="F37" s="313"/>
      <c r="H37" s="416"/>
      <c r="I37" s="416"/>
      <c r="J37" s="416"/>
      <c r="K37" s="417"/>
      <c r="M37" s="416"/>
      <c r="N37" s="416"/>
      <c r="O37" s="416"/>
      <c r="P37" s="417"/>
      <c r="R37" s="416"/>
      <c r="S37" s="416"/>
      <c r="T37" s="416"/>
      <c r="U37" s="417"/>
      <c r="W37" s="416"/>
      <c r="X37" s="416"/>
      <c r="Y37" s="416"/>
      <c r="Z37" s="417"/>
      <c r="AB37" s="416"/>
      <c r="AC37" s="416"/>
      <c r="AD37" s="416"/>
      <c r="AE37" s="417"/>
      <c r="AG37" s="416"/>
      <c r="AH37" s="416"/>
      <c r="AI37" s="416"/>
      <c r="AJ37" s="417"/>
      <c r="AL37" s="416"/>
      <c r="AM37" s="416"/>
      <c r="AN37" s="416"/>
      <c r="AO37" s="417"/>
      <c r="AQ37" s="416"/>
      <c r="AR37" s="416"/>
      <c r="AS37" s="416"/>
      <c r="AT37" s="417"/>
      <c r="AV37" s="416"/>
      <c r="AW37" s="416"/>
      <c r="AX37" s="416"/>
      <c r="AY37" s="417"/>
      <c r="BA37" s="416"/>
      <c r="BB37" s="416"/>
      <c r="BC37" s="416"/>
      <c r="BD37" s="417"/>
      <c r="BF37" s="416"/>
      <c r="BG37" s="416"/>
      <c r="BH37" s="416"/>
      <c r="BI37" s="417"/>
      <c r="BK37" s="416"/>
      <c r="BL37" s="416"/>
      <c r="BM37" s="416"/>
      <c r="BN37" s="417"/>
      <c r="BP37" s="416"/>
      <c r="BQ37" s="416"/>
      <c r="BR37" s="416"/>
      <c r="BS37" s="417"/>
      <c r="BU37" s="416"/>
      <c r="BV37" s="416"/>
      <c r="BW37" s="416"/>
      <c r="BX37" s="417"/>
      <c r="BZ37" s="416"/>
      <c r="CA37" s="416"/>
      <c r="CB37" s="416"/>
      <c r="CC37" s="417"/>
      <c r="CE37" s="416"/>
      <c r="CF37" s="416"/>
      <c r="CG37" s="416"/>
      <c r="CH37" s="417"/>
      <c r="CJ37" s="416"/>
      <c r="CK37" s="416"/>
      <c r="CL37" s="416"/>
      <c r="CM37" s="417"/>
      <c r="CO37" s="416"/>
      <c r="CP37" s="416"/>
      <c r="CQ37" s="416"/>
      <c r="CR37" s="417"/>
      <c r="CT37" s="416"/>
      <c r="CU37" s="416"/>
      <c r="CV37" s="416"/>
      <c r="CW37" s="417"/>
      <c r="CY37" s="416"/>
      <c r="CZ37" s="416"/>
      <c r="DA37" s="416"/>
      <c r="DB37" s="417"/>
      <c r="DD37" s="416"/>
      <c r="DE37" s="416"/>
      <c r="DF37" s="416"/>
      <c r="DG37" s="417"/>
      <c r="DI37" s="416"/>
      <c r="DJ37" s="416"/>
      <c r="DK37" s="416"/>
      <c r="DL37" s="417"/>
      <c r="DN37" s="416"/>
      <c r="DO37" s="416"/>
      <c r="DP37" s="416"/>
      <c r="DQ37" s="417"/>
      <c r="DS37" s="416"/>
      <c r="DT37" s="416"/>
      <c r="DU37" s="416"/>
      <c r="DV37" s="417"/>
      <c r="DX37" s="416"/>
      <c r="DY37" s="416"/>
      <c r="DZ37" s="416"/>
      <c r="EA37" s="417"/>
      <c r="EC37" s="416"/>
      <c r="ED37" s="416"/>
      <c r="EE37" s="416"/>
      <c r="EF37" s="417"/>
      <c r="EH37" s="416"/>
      <c r="EI37" s="416"/>
      <c r="EJ37" s="416"/>
      <c r="EK37" s="417"/>
      <c r="EM37" s="416"/>
      <c r="EN37" s="416"/>
      <c r="EP37" s="301"/>
      <c r="EQ37" s="290"/>
      <c r="ER37" s="290"/>
    </row>
    <row r="38" spans="4:148" ht="12.75" hidden="1" customHeight="1" x14ac:dyDescent="0.35">
      <c r="D38" s="301" t="s">
        <v>425</v>
      </c>
      <c r="F38" s="313"/>
      <c r="H38" s="416">
        <v>0</v>
      </c>
      <c r="I38" s="416"/>
      <c r="J38" s="416"/>
      <c r="K38" s="417"/>
      <c r="M38" s="416">
        <f>SUM(M39:M40)</f>
        <v>0</v>
      </c>
      <c r="N38" s="416"/>
      <c r="O38" s="416"/>
      <c r="P38" s="417"/>
      <c r="R38" s="416">
        <f>SUM(R39:R40)</f>
        <v>0</v>
      </c>
      <c r="S38" s="416"/>
      <c r="T38" s="416"/>
      <c r="U38" s="417"/>
      <c r="W38" s="416">
        <f>SUM(W39:W40)</f>
        <v>0</v>
      </c>
      <c r="X38" s="416"/>
      <c r="Y38" s="416"/>
      <c r="Z38" s="417"/>
      <c r="AB38" s="416">
        <f>SUM(AB39:AB40)</f>
        <v>0</v>
      </c>
      <c r="AC38" s="416"/>
      <c r="AD38" s="416"/>
      <c r="AE38" s="417"/>
      <c r="AG38" s="416">
        <f>SUM(AG39:AG40)</f>
        <v>0</v>
      </c>
      <c r="AH38" s="416"/>
      <c r="AI38" s="416"/>
      <c r="AJ38" s="417"/>
      <c r="AL38" s="416">
        <f>SUM(AL39:AL40)</f>
        <v>0</v>
      </c>
      <c r="AM38" s="416"/>
      <c r="AN38" s="416"/>
      <c r="AO38" s="417"/>
      <c r="AQ38" s="416">
        <f>SUM(AQ39:AQ40)</f>
        <v>0</v>
      </c>
      <c r="AR38" s="416"/>
      <c r="AS38" s="416"/>
      <c r="AT38" s="417"/>
      <c r="AV38" s="416">
        <f>SUM(AV39:AV40)</f>
        <v>0</v>
      </c>
      <c r="AW38" s="416"/>
      <c r="AX38" s="416"/>
      <c r="AY38" s="417"/>
      <c r="BA38" s="416">
        <f>SUM(BA39:BA40)</f>
        <v>0</v>
      </c>
      <c r="BB38" s="416"/>
      <c r="BC38" s="416"/>
      <c r="BD38" s="417"/>
      <c r="BF38" s="416">
        <f>SUM(BF39:BF40)</f>
        <v>0</v>
      </c>
      <c r="BG38" s="416"/>
      <c r="BH38" s="416"/>
      <c r="BI38" s="417"/>
      <c r="BK38" s="416">
        <f>SUM(BK39:BK40)</f>
        <v>0</v>
      </c>
      <c r="BL38" s="416"/>
      <c r="BM38" s="416"/>
      <c r="BN38" s="417"/>
      <c r="BP38" s="416">
        <f>SUM(BP39:BP40)</f>
        <v>0</v>
      </c>
      <c r="BQ38" s="416"/>
      <c r="BR38" s="416"/>
      <c r="BS38" s="417"/>
      <c r="BU38" s="428">
        <f>SUM(BU39:BU40)</f>
        <v>0</v>
      </c>
      <c r="BV38" s="416"/>
      <c r="BW38" s="416"/>
      <c r="BX38" s="417"/>
      <c r="BZ38" s="416">
        <f>SUM(BZ39:BZ40)</f>
        <v>0</v>
      </c>
      <c r="CA38" s="416"/>
      <c r="CB38" s="416"/>
      <c r="CC38" s="417"/>
      <c r="CE38" s="416">
        <f>SUM(CE39:CE40)</f>
        <v>0</v>
      </c>
      <c r="CF38" s="416"/>
      <c r="CG38" s="416"/>
      <c r="CH38" s="417"/>
      <c r="CJ38" s="416">
        <f>SUM(CJ39:CJ40)</f>
        <v>0</v>
      </c>
      <c r="CK38" s="416"/>
      <c r="CL38" s="416"/>
      <c r="CM38" s="417"/>
      <c r="CO38" s="416">
        <f>SUM(CO39:CO40)</f>
        <v>0</v>
      </c>
      <c r="CP38" s="416"/>
      <c r="CQ38" s="416"/>
      <c r="CR38" s="417"/>
      <c r="CT38" s="416">
        <f>SUM(CT39:CT40)</f>
        <v>0</v>
      </c>
      <c r="CU38" s="416"/>
      <c r="CV38" s="416"/>
      <c r="CW38" s="417"/>
      <c r="CY38" s="416">
        <f>SUM(CY39:CY40)</f>
        <v>0</v>
      </c>
      <c r="CZ38" s="416"/>
      <c r="DA38" s="416"/>
      <c r="DB38" s="417"/>
      <c r="DD38" s="416">
        <f>SUM(DD39:DD40)</f>
        <v>0</v>
      </c>
      <c r="DE38" s="416"/>
      <c r="DF38" s="416"/>
      <c r="DG38" s="417"/>
      <c r="DI38" s="416">
        <f>SUM(DI39:DI40)</f>
        <v>0</v>
      </c>
      <c r="DJ38" s="416"/>
      <c r="DK38" s="416"/>
      <c r="DL38" s="417"/>
      <c r="DN38" s="416">
        <f>SUM(DN39:DN40)</f>
        <v>0</v>
      </c>
      <c r="DO38" s="416"/>
      <c r="DP38" s="416"/>
      <c r="DQ38" s="417"/>
      <c r="DS38" s="416">
        <f>SUM(DS39:DS40)</f>
        <v>0</v>
      </c>
      <c r="DT38" s="416"/>
      <c r="DU38" s="416"/>
      <c r="DV38" s="417"/>
      <c r="DX38" s="416">
        <f>SUM(DX39:DX40)</f>
        <v>0</v>
      </c>
      <c r="DY38" s="416"/>
      <c r="DZ38" s="416"/>
      <c r="EA38" s="417"/>
      <c r="EC38" s="416">
        <f>SUM(EC39:EC40)</f>
        <v>0</v>
      </c>
      <c r="ED38" s="416"/>
      <c r="EE38" s="416"/>
      <c r="EF38" s="417"/>
      <c r="EH38" s="416">
        <f>SUM(EH39:EH40)</f>
        <v>0</v>
      </c>
      <c r="EI38" s="416"/>
      <c r="EJ38" s="416"/>
      <c r="EK38" s="417"/>
      <c r="EM38" s="416">
        <f>SUM(EM39:EM40)</f>
        <v>0</v>
      </c>
      <c r="EN38" s="416"/>
      <c r="EP38" s="301"/>
      <c r="EQ38" s="290"/>
      <c r="ER38" s="290"/>
    </row>
    <row r="39" spans="4:148" ht="12.75" hidden="1" customHeight="1" x14ac:dyDescent="0.35">
      <c r="D39" s="301" t="s">
        <v>421</v>
      </c>
      <c r="F39" s="313"/>
      <c r="G39" s="320"/>
      <c r="H39" s="414">
        <v>0</v>
      </c>
      <c r="I39" s="415"/>
      <c r="J39" s="416"/>
      <c r="K39" s="417"/>
      <c r="L39" s="320"/>
      <c r="M39" s="414">
        <v>0</v>
      </c>
      <c r="N39" s="415"/>
      <c r="O39" s="416"/>
      <c r="P39" s="417"/>
      <c r="Q39" s="320"/>
      <c r="R39" s="414">
        <v>0</v>
      </c>
      <c r="S39" s="415"/>
      <c r="T39" s="416"/>
      <c r="U39" s="417"/>
      <c r="V39" s="320"/>
      <c r="W39" s="414">
        <v>0</v>
      </c>
      <c r="X39" s="415"/>
      <c r="Y39" s="416"/>
      <c r="Z39" s="417"/>
      <c r="AA39" s="320"/>
      <c r="AB39" s="414">
        <v>0</v>
      </c>
      <c r="AC39" s="415"/>
      <c r="AD39" s="416"/>
      <c r="AE39" s="417"/>
      <c r="AF39" s="320"/>
      <c r="AG39" s="414">
        <v>0</v>
      </c>
      <c r="AH39" s="415"/>
      <c r="AI39" s="416"/>
      <c r="AJ39" s="417"/>
      <c r="AK39" s="320"/>
      <c r="AL39" s="414">
        <v>0</v>
      </c>
      <c r="AM39" s="415"/>
      <c r="AN39" s="416"/>
      <c r="AO39" s="417"/>
      <c r="AP39" s="320"/>
      <c r="AQ39" s="414">
        <v>0</v>
      </c>
      <c r="AR39" s="415"/>
      <c r="AS39" s="416"/>
      <c r="AT39" s="417"/>
      <c r="AU39" s="320"/>
      <c r="AV39" s="414">
        <v>0</v>
      </c>
      <c r="AW39" s="415"/>
      <c r="AX39" s="416"/>
      <c r="AY39" s="417"/>
      <c r="AZ39" s="320"/>
      <c r="BA39" s="414">
        <v>0</v>
      </c>
      <c r="BB39" s="415"/>
      <c r="BC39" s="416"/>
      <c r="BD39" s="417"/>
      <c r="BE39" s="320"/>
      <c r="BF39" s="414">
        <v>0</v>
      </c>
      <c r="BG39" s="415"/>
      <c r="BH39" s="416"/>
      <c r="BI39" s="417"/>
      <c r="BJ39" s="320"/>
      <c r="BK39" s="414">
        <v>0</v>
      </c>
      <c r="BL39" s="415"/>
      <c r="BM39" s="416"/>
      <c r="BN39" s="417"/>
      <c r="BO39" s="320"/>
      <c r="BP39" s="414">
        <v>0</v>
      </c>
      <c r="BQ39" s="415"/>
      <c r="BR39" s="416"/>
      <c r="BS39" s="417"/>
      <c r="BT39" s="320"/>
      <c r="BU39" s="416">
        <f>SUM(M39:BP39)</f>
        <v>0</v>
      </c>
      <c r="BV39" s="415"/>
      <c r="BW39" s="416"/>
      <c r="BX39" s="417"/>
      <c r="BY39" s="320"/>
      <c r="BZ39" s="414">
        <f>SUM(R39:BU39)</f>
        <v>0</v>
      </c>
      <c r="CA39" s="415"/>
      <c r="CB39" s="416"/>
      <c r="CC39" s="417"/>
      <c r="CD39" s="320"/>
      <c r="CE39" s="414">
        <v>0</v>
      </c>
      <c r="CF39" s="415"/>
      <c r="CG39" s="416"/>
      <c r="CH39" s="417"/>
      <c r="CI39" s="320"/>
      <c r="CJ39" s="414">
        <v>0</v>
      </c>
      <c r="CK39" s="415"/>
      <c r="CL39" s="416"/>
      <c r="CM39" s="417"/>
      <c r="CN39" s="320"/>
      <c r="CO39" s="414">
        <v>0</v>
      </c>
      <c r="CP39" s="415"/>
      <c r="CQ39" s="416"/>
      <c r="CR39" s="417"/>
      <c r="CS39" s="320"/>
      <c r="CT39" s="414">
        <v>0</v>
      </c>
      <c r="CU39" s="415"/>
      <c r="CV39" s="416"/>
      <c r="CW39" s="417"/>
      <c r="CX39" s="320"/>
      <c r="CY39" s="414">
        <v>0</v>
      </c>
      <c r="CZ39" s="415"/>
      <c r="DA39" s="416"/>
      <c r="DB39" s="417"/>
      <c r="DC39" s="320"/>
      <c r="DD39" s="414">
        <v>0</v>
      </c>
      <c r="DE39" s="415"/>
      <c r="DF39" s="416"/>
      <c r="DG39" s="417"/>
      <c r="DH39" s="320"/>
      <c r="DI39" s="414">
        <v>0</v>
      </c>
      <c r="DJ39" s="415"/>
      <c r="DK39" s="416"/>
      <c r="DL39" s="417"/>
      <c r="DM39" s="320"/>
      <c r="DN39" s="414">
        <v>0</v>
      </c>
      <c r="DO39" s="415"/>
      <c r="DP39" s="416"/>
      <c r="DQ39" s="417"/>
      <c r="DR39" s="320"/>
      <c r="DS39" s="414">
        <v>0</v>
      </c>
      <c r="DT39" s="415"/>
      <c r="DU39" s="416"/>
      <c r="DV39" s="417"/>
      <c r="DW39" s="320"/>
      <c r="DX39" s="414">
        <v>0</v>
      </c>
      <c r="DY39" s="415"/>
      <c r="DZ39" s="416"/>
      <c r="EA39" s="417"/>
      <c r="EB39" s="320"/>
      <c r="EC39" s="414">
        <v>0</v>
      </c>
      <c r="ED39" s="415"/>
      <c r="EE39" s="416"/>
      <c r="EF39" s="417"/>
      <c r="EG39" s="320"/>
      <c r="EH39" s="414">
        <v>0</v>
      </c>
      <c r="EI39" s="415"/>
      <c r="EJ39" s="416"/>
      <c r="EK39" s="417"/>
      <c r="EL39" s="320"/>
      <c r="EM39" s="414">
        <f>SUM(CE39:EH39)</f>
        <v>0</v>
      </c>
      <c r="EN39" s="415">
        <f>SUM(CF39:CP39)</f>
        <v>0</v>
      </c>
      <c r="EP39" s="301"/>
      <c r="EQ39" s="290"/>
      <c r="ER39" s="290"/>
    </row>
    <row r="40" spans="4:148" ht="12.75" hidden="1" customHeight="1" x14ac:dyDescent="0.35">
      <c r="D40" s="301" t="s">
        <v>343</v>
      </c>
      <c r="F40" s="313"/>
      <c r="G40" s="337"/>
      <c r="H40" s="428">
        <v>0</v>
      </c>
      <c r="I40" s="429"/>
      <c r="J40" s="416"/>
      <c r="K40" s="417"/>
      <c r="L40" s="337"/>
      <c r="M40" s="428">
        <v>0</v>
      </c>
      <c r="N40" s="429"/>
      <c r="O40" s="416"/>
      <c r="P40" s="417"/>
      <c r="Q40" s="337"/>
      <c r="R40" s="428">
        <v>0</v>
      </c>
      <c r="S40" s="429"/>
      <c r="T40" s="416"/>
      <c r="U40" s="417"/>
      <c r="V40" s="337"/>
      <c r="W40" s="428">
        <v>0</v>
      </c>
      <c r="X40" s="429"/>
      <c r="Y40" s="416"/>
      <c r="Z40" s="417"/>
      <c r="AA40" s="337"/>
      <c r="AB40" s="428">
        <v>0</v>
      </c>
      <c r="AC40" s="429"/>
      <c r="AD40" s="416"/>
      <c r="AE40" s="417"/>
      <c r="AF40" s="337"/>
      <c r="AG40" s="428">
        <v>0</v>
      </c>
      <c r="AH40" s="429"/>
      <c r="AI40" s="416"/>
      <c r="AJ40" s="417"/>
      <c r="AK40" s="337"/>
      <c r="AL40" s="428">
        <v>0</v>
      </c>
      <c r="AM40" s="429"/>
      <c r="AN40" s="416"/>
      <c r="AO40" s="417"/>
      <c r="AP40" s="337"/>
      <c r="AQ40" s="428">
        <v>0</v>
      </c>
      <c r="AR40" s="429"/>
      <c r="AS40" s="416"/>
      <c r="AT40" s="417"/>
      <c r="AU40" s="337"/>
      <c r="AV40" s="428">
        <v>0</v>
      </c>
      <c r="AW40" s="429"/>
      <c r="AX40" s="416"/>
      <c r="AY40" s="417"/>
      <c r="AZ40" s="337"/>
      <c r="BA40" s="428">
        <v>0</v>
      </c>
      <c r="BB40" s="429"/>
      <c r="BC40" s="416"/>
      <c r="BD40" s="417"/>
      <c r="BE40" s="337"/>
      <c r="BF40" s="428">
        <v>0</v>
      </c>
      <c r="BG40" s="429"/>
      <c r="BH40" s="416"/>
      <c r="BI40" s="417"/>
      <c r="BJ40" s="337"/>
      <c r="BK40" s="428">
        <v>0</v>
      </c>
      <c r="BL40" s="429"/>
      <c r="BM40" s="416"/>
      <c r="BN40" s="417"/>
      <c r="BO40" s="337"/>
      <c r="BP40" s="428">
        <v>0</v>
      </c>
      <c r="BQ40" s="429"/>
      <c r="BR40" s="416"/>
      <c r="BS40" s="417"/>
      <c r="BT40" s="337"/>
      <c r="BU40" s="428">
        <f>SUM(M40:BP40)</f>
        <v>0</v>
      </c>
      <c r="BV40" s="429"/>
      <c r="BW40" s="416"/>
      <c r="BX40" s="417"/>
      <c r="BY40" s="337"/>
      <c r="BZ40" s="428">
        <f>SUM(R40:BU40)</f>
        <v>0</v>
      </c>
      <c r="CA40" s="429"/>
      <c r="CB40" s="416"/>
      <c r="CC40" s="417"/>
      <c r="CD40" s="337"/>
      <c r="CE40" s="428">
        <v>0</v>
      </c>
      <c r="CF40" s="429"/>
      <c r="CG40" s="416"/>
      <c r="CH40" s="417"/>
      <c r="CI40" s="337"/>
      <c r="CJ40" s="428">
        <v>0</v>
      </c>
      <c r="CK40" s="429"/>
      <c r="CL40" s="416"/>
      <c r="CM40" s="417"/>
      <c r="CN40" s="337"/>
      <c r="CO40" s="428">
        <v>0</v>
      </c>
      <c r="CP40" s="429"/>
      <c r="CQ40" s="416"/>
      <c r="CR40" s="417"/>
      <c r="CS40" s="337"/>
      <c r="CT40" s="428">
        <v>0</v>
      </c>
      <c r="CU40" s="429"/>
      <c r="CV40" s="416"/>
      <c r="CW40" s="417"/>
      <c r="CX40" s="337"/>
      <c r="CY40" s="428">
        <v>0</v>
      </c>
      <c r="CZ40" s="429"/>
      <c r="DA40" s="416"/>
      <c r="DB40" s="417"/>
      <c r="DC40" s="337"/>
      <c r="DD40" s="428">
        <v>0</v>
      </c>
      <c r="DE40" s="429"/>
      <c r="DF40" s="416"/>
      <c r="DG40" s="417"/>
      <c r="DH40" s="337"/>
      <c r="DI40" s="428">
        <v>0</v>
      </c>
      <c r="DJ40" s="429"/>
      <c r="DK40" s="416"/>
      <c r="DL40" s="417"/>
      <c r="DM40" s="337"/>
      <c r="DN40" s="428">
        <v>0</v>
      </c>
      <c r="DO40" s="429"/>
      <c r="DP40" s="416"/>
      <c r="DQ40" s="417"/>
      <c r="DR40" s="337"/>
      <c r="DS40" s="428">
        <v>0</v>
      </c>
      <c r="DT40" s="429"/>
      <c r="DU40" s="416"/>
      <c r="DV40" s="417"/>
      <c r="DW40" s="337"/>
      <c r="DX40" s="428">
        <v>0</v>
      </c>
      <c r="DY40" s="429"/>
      <c r="DZ40" s="416"/>
      <c r="EA40" s="417"/>
      <c r="EB40" s="337"/>
      <c r="EC40" s="428">
        <v>0</v>
      </c>
      <c r="ED40" s="429"/>
      <c r="EE40" s="416"/>
      <c r="EF40" s="417"/>
      <c r="EG40" s="337"/>
      <c r="EH40" s="428">
        <v>0</v>
      </c>
      <c r="EI40" s="429"/>
      <c r="EJ40" s="416"/>
      <c r="EK40" s="417"/>
      <c r="EL40" s="337"/>
      <c r="EM40" s="428">
        <f>SUM(CE40:EH40)</f>
        <v>0</v>
      </c>
      <c r="EN40" s="429">
        <f>SUM(CF40:CP40)</f>
        <v>0</v>
      </c>
      <c r="EP40" s="301"/>
      <c r="EQ40" s="290"/>
      <c r="ER40" s="290"/>
    </row>
    <row r="41" spans="4:148" hidden="1" x14ac:dyDescent="0.35">
      <c r="D41" s="301"/>
      <c r="F41" s="313"/>
      <c r="H41" s="416"/>
      <c r="I41" s="416"/>
      <c r="J41" s="416"/>
      <c r="K41" s="417"/>
      <c r="L41" s="416"/>
      <c r="M41" s="416"/>
      <c r="N41" s="416"/>
      <c r="O41" s="416"/>
      <c r="P41" s="417"/>
      <c r="Q41" s="416"/>
      <c r="R41" s="416"/>
      <c r="S41" s="416"/>
      <c r="T41" s="416"/>
      <c r="U41" s="417"/>
      <c r="V41" s="416"/>
      <c r="W41" s="416"/>
      <c r="X41" s="416"/>
      <c r="Y41" s="416"/>
      <c r="Z41" s="417"/>
      <c r="AA41" s="416"/>
      <c r="AB41" s="416"/>
      <c r="AC41" s="416"/>
      <c r="AD41" s="416"/>
      <c r="AE41" s="417"/>
      <c r="AF41" s="416"/>
      <c r="AG41" s="416"/>
      <c r="AH41" s="416"/>
      <c r="AI41" s="416"/>
      <c r="AJ41" s="417"/>
      <c r="AK41" s="416"/>
      <c r="AL41" s="416"/>
      <c r="AM41" s="416"/>
      <c r="AN41" s="416"/>
      <c r="AO41" s="417"/>
      <c r="AP41" s="416"/>
      <c r="AQ41" s="416"/>
      <c r="AR41" s="416"/>
      <c r="AS41" s="416"/>
      <c r="AT41" s="417"/>
      <c r="AU41" s="416"/>
      <c r="AV41" s="416"/>
      <c r="AW41" s="416"/>
      <c r="AX41" s="416"/>
      <c r="AY41" s="417"/>
      <c r="AZ41" s="416"/>
      <c r="BA41" s="416"/>
      <c r="BB41" s="416"/>
      <c r="BC41" s="416"/>
      <c r="BD41" s="417"/>
      <c r="BE41" s="416"/>
      <c r="BF41" s="416"/>
      <c r="BG41" s="416"/>
      <c r="BH41" s="416"/>
      <c r="BI41" s="417"/>
      <c r="BJ41" s="416"/>
      <c r="BK41" s="416"/>
      <c r="BL41" s="416"/>
      <c r="BM41" s="416"/>
      <c r="BN41" s="417"/>
      <c r="BO41" s="416"/>
      <c r="BP41" s="416"/>
      <c r="BQ41" s="416"/>
      <c r="BR41" s="416"/>
      <c r="BS41" s="417"/>
      <c r="BT41" s="416"/>
      <c r="BU41" s="416"/>
      <c r="BV41" s="416"/>
      <c r="BW41" s="416"/>
      <c r="BX41" s="417"/>
      <c r="BY41" s="416"/>
      <c r="BZ41" s="416"/>
      <c r="CA41" s="416"/>
      <c r="CB41" s="416"/>
      <c r="CC41" s="417"/>
      <c r="CD41" s="416"/>
      <c r="CE41" s="416"/>
      <c r="CF41" s="416"/>
      <c r="CG41" s="416"/>
      <c r="CH41" s="417"/>
      <c r="CI41" s="416"/>
      <c r="CJ41" s="416"/>
      <c r="CK41" s="416"/>
      <c r="CL41" s="416"/>
      <c r="CM41" s="417"/>
      <c r="CN41" s="416"/>
      <c r="CO41" s="416"/>
      <c r="CP41" s="416"/>
      <c r="CQ41" s="416"/>
      <c r="CR41" s="417"/>
      <c r="CS41" s="416"/>
      <c r="CT41" s="416"/>
      <c r="CU41" s="416"/>
      <c r="CV41" s="416"/>
      <c r="CW41" s="417"/>
      <c r="CX41" s="416"/>
      <c r="CY41" s="416"/>
      <c r="CZ41" s="416"/>
      <c r="DA41" s="416"/>
      <c r="DB41" s="417"/>
      <c r="DC41" s="416"/>
      <c r="DD41" s="416"/>
      <c r="DE41" s="416"/>
      <c r="DF41" s="416"/>
      <c r="DG41" s="417"/>
      <c r="DH41" s="416"/>
      <c r="DI41" s="416"/>
      <c r="DJ41" s="416"/>
      <c r="DK41" s="416"/>
      <c r="DL41" s="417"/>
      <c r="DM41" s="416"/>
      <c r="DN41" s="416"/>
      <c r="DO41" s="416"/>
      <c r="DP41" s="416"/>
      <c r="DQ41" s="417"/>
      <c r="DR41" s="416"/>
      <c r="DS41" s="416"/>
      <c r="DT41" s="416"/>
      <c r="DU41" s="416"/>
      <c r="DV41" s="417"/>
      <c r="DW41" s="416"/>
      <c r="DX41" s="416"/>
      <c r="DY41" s="416"/>
      <c r="DZ41" s="416"/>
      <c r="EA41" s="417"/>
      <c r="EB41" s="416"/>
      <c r="EC41" s="416"/>
      <c r="ED41" s="416"/>
      <c r="EE41" s="416"/>
      <c r="EF41" s="417"/>
      <c r="EG41" s="416"/>
      <c r="EH41" s="416"/>
      <c r="EI41" s="416"/>
      <c r="EJ41" s="416"/>
      <c r="EK41" s="417"/>
      <c r="EL41" s="416"/>
      <c r="EM41" s="416"/>
      <c r="EP41" s="301"/>
      <c r="EQ41" s="290"/>
      <c r="ER41" s="290"/>
    </row>
    <row r="42" spans="4:148" hidden="1" x14ac:dyDescent="0.35">
      <c r="D42" s="301" t="s">
        <v>426</v>
      </c>
      <c r="F42" s="313"/>
      <c r="H42" s="416">
        <v>0</v>
      </c>
      <c r="I42" s="416"/>
      <c r="J42" s="416"/>
      <c r="K42" s="417"/>
      <c r="M42" s="416">
        <f>SUM(M43:M44)</f>
        <v>0</v>
      </c>
      <c r="N42" s="416"/>
      <c r="O42" s="416"/>
      <c r="P42" s="417"/>
      <c r="R42" s="416">
        <f>SUM(R43:R44)</f>
        <v>0</v>
      </c>
      <c r="S42" s="416"/>
      <c r="T42" s="416"/>
      <c r="U42" s="417"/>
      <c r="W42" s="416">
        <f>SUM(W43:W44)</f>
        <v>0</v>
      </c>
      <c r="X42" s="416"/>
      <c r="Y42" s="416"/>
      <c r="Z42" s="417"/>
      <c r="AB42" s="416">
        <f>SUM(AB43:AB44)</f>
        <v>0</v>
      </c>
      <c r="AC42" s="416"/>
      <c r="AD42" s="416"/>
      <c r="AE42" s="417"/>
      <c r="AG42" s="416">
        <f>SUM(AG43:AG44)</f>
        <v>0</v>
      </c>
      <c r="AH42" s="416"/>
      <c r="AI42" s="416"/>
      <c r="AJ42" s="417"/>
      <c r="AL42" s="416">
        <f>SUM(AL43:AL44)</f>
        <v>0</v>
      </c>
      <c r="AM42" s="416"/>
      <c r="AN42" s="416"/>
      <c r="AO42" s="417"/>
      <c r="AQ42" s="416">
        <f>SUM(AQ43:AQ44)</f>
        <v>0</v>
      </c>
      <c r="AR42" s="416"/>
      <c r="AS42" s="416"/>
      <c r="AT42" s="417"/>
      <c r="AV42" s="416">
        <f>SUM(AV43:AV44)</f>
        <v>0</v>
      </c>
      <c r="AW42" s="416"/>
      <c r="AX42" s="416"/>
      <c r="AY42" s="417"/>
      <c r="BA42" s="416">
        <f>SUM(BA43:BA44)</f>
        <v>0</v>
      </c>
      <c r="BB42" s="416"/>
      <c r="BC42" s="416"/>
      <c r="BD42" s="417"/>
      <c r="BF42" s="416">
        <f>SUM(BF43:BF44)</f>
        <v>0</v>
      </c>
      <c r="BG42" s="416"/>
      <c r="BH42" s="416"/>
      <c r="BI42" s="417"/>
      <c r="BK42" s="416">
        <f>SUM(BK43:BK44)</f>
        <v>0</v>
      </c>
      <c r="BL42" s="416"/>
      <c r="BM42" s="416"/>
      <c r="BN42" s="417"/>
      <c r="BP42" s="416">
        <f>SUM(BP43:BP44)</f>
        <v>0</v>
      </c>
      <c r="BQ42" s="416"/>
      <c r="BR42" s="416"/>
      <c r="BS42" s="417"/>
      <c r="BU42" s="416">
        <f>SUM(BU43:BU44)</f>
        <v>0</v>
      </c>
      <c r="BV42" s="416"/>
      <c r="BW42" s="416"/>
      <c r="BX42" s="417"/>
      <c r="BZ42" s="416">
        <f>SUM(BZ43:BZ44)</f>
        <v>0</v>
      </c>
      <c r="CA42" s="416"/>
      <c r="CB42" s="416"/>
      <c r="CC42" s="417"/>
      <c r="CE42" s="416">
        <f>SUM(CE43:CE44)</f>
        <v>0</v>
      </c>
      <c r="CF42" s="416"/>
      <c r="CG42" s="416"/>
      <c r="CH42" s="417"/>
      <c r="CJ42" s="416">
        <f>SUM(CJ43:CJ44)</f>
        <v>0</v>
      </c>
      <c r="CK42" s="416"/>
      <c r="CL42" s="416"/>
      <c r="CM42" s="417"/>
      <c r="CO42" s="416">
        <f>SUM(CO43:CO44)</f>
        <v>0</v>
      </c>
      <c r="CP42" s="416"/>
      <c r="CQ42" s="416"/>
      <c r="CR42" s="417"/>
      <c r="CT42" s="416">
        <f>SUM(CT43:CT44)</f>
        <v>0</v>
      </c>
      <c r="CU42" s="416"/>
      <c r="CV42" s="416"/>
      <c r="CW42" s="417"/>
      <c r="CY42" s="416">
        <f>SUM(CY43:CY44)</f>
        <v>0</v>
      </c>
      <c r="CZ42" s="416"/>
      <c r="DA42" s="416"/>
      <c r="DB42" s="417"/>
      <c r="DD42" s="416">
        <f>SUM(DD43:DD44)</f>
        <v>0</v>
      </c>
      <c r="DE42" s="416"/>
      <c r="DF42" s="416"/>
      <c r="DG42" s="417"/>
      <c r="DI42" s="416">
        <f>SUM(DI43:DI44)</f>
        <v>0</v>
      </c>
      <c r="DJ42" s="416"/>
      <c r="DK42" s="416"/>
      <c r="DL42" s="417"/>
      <c r="DN42" s="416">
        <f>SUM(DN43:DN44)</f>
        <v>0</v>
      </c>
      <c r="DO42" s="416"/>
      <c r="DP42" s="416"/>
      <c r="DQ42" s="417"/>
      <c r="DS42" s="416">
        <f>SUM(DS43:DS44)</f>
        <v>0</v>
      </c>
      <c r="DT42" s="416"/>
      <c r="DU42" s="416"/>
      <c r="DV42" s="417"/>
      <c r="DX42" s="416">
        <f>SUM(DX43:DX44)</f>
        <v>0</v>
      </c>
      <c r="DY42" s="416"/>
      <c r="DZ42" s="416"/>
      <c r="EA42" s="417"/>
      <c r="EC42" s="416">
        <f>SUM(EC43:EC44)</f>
        <v>0</v>
      </c>
      <c r="ED42" s="416"/>
      <c r="EE42" s="416"/>
      <c r="EF42" s="417"/>
      <c r="EH42" s="416">
        <f>SUM(EH43:EH44)</f>
        <v>0</v>
      </c>
      <c r="EI42" s="416"/>
      <c r="EJ42" s="416"/>
      <c r="EK42" s="417"/>
      <c r="EM42" s="416">
        <f>SUM(EM43:EM44)</f>
        <v>0</v>
      </c>
      <c r="EN42" s="416"/>
      <c r="EP42" s="301"/>
      <c r="EQ42" s="290"/>
      <c r="ER42" s="290"/>
    </row>
    <row r="43" spans="4:148" hidden="1" x14ac:dyDescent="0.35">
      <c r="D43" s="301" t="s">
        <v>421</v>
      </c>
      <c r="F43" s="313"/>
      <c r="G43" s="320"/>
      <c r="H43" s="414">
        <v>0</v>
      </c>
      <c r="I43" s="415"/>
      <c r="J43" s="416"/>
      <c r="K43" s="417"/>
      <c r="L43" s="320"/>
      <c r="M43" s="414">
        <v>0</v>
      </c>
      <c r="N43" s="415"/>
      <c r="O43" s="416"/>
      <c r="P43" s="417"/>
      <c r="Q43" s="320"/>
      <c r="R43" s="414">
        <v>0</v>
      </c>
      <c r="S43" s="415"/>
      <c r="T43" s="416"/>
      <c r="U43" s="417"/>
      <c r="V43" s="320"/>
      <c r="W43" s="414">
        <v>0</v>
      </c>
      <c r="X43" s="415"/>
      <c r="Y43" s="416"/>
      <c r="Z43" s="417"/>
      <c r="AA43" s="320"/>
      <c r="AB43" s="414">
        <v>0</v>
      </c>
      <c r="AC43" s="415"/>
      <c r="AD43" s="416"/>
      <c r="AE43" s="417"/>
      <c r="AF43" s="320"/>
      <c r="AG43" s="414">
        <v>0</v>
      </c>
      <c r="AH43" s="415"/>
      <c r="AI43" s="416"/>
      <c r="AJ43" s="417"/>
      <c r="AK43" s="320"/>
      <c r="AL43" s="414">
        <v>0</v>
      </c>
      <c r="AM43" s="415"/>
      <c r="AN43" s="416"/>
      <c r="AO43" s="417"/>
      <c r="AP43" s="320"/>
      <c r="AQ43" s="414">
        <v>0</v>
      </c>
      <c r="AR43" s="415"/>
      <c r="AS43" s="416"/>
      <c r="AT43" s="417"/>
      <c r="AU43" s="320"/>
      <c r="AV43" s="414">
        <v>0</v>
      </c>
      <c r="AW43" s="415"/>
      <c r="AX43" s="416"/>
      <c r="AY43" s="417"/>
      <c r="AZ43" s="320"/>
      <c r="BA43" s="414">
        <v>0</v>
      </c>
      <c r="BB43" s="415"/>
      <c r="BC43" s="416"/>
      <c r="BD43" s="417"/>
      <c r="BE43" s="320"/>
      <c r="BF43" s="414">
        <v>0</v>
      </c>
      <c r="BG43" s="415"/>
      <c r="BH43" s="416"/>
      <c r="BI43" s="417"/>
      <c r="BJ43" s="320"/>
      <c r="BK43" s="414">
        <v>0</v>
      </c>
      <c r="BL43" s="415"/>
      <c r="BM43" s="416"/>
      <c r="BN43" s="417"/>
      <c r="BO43" s="320"/>
      <c r="BP43" s="414">
        <v>0</v>
      </c>
      <c r="BQ43" s="415"/>
      <c r="BR43" s="416"/>
      <c r="BS43" s="417"/>
      <c r="BT43" s="320"/>
      <c r="BU43" s="414">
        <f>SUM(M43:BP43)</f>
        <v>0</v>
      </c>
      <c r="BV43" s="415"/>
      <c r="BW43" s="416"/>
      <c r="BX43" s="417"/>
      <c r="BY43" s="320"/>
      <c r="BZ43" s="414">
        <f>SUM(R43:BU43)</f>
        <v>0</v>
      </c>
      <c r="CA43" s="415"/>
      <c r="CB43" s="416"/>
      <c r="CC43" s="417"/>
      <c r="CD43" s="320"/>
      <c r="CE43" s="414">
        <v>0</v>
      </c>
      <c r="CF43" s="415"/>
      <c r="CG43" s="416"/>
      <c r="CH43" s="417"/>
      <c r="CI43" s="320"/>
      <c r="CJ43" s="414">
        <v>0</v>
      </c>
      <c r="CK43" s="415"/>
      <c r="CL43" s="416"/>
      <c r="CM43" s="417"/>
      <c r="CN43" s="320"/>
      <c r="CO43" s="414">
        <v>0</v>
      </c>
      <c r="CP43" s="415"/>
      <c r="CQ43" s="416"/>
      <c r="CR43" s="417"/>
      <c r="CS43" s="320"/>
      <c r="CT43" s="414">
        <v>0</v>
      </c>
      <c r="CU43" s="415"/>
      <c r="CV43" s="416"/>
      <c r="CW43" s="417"/>
      <c r="CX43" s="320"/>
      <c r="CY43" s="414">
        <v>0</v>
      </c>
      <c r="CZ43" s="415"/>
      <c r="DA43" s="416"/>
      <c r="DB43" s="417"/>
      <c r="DC43" s="320"/>
      <c r="DD43" s="414">
        <v>0</v>
      </c>
      <c r="DE43" s="415"/>
      <c r="DF43" s="416"/>
      <c r="DG43" s="417"/>
      <c r="DH43" s="320"/>
      <c r="DI43" s="414">
        <v>0</v>
      </c>
      <c r="DJ43" s="415"/>
      <c r="DK43" s="416"/>
      <c r="DL43" s="417"/>
      <c r="DM43" s="320"/>
      <c r="DN43" s="414">
        <v>0</v>
      </c>
      <c r="DO43" s="415"/>
      <c r="DP43" s="416"/>
      <c r="DQ43" s="417"/>
      <c r="DR43" s="320"/>
      <c r="DS43" s="414">
        <v>0</v>
      </c>
      <c r="DT43" s="415"/>
      <c r="DU43" s="416"/>
      <c r="DV43" s="417"/>
      <c r="DW43" s="320"/>
      <c r="DX43" s="414">
        <v>0</v>
      </c>
      <c r="DY43" s="415"/>
      <c r="DZ43" s="416"/>
      <c r="EA43" s="417"/>
      <c r="EB43" s="320"/>
      <c r="EC43" s="414">
        <v>0</v>
      </c>
      <c r="ED43" s="415"/>
      <c r="EE43" s="416"/>
      <c r="EF43" s="417"/>
      <c r="EG43" s="320"/>
      <c r="EH43" s="414">
        <v>0</v>
      </c>
      <c r="EI43" s="415"/>
      <c r="EJ43" s="416"/>
      <c r="EK43" s="417"/>
      <c r="EL43" s="320"/>
      <c r="EM43" s="414">
        <f>SUM(CE43:EH43)</f>
        <v>0</v>
      </c>
      <c r="EN43" s="415"/>
      <c r="EP43" s="301"/>
      <c r="EQ43" s="290"/>
      <c r="ER43" s="290"/>
    </row>
    <row r="44" spans="4:148" hidden="1" x14ac:dyDescent="0.35">
      <c r="D44" s="301" t="s">
        <v>343</v>
      </c>
      <c r="F44" s="313"/>
      <c r="G44" s="337"/>
      <c r="H44" s="428">
        <v>0</v>
      </c>
      <c r="I44" s="429"/>
      <c r="J44" s="416"/>
      <c r="K44" s="417"/>
      <c r="L44" s="337"/>
      <c r="M44" s="428">
        <v>0</v>
      </c>
      <c r="N44" s="429"/>
      <c r="O44" s="416"/>
      <c r="P44" s="417"/>
      <c r="Q44" s="337"/>
      <c r="R44" s="428">
        <v>0</v>
      </c>
      <c r="S44" s="429"/>
      <c r="T44" s="416"/>
      <c r="U44" s="417"/>
      <c r="V44" s="337"/>
      <c r="W44" s="428">
        <v>0</v>
      </c>
      <c r="X44" s="429"/>
      <c r="Y44" s="416"/>
      <c r="Z44" s="417"/>
      <c r="AA44" s="337"/>
      <c r="AB44" s="428">
        <v>0</v>
      </c>
      <c r="AC44" s="429"/>
      <c r="AD44" s="416"/>
      <c r="AE44" s="417"/>
      <c r="AF44" s="337"/>
      <c r="AG44" s="428">
        <v>0</v>
      </c>
      <c r="AH44" s="429"/>
      <c r="AI44" s="416"/>
      <c r="AJ44" s="417"/>
      <c r="AK44" s="337"/>
      <c r="AL44" s="428">
        <v>0</v>
      </c>
      <c r="AM44" s="429"/>
      <c r="AN44" s="416"/>
      <c r="AO44" s="417"/>
      <c r="AP44" s="337"/>
      <c r="AQ44" s="428">
        <v>0</v>
      </c>
      <c r="AR44" s="429"/>
      <c r="AS44" s="416"/>
      <c r="AT44" s="417"/>
      <c r="AU44" s="337"/>
      <c r="AV44" s="428">
        <v>0</v>
      </c>
      <c r="AW44" s="429"/>
      <c r="AX44" s="416"/>
      <c r="AY44" s="417"/>
      <c r="AZ44" s="337"/>
      <c r="BA44" s="428">
        <v>0</v>
      </c>
      <c r="BB44" s="429"/>
      <c r="BC44" s="416"/>
      <c r="BD44" s="417"/>
      <c r="BE44" s="337"/>
      <c r="BF44" s="428">
        <v>0</v>
      </c>
      <c r="BG44" s="429"/>
      <c r="BH44" s="416"/>
      <c r="BI44" s="417"/>
      <c r="BJ44" s="337"/>
      <c r="BK44" s="428">
        <v>0</v>
      </c>
      <c r="BL44" s="429"/>
      <c r="BM44" s="416"/>
      <c r="BN44" s="417"/>
      <c r="BO44" s="337"/>
      <c r="BP44" s="428">
        <v>0</v>
      </c>
      <c r="BQ44" s="429"/>
      <c r="BR44" s="416"/>
      <c r="BS44" s="417"/>
      <c r="BT44" s="337"/>
      <c r="BU44" s="428">
        <f>SUM(M44:BP44)</f>
        <v>0</v>
      </c>
      <c r="BV44" s="429"/>
      <c r="BW44" s="416"/>
      <c r="BX44" s="417"/>
      <c r="BY44" s="337"/>
      <c r="BZ44" s="428">
        <f>SUM(R44:BU44)</f>
        <v>0</v>
      </c>
      <c r="CA44" s="429"/>
      <c r="CB44" s="416"/>
      <c r="CC44" s="417"/>
      <c r="CD44" s="337"/>
      <c r="CE44" s="428">
        <v>0</v>
      </c>
      <c r="CF44" s="429"/>
      <c r="CG44" s="416"/>
      <c r="CH44" s="417"/>
      <c r="CI44" s="337"/>
      <c r="CJ44" s="428">
        <v>0</v>
      </c>
      <c r="CK44" s="429"/>
      <c r="CL44" s="416"/>
      <c r="CM44" s="417"/>
      <c r="CN44" s="337"/>
      <c r="CO44" s="428">
        <v>0</v>
      </c>
      <c r="CP44" s="429"/>
      <c r="CQ44" s="416"/>
      <c r="CR44" s="417"/>
      <c r="CS44" s="337"/>
      <c r="CT44" s="428">
        <v>0</v>
      </c>
      <c r="CU44" s="429"/>
      <c r="CV44" s="416"/>
      <c r="CW44" s="417"/>
      <c r="CX44" s="337"/>
      <c r="CY44" s="428">
        <v>0</v>
      </c>
      <c r="CZ44" s="429"/>
      <c r="DA44" s="416"/>
      <c r="DB44" s="417"/>
      <c r="DC44" s="337"/>
      <c r="DD44" s="428">
        <v>0</v>
      </c>
      <c r="DE44" s="429"/>
      <c r="DF44" s="416"/>
      <c r="DG44" s="417"/>
      <c r="DH44" s="337"/>
      <c r="DI44" s="428">
        <v>0</v>
      </c>
      <c r="DJ44" s="429"/>
      <c r="DK44" s="416"/>
      <c r="DL44" s="417"/>
      <c r="DM44" s="337"/>
      <c r="DN44" s="428">
        <v>0</v>
      </c>
      <c r="DO44" s="429"/>
      <c r="DP44" s="416"/>
      <c r="DQ44" s="417"/>
      <c r="DR44" s="337"/>
      <c r="DS44" s="428">
        <v>0</v>
      </c>
      <c r="DT44" s="429"/>
      <c r="DU44" s="416"/>
      <c r="DV44" s="417"/>
      <c r="DW44" s="337"/>
      <c r="DX44" s="428">
        <v>0</v>
      </c>
      <c r="DY44" s="429"/>
      <c r="DZ44" s="416"/>
      <c r="EA44" s="417"/>
      <c r="EB44" s="337"/>
      <c r="EC44" s="428">
        <v>0</v>
      </c>
      <c r="ED44" s="429"/>
      <c r="EE44" s="416"/>
      <c r="EF44" s="417"/>
      <c r="EG44" s="337"/>
      <c r="EH44" s="428">
        <v>0</v>
      </c>
      <c r="EI44" s="429"/>
      <c r="EJ44" s="416"/>
      <c r="EK44" s="417"/>
      <c r="EL44" s="337"/>
      <c r="EM44" s="428">
        <f>SUM(CE44:EH44)</f>
        <v>0</v>
      </c>
      <c r="EN44" s="429"/>
      <c r="EP44" s="301"/>
      <c r="EQ44" s="290"/>
      <c r="ER44" s="290"/>
    </row>
    <row r="45" spans="4:148" ht="12.75" hidden="1" customHeight="1" x14ac:dyDescent="0.35">
      <c r="D45" s="301"/>
      <c r="F45" s="313"/>
      <c r="H45" s="416"/>
      <c r="I45" s="416"/>
      <c r="J45" s="416"/>
      <c r="K45" s="417"/>
      <c r="L45" s="416"/>
      <c r="M45" s="416"/>
      <c r="N45" s="416"/>
      <c r="O45" s="416"/>
      <c r="P45" s="417"/>
      <c r="Q45" s="416"/>
      <c r="R45" s="416"/>
      <c r="S45" s="416"/>
      <c r="T45" s="416"/>
      <c r="U45" s="417"/>
      <c r="V45" s="416"/>
      <c r="W45" s="416"/>
      <c r="X45" s="416"/>
      <c r="Y45" s="416"/>
      <c r="Z45" s="417"/>
      <c r="AA45" s="416"/>
      <c r="AB45" s="416"/>
      <c r="AC45" s="416"/>
      <c r="AD45" s="416"/>
      <c r="AE45" s="417"/>
      <c r="AF45" s="416"/>
      <c r="AG45" s="416"/>
      <c r="AH45" s="416"/>
      <c r="AI45" s="416"/>
      <c r="AJ45" s="417"/>
      <c r="AK45" s="416"/>
      <c r="AL45" s="416"/>
      <c r="AM45" s="416"/>
      <c r="AN45" s="416"/>
      <c r="AO45" s="417"/>
      <c r="AP45" s="416"/>
      <c r="AQ45" s="416"/>
      <c r="AR45" s="416"/>
      <c r="AS45" s="416"/>
      <c r="AT45" s="417"/>
      <c r="AU45" s="416"/>
      <c r="AV45" s="416"/>
      <c r="AW45" s="416"/>
      <c r="AX45" s="416"/>
      <c r="AY45" s="417"/>
      <c r="AZ45" s="416"/>
      <c r="BA45" s="416"/>
      <c r="BB45" s="416"/>
      <c r="BC45" s="416"/>
      <c r="BD45" s="417"/>
      <c r="BE45" s="416"/>
      <c r="BF45" s="416"/>
      <c r="BG45" s="416"/>
      <c r="BH45" s="416"/>
      <c r="BI45" s="417"/>
      <c r="BJ45" s="416"/>
      <c r="BK45" s="416"/>
      <c r="BL45" s="416"/>
      <c r="BM45" s="416"/>
      <c r="BN45" s="417"/>
      <c r="BO45" s="416"/>
      <c r="BP45" s="416"/>
      <c r="BQ45" s="416"/>
      <c r="BR45" s="416"/>
      <c r="BS45" s="417"/>
      <c r="BT45" s="416"/>
      <c r="BU45" s="416"/>
      <c r="BV45" s="416"/>
      <c r="BW45" s="416"/>
      <c r="BX45" s="417"/>
      <c r="BY45" s="416"/>
      <c r="BZ45" s="416"/>
      <c r="CA45" s="416"/>
      <c r="CB45" s="416"/>
      <c r="CC45" s="417"/>
      <c r="CD45" s="416"/>
      <c r="CE45" s="416"/>
      <c r="CF45" s="416"/>
      <c r="CG45" s="416"/>
      <c r="CH45" s="417"/>
      <c r="CI45" s="416"/>
      <c r="CJ45" s="416"/>
      <c r="CK45" s="416"/>
      <c r="CL45" s="416"/>
      <c r="CM45" s="417"/>
      <c r="CN45" s="416"/>
      <c r="CO45" s="416"/>
      <c r="CP45" s="416"/>
      <c r="CQ45" s="416"/>
      <c r="CR45" s="417"/>
      <c r="CS45" s="416"/>
      <c r="CT45" s="416"/>
      <c r="CU45" s="416"/>
      <c r="CV45" s="416"/>
      <c r="CW45" s="417"/>
      <c r="CX45" s="416"/>
      <c r="CY45" s="416"/>
      <c r="CZ45" s="416"/>
      <c r="DA45" s="416"/>
      <c r="DB45" s="417"/>
      <c r="DC45" s="416"/>
      <c r="DD45" s="416"/>
      <c r="DE45" s="416"/>
      <c r="DF45" s="416"/>
      <c r="DG45" s="417"/>
      <c r="DH45" s="416"/>
      <c r="DI45" s="416"/>
      <c r="DJ45" s="416"/>
      <c r="DK45" s="416"/>
      <c r="DL45" s="417"/>
      <c r="DM45" s="416"/>
      <c r="DN45" s="416"/>
      <c r="DO45" s="416"/>
      <c r="DP45" s="416"/>
      <c r="DQ45" s="417"/>
      <c r="DR45" s="416"/>
      <c r="DS45" s="416"/>
      <c r="DT45" s="416"/>
      <c r="DU45" s="416"/>
      <c r="DV45" s="417"/>
      <c r="DW45" s="416"/>
      <c r="DX45" s="416"/>
      <c r="DY45" s="416"/>
      <c r="DZ45" s="416"/>
      <c r="EA45" s="417"/>
      <c r="EB45" s="416"/>
      <c r="EC45" s="416"/>
      <c r="ED45" s="416"/>
      <c r="EE45" s="416"/>
      <c r="EF45" s="417"/>
      <c r="EG45" s="416"/>
      <c r="EH45" s="416"/>
      <c r="EI45" s="416"/>
      <c r="EJ45" s="416"/>
      <c r="EK45" s="417"/>
      <c r="EL45" s="416"/>
      <c r="EM45" s="416"/>
      <c r="EP45" s="301"/>
      <c r="EQ45" s="290"/>
      <c r="ER45" s="290"/>
    </row>
    <row r="46" spans="4:148" ht="12.75" hidden="1" customHeight="1" x14ac:dyDescent="0.35">
      <c r="D46" s="301" t="s">
        <v>349</v>
      </c>
      <c r="F46" s="313"/>
      <c r="H46" s="416">
        <f>SUM(H47:H48)</f>
        <v>0</v>
      </c>
      <c r="I46" s="416"/>
      <c r="J46" s="416"/>
      <c r="K46" s="417"/>
      <c r="L46" s="416"/>
      <c r="M46" s="416">
        <f>SUM(M47:M48)</f>
        <v>0</v>
      </c>
      <c r="N46" s="416"/>
      <c r="O46" s="416"/>
      <c r="P46" s="417"/>
      <c r="R46" s="416">
        <f>SUM(R47:R48)</f>
        <v>0</v>
      </c>
      <c r="S46" s="416"/>
      <c r="T46" s="416"/>
      <c r="U46" s="417"/>
      <c r="W46" s="416">
        <f>SUM(W47:W48)</f>
        <v>0</v>
      </c>
      <c r="X46" s="416"/>
      <c r="Y46" s="416"/>
      <c r="Z46" s="417"/>
      <c r="AB46" s="416">
        <f>SUM(AB47:AB48)</f>
        <v>0</v>
      </c>
      <c r="AC46" s="416"/>
      <c r="AD46" s="416"/>
      <c r="AE46" s="417"/>
      <c r="AG46" s="416">
        <f>SUM(AG47:AG48)</f>
        <v>0</v>
      </c>
      <c r="AH46" s="416"/>
      <c r="AI46" s="416"/>
      <c r="AJ46" s="417"/>
      <c r="AL46" s="416">
        <f>SUM(AL47:AL48)</f>
        <v>0</v>
      </c>
      <c r="AM46" s="416"/>
      <c r="AN46" s="416"/>
      <c r="AO46" s="417"/>
      <c r="AQ46" s="416">
        <f>SUM(AQ47:AQ48)</f>
        <v>0</v>
      </c>
      <c r="AR46" s="416"/>
      <c r="AS46" s="416"/>
      <c r="AT46" s="417"/>
      <c r="AV46" s="416">
        <f>SUM(AV47:AV48)</f>
        <v>0</v>
      </c>
      <c r="AW46" s="416"/>
      <c r="AX46" s="416"/>
      <c r="AY46" s="417"/>
      <c r="BA46" s="416">
        <f>SUM(BA47:BA48)</f>
        <v>0</v>
      </c>
      <c r="BB46" s="416"/>
      <c r="BC46" s="416"/>
      <c r="BD46" s="417"/>
      <c r="BF46" s="416">
        <f>SUM(BF47:BF48)</f>
        <v>0</v>
      </c>
      <c r="BG46" s="416"/>
      <c r="BH46" s="416"/>
      <c r="BI46" s="417"/>
      <c r="BK46" s="416">
        <f>SUM(BK47:BK48)</f>
        <v>0</v>
      </c>
      <c r="BL46" s="416"/>
      <c r="BM46" s="416"/>
      <c r="BN46" s="417"/>
      <c r="BP46" s="416">
        <f>SUM(BP47:BP48)</f>
        <v>0</v>
      </c>
      <c r="BQ46" s="416"/>
      <c r="BR46" s="416"/>
      <c r="BS46" s="417"/>
      <c r="BT46" s="416"/>
      <c r="BU46" s="416">
        <f>SUM(BU47:BU48)</f>
        <v>0</v>
      </c>
      <c r="BV46" s="416"/>
      <c r="BW46" s="416"/>
      <c r="BX46" s="417"/>
      <c r="BY46" s="416"/>
      <c r="BZ46" s="416">
        <f>SUM(BZ47:BZ48)</f>
        <v>0</v>
      </c>
      <c r="CA46" s="416"/>
      <c r="CB46" s="416"/>
      <c r="CC46" s="417"/>
      <c r="CD46" s="416"/>
      <c r="CE46" s="416">
        <f>SUM(CE47:CE48)</f>
        <v>0</v>
      </c>
      <c r="CF46" s="416"/>
      <c r="CG46" s="416"/>
      <c r="CH46" s="417"/>
      <c r="CJ46" s="416">
        <f>SUM(CJ47:CJ48)</f>
        <v>0</v>
      </c>
      <c r="CK46" s="416"/>
      <c r="CL46" s="416"/>
      <c r="CM46" s="417"/>
      <c r="CO46" s="416">
        <f>SUM(CO47:CO48)</f>
        <v>0</v>
      </c>
      <c r="CP46" s="416"/>
      <c r="CQ46" s="416"/>
      <c r="CR46" s="417"/>
      <c r="CT46" s="416">
        <f>SUM(CT47:CT48)</f>
        <v>0</v>
      </c>
      <c r="CU46" s="416"/>
      <c r="CV46" s="416"/>
      <c r="CW46" s="417"/>
      <c r="CY46" s="416">
        <f>SUM(CY47:CY48)</f>
        <v>0</v>
      </c>
      <c r="CZ46" s="416"/>
      <c r="DA46" s="416"/>
      <c r="DB46" s="417"/>
      <c r="DD46" s="416">
        <f>SUM(DD47:DD48)</f>
        <v>0</v>
      </c>
      <c r="DE46" s="416"/>
      <c r="DF46" s="416"/>
      <c r="DG46" s="417"/>
      <c r="DI46" s="416">
        <f>SUM(DI47:DI48)</f>
        <v>0</v>
      </c>
      <c r="DJ46" s="416"/>
      <c r="DK46" s="416"/>
      <c r="DL46" s="417"/>
      <c r="DN46" s="416">
        <f>SUM(DN47:DN48)</f>
        <v>0</v>
      </c>
      <c r="DO46" s="416"/>
      <c r="DP46" s="416"/>
      <c r="DQ46" s="417"/>
      <c r="DS46" s="416">
        <f>SUM(DS47:DS48)</f>
        <v>0</v>
      </c>
      <c r="DT46" s="416"/>
      <c r="DU46" s="416"/>
      <c r="DV46" s="417"/>
      <c r="DX46" s="416">
        <f>SUM(DX47:DX48)</f>
        <v>0</v>
      </c>
      <c r="DY46" s="416"/>
      <c r="DZ46" s="416"/>
      <c r="EA46" s="417"/>
      <c r="EC46" s="416">
        <f>SUM(EC47:EC48)</f>
        <v>0</v>
      </c>
      <c r="ED46" s="416"/>
      <c r="EE46" s="416"/>
      <c r="EF46" s="417"/>
      <c r="EH46" s="416">
        <f>SUM(EH47:EH48)</f>
        <v>0</v>
      </c>
      <c r="EI46" s="416"/>
      <c r="EJ46" s="416"/>
      <c r="EK46" s="417"/>
      <c r="EL46" s="416"/>
      <c r="EM46" s="416">
        <f>SUM(EM47:EM48)</f>
        <v>0</v>
      </c>
      <c r="EP46" s="301"/>
      <c r="EQ46" s="290"/>
      <c r="ER46" s="290"/>
    </row>
    <row r="47" spans="4:148" ht="12.75" hidden="1" customHeight="1" x14ac:dyDescent="0.35">
      <c r="D47" s="301" t="s">
        <v>421</v>
      </c>
      <c r="F47" s="313"/>
      <c r="G47" s="320"/>
      <c r="H47" s="414">
        <v>0</v>
      </c>
      <c r="I47" s="415"/>
      <c r="J47" s="416"/>
      <c r="K47" s="417"/>
      <c r="L47" s="418"/>
      <c r="M47" s="414">
        <v>0</v>
      </c>
      <c r="N47" s="415"/>
      <c r="O47" s="416"/>
      <c r="P47" s="417"/>
      <c r="Q47" s="320"/>
      <c r="R47" s="414">
        <v>0</v>
      </c>
      <c r="S47" s="415"/>
      <c r="T47" s="416"/>
      <c r="U47" s="417"/>
      <c r="V47" s="320"/>
      <c r="W47" s="414">
        <v>0</v>
      </c>
      <c r="X47" s="415"/>
      <c r="Y47" s="416"/>
      <c r="Z47" s="417"/>
      <c r="AA47" s="320"/>
      <c r="AB47" s="414">
        <v>0</v>
      </c>
      <c r="AC47" s="415"/>
      <c r="AD47" s="416"/>
      <c r="AE47" s="417"/>
      <c r="AF47" s="320"/>
      <c r="AG47" s="414">
        <v>0</v>
      </c>
      <c r="AH47" s="415"/>
      <c r="AI47" s="416"/>
      <c r="AJ47" s="417"/>
      <c r="AK47" s="320"/>
      <c r="AL47" s="414">
        <v>0</v>
      </c>
      <c r="AM47" s="415"/>
      <c r="AN47" s="416"/>
      <c r="AO47" s="417"/>
      <c r="AP47" s="320"/>
      <c r="AQ47" s="414">
        <v>0</v>
      </c>
      <c r="AR47" s="415"/>
      <c r="AS47" s="416"/>
      <c r="AT47" s="417"/>
      <c r="AU47" s="320"/>
      <c r="AV47" s="414">
        <v>0</v>
      </c>
      <c r="AW47" s="415"/>
      <c r="AX47" s="416"/>
      <c r="AY47" s="417"/>
      <c r="AZ47" s="320"/>
      <c r="BA47" s="414">
        <v>0</v>
      </c>
      <c r="BB47" s="415"/>
      <c r="BC47" s="416"/>
      <c r="BD47" s="417"/>
      <c r="BE47" s="320"/>
      <c r="BF47" s="414">
        <v>0</v>
      </c>
      <c r="BG47" s="415"/>
      <c r="BH47" s="416"/>
      <c r="BI47" s="417"/>
      <c r="BJ47" s="320"/>
      <c r="BK47" s="414">
        <v>0</v>
      </c>
      <c r="BL47" s="415"/>
      <c r="BM47" s="416"/>
      <c r="BN47" s="417"/>
      <c r="BO47" s="320"/>
      <c r="BP47" s="414">
        <v>0</v>
      </c>
      <c r="BQ47" s="415"/>
      <c r="BR47" s="416"/>
      <c r="BS47" s="417"/>
      <c r="BT47" s="418"/>
      <c r="BU47" s="414">
        <f>SUM(M47:BP47)</f>
        <v>0</v>
      </c>
      <c r="BV47" s="415"/>
      <c r="BW47" s="416"/>
      <c r="BX47" s="417"/>
      <c r="BY47" s="418"/>
      <c r="BZ47" s="414">
        <v>0</v>
      </c>
      <c r="CA47" s="415"/>
      <c r="CB47" s="416"/>
      <c r="CC47" s="417"/>
      <c r="CD47" s="418"/>
      <c r="CE47" s="414">
        <v>0</v>
      </c>
      <c r="CF47" s="415"/>
      <c r="CG47" s="416"/>
      <c r="CH47" s="417"/>
      <c r="CI47" s="320"/>
      <c r="CJ47" s="414">
        <v>0</v>
      </c>
      <c r="CK47" s="415"/>
      <c r="CL47" s="416"/>
      <c r="CM47" s="417"/>
      <c r="CN47" s="320"/>
      <c r="CO47" s="414">
        <v>0</v>
      </c>
      <c r="CP47" s="415"/>
      <c r="CQ47" s="416"/>
      <c r="CR47" s="417"/>
      <c r="CS47" s="320"/>
      <c r="CT47" s="414">
        <v>0</v>
      </c>
      <c r="CU47" s="415"/>
      <c r="CV47" s="416"/>
      <c r="CW47" s="417"/>
      <c r="CX47" s="320"/>
      <c r="CY47" s="414">
        <v>0</v>
      </c>
      <c r="CZ47" s="415"/>
      <c r="DA47" s="416"/>
      <c r="DB47" s="417"/>
      <c r="DC47" s="320"/>
      <c r="DD47" s="414">
        <v>0</v>
      </c>
      <c r="DE47" s="415"/>
      <c r="DF47" s="416"/>
      <c r="DG47" s="417"/>
      <c r="DH47" s="320"/>
      <c r="DI47" s="414">
        <v>0</v>
      </c>
      <c r="DJ47" s="415"/>
      <c r="DK47" s="416"/>
      <c r="DL47" s="417"/>
      <c r="DM47" s="320"/>
      <c r="DN47" s="414">
        <v>0</v>
      </c>
      <c r="DO47" s="415"/>
      <c r="DP47" s="416"/>
      <c r="DQ47" s="417"/>
      <c r="DR47" s="320"/>
      <c r="DS47" s="414">
        <v>0</v>
      </c>
      <c r="DT47" s="415"/>
      <c r="DU47" s="416"/>
      <c r="DV47" s="417"/>
      <c r="DW47" s="320"/>
      <c r="DX47" s="414">
        <v>0</v>
      </c>
      <c r="DY47" s="415"/>
      <c r="DZ47" s="416"/>
      <c r="EA47" s="417"/>
      <c r="EB47" s="320"/>
      <c r="EC47" s="414">
        <v>0</v>
      </c>
      <c r="ED47" s="415"/>
      <c r="EE47" s="416"/>
      <c r="EF47" s="417"/>
      <c r="EG47" s="320"/>
      <c r="EH47" s="414">
        <v>0</v>
      </c>
      <c r="EI47" s="415"/>
      <c r="EJ47" s="416"/>
      <c r="EK47" s="417"/>
      <c r="EL47" s="418"/>
      <c r="EM47" s="414">
        <f>SUM(CE47:DN47)</f>
        <v>0</v>
      </c>
      <c r="EN47" s="322"/>
      <c r="EP47" s="301"/>
      <c r="EQ47" s="290"/>
      <c r="ER47" s="290"/>
    </row>
    <row r="48" spans="4:148" ht="12.75" hidden="1" customHeight="1" x14ac:dyDescent="0.35">
      <c r="D48" s="301" t="s">
        <v>343</v>
      </c>
      <c r="F48" s="313"/>
      <c r="G48" s="337"/>
      <c r="H48" s="428">
        <v>0</v>
      </c>
      <c r="I48" s="429"/>
      <c r="J48" s="416"/>
      <c r="K48" s="417"/>
      <c r="L48" s="430"/>
      <c r="M48" s="428">
        <v>0</v>
      </c>
      <c r="N48" s="429"/>
      <c r="O48" s="416"/>
      <c r="P48" s="417"/>
      <c r="Q48" s="337"/>
      <c r="R48" s="428">
        <v>0</v>
      </c>
      <c r="S48" s="429"/>
      <c r="T48" s="416"/>
      <c r="U48" s="417"/>
      <c r="V48" s="337"/>
      <c r="W48" s="428">
        <v>0</v>
      </c>
      <c r="X48" s="429"/>
      <c r="Y48" s="416"/>
      <c r="Z48" s="417"/>
      <c r="AA48" s="337"/>
      <c r="AB48" s="428">
        <v>0</v>
      </c>
      <c r="AC48" s="429"/>
      <c r="AD48" s="416"/>
      <c r="AE48" s="417"/>
      <c r="AF48" s="337"/>
      <c r="AG48" s="428">
        <v>0</v>
      </c>
      <c r="AH48" s="429"/>
      <c r="AI48" s="416"/>
      <c r="AJ48" s="417"/>
      <c r="AK48" s="337"/>
      <c r="AL48" s="428">
        <v>0</v>
      </c>
      <c r="AM48" s="429"/>
      <c r="AN48" s="416"/>
      <c r="AO48" s="417"/>
      <c r="AP48" s="337"/>
      <c r="AQ48" s="428">
        <v>0</v>
      </c>
      <c r="AR48" s="429"/>
      <c r="AS48" s="416"/>
      <c r="AT48" s="417"/>
      <c r="AU48" s="337"/>
      <c r="AV48" s="428">
        <v>0</v>
      </c>
      <c r="AW48" s="429"/>
      <c r="AX48" s="416"/>
      <c r="AY48" s="417"/>
      <c r="AZ48" s="337"/>
      <c r="BA48" s="428">
        <v>0</v>
      </c>
      <c r="BB48" s="429"/>
      <c r="BC48" s="416"/>
      <c r="BD48" s="417"/>
      <c r="BE48" s="337"/>
      <c r="BF48" s="428">
        <v>0</v>
      </c>
      <c r="BG48" s="429"/>
      <c r="BH48" s="416"/>
      <c r="BI48" s="417"/>
      <c r="BJ48" s="337"/>
      <c r="BK48" s="428">
        <v>0</v>
      </c>
      <c r="BL48" s="429"/>
      <c r="BM48" s="416"/>
      <c r="BN48" s="417"/>
      <c r="BO48" s="337"/>
      <c r="BP48" s="428">
        <v>0</v>
      </c>
      <c r="BQ48" s="429"/>
      <c r="BR48" s="416"/>
      <c r="BS48" s="417"/>
      <c r="BT48" s="430"/>
      <c r="BU48" s="428">
        <f>SUM(M48:BP48)</f>
        <v>0</v>
      </c>
      <c r="BV48" s="429"/>
      <c r="BW48" s="416"/>
      <c r="BX48" s="417"/>
      <c r="BY48" s="430"/>
      <c r="BZ48" s="428">
        <v>0</v>
      </c>
      <c r="CA48" s="429"/>
      <c r="CB48" s="416"/>
      <c r="CC48" s="417"/>
      <c r="CD48" s="430"/>
      <c r="CE48" s="428">
        <v>0</v>
      </c>
      <c r="CF48" s="429"/>
      <c r="CG48" s="416"/>
      <c r="CH48" s="417"/>
      <c r="CI48" s="337"/>
      <c r="CJ48" s="428">
        <v>0</v>
      </c>
      <c r="CK48" s="429"/>
      <c r="CL48" s="416"/>
      <c r="CM48" s="417"/>
      <c r="CN48" s="337"/>
      <c r="CO48" s="428">
        <v>0</v>
      </c>
      <c r="CP48" s="429"/>
      <c r="CQ48" s="416"/>
      <c r="CR48" s="417"/>
      <c r="CS48" s="337"/>
      <c r="CT48" s="428">
        <v>0</v>
      </c>
      <c r="CU48" s="429"/>
      <c r="CV48" s="416"/>
      <c r="CW48" s="417"/>
      <c r="CX48" s="337"/>
      <c r="CY48" s="428">
        <v>0</v>
      </c>
      <c r="CZ48" s="429"/>
      <c r="DA48" s="416"/>
      <c r="DB48" s="417"/>
      <c r="DC48" s="337"/>
      <c r="DD48" s="428">
        <v>0</v>
      </c>
      <c r="DE48" s="429"/>
      <c r="DF48" s="416"/>
      <c r="DG48" s="417"/>
      <c r="DH48" s="337"/>
      <c r="DI48" s="428">
        <v>0</v>
      </c>
      <c r="DJ48" s="429"/>
      <c r="DK48" s="416"/>
      <c r="DL48" s="417"/>
      <c r="DM48" s="337"/>
      <c r="DN48" s="428">
        <v>0</v>
      </c>
      <c r="DO48" s="429"/>
      <c r="DP48" s="416"/>
      <c r="DQ48" s="417"/>
      <c r="DR48" s="337"/>
      <c r="DS48" s="428">
        <v>0</v>
      </c>
      <c r="DT48" s="429"/>
      <c r="DU48" s="416"/>
      <c r="DV48" s="417"/>
      <c r="DW48" s="337"/>
      <c r="DX48" s="428">
        <v>0</v>
      </c>
      <c r="DY48" s="429"/>
      <c r="DZ48" s="416"/>
      <c r="EA48" s="417"/>
      <c r="EB48" s="337"/>
      <c r="EC48" s="428">
        <v>0</v>
      </c>
      <c r="ED48" s="429"/>
      <c r="EE48" s="416"/>
      <c r="EF48" s="417"/>
      <c r="EG48" s="337"/>
      <c r="EH48" s="428">
        <v>0</v>
      </c>
      <c r="EI48" s="429"/>
      <c r="EJ48" s="416"/>
      <c r="EK48" s="417"/>
      <c r="EL48" s="430"/>
      <c r="EM48" s="428">
        <f>SUM(CE48:DN48)</f>
        <v>0</v>
      </c>
      <c r="EN48" s="339"/>
      <c r="EP48" s="301"/>
      <c r="EQ48" s="290"/>
      <c r="ER48" s="290"/>
    </row>
    <row r="49" spans="4:148" ht="12.75" hidden="1" customHeight="1" x14ac:dyDescent="0.35">
      <c r="D49" s="301"/>
      <c r="F49" s="313"/>
      <c r="H49" s="416"/>
      <c r="I49" s="416"/>
      <c r="J49" s="416"/>
      <c r="K49" s="417"/>
      <c r="L49" s="416"/>
      <c r="M49" s="416"/>
      <c r="N49" s="416"/>
      <c r="O49" s="416"/>
      <c r="P49" s="417"/>
      <c r="R49" s="416"/>
      <c r="S49" s="416"/>
      <c r="T49" s="416"/>
      <c r="U49" s="417"/>
      <c r="W49" s="416"/>
      <c r="X49" s="416"/>
      <c r="Y49" s="416"/>
      <c r="Z49" s="417"/>
      <c r="AB49" s="416"/>
      <c r="AC49" s="416"/>
      <c r="AD49" s="416"/>
      <c r="AE49" s="417"/>
      <c r="AG49" s="416"/>
      <c r="AH49" s="416"/>
      <c r="AI49" s="416"/>
      <c r="AJ49" s="417"/>
      <c r="AL49" s="416"/>
      <c r="AM49" s="416"/>
      <c r="AN49" s="416"/>
      <c r="AO49" s="417"/>
      <c r="AQ49" s="416"/>
      <c r="AR49" s="416"/>
      <c r="AS49" s="416"/>
      <c r="AT49" s="417"/>
      <c r="AV49" s="416"/>
      <c r="AW49" s="416"/>
      <c r="AX49" s="416"/>
      <c r="AY49" s="417"/>
      <c r="BA49" s="416"/>
      <c r="BB49" s="416"/>
      <c r="BC49" s="416"/>
      <c r="BD49" s="417"/>
      <c r="BF49" s="416"/>
      <c r="BG49" s="416"/>
      <c r="BH49" s="416"/>
      <c r="BI49" s="417"/>
      <c r="BK49" s="416"/>
      <c r="BL49" s="416"/>
      <c r="BM49" s="416"/>
      <c r="BN49" s="417"/>
      <c r="BP49" s="416"/>
      <c r="BQ49" s="416"/>
      <c r="BR49" s="416"/>
      <c r="BS49" s="417"/>
      <c r="BT49" s="416"/>
      <c r="BU49" s="416"/>
      <c r="BV49" s="416"/>
      <c r="BW49" s="416"/>
      <c r="BX49" s="417"/>
      <c r="BY49" s="416"/>
      <c r="BZ49" s="416"/>
      <c r="CA49" s="416"/>
      <c r="CB49" s="416"/>
      <c r="CC49" s="417"/>
      <c r="CD49" s="416"/>
      <c r="CE49" s="416"/>
      <c r="CF49" s="416"/>
      <c r="CG49" s="416"/>
      <c r="CH49" s="417"/>
      <c r="CJ49" s="416"/>
      <c r="CK49" s="416"/>
      <c r="CL49" s="416"/>
      <c r="CM49" s="417"/>
      <c r="CO49" s="416"/>
      <c r="CP49" s="416"/>
      <c r="CQ49" s="416"/>
      <c r="CR49" s="417"/>
      <c r="CT49" s="416"/>
      <c r="CU49" s="416"/>
      <c r="CV49" s="416"/>
      <c r="CW49" s="417"/>
      <c r="CY49" s="416"/>
      <c r="CZ49" s="416"/>
      <c r="DA49" s="416"/>
      <c r="DB49" s="417"/>
      <c r="DD49" s="416"/>
      <c r="DE49" s="416"/>
      <c r="DF49" s="416"/>
      <c r="DG49" s="417"/>
      <c r="DI49" s="416"/>
      <c r="DJ49" s="416"/>
      <c r="DK49" s="416"/>
      <c r="DL49" s="417"/>
      <c r="DN49" s="416"/>
      <c r="DO49" s="416"/>
      <c r="DP49" s="416"/>
      <c r="DQ49" s="417"/>
      <c r="DS49" s="416"/>
      <c r="DT49" s="416"/>
      <c r="DU49" s="416"/>
      <c r="DV49" s="417"/>
      <c r="DX49" s="416"/>
      <c r="DY49" s="416"/>
      <c r="DZ49" s="416"/>
      <c r="EA49" s="417"/>
      <c r="EC49" s="416"/>
      <c r="ED49" s="416"/>
      <c r="EE49" s="416"/>
      <c r="EF49" s="417"/>
      <c r="EH49" s="416"/>
      <c r="EI49" s="416"/>
      <c r="EJ49" s="416"/>
      <c r="EK49" s="417"/>
      <c r="EL49" s="416"/>
      <c r="EM49" s="416"/>
      <c r="EP49" s="301"/>
      <c r="EQ49" s="290"/>
      <c r="ER49" s="290"/>
    </row>
    <row r="50" spans="4:148" ht="12.75" hidden="1" customHeight="1" x14ac:dyDescent="0.35">
      <c r="D50" s="301" t="s">
        <v>427</v>
      </c>
      <c r="F50" s="313"/>
      <c r="H50" s="416">
        <v>0</v>
      </c>
      <c r="I50" s="416"/>
      <c r="J50" s="416"/>
      <c r="K50" s="417"/>
      <c r="M50" s="416">
        <f>SUM(M51:M52)</f>
        <v>0</v>
      </c>
      <c r="N50" s="416"/>
      <c r="O50" s="416"/>
      <c r="P50" s="417"/>
      <c r="R50" s="416">
        <f>SUM(R51:R52)</f>
        <v>0</v>
      </c>
      <c r="S50" s="416"/>
      <c r="T50" s="416"/>
      <c r="U50" s="417"/>
      <c r="W50" s="416">
        <f>SUM(W51:W52)</f>
        <v>0</v>
      </c>
      <c r="X50" s="416"/>
      <c r="Y50" s="416"/>
      <c r="Z50" s="417"/>
      <c r="AB50" s="416">
        <f>SUM(AB51:AB52)</f>
        <v>0</v>
      </c>
      <c r="AC50" s="416"/>
      <c r="AD50" s="416"/>
      <c r="AE50" s="417"/>
      <c r="AG50" s="416">
        <f>SUM(AG51:AG52)</f>
        <v>0</v>
      </c>
      <c r="AH50" s="416"/>
      <c r="AI50" s="416"/>
      <c r="AJ50" s="417"/>
      <c r="AL50" s="416">
        <f>SUM(AL51:AL52)</f>
        <v>0</v>
      </c>
      <c r="AM50" s="416"/>
      <c r="AN50" s="416"/>
      <c r="AO50" s="417"/>
      <c r="AQ50" s="416">
        <f>SUM(AQ51:AQ52)</f>
        <v>0</v>
      </c>
      <c r="AR50" s="416"/>
      <c r="AS50" s="416"/>
      <c r="AT50" s="417"/>
      <c r="AV50" s="416">
        <f>SUM(AV51:AV52)</f>
        <v>0</v>
      </c>
      <c r="AW50" s="416"/>
      <c r="AX50" s="416"/>
      <c r="AY50" s="417"/>
      <c r="BA50" s="416">
        <f>SUM(BA51:BA52)</f>
        <v>0</v>
      </c>
      <c r="BB50" s="416"/>
      <c r="BC50" s="416"/>
      <c r="BD50" s="417"/>
      <c r="BF50" s="416">
        <f>SUM(BF51:BF52)</f>
        <v>0</v>
      </c>
      <c r="BG50" s="416"/>
      <c r="BH50" s="416"/>
      <c r="BI50" s="417"/>
      <c r="BK50" s="416">
        <f>SUM(BK51:BK52)</f>
        <v>0</v>
      </c>
      <c r="BL50" s="416"/>
      <c r="BM50" s="416"/>
      <c r="BN50" s="417"/>
      <c r="BP50" s="416">
        <f>SUM(BP51:BP52)</f>
        <v>0</v>
      </c>
      <c r="BQ50" s="416"/>
      <c r="BR50" s="416"/>
      <c r="BS50" s="417"/>
      <c r="BU50" s="428">
        <f>SUM(BU51:BU52)</f>
        <v>0</v>
      </c>
      <c r="BV50" s="416"/>
      <c r="BW50" s="416"/>
      <c r="BX50" s="417"/>
      <c r="BZ50" s="416">
        <f>SUM(BZ51:BZ52)</f>
        <v>0</v>
      </c>
      <c r="CA50" s="416"/>
      <c r="CB50" s="416"/>
      <c r="CC50" s="417"/>
      <c r="CE50" s="416">
        <f>SUM(CE51:CE52)</f>
        <v>0</v>
      </c>
      <c r="CF50" s="416"/>
      <c r="CG50" s="416"/>
      <c r="CH50" s="417"/>
      <c r="CJ50" s="416">
        <f>SUM(CJ51:CJ52)</f>
        <v>0</v>
      </c>
      <c r="CK50" s="416"/>
      <c r="CL50" s="416"/>
      <c r="CM50" s="417"/>
      <c r="CO50" s="416">
        <f>SUM(CO51:CO52)</f>
        <v>0</v>
      </c>
      <c r="CP50" s="416"/>
      <c r="CQ50" s="416"/>
      <c r="CR50" s="417"/>
      <c r="CT50" s="416">
        <f>SUM(CT51:CT52)</f>
        <v>0</v>
      </c>
      <c r="CU50" s="416"/>
      <c r="CV50" s="416"/>
      <c r="CW50" s="417"/>
      <c r="CY50" s="416">
        <f>SUM(CY51:CY52)</f>
        <v>0</v>
      </c>
      <c r="CZ50" s="416"/>
      <c r="DA50" s="416"/>
      <c r="DB50" s="417"/>
      <c r="DD50" s="416">
        <f>SUM(DD51:DD52)</f>
        <v>0</v>
      </c>
      <c r="DE50" s="416"/>
      <c r="DF50" s="416"/>
      <c r="DG50" s="417"/>
      <c r="DI50" s="416">
        <f>SUM(DI51:DI52)</f>
        <v>0</v>
      </c>
      <c r="DJ50" s="416"/>
      <c r="DK50" s="416"/>
      <c r="DL50" s="417"/>
      <c r="DN50" s="416">
        <f>SUM(DN51:DN52)</f>
        <v>0</v>
      </c>
      <c r="DO50" s="416"/>
      <c r="DP50" s="416"/>
      <c r="DQ50" s="417"/>
      <c r="DS50" s="416">
        <f>SUM(DS51:DS52)</f>
        <v>0</v>
      </c>
      <c r="DT50" s="416"/>
      <c r="DU50" s="416"/>
      <c r="DV50" s="417"/>
      <c r="DX50" s="416">
        <f>SUM(DX51:DX52)</f>
        <v>0</v>
      </c>
      <c r="DY50" s="416"/>
      <c r="DZ50" s="416"/>
      <c r="EA50" s="417"/>
      <c r="EC50" s="416">
        <f>SUM(EC51:EC52)</f>
        <v>0</v>
      </c>
      <c r="ED50" s="416"/>
      <c r="EE50" s="416"/>
      <c r="EF50" s="417"/>
      <c r="EH50" s="416">
        <f>SUM(EH51:EH52)</f>
        <v>0</v>
      </c>
      <c r="EI50" s="416"/>
      <c r="EJ50" s="416"/>
      <c r="EK50" s="417"/>
      <c r="EM50" s="416">
        <f>SUM(EM51:EM52)</f>
        <v>0</v>
      </c>
      <c r="EN50" s="416"/>
      <c r="EP50" s="301"/>
      <c r="EQ50" s="290"/>
      <c r="ER50" s="290"/>
    </row>
    <row r="51" spans="4:148" ht="12.75" hidden="1" customHeight="1" x14ac:dyDescent="0.35">
      <c r="D51" s="301" t="s">
        <v>421</v>
      </c>
      <c r="F51" s="313"/>
      <c r="G51" s="320"/>
      <c r="H51" s="414">
        <v>0</v>
      </c>
      <c r="I51" s="415"/>
      <c r="J51" s="416"/>
      <c r="K51" s="417"/>
      <c r="L51" s="320"/>
      <c r="M51" s="414">
        <v>0</v>
      </c>
      <c r="N51" s="415"/>
      <c r="O51" s="416"/>
      <c r="P51" s="417"/>
      <c r="Q51" s="320"/>
      <c r="R51" s="414">
        <v>0</v>
      </c>
      <c r="S51" s="415"/>
      <c r="T51" s="416"/>
      <c r="U51" s="417"/>
      <c r="V51" s="320"/>
      <c r="W51" s="414">
        <v>0</v>
      </c>
      <c r="X51" s="415"/>
      <c r="Y51" s="416"/>
      <c r="Z51" s="417"/>
      <c r="AA51" s="320"/>
      <c r="AB51" s="414">
        <v>0</v>
      </c>
      <c r="AC51" s="415"/>
      <c r="AD51" s="416"/>
      <c r="AE51" s="417"/>
      <c r="AF51" s="320"/>
      <c r="AG51" s="414">
        <v>0</v>
      </c>
      <c r="AH51" s="415"/>
      <c r="AI51" s="416"/>
      <c r="AJ51" s="417"/>
      <c r="AK51" s="320"/>
      <c r="AL51" s="414">
        <v>0</v>
      </c>
      <c r="AM51" s="415"/>
      <c r="AN51" s="416"/>
      <c r="AO51" s="417"/>
      <c r="AP51" s="320"/>
      <c r="AQ51" s="414">
        <v>0</v>
      </c>
      <c r="AR51" s="415"/>
      <c r="AS51" s="416"/>
      <c r="AT51" s="417"/>
      <c r="AU51" s="320"/>
      <c r="AV51" s="414">
        <v>0</v>
      </c>
      <c r="AW51" s="415"/>
      <c r="AX51" s="416"/>
      <c r="AY51" s="417"/>
      <c r="AZ51" s="320"/>
      <c r="BA51" s="414">
        <v>0</v>
      </c>
      <c r="BB51" s="415"/>
      <c r="BC51" s="416"/>
      <c r="BD51" s="417"/>
      <c r="BE51" s="320"/>
      <c r="BF51" s="414">
        <v>0</v>
      </c>
      <c r="BG51" s="415"/>
      <c r="BH51" s="416"/>
      <c r="BI51" s="417"/>
      <c r="BJ51" s="320"/>
      <c r="BK51" s="414">
        <v>0</v>
      </c>
      <c r="BL51" s="415"/>
      <c r="BM51" s="416"/>
      <c r="BN51" s="417"/>
      <c r="BO51" s="320"/>
      <c r="BP51" s="414">
        <v>0</v>
      </c>
      <c r="BQ51" s="415"/>
      <c r="BR51" s="416"/>
      <c r="BS51" s="417"/>
      <c r="BT51" s="320"/>
      <c r="BU51" s="416">
        <f>SUM(M51:BP51)</f>
        <v>0</v>
      </c>
      <c r="BV51" s="415"/>
      <c r="BW51" s="416"/>
      <c r="BX51" s="417"/>
      <c r="BY51" s="320"/>
      <c r="BZ51" s="414">
        <f>SUM(R51:BU51)</f>
        <v>0</v>
      </c>
      <c r="CA51" s="415"/>
      <c r="CB51" s="416"/>
      <c r="CC51" s="417"/>
      <c r="CD51" s="320"/>
      <c r="CE51" s="414">
        <v>0</v>
      </c>
      <c r="CF51" s="415"/>
      <c r="CG51" s="416"/>
      <c r="CH51" s="417"/>
      <c r="CI51" s="320"/>
      <c r="CJ51" s="414">
        <v>0</v>
      </c>
      <c r="CK51" s="415"/>
      <c r="CL51" s="416"/>
      <c r="CM51" s="417"/>
      <c r="CN51" s="320"/>
      <c r="CO51" s="414">
        <v>0</v>
      </c>
      <c r="CP51" s="415"/>
      <c r="CQ51" s="416"/>
      <c r="CR51" s="417"/>
      <c r="CS51" s="320"/>
      <c r="CT51" s="414">
        <v>0</v>
      </c>
      <c r="CU51" s="415"/>
      <c r="CV51" s="416"/>
      <c r="CW51" s="417"/>
      <c r="CX51" s="320"/>
      <c r="CY51" s="414">
        <v>0</v>
      </c>
      <c r="CZ51" s="415"/>
      <c r="DA51" s="416"/>
      <c r="DB51" s="417"/>
      <c r="DC51" s="320"/>
      <c r="DD51" s="414">
        <v>0</v>
      </c>
      <c r="DE51" s="415"/>
      <c r="DF51" s="416"/>
      <c r="DG51" s="417"/>
      <c r="DH51" s="320"/>
      <c r="DI51" s="414">
        <v>0</v>
      </c>
      <c r="DJ51" s="415"/>
      <c r="DK51" s="416"/>
      <c r="DL51" s="417"/>
      <c r="DM51" s="320"/>
      <c r="DN51" s="414">
        <v>0</v>
      </c>
      <c r="DO51" s="415"/>
      <c r="DP51" s="416"/>
      <c r="DQ51" s="417"/>
      <c r="DR51" s="320"/>
      <c r="DS51" s="414">
        <v>0</v>
      </c>
      <c r="DT51" s="415"/>
      <c r="DU51" s="416"/>
      <c r="DV51" s="417"/>
      <c r="DW51" s="320"/>
      <c r="DX51" s="414">
        <v>0</v>
      </c>
      <c r="DY51" s="415"/>
      <c r="DZ51" s="416"/>
      <c r="EA51" s="417"/>
      <c r="EB51" s="320"/>
      <c r="EC51" s="414">
        <v>0</v>
      </c>
      <c r="ED51" s="415"/>
      <c r="EE51" s="416"/>
      <c r="EF51" s="417"/>
      <c r="EG51" s="320"/>
      <c r="EH51" s="414">
        <v>0</v>
      </c>
      <c r="EI51" s="415"/>
      <c r="EJ51" s="416"/>
      <c r="EK51" s="417"/>
      <c r="EL51" s="320"/>
      <c r="EM51" s="414">
        <f>SUM(CE51:EH51)</f>
        <v>0</v>
      </c>
      <c r="EN51" s="415">
        <f>SUM(CF51:CP51)</f>
        <v>0</v>
      </c>
      <c r="EP51" s="301"/>
      <c r="EQ51" s="290"/>
      <c r="ER51" s="290"/>
    </row>
    <row r="52" spans="4:148" ht="12.75" hidden="1" customHeight="1" x14ac:dyDescent="0.35">
      <c r="D52" s="301" t="s">
        <v>343</v>
      </c>
      <c r="F52" s="313"/>
      <c r="G52" s="337"/>
      <c r="H52" s="428">
        <v>0</v>
      </c>
      <c r="I52" s="429"/>
      <c r="J52" s="416"/>
      <c r="K52" s="417"/>
      <c r="L52" s="337"/>
      <c r="M52" s="428">
        <v>0</v>
      </c>
      <c r="N52" s="429"/>
      <c r="O52" s="416"/>
      <c r="P52" s="417"/>
      <c r="Q52" s="337"/>
      <c r="R52" s="428">
        <v>0</v>
      </c>
      <c r="S52" s="429"/>
      <c r="T52" s="416"/>
      <c r="U52" s="417"/>
      <c r="V52" s="337"/>
      <c r="W52" s="428">
        <v>0</v>
      </c>
      <c r="X52" s="429"/>
      <c r="Y52" s="416"/>
      <c r="Z52" s="417"/>
      <c r="AA52" s="337"/>
      <c r="AB52" s="428">
        <v>0</v>
      </c>
      <c r="AC52" s="429"/>
      <c r="AD52" s="416"/>
      <c r="AE52" s="417"/>
      <c r="AF52" s="337"/>
      <c r="AG52" s="428">
        <v>0</v>
      </c>
      <c r="AH52" s="429"/>
      <c r="AI52" s="416"/>
      <c r="AJ52" s="417"/>
      <c r="AK52" s="337"/>
      <c r="AL52" s="428">
        <v>0</v>
      </c>
      <c r="AM52" s="429"/>
      <c r="AN52" s="416"/>
      <c r="AO52" s="417"/>
      <c r="AP52" s="337"/>
      <c r="AQ52" s="428">
        <v>0</v>
      </c>
      <c r="AR52" s="429"/>
      <c r="AS52" s="416"/>
      <c r="AT52" s="417"/>
      <c r="AU52" s="337"/>
      <c r="AV52" s="428">
        <v>0</v>
      </c>
      <c r="AW52" s="429"/>
      <c r="AX52" s="416"/>
      <c r="AY52" s="417"/>
      <c r="AZ52" s="337"/>
      <c r="BA52" s="428">
        <v>0</v>
      </c>
      <c r="BB52" s="429"/>
      <c r="BC52" s="416"/>
      <c r="BD52" s="417"/>
      <c r="BE52" s="337"/>
      <c r="BF52" s="428">
        <v>0</v>
      </c>
      <c r="BG52" s="429"/>
      <c r="BH52" s="416"/>
      <c r="BI52" s="417"/>
      <c r="BJ52" s="337"/>
      <c r="BK52" s="428">
        <v>0</v>
      </c>
      <c r="BL52" s="429"/>
      <c r="BM52" s="416"/>
      <c r="BN52" s="417"/>
      <c r="BO52" s="337"/>
      <c r="BP52" s="428">
        <v>0</v>
      </c>
      <c r="BQ52" s="429"/>
      <c r="BR52" s="416"/>
      <c r="BS52" s="417"/>
      <c r="BT52" s="337"/>
      <c r="BU52" s="428">
        <f>SUM(M52:BP52)</f>
        <v>0</v>
      </c>
      <c r="BV52" s="429"/>
      <c r="BW52" s="416"/>
      <c r="BX52" s="417"/>
      <c r="BY52" s="337"/>
      <c r="BZ52" s="428">
        <f>SUM(R52:BU52)</f>
        <v>0</v>
      </c>
      <c r="CA52" s="429"/>
      <c r="CB52" s="416"/>
      <c r="CC52" s="417"/>
      <c r="CD52" s="337"/>
      <c r="CE52" s="428">
        <v>0</v>
      </c>
      <c r="CF52" s="429"/>
      <c r="CG52" s="416"/>
      <c r="CH52" s="417"/>
      <c r="CI52" s="337"/>
      <c r="CJ52" s="428">
        <v>0</v>
      </c>
      <c r="CK52" s="429"/>
      <c r="CL52" s="416"/>
      <c r="CM52" s="417"/>
      <c r="CN52" s="337"/>
      <c r="CO52" s="428">
        <v>0</v>
      </c>
      <c r="CP52" s="429"/>
      <c r="CQ52" s="416"/>
      <c r="CR52" s="417"/>
      <c r="CS52" s="337"/>
      <c r="CT52" s="428">
        <v>0</v>
      </c>
      <c r="CU52" s="429"/>
      <c r="CV52" s="416"/>
      <c r="CW52" s="417"/>
      <c r="CX52" s="337"/>
      <c r="CY52" s="428">
        <v>0</v>
      </c>
      <c r="CZ52" s="429"/>
      <c r="DA52" s="416"/>
      <c r="DB52" s="417"/>
      <c r="DC52" s="337"/>
      <c r="DD52" s="428">
        <v>0</v>
      </c>
      <c r="DE52" s="429"/>
      <c r="DF52" s="416"/>
      <c r="DG52" s="417"/>
      <c r="DH52" s="337"/>
      <c r="DI52" s="428">
        <v>0</v>
      </c>
      <c r="DJ52" s="429"/>
      <c r="DK52" s="416"/>
      <c r="DL52" s="417"/>
      <c r="DM52" s="337"/>
      <c r="DN52" s="428">
        <v>0</v>
      </c>
      <c r="DO52" s="429"/>
      <c r="DP52" s="416"/>
      <c r="DQ52" s="417"/>
      <c r="DR52" s="337"/>
      <c r="DS52" s="428">
        <v>0</v>
      </c>
      <c r="DT52" s="429"/>
      <c r="DU52" s="416"/>
      <c r="DV52" s="417"/>
      <c r="DW52" s="337"/>
      <c r="DX52" s="428">
        <v>0</v>
      </c>
      <c r="DY52" s="429"/>
      <c r="DZ52" s="416"/>
      <c r="EA52" s="417"/>
      <c r="EB52" s="337"/>
      <c r="EC52" s="428">
        <v>0</v>
      </c>
      <c r="ED52" s="429"/>
      <c r="EE52" s="416"/>
      <c r="EF52" s="417"/>
      <c r="EG52" s="337"/>
      <c r="EH52" s="428">
        <v>0</v>
      </c>
      <c r="EI52" s="429"/>
      <c r="EJ52" s="416"/>
      <c r="EK52" s="417"/>
      <c r="EL52" s="337"/>
      <c r="EM52" s="428">
        <f>SUM(CE52:EH52)</f>
        <v>0</v>
      </c>
      <c r="EN52" s="429">
        <f>SUM(CF52:CP52)</f>
        <v>0</v>
      </c>
      <c r="EP52" s="301"/>
      <c r="EQ52" s="290"/>
      <c r="ER52" s="290"/>
    </row>
    <row r="53" spans="4:148" hidden="1" x14ac:dyDescent="0.35">
      <c r="D53" s="301"/>
      <c r="F53" s="313"/>
      <c r="H53" s="416"/>
      <c r="I53" s="416"/>
      <c r="J53" s="416"/>
      <c r="K53" s="417"/>
      <c r="L53" s="416"/>
      <c r="M53" s="416"/>
      <c r="N53" s="416"/>
      <c r="O53" s="416"/>
      <c r="P53" s="417"/>
      <c r="Q53" s="416"/>
      <c r="R53" s="416"/>
      <c r="S53" s="416"/>
      <c r="T53" s="416"/>
      <c r="U53" s="417"/>
      <c r="V53" s="416"/>
      <c r="W53" s="416"/>
      <c r="X53" s="416"/>
      <c r="Y53" s="416"/>
      <c r="Z53" s="417"/>
      <c r="AA53" s="416"/>
      <c r="AB53" s="416"/>
      <c r="AC53" s="416"/>
      <c r="AD53" s="416"/>
      <c r="AE53" s="417"/>
      <c r="AF53" s="416"/>
      <c r="AG53" s="416"/>
      <c r="AH53" s="416"/>
      <c r="AI53" s="416"/>
      <c r="AJ53" s="417"/>
      <c r="AK53" s="416"/>
      <c r="AL53" s="416"/>
      <c r="AM53" s="416"/>
      <c r="AN53" s="416"/>
      <c r="AO53" s="417"/>
      <c r="AP53" s="416"/>
      <c r="AQ53" s="416"/>
      <c r="AR53" s="416"/>
      <c r="AS53" s="416"/>
      <c r="AT53" s="417"/>
      <c r="AU53" s="416"/>
      <c r="AV53" s="416"/>
      <c r="AW53" s="416"/>
      <c r="AX53" s="416"/>
      <c r="AY53" s="417"/>
      <c r="AZ53" s="416"/>
      <c r="BA53" s="416"/>
      <c r="BB53" s="416"/>
      <c r="BC53" s="416"/>
      <c r="BD53" s="417"/>
      <c r="BE53" s="416"/>
      <c r="BF53" s="416"/>
      <c r="BG53" s="416"/>
      <c r="BH53" s="416"/>
      <c r="BI53" s="417"/>
      <c r="BJ53" s="416"/>
      <c r="BK53" s="416"/>
      <c r="BL53" s="416"/>
      <c r="BM53" s="416"/>
      <c r="BN53" s="417"/>
      <c r="BO53" s="416"/>
      <c r="BP53" s="416"/>
      <c r="BQ53" s="416"/>
      <c r="BR53" s="416"/>
      <c r="BS53" s="417"/>
      <c r="BT53" s="416"/>
      <c r="BU53" s="416"/>
      <c r="BV53" s="416"/>
      <c r="BW53" s="416"/>
      <c r="BX53" s="417"/>
      <c r="BY53" s="416"/>
      <c r="BZ53" s="416"/>
      <c r="CA53" s="416"/>
      <c r="CB53" s="416"/>
      <c r="CC53" s="417"/>
      <c r="CD53" s="416"/>
      <c r="CE53" s="416"/>
      <c r="CF53" s="416"/>
      <c r="CG53" s="416"/>
      <c r="CH53" s="417"/>
      <c r="CI53" s="416"/>
      <c r="CJ53" s="416"/>
      <c r="CK53" s="416"/>
      <c r="CL53" s="416"/>
      <c r="CM53" s="417"/>
      <c r="CN53" s="416"/>
      <c r="CO53" s="416"/>
      <c r="CP53" s="416"/>
      <c r="CQ53" s="416"/>
      <c r="CR53" s="417"/>
      <c r="CS53" s="416"/>
      <c r="CT53" s="416"/>
      <c r="CU53" s="416"/>
      <c r="CV53" s="416"/>
      <c r="CW53" s="417"/>
      <c r="CX53" s="416"/>
      <c r="CY53" s="416"/>
      <c r="CZ53" s="416"/>
      <c r="DA53" s="416"/>
      <c r="DB53" s="417"/>
      <c r="DC53" s="416"/>
      <c r="DD53" s="416"/>
      <c r="DE53" s="416"/>
      <c r="DF53" s="416"/>
      <c r="DG53" s="417"/>
      <c r="DH53" s="416"/>
      <c r="DI53" s="416"/>
      <c r="DJ53" s="416"/>
      <c r="DK53" s="416"/>
      <c r="DL53" s="417"/>
      <c r="DM53" s="416"/>
      <c r="DN53" s="416"/>
      <c r="DO53" s="416"/>
      <c r="DP53" s="416"/>
      <c r="DQ53" s="417"/>
      <c r="DR53" s="416"/>
      <c r="DS53" s="416"/>
      <c r="DT53" s="416"/>
      <c r="DU53" s="416"/>
      <c r="DV53" s="417"/>
      <c r="DW53" s="416"/>
      <c r="DX53" s="416"/>
      <c r="DY53" s="416"/>
      <c r="DZ53" s="416"/>
      <c r="EA53" s="417"/>
      <c r="EB53" s="416"/>
      <c r="EC53" s="416"/>
      <c r="ED53" s="416"/>
      <c r="EE53" s="416"/>
      <c r="EF53" s="417"/>
      <c r="EG53" s="416"/>
      <c r="EH53" s="416"/>
      <c r="EI53" s="416"/>
      <c r="EJ53" s="416"/>
      <c r="EK53" s="417"/>
      <c r="EL53" s="416"/>
      <c r="EM53" s="416"/>
      <c r="EP53" s="301"/>
      <c r="EQ53" s="290"/>
      <c r="ER53" s="290"/>
    </row>
    <row r="54" spans="4:148" hidden="1" x14ac:dyDescent="0.35">
      <c r="D54" s="301" t="s">
        <v>428</v>
      </c>
      <c r="F54" s="313"/>
      <c r="H54" s="416">
        <v>0</v>
      </c>
      <c r="I54" s="416"/>
      <c r="J54" s="416"/>
      <c r="K54" s="417"/>
      <c r="M54" s="416">
        <f>SUM(M55:M56)</f>
        <v>0</v>
      </c>
      <c r="N54" s="416"/>
      <c r="O54" s="416"/>
      <c r="P54" s="417"/>
      <c r="R54" s="416">
        <f>SUM(R55:R56)</f>
        <v>0</v>
      </c>
      <c r="S54" s="416"/>
      <c r="T54" s="416"/>
      <c r="U54" s="417"/>
      <c r="W54" s="416">
        <f>SUM(W55:W56)</f>
        <v>0</v>
      </c>
      <c r="X54" s="416"/>
      <c r="Y54" s="416"/>
      <c r="Z54" s="417"/>
      <c r="AB54" s="416">
        <f>SUM(AB55:AB56)</f>
        <v>0</v>
      </c>
      <c r="AC54" s="416"/>
      <c r="AD54" s="416"/>
      <c r="AE54" s="417"/>
      <c r="AG54" s="416">
        <f>SUM(AG55:AG56)</f>
        <v>0</v>
      </c>
      <c r="AH54" s="416"/>
      <c r="AI54" s="416"/>
      <c r="AJ54" s="417"/>
      <c r="AL54" s="416">
        <f>SUM(AL55:AL56)</f>
        <v>0</v>
      </c>
      <c r="AM54" s="416"/>
      <c r="AN54" s="416"/>
      <c r="AO54" s="417"/>
      <c r="AQ54" s="416">
        <f>SUM(AQ55:AQ56)</f>
        <v>0</v>
      </c>
      <c r="AR54" s="416"/>
      <c r="AS54" s="416"/>
      <c r="AT54" s="417"/>
      <c r="AV54" s="416">
        <f>SUM(AV55:AV56)</f>
        <v>0</v>
      </c>
      <c r="AW54" s="416"/>
      <c r="AX54" s="416"/>
      <c r="AY54" s="417"/>
      <c r="BA54" s="416">
        <f>SUM(BA55:BA56)</f>
        <v>0</v>
      </c>
      <c r="BB54" s="416"/>
      <c r="BC54" s="416"/>
      <c r="BD54" s="417"/>
      <c r="BF54" s="416">
        <f>SUM(BF55:BF56)</f>
        <v>0</v>
      </c>
      <c r="BG54" s="416"/>
      <c r="BH54" s="416"/>
      <c r="BI54" s="417"/>
      <c r="BK54" s="416">
        <f>SUM(BK55:BK56)</f>
        <v>0</v>
      </c>
      <c r="BL54" s="416"/>
      <c r="BM54" s="416"/>
      <c r="BN54" s="417"/>
      <c r="BP54" s="416">
        <f>SUM(BP55:BP56)</f>
        <v>0</v>
      </c>
      <c r="BQ54" s="416"/>
      <c r="BR54" s="416"/>
      <c r="BS54" s="417"/>
      <c r="BU54" s="416">
        <f>SUM(BU55:BU56)</f>
        <v>0</v>
      </c>
      <c r="BV54" s="416"/>
      <c r="BW54" s="416"/>
      <c r="BX54" s="417"/>
      <c r="BZ54" s="416">
        <f>SUM(BZ55:BZ56)</f>
        <v>0</v>
      </c>
      <c r="CA54" s="416"/>
      <c r="CB54" s="416"/>
      <c r="CC54" s="417"/>
      <c r="CE54" s="416">
        <f>SUM(CE55:CE56)</f>
        <v>0</v>
      </c>
      <c r="CF54" s="416"/>
      <c r="CG54" s="416"/>
      <c r="CH54" s="417"/>
      <c r="CJ54" s="416">
        <f>SUM(CJ55:CJ56)</f>
        <v>0</v>
      </c>
      <c r="CK54" s="416"/>
      <c r="CL54" s="416"/>
      <c r="CM54" s="417"/>
      <c r="CO54" s="416">
        <f>SUM(CO55:CO56)</f>
        <v>0</v>
      </c>
      <c r="CP54" s="416"/>
      <c r="CQ54" s="416"/>
      <c r="CR54" s="417"/>
      <c r="CT54" s="416">
        <f>SUM(CT55:CT56)</f>
        <v>0</v>
      </c>
      <c r="CU54" s="416"/>
      <c r="CV54" s="416"/>
      <c r="CW54" s="417"/>
      <c r="CY54" s="416">
        <f>SUM(CY55:CY56)</f>
        <v>0</v>
      </c>
      <c r="CZ54" s="416"/>
      <c r="DA54" s="416"/>
      <c r="DB54" s="417"/>
      <c r="DD54" s="416">
        <f>SUM(DD55:DD56)</f>
        <v>0</v>
      </c>
      <c r="DE54" s="416"/>
      <c r="DF54" s="416"/>
      <c r="DG54" s="417"/>
      <c r="DI54" s="416">
        <f>SUM(DI55:DI56)</f>
        <v>0</v>
      </c>
      <c r="DJ54" s="416"/>
      <c r="DK54" s="416"/>
      <c r="DL54" s="417"/>
      <c r="DN54" s="416">
        <f>SUM(DN55:DN56)</f>
        <v>0</v>
      </c>
      <c r="DO54" s="416"/>
      <c r="DP54" s="416"/>
      <c r="DQ54" s="417"/>
      <c r="DS54" s="416">
        <f>SUM(DS55:DS56)</f>
        <v>0</v>
      </c>
      <c r="DT54" s="416"/>
      <c r="DU54" s="416"/>
      <c r="DV54" s="417"/>
      <c r="DX54" s="416">
        <f>SUM(DX55:DX56)</f>
        <v>0</v>
      </c>
      <c r="DY54" s="416"/>
      <c r="DZ54" s="416"/>
      <c r="EA54" s="417"/>
      <c r="EC54" s="416">
        <f>SUM(EC55:EC56)</f>
        <v>0</v>
      </c>
      <c r="ED54" s="416"/>
      <c r="EE54" s="416"/>
      <c r="EF54" s="417"/>
      <c r="EH54" s="416">
        <f>SUM(EH55:EH56)</f>
        <v>0</v>
      </c>
      <c r="EI54" s="416"/>
      <c r="EJ54" s="416"/>
      <c r="EK54" s="417"/>
      <c r="EM54" s="416">
        <f>SUM(EM55:EM56)</f>
        <v>0</v>
      </c>
      <c r="EN54" s="416"/>
      <c r="EP54" s="301"/>
      <c r="EQ54" s="290"/>
      <c r="ER54" s="290"/>
    </row>
    <row r="55" spans="4:148" hidden="1" x14ac:dyDescent="0.35">
      <c r="D55" s="301" t="s">
        <v>421</v>
      </c>
      <c r="F55" s="313"/>
      <c r="G55" s="320"/>
      <c r="H55" s="414">
        <v>0</v>
      </c>
      <c r="I55" s="415"/>
      <c r="J55" s="416"/>
      <c r="K55" s="417"/>
      <c r="L55" s="320"/>
      <c r="M55" s="414">
        <v>0</v>
      </c>
      <c r="N55" s="415"/>
      <c r="O55" s="416"/>
      <c r="P55" s="417"/>
      <c r="Q55" s="320"/>
      <c r="R55" s="414">
        <v>0</v>
      </c>
      <c r="S55" s="415"/>
      <c r="T55" s="416"/>
      <c r="U55" s="417"/>
      <c r="V55" s="320"/>
      <c r="W55" s="414">
        <v>0</v>
      </c>
      <c r="X55" s="415"/>
      <c r="Y55" s="416"/>
      <c r="Z55" s="417"/>
      <c r="AA55" s="320"/>
      <c r="AB55" s="414">
        <v>0</v>
      </c>
      <c r="AC55" s="415"/>
      <c r="AD55" s="416"/>
      <c r="AE55" s="417"/>
      <c r="AF55" s="320"/>
      <c r="AG55" s="414">
        <v>0</v>
      </c>
      <c r="AH55" s="415"/>
      <c r="AI55" s="416"/>
      <c r="AJ55" s="417"/>
      <c r="AK55" s="320"/>
      <c r="AL55" s="414">
        <v>0</v>
      </c>
      <c r="AM55" s="415"/>
      <c r="AN55" s="416"/>
      <c r="AO55" s="417"/>
      <c r="AP55" s="320"/>
      <c r="AQ55" s="414">
        <v>0</v>
      </c>
      <c r="AR55" s="415"/>
      <c r="AS55" s="416"/>
      <c r="AT55" s="417"/>
      <c r="AU55" s="320"/>
      <c r="AV55" s="414">
        <v>0</v>
      </c>
      <c r="AW55" s="415"/>
      <c r="AX55" s="416"/>
      <c r="AY55" s="417"/>
      <c r="AZ55" s="320"/>
      <c r="BA55" s="414">
        <v>0</v>
      </c>
      <c r="BB55" s="415"/>
      <c r="BC55" s="416"/>
      <c r="BD55" s="417"/>
      <c r="BE55" s="320"/>
      <c r="BF55" s="414">
        <v>0</v>
      </c>
      <c r="BG55" s="415"/>
      <c r="BH55" s="416"/>
      <c r="BI55" s="417"/>
      <c r="BJ55" s="320"/>
      <c r="BK55" s="414">
        <v>0</v>
      </c>
      <c r="BL55" s="415"/>
      <c r="BM55" s="416"/>
      <c r="BN55" s="417"/>
      <c r="BO55" s="320"/>
      <c r="BP55" s="414">
        <v>0</v>
      </c>
      <c r="BQ55" s="415"/>
      <c r="BR55" s="416"/>
      <c r="BS55" s="417"/>
      <c r="BT55" s="320"/>
      <c r="BU55" s="414">
        <f>SUM(M55:BP55)</f>
        <v>0</v>
      </c>
      <c r="BV55" s="415"/>
      <c r="BW55" s="416"/>
      <c r="BX55" s="417"/>
      <c r="BY55" s="320"/>
      <c r="BZ55" s="414">
        <f>SUM(R55:BU55)</f>
        <v>0</v>
      </c>
      <c r="CA55" s="415"/>
      <c r="CB55" s="416"/>
      <c r="CC55" s="417"/>
      <c r="CD55" s="320"/>
      <c r="CE55" s="414">
        <v>0</v>
      </c>
      <c r="CF55" s="415"/>
      <c r="CG55" s="416"/>
      <c r="CH55" s="417"/>
      <c r="CI55" s="320"/>
      <c r="CJ55" s="414">
        <v>0</v>
      </c>
      <c r="CK55" s="415"/>
      <c r="CL55" s="416"/>
      <c r="CM55" s="417"/>
      <c r="CN55" s="320"/>
      <c r="CO55" s="414">
        <v>0</v>
      </c>
      <c r="CP55" s="415"/>
      <c r="CQ55" s="416"/>
      <c r="CR55" s="417"/>
      <c r="CS55" s="320"/>
      <c r="CT55" s="414">
        <v>0</v>
      </c>
      <c r="CU55" s="415"/>
      <c r="CV55" s="416"/>
      <c r="CW55" s="417"/>
      <c r="CX55" s="320"/>
      <c r="CY55" s="414">
        <v>0</v>
      </c>
      <c r="CZ55" s="415"/>
      <c r="DA55" s="416"/>
      <c r="DB55" s="417"/>
      <c r="DC55" s="320"/>
      <c r="DD55" s="414">
        <v>0</v>
      </c>
      <c r="DE55" s="415"/>
      <c r="DF55" s="416"/>
      <c r="DG55" s="417"/>
      <c r="DH55" s="320"/>
      <c r="DI55" s="414">
        <v>0</v>
      </c>
      <c r="DJ55" s="415"/>
      <c r="DK55" s="416"/>
      <c r="DL55" s="417"/>
      <c r="DM55" s="320"/>
      <c r="DN55" s="414">
        <v>0</v>
      </c>
      <c r="DO55" s="415"/>
      <c r="DP55" s="416"/>
      <c r="DQ55" s="417"/>
      <c r="DR55" s="320"/>
      <c r="DS55" s="414">
        <v>0</v>
      </c>
      <c r="DT55" s="415"/>
      <c r="DU55" s="416"/>
      <c r="DV55" s="417"/>
      <c r="DW55" s="320"/>
      <c r="DX55" s="414">
        <v>0</v>
      </c>
      <c r="DY55" s="415"/>
      <c r="DZ55" s="416"/>
      <c r="EA55" s="417"/>
      <c r="EB55" s="320"/>
      <c r="EC55" s="414">
        <v>0</v>
      </c>
      <c r="ED55" s="415"/>
      <c r="EE55" s="416"/>
      <c r="EF55" s="417"/>
      <c r="EG55" s="320"/>
      <c r="EH55" s="414">
        <v>0</v>
      </c>
      <c r="EI55" s="415"/>
      <c r="EJ55" s="416"/>
      <c r="EK55" s="417"/>
      <c r="EL55" s="320"/>
      <c r="EM55" s="414">
        <f>SUM(CE55:EH55)</f>
        <v>0</v>
      </c>
      <c r="EN55" s="415"/>
      <c r="EP55" s="301"/>
      <c r="EQ55" s="290"/>
      <c r="ER55" s="290"/>
    </row>
    <row r="56" spans="4:148" hidden="1" x14ac:dyDescent="0.35">
      <c r="D56" s="301" t="s">
        <v>343</v>
      </c>
      <c r="F56" s="313"/>
      <c r="G56" s="337"/>
      <c r="H56" s="428">
        <v>0</v>
      </c>
      <c r="I56" s="429"/>
      <c r="J56" s="416"/>
      <c r="K56" s="417"/>
      <c r="L56" s="337"/>
      <c r="M56" s="428">
        <v>0</v>
      </c>
      <c r="N56" s="429"/>
      <c r="O56" s="416"/>
      <c r="P56" s="417"/>
      <c r="Q56" s="337"/>
      <c r="R56" s="428">
        <v>0</v>
      </c>
      <c r="S56" s="429"/>
      <c r="T56" s="416"/>
      <c r="U56" s="417"/>
      <c r="V56" s="337"/>
      <c r="W56" s="428">
        <v>0</v>
      </c>
      <c r="X56" s="429"/>
      <c r="Y56" s="416"/>
      <c r="Z56" s="417"/>
      <c r="AA56" s="337"/>
      <c r="AB56" s="428">
        <v>0</v>
      </c>
      <c r="AC56" s="429"/>
      <c r="AD56" s="416"/>
      <c r="AE56" s="417"/>
      <c r="AF56" s="337"/>
      <c r="AG56" s="428">
        <v>0</v>
      </c>
      <c r="AH56" s="429"/>
      <c r="AI56" s="416"/>
      <c r="AJ56" s="417"/>
      <c r="AK56" s="337"/>
      <c r="AL56" s="428">
        <v>0</v>
      </c>
      <c r="AM56" s="429"/>
      <c r="AN56" s="416"/>
      <c r="AO56" s="417"/>
      <c r="AP56" s="337"/>
      <c r="AQ56" s="428">
        <v>0</v>
      </c>
      <c r="AR56" s="429"/>
      <c r="AS56" s="416"/>
      <c r="AT56" s="417"/>
      <c r="AU56" s="337"/>
      <c r="AV56" s="428">
        <v>0</v>
      </c>
      <c r="AW56" s="429"/>
      <c r="AX56" s="416"/>
      <c r="AY56" s="417"/>
      <c r="AZ56" s="337"/>
      <c r="BA56" s="428">
        <v>0</v>
      </c>
      <c r="BB56" s="429"/>
      <c r="BC56" s="416"/>
      <c r="BD56" s="417"/>
      <c r="BE56" s="337"/>
      <c r="BF56" s="428">
        <v>0</v>
      </c>
      <c r="BG56" s="429"/>
      <c r="BH56" s="416"/>
      <c r="BI56" s="417"/>
      <c r="BJ56" s="337"/>
      <c r="BK56" s="428">
        <v>0</v>
      </c>
      <c r="BL56" s="429"/>
      <c r="BM56" s="416"/>
      <c r="BN56" s="417"/>
      <c r="BO56" s="337"/>
      <c r="BP56" s="428">
        <v>0</v>
      </c>
      <c r="BQ56" s="429"/>
      <c r="BR56" s="416"/>
      <c r="BS56" s="417"/>
      <c r="BT56" s="337"/>
      <c r="BU56" s="428">
        <f>SUM(M56:BP56)</f>
        <v>0</v>
      </c>
      <c r="BV56" s="429"/>
      <c r="BW56" s="416"/>
      <c r="BX56" s="417"/>
      <c r="BY56" s="337"/>
      <c r="BZ56" s="428">
        <f>SUM(R56:BU56)</f>
        <v>0</v>
      </c>
      <c r="CA56" s="429"/>
      <c r="CB56" s="416"/>
      <c r="CC56" s="417"/>
      <c r="CD56" s="337"/>
      <c r="CE56" s="428">
        <v>0</v>
      </c>
      <c r="CF56" s="429"/>
      <c r="CG56" s="416"/>
      <c r="CH56" s="417"/>
      <c r="CI56" s="337"/>
      <c r="CJ56" s="428">
        <v>0</v>
      </c>
      <c r="CK56" s="429"/>
      <c r="CL56" s="416"/>
      <c r="CM56" s="417"/>
      <c r="CN56" s="337"/>
      <c r="CO56" s="428">
        <v>0</v>
      </c>
      <c r="CP56" s="429"/>
      <c r="CQ56" s="416"/>
      <c r="CR56" s="417"/>
      <c r="CS56" s="337"/>
      <c r="CT56" s="428">
        <v>0</v>
      </c>
      <c r="CU56" s="429"/>
      <c r="CV56" s="416"/>
      <c r="CW56" s="417"/>
      <c r="CX56" s="337"/>
      <c r="CY56" s="428">
        <v>0</v>
      </c>
      <c r="CZ56" s="429"/>
      <c r="DA56" s="416"/>
      <c r="DB56" s="417"/>
      <c r="DC56" s="337"/>
      <c r="DD56" s="428">
        <v>0</v>
      </c>
      <c r="DE56" s="429"/>
      <c r="DF56" s="416"/>
      <c r="DG56" s="417"/>
      <c r="DH56" s="337"/>
      <c r="DI56" s="428">
        <v>0</v>
      </c>
      <c r="DJ56" s="429"/>
      <c r="DK56" s="416"/>
      <c r="DL56" s="417"/>
      <c r="DM56" s="337"/>
      <c r="DN56" s="428">
        <v>0</v>
      </c>
      <c r="DO56" s="429"/>
      <c r="DP56" s="416"/>
      <c r="DQ56" s="417"/>
      <c r="DR56" s="337"/>
      <c r="DS56" s="428">
        <v>0</v>
      </c>
      <c r="DT56" s="429"/>
      <c r="DU56" s="416"/>
      <c r="DV56" s="417"/>
      <c r="DW56" s="337"/>
      <c r="DX56" s="428">
        <v>0</v>
      </c>
      <c r="DY56" s="429"/>
      <c r="DZ56" s="416"/>
      <c r="EA56" s="417"/>
      <c r="EB56" s="337"/>
      <c r="EC56" s="428">
        <v>0</v>
      </c>
      <c r="ED56" s="429"/>
      <c r="EE56" s="416"/>
      <c r="EF56" s="417"/>
      <c r="EG56" s="337"/>
      <c r="EH56" s="428">
        <v>0</v>
      </c>
      <c r="EI56" s="429"/>
      <c r="EJ56" s="416"/>
      <c r="EK56" s="417"/>
      <c r="EL56" s="337"/>
      <c r="EM56" s="428">
        <f>SUM(CE56:EH56)</f>
        <v>0</v>
      </c>
      <c r="EN56" s="429"/>
      <c r="EP56" s="301"/>
      <c r="EQ56" s="290"/>
      <c r="ER56" s="290"/>
    </row>
    <row r="57" spans="4:148" ht="12.75" hidden="1" customHeight="1" x14ac:dyDescent="0.35">
      <c r="D57" s="301"/>
      <c r="F57" s="313"/>
      <c r="H57" s="416"/>
      <c r="I57" s="416"/>
      <c r="J57" s="416"/>
      <c r="K57" s="417"/>
      <c r="L57" s="416"/>
      <c r="M57" s="416"/>
      <c r="N57" s="416"/>
      <c r="O57" s="416"/>
      <c r="P57" s="417"/>
      <c r="Q57" s="416"/>
      <c r="R57" s="416"/>
      <c r="S57" s="416"/>
      <c r="T57" s="416"/>
      <c r="U57" s="417"/>
      <c r="V57" s="416"/>
      <c r="W57" s="416"/>
      <c r="X57" s="416"/>
      <c r="Y57" s="416"/>
      <c r="Z57" s="417"/>
      <c r="AA57" s="416"/>
      <c r="AB57" s="416"/>
      <c r="AC57" s="416"/>
      <c r="AD57" s="416"/>
      <c r="AE57" s="417"/>
      <c r="AF57" s="416"/>
      <c r="AG57" s="416"/>
      <c r="AH57" s="416"/>
      <c r="AI57" s="416"/>
      <c r="AJ57" s="417"/>
      <c r="AK57" s="416"/>
      <c r="AL57" s="416"/>
      <c r="AM57" s="416"/>
      <c r="AN57" s="416"/>
      <c r="AO57" s="417"/>
      <c r="AP57" s="416"/>
      <c r="AQ57" s="416"/>
      <c r="AR57" s="416"/>
      <c r="AS57" s="416"/>
      <c r="AT57" s="417"/>
      <c r="AU57" s="416"/>
      <c r="AV57" s="416"/>
      <c r="AW57" s="416"/>
      <c r="AX57" s="416"/>
      <c r="AY57" s="417"/>
      <c r="AZ57" s="416"/>
      <c r="BA57" s="416"/>
      <c r="BB57" s="416"/>
      <c r="BC57" s="416"/>
      <c r="BD57" s="417"/>
      <c r="BE57" s="416"/>
      <c r="BF57" s="416"/>
      <c r="BG57" s="416"/>
      <c r="BH57" s="416"/>
      <c r="BI57" s="417"/>
      <c r="BJ57" s="416"/>
      <c r="BK57" s="416"/>
      <c r="BL57" s="416"/>
      <c r="BM57" s="416"/>
      <c r="BN57" s="417"/>
      <c r="BO57" s="416"/>
      <c r="BP57" s="416"/>
      <c r="BQ57" s="416"/>
      <c r="BR57" s="416"/>
      <c r="BS57" s="417"/>
      <c r="BT57" s="416"/>
      <c r="BU57" s="416"/>
      <c r="BV57" s="416"/>
      <c r="BW57" s="416"/>
      <c r="BX57" s="417"/>
      <c r="BY57" s="416"/>
      <c r="BZ57" s="416"/>
      <c r="CA57" s="416"/>
      <c r="CB57" s="416"/>
      <c r="CC57" s="417"/>
      <c r="CD57" s="416"/>
      <c r="CE57" s="416"/>
      <c r="CF57" s="416"/>
      <c r="CG57" s="416"/>
      <c r="CH57" s="417"/>
      <c r="CI57" s="416"/>
      <c r="CJ57" s="416"/>
      <c r="CK57" s="416"/>
      <c r="CL57" s="416"/>
      <c r="CM57" s="417"/>
      <c r="CN57" s="416"/>
      <c r="CO57" s="416"/>
      <c r="CP57" s="416"/>
      <c r="CQ57" s="416"/>
      <c r="CR57" s="417"/>
      <c r="CS57" s="416"/>
      <c r="CT57" s="416"/>
      <c r="CU57" s="416"/>
      <c r="CV57" s="416"/>
      <c r="CW57" s="417"/>
      <c r="CX57" s="416"/>
      <c r="CY57" s="416"/>
      <c r="CZ57" s="416"/>
      <c r="DA57" s="416"/>
      <c r="DB57" s="417"/>
      <c r="DC57" s="416"/>
      <c r="DD57" s="416"/>
      <c r="DE57" s="416"/>
      <c r="DF57" s="416"/>
      <c r="DG57" s="417"/>
      <c r="DH57" s="416"/>
      <c r="DI57" s="416"/>
      <c r="DJ57" s="416"/>
      <c r="DK57" s="416"/>
      <c r="DL57" s="417"/>
      <c r="DM57" s="416"/>
      <c r="DN57" s="416"/>
      <c r="DO57" s="416"/>
      <c r="DP57" s="416"/>
      <c r="DQ57" s="417"/>
      <c r="DR57" s="416"/>
      <c r="DS57" s="416"/>
      <c r="DT57" s="416"/>
      <c r="DU57" s="416"/>
      <c r="DV57" s="417"/>
      <c r="DW57" s="416"/>
      <c r="DX57" s="416"/>
      <c r="DY57" s="416"/>
      <c r="DZ57" s="416"/>
      <c r="EA57" s="417"/>
      <c r="EB57" s="416"/>
      <c r="EC57" s="416"/>
      <c r="ED57" s="416"/>
      <c r="EE57" s="416"/>
      <c r="EF57" s="417"/>
      <c r="EG57" s="416"/>
      <c r="EH57" s="416"/>
      <c r="EI57" s="416"/>
      <c r="EJ57" s="416"/>
      <c r="EK57" s="417"/>
      <c r="EL57" s="416"/>
      <c r="EM57" s="416"/>
      <c r="EP57" s="301"/>
      <c r="EQ57" s="290"/>
      <c r="ER57" s="290"/>
    </row>
    <row r="58" spans="4:148" ht="12.75" hidden="1" customHeight="1" x14ac:dyDescent="0.35">
      <c r="D58" s="301" t="s">
        <v>399</v>
      </c>
      <c r="F58" s="313"/>
      <c r="H58" s="416">
        <f>SUM(H59:H60)</f>
        <v>0</v>
      </c>
      <c r="I58" s="416"/>
      <c r="J58" s="416"/>
      <c r="K58" s="417"/>
      <c r="L58" s="416"/>
      <c r="M58" s="416">
        <f>SUM(M59:M60)</f>
        <v>0</v>
      </c>
      <c r="N58" s="416"/>
      <c r="O58" s="416"/>
      <c r="P58" s="417"/>
      <c r="R58" s="416">
        <f>SUM(R59:R60)</f>
        <v>0</v>
      </c>
      <c r="S58" s="416"/>
      <c r="T58" s="416"/>
      <c r="U58" s="417"/>
      <c r="W58" s="416">
        <f>SUM(W59:W60)</f>
        <v>0</v>
      </c>
      <c r="X58" s="416"/>
      <c r="Y58" s="416"/>
      <c r="Z58" s="417"/>
      <c r="AB58" s="416">
        <f>SUM(AB59:AB60)</f>
        <v>0</v>
      </c>
      <c r="AC58" s="416"/>
      <c r="AD58" s="416"/>
      <c r="AE58" s="417"/>
      <c r="AG58" s="416">
        <f>SUM(AG59:AG60)</f>
        <v>0</v>
      </c>
      <c r="AH58" s="416"/>
      <c r="AI58" s="416"/>
      <c r="AJ58" s="417"/>
      <c r="AL58" s="416">
        <f>SUM(AL59:AL60)</f>
        <v>0</v>
      </c>
      <c r="AM58" s="416"/>
      <c r="AN58" s="416"/>
      <c r="AO58" s="417"/>
      <c r="AQ58" s="416">
        <f>SUM(AQ59:AQ60)</f>
        <v>0</v>
      </c>
      <c r="AR58" s="416"/>
      <c r="AS58" s="416"/>
      <c r="AT58" s="417"/>
      <c r="AV58" s="416">
        <f>SUM(AV59:AV60)</f>
        <v>0</v>
      </c>
      <c r="AW58" s="416"/>
      <c r="AX58" s="416"/>
      <c r="AY58" s="417"/>
      <c r="BA58" s="416">
        <f>SUM(BA59:BA60)</f>
        <v>0</v>
      </c>
      <c r="BB58" s="416"/>
      <c r="BC58" s="416"/>
      <c r="BD58" s="417"/>
      <c r="BF58" s="416">
        <f>SUM(BF59:BF60)</f>
        <v>0</v>
      </c>
      <c r="BG58" s="416"/>
      <c r="BH58" s="416"/>
      <c r="BI58" s="417"/>
      <c r="BK58" s="416">
        <f>SUM(BK59:BK60)</f>
        <v>0</v>
      </c>
      <c r="BL58" s="416"/>
      <c r="BM58" s="416"/>
      <c r="BN58" s="417"/>
      <c r="BP58" s="416">
        <f>SUM(BP59:BP60)</f>
        <v>0</v>
      </c>
      <c r="BQ58" s="416"/>
      <c r="BR58" s="416"/>
      <c r="BS58" s="417"/>
      <c r="BT58" s="416"/>
      <c r="BU58" s="416">
        <f>SUM(BU59:BU60)</f>
        <v>0</v>
      </c>
      <c r="BV58" s="416"/>
      <c r="BW58" s="416"/>
      <c r="BX58" s="417"/>
      <c r="BY58" s="416"/>
      <c r="BZ58" s="416">
        <f>SUM(BZ59:BZ60)</f>
        <v>0</v>
      </c>
      <c r="CA58" s="416"/>
      <c r="CB58" s="416"/>
      <c r="CC58" s="417"/>
      <c r="CD58" s="416"/>
      <c r="CE58" s="416">
        <f>SUM(CE59:CE60)</f>
        <v>0</v>
      </c>
      <c r="CF58" s="416"/>
      <c r="CG58" s="416"/>
      <c r="CH58" s="417"/>
      <c r="CJ58" s="416">
        <f>SUM(CJ59:CJ60)</f>
        <v>0</v>
      </c>
      <c r="CK58" s="416"/>
      <c r="CL58" s="416"/>
      <c r="CM58" s="417"/>
      <c r="CO58" s="416">
        <f>SUM(CO59:CO60)</f>
        <v>0</v>
      </c>
      <c r="CP58" s="416"/>
      <c r="CQ58" s="416"/>
      <c r="CR58" s="417"/>
      <c r="CT58" s="416">
        <f>SUM(CT59:CT60)</f>
        <v>0</v>
      </c>
      <c r="CU58" s="416"/>
      <c r="CV58" s="416"/>
      <c r="CW58" s="417"/>
      <c r="CY58" s="416">
        <f>SUM(CY59:CY60)</f>
        <v>0</v>
      </c>
      <c r="CZ58" s="416"/>
      <c r="DA58" s="416"/>
      <c r="DB58" s="417"/>
      <c r="DD58" s="416">
        <f>SUM(DD59:DD60)</f>
        <v>0</v>
      </c>
      <c r="DE58" s="416"/>
      <c r="DF58" s="416"/>
      <c r="DG58" s="417"/>
      <c r="DI58" s="416">
        <f>SUM(DI59:DI60)</f>
        <v>0</v>
      </c>
      <c r="DJ58" s="416"/>
      <c r="DK58" s="416"/>
      <c r="DL58" s="417"/>
      <c r="DN58" s="416">
        <f>SUM(DN59:DN60)</f>
        <v>0</v>
      </c>
      <c r="DO58" s="416"/>
      <c r="DP58" s="416"/>
      <c r="DQ58" s="417"/>
      <c r="DS58" s="416">
        <f>SUM(DS59:DS60)</f>
        <v>0</v>
      </c>
      <c r="DT58" s="416"/>
      <c r="DU58" s="416"/>
      <c r="DV58" s="417"/>
      <c r="DX58" s="416">
        <f>SUM(DX59:DX60)</f>
        <v>0</v>
      </c>
      <c r="DY58" s="416"/>
      <c r="DZ58" s="416"/>
      <c r="EA58" s="417"/>
      <c r="EC58" s="416">
        <f>SUM(EC59:EC60)</f>
        <v>0</v>
      </c>
      <c r="ED58" s="416"/>
      <c r="EE58" s="416"/>
      <c r="EF58" s="417"/>
      <c r="EH58" s="416">
        <f>SUM(EH59:EH60)</f>
        <v>0</v>
      </c>
      <c r="EI58" s="416"/>
      <c r="EJ58" s="416"/>
      <c r="EK58" s="417"/>
      <c r="EL58" s="416"/>
      <c r="EM58" s="416">
        <f>SUM(EM59:EM60)</f>
        <v>0</v>
      </c>
      <c r="EP58" s="301"/>
      <c r="EQ58" s="290"/>
      <c r="ER58" s="290"/>
    </row>
    <row r="59" spans="4:148" ht="12.75" hidden="1" customHeight="1" x14ac:dyDescent="0.35">
      <c r="D59" s="301" t="s">
        <v>421</v>
      </c>
      <c r="F59" s="313"/>
      <c r="G59" s="320"/>
      <c r="H59" s="414">
        <v>0</v>
      </c>
      <c r="I59" s="415"/>
      <c r="J59" s="416"/>
      <c r="K59" s="417"/>
      <c r="L59" s="418"/>
      <c r="M59" s="414">
        <v>0</v>
      </c>
      <c r="N59" s="415"/>
      <c r="O59" s="416"/>
      <c r="P59" s="417"/>
      <c r="Q59" s="320"/>
      <c r="R59" s="414">
        <v>0</v>
      </c>
      <c r="S59" s="415"/>
      <c r="T59" s="416"/>
      <c r="U59" s="417"/>
      <c r="V59" s="320"/>
      <c r="W59" s="414">
        <v>0</v>
      </c>
      <c r="X59" s="415"/>
      <c r="Y59" s="416"/>
      <c r="Z59" s="417"/>
      <c r="AA59" s="320"/>
      <c r="AB59" s="414">
        <v>0</v>
      </c>
      <c r="AC59" s="415"/>
      <c r="AD59" s="416"/>
      <c r="AE59" s="417"/>
      <c r="AF59" s="320"/>
      <c r="AG59" s="414">
        <v>0</v>
      </c>
      <c r="AH59" s="415"/>
      <c r="AI59" s="416"/>
      <c r="AJ59" s="417"/>
      <c r="AK59" s="320"/>
      <c r="AL59" s="414">
        <v>0</v>
      </c>
      <c r="AM59" s="415"/>
      <c r="AN59" s="416"/>
      <c r="AO59" s="417"/>
      <c r="AP59" s="320"/>
      <c r="AQ59" s="414">
        <v>0</v>
      </c>
      <c r="AR59" s="415"/>
      <c r="AS59" s="416"/>
      <c r="AT59" s="417"/>
      <c r="AU59" s="320"/>
      <c r="AV59" s="414">
        <v>0</v>
      </c>
      <c r="AW59" s="415"/>
      <c r="AX59" s="416"/>
      <c r="AY59" s="417"/>
      <c r="AZ59" s="320"/>
      <c r="BA59" s="414">
        <v>0</v>
      </c>
      <c r="BB59" s="415"/>
      <c r="BC59" s="416"/>
      <c r="BD59" s="417"/>
      <c r="BE59" s="320"/>
      <c r="BF59" s="414">
        <v>0</v>
      </c>
      <c r="BG59" s="415"/>
      <c r="BH59" s="416"/>
      <c r="BI59" s="417"/>
      <c r="BJ59" s="320"/>
      <c r="BK59" s="414">
        <v>0</v>
      </c>
      <c r="BL59" s="415"/>
      <c r="BM59" s="416"/>
      <c r="BN59" s="417"/>
      <c r="BO59" s="320"/>
      <c r="BP59" s="414">
        <v>0</v>
      </c>
      <c r="BQ59" s="415"/>
      <c r="BR59" s="416"/>
      <c r="BS59" s="417"/>
      <c r="BT59" s="418"/>
      <c r="BU59" s="414">
        <f>SUM(M59:BP59)</f>
        <v>0</v>
      </c>
      <c r="BV59" s="415"/>
      <c r="BW59" s="416"/>
      <c r="BX59" s="417"/>
      <c r="BY59" s="418"/>
      <c r="BZ59" s="414">
        <v>0</v>
      </c>
      <c r="CA59" s="415"/>
      <c r="CB59" s="416"/>
      <c r="CC59" s="417"/>
      <c r="CD59" s="418"/>
      <c r="CE59" s="414">
        <v>0</v>
      </c>
      <c r="CF59" s="415"/>
      <c r="CG59" s="416"/>
      <c r="CH59" s="417"/>
      <c r="CI59" s="320"/>
      <c r="CJ59" s="414">
        <v>0</v>
      </c>
      <c r="CK59" s="415"/>
      <c r="CL59" s="416"/>
      <c r="CM59" s="417"/>
      <c r="CN59" s="320"/>
      <c r="CO59" s="414">
        <v>0</v>
      </c>
      <c r="CP59" s="415"/>
      <c r="CQ59" s="416"/>
      <c r="CR59" s="417"/>
      <c r="CS59" s="320"/>
      <c r="CT59" s="414">
        <v>0</v>
      </c>
      <c r="CU59" s="415"/>
      <c r="CV59" s="416"/>
      <c r="CW59" s="417"/>
      <c r="CX59" s="320"/>
      <c r="CY59" s="414">
        <v>0</v>
      </c>
      <c r="CZ59" s="415"/>
      <c r="DA59" s="416"/>
      <c r="DB59" s="417"/>
      <c r="DC59" s="320"/>
      <c r="DD59" s="414">
        <v>0</v>
      </c>
      <c r="DE59" s="415"/>
      <c r="DF59" s="416"/>
      <c r="DG59" s="417"/>
      <c r="DH59" s="320"/>
      <c r="DI59" s="414">
        <v>0</v>
      </c>
      <c r="DJ59" s="415"/>
      <c r="DK59" s="416"/>
      <c r="DL59" s="417"/>
      <c r="DM59" s="320"/>
      <c r="DN59" s="414">
        <v>0</v>
      </c>
      <c r="DO59" s="415"/>
      <c r="DP59" s="416"/>
      <c r="DQ59" s="417"/>
      <c r="DR59" s="320"/>
      <c r="DS59" s="414">
        <v>0</v>
      </c>
      <c r="DT59" s="415"/>
      <c r="DU59" s="416"/>
      <c r="DV59" s="417"/>
      <c r="DW59" s="320"/>
      <c r="DX59" s="414">
        <v>0</v>
      </c>
      <c r="DY59" s="415"/>
      <c r="DZ59" s="416"/>
      <c r="EA59" s="417"/>
      <c r="EB59" s="320"/>
      <c r="EC59" s="414">
        <v>0</v>
      </c>
      <c r="ED59" s="415"/>
      <c r="EE59" s="416"/>
      <c r="EF59" s="417"/>
      <c r="EG59" s="320"/>
      <c r="EH59" s="414">
        <v>0</v>
      </c>
      <c r="EI59" s="415"/>
      <c r="EJ59" s="416"/>
      <c r="EK59" s="417"/>
      <c r="EL59" s="418"/>
      <c r="EM59" s="414">
        <f>SUM(CE59:DN59)</f>
        <v>0</v>
      </c>
      <c r="EN59" s="322"/>
      <c r="EP59" s="301"/>
      <c r="EQ59" s="290"/>
      <c r="ER59" s="290"/>
    </row>
    <row r="60" spans="4:148" ht="12.75" hidden="1" customHeight="1" x14ac:dyDescent="0.35">
      <c r="D60" s="301" t="s">
        <v>343</v>
      </c>
      <c r="F60" s="313"/>
      <c r="G60" s="337"/>
      <c r="H60" s="428">
        <v>0</v>
      </c>
      <c r="I60" s="429"/>
      <c r="J60" s="416"/>
      <c r="K60" s="417"/>
      <c r="L60" s="430"/>
      <c r="M60" s="428">
        <v>0</v>
      </c>
      <c r="N60" s="429"/>
      <c r="O60" s="416"/>
      <c r="P60" s="417"/>
      <c r="Q60" s="337"/>
      <c r="R60" s="428">
        <v>0</v>
      </c>
      <c r="S60" s="429"/>
      <c r="T60" s="416"/>
      <c r="U60" s="417"/>
      <c r="V60" s="337"/>
      <c r="W60" s="428">
        <v>0</v>
      </c>
      <c r="X60" s="429"/>
      <c r="Y60" s="416"/>
      <c r="Z60" s="417"/>
      <c r="AA60" s="337"/>
      <c r="AB60" s="428">
        <v>0</v>
      </c>
      <c r="AC60" s="429"/>
      <c r="AD60" s="416"/>
      <c r="AE60" s="417"/>
      <c r="AF60" s="337"/>
      <c r="AG60" s="428">
        <v>0</v>
      </c>
      <c r="AH60" s="429"/>
      <c r="AI60" s="416"/>
      <c r="AJ60" s="417"/>
      <c r="AK60" s="337"/>
      <c r="AL60" s="428">
        <v>0</v>
      </c>
      <c r="AM60" s="429"/>
      <c r="AN60" s="416"/>
      <c r="AO60" s="417"/>
      <c r="AP60" s="337"/>
      <c r="AQ60" s="428">
        <v>0</v>
      </c>
      <c r="AR60" s="429"/>
      <c r="AS60" s="416"/>
      <c r="AT60" s="417"/>
      <c r="AU60" s="337"/>
      <c r="AV60" s="428">
        <v>0</v>
      </c>
      <c r="AW60" s="429"/>
      <c r="AX60" s="416"/>
      <c r="AY60" s="417"/>
      <c r="AZ60" s="337"/>
      <c r="BA60" s="428">
        <v>0</v>
      </c>
      <c r="BB60" s="429"/>
      <c r="BC60" s="416"/>
      <c r="BD60" s="417"/>
      <c r="BE60" s="337"/>
      <c r="BF60" s="428">
        <v>0</v>
      </c>
      <c r="BG60" s="429"/>
      <c r="BH60" s="416"/>
      <c r="BI60" s="417"/>
      <c r="BJ60" s="337"/>
      <c r="BK60" s="428">
        <v>0</v>
      </c>
      <c r="BL60" s="429"/>
      <c r="BM60" s="416"/>
      <c r="BN60" s="417"/>
      <c r="BO60" s="337"/>
      <c r="BP60" s="428">
        <v>0</v>
      </c>
      <c r="BQ60" s="429"/>
      <c r="BR60" s="416"/>
      <c r="BS60" s="417"/>
      <c r="BT60" s="430"/>
      <c r="BU60" s="428">
        <f>SUM(M60:BP60)</f>
        <v>0</v>
      </c>
      <c r="BV60" s="429"/>
      <c r="BW60" s="416"/>
      <c r="BX60" s="417"/>
      <c r="BY60" s="430"/>
      <c r="BZ60" s="428">
        <v>0</v>
      </c>
      <c r="CA60" s="429"/>
      <c r="CB60" s="416"/>
      <c r="CC60" s="417"/>
      <c r="CD60" s="430"/>
      <c r="CE60" s="428">
        <v>0</v>
      </c>
      <c r="CF60" s="429"/>
      <c r="CG60" s="416"/>
      <c r="CH60" s="417"/>
      <c r="CI60" s="337"/>
      <c r="CJ60" s="428">
        <v>0</v>
      </c>
      <c r="CK60" s="429"/>
      <c r="CL60" s="416"/>
      <c r="CM60" s="417"/>
      <c r="CN60" s="337"/>
      <c r="CO60" s="428">
        <v>0</v>
      </c>
      <c r="CP60" s="429"/>
      <c r="CQ60" s="416"/>
      <c r="CR60" s="417"/>
      <c r="CS60" s="337"/>
      <c r="CT60" s="428">
        <v>0</v>
      </c>
      <c r="CU60" s="429"/>
      <c r="CV60" s="416"/>
      <c r="CW60" s="417"/>
      <c r="CX60" s="337"/>
      <c r="CY60" s="428">
        <v>0</v>
      </c>
      <c r="CZ60" s="429"/>
      <c r="DA60" s="416"/>
      <c r="DB60" s="417"/>
      <c r="DC60" s="337"/>
      <c r="DD60" s="428">
        <v>0</v>
      </c>
      <c r="DE60" s="429"/>
      <c r="DF60" s="416"/>
      <c r="DG60" s="417"/>
      <c r="DH60" s="337"/>
      <c r="DI60" s="428">
        <v>0</v>
      </c>
      <c r="DJ60" s="429"/>
      <c r="DK60" s="416"/>
      <c r="DL60" s="417"/>
      <c r="DM60" s="337"/>
      <c r="DN60" s="428">
        <v>0</v>
      </c>
      <c r="DO60" s="429"/>
      <c r="DP60" s="416"/>
      <c r="DQ60" s="417"/>
      <c r="DR60" s="337"/>
      <c r="DS60" s="428">
        <v>0</v>
      </c>
      <c r="DT60" s="429"/>
      <c r="DU60" s="416"/>
      <c r="DV60" s="417"/>
      <c r="DW60" s="337"/>
      <c r="DX60" s="428">
        <v>0</v>
      </c>
      <c r="DY60" s="429"/>
      <c r="DZ60" s="416"/>
      <c r="EA60" s="417"/>
      <c r="EB60" s="337"/>
      <c r="EC60" s="428">
        <v>0</v>
      </c>
      <c r="ED60" s="429"/>
      <c r="EE60" s="416"/>
      <c r="EF60" s="417"/>
      <c r="EG60" s="337"/>
      <c r="EH60" s="428">
        <v>0</v>
      </c>
      <c r="EI60" s="429"/>
      <c r="EJ60" s="416"/>
      <c r="EK60" s="417"/>
      <c r="EL60" s="430"/>
      <c r="EM60" s="428">
        <f>SUM(CE60:DN60)</f>
        <v>0</v>
      </c>
      <c r="EN60" s="339"/>
      <c r="EP60" s="301"/>
      <c r="EQ60" s="290"/>
      <c r="ER60" s="290"/>
    </row>
    <row r="61" spans="4:148" ht="12.75" hidden="1" customHeight="1" x14ac:dyDescent="0.35">
      <c r="D61" s="301"/>
      <c r="F61" s="313"/>
      <c r="H61" s="416"/>
      <c r="I61" s="416"/>
      <c r="J61" s="416"/>
      <c r="K61" s="417"/>
      <c r="L61" s="416"/>
      <c r="M61" s="416"/>
      <c r="N61" s="416"/>
      <c r="O61" s="416"/>
      <c r="P61" s="417"/>
      <c r="R61" s="416"/>
      <c r="S61" s="416"/>
      <c r="T61" s="416"/>
      <c r="U61" s="417"/>
      <c r="W61" s="416"/>
      <c r="X61" s="416"/>
      <c r="Y61" s="416"/>
      <c r="Z61" s="417"/>
      <c r="AB61" s="416"/>
      <c r="AC61" s="416"/>
      <c r="AD61" s="416"/>
      <c r="AE61" s="417"/>
      <c r="AG61" s="416"/>
      <c r="AH61" s="416"/>
      <c r="AI61" s="416"/>
      <c r="AJ61" s="417"/>
      <c r="AL61" s="416"/>
      <c r="AM61" s="416"/>
      <c r="AN61" s="416"/>
      <c r="AO61" s="417"/>
      <c r="AQ61" s="416"/>
      <c r="AR61" s="416"/>
      <c r="AS61" s="416"/>
      <c r="AT61" s="417"/>
      <c r="AV61" s="416"/>
      <c r="AW61" s="416"/>
      <c r="AX61" s="416"/>
      <c r="AY61" s="417"/>
      <c r="BA61" s="416"/>
      <c r="BB61" s="416"/>
      <c r="BC61" s="416"/>
      <c r="BD61" s="417"/>
      <c r="BF61" s="416"/>
      <c r="BG61" s="416"/>
      <c r="BH61" s="416"/>
      <c r="BI61" s="417"/>
      <c r="BK61" s="416"/>
      <c r="BL61" s="416"/>
      <c r="BM61" s="416"/>
      <c r="BN61" s="417"/>
      <c r="BP61" s="416"/>
      <c r="BQ61" s="416"/>
      <c r="BR61" s="416"/>
      <c r="BS61" s="417"/>
      <c r="BT61" s="416"/>
      <c r="BU61" s="416"/>
      <c r="BV61" s="416"/>
      <c r="BW61" s="416"/>
      <c r="BX61" s="417"/>
      <c r="BY61" s="416"/>
      <c r="BZ61" s="416"/>
      <c r="CA61" s="416"/>
      <c r="CB61" s="416"/>
      <c r="CC61" s="417"/>
      <c r="CD61" s="416"/>
      <c r="CE61" s="416"/>
      <c r="CF61" s="416"/>
      <c r="CG61" s="416"/>
      <c r="CH61" s="417"/>
      <c r="CJ61" s="416"/>
      <c r="CK61" s="416"/>
      <c r="CL61" s="416"/>
      <c r="CM61" s="417"/>
      <c r="CO61" s="416"/>
      <c r="CP61" s="416"/>
      <c r="CQ61" s="416"/>
      <c r="CR61" s="417"/>
      <c r="CT61" s="416"/>
      <c r="CU61" s="416"/>
      <c r="CV61" s="416"/>
      <c r="CW61" s="417"/>
      <c r="CY61" s="416"/>
      <c r="CZ61" s="416"/>
      <c r="DA61" s="416"/>
      <c r="DB61" s="417"/>
      <c r="DD61" s="416"/>
      <c r="DE61" s="416"/>
      <c r="DF61" s="416"/>
      <c r="DG61" s="417"/>
      <c r="DI61" s="416"/>
      <c r="DJ61" s="416"/>
      <c r="DK61" s="416"/>
      <c r="DL61" s="417"/>
      <c r="DN61" s="416"/>
      <c r="DO61" s="416"/>
      <c r="DP61" s="416"/>
      <c r="DQ61" s="417"/>
      <c r="DS61" s="416"/>
      <c r="DT61" s="416"/>
      <c r="DU61" s="416"/>
      <c r="DV61" s="417"/>
      <c r="DX61" s="416"/>
      <c r="DY61" s="416"/>
      <c r="DZ61" s="416"/>
      <c r="EA61" s="417"/>
      <c r="EC61" s="416"/>
      <c r="ED61" s="416"/>
      <c r="EE61" s="416"/>
      <c r="EF61" s="417"/>
      <c r="EH61" s="416"/>
      <c r="EI61" s="416"/>
      <c r="EJ61" s="416"/>
      <c r="EK61" s="417"/>
      <c r="EL61" s="416"/>
      <c r="EM61" s="416"/>
      <c r="EP61" s="301"/>
      <c r="EQ61" s="290"/>
      <c r="ER61" s="290"/>
    </row>
    <row r="62" spans="4:148" ht="12.75" hidden="1" customHeight="1" x14ac:dyDescent="0.35">
      <c r="D62" s="301" t="s">
        <v>406</v>
      </c>
      <c r="F62" s="313"/>
      <c r="H62" s="416">
        <f>SUM(H63:H64)</f>
        <v>0</v>
      </c>
      <c r="I62" s="416"/>
      <c r="J62" s="416"/>
      <c r="K62" s="417"/>
      <c r="L62" s="416"/>
      <c r="M62" s="416">
        <f>SUM(M63:M64)</f>
        <v>0</v>
      </c>
      <c r="N62" s="416"/>
      <c r="O62" s="416"/>
      <c r="P62" s="417"/>
      <c r="R62" s="416">
        <f>SUM(R63:R64)</f>
        <v>0</v>
      </c>
      <c r="S62" s="416"/>
      <c r="T62" s="416"/>
      <c r="U62" s="417"/>
      <c r="W62" s="416">
        <f>SUM(W63:W64)</f>
        <v>0</v>
      </c>
      <c r="X62" s="416"/>
      <c r="Y62" s="416"/>
      <c r="Z62" s="417"/>
      <c r="AB62" s="416">
        <f>SUM(AB63:AB64)</f>
        <v>0</v>
      </c>
      <c r="AC62" s="416"/>
      <c r="AD62" s="416"/>
      <c r="AE62" s="417"/>
      <c r="AG62" s="416">
        <f>SUM(AG63:AG64)</f>
        <v>0</v>
      </c>
      <c r="AH62" s="416"/>
      <c r="AI62" s="416"/>
      <c r="AJ62" s="417"/>
      <c r="AL62" s="416">
        <f>SUM(AL63:AL64)</f>
        <v>0</v>
      </c>
      <c r="AM62" s="416"/>
      <c r="AN62" s="416"/>
      <c r="AO62" s="417"/>
      <c r="AQ62" s="416">
        <f>SUM(AQ63:AQ64)</f>
        <v>0</v>
      </c>
      <c r="AR62" s="416"/>
      <c r="AS62" s="416"/>
      <c r="AT62" s="417"/>
      <c r="AV62" s="416">
        <f>SUM(AV63:AV64)</f>
        <v>0</v>
      </c>
      <c r="AW62" s="416"/>
      <c r="AX62" s="416"/>
      <c r="AY62" s="417"/>
      <c r="BA62" s="416">
        <f>SUM(BA63:BA64)</f>
        <v>0</v>
      </c>
      <c r="BB62" s="416"/>
      <c r="BC62" s="416"/>
      <c r="BD62" s="417"/>
      <c r="BF62" s="416">
        <f>SUM(BF63:BF64)</f>
        <v>0</v>
      </c>
      <c r="BG62" s="416"/>
      <c r="BH62" s="416"/>
      <c r="BI62" s="417"/>
      <c r="BK62" s="416">
        <f>SUM(BK63:BK64)</f>
        <v>0</v>
      </c>
      <c r="BL62" s="416"/>
      <c r="BM62" s="416"/>
      <c r="BN62" s="417"/>
      <c r="BP62" s="416">
        <f>SUM(BP63:BP64)</f>
        <v>0</v>
      </c>
      <c r="BQ62" s="416"/>
      <c r="BR62" s="416"/>
      <c r="BS62" s="417"/>
      <c r="BT62" s="416"/>
      <c r="BU62" s="416">
        <f>SUM(BU63:BU64)</f>
        <v>0</v>
      </c>
      <c r="BV62" s="416"/>
      <c r="BW62" s="416"/>
      <c r="BX62" s="417"/>
      <c r="BY62" s="416"/>
      <c r="BZ62" s="416">
        <f>SUM(BZ63:BZ64)</f>
        <v>0</v>
      </c>
      <c r="CA62" s="416"/>
      <c r="CB62" s="416"/>
      <c r="CC62" s="417"/>
      <c r="CD62" s="416"/>
      <c r="CE62" s="416">
        <f>SUM(CE63:CE64)</f>
        <v>0</v>
      </c>
      <c r="CF62" s="416"/>
      <c r="CG62" s="416"/>
      <c r="CH62" s="417"/>
      <c r="CJ62" s="416">
        <f>SUM(CJ63:CJ64)</f>
        <v>0</v>
      </c>
      <c r="CK62" s="416"/>
      <c r="CL62" s="416"/>
      <c r="CM62" s="417"/>
      <c r="CO62" s="416">
        <f>SUM(CO63:CO64)</f>
        <v>0</v>
      </c>
      <c r="CP62" s="416"/>
      <c r="CQ62" s="416"/>
      <c r="CR62" s="417"/>
      <c r="CT62" s="416">
        <f>SUM(CT63:CT64)</f>
        <v>0</v>
      </c>
      <c r="CU62" s="416"/>
      <c r="CV62" s="416"/>
      <c r="CW62" s="417"/>
      <c r="CY62" s="416">
        <f>SUM(CY63:CY64)</f>
        <v>0</v>
      </c>
      <c r="CZ62" s="416"/>
      <c r="DA62" s="416"/>
      <c r="DB62" s="417"/>
      <c r="DD62" s="416">
        <f>SUM(DD63:DD64)</f>
        <v>0</v>
      </c>
      <c r="DE62" s="416"/>
      <c r="DF62" s="416"/>
      <c r="DG62" s="417"/>
      <c r="DI62" s="416">
        <f>SUM(DI63:DI64)</f>
        <v>0</v>
      </c>
      <c r="DJ62" s="416"/>
      <c r="DK62" s="416"/>
      <c r="DL62" s="417"/>
      <c r="DN62" s="416">
        <f>SUM(DN63:DN64)</f>
        <v>0</v>
      </c>
      <c r="DO62" s="416"/>
      <c r="DP62" s="416"/>
      <c r="DQ62" s="417"/>
      <c r="DS62" s="416">
        <f>SUM(DS63:DS64)</f>
        <v>0</v>
      </c>
      <c r="DT62" s="416"/>
      <c r="DU62" s="416"/>
      <c r="DV62" s="417"/>
      <c r="DX62" s="416">
        <f>SUM(DX63:DX64)</f>
        <v>0</v>
      </c>
      <c r="DY62" s="416"/>
      <c r="DZ62" s="416"/>
      <c r="EA62" s="417"/>
      <c r="EC62" s="416">
        <f>SUM(EC63:EC64)</f>
        <v>0</v>
      </c>
      <c r="ED62" s="416"/>
      <c r="EE62" s="416"/>
      <c r="EF62" s="417"/>
      <c r="EH62" s="416">
        <f>SUM(EH63:EH64)</f>
        <v>0</v>
      </c>
      <c r="EI62" s="416"/>
      <c r="EJ62" s="416"/>
      <c r="EK62" s="417"/>
      <c r="EL62" s="416"/>
      <c r="EM62" s="416">
        <f>SUM(EM63:EM64)</f>
        <v>0</v>
      </c>
      <c r="EP62" s="301"/>
      <c r="EQ62" s="290"/>
      <c r="ER62" s="290"/>
    </row>
    <row r="63" spans="4:148" ht="12.75" hidden="1" customHeight="1" x14ac:dyDescent="0.35">
      <c r="D63" s="301" t="s">
        <v>421</v>
      </c>
      <c r="F63" s="313"/>
      <c r="G63" s="320"/>
      <c r="H63" s="414">
        <v>0</v>
      </c>
      <c r="I63" s="415"/>
      <c r="J63" s="416"/>
      <c r="K63" s="417"/>
      <c r="L63" s="418"/>
      <c r="M63" s="414">
        <v>0</v>
      </c>
      <c r="N63" s="415"/>
      <c r="O63" s="416"/>
      <c r="P63" s="417"/>
      <c r="Q63" s="320"/>
      <c r="R63" s="414">
        <v>0</v>
      </c>
      <c r="S63" s="415"/>
      <c r="T63" s="416"/>
      <c r="U63" s="417"/>
      <c r="V63" s="320"/>
      <c r="W63" s="414">
        <v>0</v>
      </c>
      <c r="X63" s="415"/>
      <c r="Y63" s="416"/>
      <c r="Z63" s="417"/>
      <c r="AA63" s="320"/>
      <c r="AB63" s="414">
        <v>0</v>
      </c>
      <c r="AC63" s="415"/>
      <c r="AD63" s="416"/>
      <c r="AE63" s="417"/>
      <c r="AF63" s="320"/>
      <c r="AG63" s="414">
        <v>0</v>
      </c>
      <c r="AH63" s="415"/>
      <c r="AI63" s="416"/>
      <c r="AJ63" s="417"/>
      <c r="AK63" s="320"/>
      <c r="AL63" s="414">
        <v>0</v>
      </c>
      <c r="AM63" s="415"/>
      <c r="AN63" s="416"/>
      <c r="AO63" s="417"/>
      <c r="AP63" s="320"/>
      <c r="AQ63" s="414">
        <v>0</v>
      </c>
      <c r="AR63" s="415"/>
      <c r="AS63" s="416"/>
      <c r="AT63" s="417"/>
      <c r="AU63" s="320"/>
      <c r="AV63" s="414">
        <v>0</v>
      </c>
      <c r="AW63" s="415"/>
      <c r="AX63" s="416"/>
      <c r="AY63" s="417"/>
      <c r="AZ63" s="320"/>
      <c r="BA63" s="414">
        <v>0</v>
      </c>
      <c r="BB63" s="415"/>
      <c r="BC63" s="416"/>
      <c r="BD63" s="417"/>
      <c r="BE63" s="320"/>
      <c r="BF63" s="414">
        <v>0</v>
      </c>
      <c r="BG63" s="415"/>
      <c r="BH63" s="416"/>
      <c r="BI63" s="417"/>
      <c r="BJ63" s="320"/>
      <c r="BK63" s="414">
        <v>0</v>
      </c>
      <c r="BL63" s="415"/>
      <c r="BM63" s="416"/>
      <c r="BN63" s="417"/>
      <c r="BO63" s="320"/>
      <c r="BP63" s="414">
        <v>0</v>
      </c>
      <c r="BQ63" s="415"/>
      <c r="BR63" s="416"/>
      <c r="BS63" s="417"/>
      <c r="BT63" s="418"/>
      <c r="BU63" s="414">
        <f>SUM(M63:BP63)</f>
        <v>0</v>
      </c>
      <c r="BV63" s="415"/>
      <c r="BW63" s="416"/>
      <c r="BX63" s="417"/>
      <c r="BY63" s="418"/>
      <c r="BZ63" s="414">
        <v>0</v>
      </c>
      <c r="CA63" s="415"/>
      <c r="CB63" s="416"/>
      <c r="CC63" s="417"/>
      <c r="CD63" s="418"/>
      <c r="CE63" s="414">
        <v>0</v>
      </c>
      <c r="CF63" s="415"/>
      <c r="CG63" s="416"/>
      <c r="CH63" s="417"/>
      <c r="CI63" s="320"/>
      <c r="CJ63" s="414">
        <v>0</v>
      </c>
      <c r="CK63" s="415"/>
      <c r="CL63" s="416"/>
      <c r="CM63" s="417"/>
      <c r="CN63" s="320"/>
      <c r="CO63" s="414">
        <v>0</v>
      </c>
      <c r="CP63" s="415"/>
      <c r="CQ63" s="416"/>
      <c r="CR63" s="417"/>
      <c r="CS63" s="320"/>
      <c r="CT63" s="414">
        <v>0</v>
      </c>
      <c r="CU63" s="415"/>
      <c r="CV63" s="416"/>
      <c r="CW63" s="417"/>
      <c r="CX63" s="320"/>
      <c r="CY63" s="414">
        <v>0</v>
      </c>
      <c r="CZ63" s="415"/>
      <c r="DA63" s="416"/>
      <c r="DB63" s="417"/>
      <c r="DC63" s="320"/>
      <c r="DD63" s="414">
        <v>0</v>
      </c>
      <c r="DE63" s="415"/>
      <c r="DF63" s="416"/>
      <c r="DG63" s="417"/>
      <c r="DH63" s="320"/>
      <c r="DI63" s="414">
        <v>0</v>
      </c>
      <c r="DJ63" s="415"/>
      <c r="DK63" s="416"/>
      <c r="DL63" s="417"/>
      <c r="DM63" s="320"/>
      <c r="DN63" s="414">
        <v>0</v>
      </c>
      <c r="DO63" s="415"/>
      <c r="DP63" s="416"/>
      <c r="DQ63" s="417"/>
      <c r="DR63" s="320"/>
      <c r="DS63" s="414">
        <v>0</v>
      </c>
      <c r="DT63" s="415"/>
      <c r="DU63" s="416"/>
      <c r="DV63" s="417"/>
      <c r="DW63" s="320"/>
      <c r="DX63" s="414">
        <v>0</v>
      </c>
      <c r="DY63" s="415"/>
      <c r="DZ63" s="416"/>
      <c r="EA63" s="417"/>
      <c r="EB63" s="320"/>
      <c r="EC63" s="414">
        <v>0</v>
      </c>
      <c r="ED63" s="415"/>
      <c r="EE63" s="416"/>
      <c r="EF63" s="417"/>
      <c r="EG63" s="320"/>
      <c r="EH63" s="414">
        <v>0</v>
      </c>
      <c r="EI63" s="415"/>
      <c r="EJ63" s="416"/>
      <c r="EK63" s="417"/>
      <c r="EL63" s="418"/>
      <c r="EM63" s="414">
        <f>SUM(CE63:DN63)</f>
        <v>0</v>
      </c>
      <c r="EN63" s="322"/>
      <c r="EP63" s="301"/>
      <c r="EQ63" s="290"/>
      <c r="ER63" s="290"/>
    </row>
    <row r="64" spans="4:148" ht="12.75" hidden="1" customHeight="1" x14ac:dyDescent="0.35">
      <c r="D64" s="301" t="s">
        <v>343</v>
      </c>
      <c r="F64" s="313"/>
      <c r="G64" s="337"/>
      <c r="H64" s="428">
        <v>0</v>
      </c>
      <c r="I64" s="429"/>
      <c r="J64" s="416"/>
      <c r="K64" s="417"/>
      <c r="L64" s="430"/>
      <c r="M64" s="428">
        <v>0</v>
      </c>
      <c r="N64" s="429"/>
      <c r="O64" s="416"/>
      <c r="P64" s="417"/>
      <c r="Q64" s="337"/>
      <c r="R64" s="428">
        <v>0</v>
      </c>
      <c r="S64" s="429"/>
      <c r="T64" s="416"/>
      <c r="U64" s="417"/>
      <c r="V64" s="337"/>
      <c r="W64" s="428">
        <v>0</v>
      </c>
      <c r="X64" s="429"/>
      <c r="Y64" s="416"/>
      <c r="Z64" s="417"/>
      <c r="AA64" s="337"/>
      <c r="AB64" s="428">
        <v>0</v>
      </c>
      <c r="AC64" s="429"/>
      <c r="AD64" s="416"/>
      <c r="AE64" s="417"/>
      <c r="AF64" s="337"/>
      <c r="AG64" s="428">
        <v>0</v>
      </c>
      <c r="AH64" s="429"/>
      <c r="AI64" s="416"/>
      <c r="AJ64" s="417"/>
      <c r="AK64" s="337"/>
      <c r="AL64" s="428">
        <v>0</v>
      </c>
      <c r="AM64" s="429"/>
      <c r="AN64" s="416"/>
      <c r="AO64" s="417"/>
      <c r="AP64" s="337"/>
      <c r="AQ64" s="428">
        <v>0</v>
      </c>
      <c r="AR64" s="429"/>
      <c r="AS64" s="416"/>
      <c r="AT64" s="417"/>
      <c r="AU64" s="337"/>
      <c r="AV64" s="428">
        <v>0</v>
      </c>
      <c r="AW64" s="429"/>
      <c r="AX64" s="416"/>
      <c r="AY64" s="417"/>
      <c r="AZ64" s="337"/>
      <c r="BA64" s="428">
        <v>0</v>
      </c>
      <c r="BB64" s="429"/>
      <c r="BC64" s="416"/>
      <c r="BD64" s="417"/>
      <c r="BE64" s="337"/>
      <c r="BF64" s="428">
        <v>0</v>
      </c>
      <c r="BG64" s="429"/>
      <c r="BH64" s="416"/>
      <c r="BI64" s="417"/>
      <c r="BJ64" s="337"/>
      <c r="BK64" s="428">
        <v>0</v>
      </c>
      <c r="BL64" s="429"/>
      <c r="BM64" s="416"/>
      <c r="BN64" s="417"/>
      <c r="BO64" s="337"/>
      <c r="BP64" s="428">
        <v>0</v>
      </c>
      <c r="BQ64" s="429"/>
      <c r="BR64" s="416"/>
      <c r="BS64" s="417"/>
      <c r="BT64" s="430"/>
      <c r="BU64" s="428">
        <f>SUM(M64:BP64)</f>
        <v>0</v>
      </c>
      <c r="BV64" s="429"/>
      <c r="BW64" s="416"/>
      <c r="BX64" s="417"/>
      <c r="BY64" s="430"/>
      <c r="BZ64" s="428">
        <v>0</v>
      </c>
      <c r="CA64" s="429"/>
      <c r="CB64" s="416"/>
      <c r="CC64" s="417"/>
      <c r="CD64" s="430"/>
      <c r="CE64" s="428">
        <v>0</v>
      </c>
      <c r="CF64" s="429"/>
      <c r="CG64" s="416"/>
      <c r="CH64" s="417"/>
      <c r="CI64" s="337"/>
      <c r="CJ64" s="428">
        <v>0</v>
      </c>
      <c r="CK64" s="429"/>
      <c r="CL64" s="416"/>
      <c r="CM64" s="417"/>
      <c r="CN64" s="337"/>
      <c r="CO64" s="428">
        <v>0</v>
      </c>
      <c r="CP64" s="429"/>
      <c r="CQ64" s="416"/>
      <c r="CR64" s="417"/>
      <c r="CS64" s="337"/>
      <c r="CT64" s="428">
        <v>0</v>
      </c>
      <c r="CU64" s="429"/>
      <c r="CV64" s="416"/>
      <c r="CW64" s="417"/>
      <c r="CX64" s="337"/>
      <c r="CY64" s="428">
        <v>0</v>
      </c>
      <c r="CZ64" s="429"/>
      <c r="DA64" s="416"/>
      <c r="DB64" s="417"/>
      <c r="DC64" s="337"/>
      <c r="DD64" s="428">
        <v>0</v>
      </c>
      <c r="DE64" s="429"/>
      <c r="DF64" s="416"/>
      <c r="DG64" s="417"/>
      <c r="DH64" s="337"/>
      <c r="DI64" s="428">
        <v>0</v>
      </c>
      <c r="DJ64" s="429"/>
      <c r="DK64" s="416"/>
      <c r="DL64" s="417"/>
      <c r="DM64" s="337"/>
      <c r="DN64" s="428">
        <v>0</v>
      </c>
      <c r="DO64" s="429"/>
      <c r="DP64" s="416"/>
      <c r="DQ64" s="417"/>
      <c r="DR64" s="337"/>
      <c r="DS64" s="428">
        <v>0</v>
      </c>
      <c r="DT64" s="429"/>
      <c r="DU64" s="416"/>
      <c r="DV64" s="417"/>
      <c r="DW64" s="337"/>
      <c r="DX64" s="428">
        <v>0</v>
      </c>
      <c r="DY64" s="429"/>
      <c r="DZ64" s="416"/>
      <c r="EA64" s="417"/>
      <c r="EB64" s="337"/>
      <c r="EC64" s="428">
        <v>0</v>
      </c>
      <c r="ED64" s="429"/>
      <c r="EE64" s="416"/>
      <c r="EF64" s="417"/>
      <c r="EG64" s="337"/>
      <c r="EH64" s="428">
        <v>0</v>
      </c>
      <c r="EI64" s="429"/>
      <c r="EJ64" s="416"/>
      <c r="EK64" s="417"/>
      <c r="EL64" s="430"/>
      <c r="EM64" s="428">
        <f>SUM(CE64:DN64)</f>
        <v>0</v>
      </c>
      <c r="EN64" s="339"/>
      <c r="EP64" s="301"/>
      <c r="EQ64" s="290"/>
      <c r="ER64" s="290"/>
    </row>
    <row r="65" spans="4:148" ht="12.75" hidden="1" customHeight="1" x14ac:dyDescent="0.35">
      <c r="D65" s="301"/>
      <c r="F65" s="313"/>
      <c r="H65" s="416"/>
      <c r="I65" s="416"/>
      <c r="J65" s="416"/>
      <c r="K65" s="417"/>
      <c r="L65" s="416"/>
      <c r="M65" s="416"/>
      <c r="N65" s="416"/>
      <c r="O65" s="416"/>
      <c r="P65" s="417"/>
      <c r="R65" s="416"/>
      <c r="S65" s="416"/>
      <c r="T65" s="416"/>
      <c r="U65" s="417"/>
      <c r="W65" s="416"/>
      <c r="X65" s="416"/>
      <c r="Y65" s="416"/>
      <c r="Z65" s="417"/>
      <c r="AB65" s="416"/>
      <c r="AC65" s="416"/>
      <c r="AD65" s="416"/>
      <c r="AE65" s="417"/>
      <c r="AG65" s="416"/>
      <c r="AH65" s="416"/>
      <c r="AI65" s="416"/>
      <c r="AJ65" s="417"/>
      <c r="AL65" s="416"/>
      <c r="AM65" s="416"/>
      <c r="AN65" s="416"/>
      <c r="AO65" s="417"/>
      <c r="AQ65" s="416"/>
      <c r="AR65" s="416"/>
      <c r="AS65" s="416"/>
      <c r="AT65" s="417"/>
      <c r="AV65" s="416"/>
      <c r="AW65" s="416"/>
      <c r="AX65" s="416"/>
      <c r="AY65" s="417"/>
      <c r="BA65" s="416"/>
      <c r="BB65" s="416"/>
      <c r="BC65" s="416"/>
      <c r="BD65" s="417"/>
      <c r="BF65" s="416"/>
      <c r="BG65" s="416"/>
      <c r="BH65" s="416"/>
      <c r="BI65" s="417"/>
      <c r="BK65" s="416"/>
      <c r="BL65" s="416"/>
      <c r="BM65" s="416"/>
      <c r="BN65" s="417"/>
      <c r="BP65" s="416"/>
      <c r="BQ65" s="416"/>
      <c r="BR65" s="416"/>
      <c r="BS65" s="417"/>
      <c r="BT65" s="416"/>
      <c r="BU65" s="416"/>
      <c r="BV65" s="416"/>
      <c r="BW65" s="416"/>
      <c r="BX65" s="417"/>
      <c r="BY65" s="416"/>
      <c r="BZ65" s="416"/>
      <c r="CA65" s="416"/>
      <c r="CB65" s="416"/>
      <c r="CC65" s="417"/>
      <c r="CD65" s="416"/>
      <c r="CE65" s="416"/>
      <c r="CF65" s="416"/>
      <c r="CG65" s="416"/>
      <c r="CH65" s="417"/>
      <c r="CJ65" s="416"/>
      <c r="CK65" s="416"/>
      <c r="CL65" s="416"/>
      <c r="CM65" s="417"/>
      <c r="CO65" s="416"/>
      <c r="CP65" s="416"/>
      <c r="CQ65" s="416"/>
      <c r="CR65" s="417"/>
      <c r="CT65" s="416"/>
      <c r="CU65" s="416"/>
      <c r="CV65" s="416"/>
      <c r="CW65" s="417"/>
      <c r="CY65" s="416"/>
      <c r="CZ65" s="416"/>
      <c r="DA65" s="416"/>
      <c r="DB65" s="417"/>
      <c r="DD65" s="416"/>
      <c r="DE65" s="416"/>
      <c r="DF65" s="416"/>
      <c r="DG65" s="417"/>
      <c r="DI65" s="416"/>
      <c r="DJ65" s="416"/>
      <c r="DK65" s="416"/>
      <c r="DL65" s="417"/>
      <c r="DN65" s="416"/>
      <c r="DO65" s="416"/>
      <c r="DP65" s="416"/>
      <c r="DQ65" s="417"/>
      <c r="DS65" s="416"/>
      <c r="DT65" s="416"/>
      <c r="DU65" s="416"/>
      <c r="DV65" s="417"/>
      <c r="DX65" s="416"/>
      <c r="DY65" s="416"/>
      <c r="DZ65" s="416"/>
      <c r="EA65" s="417"/>
      <c r="EC65" s="416"/>
      <c r="ED65" s="416"/>
      <c r="EE65" s="416"/>
      <c r="EF65" s="417"/>
      <c r="EH65" s="416"/>
      <c r="EI65" s="416"/>
      <c r="EJ65" s="416"/>
      <c r="EK65" s="417"/>
      <c r="EL65" s="416"/>
      <c r="EM65" s="416"/>
      <c r="EP65" s="301"/>
      <c r="EQ65" s="290"/>
      <c r="ER65" s="290"/>
    </row>
    <row r="66" spans="4:148" ht="12.75" hidden="1" customHeight="1" x14ac:dyDescent="0.35">
      <c r="D66" s="301" t="s">
        <v>406</v>
      </c>
      <c r="F66" s="313"/>
      <c r="H66" s="416">
        <f>SUM(H67:H68)</f>
        <v>0</v>
      </c>
      <c r="I66" s="416"/>
      <c r="J66" s="416"/>
      <c r="K66" s="417"/>
      <c r="L66" s="416"/>
      <c r="M66" s="416">
        <f>SUM(M67:M68)</f>
        <v>0</v>
      </c>
      <c r="N66" s="416"/>
      <c r="O66" s="416"/>
      <c r="P66" s="417"/>
      <c r="R66" s="416">
        <f>SUM(R67:R68)</f>
        <v>0</v>
      </c>
      <c r="S66" s="416"/>
      <c r="T66" s="416"/>
      <c r="U66" s="417"/>
      <c r="W66" s="416">
        <f>SUM(W67:W68)</f>
        <v>0</v>
      </c>
      <c r="X66" s="416"/>
      <c r="Y66" s="416"/>
      <c r="Z66" s="417"/>
      <c r="AB66" s="416">
        <f>SUM(AB67:AB68)</f>
        <v>0</v>
      </c>
      <c r="AC66" s="416"/>
      <c r="AD66" s="416"/>
      <c r="AE66" s="417"/>
      <c r="AG66" s="416">
        <f>SUM(AG67:AG68)</f>
        <v>0</v>
      </c>
      <c r="AH66" s="416"/>
      <c r="AI66" s="416"/>
      <c r="AJ66" s="417"/>
      <c r="AL66" s="416">
        <f>SUM(AL67:AL68)</f>
        <v>0</v>
      </c>
      <c r="AM66" s="416"/>
      <c r="AN66" s="416"/>
      <c r="AO66" s="417"/>
      <c r="AQ66" s="416">
        <f>SUM(AQ67:AQ68)</f>
        <v>0</v>
      </c>
      <c r="AR66" s="416"/>
      <c r="AS66" s="416"/>
      <c r="AT66" s="417"/>
      <c r="AV66" s="416">
        <f>SUM(AV67:AV68)</f>
        <v>0</v>
      </c>
      <c r="AW66" s="416"/>
      <c r="AX66" s="416"/>
      <c r="AY66" s="417"/>
      <c r="BA66" s="416">
        <f>SUM(BA67:BA68)</f>
        <v>0</v>
      </c>
      <c r="BB66" s="416"/>
      <c r="BC66" s="416"/>
      <c r="BD66" s="417"/>
      <c r="BF66" s="416">
        <f>SUM(BF67:BF68)</f>
        <v>0</v>
      </c>
      <c r="BG66" s="416"/>
      <c r="BH66" s="416"/>
      <c r="BI66" s="417"/>
      <c r="BK66" s="416">
        <f>SUM(BK67:BK68)</f>
        <v>0</v>
      </c>
      <c r="BL66" s="416"/>
      <c r="BM66" s="416"/>
      <c r="BN66" s="417"/>
      <c r="BP66" s="416">
        <f>SUM(BP67:BP68)</f>
        <v>0</v>
      </c>
      <c r="BQ66" s="416"/>
      <c r="BR66" s="416"/>
      <c r="BS66" s="417"/>
      <c r="BT66" s="416"/>
      <c r="BU66" s="416">
        <f>SUM(BU67:BU68)</f>
        <v>0</v>
      </c>
      <c r="BV66" s="416"/>
      <c r="BW66" s="416"/>
      <c r="BX66" s="417"/>
      <c r="BY66" s="416"/>
      <c r="BZ66" s="416">
        <f>SUM(BZ67:BZ68)</f>
        <v>0</v>
      </c>
      <c r="CA66" s="416"/>
      <c r="CB66" s="416"/>
      <c r="CC66" s="417"/>
      <c r="CD66" s="416"/>
      <c r="CE66" s="416">
        <f>SUM(CE67:CE68)</f>
        <v>0</v>
      </c>
      <c r="CF66" s="416"/>
      <c r="CG66" s="416"/>
      <c r="CH66" s="417"/>
      <c r="CJ66" s="416">
        <f>SUM(CJ67:CJ68)</f>
        <v>0</v>
      </c>
      <c r="CK66" s="416"/>
      <c r="CL66" s="416"/>
      <c r="CM66" s="417"/>
      <c r="CO66" s="416">
        <f>SUM(CO67:CO68)</f>
        <v>0</v>
      </c>
      <c r="CP66" s="416"/>
      <c r="CQ66" s="416"/>
      <c r="CR66" s="417"/>
      <c r="CT66" s="416">
        <f>SUM(CT67:CT68)</f>
        <v>0</v>
      </c>
      <c r="CU66" s="416"/>
      <c r="CV66" s="416"/>
      <c r="CW66" s="417"/>
      <c r="CY66" s="416">
        <f>SUM(CY67:CY68)</f>
        <v>0</v>
      </c>
      <c r="CZ66" s="416"/>
      <c r="DA66" s="416"/>
      <c r="DB66" s="417"/>
      <c r="DD66" s="416">
        <f>SUM(DD67:DD68)</f>
        <v>0</v>
      </c>
      <c r="DE66" s="416"/>
      <c r="DF66" s="416"/>
      <c r="DG66" s="417"/>
      <c r="DI66" s="416">
        <f>SUM(DI67:DI68)</f>
        <v>0</v>
      </c>
      <c r="DJ66" s="416"/>
      <c r="DK66" s="416"/>
      <c r="DL66" s="417"/>
      <c r="DN66" s="416">
        <f>SUM(DN67:DN68)</f>
        <v>0</v>
      </c>
      <c r="DO66" s="416"/>
      <c r="DP66" s="416"/>
      <c r="DQ66" s="417"/>
      <c r="DS66" s="416">
        <f>SUM(DS67:DS68)</f>
        <v>0</v>
      </c>
      <c r="DT66" s="416"/>
      <c r="DU66" s="416"/>
      <c r="DV66" s="417"/>
      <c r="DX66" s="416">
        <f>SUM(DX67:DX68)</f>
        <v>0</v>
      </c>
      <c r="DY66" s="416"/>
      <c r="DZ66" s="416"/>
      <c r="EA66" s="417"/>
      <c r="EC66" s="416">
        <f>SUM(EC67:EC68)</f>
        <v>0</v>
      </c>
      <c r="ED66" s="416"/>
      <c r="EE66" s="416"/>
      <c r="EF66" s="417"/>
      <c r="EH66" s="416">
        <f>SUM(EH67:EH68)</f>
        <v>0</v>
      </c>
      <c r="EI66" s="416"/>
      <c r="EJ66" s="416"/>
      <c r="EK66" s="417"/>
      <c r="EL66" s="416"/>
      <c r="EM66" s="416">
        <f>SUM(EM67:EM68)</f>
        <v>0</v>
      </c>
      <c r="EP66" s="301"/>
      <c r="EQ66" s="290"/>
      <c r="ER66" s="290"/>
    </row>
    <row r="67" spans="4:148" ht="12.75" hidden="1" customHeight="1" x14ac:dyDescent="0.35">
      <c r="D67" s="301" t="s">
        <v>421</v>
      </c>
      <c r="F67" s="313"/>
      <c r="G67" s="320"/>
      <c r="H67" s="414">
        <v>0</v>
      </c>
      <c r="I67" s="415"/>
      <c r="J67" s="416"/>
      <c r="K67" s="417"/>
      <c r="L67" s="418"/>
      <c r="M67" s="414">
        <v>0</v>
      </c>
      <c r="N67" s="415"/>
      <c r="O67" s="416"/>
      <c r="P67" s="417"/>
      <c r="Q67" s="320"/>
      <c r="R67" s="414">
        <v>0</v>
      </c>
      <c r="S67" s="415"/>
      <c r="T67" s="416"/>
      <c r="U67" s="417"/>
      <c r="V67" s="320"/>
      <c r="W67" s="414">
        <v>0</v>
      </c>
      <c r="X67" s="415"/>
      <c r="Y67" s="416"/>
      <c r="Z67" s="417"/>
      <c r="AA67" s="320"/>
      <c r="AB67" s="414">
        <v>0</v>
      </c>
      <c r="AC67" s="415"/>
      <c r="AD67" s="416"/>
      <c r="AE67" s="417"/>
      <c r="AF67" s="320"/>
      <c r="AG67" s="414">
        <v>0</v>
      </c>
      <c r="AH67" s="415"/>
      <c r="AI67" s="416"/>
      <c r="AJ67" s="417"/>
      <c r="AK67" s="320"/>
      <c r="AL67" s="414">
        <v>0</v>
      </c>
      <c r="AM67" s="415"/>
      <c r="AN67" s="416"/>
      <c r="AO67" s="417"/>
      <c r="AP67" s="320"/>
      <c r="AQ67" s="414">
        <v>0</v>
      </c>
      <c r="AR67" s="415"/>
      <c r="AS67" s="416"/>
      <c r="AT67" s="417"/>
      <c r="AU67" s="320"/>
      <c r="AV67" s="414">
        <v>0</v>
      </c>
      <c r="AW67" s="415"/>
      <c r="AX67" s="416"/>
      <c r="AY67" s="417"/>
      <c r="AZ67" s="320"/>
      <c r="BA67" s="414">
        <v>0</v>
      </c>
      <c r="BB67" s="415"/>
      <c r="BC67" s="416"/>
      <c r="BD67" s="417"/>
      <c r="BE67" s="320"/>
      <c r="BF67" s="414">
        <v>0</v>
      </c>
      <c r="BG67" s="415"/>
      <c r="BH67" s="416"/>
      <c r="BI67" s="417"/>
      <c r="BJ67" s="320"/>
      <c r="BK67" s="414">
        <v>0</v>
      </c>
      <c r="BL67" s="415"/>
      <c r="BM67" s="416"/>
      <c r="BN67" s="417"/>
      <c r="BO67" s="320"/>
      <c r="BP67" s="414">
        <v>0</v>
      </c>
      <c r="BQ67" s="415"/>
      <c r="BR67" s="416"/>
      <c r="BS67" s="417"/>
      <c r="BT67" s="418"/>
      <c r="BU67" s="414">
        <f>SUM(M67:BP67)</f>
        <v>0</v>
      </c>
      <c r="BV67" s="415"/>
      <c r="BW67" s="416"/>
      <c r="BX67" s="417"/>
      <c r="BY67" s="418"/>
      <c r="BZ67" s="414">
        <v>0</v>
      </c>
      <c r="CA67" s="415"/>
      <c r="CB67" s="416"/>
      <c r="CC67" s="417"/>
      <c r="CD67" s="418"/>
      <c r="CE67" s="414">
        <v>0</v>
      </c>
      <c r="CF67" s="415"/>
      <c r="CG67" s="416"/>
      <c r="CH67" s="417"/>
      <c r="CI67" s="320"/>
      <c r="CJ67" s="414">
        <v>0</v>
      </c>
      <c r="CK67" s="415"/>
      <c r="CL67" s="416"/>
      <c r="CM67" s="417"/>
      <c r="CN67" s="320"/>
      <c r="CO67" s="414">
        <v>0</v>
      </c>
      <c r="CP67" s="415"/>
      <c r="CQ67" s="416"/>
      <c r="CR67" s="417"/>
      <c r="CS67" s="320"/>
      <c r="CT67" s="414">
        <v>0</v>
      </c>
      <c r="CU67" s="415"/>
      <c r="CV67" s="416"/>
      <c r="CW67" s="417"/>
      <c r="CX67" s="320"/>
      <c r="CY67" s="414">
        <v>0</v>
      </c>
      <c r="CZ67" s="415"/>
      <c r="DA67" s="416"/>
      <c r="DB67" s="417"/>
      <c r="DC67" s="320"/>
      <c r="DD67" s="414">
        <v>0</v>
      </c>
      <c r="DE67" s="415"/>
      <c r="DF67" s="416"/>
      <c r="DG67" s="417"/>
      <c r="DH67" s="320"/>
      <c r="DI67" s="414">
        <v>0</v>
      </c>
      <c r="DJ67" s="415"/>
      <c r="DK67" s="416"/>
      <c r="DL67" s="417"/>
      <c r="DM67" s="320"/>
      <c r="DN67" s="414">
        <v>0</v>
      </c>
      <c r="DO67" s="415"/>
      <c r="DP67" s="416"/>
      <c r="DQ67" s="417"/>
      <c r="DR67" s="320"/>
      <c r="DS67" s="414">
        <v>0</v>
      </c>
      <c r="DT67" s="415"/>
      <c r="DU67" s="416"/>
      <c r="DV67" s="417"/>
      <c r="DW67" s="320"/>
      <c r="DX67" s="414">
        <v>0</v>
      </c>
      <c r="DY67" s="415"/>
      <c r="DZ67" s="416"/>
      <c r="EA67" s="417"/>
      <c r="EB67" s="320"/>
      <c r="EC67" s="414">
        <v>0</v>
      </c>
      <c r="ED67" s="415"/>
      <c r="EE67" s="416"/>
      <c r="EF67" s="417"/>
      <c r="EG67" s="320"/>
      <c r="EH67" s="414">
        <v>0</v>
      </c>
      <c r="EI67" s="415"/>
      <c r="EJ67" s="416"/>
      <c r="EK67" s="417"/>
      <c r="EL67" s="418"/>
      <c r="EM67" s="414">
        <f>SUM(CE67:DN67)</f>
        <v>0</v>
      </c>
      <c r="EN67" s="322"/>
      <c r="EP67" s="301"/>
      <c r="EQ67" s="290"/>
      <c r="ER67" s="290"/>
    </row>
    <row r="68" spans="4:148" ht="12.75" hidden="1" customHeight="1" x14ac:dyDescent="0.35">
      <c r="D68" s="301" t="s">
        <v>343</v>
      </c>
      <c r="F68" s="313"/>
      <c r="G68" s="337"/>
      <c r="H68" s="428">
        <v>0</v>
      </c>
      <c r="I68" s="429"/>
      <c r="J68" s="416"/>
      <c r="K68" s="417"/>
      <c r="L68" s="430"/>
      <c r="M68" s="428">
        <v>0</v>
      </c>
      <c r="N68" s="429"/>
      <c r="O68" s="416"/>
      <c r="P68" s="417"/>
      <c r="Q68" s="337"/>
      <c r="R68" s="428">
        <v>0</v>
      </c>
      <c r="S68" s="429"/>
      <c r="T68" s="416"/>
      <c r="U68" s="417"/>
      <c r="V68" s="337"/>
      <c r="W68" s="428">
        <v>0</v>
      </c>
      <c r="X68" s="429"/>
      <c r="Y68" s="416"/>
      <c r="Z68" s="417"/>
      <c r="AA68" s="337"/>
      <c r="AB68" s="428">
        <v>0</v>
      </c>
      <c r="AC68" s="429"/>
      <c r="AD68" s="416"/>
      <c r="AE68" s="417"/>
      <c r="AF68" s="337"/>
      <c r="AG68" s="428">
        <v>0</v>
      </c>
      <c r="AH68" s="429"/>
      <c r="AI68" s="416"/>
      <c r="AJ68" s="417"/>
      <c r="AK68" s="337"/>
      <c r="AL68" s="428">
        <v>0</v>
      </c>
      <c r="AM68" s="429"/>
      <c r="AN68" s="416"/>
      <c r="AO68" s="417"/>
      <c r="AP68" s="337"/>
      <c r="AQ68" s="428">
        <v>0</v>
      </c>
      <c r="AR68" s="429"/>
      <c r="AS68" s="416"/>
      <c r="AT68" s="417"/>
      <c r="AU68" s="337"/>
      <c r="AV68" s="428">
        <v>0</v>
      </c>
      <c r="AW68" s="429"/>
      <c r="AX68" s="416"/>
      <c r="AY68" s="417"/>
      <c r="AZ68" s="337"/>
      <c r="BA68" s="428">
        <v>0</v>
      </c>
      <c r="BB68" s="429"/>
      <c r="BC68" s="416"/>
      <c r="BD68" s="417"/>
      <c r="BE68" s="337"/>
      <c r="BF68" s="428">
        <v>0</v>
      </c>
      <c r="BG68" s="429"/>
      <c r="BH68" s="416"/>
      <c r="BI68" s="417"/>
      <c r="BJ68" s="337"/>
      <c r="BK68" s="428">
        <v>0</v>
      </c>
      <c r="BL68" s="429"/>
      <c r="BM68" s="416"/>
      <c r="BN68" s="417"/>
      <c r="BO68" s="337"/>
      <c r="BP68" s="428">
        <v>0</v>
      </c>
      <c r="BQ68" s="429"/>
      <c r="BR68" s="416"/>
      <c r="BS68" s="417"/>
      <c r="BT68" s="430"/>
      <c r="BU68" s="428">
        <f>SUM(M68:BP68)</f>
        <v>0</v>
      </c>
      <c r="BV68" s="429"/>
      <c r="BW68" s="416"/>
      <c r="BX68" s="417"/>
      <c r="BY68" s="430"/>
      <c r="BZ68" s="428">
        <v>0</v>
      </c>
      <c r="CA68" s="429"/>
      <c r="CB68" s="416"/>
      <c r="CC68" s="417"/>
      <c r="CD68" s="430"/>
      <c r="CE68" s="428">
        <v>0</v>
      </c>
      <c r="CF68" s="429"/>
      <c r="CG68" s="416"/>
      <c r="CH68" s="417"/>
      <c r="CI68" s="337"/>
      <c r="CJ68" s="428">
        <v>0</v>
      </c>
      <c r="CK68" s="429"/>
      <c r="CL68" s="416"/>
      <c r="CM68" s="417"/>
      <c r="CN68" s="337"/>
      <c r="CO68" s="428">
        <v>0</v>
      </c>
      <c r="CP68" s="429"/>
      <c r="CQ68" s="416"/>
      <c r="CR68" s="417"/>
      <c r="CS68" s="337"/>
      <c r="CT68" s="428">
        <v>0</v>
      </c>
      <c r="CU68" s="429"/>
      <c r="CV68" s="416"/>
      <c r="CW68" s="417"/>
      <c r="CX68" s="337"/>
      <c r="CY68" s="428">
        <v>0</v>
      </c>
      <c r="CZ68" s="429"/>
      <c r="DA68" s="416"/>
      <c r="DB68" s="417"/>
      <c r="DC68" s="337"/>
      <c r="DD68" s="428">
        <v>0</v>
      </c>
      <c r="DE68" s="429"/>
      <c r="DF68" s="416"/>
      <c r="DG68" s="417"/>
      <c r="DH68" s="337"/>
      <c r="DI68" s="428">
        <v>0</v>
      </c>
      <c r="DJ68" s="429"/>
      <c r="DK68" s="416"/>
      <c r="DL68" s="417"/>
      <c r="DM68" s="337"/>
      <c r="DN68" s="428">
        <v>0</v>
      </c>
      <c r="DO68" s="429"/>
      <c r="DP68" s="416"/>
      <c r="DQ68" s="417"/>
      <c r="DR68" s="337"/>
      <c r="DS68" s="428">
        <v>0</v>
      </c>
      <c r="DT68" s="429"/>
      <c r="DU68" s="416"/>
      <c r="DV68" s="417"/>
      <c r="DW68" s="337"/>
      <c r="DX68" s="428">
        <v>0</v>
      </c>
      <c r="DY68" s="429"/>
      <c r="DZ68" s="416"/>
      <c r="EA68" s="417"/>
      <c r="EB68" s="337"/>
      <c r="EC68" s="428">
        <v>0</v>
      </c>
      <c r="ED68" s="429"/>
      <c r="EE68" s="416"/>
      <c r="EF68" s="417"/>
      <c r="EG68" s="337"/>
      <c r="EH68" s="428">
        <v>0</v>
      </c>
      <c r="EI68" s="429"/>
      <c r="EJ68" s="416"/>
      <c r="EK68" s="417"/>
      <c r="EL68" s="430"/>
      <c r="EM68" s="428">
        <f>SUM(CE68:DN68)</f>
        <v>0</v>
      </c>
      <c r="EN68" s="339"/>
      <c r="EP68" s="301"/>
      <c r="EQ68" s="290"/>
      <c r="ER68" s="290"/>
    </row>
    <row r="69" spans="4:148" ht="12.75" customHeight="1" x14ac:dyDescent="0.35">
      <c r="D69" s="301"/>
      <c r="F69" s="313"/>
      <c r="H69" s="416"/>
      <c r="I69" s="416"/>
      <c r="J69" s="416"/>
      <c r="K69" s="417"/>
      <c r="L69" s="416"/>
      <c r="M69" s="416"/>
      <c r="N69" s="416"/>
      <c r="O69" s="416"/>
      <c r="P69" s="417"/>
      <c r="R69" s="416"/>
      <c r="S69" s="416"/>
      <c r="T69" s="416"/>
      <c r="U69" s="417"/>
      <c r="W69" s="416"/>
      <c r="X69" s="416"/>
      <c r="Y69" s="416"/>
      <c r="Z69" s="417"/>
      <c r="AB69" s="416"/>
      <c r="AC69" s="416"/>
      <c r="AD69" s="416"/>
      <c r="AE69" s="417"/>
      <c r="AG69" s="416"/>
      <c r="AH69" s="416"/>
      <c r="AI69" s="416"/>
      <c r="AJ69" s="417"/>
      <c r="AL69" s="416"/>
      <c r="AM69" s="416"/>
      <c r="AN69" s="416"/>
      <c r="AO69" s="417"/>
      <c r="AQ69" s="416"/>
      <c r="AR69" s="416"/>
      <c r="AS69" s="416"/>
      <c r="AT69" s="417"/>
      <c r="AV69" s="416"/>
      <c r="AW69" s="416"/>
      <c r="AX69" s="416"/>
      <c r="AY69" s="417"/>
      <c r="BA69" s="416"/>
      <c r="BB69" s="416"/>
      <c r="BC69" s="416"/>
      <c r="BD69" s="417"/>
      <c r="BF69" s="416"/>
      <c r="BG69" s="416"/>
      <c r="BH69" s="416"/>
      <c r="BI69" s="417"/>
      <c r="BK69" s="416"/>
      <c r="BL69" s="416"/>
      <c r="BM69" s="416"/>
      <c r="BN69" s="417"/>
      <c r="BP69" s="416"/>
      <c r="BQ69" s="416"/>
      <c r="BR69" s="416"/>
      <c r="BS69" s="417"/>
      <c r="BT69" s="416"/>
      <c r="BU69" s="416"/>
      <c r="BV69" s="416"/>
      <c r="BW69" s="416"/>
      <c r="BX69" s="417"/>
      <c r="BY69" s="416"/>
      <c r="BZ69" s="416"/>
      <c r="CA69" s="416"/>
      <c r="CB69" s="416"/>
      <c r="CC69" s="417"/>
      <c r="CD69" s="416"/>
      <c r="CE69" s="416"/>
      <c r="CF69" s="416"/>
      <c r="CG69" s="416"/>
      <c r="CH69" s="417"/>
      <c r="CJ69" s="416"/>
      <c r="CK69" s="416"/>
      <c r="CL69" s="416"/>
      <c r="CM69" s="417"/>
      <c r="CO69" s="416"/>
      <c r="CP69" s="416"/>
      <c r="CQ69" s="416"/>
      <c r="CR69" s="417"/>
      <c r="CT69" s="416"/>
      <c r="CU69" s="416"/>
      <c r="CV69" s="416"/>
      <c r="CW69" s="417"/>
      <c r="CY69" s="416"/>
      <c r="CZ69" s="416"/>
      <c r="DA69" s="416"/>
      <c r="DB69" s="417"/>
      <c r="DD69" s="416"/>
      <c r="DE69" s="416"/>
      <c r="DF69" s="416"/>
      <c r="DG69" s="417"/>
      <c r="DI69" s="416"/>
      <c r="DJ69" s="416"/>
      <c r="DK69" s="416"/>
      <c r="DL69" s="417"/>
      <c r="DN69" s="416"/>
      <c r="DO69" s="416"/>
      <c r="DP69" s="416"/>
      <c r="DQ69" s="417"/>
      <c r="DS69" s="416"/>
      <c r="DT69" s="416"/>
      <c r="DU69" s="416"/>
      <c r="DV69" s="417"/>
      <c r="DX69" s="416"/>
      <c r="DY69" s="416"/>
      <c r="DZ69" s="416"/>
      <c r="EA69" s="417"/>
      <c r="EC69" s="416"/>
      <c r="ED69" s="416"/>
      <c r="EE69" s="416"/>
      <c r="EF69" s="417"/>
      <c r="EH69" s="416"/>
      <c r="EI69" s="416"/>
      <c r="EJ69" s="416"/>
      <c r="EK69" s="417"/>
      <c r="EL69" s="416"/>
      <c r="EM69" s="416"/>
      <c r="EP69" s="301"/>
      <c r="EQ69" s="290"/>
      <c r="ER69" s="290"/>
    </row>
    <row r="70" spans="4:148" s="290" customFormat="1" ht="12.75" customHeight="1" x14ac:dyDescent="0.35">
      <c r="D70" s="314" t="s">
        <v>356</v>
      </c>
      <c r="F70" s="316"/>
      <c r="G70" s="468"/>
      <c r="H70" s="469">
        <f>SUM(H71:H93)</f>
        <v>0</v>
      </c>
      <c r="I70" s="469"/>
      <c r="J70" s="412"/>
      <c r="K70" s="413"/>
      <c r="L70" s="469"/>
      <c r="M70" s="469">
        <f>SUM(M71:M93)</f>
        <v>0</v>
      </c>
      <c r="N70" s="469"/>
      <c r="O70" s="412"/>
      <c r="P70" s="413"/>
      <c r="Q70" s="469"/>
      <c r="R70" s="469">
        <f>SUM(R71:R93)</f>
        <v>0</v>
      </c>
      <c r="S70" s="469"/>
      <c r="T70" s="412"/>
      <c r="U70" s="413"/>
      <c r="V70" s="469"/>
      <c r="W70" s="469">
        <f>SUM(W71:W93)</f>
        <v>0</v>
      </c>
      <c r="X70" s="469"/>
      <c r="Y70" s="412"/>
      <c r="Z70" s="413"/>
      <c r="AA70" s="469"/>
      <c r="AB70" s="469">
        <f>SUM(AB71:AB93)</f>
        <v>0</v>
      </c>
      <c r="AC70" s="469"/>
      <c r="AD70" s="412"/>
      <c r="AE70" s="413"/>
      <c r="AF70" s="469"/>
      <c r="AG70" s="469">
        <f>SUM(AG71:AG93)</f>
        <v>0</v>
      </c>
      <c r="AH70" s="469"/>
      <c r="AI70" s="412"/>
      <c r="AJ70" s="413"/>
      <c r="AK70" s="469"/>
      <c r="AL70" s="469">
        <f>SUM(AL71:AL93)</f>
        <v>0</v>
      </c>
      <c r="AM70" s="469"/>
      <c r="AN70" s="412"/>
      <c r="AO70" s="413"/>
      <c r="AP70" s="469"/>
      <c r="AQ70" s="469">
        <f>SUM(AQ71:AQ93)</f>
        <v>0</v>
      </c>
      <c r="AR70" s="469"/>
      <c r="AS70" s="412"/>
      <c r="AT70" s="413"/>
      <c r="AU70" s="469"/>
      <c r="AV70" s="469">
        <f>SUM(AV71:AV93)</f>
        <v>0</v>
      </c>
      <c r="AW70" s="469"/>
      <c r="AX70" s="412"/>
      <c r="AY70" s="413"/>
      <c r="AZ70" s="469"/>
      <c r="BA70" s="469">
        <f>SUM(BA71:BA93)</f>
        <v>0</v>
      </c>
      <c r="BB70" s="469"/>
      <c r="BC70" s="412"/>
      <c r="BD70" s="413"/>
      <c r="BE70" s="469"/>
      <c r="BF70" s="469">
        <f>SUM(BF71:BF93)</f>
        <v>0</v>
      </c>
      <c r="BG70" s="469"/>
      <c r="BH70" s="412"/>
      <c r="BI70" s="413"/>
      <c r="BJ70" s="469"/>
      <c r="BK70" s="469">
        <f>SUM(BK71:BK93)</f>
        <v>0</v>
      </c>
      <c r="BL70" s="469"/>
      <c r="BM70" s="412"/>
      <c r="BN70" s="413"/>
      <c r="BO70" s="469"/>
      <c r="BP70" s="469">
        <f>SUM(BP71:BP93)</f>
        <v>0</v>
      </c>
      <c r="BQ70" s="469"/>
      <c r="BR70" s="412"/>
      <c r="BS70" s="413"/>
      <c r="BT70" s="469"/>
      <c r="BU70" s="469">
        <f>SUM(BU71:BU94)</f>
        <v>0</v>
      </c>
      <c r="BV70" s="469"/>
      <c r="BW70" s="412"/>
      <c r="BX70" s="413"/>
      <c r="BY70" s="469"/>
      <c r="BZ70" s="469">
        <f>SUM(BZ71:BZ93)</f>
        <v>95904919</v>
      </c>
      <c r="CA70" s="469"/>
      <c r="CB70" s="412"/>
      <c r="CC70" s="413"/>
      <c r="CD70" s="469"/>
      <c r="CE70" s="469">
        <f>SUM(CE71:CE93)</f>
        <v>0</v>
      </c>
      <c r="CF70" s="469"/>
      <c r="CG70" s="412"/>
      <c r="CH70" s="413"/>
      <c r="CI70" s="469"/>
      <c r="CJ70" s="469">
        <f>SUM(CJ71:CJ93)</f>
        <v>0</v>
      </c>
      <c r="CK70" s="469"/>
      <c r="CL70" s="412"/>
      <c r="CM70" s="413"/>
      <c r="CN70" s="469"/>
      <c r="CO70" s="469">
        <f>SUM(CO71:CO93)</f>
        <v>0</v>
      </c>
      <c r="CP70" s="469"/>
      <c r="CQ70" s="412"/>
      <c r="CR70" s="413"/>
      <c r="CS70" s="469"/>
      <c r="CT70" s="469">
        <f>SUM(CT71:CT93)</f>
        <v>0</v>
      </c>
      <c r="CU70" s="469"/>
      <c r="CV70" s="412"/>
      <c r="CW70" s="413"/>
      <c r="CX70" s="469"/>
      <c r="CY70" s="469">
        <f>SUM(CY71:CY93)</f>
        <v>0</v>
      </c>
      <c r="CZ70" s="469"/>
      <c r="DA70" s="412"/>
      <c r="DB70" s="413"/>
      <c r="DC70" s="469"/>
      <c r="DD70" s="469">
        <f>SUM(DD71:DD93)</f>
        <v>0</v>
      </c>
      <c r="DE70" s="469"/>
      <c r="DF70" s="412"/>
      <c r="DG70" s="413"/>
      <c r="DH70" s="469"/>
      <c r="DI70" s="469">
        <f>SUM(DI71:DI93)</f>
        <v>0</v>
      </c>
      <c r="DJ70" s="469"/>
      <c r="DK70" s="412"/>
      <c r="DL70" s="413"/>
      <c r="DM70" s="469"/>
      <c r="DN70" s="469">
        <f>SUM(DN71:DN93)</f>
        <v>0</v>
      </c>
      <c r="DO70" s="469"/>
      <c r="DP70" s="412"/>
      <c r="DQ70" s="413"/>
      <c r="DR70" s="469"/>
      <c r="DS70" s="469">
        <f>SUM(DS71:DS93)</f>
        <v>95904919</v>
      </c>
      <c r="DT70" s="469"/>
      <c r="DU70" s="412"/>
      <c r="DV70" s="413"/>
      <c r="DW70" s="469"/>
      <c r="DX70" s="469">
        <f>SUM(DX71:DX93)</f>
        <v>0</v>
      </c>
      <c r="DY70" s="469"/>
      <c r="DZ70" s="412"/>
      <c r="EA70" s="413"/>
      <c r="EB70" s="469"/>
      <c r="EC70" s="469">
        <f>SUM(EC71:EC93)</f>
        <v>0</v>
      </c>
      <c r="ED70" s="469"/>
      <c r="EE70" s="412"/>
      <c r="EF70" s="413"/>
      <c r="EG70" s="469"/>
      <c r="EH70" s="469">
        <f>SUM(EH71:EH93)</f>
        <v>0</v>
      </c>
      <c r="EI70" s="469"/>
      <c r="EJ70" s="412"/>
      <c r="EK70" s="413"/>
      <c r="EL70" s="469"/>
      <c r="EM70" s="469">
        <f>SUM(EM71:EM94)</f>
        <v>95904919</v>
      </c>
      <c r="EN70" s="468"/>
      <c r="EP70" s="314"/>
    </row>
    <row r="71" spans="4:148" ht="12.75" hidden="1" customHeight="1" x14ac:dyDescent="0.35">
      <c r="D71" s="301" t="s">
        <v>429</v>
      </c>
      <c r="F71" s="313"/>
      <c r="G71" s="313"/>
      <c r="H71" s="406">
        <v>0</v>
      </c>
      <c r="I71" s="420"/>
      <c r="J71" s="416"/>
      <c r="K71" s="417"/>
      <c r="L71" s="417"/>
      <c r="M71" s="406">
        <v>0</v>
      </c>
      <c r="N71" s="420"/>
      <c r="O71" s="416"/>
      <c r="P71" s="417"/>
      <c r="Q71" s="417"/>
      <c r="R71" s="406">
        <v>0</v>
      </c>
      <c r="S71" s="420"/>
      <c r="T71" s="416"/>
      <c r="U71" s="417"/>
      <c r="V71" s="417"/>
      <c r="W71" s="406">
        <v>0</v>
      </c>
      <c r="X71" s="420"/>
      <c r="Y71" s="416"/>
      <c r="Z71" s="417"/>
      <c r="AA71" s="417"/>
      <c r="AB71" s="406">
        <v>0</v>
      </c>
      <c r="AC71" s="420"/>
      <c r="AD71" s="416"/>
      <c r="AE71" s="417"/>
      <c r="AF71" s="417"/>
      <c r="AG71" s="406">
        <v>0</v>
      </c>
      <c r="AH71" s="420"/>
      <c r="AI71" s="416"/>
      <c r="AJ71" s="417"/>
      <c r="AK71" s="417"/>
      <c r="AL71" s="406">
        <v>0</v>
      </c>
      <c r="AM71" s="420"/>
      <c r="AN71" s="416"/>
      <c r="AO71" s="417"/>
      <c r="AP71" s="417"/>
      <c r="AQ71" s="406">
        <v>0</v>
      </c>
      <c r="AR71" s="420"/>
      <c r="AS71" s="416"/>
      <c r="AT71" s="417"/>
      <c r="AU71" s="417"/>
      <c r="AV71" s="406">
        <v>0</v>
      </c>
      <c r="AW71" s="420"/>
      <c r="AX71" s="416"/>
      <c r="AY71" s="417"/>
      <c r="AZ71" s="417"/>
      <c r="BA71" s="406">
        <v>0</v>
      </c>
      <c r="BB71" s="420"/>
      <c r="BC71" s="416"/>
      <c r="BD71" s="417"/>
      <c r="BE71" s="417"/>
      <c r="BF71" s="406">
        <v>0</v>
      </c>
      <c r="BG71" s="420"/>
      <c r="BH71" s="416"/>
      <c r="BI71" s="417"/>
      <c r="BJ71" s="417"/>
      <c r="BK71" s="406">
        <v>0</v>
      </c>
      <c r="BL71" s="420"/>
      <c r="BM71" s="416"/>
      <c r="BN71" s="417"/>
      <c r="BO71" s="417"/>
      <c r="BP71" s="406">
        <v>0</v>
      </c>
      <c r="BQ71" s="420"/>
      <c r="BR71" s="416"/>
      <c r="BS71" s="417"/>
      <c r="BT71" s="417"/>
      <c r="BU71" s="416">
        <f>SUM(M71:BP71)</f>
        <v>0</v>
      </c>
      <c r="BV71" s="420"/>
      <c r="BW71" s="416"/>
      <c r="BX71" s="417"/>
      <c r="BY71" s="417"/>
      <c r="BZ71" s="406">
        <v>0</v>
      </c>
      <c r="CA71" s="420"/>
      <c r="CB71" s="416"/>
      <c r="CC71" s="417"/>
      <c r="CD71" s="417"/>
      <c r="CE71" s="406">
        <v>0</v>
      </c>
      <c r="CF71" s="420"/>
      <c r="CG71" s="416"/>
      <c r="CH71" s="417"/>
      <c r="CI71" s="417"/>
      <c r="CJ71" s="406">
        <v>0</v>
      </c>
      <c r="CK71" s="420"/>
      <c r="CL71" s="416"/>
      <c r="CM71" s="417"/>
      <c r="CN71" s="417"/>
      <c r="CO71" s="406">
        <v>0</v>
      </c>
      <c r="CP71" s="420"/>
      <c r="CQ71" s="416"/>
      <c r="CR71" s="417"/>
      <c r="CS71" s="417"/>
      <c r="CT71" s="406">
        <v>0</v>
      </c>
      <c r="CU71" s="420"/>
      <c r="CV71" s="416"/>
      <c r="CW71" s="417"/>
      <c r="CX71" s="417"/>
      <c r="CY71" s="406">
        <v>0</v>
      </c>
      <c r="CZ71" s="420"/>
      <c r="DA71" s="416"/>
      <c r="DB71" s="417"/>
      <c r="DC71" s="417"/>
      <c r="DD71" s="406">
        <v>0</v>
      </c>
      <c r="DE71" s="420"/>
      <c r="DF71" s="416"/>
      <c r="DG71" s="417"/>
      <c r="DH71" s="417"/>
      <c r="DI71" s="406">
        <v>0</v>
      </c>
      <c r="DJ71" s="420"/>
      <c r="DK71" s="416"/>
      <c r="DL71" s="417"/>
      <c r="DM71" s="417"/>
      <c r="DN71" s="406">
        <v>0</v>
      </c>
      <c r="DO71" s="420"/>
      <c r="DP71" s="416"/>
      <c r="DQ71" s="417"/>
      <c r="DR71" s="417"/>
      <c r="DS71" s="406">
        <v>0</v>
      </c>
      <c r="DT71" s="420"/>
      <c r="DU71" s="416"/>
      <c r="DV71" s="417"/>
      <c r="DW71" s="417"/>
      <c r="DX71" s="406">
        <v>0</v>
      </c>
      <c r="DY71" s="420"/>
      <c r="DZ71" s="416"/>
      <c r="EA71" s="417"/>
      <c r="EB71" s="417"/>
      <c r="EC71" s="406">
        <v>0</v>
      </c>
      <c r="ED71" s="420"/>
      <c r="EE71" s="416"/>
      <c r="EF71" s="417"/>
      <c r="EG71" s="417"/>
      <c r="EH71" s="406">
        <v>0</v>
      </c>
      <c r="EI71" s="420"/>
      <c r="EJ71" s="416"/>
      <c r="EK71" s="417"/>
      <c r="EL71" s="417"/>
      <c r="EM71" s="416">
        <f>SUM(CE71:CE71)</f>
        <v>0</v>
      </c>
      <c r="EN71" s="329"/>
      <c r="EP71" s="301"/>
      <c r="EQ71" s="290"/>
      <c r="ER71" s="290"/>
    </row>
    <row r="72" spans="4:148" ht="12.75" customHeight="1" x14ac:dyDescent="0.35">
      <c r="D72" s="301" t="s">
        <v>430</v>
      </c>
      <c r="F72" s="313"/>
      <c r="G72" s="337"/>
      <c r="H72" s="428">
        <v>0</v>
      </c>
      <c r="I72" s="429"/>
      <c r="J72" s="416"/>
      <c r="K72" s="417"/>
      <c r="L72" s="337"/>
      <c r="M72" s="428">
        <v>0</v>
      </c>
      <c r="N72" s="429"/>
      <c r="O72" s="416"/>
      <c r="P72" s="417"/>
      <c r="Q72" s="417"/>
      <c r="R72" s="342">
        <v>0</v>
      </c>
      <c r="S72" s="420"/>
      <c r="T72" s="416"/>
      <c r="U72" s="417"/>
      <c r="V72" s="417"/>
      <c r="W72" s="342">
        <v>0</v>
      </c>
      <c r="X72" s="420"/>
      <c r="Y72" s="416"/>
      <c r="Z72" s="417"/>
      <c r="AA72" s="417"/>
      <c r="AB72" s="342">
        <v>0</v>
      </c>
      <c r="AC72" s="420"/>
      <c r="AD72" s="416"/>
      <c r="AE72" s="417"/>
      <c r="AF72" s="417"/>
      <c r="AG72" s="342">
        <v>0</v>
      </c>
      <c r="AH72" s="420"/>
      <c r="AI72" s="416"/>
      <c r="AJ72" s="417"/>
      <c r="AK72" s="417"/>
      <c r="AL72" s="342">
        <v>0</v>
      </c>
      <c r="AM72" s="420"/>
      <c r="AN72" s="416"/>
      <c r="AO72" s="417"/>
      <c r="AP72" s="417"/>
      <c r="AQ72" s="342">
        <v>0</v>
      </c>
      <c r="AR72" s="420"/>
      <c r="AS72" s="416"/>
      <c r="AT72" s="417"/>
      <c r="AU72" s="417"/>
      <c r="AV72" s="342">
        <v>0</v>
      </c>
      <c r="AW72" s="420"/>
      <c r="AX72" s="416"/>
      <c r="AY72" s="417"/>
      <c r="AZ72" s="417"/>
      <c r="BA72" s="342">
        <v>0</v>
      </c>
      <c r="BB72" s="420"/>
      <c r="BC72" s="416"/>
      <c r="BD72" s="417"/>
      <c r="BE72" s="417"/>
      <c r="BF72" s="342">
        <v>0</v>
      </c>
      <c r="BG72" s="420"/>
      <c r="BH72" s="416"/>
      <c r="BI72" s="417"/>
      <c r="BJ72" s="337"/>
      <c r="BK72" s="428">
        <v>0</v>
      </c>
      <c r="BL72" s="429"/>
      <c r="BM72" s="416"/>
      <c r="BN72" s="417"/>
      <c r="BO72" s="337"/>
      <c r="BP72" s="428">
        <v>0</v>
      </c>
      <c r="BQ72" s="429"/>
      <c r="BR72" s="416"/>
      <c r="BS72" s="417"/>
      <c r="BT72" s="337"/>
      <c r="BU72" s="428">
        <f t="shared" ref="BU72:BU92" si="2">SUM(M72:BP72)</f>
        <v>0</v>
      </c>
      <c r="BV72" s="429"/>
      <c r="BW72" s="416"/>
      <c r="BX72" s="417"/>
      <c r="BY72" s="337"/>
      <c r="BZ72" s="428">
        <v>95904919</v>
      </c>
      <c r="CA72" s="429"/>
      <c r="CB72" s="416"/>
      <c r="CC72" s="417"/>
      <c r="CD72" s="337"/>
      <c r="CE72" s="428">
        <v>0</v>
      </c>
      <c r="CF72" s="429"/>
      <c r="CG72" s="416"/>
      <c r="CH72" s="417"/>
      <c r="CI72" s="417"/>
      <c r="CJ72" s="342">
        <v>0</v>
      </c>
      <c r="CK72" s="420"/>
      <c r="CL72" s="416"/>
      <c r="CM72" s="417"/>
      <c r="CN72" s="417"/>
      <c r="CO72" s="342">
        <v>0</v>
      </c>
      <c r="CP72" s="420"/>
      <c r="CQ72" s="416"/>
      <c r="CR72" s="417"/>
      <c r="CS72" s="417"/>
      <c r="CT72" s="342">
        <v>0</v>
      </c>
      <c r="CU72" s="420"/>
      <c r="CV72" s="416"/>
      <c r="CW72" s="417"/>
      <c r="CX72" s="417"/>
      <c r="CY72" s="342">
        <v>0</v>
      </c>
      <c r="CZ72" s="420"/>
      <c r="DA72" s="416"/>
      <c r="DB72" s="417"/>
      <c r="DC72" s="417"/>
      <c r="DD72" s="342">
        <v>0</v>
      </c>
      <c r="DE72" s="420"/>
      <c r="DF72" s="416"/>
      <c r="DG72" s="417"/>
      <c r="DH72" s="417"/>
      <c r="DI72" s="342">
        <v>0</v>
      </c>
      <c r="DJ72" s="420"/>
      <c r="DK72" s="416"/>
      <c r="DL72" s="417"/>
      <c r="DM72" s="417"/>
      <c r="DN72" s="342">
        <v>0</v>
      </c>
      <c r="DO72" s="420"/>
      <c r="DP72" s="416"/>
      <c r="DQ72" s="417"/>
      <c r="DR72" s="417"/>
      <c r="DS72" s="342">
        <v>95904919</v>
      </c>
      <c r="DT72" s="420"/>
      <c r="DU72" s="416"/>
      <c r="DV72" s="417"/>
      <c r="DW72" s="417"/>
      <c r="DX72" s="342">
        <v>0</v>
      </c>
      <c r="DY72" s="420"/>
      <c r="DZ72" s="416"/>
      <c r="EA72" s="417"/>
      <c r="EB72" s="337"/>
      <c r="EC72" s="428">
        <v>0</v>
      </c>
      <c r="ED72" s="429"/>
      <c r="EE72" s="416"/>
      <c r="EF72" s="417"/>
      <c r="EG72" s="337"/>
      <c r="EH72" s="428">
        <v>0</v>
      </c>
      <c r="EI72" s="429"/>
      <c r="EJ72" s="416"/>
      <c r="EK72" s="417"/>
      <c r="EL72" s="337"/>
      <c r="EM72" s="428">
        <f>SUM(CE72:EH72)</f>
        <v>95904919</v>
      </c>
      <c r="EN72" s="429"/>
      <c r="EP72" s="301"/>
      <c r="EQ72" s="290"/>
      <c r="ER72" s="290"/>
    </row>
    <row r="73" spans="4:148" ht="12.75" hidden="1" customHeight="1" x14ac:dyDescent="0.35">
      <c r="D73" s="301" t="s">
        <v>431</v>
      </c>
      <c r="F73" s="313"/>
      <c r="G73" s="313"/>
      <c r="H73" s="342">
        <v>0</v>
      </c>
      <c r="I73" s="420"/>
      <c r="J73" s="416"/>
      <c r="K73" s="417"/>
      <c r="L73" s="417"/>
      <c r="M73" s="342">
        <v>0</v>
      </c>
      <c r="N73" s="420"/>
      <c r="O73" s="416"/>
      <c r="P73" s="417"/>
      <c r="Q73" s="417"/>
      <c r="R73" s="342">
        <v>0</v>
      </c>
      <c r="S73" s="420"/>
      <c r="T73" s="416"/>
      <c r="U73" s="417"/>
      <c r="V73" s="417"/>
      <c r="W73" s="342">
        <v>0</v>
      </c>
      <c r="X73" s="420"/>
      <c r="Y73" s="416"/>
      <c r="Z73" s="417"/>
      <c r="AA73" s="417"/>
      <c r="AB73" s="342">
        <v>0</v>
      </c>
      <c r="AC73" s="420"/>
      <c r="AD73" s="416"/>
      <c r="AE73" s="417"/>
      <c r="AF73" s="417"/>
      <c r="AG73" s="342">
        <v>0</v>
      </c>
      <c r="AH73" s="420"/>
      <c r="AI73" s="416"/>
      <c r="AJ73" s="417"/>
      <c r="AK73" s="417"/>
      <c r="AL73" s="342">
        <v>0</v>
      </c>
      <c r="AM73" s="420"/>
      <c r="AN73" s="416"/>
      <c r="AO73" s="417"/>
      <c r="AP73" s="417"/>
      <c r="AQ73" s="342">
        <v>0</v>
      </c>
      <c r="AR73" s="420"/>
      <c r="AS73" s="416"/>
      <c r="AT73" s="417"/>
      <c r="AU73" s="417"/>
      <c r="AV73" s="342">
        <v>0</v>
      </c>
      <c r="AW73" s="420"/>
      <c r="AX73" s="416"/>
      <c r="AY73" s="417"/>
      <c r="AZ73" s="417"/>
      <c r="BA73" s="342">
        <v>0</v>
      </c>
      <c r="BB73" s="420"/>
      <c r="BC73" s="416"/>
      <c r="BD73" s="417"/>
      <c r="BE73" s="417"/>
      <c r="BF73" s="342">
        <v>0</v>
      </c>
      <c r="BG73" s="420"/>
      <c r="BH73" s="416"/>
      <c r="BI73" s="417"/>
      <c r="BJ73" s="417"/>
      <c r="BK73" s="342">
        <v>0</v>
      </c>
      <c r="BL73" s="420"/>
      <c r="BM73" s="416"/>
      <c r="BN73" s="417"/>
      <c r="BO73" s="417"/>
      <c r="BP73" s="342">
        <v>0</v>
      </c>
      <c r="BQ73" s="420"/>
      <c r="BR73" s="416"/>
      <c r="BS73" s="417"/>
      <c r="BT73" s="417"/>
      <c r="BU73" s="416">
        <f t="shared" si="2"/>
        <v>0</v>
      </c>
      <c r="BV73" s="420"/>
      <c r="BW73" s="416"/>
      <c r="BX73" s="417"/>
      <c r="BY73" s="417"/>
      <c r="BZ73" s="342">
        <v>0</v>
      </c>
      <c r="CA73" s="420"/>
      <c r="CB73" s="416"/>
      <c r="CC73" s="417"/>
      <c r="CD73" s="417"/>
      <c r="CE73" s="342">
        <v>0</v>
      </c>
      <c r="CF73" s="420"/>
      <c r="CG73" s="416"/>
      <c r="CH73" s="417"/>
      <c r="CI73" s="417"/>
      <c r="CJ73" s="342">
        <v>0</v>
      </c>
      <c r="CK73" s="420"/>
      <c r="CL73" s="416"/>
      <c r="CM73" s="417"/>
      <c r="CN73" s="417"/>
      <c r="CO73" s="342">
        <v>0</v>
      </c>
      <c r="CP73" s="420"/>
      <c r="CQ73" s="416"/>
      <c r="CR73" s="417"/>
      <c r="CS73" s="417"/>
      <c r="CT73" s="342">
        <v>0</v>
      </c>
      <c r="CU73" s="420"/>
      <c r="CV73" s="416"/>
      <c r="CW73" s="417"/>
      <c r="CX73" s="417"/>
      <c r="CY73" s="342">
        <v>0</v>
      </c>
      <c r="CZ73" s="420"/>
      <c r="DA73" s="416"/>
      <c r="DB73" s="417"/>
      <c r="DC73" s="417"/>
      <c r="DD73" s="342">
        <v>0</v>
      </c>
      <c r="DE73" s="420"/>
      <c r="DF73" s="416"/>
      <c r="DG73" s="417"/>
      <c r="DH73" s="417"/>
      <c r="DI73" s="342">
        <v>0</v>
      </c>
      <c r="DJ73" s="420"/>
      <c r="DK73" s="416"/>
      <c r="DL73" s="417"/>
      <c r="DM73" s="417"/>
      <c r="DN73" s="342">
        <v>0</v>
      </c>
      <c r="DO73" s="420"/>
      <c r="DP73" s="416"/>
      <c r="DQ73" s="417"/>
      <c r="DR73" s="417"/>
      <c r="DS73" s="342">
        <v>0</v>
      </c>
      <c r="DT73" s="420"/>
      <c r="DU73" s="416"/>
      <c r="DV73" s="417"/>
      <c r="DW73" s="417"/>
      <c r="DX73" s="342">
        <v>0</v>
      </c>
      <c r="DY73" s="420"/>
      <c r="DZ73" s="416"/>
      <c r="EA73" s="417"/>
      <c r="EB73" s="417"/>
      <c r="EC73" s="342">
        <v>0</v>
      </c>
      <c r="ED73" s="420"/>
      <c r="EE73" s="416"/>
      <c r="EF73" s="417"/>
      <c r="EG73" s="417"/>
      <c r="EH73" s="342">
        <v>0</v>
      </c>
      <c r="EI73" s="420"/>
      <c r="EJ73" s="416"/>
      <c r="EK73" s="417"/>
      <c r="EL73" s="417"/>
      <c r="EM73" s="416">
        <f t="shared" ref="EM73:EM92" si="3">SUM(CE73:EH73)</f>
        <v>0</v>
      </c>
      <c r="EN73" s="329"/>
      <c r="EP73" s="301"/>
      <c r="EQ73" s="290"/>
      <c r="ER73" s="290"/>
    </row>
    <row r="74" spans="4:148" ht="12.75" hidden="1" customHeight="1" x14ac:dyDescent="0.35">
      <c r="D74" s="301" t="s">
        <v>432</v>
      </c>
      <c r="F74" s="313"/>
      <c r="G74" s="313"/>
      <c r="H74" s="342">
        <v>0</v>
      </c>
      <c r="I74" s="420"/>
      <c r="J74" s="416"/>
      <c r="K74" s="417"/>
      <c r="L74" s="417"/>
      <c r="M74" s="342">
        <v>0</v>
      </c>
      <c r="N74" s="420"/>
      <c r="O74" s="416"/>
      <c r="P74" s="417"/>
      <c r="Q74" s="417"/>
      <c r="R74" s="342">
        <v>0</v>
      </c>
      <c r="S74" s="420"/>
      <c r="T74" s="416"/>
      <c r="U74" s="417"/>
      <c r="V74" s="417"/>
      <c r="W74" s="342">
        <v>0</v>
      </c>
      <c r="X74" s="420"/>
      <c r="Y74" s="416"/>
      <c r="Z74" s="417"/>
      <c r="AA74" s="417"/>
      <c r="AB74" s="342">
        <v>0</v>
      </c>
      <c r="AC74" s="420"/>
      <c r="AD74" s="416"/>
      <c r="AE74" s="417"/>
      <c r="AF74" s="417"/>
      <c r="AG74" s="342">
        <v>0</v>
      </c>
      <c r="AH74" s="420"/>
      <c r="AI74" s="416"/>
      <c r="AJ74" s="417"/>
      <c r="AK74" s="417"/>
      <c r="AL74" s="342">
        <v>0</v>
      </c>
      <c r="AM74" s="420"/>
      <c r="AN74" s="416"/>
      <c r="AO74" s="417"/>
      <c r="AP74" s="417"/>
      <c r="AQ74" s="342">
        <v>0</v>
      </c>
      <c r="AR74" s="420"/>
      <c r="AS74" s="416"/>
      <c r="AT74" s="417"/>
      <c r="AU74" s="417"/>
      <c r="AV74" s="342">
        <v>0</v>
      </c>
      <c r="AW74" s="420"/>
      <c r="AX74" s="416"/>
      <c r="AY74" s="417"/>
      <c r="AZ74" s="417"/>
      <c r="BA74" s="342">
        <v>0</v>
      </c>
      <c r="BB74" s="420"/>
      <c r="BC74" s="416"/>
      <c r="BD74" s="417"/>
      <c r="BE74" s="417"/>
      <c r="BF74" s="342">
        <v>0</v>
      </c>
      <c r="BG74" s="420"/>
      <c r="BH74" s="416"/>
      <c r="BI74" s="417"/>
      <c r="BJ74" s="417"/>
      <c r="BK74" s="342">
        <v>0</v>
      </c>
      <c r="BL74" s="420"/>
      <c r="BM74" s="416"/>
      <c r="BN74" s="417"/>
      <c r="BO74" s="417"/>
      <c r="BP74" s="342">
        <v>0</v>
      </c>
      <c r="BQ74" s="420"/>
      <c r="BR74" s="416"/>
      <c r="BS74" s="417"/>
      <c r="BT74" s="417"/>
      <c r="BU74" s="416">
        <f t="shared" si="2"/>
        <v>0</v>
      </c>
      <c r="BV74" s="420"/>
      <c r="BW74" s="416"/>
      <c r="BX74" s="417"/>
      <c r="BY74" s="417"/>
      <c r="BZ74" s="342">
        <v>0</v>
      </c>
      <c r="CA74" s="420"/>
      <c r="CB74" s="416"/>
      <c r="CC74" s="417"/>
      <c r="CD74" s="417"/>
      <c r="CE74" s="342">
        <v>0</v>
      </c>
      <c r="CF74" s="420"/>
      <c r="CG74" s="416"/>
      <c r="CH74" s="417"/>
      <c r="CI74" s="417"/>
      <c r="CJ74" s="342">
        <v>0</v>
      </c>
      <c r="CK74" s="420"/>
      <c r="CL74" s="416"/>
      <c r="CM74" s="417"/>
      <c r="CN74" s="417"/>
      <c r="CO74" s="342">
        <v>0</v>
      </c>
      <c r="CP74" s="420"/>
      <c r="CQ74" s="416"/>
      <c r="CR74" s="417"/>
      <c r="CS74" s="417"/>
      <c r="CT74" s="342">
        <v>0</v>
      </c>
      <c r="CU74" s="420"/>
      <c r="CV74" s="416"/>
      <c r="CW74" s="417"/>
      <c r="CX74" s="417"/>
      <c r="CY74" s="342">
        <v>0</v>
      </c>
      <c r="CZ74" s="420"/>
      <c r="DA74" s="416"/>
      <c r="DB74" s="417"/>
      <c r="DC74" s="417"/>
      <c r="DD74" s="342">
        <v>0</v>
      </c>
      <c r="DE74" s="420"/>
      <c r="DF74" s="416"/>
      <c r="DG74" s="417"/>
      <c r="DH74" s="417"/>
      <c r="DI74" s="342">
        <v>0</v>
      </c>
      <c r="DJ74" s="420"/>
      <c r="DK74" s="416"/>
      <c r="DL74" s="417"/>
      <c r="DM74" s="417"/>
      <c r="DN74" s="342">
        <v>0</v>
      </c>
      <c r="DO74" s="420"/>
      <c r="DP74" s="416"/>
      <c r="DQ74" s="417"/>
      <c r="DR74" s="417"/>
      <c r="DS74" s="342">
        <v>0</v>
      </c>
      <c r="DT74" s="420"/>
      <c r="DU74" s="416"/>
      <c r="DV74" s="417"/>
      <c r="DW74" s="417"/>
      <c r="DX74" s="342">
        <v>0</v>
      </c>
      <c r="DY74" s="420"/>
      <c r="DZ74" s="416"/>
      <c r="EA74" s="417"/>
      <c r="EB74" s="417"/>
      <c r="EC74" s="342">
        <v>0</v>
      </c>
      <c r="ED74" s="420"/>
      <c r="EE74" s="416"/>
      <c r="EF74" s="417"/>
      <c r="EG74" s="417"/>
      <c r="EH74" s="342">
        <v>0</v>
      </c>
      <c r="EI74" s="420"/>
      <c r="EJ74" s="416"/>
      <c r="EK74" s="417"/>
      <c r="EL74" s="417"/>
      <c r="EM74" s="416">
        <f t="shared" si="3"/>
        <v>0</v>
      </c>
      <c r="EN74" s="329"/>
      <c r="EP74" s="301"/>
      <c r="EQ74" s="290"/>
      <c r="ER74" s="290"/>
    </row>
    <row r="75" spans="4:148" ht="12.75" hidden="1" customHeight="1" x14ac:dyDescent="0.35">
      <c r="D75" s="301" t="s">
        <v>359</v>
      </c>
      <c r="F75" s="313"/>
      <c r="G75" s="313"/>
      <c r="H75" s="342">
        <v>0</v>
      </c>
      <c r="I75" s="420"/>
      <c r="J75" s="416"/>
      <c r="K75" s="417"/>
      <c r="L75" s="417"/>
      <c r="M75" s="342">
        <v>0</v>
      </c>
      <c r="N75" s="420"/>
      <c r="O75" s="416"/>
      <c r="P75" s="417"/>
      <c r="Q75" s="417"/>
      <c r="R75" s="342">
        <v>0</v>
      </c>
      <c r="S75" s="420"/>
      <c r="T75" s="416"/>
      <c r="U75" s="417"/>
      <c r="V75" s="417"/>
      <c r="W75" s="342">
        <v>0</v>
      </c>
      <c r="X75" s="420"/>
      <c r="Y75" s="416"/>
      <c r="Z75" s="417"/>
      <c r="AA75" s="417"/>
      <c r="AB75" s="342">
        <v>0</v>
      </c>
      <c r="AC75" s="420"/>
      <c r="AD75" s="416"/>
      <c r="AE75" s="417"/>
      <c r="AF75" s="417"/>
      <c r="AG75" s="342">
        <v>0</v>
      </c>
      <c r="AH75" s="420"/>
      <c r="AI75" s="416"/>
      <c r="AJ75" s="417"/>
      <c r="AK75" s="417"/>
      <c r="AL75" s="342">
        <v>0</v>
      </c>
      <c r="AM75" s="420"/>
      <c r="AN75" s="416"/>
      <c r="AO75" s="417"/>
      <c r="AP75" s="417"/>
      <c r="AQ75" s="342">
        <v>0</v>
      </c>
      <c r="AR75" s="420"/>
      <c r="AS75" s="416"/>
      <c r="AT75" s="417"/>
      <c r="AU75" s="417"/>
      <c r="AV75" s="342">
        <v>0</v>
      </c>
      <c r="AW75" s="420"/>
      <c r="AX75" s="416"/>
      <c r="AY75" s="417"/>
      <c r="AZ75" s="417"/>
      <c r="BA75" s="342">
        <v>0</v>
      </c>
      <c r="BB75" s="420"/>
      <c r="BC75" s="416"/>
      <c r="BD75" s="417"/>
      <c r="BE75" s="417"/>
      <c r="BF75" s="342">
        <v>0</v>
      </c>
      <c r="BG75" s="420"/>
      <c r="BH75" s="416"/>
      <c r="BI75" s="417"/>
      <c r="BJ75" s="417"/>
      <c r="BK75" s="342">
        <v>0</v>
      </c>
      <c r="BL75" s="420"/>
      <c r="BM75" s="416"/>
      <c r="BN75" s="417"/>
      <c r="BO75" s="417"/>
      <c r="BP75" s="342">
        <v>0</v>
      </c>
      <c r="BQ75" s="420"/>
      <c r="BR75" s="416"/>
      <c r="BS75" s="417"/>
      <c r="BT75" s="417"/>
      <c r="BU75" s="416">
        <f t="shared" si="2"/>
        <v>0</v>
      </c>
      <c r="BV75" s="420"/>
      <c r="BW75" s="416"/>
      <c r="BX75" s="417"/>
      <c r="BY75" s="417"/>
      <c r="BZ75" s="342">
        <v>0</v>
      </c>
      <c r="CA75" s="420"/>
      <c r="CB75" s="416"/>
      <c r="CC75" s="417"/>
      <c r="CD75" s="417"/>
      <c r="CE75" s="342">
        <v>0</v>
      </c>
      <c r="CF75" s="420"/>
      <c r="CG75" s="416"/>
      <c r="CH75" s="417"/>
      <c r="CI75" s="417"/>
      <c r="CJ75" s="342">
        <v>0</v>
      </c>
      <c r="CK75" s="420"/>
      <c r="CL75" s="416"/>
      <c r="CM75" s="417"/>
      <c r="CN75" s="417"/>
      <c r="CO75" s="342">
        <v>0</v>
      </c>
      <c r="CP75" s="420"/>
      <c r="CQ75" s="416"/>
      <c r="CR75" s="417"/>
      <c r="CS75" s="417"/>
      <c r="CT75" s="342">
        <v>0</v>
      </c>
      <c r="CU75" s="420"/>
      <c r="CV75" s="416"/>
      <c r="CW75" s="417"/>
      <c r="CX75" s="417"/>
      <c r="CY75" s="342">
        <v>0</v>
      </c>
      <c r="CZ75" s="420"/>
      <c r="DA75" s="416"/>
      <c r="DB75" s="417"/>
      <c r="DC75" s="417"/>
      <c r="DD75" s="342">
        <v>0</v>
      </c>
      <c r="DE75" s="420"/>
      <c r="DF75" s="416"/>
      <c r="DG75" s="417"/>
      <c r="DH75" s="417"/>
      <c r="DI75" s="342">
        <v>0</v>
      </c>
      <c r="DJ75" s="420"/>
      <c r="DK75" s="416"/>
      <c r="DL75" s="417"/>
      <c r="DM75" s="417"/>
      <c r="DN75" s="342">
        <v>0</v>
      </c>
      <c r="DO75" s="420"/>
      <c r="DP75" s="416"/>
      <c r="DQ75" s="417"/>
      <c r="DR75" s="417"/>
      <c r="DS75" s="342">
        <v>0</v>
      </c>
      <c r="DT75" s="420"/>
      <c r="DU75" s="416"/>
      <c r="DV75" s="417"/>
      <c r="DW75" s="417"/>
      <c r="DX75" s="342">
        <v>0</v>
      </c>
      <c r="DY75" s="420"/>
      <c r="DZ75" s="416"/>
      <c r="EA75" s="417"/>
      <c r="EB75" s="417"/>
      <c r="EC75" s="342">
        <v>0</v>
      </c>
      <c r="ED75" s="420"/>
      <c r="EE75" s="416"/>
      <c r="EF75" s="417"/>
      <c r="EG75" s="417"/>
      <c r="EH75" s="342">
        <v>0</v>
      </c>
      <c r="EI75" s="420"/>
      <c r="EJ75" s="416"/>
      <c r="EK75" s="417"/>
      <c r="EL75" s="417"/>
      <c r="EM75" s="416">
        <f t="shared" si="3"/>
        <v>0</v>
      </c>
      <c r="EN75" s="329"/>
      <c r="EP75" s="301"/>
      <c r="EQ75" s="290"/>
      <c r="ER75" s="290"/>
    </row>
    <row r="76" spans="4:148" ht="12.75" hidden="1" customHeight="1" x14ac:dyDescent="0.35">
      <c r="D76" s="301" t="s">
        <v>360</v>
      </c>
      <c r="F76" s="313"/>
      <c r="G76" s="313"/>
      <c r="H76" s="342">
        <v>0</v>
      </c>
      <c r="I76" s="420"/>
      <c r="J76" s="416"/>
      <c r="K76" s="417"/>
      <c r="L76" s="417"/>
      <c r="M76" s="342">
        <v>0</v>
      </c>
      <c r="N76" s="420"/>
      <c r="O76" s="416"/>
      <c r="P76" s="417"/>
      <c r="Q76" s="417"/>
      <c r="R76" s="342">
        <v>0</v>
      </c>
      <c r="S76" s="420"/>
      <c r="T76" s="416"/>
      <c r="U76" s="417"/>
      <c r="V76" s="417"/>
      <c r="W76" s="342">
        <v>0</v>
      </c>
      <c r="X76" s="420"/>
      <c r="Y76" s="416"/>
      <c r="Z76" s="417"/>
      <c r="AA76" s="417"/>
      <c r="AB76" s="342">
        <v>0</v>
      </c>
      <c r="AC76" s="420"/>
      <c r="AD76" s="416"/>
      <c r="AE76" s="417"/>
      <c r="AF76" s="417"/>
      <c r="AG76" s="342">
        <v>0</v>
      </c>
      <c r="AH76" s="420"/>
      <c r="AI76" s="416"/>
      <c r="AJ76" s="417"/>
      <c r="AK76" s="417"/>
      <c r="AL76" s="342">
        <v>0</v>
      </c>
      <c r="AM76" s="420"/>
      <c r="AN76" s="416"/>
      <c r="AO76" s="417"/>
      <c r="AP76" s="417"/>
      <c r="AQ76" s="342">
        <v>0</v>
      </c>
      <c r="AR76" s="420"/>
      <c r="AS76" s="416"/>
      <c r="AT76" s="417"/>
      <c r="AU76" s="417"/>
      <c r="AV76" s="342">
        <v>0</v>
      </c>
      <c r="AW76" s="420"/>
      <c r="AX76" s="416"/>
      <c r="AY76" s="417"/>
      <c r="AZ76" s="417"/>
      <c r="BA76" s="342">
        <v>0</v>
      </c>
      <c r="BB76" s="420"/>
      <c r="BC76" s="416"/>
      <c r="BD76" s="417"/>
      <c r="BE76" s="417"/>
      <c r="BF76" s="342">
        <v>0</v>
      </c>
      <c r="BG76" s="420"/>
      <c r="BH76" s="416"/>
      <c r="BI76" s="417"/>
      <c r="BJ76" s="417"/>
      <c r="BK76" s="342">
        <v>0</v>
      </c>
      <c r="BL76" s="420"/>
      <c r="BM76" s="416"/>
      <c r="BN76" s="417"/>
      <c r="BO76" s="417"/>
      <c r="BP76" s="342">
        <v>0</v>
      </c>
      <c r="BQ76" s="420"/>
      <c r="BR76" s="416"/>
      <c r="BS76" s="417"/>
      <c r="BT76" s="417"/>
      <c r="BU76" s="416">
        <f t="shared" si="2"/>
        <v>0</v>
      </c>
      <c r="BV76" s="420"/>
      <c r="BW76" s="416"/>
      <c r="BX76" s="417"/>
      <c r="BY76" s="417"/>
      <c r="BZ76" s="342">
        <v>0</v>
      </c>
      <c r="CA76" s="420"/>
      <c r="CB76" s="416"/>
      <c r="CC76" s="417"/>
      <c r="CD76" s="417"/>
      <c r="CE76" s="342">
        <v>0</v>
      </c>
      <c r="CF76" s="420"/>
      <c r="CG76" s="416"/>
      <c r="CH76" s="417"/>
      <c r="CI76" s="417"/>
      <c r="CJ76" s="342">
        <v>0</v>
      </c>
      <c r="CK76" s="420"/>
      <c r="CL76" s="416"/>
      <c r="CM76" s="417"/>
      <c r="CN76" s="417"/>
      <c r="CO76" s="342">
        <v>0</v>
      </c>
      <c r="CP76" s="420"/>
      <c r="CQ76" s="416"/>
      <c r="CR76" s="417"/>
      <c r="CS76" s="417"/>
      <c r="CT76" s="342">
        <v>0</v>
      </c>
      <c r="CU76" s="420"/>
      <c r="CV76" s="416"/>
      <c r="CW76" s="417"/>
      <c r="CX76" s="417"/>
      <c r="CY76" s="342">
        <v>0</v>
      </c>
      <c r="CZ76" s="420"/>
      <c r="DA76" s="416"/>
      <c r="DB76" s="417"/>
      <c r="DC76" s="417"/>
      <c r="DD76" s="342">
        <v>0</v>
      </c>
      <c r="DE76" s="420"/>
      <c r="DF76" s="416"/>
      <c r="DG76" s="417"/>
      <c r="DH76" s="417"/>
      <c r="DI76" s="342">
        <v>0</v>
      </c>
      <c r="DJ76" s="420"/>
      <c r="DK76" s="416"/>
      <c r="DL76" s="417"/>
      <c r="DM76" s="417"/>
      <c r="DN76" s="342">
        <v>0</v>
      </c>
      <c r="DO76" s="420"/>
      <c r="DP76" s="416"/>
      <c r="DQ76" s="417"/>
      <c r="DR76" s="417"/>
      <c r="DS76" s="342">
        <v>0</v>
      </c>
      <c r="DT76" s="420"/>
      <c r="DU76" s="416"/>
      <c r="DV76" s="417"/>
      <c r="DW76" s="417"/>
      <c r="DX76" s="342">
        <v>0</v>
      </c>
      <c r="DY76" s="420"/>
      <c r="DZ76" s="416"/>
      <c r="EA76" s="417"/>
      <c r="EB76" s="417"/>
      <c r="EC76" s="342">
        <v>0</v>
      </c>
      <c r="ED76" s="420"/>
      <c r="EE76" s="416"/>
      <c r="EF76" s="417"/>
      <c r="EG76" s="417"/>
      <c r="EH76" s="342">
        <v>0</v>
      </c>
      <c r="EI76" s="420"/>
      <c r="EJ76" s="416"/>
      <c r="EK76" s="417"/>
      <c r="EL76" s="417"/>
      <c r="EM76" s="416">
        <f t="shared" si="3"/>
        <v>0</v>
      </c>
      <c r="EN76" s="329"/>
      <c r="EP76" s="301"/>
      <c r="EQ76" s="290"/>
      <c r="ER76" s="290"/>
    </row>
    <row r="77" spans="4:148" ht="12.75" hidden="1" customHeight="1" x14ac:dyDescent="0.35">
      <c r="D77" s="301" t="s">
        <v>361</v>
      </c>
      <c r="F77" s="313"/>
      <c r="G77" s="313"/>
      <c r="H77" s="342">
        <v>0</v>
      </c>
      <c r="I77" s="420"/>
      <c r="J77" s="416"/>
      <c r="K77" s="417"/>
      <c r="L77" s="417"/>
      <c r="M77" s="342">
        <v>0</v>
      </c>
      <c r="N77" s="420"/>
      <c r="O77" s="416"/>
      <c r="P77" s="417"/>
      <c r="Q77" s="417"/>
      <c r="R77" s="342">
        <v>0</v>
      </c>
      <c r="S77" s="420"/>
      <c r="T77" s="416"/>
      <c r="U77" s="417"/>
      <c r="V77" s="417"/>
      <c r="W77" s="342">
        <v>0</v>
      </c>
      <c r="X77" s="420"/>
      <c r="Y77" s="416"/>
      <c r="Z77" s="417"/>
      <c r="AA77" s="417"/>
      <c r="AB77" s="342">
        <v>0</v>
      </c>
      <c r="AC77" s="420"/>
      <c r="AD77" s="416"/>
      <c r="AE77" s="417"/>
      <c r="AF77" s="417"/>
      <c r="AG77" s="342">
        <v>0</v>
      </c>
      <c r="AH77" s="420"/>
      <c r="AI77" s="416"/>
      <c r="AJ77" s="417"/>
      <c r="AK77" s="417"/>
      <c r="AL77" s="342">
        <v>0</v>
      </c>
      <c r="AM77" s="420"/>
      <c r="AN77" s="416"/>
      <c r="AO77" s="417"/>
      <c r="AP77" s="417"/>
      <c r="AQ77" s="342">
        <v>0</v>
      </c>
      <c r="AR77" s="420"/>
      <c r="AS77" s="416"/>
      <c r="AT77" s="417"/>
      <c r="AU77" s="417"/>
      <c r="AV77" s="342">
        <v>0</v>
      </c>
      <c r="AW77" s="420"/>
      <c r="AX77" s="416"/>
      <c r="AY77" s="417"/>
      <c r="AZ77" s="417"/>
      <c r="BA77" s="342">
        <v>0</v>
      </c>
      <c r="BB77" s="420"/>
      <c r="BC77" s="416"/>
      <c r="BD77" s="417"/>
      <c r="BE77" s="417"/>
      <c r="BF77" s="342">
        <v>0</v>
      </c>
      <c r="BG77" s="420"/>
      <c r="BH77" s="416"/>
      <c r="BI77" s="417"/>
      <c r="BJ77" s="417"/>
      <c r="BK77" s="342">
        <v>0</v>
      </c>
      <c r="BL77" s="420"/>
      <c r="BM77" s="416"/>
      <c r="BN77" s="417"/>
      <c r="BO77" s="417"/>
      <c r="BP77" s="342">
        <v>0</v>
      </c>
      <c r="BQ77" s="420"/>
      <c r="BR77" s="416"/>
      <c r="BS77" s="417"/>
      <c r="BT77" s="417"/>
      <c r="BU77" s="416">
        <f t="shared" si="2"/>
        <v>0</v>
      </c>
      <c r="BV77" s="420"/>
      <c r="BW77" s="416"/>
      <c r="BX77" s="417"/>
      <c r="BY77" s="417"/>
      <c r="BZ77" s="342">
        <v>0</v>
      </c>
      <c r="CA77" s="420"/>
      <c r="CB77" s="416"/>
      <c r="CC77" s="417"/>
      <c r="CD77" s="417"/>
      <c r="CE77" s="342">
        <v>0</v>
      </c>
      <c r="CF77" s="420"/>
      <c r="CG77" s="416"/>
      <c r="CH77" s="417"/>
      <c r="CI77" s="417"/>
      <c r="CJ77" s="342">
        <v>0</v>
      </c>
      <c r="CK77" s="420"/>
      <c r="CL77" s="416"/>
      <c r="CM77" s="417"/>
      <c r="CN77" s="417"/>
      <c r="CO77" s="342">
        <v>0</v>
      </c>
      <c r="CP77" s="420"/>
      <c r="CQ77" s="416"/>
      <c r="CR77" s="417"/>
      <c r="CS77" s="417"/>
      <c r="CT77" s="342">
        <v>0</v>
      </c>
      <c r="CU77" s="420"/>
      <c r="CV77" s="416"/>
      <c r="CW77" s="417"/>
      <c r="CX77" s="417"/>
      <c r="CY77" s="342">
        <v>0</v>
      </c>
      <c r="CZ77" s="420"/>
      <c r="DA77" s="416"/>
      <c r="DB77" s="417"/>
      <c r="DC77" s="417"/>
      <c r="DD77" s="342">
        <v>0</v>
      </c>
      <c r="DE77" s="420"/>
      <c r="DF77" s="416"/>
      <c r="DG77" s="417"/>
      <c r="DH77" s="417"/>
      <c r="DI77" s="342">
        <v>0</v>
      </c>
      <c r="DJ77" s="420"/>
      <c r="DK77" s="416"/>
      <c r="DL77" s="417"/>
      <c r="DM77" s="417"/>
      <c r="DN77" s="342">
        <v>0</v>
      </c>
      <c r="DO77" s="420"/>
      <c r="DP77" s="416"/>
      <c r="DQ77" s="417"/>
      <c r="DR77" s="417"/>
      <c r="DS77" s="342">
        <v>0</v>
      </c>
      <c r="DT77" s="420"/>
      <c r="DU77" s="416"/>
      <c r="DV77" s="417"/>
      <c r="DW77" s="417"/>
      <c r="DX77" s="342">
        <v>0</v>
      </c>
      <c r="DY77" s="420"/>
      <c r="DZ77" s="416"/>
      <c r="EA77" s="417"/>
      <c r="EB77" s="417"/>
      <c r="EC77" s="342">
        <v>0</v>
      </c>
      <c r="ED77" s="420"/>
      <c r="EE77" s="416"/>
      <c r="EF77" s="417"/>
      <c r="EG77" s="417"/>
      <c r="EH77" s="342">
        <v>0</v>
      </c>
      <c r="EI77" s="420"/>
      <c r="EJ77" s="416"/>
      <c r="EK77" s="417"/>
      <c r="EL77" s="417"/>
      <c r="EM77" s="416">
        <f t="shared" si="3"/>
        <v>0</v>
      </c>
      <c r="EN77" s="329"/>
      <c r="EP77" s="301"/>
      <c r="EQ77" s="290"/>
      <c r="ER77" s="290"/>
    </row>
    <row r="78" spans="4:148" ht="12.75" hidden="1" customHeight="1" x14ac:dyDescent="0.35">
      <c r="D78" s="301" t="s">
        <v>363</v>
      </c>
      <c r="F78" s="313"/>
      <c r="G78" s="313"/>
      <c r="H78" s="342">
        <v>0</v>
      </c>
      <c r="I78" s="420"/>
      <c r="J78" s="416"/>
      <c r="K78" s="417"/>
      <c r="L78" s="417"/>
      <c r="M78" s="342">
        <v>0</v>
      </c>
      <c r="N78" s="420"/>
      <c r="O78" s="416"/>
      <c r="P78" s="417"/>
      <c r="Q78" s="417"/>
      <c r="R78" s="342">
        <v>0</v>
      </c>
      <c r="S78" s="420"/>
      <c r="T78" s="416"/>
      <c r="U78" s="417"/>
      <c r="V78" s="417"/>
      <c r="W78" s="342">
        <v>0</v>
      </c>
      <c r="X78" s="420"/>
      <c r="Y78" s="416"/>
      <c r="Z78" s="417"/>
      <c r="AA78" s="417"/>
      <c r="AB78" s="342">
        <v>0</v>
      </c>
      <c r="AC78" s="420"/>
      <c r="AD78" s="416"/>
      <c r="AE78" s="417"/>
      <c r="AF78" s="417"/>
      <c r="AG78" s="342">
        <v>0</v>
      </c>
      <c r="AH78" s="420"/>
      <c r="AI78" s="416"/>
      <c r="AJ78" s="417"/>
      <c r="AK78" s="417"/>
      <c r="AL78" s="342">
        <v>0</v>
      </c>
      <c r="AM78" s="420"/>
      <c r="AN78" s="416"/>
      <c r="AO78" s="417"/>
      <c r="AP78" s="417"/>
      <c r="AQ78" s="342">
        <v>0</v>
      </c>
      <c r="AR78" s="420"/>
      <c r="AS78" s="416"/>
      <c r="AT78" s="417"/>
      <c r="AU78" s="417"/>
      <c r="AV78" s="342">
        <v>0</v>
      </c>
      <c r="AW78" s="420"/>
      <c r="AX78" s="416"/>
      <c r="AY78" s="417"/>
      <c r="AZ78" s="417"/>
      <c r="BA78" s="342">
        <v>0</v>
      </c>
      <c r="BB78" s="420"/>
      <c r="BC78" s="416"/>
      <c r="BD78" s="417"/>
      <c r="BE78" s="417"/>
      <c r="BF78" s="342">
        <v>0</v>
      </c>
      <c r="BG78" s="420"/>
      <c r="BH78" s="416"/>
      <c r="BI78" s="417"/>
      <c r="BJ78" s="417"/>
      <c r="BK78" s="342">
        <v>0</v>
      </c>
      <c r="BL78" s="420"/>
      <c r="BM78" s="416"/>
      <c r="BN78" s="417"/>
      <c r="BO78" s="417"/>
      <c r="BP78" s="342">
        <v>0</v>
      </c>
      <c r="BQ78" s="420"/>
      <c r="BR78" s="416"/>
      <c r="BS78" s="417"/>
      <c r="BT78" s="417"/>
      <c r="BU78" s="416">
        <f t="shared" si="2"/>
        <v>0</v>
      </c>
      <c r="BV78" s="420"/>
      <c r="BW78" s="416"/>
      <c r="BX78" s="417"/>
      <c r="BY78" s="417"/>
      <c r="BZ78" s="342">
        <v>0</v>
      </c>
      <c r="CA78" s="420"/>
      <c r="CB78" s="416"/>
      <c r="CC78" s="417"/>
      <c r="CD78" s="417"/>
      <c r="CE78" s="342">
        <v>0</v>
      </c>
      <c r="CF78" s="420"/>
      <c r="CG78" s="416"/>
      <c r="CH78" s="417"/>
      <c r="CI78" s="417"/>
      <c r="CJ78" s="342">
        <v>0</v>
      </c>
      <c r="CK78" s="420"/>
      <c r="CL78" s="416"/>
      <c r="CM78" s="417"/>
      <c r="CN78" s="417"/>
      <c r="CO78" s="342">
        <v>0</v>
      </c>
      <c r="CP78" s="420"/>
      <c r="CQ78" s="416"/>
      <c r="CR78" s="417"/>
      <c r="CS78" s="417"/>
      <c r="CT78" s="342">
        <v>0</v>
      </c>
      <c r="CU78" s="420"/>
      <c r="CV78" s="416"/>
      <c r="CW78" s="417"/>
      <c r="CX78" s="417"/>
      <c r="CY78" s="342">
        <v>0</v>
      </c>
      <c r="CZ78" s="420"/>
      <c r="DA78" s="416"/>
      <c r="DB78" s="417"/>
      <c r="DC78" s="417"/>
      <c r="DD78" s="342">
        <v>0</v>
      </c>
      <c r="DE78" s="420"/>
      <c r="DF78" s="416"/>
      <c r="DG78" s="417"/>
      <c r="DH78" s="417"/>
      <c r="DI78" s="342">
        <v>0</v>
      </c>
      <c r="DJ78" s="420"/>
      <c r="DK78" s="416"/>
      <c r="DL78" s="417"/>
      <c r="DM78" s="417"/>
      <c r="DN78" s="342">
        <v>0</v>
      </c>
      <c r="DO78" s="420"/>
      <c r="DP78" s="416"/>
      <c r="DQ78" s="417"/>
      <c r="DR78" s="417"/>
      <c r="DS78" s="342">
        <v>0</v>
      </c>
      <c r="DT78" s="420"/>
      <c r="DU78" s="416"/>
      <c r="DV78" s="417"/>
      <c r="DW78" s="417"/>
      <c r="DX78" s="342">
        <v>0</v>
      </c>
      <c r="DY78" s="420"/>
      <c r="DZ78" s="416"/>
      <c r="EA78" s="417"/>
      <c r="EB78" s="417"/>
      <c r="EC78" s="342">
        <v>0</v>
      </c>
      <c r="ED78" s="420"/>
      <c r="EE78" s="416"/>
      <c r="EF78" s="417"/>
      <c r="EG78" s="417"/>
      <c r="EH78" s="342">
        <v>0</v>
      </c>
      <c r="EI78" s="420"/>
      <c r="EJ78" s="416"/>
      <c r="EK78" s="417"/>
      <c r="EL78" s="417"/>
      <c r="EM78" s="416">
        <f t="shared" si="3"/>
        <v>0</v>
      </c>
      <c r="EN78" s="329"/>
      <c r="EP78" s="301"/>
      <c r="EQ78" s="290"/>
      <c r="ER78" s="290"/>
    </row>
    <row r="79" spans="4:148" ht="12.75" hidden="1" customHeight="1" x14ac:dyDescent="0.35">
      <c r="D79" s="301" t="s">
        <v>364</v>
      </c>
      <c r="F79" s="313"/>
      <c r="G79" s="313"/>
      <c r="H79" s="342">
        <v>0</v>
      </c>
      <c r="I79" s="420"/>
      <c r="J79" s="416"/>
      <c r="K79" s="417"/>
      <c r="L79" s="417"/>
      <c r="M79" s="342">
        <v>0</v>
      </c>
      <c r="N79" s="420"/>
      <c r="O79" s="416"/>
      <c r="P79" s="417"/>
      <c r="Q79" s="417"/>
      <c r="R79" s="342">
        <v>0</v>
      </c>
      <c r="S79" s="420"/>
      <c r="T79" s="416"/>
      <c r="U79" s="417"/>
      <c r="V79" s="417"/>
      <c r="W79" s="342">
        <v>0</v>
      </c>
      <c r="X79" s="420"/>
      <c r="Y79" s="416"/>
      <c r="Z79" s="417"/>
      <c r="AA79" s="417"/>
      <c r="AB79" s="342">
        <v>0</v>
      </c>
      <c r="AC79" s="420"/>
      <c r="AD79" s="416"/>
      <c r="AE79" s="417"/>
      <c r="AF79" s="417"/>
      <c r="AG79" s="342">
        <v>0</v>
      </c>
      <c r="AH79" s="420"/>
      <c r="AI79" s="416"/>
      <c r="AJ79" s="417"/>
      <c r="AK79" s="417"/>
      <c r="AL79" s="342">
        <v>0</v>
      </c>
      <c r="AM79" s="420"/>
      <c r="AN79" s="416"/>
      <c r="AO79" s="417"/>
      <c r="AP79" s="417"/>
      <c r="AQ79" s="342">
        <v>0</v>
      </c>
      <c r="AR79" s="420"/>
      <c r="AS79" s="416"/>
      <c r="AT79" s="417"/>
      <c r="AU79" s="417"/>
      <c r="AV79" s="342">
        <v>0</v>
      </c>
      <c r="AW79" s="420"/>
      <c r="AX79" s="416"/>
      <c r="AY79" s="417"/>
      <c r="AZ79" s="417"/>
      <c r="BA79" s="342">
        <v>0</v>
      </c>
      <c r="BB79" s="420"/>
      <c r="BC79" s="416"/>
      <c r="BD79" s="417"/>
      <c r="BE79" s="417"/>
      <c r="BF79" s="342">
        <v>0</v>
      </c>
      <c r="BG79" s="420"/>
      <c r="BH79" s="416"/>
      <c r="BI79" s="417"/>
      <c r="BJ79" s="417"/>
      <c r="BK79" s="342">
        <v>0</v>
      </c>
      <c r="BL79" s="420"/>
      <c r="BM79" s="416"/>
      <c r="BN79" s="417"/>
      <c r="BO79" s="417"/>
      <c r="BP79" s="342">
        <v>0</v>
      </c>
      <c r="BQ79" s="420"/>
      <c r="BR79" s="416"/>
      <c r="BS79" s="417"/>
      <c r="BT79" s="417"/>
      <c r="BU79" s="416">
        <f t="shared" si="2"/>
        <v>0</v>
      </c>
      <c r="BV79" s="420"/>
      <c r="BW79" s="416"/>
      <c r="BX79" s="417"/>
      <c r="BY79" s="417"/>
      <c r="BZ79" s="342">
        <v>0</v>
      </c>
      <c r="CA79" s="420"/>
      <c r="CB79" s="416"/>
      <c r="CC79" s="417"/>
      <c r="CD79" s="417"/>
      <c r="CE79" s="342">
        <v>0</v>
      </c>
      <c r="CF79" s="420"/>
      <c r="CG79" s="416"/>
      <c r="CH79" s="417"/>
      <c r="CI79" s="417"/>
      <c r="CJ79" s="342">
        <v>0</v>
      </c>
      <c r="CK79" s="420"/>
      <c r="CL79" s="416"/>
      <c r="CM79" s="417"/>
      <c r="CN79" s="417"/>
      <c r="CO79" s="342">
        <v>0</v>
      </c>
      <c r="CP79" s="420"/>
      <c r="CQ79" s="416"/>
      <c r="CR79" s="417"/>
      <c r="CS79" s="417"/>
      <c r="CT79" s="342">
        <v>0</v>
      </c>
      <c r="CU79" s="420"/>
      <c r="CV79" s="416"/>
      <c r="CW79" s="417"/>
      <c r="CX79" s="417"/>
      <c r="CY79" s="342">
        <v>0</v>
      </c>
      <c r="CZ79" s="420"/>
      <c r="DA79" s="416"/>
      <c r="DB79" s="417"/>
      <c r="DC79" s="417"/>
      <c r="DD79" s="342">
        <v>0</v>
      </c>
      <c r="DE79" s="420"/>
      <c r="DF79" s="416"/>
      <c r="DG79" s="417"/>
      <c r="DH79" s="417"/>
      <c r="DI79" s="342">
        <v>0</v>
      </c>
      <c r="DJ79" s="420"/>
      <c r="DK79" s="416"/>
      <c r="DL79" s="417"/>
      <c r="DM79" s="417"/>
      <c r="DN79" s="342">
        <v>0</v>
      </c>
      <c r="DO79" s="420"/>
      <c r="DP79" s="416"/>
      <c r="DQ79" s="417"/>
      <c r="DR79" s="417"/>
      <c r="DS79" s="342">
        <v>0</v>
      </c>
      <c r="DT79" s="420"/>
      <c r="DU79" s="416"/>
      <c r="DV79" s="417"/>
      <c r="DW79" s="417"/>
      <c r="DX79" s="342">
        <v>0</v>
      </c>
      <c r="DY79" s="420"/>
      <c r="DZ79" s="416"/>
      <c r="EA79" s="417"/>
      <c r="EB79" s="417"/>
      <c r="EC79" s="342">
        <v>0</v>
      </c>
      <c r="ED79" s="420"/>
      <c r="EE79" s="416"/>
      <c r="EF79" s="417"/>
      <c r="EG79" s="417"/>
      <c r="EH79" s="342">
        <v>0</v>
      </c>
      <c r="EI79" s="420"/>
      <c r="EJ79" s="416"/>
      <c r="EK79" s="417"/>
      <c r="EL79" s="417"/>
      <c r="EM79" s="416">
        <f t="shared" si="3"/>
        <v>0</v>
      </c>
      <c r="EN79" s="329"/>
      <c r="EP79" s="301"/>
      <c r="EQ79" s="290"/>
      <c r="ER79" s="290"/>
    </row>
    <row r="80" spans="4:148" ht="12.75" hidden="1" customHeight="1" x14ac:dyDescent="0.35">
      <c r="D80" s="301" t="s">
        <v>365</v>
      </c>
      <c r="F80" s="313"/>
      <c r="G80" s="313"/>
      <c r="H80" s="416">
        <v>0</v>
      </c>
      <c r="I80" s="420"/>
      <c r="J80" s="416"/>
      <c r="K80" s="417"/>
      <c r="L80" s="417"/>
      <c r="M80" s="416">
        <v>0</v>
      </c>
      <c r="N80" s="420"/>
      <c r="O80" s="416"/>
      <c r="P80" s="417"/>
      <c r="Q80" s="417"/>
      <c r="R80" s="416">
        <v>0</v>
      </c>
      <c r="S80" s="420"/>
      <c r="T80" s="416"/>
      <c r="U80" s="417"/>
      <c r="V80" s="417"/>
      <c r="W80" s="416">
        <v>0</v>
      </c>
      <c r="X80" s="420"/>
      <c r="Y80" s="416"/>
      <c r="Z80" s="417"/>
      <c r="AA80" s="417"/>
      <c r="AB80" s="416">
        <v>0</v>
      </c>
      <c r="AC80" s="420"/>
      <c r="AD80" s="416"/>
      <c r="AE80" s="417"/>
      <c r="AF80" s="417"/>
      <c r="AG80" s="416">
        <v>0</v>
      </c>
      <c r="AH80" s="420"/>
      <c r="AI80" s="416"/>
      <c r="AJ80" s="417"/>
      <c r="AK80" s="417"/>
      <c r="AL80" s="416">
        <v>0</v>
      </c>
      <c r="AM80" s="420"/>
      <c r="AN80" s="416"/>
      <c r="AO80" s="417"/>
      <c r="AP80" s="417"/>
      <c r="AQ80" s="416">
        <v>0</v>
      </c>
      <c r="AR80" s="420"/>
      <c r="AS80" s="416"/>
      <c r="AT80" s="417"/>
      <c r="AU80" s="417"/>
      <c r="AV80" s="416">
        <v>0</v>
      </c>
      <c r="AW80" s="420"/>
      <c r="AX80" s="416"/>
      <c r="AY80" s="417"/>
      <c r="AZ80" s="417"/>
      <c r="BA80" s="416">
        <v>0</v>
      </c>
      <c r="BB80" s="420"/>
      <c r="BC80" s="416"/>
      <c r="BD80" s="417"/>
      <c r="BE80" s="417"/>
      <c r="BF80" s="416">
        <v>0</v>
      </c>
      <c r="BG80" s="420"/>
      <c r="BH80" s="416"/>
      <c r="BI80" s="417"/>
      <c r="BJ80" s="417"/>
      <c r="BK80" s="416">
        <v>0</v>
      </c>
      <c r="BL80" s="420"/>
      <c r="BM80" s="416"/>
      <c r="BN80" s="417"/>
      <c r="BO80" s="417"/>
      <c r="BP80" s="416">
        <v>0</v>
      </c>
      <c r="BQ80" s="420"/>
      <c r="BR80" s="416"/>
      <c r="BS80" s="417"/>
      <c r="BT80" s="417"/>
      <c r="BU80" s="416">
        <f>SUM(M80:BP80)</f>
        <v>0</v>
      </c>
      <c r="BV80" s="420"/>
      <c r="BW80" s="416"/>
      <c r="BX80" s="417"/>
      <c r="BY80" s="417"/>
      <c r="BZ80" s="416">
        <v>0</v>
      </c>
      <c r="CA80" s="420"/>
      <c r="CB80" s="416"/>
      <c r="CC80" s="417"/>
      <c r="CD80" s="417"/>
      <c r="CE80" s="416">
        <v>0</v>
      </c>
      <c r="CF80" s="420"/>
      <c r="CG80" s="416"/>
      <c r="CH80" s="417"/>
      <c r="CI80" s="417"/>
      <c r="CJ80" s="416">
        <v>0</v>
      </c>
      <c r="CK80" s="420"/>
      <c r="CL80" s="416"/>
      <c r="CM80" s="417"/>
      <c r="CN80" s="417"/>
      <c r="CO80" s="416">
        <v>0</v>
      </c>
      <c r="CP80" s="420"/>
      <c r="CQ80" s="416"/>
      <c r="CR80" s="417"/>
      <c r="CS80" s="417"/>
      <c r="CT80" s="416">
        <v>0</v>
      </c>
      <c r="CU80" s="420"/>
      <c r="CV80" s="416"/>
      <c r="CW80" s="417"/>
      <c r="CX80" s="417"/>
      <c r="CY80" s="416">
        <v>0</v>
      </c>
      <c r="CZ80" s="420"/>
      <c r="DA80" s="416"/>
      <c r="DB80" s="417"/>
      <c r="DC80" s="417"/>
      <c r="DD80" s="416">
        <v>0</v>
      </c>
      <c r="DE80" s="420"/>
      <c r="DF80" s="416"/>
      <c r="DG80" s="417"/>
      <c r="DH80" s="417"/>
      <c r="DI80" s="416">
        <v>0</v>
      </c>
      <c r="DJ80" s="420"/>
      <c r="DK80" s="416"/>
      <c r="DL80" s="417"/>
      <c r="DM80" s="417"/>
      <c r="DN80" s="416">
        <v>0</v>
      </c>
      <c r="DO80" s="420"/>
      <c r="DP80" s="416"/>
      <c r="DQ80" s="417"/>
      <c r="DR80" s="417"/>
      <c r="DS80" s="416">
        <v>0</v>
      </c>
      <c r="DT80" s="420"/>
      <c r="DU80" s="416"/>
      <c r="DV80" s="417"/>
      <c r="DW80" s="417"/>
      <c r="DX80" s="416">
        <v>0</v>
      </c>
      <c r="DY80" s="420"/>
      <c r="DZ80" s="416"/>
      <c r="EA80" s="417"/>
      <c r="EB80" s="417"/>
      <c r="EC80" s="416">
        <v>0</v>
      </c>
      <c r="ED80" s="420"/>
      <c r="EE80" s="416"/>
      <c r="EF80" s="417"/>
      <c r="EG80" s="417"/>
      <c r="EH80" s="416">
        <v>0</v>
      </c>
      <c r="EI80" s="420"/>
      <c r="EJ80" s="416"/>
      <c r="EK80" s="417"/>
      <c r="EL80" s="417"/>
      <c r="EM80" s="416">
        <f>SUM(CE80:EH80)</f>
        <v>0</v>
      </c>
      <c r="EN80" s="329"/>
      <c r="EP80" s="301"/>
      <c r="EQ80" s="290"/>
      <c r="ER80" s="290"/>
    </row>
    <row r="81" spans="4:148" ht="12.75" hidden="1" customHeight="1" x14ac:dyDescent="0.35">
      <c r="D81" s="301" t="s">
        <v>368</v>
      </c>
      <c r="F81" s="313"/>
      <c r="G81" s="313"/>
      <c r="H81" s="416">
        <v>0</v>
      </c>
      <c r="I81" s="420"/>
      <c r="J81" s="416"/>
      <c r="K81" s="417"/>
      <c r="L81" s="417"/>
      <c r="M81" s="416">
        <v>0</v>
      </c>
      <c r="N81" s="420"/>
      <c r="O81" s="416"/>
      <c r="P81" s="417"/>
      <c r="Q81" s="417"/>
      <c r="R81" s="416">
        <v>0</v>
      </c>
      <c r="S81" s="420"/>
      <c r="T81" s="416"/>
      <c r="U81" s="417"/>
      <c r="V81" s="417"/>
      <c r="W81" s="416">
        <v>0</v>
      </c>
      <c r="X81" s="420"/>
      <c r="Y81" s="416"/>
      <c r="Z81" s="417"/>
      <c r="AA81" s="417"/>
      <c r="AB81" s="416">
        <v>0</v>
      </c>
      <c r="AC81" s="420"/>
      <c r="AD81" s="416"/>
      <c r="AE81" s="417"/>
      <c r="AF81" s="417"/>
      <c r="AG81" s="416">
        <v>0</v>
      </c>
      <c r="AH81" s="420"/>
      <c r="AI81" s="416"/>
      <c r="AJ81" s="417"/>
      <c r="AK81" s="417"/>
      <c r="AL81" s="416">
        <v>0</v>
      </c>
      <c r="AM81" s="420"/>
      <c r="AN81" s="416"/>
      <c r="AO81" s="417"/>
      <c r="AP81" s="417"/>
      <c r="AQ81" s="416">
        <v>0</v>
      </c>
      <c r="AR81" s="420"/>
      <c r="AS81" s="416"/>
      <c r="AT81" s="417"/>
      <c r="AU81" s="417"/>
      <c r="AV81" s="416">
        <v>0</v>
      </c>
      <c r="AW81" s="420"/>
      <c r="AX81" s="416"/>
      <c r="AY81" s="417"/>
      <c r="AZ81" s="417"/>
      <c r="BA81" s="416">
        <v>0</v>
      </c>
      <c r="BB81" s="420"/>
      <c r="BC81" s="416"/>
      <c r="BD81" s="417"/>
      <c r="BE81" s="417"/>
      <c r="BF81" s="416">
        <v>0</v>
      </c>
      <c r="BG81" s="420"/>
      <c r="BH81" s="416"/>
      <c r="BI81" s="417"/>
      <c r="BJ81" s="417"/>
      <c r="BK81" s="416">
        <v>0</v>
      </c>
      <c r="BL81" s="420"/>
      <c r="BM81" s="416"/>
      <c r="BN81" s="417"/>
      <c r="BO81" s="417"/>
      <c r="BP81" s="416">
        <v>0</v>
      </c>
      <c r="BQ81" s="420"/>
      <c r="BR81" s="416"/>
      <c r="BS81" s="417"/>
      <c r="BT81" s="417"/>
      <c r="BU81" s="416">
        <f t="shared" si="2"/>
        <v>0</v>
      </c>
      <c r="BV81" s="420"/>
      <c r="BW81" s="416"/>
      <c r="BX81" s="417"/>
      <c r="BY81" s="417"/>
      <c r="BZ81" s="416">
        <v>0</v>
      </c>
      <c r="CA81" s="420"/>
      <c r="CB81" s="416"/>
      <c r="CC81" s="417"/>
      <c r="CD81" s="417"/>
      <c r="CE81" s="416">
        <v>0</v>
      </c>
      <c r="CF81" s="420"/>
      <c r="CG81" s="416"/>
      <c r="CH81" s="417"/>
      <c r="CI81" s="417"/>
      <c r="CJ81" s="416">
        <v>0</v>
      </c>
      <c r="CK81" s="420"/>
      <c r="CL81" s="416"/>
      <c r="CM81" s="417"/>
      <c r="CN81" s="417"/>
      <c r="CO81" s="416">
        <v>0</v>
      </c>
      <c r="CP81" s="420"/>
      <c r="CQ81" s="416"/>
      <c r="CR81" s="417"/>
      <c r="CS81" s="417"/>
      <c r="CT81" s="416">
        <v>0</v>
      </c>
      <c r="CU81" s="420"/>
      <c r="CV81" s="416"/>
      <c r="CW81" s="417"/>
      <c r="CX81" s="417"/>
      <c r="CY81" s="416">
        <v>0</v>
      </c>
      <c r="CZ81" s="420"/>
      <c r="DA81" s="416"/>
      <c r="DB81" s="417"/>
      <c r="DC81" s="417"/>
      <c r="DD81" s="416">
        <v>0</v>
      </c>
      <c r="DE81" s="420"/>
      <c r="DF81" s="416"/>
      <c r="DG81" s="417"/>
      <c r="DH81" s="417"/>
      <c r="DI81" s="416">
        <v>0</v>
      </c>
      <c r="DJ81" s="420"/>
      <c r="DK81" s="416"/>
      <c r="DL81" s="417"/>
      <c r="DM81" s="417"/>
      <c r="DN81" s="416">
        <v>0</v>
      </c>
      <c r="DO81" s="420"/>
      <c r="DP81" s="416"/>
      <c r="DQ81" s="417"/>
      <c r="DR81" s="417"/>
      <c r="DS81" s="416">
        <v>0</v>
      </c>
      <c r="DT81" s="420"/>
      <c r="DU81" s="416"/>
      <c r="DV81" s="417"/>
      <c r="DW81" s="417"/>
      <c r="DX81" s="416">
        <v>0</v>
      </c>
      <c r="DY81" s="420"/>
      <c r="DZ81" s="416"/>
      <c r="EA81" s="417"/>
      <c r="EB81" s="417"/>
      <c r="EC81" s="416">
        <v>0</v>
      </c>
      <c r="ED81" s="420"/>
      <c r="EE81" s="416"/>
      <c r="EF81" s="417"/>
      <c r="EG81" s="417"/>
      <c r="EH81" s="416">
        <v>0</v>
      </c>
      <c r="EI81" s="420"/>
      <c r="EJ81" s="416"/>
      <c r="EK81" s="417"/>
      <c r="EL81" s="417"/>
      <c r="EM81" s="416">
        <f t="shared" si="3"/>
        <v>0</v>
      </c>
      <c r="EN81" s="420"/>
      <c r="EP81" s="301"/>
      <c r="EQ81" s="290"/>
      <c r="ER81" s="290"/>
    </row>
    <row r="82" spans="4:148" ht="12.75" hidden="1" customHeight="1" x14ac:dyDescent="0.35">
      <c r="D82" s="301" t="s">
        <v>369</v>
      </c>
      <c r="F82" s="313"/>
      <c r="G82" s="313"/>
      <c r="H82" s="416">
        <v>0</v>
      </c>
      <c r="I82" s="420"/>
      <c r="J82" s="416"/>
      <c r="K82" s="417"/>
      <c r="L82" s="417"/>
      <c r="M82" s="416">
        <v>0</v>
      </c>
      <c r="N82" s="420"/>
      <c r="O82" s="416"/>
      <c r="P82" s="417"/>
      <c r="Q82" s="417"/>
      <c r="R82" s="416">
        <v>0</v>
      </c>
      <c r="S82" s="420"/>
      <c r="T82" s="416"/>
      <c r="U82" s="417"/>
      <c r="V82" s="417"/>
      <c r="W82" s="416">
        <v>0</v>
      </c>
      <c r="X82" s="420"/>
      <c r="Y82" s="416"/>
      <c r="Z82" s="417"/>
      <c r="AA82" s="417"/>
      <c r="AB82" s="416">
        <v>0</v>
      </c>
      <c r="AC82" s="420"/>
      <c r="AD82" s="416"/>
      <c r="AE82" s="417"/>
      <c r="AF82" s="417"/>
      <c r="AG82" s="416">
        <v>0</v>
      </c>
      <c r="AH82" s="420"/>
      <c r="AI82" s="416"/>
      <c r="AJ82" s="417"/>
      <c r="AK82" s="417"/>
      <c r="AL82" s="416">
        <v>0</v>
      </c>
      <c r="AM82" s="420"/>
      <c r="AN82" s="416"/>
      <c r="AO82" s="417"/>
      <c r="AP82" s="417"/>
      <c r="AQ82" s="416">
        <v>0</v>
      </c>
      <c r="AR82" s="420"/>
      <c r="AS82" s="416"/>
      <c r="AT82" s="417"/>
      <c r="AU82" s="417"/>
      <c r="AV82" s="416">
        <v>0</v>
      </c>
      <c r="AW82" s="420"/>
      <c r="AX82" s="416"/>
      <c r="AY82" s="417"/>
      <c r="AZ82" s="417"/>
      <c r="BA82" s="416">
        <v>0</v>
      </c>
      <c r="BB82" s="420"/>
      <c r="BC82" s="416"/>
      <c r="BD82" s="417"/>
      <c r="BE82" s="417"/>
      <c r="BF82" s="416">
        <v>0</v>
      </c>
      <c r="BG82" s="420"/>
      <c r="BH82" s="416"/>
      <c r="BI82" s="417"/>
      <c r="BJ82" s="417"/>
      <c r="BK82" s="416">
        <v>0</v>
      </c>
      <c r="BL82" s="420"/>
      <c r="BM82" s="416"/>
      <c r="BN82" s="417"/>
      <c r="BO82" s="417"/>
      <c r="BP82" s="416">
        <v>0</v>
      </c>
      <c r="BQ82" s="420"/>
      <c r="BR82" s="416"/>
      <c r="BS82" s="417"/>
      <c r="BT82" s="417"/>
      <c r="BU82" s="416">
        <f t="shared" si="2"/>
        <v>0</v>
      </c>
      <c r="BV82" s="420"/>
      <c r="BW82" s="416"/>
      <c r="BX82" s="417"/>
      <c r="BY82" s="417"/>
      <c r="BZ82" s="416">
        <v>0</v>
      </c>
      <c r="CA82" s="420"/>
      <c r="CB82" s="416"/>
      <c r="CC82" s="417"/>
      <c r="CD82" s="417"/>
      <c r="CE82" s="416">
        <v>0</v>
      </c>
      <c r="CF82" s="420"/>
      <c r="CG82" s="416"/>
      <c r="CH82" s="417"/>
      <c r="CI82" s="417"/>
      <c r="CJ82" s="416">
        <v>0</v>
      </c>
      <c r="CK82" s="420"/>
      <c r="CL82" s="416"/>
      <c r="CM82" s="417"/>
      <c r="CN82" s="417"/>
      <c r="CO82" s="416">
        <v>0</v>
      </c>
      <c r="CP82" s="420"/>
      <c r="CQ82" s="416"/>
      <c r="CR82" s="417"/>
      <c r="CS82" s="417"/>
      <c r="CT82" s="416">
        <v>0</v>
      </c>
      <c r="CU82" s="420"/>
      <c r="CV82" s="416"/>
      <c r="CW82" s="417"/>
      <c r="CX82" s="417"/>
      <c r="CY82" s="416">
        <v>0</v>
      </c>
      <c r="CZ82" s="420"/>
      <c r="DA82" s="416"/>
      <c r="DB82" s="417"/>
      <c r="DC82" s="417"/>
      <c r="DD82" s="416">
        <v>0</v>
      </c>
      <c r="DE82" s="420"/>
      <c r="DF82" s="416"/>
      <c r="DG82" s="417"/>
      <c r="DH82" s="417"/>
      <c r="DI82" s="416">
        <v>0</v>
      </c>
      <c r="DJ82" s="420"/>
      <c r="DK82" s="416"/>
      <c r="DL82" s="417"/>
      <c r="DM82" s="417"/>
      <c r="DN82" s="416">
        <v>0</v>
      </c>
      <c r="DO82" s="420"/>
      <c r="DP82" s="416"/>
      <c r="DQ82" s="417"/>
      <c r="DR82" s="417"/>
      <c r="DS82" s="416">
        <v>0</v>
      </c>
      <c r="DT82" s="420"/>
      <c r="DU82" s="416"/>
      <c r="DV82" s="417"/>
      <c r="DW82" s="417"/>
      <c r="DX82" s="416">
        <v>0</v>
      </c>
      <c r="DY82" s="420"/>
      <c r="DZ82" s="416"/>
      <c r="EA82" s="417"/>
      <c r="EB82" s="417"/>
      <c r="EC82" s="416">
        <v>0</v>
      </c>
      <c r="ED82" s="420"/>
      <c r="EE82" s="416"/>
      <c r="EF82" s="417"/>
      <c r="EG82" s="417"/>
      <c r="EH82" s="416">
        <v>0</v>
      </c>
      <c r="EI82" s="420"/>
      <c r="EJ82" s="416"/>
      <c r="EK82" s="417"/>
      <c r="EL82" s="417"/>
      <c r="EM82" s="416">
        <f t="shared" si="3"/>
        <v>0</v>
      </c>
      <c r="EN82" s="420"/>
      <c r="EP82" s="301"/>
      <c r="EQ82" s="290"/>
      <c r="ER82" s="290"/>
    </row>
    <row r="83" spans="4:148" ht="12.75" hidden="1" customHeight="1" x14ac:dyDescent="0.35">
      <c r="D83" s="301" t="s">
        <v>433</v>
      </c>
      <c r="F83" s="313"/>
      <c r="G83" s="313"/>
      <c r="H83" s="416">
        <v>0</v>
      </c>
      <c r="I83" s="420"/>
      <c r="J83" s="416"/>
      <c r="K83" s="417"/>
      <c r="L83" s="417"/>
      <c r="M83" s="416">
        <v>0</v>
      </c>
      <c r="N83" s="420"/>
      <c r="O83" s="416"/>
      <c r="P83" s="417"/>
      <c r="Q83" s="417"/>
      <c r="R83" s="416">
        <v>0</v>
      </c>
      <c r="S83" s="420"/>
      <c r="T83" s="416"/>
      <c r="U83" s="417"/>
      <c r="V83" s="417"/>
      <c r="W83" s="416">
        <v>0</v>
      </c>
      <c r="X83" s="420"/>
      <c r="Y83" s="416"/>
      <c r="Z83" s="417"/>
      <c r="AA83" s="417"/>
      <c r="AB83" s="416">
        <v>0</v>
      </c>
      <c r="AC83" s="420"/>
      <c r="AD83" s="416"/>
      <c r="AE83" s="417"/>
      <c r="AF83" s="417"/>
      <c r="AG83" s="416">
        <v>0</v>
      </c>
      <c r="AH83" s="420"/>
      <c r="AI83" s="416"/>
      <c r="AJ83" s="417"/>
      <c r="AK83" s="417"/>
      <c r="AL83" s="416">
        <v>0</v>
      </c>
      <c r="AM83" s="420"/>
      <c r="AN83" s="416"/>
      <c r="AO83" s="417"/>
      <c r="AP83" s="417"/>
      <c r="AQ83" s="416">
        <v>0</v>
      </c>
      <c r="AR83" s="420"/>
      <c r="AS83" s="416"/>
      <c r="AT83" s="417"/>
      <c r="AU83" s="417"/>
      <c r="AV83" s="416">
        <v>0</v>
      </c>
      <c r="AW83" s="420"/>
      <c r="AX83" s="416"/>
      <c r="AY83" s="417"/>
      <c r="AZ83" s="417"/>
      <c r="BA83" s="416">
        <v>0</v>
      </c>
      <c r="BB83" s="420"/>
      <c r="BC83" s="416"/>
      <c r="BD83" s="417"/>
      <c r="BE83" s="417"/>
      <c r="BF83" s="416">
        <v>0</v>
      </c>
      <c r="BG83" s="420"/>
      <c r="BH83" s="416"/>
      <c r="BI83" s="417"/>
      <c r="BJ83" s="417"/>
      <c r="BK83" s="416">
        <v>0</v>
      </c>
      <c r="BL83" s="420"/>
      <c r="BM83" s="416"/>
      <c r="BN83" s="417"/>
      <c r="BO83" s="417"/>
      <c r="BP83" s="416">
        <v>0</v>
      </c>
      <c r="BQ83" s="420"/>
      <c r="BR83" s="416"/>
      <c r="BS83" s="417"/>
      <c r="BT83" s="417"/>
      <c r="BU83" s="416">
        <f t="shared" si="2"/>
        <v>0</v>
      </c>
      <c r="BV83" s="420"/>
      <c r="BW83" s="416"/>
      <c r="BX83" s="417"/>
      <c r="BY83" s="417"/>
      <c r="BZ83" s="416">
        <v>0</v>
      </c>
      <c r="CA83" s="420"/>
      <c r="CB83" s="416"/>
      <c r="CC83" s="417"/>
      <c r="CD83" s="417"/>
      <c r="CE83" s="416">
        <v>0</v>
      </c>
      <c r="CF83" s="420"/>
      <c r="CG83" s="416"/>
      <c r="CH83" s="417"/>
      <c r="CI83" s="417"/>
      <c r="CJ83" s="416">
        <v>0</v>
      </c>
      <c r="CK83" s="420"/>
      <c r="CL83" s="416"/>
      <c r="CM83" s="417"/>
      <c r="CN83" s="417"/>
      <c r="CO83" s="416">
        <v>0</v>
      </c>
      <c r="CP83" s="420"/>
      <c r="CQ83" s="416"/>
      <c r="CR83" s="417"/>
      <c r="CS83" s="417"/>
      <c r="CT83" s="416">
        <v>0</v>
      </c>
      <c r="CU83" s="420"/>
      <c r="CV83" s="416"/>
      <c r="CW83" s="417"/>
      <c r="CX83" s="417"/>
      <c r="CY83" s="416">
        <v>0</v>
      </c>
      <c r="CZ83" s="420"/>
      <c r="DA83" s="416"/>
      <c r="DB83" s="417"/>
      <c r="DC83" s="417"/>
      <c r="DD83" s="416">
        <v>0</v>
      </c>
      <c r="DE83" s="420"/>
      <c r="DF83" s="416"/>
      <c r="DG83" s="417"/>
      <c r="DH83" s="417"/>
      <c r="DI83" s="416">
        <v>0</v>
      </c>
      <c r="DJ83" s="420"/>
      <c r="DK83" s="416"/>
      <c r="DL83" s="417"/>
      <c r="DM83" s="417"/>
      <c r="DN83" s="416">
        <v>0</v>
      </c>
      <c r="DO83" s="420"/>
      <c r="DP83" s="416"/>
      <c r="DQ83" s="417"/>
      <c r="DR83" s="417"/>
      <c r="DS83" s="416">
        <v>0</v>
      </c>
      <c r="DT83" s="420"/>
      <c r="DU83" s="416"/>
      <c r="DV83" s="417"/>
      <c r="DW83" s="417"/>
      <c r="DX83" s="416">
        <v>0</v>
      </c>
      <c r="DY83" s="420"/>
      <c r="DZ83" s="416"/>
      <c r="EA83" s="417"/>
      <c r="EB83" s="417"/>
      <c r="EC83" s="416">
        <v>0</v>
      </c>
      <c r="ED83" s="420"/>
      <c r="EE83" s="416"/>
      <c r="EF83" s="417"/>
      <c r="EG83" s="417"/>
      <c r="EH83" s="416">
        <v>0</v>
      </c>
      <c r="EI83" s="420"/>
      <c r="EJ83" s="416"/>
      <c r="EK83" s="417"/>
      <c r="EL83" s="417"/>
      <c r="EM83" s="416">
        <f t="shared" si="3"/>
        <v>0</v>
      </c>
      <c r="EN83" s="420"/>
      <c r="EP83" s="301"/>
      <c r="EQ83" s="290"/>
      <c r="ER83" s="290"/>
    </row>
    <row r="84" spans="4:148" ht="12.75" hidden="1" customHeight="1" x14ac:dyDescent="0.35">
      <c r="D84" s="301" t="s">
        <v>434</v>
      </c>
      <c r="F84" s="313"/>
      <c r="G84" s="313"/>
      <c r="H84" s="416">
        <v>0</v>
      </c>
      <c r="I84" s="420"/>
      <c r="J84" s="416"/>
      <c r="K84" s="417"/>
      <c r="L84" s="417"/>
      <c r="M84" s="416">
        <v>0</v>
      </c>
      <c r="N84" s="420"/>
      <c r="O84" s="416"/>
      <c r="P84" s="417"/>
      <c r="Q84" s="417"/>
      <c r="R84" s="416">
        <v>0</v>
      </c>
      <c r="S84" s="420"/>
      <c r="T84" s="416"/>
      <c r="U84" s="417"/>
      <c r="V84" s="417"/>
      <c r="W84" s="416">
        <v>0</v>
      </c>
      <c r="X84" s="420"/>
      <c r="Y84" s="416"/>
      <c r="Z84" s="417"/>
      <c r="AA84" s="417"/>
      <c r="AB84" s="416">
        <v>0</v>
      </c>
      <c r="AC84" s="420"/>
      <c r="AD84" s="416"/>
      <c r="AE84" s="417"/>
      <c r="AF84" s="417"/>
      <c r="AG84" s="416">
        <v>0</v>
      </c>
      <c r="AH84" s="420"/>
      <c r="AI84" s="416"/>
      <c r="AJ84" s="417"/>
      <c r="AK84" s="417"/>
      <c r="AL84" s="416">
        <v>0</v>
      </c>
      <c r="AM84" s="420"/>
      <c r="AN84" s="416"/>
      <c r="AO84" s="417"/>
      <c r="AP84" s="417"/>
      <c r="AQ84" s="416">
        <v>0</v>
      </c>
      <c r="AR84" s="420"/>
      <c r="AS84" s="416"/>
      <c r="AT84" s="417"/>
      <c r="AU84" s="417"/>
      <c r="AV84" s="416">
        <v>0</v>
      </c>
      <c r="AW84" s="420"/>
      <c r="AX84" s="416"/>
      <c r="AY84" s="417"/>
      <c r="AZ84" s="417"/>
      <c r="BA84" s="416">
        <v>0</v>
      </c>
      <c r="BB84" s="420"/>
      <c r="BC84" s="416"/>
      <c r="BD84" s="417"/>
      <c r="BE84" s="417"/>
      <c r="BF84" s="416">
        <v>0</v>
      </c>
      <c r="BG84" s="420"/>
      <c r="BH84" s="416"/>
      <c r="BI84" s="417"/>
      <c r="BJ84" s="417"/>
      <c r="BK84" s="416">
        <v>0</v>
      </c>
      <c r="BL84" s="420"/>
      <c r="BM84" s="416"/>
      <c r="BN84" s="417"/>
      <c r="BO84" s="417"/>
      <c r="BP84" s="416">
        <v>0</v>
      </c>
      <c r="BQ84" s="420"/>
      <c r="BR84" s="416"/>
      <c r="BS84" s="417"/>
      <c r="BT84" s="417"/>
      <c r="BU84" s="416">
        <f t="shared" si="2"/>
        <v>0</v>
      </c>
      <c r="BV84" s="420"/>
      <c r="BW84" s="416"/>
      <c r="BX84" s="417"/>
      <c r="BY84" s="417"/>
      <c r="BZ84" s="416">
        <v>0</v>
      </c>
      <c r="CA84" s="420"/>
      <c r="CB84" s="416"/>
      <c r="CC84" s="417"/>
      <c r="CD84" s="417"/>
      <c r="CE84" s="416">
        <v>0</v>
      </c>
      <c r="CF84" s="420"/>
      <c r="CG84" s="416"/>
      <c r="CH84" s="417"/>
      <c r="CI84" s="417"/>
      <c r="CJ84" s="416">
        <v>0</v>
      </c>
      <c r="CK84" s="420"/>
      <c r="CL84" s="416"/>
      <c r="CM84" s="417"/>
      <c r="CN84" s="417"/>
      <c r="CO84" s="416">
        <v>0</v>
      </c>
      <c r="CP84" s="420"/>
      <c r="CQ84" s="416"/>
      <c r="CR84" s="417"/>
      <c r="CS84" s="417"/>
      <c r="CT84" s="416">
        <v>0</v>
      </c>
      <c r="CU84" s="420"/>
      <c r="CV84" s="416"/>
      <c r="CW84" s="417"/>
      <c r="CX84" s="417"/>
      <c r="CY84" s="416">
        <v>0</v>
      </c>
      <c r="CZ84" s="420"/>
      <c r="DA84" s="416"/>
      <c r="DB84" s="417"/>
      <c r="DC84" s="417"/>
      <c r="DD84" s="416">
        <v>0</v>
      </c>
      <c r="DE84" s="420"/>
      <c r="DF84" s="416"/>
      <c r="DG84" s="417"/>
      <c r="DH84" s="417"/>
      <c r="DI84" s="416">
        <v>0</v>
      </c>
      <c r="DJ84" s="420"/>
      <c r="DK84" s="416"/>
      <c r="DL84" s="417"/>
      <c r="DM84" s="417"/>
      <c r="DN84" s="416">
        <v>0</v>
      </c>
      <c r="DO84" s="420"/>
      <c r="DP84" s="416"/>
      <c r="DQ84" s="417"/>
      <c r="DR84" s="417"/>
      <c r="DS84" s="416">
        <v>0</v>
      </c>
      <c r="DT84" s="420"/>
      <c r="DU84" s="416"/>
      <c r="DV84" s="417"/>
      <c r="DW84" s="417"/>
      <c r="DX84" s="416">
        <v>0</v>
      </c>
      <c r="DY84" s="420"/>
      <c r="DZ84" s="416"/>
      <c r="EA84" s="417"/>
      <c r="EB84" s="417"/>
      <c r="EC84" s="416">
        <v>0</v>
      </c>
      <c r="ED84" s="420"/>
      <c r="EE84" s="416"/>
      <c r="EF84" s="417"/>
      <c r="EG84" s="417"/>
      <c r="EH84" s="416">
        <v>0</v>
      </c>
      <c r="EI84" s="420"/>
      <c r="EJ84" s="416"/>
      <c r="EK84" s="417"/>
      <c r="EL84" s="417"/>
      <c r="EM84" s="416">
        <f t="shared" si="3"/>
        <v>0</v>
      </c>
      <c r="EN84" s="420"/>
      <c r="EP84" s="301"/>
      <c r="EQ84" s="290"/>
      <c r="ER84" s="290"/>
    </row>
    <row r="85" spans="4:148" ht="12.75" hidden="1" customHeight="1" x14ac:dyDescent="0.35">
      <c r="D85" s="301" t="s">
        <v>435</v>
      </c>
      <c r="F85" s="313"/>
      <c r="G85" s="313"/>
      <c r="H85" s="416">
        <v>0</v>
      </c>
      <c r="I85" s="420"/>
      <c r="J85" s="416"/>
      <c r="K85" s="417"/>
      <c r="L85" s="417"/>
      <c r="M85" s="416">
        <v>0</v>
      </c>
      <c r="N85" s="420"/>
      <c r="O85" s="416"/>
      <c r="P85" s="417"/>
      <c r="Q85" s="417"/>
      <c r="R85" s="416">
        <v>0</v>
      </c>
      <c r="S85" s="420"/>
      <c r="T85" s="416"/>
      <c r="U85" s="417"/>
      <c r="V85" s="417"/>
      <c r="W85" s="416">
        <v>0</v>
      </c>
      <c r="X85" s="420"/>
      <c r="Y85" s="416"/>
      <c r="Z85" s="417"/>
      <c r="AA85" s="417"/>
      <c r="AB85" s="416">
        <v>0</v>
      </c>
      <c r="AC85" s="420"/>
      <c r="AD85" s="416"/>
      <c r="AE85" s="417"/>
      <c r="AF85" s="417"/>
      <c r="AG85" s="416">
        <v>0</v>
      </c>
      <c r="AH85" s="420"/>
      <c r="AI85" s="416"/>
      <c r="AJ85" s="417"/>
      <c r="AK85" s="417"/>
      <c r="AL85" s="416">
        <v>0</v>
      </c>
      <c r="AM85" s="420"/>
      <c r="AN85" s="416"/>
      <c r="AO85" s="417"/>
      <c r="AP85" s="417"/>
      <c r="AQ85" s="416">
        <v>0</v>
      </c>
      <c r="AR85" s="420"/>
      <c r="AS85" s="416"/>
      <c r="AT85" s="417"/>
      <c r="AU85" s="417"/>
      <c r="AV85" s="416">
        <v>0</v>
      </c>
      <c r="AW85" s="420"/>
      <c r="AX85" s="416"/>
      <c r="AY85" s="417"/>
      <c r="AZ85" s="417"/>
      <c r="BA85" s="416">
        <v>0</v>
      </c>
      <c r="BB85" s="420"/>
      <c r="BC85" s="416"/>
      <c r="BD85" s="417"/>
      <c r="BE85" s="417"/>
      <c r="BF85" s="416">
        <v>0</v>
      </c>
      <c r="BG85" s="420"/>
      <c r="BH85" s="416"/>
      <c r="BI85" s="417"/>
      <c r="BJ85" s="417"/>
      <c r="BK85" s="416">
        <v>0</v>
      </c>
      <c r="BL85" s="420"/>
      <c r="BM85" s="416"/>
      <c r="BN85" s="417"/>
      <c r="BO85" s="417"/>
      <c r="BP85" s="416">
        <v>0</v>
      </c>
      <c r="BQ85" s="420"/>
      <c r="BR85" s="416"/>
      <c r="BS85" s="417"/>
      <c r="BT85" s="417"/>
      <c r="BU85" s="416">
        <f t="shared" si="2"/>
        <v>0</v>
      </c>
      <c r="BV85" s="420"/>
      <c r="BW85" s="416"/>
      <c r="BX85" s="417"/>
      <c r="BY85" s="417"/>
      <c r="BZ85" s="416">
        <v>0</v>
      </c>
      <c r="CA85" s="420"/>
      <c r="CB85" s="416"/>
      <c r="CC85" s="417"/>
      <c r="CD85" s="417"/>
      <c r="CE85" s="416">
        <v>0</v>
      </c>
      <c r="CF85" s="420"/>
      <c r="CG85" s="416"/>
      <c r="CH85" s="417"/>
      <c r="CI85" s="417"/>
      <c r="CJ85" s="416">
        <v>0</v>
      </c>
      <c r="CK85" s="420"/>
      <c r="CL85" s="416"/>
      <c r="CM85" s="417"/>
      <c r="CN85" s="417"/>
      <c r="CO85" s="416">
        <v>0</v>
      </c>
      <c r="CP85" s="420"/>
      <c r="CQ85" s="416"/>
      <c r="CR85" s="417"/>
      <c r="CS85" s="417"/>
      <c r="CT85" s="416">
        <v>0</v>
      </c>
      <c r="CU85" s="420"/>
      <c r="CV85" s="416"/>
      <c r="CW85" s="417"/>
      <c r="CX85" s="417"/>
      <c r="CY85" s="416">
        <v>0</v>
      </c>
      <c r="CZ85" s="420"/>
      <c r="DA85" s="416"/>
      <c r="DB85" s="417"/>
      <c r="DC85" s="417"/>
      <c r="DD85" s="416">
        <v>0</v>
      </c>
      <c r="DE85" s="420"/>
      <c r="DF85" s="416"/>
      <c r="DG85" s="417"/>
      <c r="DH85" s="417"/>
      <c r="DI85" s="416">
        <v>0</v>
      </c>
      <c r="DJ85" s="420"/>
      <c r="DK85" s="416"/>
      <c r="DL85" s="417"/>
      <c r="DM85" s="417"/>
      <c r="DN85" s="416">
        <v>0</v>
      </c>
      <c r="DO85" s="420"/>
      <c r="DP85" s="416"/>
      <c r="DQ85" s="417"/>
      <c r="DR85" s="417"/>
      <c r="DS85" s="416">
        <v>0</v>
      </c>
      <c r="DT85" s="420"/>
      <c r="DU85" s="416"/>
      <c r="DV85" s="417"/>
      <c r="DW85" s="417"/>
      <c r="DX85" s="416">
        <v>0</v>
      </c>
      <c r="DY85" s="420"/>
      <c r="DZ85" s="416"/>
      <c r="EA85" s="417"/>
      <c r="EB85" s="417"/>
      <c r="EC85" s="416">
        <v>0</v>
      </c>
      <c r="ED85" s="420"/>
      <c r="EE85" s="416"/>
      <c r="EF85" s="417"/>
      <c r="EG85" s="417"/>
      <c r="EH85" s="416">
        <v>0</v>
      </c>
      <c r="EI85" s="420"/>
      <c r="EJ85" s="416"/>
      <c r="EK85" s="417"/>
      <c r="EL85" s="417"/>
      <c r="EM85" s="416">
        <f t="shared" si="3"/>
        <v>0</v>
      </c>
      <c r="EN85" s="420"/>
      <c r="EP85" s="301"/>
      <c r="EQ85" s="290"/>
      <c r="ER85" s="290"/>
    </row>
    <row r="86" spans="4:148" ht="12.75" hidden="1" customHeight="1" x14ac:dyDescent="0.35">
      <c r="D86" s="301" t="s">
        <v>436</v>
      </c>
      <c r="F86" s="313"/>
      <c r="G86" s="313"/>
      <c r="H86" s="416">
        <v>0</v>
      </c>
      <c r="I86" s="420"/>
      <c r="J86" s="416"/>
      <c r="K86" s="417"/>
      <c r="L86" s="417"/>
      <c r="M86" s="416">
        <v>0</v>
      </c>
      <c r="N86" s="420"/>
      <c r="O86" s="416"/>
      <c r="P86" s="417"/>
      <c r="Q86" s="417"/>
      <c r="R86" s="416">
        <v>0</v>
      </c>
      <c r="S86" s="420"/>
      <c r="T86" s="416"/>
      <c r="U86" s="417"/>
      <c r="V86" s="417"/>
      <c r="W86" s="416">
        <v>0</v>
      </c>
      <c r="X86" s="420"/>
      <c r="Y86" s="416"/>
      <c r="Z86" s="417"/>
      <c r="AA86" s="417"/>
      <c r="AB86" s="416">
        <v>0</v>
      </c>
      <c r="AC86" s="420"/>
      <c r="AD86" s="416"/>
      <c r="AE86" s="417"/>
      <c r="AF86" s="417"/>
      <c r="AG86" s="416">
        <v>0</v>
      </c>
      <c r="AH86" s="420"/>
      <c r="AI86" s="416"/>
      <c r="AJ86" s="417"/>
      <c r="AK86" s="417"/>
      <c r="AL86" s="416">
        <v>0</v>
      </c>
      <c r="AM86" s="420"/>
      <c r="AN86" s="416"/>
      <c r="AO86" s="417"/>
      <c r="AP86" s="417"/>
      <c r="AQ86" s="416">
        <v>0</v>
      </c>
      <c r="AR86" s="420"/>
      <c r="AS86" s="416"/>
      <c r="AT86" s="417"/>
      <c r="AU86" s="417"/>
      <c r="AV86" s="416">
        <v>0</v>
      </c>
      <c r="AW86" s="420"/>
      <c r="AX86" s="416"/>
      <c r="AY86" s="417"/>
      <c r="AZ86" s="417"/>
      <c r="BA86" s="416">
        <v>0</v>
      </c>
      <c r="BB86" s="420"/>
      <c r="BC86" s="416"/>
      <c r="BD86" s="417"/>
      <c r="BE86" s="417"/>
      <c r="BF86" s="416">
        <v>0</v>
      </c>
      <c r="BG86" s="420"/>
      <c r="BH86" s="416"/>
      <c r="BI86" s="417"/>
      <c r="BJ86" s="417"/>
      <c r="BK86" s="416">
        <v>0</v>
      </c>
      <c r="BL86" s="420"/>
      <c r="BM86" s="416"/>
      <c r="BN86" s="417"/>
      <c r="BO86" s="417"/>
      <c r="BP86" s="416">
        <v>0</v>
      </c>
      <c r="BQ86" s="420"/>
      <c r="BR86" s="416"/>
      <c r="BS86" s="417"/>
      <c r="BT86" s="417"/>
      <c r="BU86" s="416">
        <f t="shared" si="2"/>
        <v>0</v>
      </c>
      <c r="BV86" s="420"/>
      <c r="BW86" s="416"/>
      <c r="BX86" s="417"/>
      <c r="BY86" s="417"/>
      <c r="BZ86" s="416">
        <v>0</v>
      </c>
      <c r="CA86" s="420"/>
      <c r="CB86" s="416"/>
      <c r="CC86" s="417"/>
      <c r="CD86" s="417"/>
      <c r="CE86" s="416">
        <v>0</v>
      </c>
      <c r="CF86" s="420"/>
      <c r="CG86" s="416"/>
      <c r="CH86" s="417"/>
      <c r="CI86" s="417"/>
      <c r="CJ86" s="416">
        <v>0</v>
      </c>
      <c r="CK86" s="420"/>
      <c r="CL86" s="416"/>
      <c r="CM86" s="417"/>
      <c r="CN86" s="417"/>
      <c r="CO86" s="416">
        <v>0</v>
      </c>
      <c r="CP86" s="420"/>
      <c r="CQ86" s="416"/>
      <c r="CR86" s="417"/>
      <c r="CS86" s="417"/>
      <c r="CT86" s="416">
        <v>0</v>
      </c>
      <c r="CU86" s="420"/>
      <c r="CV86" s="416"/>
      <c r="CW86" s="417"/>
      <c r="CX86" s="417"/>
      <c r="CY86" s="416">
        <v>0</v>
      </c>
      <c r="CZ86" s="420"/>
      <c r="DA86" s="416"/>
      <c r="DB86" s="417"/>
      <c r="DC86" s="417"/>
      <c r="DD86" s="416">
        <v>0</v>
      </c>
      <c r="DE86" s="420"/>
      <c r="DF86" s="416"/>
      <c r="DG86" s="417"/>
      <c r="DH86" s="417"/>
      <c r="DI86" s="416">
        <v>0</v>
      </c>
      <c r="DJ86" s="420"/>
      <c r="DK86" s="416"/>
      <c r="DL86" s="417"/>
      <c r="DM86" s="417"/>
      <c r="DN86" s="416">
        <v>0</v>
      </c>
      <c r="DO86" s="420"/>
      <c r="DP86" s="416"/>
      <c r="DQ86" s="417"/>
      <c r="DR86" s="417"/>
      <c r="DS86" s="416">
        <v>0</v>
      </c>
      <c r="DT86" s="420"/>
      <c r="DU86" s="416"/>
      <c r="DV86" s="417"/>
      <c r="DW86" s="417"/>
      <c r="DX86" s="416">
        <v>0</v>
      </c>
      <c r="DY86" s="420"/>
      <c r="DZ86" s="416"/>
      <c r="EA86" s="417"/>
      <c r="EB86" s="417"/>
      <c r="EC86" s="416">
        <v>0</v>
      </c>
      <c r="ED86" s="420"/>
      <c r="EE86" s="416"/>
      <c r="EF86" s="417"/>
      <c r="EG86" s="417"/>
      <c r="EH86" s="416">
        <v>0</v>
      </c>
      <c r="EI86" s="420"/>
      <c r="EJ86" s="416"/>
      <c r="EK86" s="417"/>
      <c r="EL86" s="417"/>
      <c r="EM86" s="416">
        <f t="shared" si="3"/>
        <v>0</v>
      </c>
      <c r="EN86" s="420"/>
      <c r="EP86" s="301"/>
      <c r="EQ86" s="290"/>
      <c r="ER86" s="290"/>
    </row>
    <row r="87" spans="4:148" ht="12.75" hidden="1" customHeight="1" x14ac:dyDescent="0.35">
      <c r="D87" s="301" t="s">
        <v>437</v>
      </c>
      <c r="F87" s="313"/>
      <c r="G87" s="313"/>
      <c r="H87" s="416">
        <v>0</v>
      </c>
      <c r="I87" s="420"/>
      <c r="J87" s="416"/>
      <c r="K87" s="417"/>
      <c r="L87" s="417"/>
      <c r="M87" s="416">
        <v>0</v>
      </c>
      <c r="N87" s="420"/>
      <c r="O87" s="416"/>
      <c r="P87" s="417"/>
      <c r="Q87" s="417"/>
      <c r="R87" s="416">
        <v>0</v>
      </c>
      <c r="S87" s="420"/>
      <c r="T87" s="416"/>
      <c r="U87" s="417"/>
      <c r="V87" s="417"/>
      <c r="W87" s="416">
        <v>0</v>
      </c>
      <c r="X87" s="420"/>
      <c r="Y87" s="416"/>
      <c r="Z87" s="417"/>
      <c r="AA87" s="417"/>
      <c r="AB87" s="416">
        <v>0</v>
      </c>
      <c r="AC87" s="420"/>
      <c r="AD87" s="416"/>
      <c r="AE87" s="417"/>
      <c r="AF87" s="417"/>
      <c r="AG87" s="416">
        <v>0</v>
      </c>
      <c r="AH87" s="420"/>
      <c r="AI87" s="416"/>
      <c r="AJ87" s="417"/>
      <c r="AK87" s="417"/>
      <c r="AL87" s="416">
        <v>0</v>
      </c>
      <c r="AM87" s="420"/>
      <c r="AN87" s="416"/>
      <c r="AO87" s="417"/>
      <c r="AP87" s="417"/>
      <c r="AQ87" s="416">
        <v>0</v>
      </c>
      <c r="AR87" s="420"/>
      <c r="AS87" s="416"/>
      <c r="AT87" s="417"/>
      <c r="AU87" s="417"/>
      <c r="AV87" s="416">
        <v>0</v>
      </c>
      <c r="AW87" s="420"/>
      <c r="AX87" s="416"/>
      <c r="AY87" s="417"/>
      <c r="AZ87" s="417"/>
      <c r="BA87" s="416">
        <v>0</v>
      </c>
      <c r="BB87" s="420"/>
      <c r="BC87" s="416"/>
      <c r="BD87" s="417"/>
      <c r="BE87" s="417"/>
      <c r="BF87" s="416">
        <v>0</v>
      </c>
      <c r="BG87" s="420"/>
      <c r="BH87" s="416"/>
      <c r="BI87" s="417"/>
      <c r="BJ87" s="417"/>
      <c r="BK87" s="416">
        <v>0</v>
      </c>
      <c r="BL87" s="420"/>
      <c r="BM87" s="416"/>
      <c r="BN87" s="417"/>
      <c r="BO87" s="417"/>
      <c r="BP87" s="416">
        <v>0</v>
      </c>
      <c r="BQ87" s="420"/>
      <c r="BR87" s="416"/>
      <c r="BS87" s="417"/>
      <c r="BT87" s="417"/>
      <c r="BU87" s="416">
        <f t="shared" si="2"/>
        <v>0</v>
      </c>
      <c r="BV87" s="420"/>
      <c r="BW87" s="416"/>
      <c r="BX87" s="417"/>
      <c r="BY87" s="417"/>
      <c r="BZ87" s="416">
        <v>0</v>
      </c>
      <c r="CA87" s="420"/>
      <c r="CB87" s="416"/>
      <c r="CC87" s="417"/>
      <c r="CD87" s="417"/>
      <c r="CE87" s="416">
        <v>0</v>
      </c>
      <c r="CF87" s="420"/>
      <c r="CG87" s="416"/>
      <c r="CH87" s="417"/>
      <c r="CI87" s="417"/>
      <c r="CJ87" s="416">
        <v>0</v>
      </c>
      <c r="CK87" s="420"/>
      <c r="CL87" s="416"/>
      <c r="CM87" s="417"/>
      <c r="CN87" s="417"/>
      <c r="CO87" s="416">
        <v>0</v>
      </c>
      <c r="CP87" s="420"/>
      <c r="CQ87" s="416"/>
      <c r="CR87" s="417"/>
      <c r="CS87" s="417"/>
      <c r="CT87" s="416">
        <v>0</v>
      </c>
      <c r="CU87" s="420"/>
      <c r="CV87" s="416"/>
      <c r="CW87" s="417"/>
      <c r="CX87" s="417"/>
      <c r="CY87" s="416">
        <v>0</v>
      </c>
      <c r="CZ87" s="420"/>
      <c r="DA87" s="416"/>
      <c r="DB87" s="417"/>
      <c r="DC87" s="417"/>
      <c r="DD87" s="416">
        <v>0</v>
      </c>
      <c r="DE87" s="420"/>
      <c r="DF87" s="416"/>
      <c r="DG87" s="417"/>
      <c r="DH87" s="417"/>
      <c r="DI87" s="416">
        <v>0</v>
      </c>
      <c r="DJ87" s="420"/>
      <c r="DK87" s="416"/>
      <c r="DL87" s="417"/>
      <c r="DM87" s="417"/>
      <c r="DN87" s="416">
        <v>0</v>
      </c>
      <c r="DO87" s="420"/>
      <c r="DP87" s="416"/>
      <c r="DQ87" s="417"/>
      <c r="DR87" s="417"/>
      <c r="DS87" s="416">
        <v>0</v>
      </c>
      <c r="DT87" s="420"/>
      <c r="DU87" s="416"/>
      <c r="DV87" s="417"/>
      <c r="DW87" s="417"/>
      <c r="DX87" s="416">
        <v>0</v>
      </c>
      <c r="DY87" s="420"/>
      <c r="DZ87" s="416"/>
      <c r="EA87" s="417"/>
      <c r="EB87" s="417"/>
      <c r="EC87" s="416">
        <v>0</v>
      </c>
      <c r="ED87" s="420"/>
      <c r="EE87" s="416"/>
      <c r="EF87" s="417"/>
      <c r="EG87" s="417"/>
      <c r="EH87" s="416">
        <v>0</v>
      </c>
      <c r="EI87" s="420"/>
      <c r="EJ87" s="416"/>
      <c r="EK87" s="417"/>
      <c r="EL87" s="417"/>
      <c r="EM87" s="416">
        <f t="shared" si="3"/>
        <v>0</v>
      </c>
      <c r="EN87" s="420"/>
      <c r="EP87" s="301"/>
      <c r="EQ87" s="290"/>
      <c r="ER87" s="290"/>
    </row>
    <row r="88" spans="4:148" ht="12.75" hidden="1" customHeight="1" x14ac:dyDescent="0.35">
      <c r="D88" s="301" t="s">
        <v>438</v>
      </c>
      <c r="F88" s="313"/>
      <c r="G88" s="313"/>
      <c r="H88" s="416">
        <v>0</v>
      </c>
      <c r="I88" s="420"/>
      <c r="J88" s="416"/>
      <c r="K88" s="417"/>
      <c r="L88" s="417"/>
      <c r="M88" s="416">
        <v>0</v>
      </c>
      <c r="N88" s="420"/>
      <c r="O88" s="416"/>
      <c r="P88" s="417"/>
      <c r="Q88" s="417"/>
      <c r="R88" s="416">
        <v>0</v>
      </c>
      <c r="S88" s="420"/>
      <c r="T88" s="416"/>
      <c r="U88" s="417"/>
      <c r="V88" s="417"/>
      <c r="W88" s="416">
        <v>0</v>
      </c>
      <c r="X88" s="420"/>
      <c r="Y88" s="416"/>
      <c r="Z88" s="417"/>
      <c r="AA88" s="417"/>
      <c r="AB88" s="416">
        <v>0</v>
      </c>
      <c r="AC88" s="420"/>
      <c r="AD88" s="416"/>
      <c r="AE88" s="417"/>
      <c r="AF88" s="417"/>
      <c r="AG88" s="416">
        <v>0</v>
      </c>
      <c r="AH88" s="420"/>
      <c r="AI88" s="416"/>
      <c r="AJ88" s="417"/>
      <c r="AK88" s="417"/>
      <c r="AL88" s="416">
        <v>0</v>
      </c>
      <c r="AM88" s="420"/>
      <c r="AN88" s="416"/>
      <c r="AO88" s="417"/>
      <c r="AP88" s="417"/>
      <c r="AQ88" s="416">
        <v>0</v>
      </c>
      <c r="AR88" s="420"/>
      <c r="AS88" s="416"/>
      <c r="AT88" s="417"/>
      <c r="AU88" s="417"/>
      <c r="AV88" s="416">
        <v>0</v>
      </c>
      <c r="AW88" s="420"/>
      <c r="AX88" s="416"/>
      <c r="AY88" s="417"/>
      <c r="AZ88" s="417"/>
      <c r="BA88" s="416">
        <v>0</v>
      </c>
      <c r="BB88" s="420"/>
      <c r="BC88" s="416"/>
      <c r="BD88" s="417"/>
      <c r="BE88" s="417"/>
      <c r="BF88" s="416">
        <v>0</v>
      </c>
      <c r="BG88" s="420"/>
      <c r="BH88" s="416"/>
      <c r="BI88" s="417"/>
      <c r="BJ88" s="417"/>
      <c r="BK88" s="416">
        <v>0</v>
      </c>
      <c r="BL88" s="420"/>
      <c r="BM88" s="416"/>
      <c r="BN88" s="417"/>
      <c r="BO88" s="417"/>
      <c r="BP88" s="416">
        <v>0</v>
      </c>
      <c r="BQ88" s="420"/>
      <c r="BR88" s="416"/>
      <c r="BS88" s="417"/>
      <c r="BT88" s="417"/>
      <c r="BU88" s="416">
        <f t="shared" si="2"/>
        <v>0</v>
      </c>
      <c r="BV88" s="420"/>
      <c r="BW88" s="416"/>
      <c r="BX88" s="417"/>
      <c r="BY88" s="417"/>
      <c r="BZ88" s="416">
        <v>0</v>
      </c>
      <c r="CA88" s="420"/>
      <c r="CB88" s="416"/>
      <c r="CC88" s="417"/>
      <c r="CD88" s="417"/>
      <c r="CE88" s="416">
        <v>0</v>
      </c>
      <c r="CF88" s="420"/>
      <c r="CG88" s="416"/>
      <c r="CH88" s="417"/>
      <c r="CI88" s="417"/>
      <c r="CJ88" s="416">
        <v>0</v>
      </c>
      <c r="CK88" s="420"/>
      <c r="CL88" s="416"/>
      <c r="CM88" s="417"/>
      <c r="CN88" s="417"/>
      <c r="CO88" s="416">
        <v>0</v>
      </c>
      <c r="CP88" s="420"/>
      <c r="CQ88" s="416"/>
      <c r="CR88" s="417"/>
      <c r="CS88" s="417"/>
      <c r="CT88" s="416">
        <v>0</v>
      </c>
      <c r="CU88" s="420"/>
      <c r="CV88" s="416"/>
      <c r="CW88" s="417"/>
      <c r="CX88" s="417"/>
      <c r="CY88" s="416">
        <v>0</v>
      </c>
      <c r="CZ88" s="420"/>
      <c r="DA88" s="416"/>
      <c r="DB88" s="417"/>
      <c r="DC88" s="417"/>
      <c r="DD88" s="416">
        <v>0</v>
      </c>
      <c r="DE88" s="420"/>
      <c r="DF88" s="416"/>
      <c r="DG88" s="417"/>
      <c r="DH88" s="417"/>
      <c r="DI88" s="416">
        <v>0</v>
      </c>
      <c r="DJ88" s="420"/>
      <c r="DK88" s="416"/>
      <c r="DL88" s="417"/>
      <c r="DM88" s="417"/>
      <c r="DN88" s="416">
        <v>0</v>
      </c>
      <c r="DO88" s="420"/>
      <c r="DP88" s="416"/>
      <c r="DQ88" s="417"/>
      <c r="DR88" s="417"/>
      <c r="DS88" s="416">
        <v>0</v>
      </c>
      <c r="DT88" s="420"/>
      <c r="DU88" s="416"/>
      <c r="DV88" s="417"/>
      <c r="DW88" s="417"/>
      <c r="DX88" s="416">
        <v>0</v>
      </c>
      <c r="DY88" s="420"/>
      <c r="DZ88" s="416"/>
      <c r="EA88" s="417"/>
      <c r="EB88" s="417"/>
      <c r="EC88" s="416">
        <v>0</v>
      </c>
      <c r="ED88" s="420"/>
      <c r="EE88" s="416"/>
      <c r="EF88" s="417"/>
      <c r="EG88" s="417"/>
      <c r="EH88" s="416">
        <v>0</v>
      </c>
      <c r="EI88" s="420"/>
      <c r="EJ88" s="416"/>
      <c r="EK88" s="417"/>
      <c r="EL88" s="417"/>
      <c r="EM88" s="416">
        <f t="shared" si="3"/>
        <v>0</v>
      </c>
      <c r="EN88" s="420"/>
      <c r="EP88" s="301"/>
      <c r="EQ88" s="290"/>
      <c r="ER88" s="290"/>
    </row>
    <row r="89" spans="4:148" ht="12.75" hidden="1" customHeight="1" x14ac:dyDescent="0.35">
      <c r="D89" s="301" t="s">
        <v>373</v>
      </c>
      <c r="F89" s="313"/>
      <c r="G89" s="313"/>
      <c r="H89" s="416">
        <v>0</v>
      </c>
      <c r="I89" s="420"/>
      <c r="J89" s="416"/>
      <c r="K89" s="417"/>
      <c r="L89" s="417"/>
      <c r="M89" s="416">
        <v>0</v>
      </c>
      <c r="N89" s="420"/>
      <c r="O89" s="416"/>
      <c r="P89" s="417"/>
      <c r="Q89" s="417"/>
      <c r="R89" s="416">
        <v>0</v>
      </c>
      <c r="S89" s="420"/>
      <c r="T89" s="416"/>
      <c r="U89" s="417"/>
      <c r="V89" s="417"/>
      <c r="W89" s="416">
        <v>0</v>
      </c>
      <c r="X89" s="420"/>
      <c r="Y89" s="416"/>
      <c r="Z89" s="417"/>
      <c r="AA89" s="417"/>
      <c r="AB89" s="416">
        <v>0</v>
      </c>
      <c r="AC89" s="420"/>
      <c r="AD89" s="416"/>
      <c r="AE89" s="417"/>
      <c r="AF89" s="417"/>
      <c r="AG89" s="416">
        <v>0</v>
      </c>
      <c r="AH89" s="420"/>
      <c r="AI89" s="416"/>
      <c r="AJ89" s="417"/>
      <c r="AK89" s="417"/>
      <c r="AL89" s="416">
        <v>0</v>
      </c>
      <c r="AM89" s="420"/>
      <c r="AN89" s="416"/>
      <c r="AO89" s="417"/>
      <c r="AP89" s="417"/>
      <c r="AQ89" s="416">
        <v>0</v>
      </c>
      <c r="AR89" s="420"/>
      <c r="AS89" s="416"/>
      <c r="AT89" s="417"/>
      <c r="AU89" s="417"/>
      <c r="AV89" s="416">
        <v>0</v>
      </c>
      <c r="AW89" s="420"/>
      <c r="AX89" s="416"/>
      <c r="AY89" s="417"/>
      <c r="AZ89" s="417"/>
      <c r="BA89" s="416">
        <v>0</v>
      </c>
      <c r="BB89" s="420"/>
      <c r="BC89" s="416"/>
      <c r="BD89" s="417"/>
      <c r="BE89" s="417"/>
      <c r="BF89" s="416">
        <v>0</v>
      </c>
      <c r="BG89" s="420"/>
      <c r="BH89" s="416"/>
      <c r="BI89" s="417"/>
      <c r="BJ89" s="417"/>
      <c r="BK89" s="416">
        <v>0</v>
      </c>
      <c r="BL89" s="420"/>
      <c r="BM89" s="416"/>
      <c r="BN89" s="417"/>
      <c r="BO89" s="417"/>
      <c r="BP89" s="416">
        <v>0</v>
      </c>
      <c r="BQ89" s="420"/>
      <c r="BR89" s="416"/>
      <c r="BS89" s="417"/>
      <c r="BT89" s="417"/>
      <c r="BU89" s="416">
        <f t="shared" si="2"/>
        <v>0</v>
      </c>
      <c r="BV89" s="420"/>
      <c r="BW89" s="416"/>
      <c r="BX89" s="417"/>
      <c r="BY89" s="417"/>
      <c r="BZ89" s="416">
        <v>0</v>
      </c>
      <c r="CA89" s="420"/>
      <c r="CB89" s="416"/>
      <c r="CC89" s="417"/>
      <c r="CD89" s="417"/>
      <c r="CE89" s="416">
        <v>0</v>
      </c>
      <c r="CF89" s="420"/>
      <c r="CG89" s="416"/>
      <c r="CH89" s="417"/>
      <c r="CI89" s="417"/>
      <c r="CJ89" s="416">
        <v>0</v>
      </c>
      <c r="CK89" s="420"/>
      <c r="CL89" s="416"/>
      <c r="CM89" s="417"/>
      <c r="CN89" s="417"/>
      <c r="CO89" s="416">
        <v>0</v>
      </c>
      <c r="CP89" s="420"/>
      <c r="CQ89" s="416"/>
      <c r="CR89" s="417"/>
      <c r="CS89" s="417"/>
      <c r="CT89" s="416">
        <v>0</v>
      </c>
      <c r="CU89" s="420"/>
      <c r="CV89" s="416"/>
      <c r="CW89" s="417"/>
      <c r="CX89" s="417"/>
      <c r="CY89" s="416">
        <v>0</v>
      </c>
      <c r="CZ89" s="420"/>
      <c r="DA89" s="416"/>
      <c r="DB89" s="417"/>
      <c r="DC89" s="417"/>
      <c r="DD89" s="416">
        <v>0</v>
      </c>
      <c r="DE89" s="420"/>
      <c r="DF89" s="416"/>
      <c r="DG89" s="417"/>
      <c r="DH89" s="417"/>
      <c r="DI89" s="416">
        <v>0</v>
      </c>
      <c r="DJ89" s="420"/>
      <c r="DK89" s="416"/>
      <c r="DL89" s="417"/>
      <c r="DM89" s="417"/>
      <c r="DN89" s="416">
        <v>0</v>
      </c>
      <c r="DO89" s="420"/>
      <c r="DP89" s="416"/>
      <c r="DQ89" s="417"/>
      <c r="DR89" s="417"/>
      <c r="DS89" s="416">
        <v>0</v>
      </c>
      <c r="DT89" s="420"/>
      <c r="DU89" s="416"/>
      <c r="DV89" s="417"/>
      <c r="DW89" s="417"/>
      <c r="DX89" s="416">
        <v>0</v>
      </c>
      <c r="DY89" s="420"/>
      <c r="DZ89" s="416"/>
      <c r="EA89" s="417"/>
      <c r="EB89" s="417"/>
      <c r="EC89" s="416">
        <v>0</v>
      </c>
      <c r="ED89" s="420"/>
      <c r="EE89" s="416"/>
      <c r="EF89" s="417"/>
      <c r="EG89" s="417"/>
      <c r="EH89" s="416">
        <v>0</v>
      </c>
      <c r="EI89" s="420"/>
      <c r="EJ89" s="416"/>
      <c r="EK89" s="417"/>
      <c r="EL89" s="417"/>
      <c r="EM89" s="416">
        <f t="shared" si="3"/>
        <v>0</v>
      </c>
      <c r="EN89" s="420"/>
      <c r="EP89" s="301"/>
      <c r="EQ89" s="290"/>
      <c r="ER89" s="290"/>
    </row>
    <row r="90" spans="4:148" ht="12.75" hidden="1" customHeight="1" x14ac:dyDescent="0.35">
      <c r="D90" s="301" t="s">
        <v>380</v>
      </c>
      <c r="F90" s="313"/>
      <c r="G90" s="313"/>
      <c r="H90" s="416">
        <v>0</v>
      </c>
      <c r="I90" s="420"/>
      <c r="J90" s="416"/>
      <c r="K90" s="417"/>
      <c r="L90" s="417"/>
      <c r="M90" s="416">
        <v>0</v>
      </c>
      <c r="N90" s="420"/>
      <c r="O90" s="416"/>
      <c r="P90" s="417"/>
      <c r="Q90" s="417"/>
      <c r="R90" s="416">
        <v>0</v>
      </c>
      <c r="S90" s="420"/>
      <c r="T90" s="416"/>
      <c r="U90" s="417"/>
      <c r="V90" s="417"/>
      <c r="W90" s="416">
        <v>0</v>
      </c>
      <c r="X90" s="420"/>
      <c r="Y90" s="416"/>
      <c r="Z90" s="417"/>
      <c r="AA90" s="417"/>
      <c r="AB90" s="416">
        <v>0</v>
      </c>
      <c r="AC90" s="420"/>
      <c r="AD90" s="416"/>
      <c r="AE90" s="417"/>
      <c r="AF90" s="417"/>
      <c r="AG90" s="416">
        <v>0</v>
      </c>
      <c r="AH90" s="420"/>
      <c r="AI90" s="416"/>
      <c r="AJ90" s="417"/>
      <c r="AK90" s="417"/>
      <c r="AL90" s="416">
        <v>0</v>
      </c>
      <c r="AM90" s="420"/>
      <c r="AN90" s="416"/>
      <c r="AO90" s="417"/>
      <c r="AP90" s="417"/>
      <c r="AQ90" s="416">
        <v>0</v>
      </c>
      <c r="AR90" s="420"/>
      <c r="AS90" s="416"/>
      <c r="AT90" s="417"/>
      <c r="AU90" s="417"/>
      <c r="AV90" s="416">
        <v>0</v>
      </c>
      <c r="AW90" s="420"/>
      <c r="AX90" s="416"/>
      <c r="AY90" s="417"/>
      <c r="AZ90" s="417"/>
      <c r="BA90" s="416">
        <v>0</v>
      </c>
      <c r="BB90" s="420"/>
      <c r="BC90" s="416"/>
      <c r="BD90" s="417"/>
      <c r="BE90" s="417"/>
      <c r="BF90" s="416">
        <v>0</v>
      </c>
      <c r="BG90" s="420"/>
      <c r="BH90" s="416"/>
      <c r="BI90" s="417"/>
      <c r="BJ90" s="417"/>
      <c r="BK90" s="416">
        <v>0</v>
      </c>
      <c r="BL90" s="420"/>
      <c r="BM90" s="416"/>
      <c r="BN90" s="417"/>
      <c r="BO90" s="417"/>
      <c r="BP90" s="416">
        <v>0</v>
      </c>
      <c r="BQ90" s="420"/>
      <c r="BR90" s="416"/>
      <c r="BS90" s="417"/>
      <c r="BT90" s="417"/>
      <c r="BU90" s="416">
        <f t="shared" si="2"/>
        <v>0</v>
      </c>
      <c r="BV90" s="420"/>
      <c r="BW90" s="416"/>
      <c r="BX90" s="417"/>
      <c r="BY90" s="417"/>
      <c r="BZ90" s="416">
        <v>0</v>
      </c>
      <c r="CA90" s="420"/>
      <c r="CB90" s="416"/>
      <c r="CC90" s="417"/>
      <c r="CD90" s="417"/>
      <c r="CE90" s="416">
        <v>0</v>
      </c>
      <c r="CF90" s="420"/>
      <c r="CG90" s="416"/>
      <c r="CH90" s="417"/>
      <c r="CI90" s="417"/>
      <c r="CJ90" s="416">
        <v>0</v>
      </c>
      <c r="CK90" s="420"/>
      <c r="CL90" s="416"/>
      <c r="CM90" s="417"/>
      <c r="CN90" s="417"/>
      <c r="CO90" s="416">
        <v>0</v>
      </c>
      <c r="CP90" s="420"/>
      <c r="CQ90" s="416"/>
      <c r="CR90" s="417"/>
      <c r="CS90" s="417"/>
      <c r="CT90" s="416">
        <v>0</v>
      </c>
      <c r="CU90" s="420"/>
      <c r="CV90" s="416"/>
      <c r="CW90" s="417"/>
      <c r="CX90" s="417"/>
      <c r="CY90" s="416">
        <v>0</v>
      </c>
      <c r="CZ90" s="420"/>
      <c r="DA90" s="416"/>
      <c r="DB90" s="417"/>
      <c r="DC90" s="417"/>
      <c r="DD90" s="416">
        <v>0</v>
      </c>
      <c r="DE90" s="420"/>
      <c r="DF90" s="416"/>
      <c r="DG90" s="417"/>
      <c r="DH90" s="417"/>
      <c r="DI90" s="416">
        <v>0</v>
      </c>
      <c r="DJ90" s="420"/>
      <c r="DK90" s="416"/>
      <c r="DL90" s="417"/>
      <c r="DM90" s="417"/>
      <c r="DN90" s="416">
        <v>0</v>
      </c>
      <c r="DO90" s="420"/>
      <c r="DP90" s="416"/>
      <c r="DQ90" s="417"/>
      <c r="DR90" s="417"/>
      <c r="DS90" s="416">
        <v>0</v>
      </c>
      <c r="DT90" s="420"/>
      <c r="DU90" s="416"/>
      <c r="DV90" s="417"/>
      <c r="DW90" s="417"/>
      <c r="DX90" s="416">
        <v>0</v>
      </c>
      <c r="DY90" s="420"/>
      <c r="DZ90" s="416"/>
      <c r="EA90" s="417"/>
      <c r="EB90" s="417"/>
      <c r="EC90" s="416">
        <v>0</v>
      </c>
      <c r="ED90" s="420"/>
      <c r="EE90" s="416"/>
      <c r="EF90" s="417"/>
      <c r="EG90" s="417"/>
      <c r="EH90" s="416">
        <v>0</v>
      </c>
      <c r="EI90" s="420"/>
      <c r="EJ90" s="416"/>
      <c r="EK90" s="417"/>
      <c r="EL90" s="417"/>
      <c r="EM90" s="416">
        <f t="shared" si="3"/>
        <v>0</v>
      </c>
      <c r="EN90" s="420"/>
      <c r="EP90" s="301"/>
      <c r="EQ90" s="290"/>
      <c r="ER90" s="290"/>
    </row>
    <row r="91" spans="4:148" ht="12.75" hidden="1" customHeight="1" x14ac:dyDescent="0.35">
      <c r="D91" s="301" t="s">
        <v>380</v>
      </c>
      <c r="F91" s="313"/>
      <c r="G91" s="313"/>
      <c r="H91" s="416">
        <v>0</v>
      </c>
      <c r="I91" s="420"/>
      <c r="J91" s="416"/>
      <c r="K91" s="417"/>
      <c r="L91" s="417"/>
      <c r="M91" s="416">
        <v>0</v>
      </c>
      <c r="N91" s="420"/>
      <c r="O91" s="416"/>
      <c r="P91" s="417"/>
      <c r="Q91" s="417"/>
      <c r="R91" s="416">
        <v>0</v>
      </c>
      <c r="S91" s="420"/>
      <c r="T91" s="416"/>
      <c r="U91" s="417"/>
      <c r="V91" s="417"/>
      <c r="W91" s="416">
        <v>0</v>
      </c>
      <c r="X91" s="420"/>
      <c r="Y91" s="416"/>
      <c r="Z91" s="417"/>
      <c r="AA91" s="417"/>
      <c r="AB91" s="416">
        <v>0</v>
      </c>
      <c r="AC91" s="420"/>
      <c r="AD91" s="416"/>
      <c r="AE91" s="417"/>
      <c r="AF91" s="417"/>
      <c r="AG91" s="416">
        <v>0</v>
      </c>
      <c r="AH91" s="420"/>
      <c r="AI91" s="416"/>
      <c r="AJ91" s="417"/>
      <c r="AK91" s="417"/>
      <c r="AL91" s="416">
        <v>0</v>
      </c>
      <c r="AM91" s="420"/>
      <c r="AN91" s="416"/>
      <c r="AO91" s="417"/>
      <c r="AP91" s="417"/>
      <c r="AQ91" s="416">
        <v>0</v>
      </c>
      <c r="AR91" s="420"/>
      <c r="AS91" s="416"/>
      <c r="AT91" s="417"/>
      <c r="AU91" s="417"/>
      <c r="AV91" s="416">
        <v>0</v>
      </c>
      <c r="AW91" s="420"/>
      <c r="AX91" s="416"/>
      <c r="AY91" s="417"/>
      <c r="AZ91" s="417"/>
      <c r="BA91" s="416">
        <v>0</v>
      </c>
      <c r="BB91" s="420"/>
      <c r="BC91" s="416"/>
      <c r="BD91" s="417"/>
      <c r="BE91" s="417"/>
      <c r="BF91" s="416">
        <v>0</v>
      </c>
      <c r="BG91" s="420"/>
      <c r="BH91" s="416"/>
      <c r="BI91" s="417"/>
      <c r="BJ91" s="417"/>
      <c r="BK91" s="416">
        <v>0</v>
      </c>
      <c r="BL91" s="420"/>
      <c r="BM91" s="416"/>
      <c r="BN91" s="417"/>
      <c r="BO91" s="417"/>
      <c r="BP91" s="416">
        <v>0</v>
      </c>
      <c r="BQ91" s="420"/>
      <c r="BR91" s="416"/>
      <c r="BS91" s="417"/>
      <c r="BT91" s="417"/>
      <c r="BU91" s="416">
        <f t="shared" si="2"/>
        <v>0</v>
      </c>
      <c r="BV91" s="420"/>
      <c r="BW91" s="416"/>
      <c r="BX91" s="417"/>
      <c r="BY91" s="417"/>
      <c r="BZ91" s="416">
        <v>0</v>
      </c>
      <c r="CA91" s="420"/>
      <c r="CB91" s="416"/>
      <c r="CC91" s="417"/>
      <c r="CD91" s="417"/>
      <c r="CE91" s="416">
        <v>0</v>
      </c>
      <c r="CF91" s="420"/>
      <c r="CG91" s="416"/>
      <c r="CH91" s="417"/>
      <c r="CI91" s="417"/>
      <c r="CJ91" s="416">
        <v>0</v>
      </c>
      <c r="CK91" s="420"/>
      <c r="CL91" s="416"/>
      <c r="CM91" s="417"/>
      <c r="CN91" s="417"/>
      <c r="CO91" s="416">
        <v>0</v>
      </c>
      <c r="CP91" s="420"/>
      <c r="CQ91" s="416"/>
      <c r="CR91" s="417"/>
      <c r="CS91" s="417"/>
      <c r="CT91" s="416">
        <v>0</v>
      </c>
      <c r="CU91" s="420"/>
      <c r="CV91" s="416"/>
      <c r="CW91" s="417"/>
      <c r="CX91" s="417"/>
      <c r="CY91" s="416">
        <v>0</v>
      </c>
      <c r="CZ91" s="420"/>
      <c r="DA91" s="416"/>
      <c r="DB91" s="417"/>
      <c r="DC91" s="417"/>
      <c r="DD91" s="416">
        <v>0</v>
      </c>
      <c r="DE91" s="420"/>
      <c r="DF91" s="416"/>
      <c r="DG91" s="417"/>
      <c r="DH91" s="417"/>
      <c r="DI91" s="416">
        <v>0</v>
      </c>
      <c r="DJ91" s="420"/>
      <c r="DK91" s="416"/>
      <c r="DL91" s="417"/>
      <c r="DM91" s="417"/>
      <c r="DN91" s="416">
        <v>0</v>
      </c>
      <c r="DO91" s="420"/>
      <c r="DP91" s="416"/>
      <c r="DQ91" s="417"/>
      <c r="DR91" s="417"/>
      <c r="DS91" s="416">
        <v>0</v>
      </c>
      <c r="DT91" s="420"/>
      <c r="DU91" s="416"/>
      <c r="DV91" s="417"/>
      <c r="DW91" s="417"/>
      <c r="DX91" s="416">
        <v>0</v>
      </c>
      <c r="DY91" s="420"/>
      <c r="DZ91" s="416"/>
      <c r="EA91" s="417"/>
      <c r="EB91" s="417"/>
      <c r="EC91" s="416">
        <v>0</v>
      </c>
      <c r="ED91" s="420"/>
      <c r="EE91" s="416"/>
      <c r="EF91" s="417"/>
      <c r="EG91" s="417"/>
      <c r="EH91" s="416">
        <v>0</v>
      </c>
      <c r="EI91" s="420"/>
      <c r="EJ91" s="416"/>
      <c r="EK91" s="417"/>
      <c r="EL91" s="417"/>
      <c r="EM91" s="416">
        <f t="shared" si="3"/>
        <v>0</v>
      </c>
      <c r="EN91" s="420"/>
      <c r="EP91" s="301"/>
      <c r="EQ91" s="290"/>
      <c r="ER91" s="290"/>
    </row>
    <row r="92" spans="4:148" ht="12.75" hidden="1" customHeight="1" x14ac:dyDescent="0.35">
      <c r="D92" s="301" t="s">
        <v>380</v>
      </c>
      <c r="F92" s="313"/>
      <c r="G92" s="313"/>
      <c r="H92" s="416">
        <v>0</v>
      </c>
      <c r="I92" s="420"/>
      <c r="J92" s="416"/>
      <c r="K92" s="417"/>
      <c r="L92" s="417"/>
      <c r="M92" s="416">
        <v>0</v>
      </c>
      <c r="N92" s="420"/>
      <c r="O92" s="416"/>
      <c r="P92" s="417"/>
      <c r="Q92" s="417"/>
      <c r="R92" s="416">
        <v>0</v>
      </c>
      <c r="S92" s="420"/>
      <c r="T92" s="416"/>
      <c r="U92" s="417"/>
      <c r="V92" s="417"/>
      <c r="W92" s="416">
        <v>0</v>
      </c>
      <c r="X92" s="420"/>
      <c r="Y92" s="416"/>
      <c r="Z92" s="417"/>
      <c r="AA92" s="417"/>
      <c r="AB92" s="416">
        <v>0</v>
      </c>
      <c r="AC92" s="420"/>
      <c r="AD92" s="416"/>
      <c r="AE92" s="417"/>
      <c r="AF92" s="417"/>
      <c r="AG92" s="416">
        <v>0</v>
      </c>
      <c r="AH92" s="420"/>
      <c r="AI92" s="416"/>
      <c r="AJ92" s="417"/>
      <c r="AK92" s="417"/>
      <c r="AL92" s="416">
        <v>0</v>
      </c>
      <c r="AM92" s="420"/>
      <c r="AN92" s="416"/>
      <c r="AO92" s="417"/>
      <c r="AP92" s="417"/>
      <c r="AQ92" s="416">
        <v>0</v>
      </c>
      <c r="AR92" s="420"/>
      <c r="AS92" s="416"/>
      <c r="AT92" s="417"/>
      <c r="AU92" s="417"/>
      <c r="AV92" s="416">
        <v>0</v>
      </c>
      <c r="AW92" s="420"/>
      <c r="AX92" s="416"/>
      <c r="AY92" s="417"/>
      <c r="AZ92" s="417"/>
      <c r="BA92" s="416">
        <v>0</v>
      </c>
      <c r="BB92" s="420"/>
      <c r="BC92" s="416"/>
      <c r="BD92" s="417"/>
      <c r="BE92" s="417"/>
      <c r="BF92" s="416">
        <v>0</v>
      </c>
      <c r="BG92" s="420"/>
      <c r="BH92" s="416"/>
      <c r="BI92" s="417"/>
      <c r="BJ92" s="417"/>
      <c r="BK92" s="416">
        <v>0</v>
      </c>
      <c r="BL92" s="420"/>
      <c r="BM92" s="416"/>
      <c r="BN92" s="417"/>
      <c r="BO92" s="417"/>
      <c r="BP92" s="416">
        <v>0</v>
      </c>
      <c r="BQ92" s="420"/>
      <c r="BR92" s="416"/>
      <c r="BS92" s="417"/>
      <c r="BT92" s="417"/>
      <c r="BU92" s="416">
        <f t="shared" si="2"/>
        <v>0</v>
      </c>
      <c r="BV92" s="420"/>
      <c r="BW92" s="416"/>
      <c r="BX92" s="417"/>
      <c r="BY92" s="417"/>
      <c r="BZ92" s="416">
        <v>0</v>
      </c>
      <c r="CA92" s="420"/>
      <c r="CB92" s="416"/>
      <c r="CC92" s="417"/>
      <c r="CD92" s="417"/>
      <c r="CE92" s="416">
        <v>0</v>
      </c>
      <c r="CF92" s="420"/>
      <c r="CG92" s="416"/>
      <c r="CH92" s="417"/>
      <c r="CI92" s="417"/>
      <c r="CJ92" s="416">
        <v>0</v>
      </c>
      <c r="CK92" s="420"/>
      <c r="CL92" s="416"/>
      <c r="CM92" s="417"/>
      <c r="CN92" s="417"/>
      <c r="CO92" s="416">
        <v>0</v>
      </c>
      <c r="CP92" s="420"/>
      <c r="CQ92" s="416"/>
      <c r="CR92" s="417"/>
      <c r="CS92" s="417"/>
      <c r="CT92" s="416">
        <v>0</v>
      </c>
      <c r="CU92" s="420"/>
      <c r="CV92" s="416"/>
      <c r="CW92" s="417"/>
      <c r="CX92" s="417"/>
      <c r="CY92" s="416">
        <v>0</v>
      </c>
      <c r="CZ92" s="420"/>
      <c r="DA92" s="416"/>
      <c r="DB92" s="417"/>
      <c r="DC92" s="417"/>
      <c r="DD92" s="416">
        <v>0</v>
      </c>
      <c r="DE92" s="420"/>
      <c r="DF92" s="416"/>
      <c r="DG92" s="417"/>
      <c r="DH92" s="417"/>
      <c r="DI92" s="416">
        <v>0</v>
      </c>
      <c r="DJ92" s="420"/>
      <c r="DK92" s="416"/>
      <c r="DL92" s="417"/>
      <c r="DM92" s="417"/>
      <c r="DN92" s="416">
        <v>0</v>
      </c>
      <c r="DO92" s="420"/>
      <c r="DP92" s="416"/>
      <c r="DQ92" s="417"/>
      <c r="DR92" s="417"/>
      <c r="DS92" s="416">
        <v>0</v>
      </c>
      <c r="DT92" s="420"/>
      <c r="DU92" s="416"/>
      <c r="DV92" s="417"/>
      <c r="DW92" s="417"/>
      <c r="DX92" s="416">
        <v>0</v>
      </c>
      <c r="DY92" s="420"/>
      <c r="DZ92" s="416"/>
      <c r="EA92" s="417"/>
      <c r="EB92" s="417"/>
      <c r="EC92" s="416">
        <v>0</v>
      </c>
      <c r="ED92" s="420"/>
      <c r="EE92" s="416"/>
      <c r="EF92" s="417"/>
      <c r="EG92" s="417"/>
      <c r="EH92" s="416">
        <v>0</v>
      </c>
      <c r="EI92" s="420"/>
      <c r="EJ92" s="416"/>
      <c r="EK92" s="417"/>
      <c r="EL92" s="417"/>
      <c r="EM92" s="416">
        <f t="shared" si="3"/>
        <v>0</v>
      </c>
      <c r="EN92" s="420"/>
      <c r="EP92" s="301"/>
      <c r="EQ92" s="290"/>
      <c r="ER92" s="290"/>
    </row>
    <row r="93" spans="4:148" hidden="1" x14ac:dyDescent="0.35">
      <c r="D93" s="301"/>
      <c r="F93" s="313"/>
      <c r="G93" s="337"/>
      <c r="H93" s="428"/>
      <c r="I93" s="429"/>
      <c r="J93" s="416"/>
      <c r="K93" s="417"/>
      <c r="L93" s="430"/>
      <c r="M93" s="428"/>
      <c r="N93" s="429"/>
      <c r="O93" s="416"/>
      <c r="P93" s="417"/>
      <c r="Q93" s="430"/>
      <c r="R93" s="428"/>
      <c r="S93" s="429"/>
      <c r="T93" s="416"/>
      <c r="U93" s="417"/>
      <c r="V93" s="430"/>
      <c r="W93" s="428"/>
      <c r="X93" s="429"/>
      <c r="Y93" s="416"/>
      <c r="Z93" s="417"/>
      <c r="AA93" s="430"/>
      <c r="AB93" s="428"/>
      <c r="AC93" s="429"/>
      <c r="AD93" s="416"/>
      <c r="AE93" s="417"/>
      <c r="AF93" s="430"/>
      <c r="AG93" s="428"/>
      <c r="AH93" s="429"/>
      <c r="AI93" s="416"/>
      <c r="AJ93" s="417"/>
      <c r="AK93" s="430"/>
      <c r="AL93" s="428"/>
      <c r="AM93" s="429"/>
      <c r="AN93" s="416"/>
      <c r="AO93" s="417"/>
      <c r="AP93" s="430"/>
      <c r="AQ93" s="428"/>
      <c r="AR93" s="429"/>
      <c r="AS93" s="416"/>
      <c r="AT93" s="417"/>
      <c r="AU93" s="430"/>
      <c r="AV93" s="428"/>
      <c r="AW93" s="429"/>
      <c r="AX93" s="416"/>
      <c r="AY93" s="417"/>
      <c r="AZ93" s="430"/>
      <c r="BA93" s="428"/>
      <c r="BB93" s="429"/>
      <c r="BC93" s="416"/>
      <c r="BD93" s="417"/>
      <c r="BE93" s="430"/>
      <c r="BF93" s="428"/>
      <c r="BG93" s="429"/>
      <c r="BH93" s="416"/>
      <c r="BI93" s="417"/>
      <c r="BJ93" s="430"/>
      <c r="BK93" s="428"/>
      <c r="BL93" s="429"/>
      <c r="BM93" s="416"/>
      <c r="BN93" s="417"/>
      <c r="BO93" s="430"/>
      <c r="BP93" s="428"/>
      <c r="BQ93" s="429"/>
      <c r="BR93" s="416"/>
      <c r="BS93" s="417"/>
      <c r="BT93" s="430"/>
      <c r="BU93" s="428"/>
      <c r="BV93" s="429"/>
      <c r="BW93" s="416"/>
      <c r="BX93" s="417"/>
      <c r="BY93" s="430"/>
      <c r="BZ93" s="428"/>
      <c r="CA93" s="429"/>
      <c r="CB93" s="416"/>
      <c r="CC93" s="417"/>
      <c r="CD93" s="430"/>
      <c r="CE93" s="428"/>
      <c r="CF93" s="429"/>
      <c r="CG93" s="416"/>
      <c r="CH93" s="417"/>
      <c r="CI93" s="430"/>
      <c r="CJ93" s="428"/>
      <c r="CK93" s="429"/>
      <c r="CL93" s="416"/>
      <c r="CM93" s="417"/>
      <c r="CN93" s="430"/>
      <c r="CO93" s="428"/>
      <c r="CP93" s="429"/>
      <c r="CQ93" s="416"/>
      <c r="CR93" s="417"/>
      <c r="CS93" s="430"/>
      <c r="CT93" s="428"/>
      <c r="CU93" s="429"/>
      <c r="CV93" s="416"/>
      <c r="CW93" s="417"/>
      <c r="CX93" s="430"/>
      <c r="CY93" s="428"/>
      <c r="CZ93" s="429"/>
      <c r="DA93" s="416"/>
      <c r="DB93" s="417"/>
      <c r="DC93" s="430"/>
      <c r="DD93" s="428"/>
      <c r="DE93" s="429"/>
      <c r="DF93" s="416"/>
      <c r="DG93" s="417"/>
      <c r="DH93" s="430"/>
      <c r="DI93" s="428"/>
      <c r="DJ93" s="429"/>
      <c r="DK93" s="416"/>
      <c r="DL93" s="417"/>
      <c r="DM93" s="430"/>
      <c r="DN93" s="428"/>
      <c r="DO93" s="429"/>
      <c r="DP93" s="416"/>
      <c r="DQ93" s="417"/>
      <c r="DR93" s="430"/>
      <c r="DS93" s="428"/>
      <c r="DT93" s="429"/>
      <c r="DU93" s="416"/>
      <c r="DV93" s="417"/>
      <c r="DW93" s="430"/>
      <c r="DX93" s="428"/>
      <c r="DY93" s="429"/>
      <c r="DZ93" s="416"/>
      <c r="EA93" s="417"/>
      <c r="EB93" s="430"/>
      <c r="EC93" s="428"/>
      <c r="ED93" s="429"/>
      <c r="EE93" s="416"/>
      <c r="EF93" s="417"/>
      <c r="EG93" s="430"/>
      <c r="EH93" s="428"/>
      <c r="EI93" s="429"/>
      <c r="EJ93" s="416"/>
      <c r="EK93" s="417"/>
      <c r="EL93" s="430"/>
      <c r="EM93" s="428"/>
      <c r="EN93" s="429"/>
      <c r="EP93" s="301"/>
      <c r="EQ93" s="290"/>
      <c r="ER93" s="290"/>
    </row>
    <row r="94" spans="4:148" ht="12.75" customHeight="1" x14ac:dyDescent="0.35">
      <c r="D94" s="301"/>
      <c r="F94" s="313"/>
      <c r="H94" s="416"/>
      <c r="I94" s="416"/>
      <c r="J94" s="416"/>
      <c r="K94" s="417"/>
      <c r="L94" s="416"/>
      <c r="M94" s="416"/>
      <c r="N94" s="416"/>
      <c r="O94" s="416"/>
      <c r="P94" s="417"/>
      <c r="Q94" s="416"/>
      <c r="R94" s="416"/>
      <c r="S94" s="416"/>
      <c r="T94" s="416"/>
      <c r="U94" s="417"/>
      <c r="V94" s="416"/>
      <c r="W94" s="416"/>
      <c r="X94" s="416"/>
      <c r="Y94" s="416"/>
      <c r="Z94" s="417"/>
      <c r="AA94" s="416"/>
      <c r="AB94" s="416"/>
      <c r="AC94" s="416"/>
      <c r="AD94" s="416"/>
      <c r="AE94" s="417"/>
      <c r="AF94" s="414"/>
      <c r="AG94" s="414"/>
      <c r="AH94" s="414"/>
      <c r="AI94" s="416"/>
      <c r="AJ94" s="417"/>
      <c r="AK94" s="414"/>
      <c r="AL94" s="414"/>
      <c r="AM94" s="414"/>
      <c r="AN94" s="416"/>
      <c r="AO94" s="417"/>
      <c r="AP94" s="414"/>
      <c r="AQ94" s="414"/>
      <c r="AR94" s="414"/>
      <c r="AS94" s="416"/>
      <c r="AT94" s="417"/>
      <c r="AU94" s="414"/>
      <c r="AV94" s="414"/>
      <c r="AW94" s="414"/>
      <c r="AX94" s="416"/>
      <c r="AY94" s="417"/>
      <c r="AZ94" s="414"/>
      <c r="BA94" s="414"/>
      <c r="BB94" s="414"/>
      <c r="BC94" s="416"/>
      <c r="BD94" s="417"/>
      <c r="BE94" s="414"/>
      <c r="BF94" s="414"/>
      <c r="BG94" s="414"/>
      <c r="BH94" s="416"/>
      <c r="BI94" s="417"/>
      <c r="BJ94" s="414"/>
      <c r="BK94" s="414"/>
      <c r="BL94" s="414"/>
      <c r="BM94" s="416"/>
      <c r="BN94" s="417"/>
      <c r="BO94" s="414"/>
      <c r="BP94" s="414"/>
      <c r="BQ94" s="414"/>
      <c r="BR94" s="416"/>
      <c r="BS94" s="417"/>
      <c r="BT94" s="416"/>
      <c r="BU94" s="416"/>
      <c r="BV94" s="416"/>
      <c r="BW94" s="416"/>
      <c r="BX94" s="417"/>
      <c r="BY94" s="416"/>
      <c r="BZ94" s="416"/>
      <c r="CA94" s="416"/>
      <c r="CB94" s="416"/>
      <c r="CC94" s="417"/>
      <c r="CD94" s="416"/>
      <c r="CE94" s="416"/>
      <c r="CF94" s="416"/>
      <c r="CG94" s="416"/>
      <c r="CH94" s="417"/>
      <c r="CI94" s="416"/>
      <c r="CJ94" s="416"/>
      <c r="CK94" s="416"/>
      <c r="CL94" s="416"/>
      <c r="CM94" s="417"/>
      <c r="CN94" s="416"/>
      <c r="CO94" s="416"/>
      <c r="CP94" s="416"/>
      <c r="CQ94" s="416"/>
      <c r="CR94" s="417"/>
      <c r="CS94" s="416"/>
      <c r="CT94" s="416"/>
      <c r="CU94" s="416"/>
      <c r="CV94" s="416"/>
      <c r="CW94" s="417"/>
      <c r="CX94" s="416"/>
      <c r="CY94" s="416"/>
      <c r="CZ94" s="416"/>
      <c r="DA94" s="416"/>
      <c r="DB94" s="417"/>
      <c r="DC94" s="416"/>
      <c r="DD94" s="416"/>
      <c r="DE94" s="416"/>
      <c r="DF94" s="416"/>
      <c r="DG94" s="417"/>
      <c r="DH94" s="416"/>
      <c r="DI94" s="416"/>
      <c r="DJ94" s="416"/>
      <c r="DK94" s="416"/>
      <c r="DL94" s="417"/>
      <c r="DM94" s="416"/>
      <c r="DN94" s="416"/>
      <c r="DO94" s="416"/>
      <c r="DP94" s="416"/>
      <c r="DQ94" s="417"/>
      <c r="DR94" s="416"/>
      <c r="DS94" s="416"/>
      <c r="DT94" s="416"/>
      <c r="DU94" s="416"/>
      <c r="DV94" s="417"/>
      <c r="DW94" s="416"/>
      <c r="DX94" s="416"/>
      <c r="DY94" s="416"/>
      <c r="DZ94" s="416"/>
      <c r="EA94" s="417"/>
      <c r="EB94" s="416"/>
      <c r="EC94" s="416"/>
      <c r="ED94" s="416"/>
      <c r="EE94" s="416"/>
      <c r="EF94" s="417"/>
      <c r="EG94" s="416"/>
      <c r="EH94" s="416"/>
      <c r="EI94" s="416"/>
      <c r="EJ94" s="416"/>
      <c r="EK94" s="417"/>
      <c r="EL94" s="416"/>
      <c r="EM94" s="416"/>
      <c r="EP94" s="301"/>
      <c r="EQ94" s="290"/>
      <c r="ER94" s="290"/>
    </row>
    <row r="95" spans="4:148" s="290" customFormat="1" ht="12.75" customHeight="1" x14ac:dyDescent="0.35">
      <c r="D95" s="314" t="s">
        <v>439</v>
      </c>
      <c r="E95" s="350" t="s">
        <v>46</v>
      </c>
      <c r="F95" s="316"/>
      <c r="H95" s="412">
        <f>SUM(H96:H98)</f>
        <v>0</v>
      </c>
      <c r="I95" s="412"/>
      <c r="J95" s="412"/>
      <c r="K95" s="413"/>
      <c r="L95" s="412"/>
      <c r="M95" s="412">
        <f>SUM(M96:M98)</f>
        <v>8605000</v>
      </c>
      <c r="N95" s="412"/>
      <c r="O95" s="412"/>
      <c r="P95" s="413"/>
      <c r="R95" s="412">
        <f>SUM(R96:R98)</f>
        <v>0</v>
      </c>
      <c r="S95" s="412"/>
      <c r="T95" s="412"/>
      <c r="U95" s="413"/>
      <c r="W95" s="412">
        <f>SUM(W96:W98)</f>
        <v>0</v>
      </c>
      <c r="X95" s="412"/>
      <c r="Y95" s="412"/>
      <c r="Z95" s="413"/>
      <c r="AB95" s="412">
        <f>SUM(AB96:AB98)</f>
        <v>0</v>
      </c>
      <c r="AC95" s="412"/>
      <c r="AD95" s="412"/>
      <c r="AE95" s="413"/>
      <c r="AG95" s="412">
        <f>SUM(AG96:AG98)</f>
        <v>0</v>
      </c>
      <c r="AH95" s="412"/>
      <c r="AI95" s="412"/>
      <c r="AJ95" s="413"/>
      <c r="AL95" s="412">
        <f>SUM(AL96:AL98)</f>
        <v>0</v>
      </c>
      <c r="AM95" s="412"/>
      <c r="AN95" s="412"/>
      <c r="AO95" s="413"/>
      <c r="AQ95" s="412">
        <f>SUM(AQ96:AQ98)</f>
        <v>0</v>
      </c>
      <c r="AR95" s="412"/>
      <c r="AS95" s="412"/>
      <c r="AT95" s="413"/>
      <c r="AV95" s="412">
        <f>SUM(AV96:AV98)</f>
        <v>0</v>
      </c>
      <c r="AW95" s="412"/>
      <c r="AX95" s="412"/>
      <c r="AY95" s="413"/>
      <c r="BA95" s="412">
        <f>SUM(BA96:BA98)</f>
        <v>0</v>
      </c>
      <c r="BB95" s="412"/>
      <c r="BC95" s="412"/>
      <c r="BD95" s="413"/>
      <c r="BF95" s="412">
        <f>SUM(BF96:BF98)</f>
        <v>0</v>
      </c>
      <c r="BG95" s="412"/>
      <c r="BH95" s="412"/>
      <c r="BI95" s="413"/>
      <c r="BK95" s="412">
        <f>SUM(BK96:BK98)</f>
        <v>0</v>
      </c>
      <c r="BL95" s="412"/>
      <c r="BM95" s="412"/>
      <c r="BN95" s="413"/>
      <c r="BP95" s="412">
        <f>SUM(BP96:BP98)</f>
        <v>0</v>
      </c>
      <c r="BQ95" s="412"/>
      <c r="BR95" s="412"/>
      <c r="BS95" s="413"/>
      <c r="BT95" s="412"/>
      <c r="BU95" s="412">
        <f>SUM(BU96:BU98)</f>
        <v>8605000</v>
      </c>
      <c r="BV95" s="412"/>
      <c r="BW95" s="412"/>
      <c r="BX95" s="413"/>
      <c r="BY95" s="412"/>
      <c r="BZ95" s="412">
        <f>SUM(BZ96:BZ98)</f>
        <v>73610000</v>
      </c>
      <c r="CA95" s="412"/>
      <c r="CB95" s="412"/>
      <c r="CC95" s="413"/>
      <c r="CD95" s="412"/>
      <c r="CE95" s="412">
        <f>SUM(CE96:CE98)</f>
        <v>1430000</v>
      </c>
      <c r="CF95" s="412"/>
      <c r="CG95" s="412"/>
      <c r="CH95" s="413"/>
      <c r="CJ95" s="412">
        <f>SUM(CJ96:CJ98)</f>
        <v>2925000</v>
      </c>
      <c r="CK95" s="412"/>
      <c r="CL95" s="412"/>
      <c r="CM95" s="413"/>
      <c r="CO95" s="412">
        <f>SUM(CO96:CO98)</f>
        <v>6910000</v>
      </c>
      <c r="CP95" s="412"/>
      <c r="CQ95" s="412"/>
      <c r="CR95" s="413"/>
      <c r="CT95" s="412">
        <f>SUM(CT96:CT98)</f>
        <v>6155000</v>
      </c>
      <c r="CU95" s="412"/>
      <c r="CV95" s="412"/>
      <c r="CW95" s="413"/>
      <c r="CY95" s="412">
        <f>SUM(CY96:CY98)</f>
        <v>7095000</v>
      </c>
      <c r="CZ95" s="412"/>
      <c r="DA95" s="412"/>
      <c r="DB95" s="413"/>
      <c r="DD95" s="412">
        <f>SUM(DD96:DD98)</f>
        <v>7530000</v>
      </c>
      <c r="DE95" s="412"/>
      <c r="DF95" s="412"/>
      <c r="DG95" s="413"/>
      <c r="DI95" s="412">
        <f>SUM(DI96:DI98)</f>
        <v>8400000</v>
      </c>
      <c r="DJ95" s="412"/>
      <c r="DK95" s="412"/>
      <c r="DL95" s="413"/>
      <c r="DN95" s="412">
        <f>SUM(DN96:DN98)</f>
        <v>6720000</v>
      </c>
      <c r="DO95" s="412"/>
      <c r="DP95" s="412"/>
      <c r="DQ95" s="413"/>
      <c r="DS95" s="412">
        <f>SUM(DS96:DS98)</f>
        <v>5005000</v>
      </c>
      <c r="DT95" s="412"/>
      <c r="DU95" s="412"/>
      <c r="DV95" s="413"/>
      <c r="DX95" s="412">
        <f>SUM(DX96:DX98)</f>
        <v>7140000</v>
      </c>
      <c r="DY95" s="412"/>
      <c r="DZ95" s="412"/>
      <c r="EA95" s="413"/>
      <c r="EC95" s="412">
        <f>SUM(EC96:EC98)</f>
        <v>4750000</v>
      </c>
      <c r="ED95" s="412"/>
      <c r="EE95" s="412"/>
      <c r="EF95" s="413"/>
      <c r="EH95" s="412">
        <f>SUM(EH96:EH98)</f>
        <v>9550000</v>
      </c>
      <c r="EI95" s="412"/>
      <c r="EJ95" s="412"/>
      <c r="EK95" s="413"/>
      <c r="EL95" s="412"/>
      <c r="EM95" s="412">
        <f>SUM(EM96:EM98)</f>
        <v>1430000</v>
      </c>
      <c r="EP95" s="314"/>
    </row>
    <row r="96" spans="4:148" ht="12.75" customHeight="1" x14ac:dyDescent="0.35">
      <c r="D96" s="301" t="s">
        <v>338</v>
      </c>
      <c r="F96" s="313"/>
      <c r="G96" s="320"/>
      <c r="H96" s="414">
        <f>H101+H106+H111+H116+H121+H126</f>
        <v>0</v>
      </c>
      <c r="I96" s="415"/>
      <c r="J96" s="416"/>
      <c r="K96" s="417"/>
      <c r="L96" s="418"/>
      <c r="M96" s="414">
        <f>M101+M106+M111+M116+M121+M126</f>
        <v>8690873</v>
      </c>
      <c r="N96" s="415"/>
      <c r="O96" s="416"/>
      <c r="P96" s="417"/>
      <c r="Q96" s="320"/>
      <c r="R96" s="414">
        <f>R101+R106+R111+R116+R121+R126</f>
        <v>0</v>
      </c>
      <c r="S96" s="415"/>
      <c r="T96" s="416"/>
      <c r="U96" s="417"/>
      <c r="V96" s="320"/>
      <c r="W96" s="414">
        <f>W101+W106+W111+W116+W121+W126</f>
        <v>0</v>
      </c>
      <c r="X96" s="415"/>
      <c r="Y96" s="416"/>
      <c r="Z96" s="417"/>
      <c r="AA96" s="320"/>
      <c r="AB96" s="414">
        <f>AB101+AB106+AB111+AB116+AB121+AB126</f>
        <v>0</v>
      </c>
      <c r="AC96" s="415"/>
      <c r="AD96" s="416"/>
      <c r="AE96" s="417"/>
      <c r="AF96" s="320"/>
      <c r="AG96" s="414">
        <f>AG101+AG106+AG111+AG116+AG121+AG126</f>
        <v>0</v>
      </c>
      <c r="AH96" s="415"/>
      <c r="AI96" s="416"/>
      <c r="AJ96" s="417"/>
      <c r="AK96" s="320"/>
      <c r="AL96" s="414">
        <f>AL101+AL106+AL111+AL116+AL121+AL126</f>
        <v>0</v>
      </c>
      <c r="AM96" s="415"/>
      <c r="AN96" s="416"/>
      <c r="AO96" s="417"/>
      <c r="AP96" s="320"/>
      <c r="AQ96" s="414">
        <f>AQ101+AQ106+AQ111+AQ116+AQ121+AQ126</f>
        <v>0</v>
      </c>
      <c r="AR96" s="415"/>
      <c r="AS96" s="416"/>
      <c r="AT96" s="417"/>
      <c r="AU96" s="320"/>
      <c r="AV96" s="414">
        <f>AV101+AV106+AV111+AV116+AV121+AV126</f>
        <v>0</v>
      </c>
      <c r="AW96" s="415"/>
      <c r="AX96" s="416"/>
      <c r="AY96" s="417"/>
      <c r="AZ96" s="320"/>
      <c r="BA96" s="414">
        <f>BA101+BA106+BA111+BA116+BA121+BA126</f>
        <v>0</v>
      </c>
      <c r="BB96" s="415"/>
      <c r="BC96" s="416"/>
      <c r="BD96" s="417"/>
      <c r="BE96" s="320"/>
      <c r="BF96" s="414">
        <f>BF101+BF106+BF111+BF116+BF126</f>
        <v>0</v>
      </c>
      <c r="BG96" s="415"/>
      <c r="BH96" s="416"/>
      <c r="BI96" s="417"/>
      <c r="BJ96" s="320"/>
      <c r="BK96" s="414">
        <f>BK101+BK106+BK111+BK116+BK121+BK126</f>
        <v>0</v>
      </c>
      <c r="BL96" s="415"/>
      <c r="BM96" s="416"/>
      <c r="BN96" s="417"/>
      <c r="BO96" s="320"/>
      <c r="BP96" s="414">
        <f>BP101+BP106+BP111+BP116+BP121+BP126</f>
        <v>0</v>
      </c>
      <c r="BQ96" s="415"/>
      <c r="BR96" s="416"/>
      <c r="BS96" s="417"/>
      <c r="BT96" s="418"/>
      <c r="BU96" s="414">
        <f>BU101+BU106+BU111+BU116+BU121+BU126</f>
        <v>8690873</v>
      </c>
      <c r="BV96" s="415"/>
      <c r="BW96" s="416"/>
      <c r="BX96" s="417"/>
      <c r="BY96" s="418"/>
      <c r="BZ96" s="414">
        <v>75441929</v>
      </c>
      <c r="CA96" s="415"/>
      <c r="CB96" s="416"/>
      <c r="CC96" s="417"/>
      <c r="CD96" s="418"/>
      <c r="CE96" s="414">
        <f>CE101+CE106+CE111+CE116+CE121+CE126</f>
        <v>1465181</v>
      </c>
      <c r="CF96" s="415"/>
      <c r="CG96" s="416"/>
      <c r="CH96" s="417"/>
      <c r="CI96" s="320"/>
      <c r="CJ96" s="414">
        <f>CJ101+CJ106+CJ111+CJ116+CJ121+CJ126</f>
        <v>3026199</v>
      </c>
      <c r="CK96" s="415"/>
      <c r="CL96" s="416"/>
      <c r="CM96" s="417"/>
      <c r="CN96" s="320"/>
      <c r="CO96" s="414">
        <f>CO101+CO106+CO111+CO116+CO121+CO126</f>
        <v>7142937</v>
      </c>
      <c r="CP96" s="415"/>
      <c r="CQ96" s="416"/>
      <c r="CR96" s="417"/>
      <c r="CS96" s="320"/>
      <c r="CT96" s="414">
        <f>CT101+CT106+CT111+CT116+CT121+CT126</f>
        <v>6336277</v>
      </c>
      <c r="CU96" s="415"/>
      <c r="CV96" s="416"/>
      <c r="CW96" s="417"/>
      <c r="CX96" s="320"/>
      <c r="CY96" s="414">
        <f>CY101+CY106+CY111+CY116+CY121+CY126</f>
        <v>7274669</v>
      </c>
      <c r="CZ96" s="415"/>
      <c r="DA96" s="416"/>
      <c r="DB96" s="417"/>
      <c r="DC96" s="320"/>
      <c r="DD96" s="414">
        <f>DD101+DD106+DD111+DD116+DD121+DD126</f>
        <v>7755769</v>
      </c>
      <c r="DE96" s="415"/>
      <c r="DF96" s="416"/>
      <c r="DG96" s="417"/>
      <c r="DH96" s="320"/>
      <c r="DI96" s="414">
        <f>DI101+DI106+DI111+DI116+DI121+DI126</f>
        <v>8644702</v>
      </c>
      <c r="DJ96" s="415"/>
      <c r="DK96" s="416"/>
      <c r="DL96" s="417"/>
      <c r="DM96" s="320"/>
      <c r="DN96" s="414">
        <f>DN101+DN106+DN111+DN116+DN121+DN126</f>
        <v>6856678</v>
      </c>
      <c r="DO96" s="415"/>
      <c r="DP96" s="416"/>
      <c r="DQ96" s="417"/>
      <c r="DR96" s="320"/>
      <c r="DS96" s="414">
        <f>DS101+DS106+DS111+DS116+DS121+DS126</f>
        <v>5101474</v>
      </c>
      <c r="DT96" s="415"/>
      <c r="DU96" s="416"/>
      <c r="DV96" s="417"/>
      <c r="DW96" s="320"/>
      <c r="DX96" s="414">
        <f>DX101+DX106+DX111+DX116+DX121+DX126</f>
        <v>7306457</v>
      </c>
      <c r="DY96" s="415"/>
      <c r="DZ96" s="416"/>
      <c r="EA96" s="417"/>
      <c r="EB96" s="320"/>
      <c r="EC96" s="414">
        <f>EC101+EC106+EC111+EC116+EC121+EC126</f>
        <v>4889664</v>
      </c>
      <c r="ED96" s="415"/>
      <c r="EE96" s="416"/>
      <c r="EF96" s="417"/>
      <c r="EG96" s="320"/>
      <c r="EH96" s="414">
        <f>EH101+EH106+EH111+EH116+EH121+EH126</f>
        <v>9641922</v>
      </c>
      <c r="EI96" s="415"/>
      <c r="EJ96" s="416"/>
      <c r="EK96" s="417"/>
      <c r="EL96" s="418"/>
      <c r="EM96" s="414">
        <f>EM101+EM106+EM111+EM116+EM121+EM126</f>
        <v>1465181</v>
      </c>
      <c r="EN96" s="322"/>
      <c r="EP96" s="301"/>
      <c r="EQ96" s="290"/>
      <c r="ER96" s="290"/>
    </row>
    <row r="97" spans="4:148" ht="12.75" customHeight="1" x14ac:dyDescent="0.35">
      <c r="D97" s="301" t="s">
        <v>440</v>
      </c>
      <c r="F97" s="313"/>
      <c r="G97" s="313"/>
      <c r="H97" s="416">
        <f>H102+H107+H112+H117+H122+H127</f>
        <v>0</v>
      </c>
      <c r="I97" s="420"/>
      <c r="J97" s="416"/>
      <c r="K97" s="417"/>
      <c r="L97" s="417"/>
      <c r="M97" s="416">
        <f>M102+M107+M112+M117+M122+M127</f>
        <v>0</v>
      </c>
      <c r="N97" s="420"/>
      <c r="O97" s="416"/>
      <c r="P97" s="417"/>
      <c r="Q97" s="313"/>
      <c r="R97" s="416">
        <f>R102+R107+R112+R117+R122+R127</f>
        <v>0</v>
      </c>
      <c r="S97" s="420"/>
      <c r="T97" s="416"/>
      <c r="U97" s="417"/>
      <c r="V97" s="313"/>
      <c r="W97" s="416">
        <f>W102+W107+W112+W117+W122+W127</f>
        <v>0</v>
      </c>
      <c r="X97" s="420"/>
      <c r="Y97" s="416"/>
      <c r="Z97" s="417"/>
      <c r="AA97" s="313"/>
      <c r="AB97" s="416">
        <f>AB102+AB107+AB112+AB117+AB122+AB127</f>
        <v>0</v>
      </c>
      <c r="AC97" s="420"/>
      <c r="AD97" s="416"/>
      <c r="AE97" s="417"/>
      <c r="AF97" s="313"/>
      <c r="AG97" s="416">
        <f>AG102+AG107+AG112+AG117+AG122+AG127</f>
        <v>0</v>
      </c>
      <c r="AH97" s="420"/>
      <c r="AI97" s="416"/>
      <c r="AJ97" s="417"/>
      <c r="AK97" s="313"/>
      <c r="AL97" s="416">
        <f>AL102+AL107+AL112+AL117+AL122+AL127</f>
        <v>0</v>
      </c>
      <c r="AM97" s="420"/>
      <c r="AN97" s="416"/>
      <c r="AO97" s="417"/>
      <c r="AP97" s="313"/>
      <c r="AQ97" s="416">
        <f>AQ102+AQ107+AQ112+AQ117+AQ122+AQ127</f>
        <v>0</v>
      </c>
      <c r="AR97" s="420"/>
      <c r="AS97" s="416"/>
      <c r="AT97" s="417"/>
      <c r="AU97" s="313"/>
      <c r="AV97" s="416">
        <f>AV102+AV107+AV112+AV117+AV122+AV127</f>
        <v>0</v>
      </c>
      <c r="AW97" s="420"/>
      <c r="AX97" s="416"/>
      <c r="AY97" s="417"/>
      <c r="AZ97" s="313"/>
      <c r="BA97" s="416">
        <f>BA102+BA107+BA112+BA117+BA122+BA127</f>
        <v>0</v>
      </c>
      <c r="BB97" s="420"/>
      <c r="BC97" s="416"/>
      <c r="BD97" s="417"/>
      <c r="BE97" s="313"/>
      <c r="BF97" s="416">
        <f>BF102+BF107+BF112+BF117+BF127</f>
        <v>0</v>
      </c>
      <c r="BG97" s="420"/>
      <c r="BH97" s="416"/>
      <c r="BI97" s="417"/>
      <c r="BJ97" s="313"/>
      <c r="BK97" s="416">
        <f>BK102+BK107+BK112+BK117+BK122+BK127</f>
        <v>0</v>
      </c>
      <c r="BL97" s="420"/>
      <c r="BM97" s="416"/>
      <c r="BN97" s="417"/>
      <c r="BO97" s="313"/>
      <c r="BP97" s="416">
        <f>BP102+BP107+BP112+BP117+BP122+BP127</f>
        <v>0</v>
      </c>
      <c r="BQ97" s="420"/>
      <c r="BR97" s="416"/>
      <c r="BS97" s="417"/>
      <c r="BT97" s="417"/>
      <c r="BU97" s="416">
        <f>BU102+BU107+BU112+BU117+BU122+BU127</f>
        <v>0</v>
      </c>
      <c r="BV97" s="420"/>
      <c r="BW97" s="416"/>
      <c r="BX97" s="417"/>
      <c r="BY97" s="417"/>
      <c r="BZ97" s="416">
        <v>36366</v>
      </c>
      <c r="CA97" s="420"/>
      <c r="CB97" s="416"/>
      <c r="CC97" s="417"/>
      <c r="CD97" s="417"/>
      <c r="CE97" s="416">
        <f>CE102+CE107+CE112+CE117+CE122+CE127</f>
        <v>8500</v>
      </c>
      <c r="CF97" s="420"/>
      <c r="CG97" s="416"/>
      <c r="CH97" s="417"/>
      <c r="CI97" s="313"/>
      <c r="CJ97" s="416">
        <f>CJ102+CJ107+CJ112+CJ117+CJ122+CJ127</f>
        <v>1772</v>
      </c>
      <c r="CK97" s="420"/>
      <c r="CL97" s="416"/>
      <c r="CM97" s="417"/>
      <c r="CN97" s="313"/>
      <c r="CO97" s="416">
        <f>CO102+CO107+CO112+CO117+CO122+CO127</f>
        <v>8656</v>
      </c>
      <c r="CP97" s="420"/>
      <c r="CQ97" s="416"/>
      <c r="CR97" s="417"/>
      <c r="CS97" s="313"/>
      <c r="CT97" s="416">
        <f>CT102+CT107+CT112+CT117+CT122+CT127</f>
        <v>11112</v>
      </c>
      <c r="CU97" s="420"/>
      <c r="CV97" s="416"/>
      <c r="CW97" s="417"/>
      <c r="CX97" s="313"/>
      <c r="CY97" s="416">
        <f>CY102+CY107+CY112+CY117+CY122+CY127</f>
        <v>6268</v>
      </c>
      <c r="CZ97" s="420"/>
      <c r="DA97" s="416"/>
      <c r="DB97" s="417"/>
      <c r="DC97" s="313"/>
      <c r="DD97" s="416">
        <f>DD102+DD107+DD112+DD117+DD122+DD127</f>
        <v>58</v>
      </c>
      <c r="DE97" s="420"/>
      <c r="DF97" s="416"/>
      <c r="DG97" s="417"/>
      <c r="DH97" s="313"/>
      <c r="DI97" s="416">
        <f>DI102+DI107+DI112+DI117+DI122+DI127</f>
        <v>0</v>
      </c>
      <c r="DJ97" s="420"/>
      <c r="DK97" s="416"/>
      <c r="DL97" s="417"/>
      <c r="DM97" s="313"/>
      <c r="DN97" s="416">
        <f>DN102+DN107+DN112+DN117+DN122+DN127</f>
        <v>0</v>
      </c>
      <c r="DO97" s="420"/>
      <c r="DP97" s="416"/>
      <c r="DQ97" s="417"/>
      <c r="DR97" s="313"/>
      <c r="DS97" s="416">
        <f>DS102+DS107+DS112+DS117+DS122+DS127</f>
        <v>0</v>
      </c>
      <c r="DT97" s="420"/>
      <c r="DU97" s="416"/>
      <c r="DV97" s="417"/>
      <c r="DW97" s="313"/>
      <c r="DX97" s="416">
        <f>DX102+DX107+DX112+DX117+DX122+DX127</f>
        <v>0</v>
      </c>
      <c r="DY97" s="420"/>
      <c r="DZ97" s="416"/>
      <c r="EA97" s="417"/>
      <c r="EB97" s="313"/>
      <c r="EC97" s="416">
        <f>EC102+EC107+EC112+EC117+EC122+EC127</f>
        <v>0</v>
      </c>
      <c r="ED97" s="420"/>
      <c r="EE97" s="416"/>
      <c r="EF97" s="417"/>
      <c r="EG97" s="313"/>
      <c r="EH97" s="416">
        <f>EH102+EH107+EH112+EH117+EH122+EH127</f>
        <v>0</v>
      </c>
      <c r="EI97" s="420"/>
      <c r="EJ97" s="416"/>
      <c r="EK97" s="417"/>
      <c r="EL97" s="417"/>
      <c r="EM97" s="416">
        <f>EM102+EM107+EM112+EM117+EM122+EM127</f>
        <v>8500</v>
      </c>
      <c r="EN97" s="329"/>
      <c r="EP97" s="301"/>
      <c r="EQ97" s="290"/>
      <c r="ER97" s="290"/>
    </row>
    <row r="98" spans="4:148" ht="12.75" customHeight="1" x14ac:dyDescent="0.35">
      <c r="D98" s="301" t="s">
        <v>441</v>
      </c>
      <c r="F98" s="313"/>
      <c r="G98" s="337"/>
      <c r="H98" s="428">
        <f>H103+H108+H113+H118+H123+H128</f>
        <v>0</v>
      </c>
      <c r="I98" s="429"/>
      <c r="J98" s="416"/>
      <c r="K98" s="417"/>
      <c r="L98" s="430"/>
      <c r="M98" s="428">
        <f>M103+M108+M113+M118+M123+M128</f>
        <v>-85873</v>
      </c>
      <c r="N98" s="429"/>
      <c r="O98" s="416"/>
      <c r="P98" s="417"/>
      <c r="Q98" s="337"/>
      <c r="R98" s="428">
        <f>R103+R108+R113+R118+R123+R128</f>
        <v>0</v>
      </c>
      <c r="S98" s="429"/>
      <c r="T98" s="416"/>
      <c r="U98" s="417"/>
      <c r="V98" s="337"/>
      <c r="W98" s="428">
        <f>W103+W108+W113+W118+W123+W128</f>
        <v>0</v>
      </c>
      <c r="X98" s="429"/>
      <c r="Y98" s="416"/>
      <c r="Z98" s="417"/>
      <c r="AA98" s="337"/>
      <c r="AB98" s="428">
        <f>AB103+AB108+AB113+AB118+AB123+AB128</f>
        <v>0</v>
      </c>
      <c r="AC98" s="429"/>
      <c r="AD98" s="416"/>
      <c r="AE98" s="417"/>
      <c r="AF98" s="337"/>
      <c r="AG98" s="428">
        <f>AG103+AG108+AG113+AG118+AG123+AG128</f>
        <v>0</v>
      </c>
      <c r="AH98" s="429"/>
      <c r="AI98" s="416"/>
      <c r="AJ98" s="417"/>
      <c r="AK98" s="337"/>
      <c r="AL98" s="428">
        <f>AL103+AL108+AL113+AL118+AL123+AL128</f>
        <v>0</v>
      </c>
      <c r="AM98" s="429"/>
      <c r="AN98" s="416"/>
      <c r="AO98" s="417"/>
      <c r="AP98" s="337"/>
      <c r="AQ98" s="428">
        <f>AQ103+AQ108+AQ113+AQ118+AQ123+AQ128</f>
        <v>0</v>
      </c>
      <c r="AR98" s="429"/>
      <c r="AS98" s="416"/>
      <c r="AT98" s="417"/>
      <c r="AU98" s="337"/>
      <c r="AV98" s="428">
        <f>AV103+AV108+AV113+AV118+AV123+AV128</f>
        <v>0</v>
      </c>
      <c r="AW98" s="429"/>
      <c r="AX98" s="416"/>
      <c r="AY98" s="417"/>
      <c r="AZ98" s="337"/>
      <c r="BA98" s="428">
        <f>BA103+BA108+BA113+BA118+BA123+BA128</f>
        <v>0</v>
      </c>
      <c r="BB98" s="429"/>
      <c r="BC98" s="416"/>
      <c r="BD98" s="417"/>
      <c r="BE98" s="337"/>
      <c r="BF98" s="428">
        <f>BF103+BF108+BF113+BF118+BF128</f>
        <v>0</v>
      </c>
      <c r="BG98" s="429"/>
      <c r="BH98" s="416"/>
      <c r="BI98" s="417"/>
      <c r="BJ98" s="337"/>
      <c r="BK98" s="428">
        <f>BK103+BK108+BK113+BK118+BK123+BK128</f>
        <v>0</v>
      </c>
      <c r="BL98" s="429"/>
      <c r="BM98" s="416"/>
      <c r="BN98" s="417"/>
      <c r="BO98" s="337"/>
      <c r="BP98" s="428">
        <f>BP103+BP108+BP113+BP118+BP123+BP128</f>
        <v>0</v>
      </c>
      <c r="BQ98" s="429"/>
      <c r="BR98" s="416"/>
      <c r="BS98" s="417"/>
      <c r="BT98" s="430"/>
      <c r="BU98" s="428">
        <f>BU103+BU108+BU113+BU118+BU123+BU128</f>
        <v>-85873</v>
      </c>
      <c r="BV98" s="429"/>
      <c r="BW98" s="416"/>
      <c r="BX98" s="417"/>
      <c r="BY98" s="430"/>
      <c r="BZ98" s="428">
        <v>-1868295</v>
      </c>
      <c r="CA98" s="429"/>
      <c r="CB98" s="416"/>
      <c r="CC98" s="417"/>
      <c r="CD98" s="430"/>
      <c r="CE98" s="428">
        <f>CE103+CE108+CE113+CE118+CE123+CE128</f>
        <v>-43681</v>
      </c>
      <c r="CF98" s="429"/>
      <c r="CG98" s="416"/>
      <c r="CH98" s="417"/>
      <c r="CI98" s="337"/>
      <c r="CJ98" s="428">
        <f>CJ103+CJ108+CJ113+CJ118+CJ123+CJ128</f>
        <v>-102971</v>
      </c>
      <c r="CK98" s="429"/>
      <c r="CL98" s="416"/>
      <c r="CM98" s="417"/>
      <c r="CN98" s="337"/>
      <c r="CO98" s="428">
        <f>CO103+CO108+CO113+CO118+CO123+CO128</f>
        <v>-241593</v>
      </c>
      <c r="CP98" s="429"/>
      <c r="CQ98" s="416"/>
      <c r="CR98" s="417"/>
      <c r="CS98" s="337"/>
      <c r="CT98" s="428">
        <f>CT103+CT108+CT113+CT118+CT123+CT128</f>
        <v>-192389</v>
      </c>
      <c r="CU98" s="429"/>
      <c r="CV98" s="416"/>
      <c r="CW98" s="417"/>
      <c r="CX98" s="337"/>
      <c r="CY98" s="428">
        <f>CY103+CY108+CY113+CY118+CY123+CY128</f>
        <v>-185937</v>
      </c>
      <c r="CZ98" s="429"/>
      <c r="DA98" s="416"/>
      <c r="DB98" s="417"/>
      <c r="DC98" s="337"/>
      <c r="DD98" s="428">
        <f>DD103+DD108+DD113+DD118+DD123+DD128</f>
        <v>-225827</v>
      </c>
      <c r="DE98" s="429"/>
      <c r="DF98" s="416"/>
      <c r="DG98" s="417"/>
      <c r="DH98" s="337"/>
      <c r="DI98" s="428">
        <f>DI103+DI108+DI113+DI118+DI123+DI128</f>
        <v>-244702</v>
      </c>
      <c r="DJ98" s="429"/>
      <c r="DK98" s="416"/>
      <c r="DL98" s="417"/>
      <c r="DM98" s="337"/>
      <c r="DN98" s="428">
        <f>DN103+DN108+DN113+DN118+DN123+DN128</f>
        <v>-136678</v>
      </c>
      <c r="DO98" s="429"/>
      <c r="DP98" s="416"/>
      <c r="DQ98" s="417"/>
      <c r="DR98" s="337"/>
      <c r="DS98" s="428">
        <f>DS103+DS108+DS113+DS118+DS123+DS128</f>
        <v>-96474</v>
      </c>
      <c r="DT98" s="429"/>
      <c r="DU98" s="416"/>
      <c r="DV98" s="417"/>
      <c r="DW98" s="337"/>
      <c r="DX98" s="428">
        <f>DX103+DX108+DX113+DX118+DX123+DX128</f>
        <v>-166457</v>
      </c>
      <c r="DY98" s="429"/>
      <c r="DZ98" s="416"/>
      <c r="EA98" s="417"/>
      <c r="EB98" s="337"/>
      <c r="EC98" s="428">
        <f>EC103+EC108+EC113+EC118+EC123+EC128</f>
        <v>-139664</v>
      </c>
      <c r="ED98" s="429"/>
      <c r="EE98" s="416"/>
      <c r="EF98" s="417"/>
      <c r="EG98" s="337"/>
      <c r="EH98" s="428">
        <f>EH103+EH108+EH113+EH118+EH123+EH128</f>
        <v>-91922</v>
      </c>
      <c r="EI98" s="429"/>
      <c r="EJ98" s="416"/>
      <c r="EK98" s="417"/>
      <c r="EL98" s="430"/>
      <c r="EM98" s="428">
        <f>EM103+EM108+EM113+EM118+EM123+EM128</f>
        <v>-43681</v>
      </c>
      <c r="EN98" s="339"/>
      <c r="EP98" s="301"/>
      <c r="EQ98" s="290"/>
      <c r="ER98" s="290"/>
    </row>
    <row r="99" spans="4:148" x14ac:dyDescent="0.35">
      <c r="D99" s="301"/>
      <c r="F99" s="313"/>
      <c r="H99" s="412"/>
      <c r="I99" s="416"/>
      <c r="J99" s="416"/>
      <c r="K99" s="417"/>
      <c r="L99" s="416"/>
      <c r="M99" s="416"/>
      <c r="N99" s="416"/>
      <c r="O99" s="416"/>
      <c r="P99" s="417"/>
      <c r="Q99" s="416"/>
      <c r="R99" s="416"/>
      <c r="S99" s="416"/>
      <c r="T99" s="416"/>
      <c r="U99" s="417"/>
      <c r="V99" s="416"/>
      <c r="W99" s="416"/>
      <c r="X99" s="416"/>
      <c r="Y99" s="416"/>
      <c r="Z99" s="417"/>
      <c r="AA99" s="416"/>
      <c r="AB99" s="416"/>
      <c r="AC99" s="416"/>
      <c r="AD99" s="416"/>
      <c r="AE99" s="417"/>
      <c r="AF99" s="416"/>
      <c r="AG99" s="416"/>
      <c r="AH99" s="416"/>
      <c r="AI99" s="416"/>
      <c r="AJ99" s="417"/>
      <c r="AK99" s="416"/>
      <c r="AL99" s="416"/>
      <c r="AM99" s="416"/>
      <c r="AN99" s="416"/>
      <c r="AO99" s="417"/>
      <c r="AP99" s="416"/>
      <c r="AQ99" s="416"/>
      <c r="AR99" s="416"/>
      <c r="AS99" s="416"/>
      <c r="AT99" s="417"/>
      <c r="AU99" s="416"/>
      <c r="AV99" s="416"/>
      <c r="AW99" s="416"/>
      <c r="AX99" s="416"/>
      <c r="AY99" s="417"/>
      <c r="AZ99" s="416"/>
      <c r="BA99" s="416"/>
      <c r="BB99" s="416"/>
      <c r="BC99" s="416"/>
      <c r="BD99" s="417"/>
      <c r="BE99" s="416"/>
      <c r="BF99" s="416"/>
      <c r="BG99" s="416"/>
      <c r="BH99" s="416"/>
      <c r="BI99" s="417"/>
      <c r="BJ99" s="416"/>
      <c r="BK99" s="416"/>
      <c r="BL99" s="416"/>
      <c r="BM99" s="416"/>
      <c r="BN99" s="417"/>
      <c r="BO99" s="416"/>
      <c r="BP99" s="416"/>
      <c r="BQ99" s="416"/>
      <c r="BR99" s="416"/>
      <c r="BS99" s="417"/>
      <c r="BT99" s="416"/>
      <c r="BU99" s="416"/>
      <c r="BV99" s="416"/>
      <c r="BW99" s="416"/>
      <c r="BX99" s="417"/>
      <c r="BY99" s="416"/>
      <c r="BZ99" s="416"/>
      <c r="CA99" s="416"/>
      <c r="CB99" s="416"/>
      <c r="CC99" s="417"/>
      <c r="CD99" s="416"/>
      <c r="CE99" s="416"/>
      <c r="CF99" s="416"/>
      <c r="CG99" s="416"/>
      <c r="CH99" s="417"/>
      <c r="CI99" s="416"/>
      <c r="CJ99" s="416"/>
      <c r="CK99" s="416"/>
      <c r="CL99" s="416"/>
      <c r="CM99" s="417"/>
      <c r="CN99" s="416"/>
      <c r="CO99" s="416"/>
      <c r="CP99" s="416"/>
      <c r="CQ99" s="416"/>
      <c r="CR99" s="417"/>
      <c r="CS99" s="416"/>
      <c r="CT99" s="416"/>
      <c r="CU99" s="416"/>
      <c r="CV99" s="416"/>
      <c r="CW99" s="417"/>
      <c r="CX99" s="416"/>
      <c r="CY99" s="416"/>
      <c r="CZ99" s="416"/>
      <c r="DA99" s="416"/>
      <c r="DB99" s="417"/>
      <c r="DC99" s="416"/>
      <c r="DD99" s="416"/>
      <c r="DE99" s="416"/>
      <c r="DF99" s="416"/>
      <c r="DG99" s="417"/>
      <c r="DH99" s="416"/>
      <c r="DI99" s="416"/>
      <c r="DJ99" s="416"/>
      <c r="DK99" s="416"/>
      <c r="DL99" s="417"/>
      <c r="DM99" s="416"/>
      <c r="DN99" s="416"/>
      <c r="DO99" s="416"/>
      <c r="DP99" s="416"/>
      <c r="DQ99" s="417"/>
      <c r="DR99" s="416"/>
      <c r="DS99" s="416"/>
      <c r="DT99" s="416"/>
      <c r="DU99" s="416"/>
      <c r="DV99" s="417"/>
      <c r="DW99" s="416"/>
      <c r="DX99" s="416"/>
      <c r="DY99" s="416"/>
      <c r="DZ99" s="416"/>
      <c r="EA99" s="417"/>
      <c r="EB99" s="416"/>
      <c r="EC99" s="416"/>
      <c r="ED99" s="416"/>
      <c r="EE99" s="416"/>
      <c r="EF99" s="417"/>
      <c r="EG99" s="416"/>
      <c r="EH99" s="416"/>
      <c r="EI99" s="416"/>
      <c r="EJ99" s="416"/>
      <c r="EK99" s="417"/>
      <c r="EL99" s="416"/>
      <c r="EM99" s="416"/>
      <c r="EP99" s="301"/>
      <c r="EQ99" s="290"/>
      <c r="ER99" s="290"/>
    </row>
    <row r="100" spans="4:148" ht="12.75" hidden="1" customHeight="1" x14ac:dyDescent="0.35">
      <c r="D100" s="301" t="s">
        <v>429</v>
      </c>
      <c r="F100" s="313"/>
      <c r="H100" s="416">
        <f>SUM(H101:H103)</f>
        <v>0</v>
      </c>
      <c r="I100" s="416"/>
      <c r="J100" s="416"/>
      <c r="K100" s="417"/>
      <c r="L100" s="416"/>
      <c r="M100" s="416">
        <f>SUM(M101:M103)</f>
        <v>0</v>
      </c>
      <c r="N100" s="416"/>
      <c r="O100" s="416"/>
      <c r="P100" s="417"/>
      <c r="R100" s="416">
        <f>SUM(R101:R103)</f>
        <v>0</v>
      </c>
      <c r="S100" s="416"/>
      <c r="T100" s="416"/>
      <c r="U100" s="417"/>
      <c r="W100" s="416">
        <f>SUM(W101:W103)</f>
        <v>0</v>
      </c>
      <c r="X100" s="416"/>
      <c r="Y100" s="416"/>
      <c r="Z100" s="417"/>
      <c r="AB100" s="416">
        <f>SUM(AB101:AB103)</f>
        <v>0</v>
      </c>
      <c r="AC100" s="416"/>
      <c r="AD100" s="416"/>
      <c r="AE100" s="417"/>
      <c r="AG100" s="416">
        <f>SUM(AG101:AG103)</f>
        <v>0</v>
      </c>
      <c r="AH100" s="416"/>
      <c r="AI100" s="416"/>
      <c r="AJ100" s="417"/>
      <c r="AL100" s="416">
        <f>SUM(AL101:AL103)</f>
        <v>0</v>
      </c>
      <c r="AM100" s="416"/>
      <c r="AN100" s="416"/>
      <c r="AO100" s="417"/>
      <c r="AQ100" s="416">
        <f>SUM(AQ101:AQ103)</f>
        <v>0</v>
      </c>
      <c r="AR100" s="416"/>
      <c r="AS100" s="416"/>
      <c r="AT100" s="417"/>
      <c r="AV100" s="416">
        <f>SUM(AV101:AV103)</f>
        <v>0</v>
      </c>
      <c r="AW100" s="416"/>
      <c r="AX100" s="416"/>
      <c r="AY100" s="417"/>
      <c r="BA100" s="416">
        <f>SUM(BA101:BA103)</f>
        <v>0</v>
      </c>
      <c r="BB100" s="416"/>
      <c r="BC100" s="416"/>
      <c r="BD100" s="417"/>
      <c r="BF100" s="416">
        <f>SUM(BF101:BF103)</f>
        <v>0</v>
      </c>
      <c r="BG100" s="416"/>
      <c r="BH100" s="416"/>
      <c r="BI100" s="417"/>
      <c r="BK100" s="416">
        <f>SUM(BK101:BK103)</f>
        <v>0</v>
      </c>
      <c r="BL100" s="416"/>
      <c r="BM100" s="416"/>
      <c r="BN100" s="417"/>
      <c r="BP100" s="416">
        <f>SUM(BP101:BP103)</f>
        <v>0</v>
      </c>
      <c r="BQ100" s="416"/>
      <c r="BR100" s="416"/>
      <c r="BS100" s="417"/>
      <c r="BT100" s="428"/>
      <c r="BU100" s="428">
        <f>SUM(BU101:BU103)</f>
        <v>0</v>
      </c>
      <c r="BV100" s="416"/>
      <c r="BW100" s="416"/>
      <c r="BX100" s="417"/>
      <c r="BY100" s="416"/>
      <c r="BZ100" s="416">
        <f>SUM(BZ101:BZ103)</f>
        <v>0</v>
      </c>
      <c r="CA100" s="416"/>
      <c r="CB100" s="416"/>
      <c r="CC100" s="417"/>
      <c r="CD100" s="416"/>
      <c r="CE100" s="416">
        <f>SUM(CE101:CE103)</f>
        <v>0</v>
      </c>
      <c r="CF100" s="416"/>
      <c r="CG100" s="416"/>
      <c r="CH100" s="417"/>
      <c r="CJ100" s="416">
        <f>SUM(CJ101:CJ103)</f>
        <v>0</v>
      </c>
      <c r="CK100" s="416"/>
      <c r="CL100" s="416"/>
      <c r="CM100" s="417"/>
      <c r="CO100" s="416">
        <f>SUM(CO101:CO103)</f>
        <v>0</v>
      </c>
      <c r="CP100" s="416"/>
      <c r="CQ100" s="416"/>
      <c r="CR100" s="417"/>
      <c r="CT100" s="416">
        <f>SUM(CT101:CT103)</f>
        <v>0</v>
      </c>
      <c r="CU100" s="416"/>
      <c r="CV100" s="416"/>
      <c r="CW100" s="417"/>
      <c r="CY100" s="416">
        <f>SUM(CY101:CY103)</f>
        <v>0</v>
      </c>
      <c r="CZ100" s="416"/>
      <c r="DA100" s="416"/>
      <c r="DB100" s="417"/>
      <c r="DD100" s="416">
        <f>SUM(DD101:DD103)</f>
        <v>0</v>
      </c>
      <c r="DE100" s="416"/>
      <c r="DF100" s="416"/>
      <c r="DG100" s="417"/>
      <c r="DI100" s="416">
        <f>SUM(DI101:DI103)</f>
        <v>0</v>
      </c>
      <c r="DJ100" s="416"/>
      <c r="DK100" s="416"/>
      <c r="DL100" s="417"/>
      <c r="DN100" s="416">
        <f>SUM(DN101:DN103)</f>
        <v>0</v>
      </c>
      <c r="DO100" s="416"/>
      <c r="DP100" s="416"/>
      <c r="DQ100" s="417"/>
      <c r="DS100" s="416">
        <f>SUM(DS101:DS103)</f>
        <v>0</v>
      </c>
      <c r="DT100" s="416"/>
      <c r="DU100" s="416"/>
      <c r="DV100" s="417"/>
      <c r="DX100" s="416">
        <f>SUM(DX101:DX103)</f>
        <v>0</v>
      </c>
      <c r="DY100" s="416"/>
      <c r="DZ100" s="416"/>
      <c r="EA100" s="417"/>
      <c r="EC100" s="416">
        <f>SUM(EC101:EC103)</f>
        <v>0</v>
      </c>
      <c r="ED100" s="416"/>
      <c r="EE100" s="416"/>
      <c r="EF100" s="417"/>
      <c r="EH100" s="416">
        <f>SUM(EH101:EH103)</f>
        <v>0</v>
      </c>
      <c r="EI100" s="416"/>
      <c r="EJ100" s="420"/>
      <c r="EK100" s="417"/>
      <c r="EL100" s="416"/>
      <c r="EM100" s="416">
        <f>SUM(EM101:EM103)</f>
        <v>0</v>
      </c>
      <c r="EN100" s="416"/>
      <c r="EO100" s="416"/>
      <c r="EP100" s="301"/>
      <c r="EQ100" s="290"/>
      <c r="ER100" s="290"/>
    </row>
    <row r="101" spans="4:148" ht="12.75" hidden="1" customHeight="1" x14ac:dyDescent="0.35">
      <c r="D101" s="301" t="s">
        <v>338</v>
      </c>
      <c r="F101" s="313"/>
      <c r="G101" s="320"/>
      <c r="H101" s="414">
        <v>0</v>
      </c>
      <c r="I101" s="415"/>
      <c r="J101" s="416"/>
      <c r="K101" s="417"/>
      <c r="L101" s="418"/>
      <c r="M101" s="414">
        <v>0</v>
      </c>
      <c r="N101" s="415"/>
      <c r="O101" s="416"/>
      <c r="P101" s="417"/>
      <c r="Q101" s="320"/>
      <c r="R101" s="414">
        <v>0</v>
      </c>
      <c r="S101" s="415"/>
      <c r="T101" s="416"/>
      <c r="U101" s="417"/>
      <c r="V101" s="320"/>
      <c r="W101" s="414">
        <v>0</v>
      </c>
      <c r="X101" s="415"/>
      <c r="Y101" s="416"/>
      <c r="Z101" s="417"/>
      <c r="AA101" s="320"/>
      <c r="AB101" s="414">
        <v>0</v>
      </c>
      <c r="AC101" s="415"/>
      <c r="AD101" s="416"/>
      <c r="AE101" s="417"/>
      <c r="AF101" s="320"/>
      <c r="AG101" s="414">
        <v>0</v>
      </c>
      <c r="AH101" s="415"/>
      <c r="AI101" s="416"/>
      <c r="AJ101" s="417"/>
      <c r="AK101" s="320"/>
      <c r="AL101" s="414">
        <v>0</v>
      </c>
      <c r="AM101" s="415"/>
      <c r="AN101" s="416"/>
      <c r="AO101" s="417"/>
      <c r="AP101" s="320"/>
      <c r="AQ101" s="414">
        <v>0</v>
      </c>
      <c r="AR101" s="415"/>
      <c r="AS101" s="416"/>
      <c r="AT101" s="417"/>
      <c r="AU101" s="320"/>
      <c r="AV101" s="414">
        <v>0</v>
      </c>
      <c r="AW101" s="415"/>
      <c r="AX101" s="416"/>
      <c r="AY101" s="417"/>
      <c r="AZ101" s="320"/>
      <c r="BA101" s="414">
        <v>0</v>
      </c>
      <c r="BB101" s="415"/>
      <c r="BC101" s="416"/>
      <c r="BD101" s="417"/>
      <c r="BE101" s="320"/>
      <c r="BF101" s="414">
        <v>0</v>
      </c>
      <c r="BG101" s="415"/>
      <c r="BH101" s="416"/>
      <c r="BI101" s="417"/>
      <c r="BJ101" s="320"/>
      <c r="BK101" s="414">
        <v>0</v>
      </c>
      <c r="BL101" s="415"/>
      <c r="BM101" s="416"/>
      <c r="BN101" s="417"/>
      <c r="BO101" s="320"/>
      <c r="BP101" s="414">
        <v>0</v>
      </c>
      <c r="BQ101" s="415"/>
      <c r="BR101" s="416"/>
      <c r="BS101" s="417"/>
      <c r="BT101" s="417"/>
      <c r="BU101" s="416">
        <f>SUM(M101:BP101)</f>
        <v>0</v>
      </c>
      <c r="BV101" s="415"/>
      <c r="BW101" s="416"/>
      <c r="BX101" s="417"/>
      <c r="BY101" s="418"/>
      <c r="BZ101" s="414">
        <v>0</v>
      </c>
      <c r="CA101" s="415"/>
      <c r="CB101" s="416"/>
      <c r="CC101" s="417"/>
      <c r="CD101" s="418"/>
      <c r="CE101" s="414">
        <v>0</v>
      </c>
      <c r="CF101" s="415"/>
      <c r="CG101" s="416"/>
      <c r="CH101" s="417"/>
      <c r="CI101" s="320"/>
      <c r="CJ101" s="414">
        <v>0</v>
      </c>
      <c r="CK101" s="415"/>
      <c r="CL101" s="416"/>
      <c r="CM101" s="417"/>
      <c r="CN101" s="320"/>
      <c r="CO101" s="414">
        <v>0</v>
      </c>
      <c r="CP101" s="415"/>
      <c r="CQ101" s="416"/>
      <c r="CR101" s="417"/>
      <c r="CS101" s="320"/>
      <c r="CT101" s="414">
        <v>0</v>
      </c>
      <c r="CU101" s="415"/>
      <c r="CV101" s="416"/>
      <c r="CW101" s="417"/>
      <c r="CX101" s="320"/>
      <c r="CY101" s="414">
        <v>0</v>
      </c>
      <c r="CZ101" s="415"/>
      <c r="DA101" s="416"/>
      <c r="DB101" s="417"/>
      <c r="DC101" s="320"/>
      <c r="DD101" s="414">
        <v>0</v>
      </c>
      <c r="DE101" s="415"/>
      <c r="DF101" s="416"/>
      <c r="DG101" s="417"/>
      <c r="DH101" s="320"/>
      <c r="DI101" s="414">
        <v>0</v>
      </c>
      <c r="DJ101" s="415"/>
      <c r="DK101" s="416"/>
      <c r="DL101" s="417"/>
      <c r="DM101" s="320"/>
      <c r="DN101" s="414">
        <v>0</v>
      </c>
      <c r="DO101" s="415"/>
      <c r="DP101" s="416"/>
      <c r="DQ101" s="417"/>
      <c r="DR101" s="320"/>
      <c r="DS101" s="414">
        <v>0</v>
      </c>
      <c r="DT101" s="415"/>
      <c r="DU101" s="416"/>
      <c r="DV101" s="417"/>
      <c r="DW101" s="320"/>
      <c r="DX101" s="414">
        <v>0</v>
      </c>
      <c r="DY101" s="415"/>
      <c r="DZ101" s="416"/>
      <c r="EA101" s="417"/>
      <c r="EB101" s="320"/>
      <c r="EC101" s="414">
        <v>0</v>
      </c>
      <c r="ED101" s="415"/>
      <c r="EE101" s="416"/>
      <c r="EF101" s="417"/>
      <c r="EG101" s="320"/>
      <c r="EH101" s="414">
        <v>0</v>
      </c>
      <c r="EI101" s="415"/>
      <c r="EJ101" s="420"/>
      <c r="EK101" s="427"/>
      <c r="EL101" s="418"/>
      <c r="EM101" s="414">
        <f>SUM(CE101:CJ101)</f>
        <v>0</v>
      </c>
      <c r="EN101" s="415"/>
      <c r="EO101" s="416"/>
      <c r="EP101" s="301"/>
      <c r="EQ101" s="290"/>
      <c r="ER101" s="290"/>
    </row>
    <row r="102" spans="4:148" ht="12.75" hidden="1" customHeight="1" x14ac:dyDescent="0.35">
      <c r="D102" s="301" t="s">
        <v>440</v>
      </c>
      <c r="F102" s="313"/>
      <c r="G102" s="313"/>
      <c r="H102" s="416">
        <v>0</v>
      </c>
      <c r="I102" s="420"/>
      <c r="J102" s="416"/>
      <c r="K102" s="417"/>
      <c r="L102" s="417"/>
      <c r="M102" s="416">
        <v>0</v>
      </c>
      <c r="N102" s="420"/>
      <c r="O102" s="416"/>
      <c r="P102" s="417"/>
      <c r="Q102" s="313"/>
      <c r="R102" s="416">
        <v>0</v>
      </c>
      <c r="S102" s="420"/>
      <c r="T102" s="416"/>
      <c r="U102" s="417"/>
      <c r="V102" s="313"/>
      <c r="W102" s="416">
        <v>0</v>
      </c>
      <c r="X102" s="420"/>
      <c r="Y102" s="416"/>
      <c r="Z102" s="417"/>
      <c r="AA102" s="313"/>
      <c r="AB102" s="416">
        <v>0</v>
      </c>
      <c r="AC102" s="420"/>
      <c r="AD102" s="416"/>
      <c r="AE102" s="417"/>
      <c r="AF102" s="313"/>
      <c r="AG102" s="416">
        <v>0</v>
      </c>
      <c r="AH102" s="420"/>
      <c r="AI102" s="416"/>
      <c r="AJ102" s="417"/>
      <c r="AK102" s="313"/>
      <c r="AL102" s="416">
        <v>0</v>
      </c>
      <c r="AM102" s="420"/>
      <c r="AN102" s="416"/>
      <c r="AO102" s="417"/>
      <c r="AP102" s="313"/>
      <c r="AQ102" s="416">
        <v>0</v>
      </c>
      <c r="AR102" s="420"/>
      <c r="AS102" s="416"/>
      <c r="AT102" s="417"/>
      <c r="AU102" s="313"/>
      <c r="AV102" s="416">
        <v>0</v>
      </c>
      <c r="AW102" s="420"/>
      <c r="AX102" s="416"/>
      <c r="AY102" s="417"/>
      <c r="AZ102" s="313"/>
      <c r="BA102" s="416">
        <v>0</v>
      </c>
      <c r="BB102" s="420"/>
      <c r="BC102" s="416"/>
      <c r="BD102" s="417"/>
      <c r="BE102" s="313"/>
      <c r="BF102" s="416">
        <v>0</v>
      </c>
      <c r="BG102" s="420"/>
      <c r="BH102" s="416"/>
      <c r="BI102" s="417"/>
      <c r="BJ102" s="313"/>
      <c r="BK102" s="416">
        <v>0</v>
      </c>
      <c r="BL102" s="420"/>
      <c r="BM102" s="416"/>
      <c r="BN102" s="417"/>
      <c r="BO102" s="313"/>
      <c r="BP102" s="416">
        <v>0</v>
      </c>
      <c r="BQ102" s="420"/>
      <c r="BR102" s="416"/>
      <c r="BS102" s="417"/>
      <c r="BT102" s="417"/>
      <c r="BU102" s="416">
        <f>SUM(M102:BP102)</f>
        <v>0</v>
      </c>
      <c r="BV102" s="420"/>
      <c r="BW102" s="416"/>
      <c r="BX102" s="417"/>
      <c r="BY102" s="417"/>
      <c r="BZ102" s="416">
        <v>0</v>
      </c>
      <c r="CA102" s="420"/>
      <c r="CB102" s="416"/>
      <c r="CC102" s="417"/>
      <c r="CD102" s="417"/>
      <c r="CE102" s="416">
        <v>0</v>
      </c>
      <c r="CF102" s="420"/>
      <c r="CG102" s="416"/>
      <c r="CH102" s="417"/>
      <c r="CI102" s="313"/>
      <c r="CJ102" s="416">
        <v>0</v>
      </c>
      <c r="CK102" s="420"/>
      <c r="CL102" s="416"/>
      <c r="CM102" s="417"/>
      <c r="CN102" s="313"/>
      <c r="CO102" s="416">
        <v>0</v>
      </c>
      <c r="CP102" s="420"/>
      <c r="CQ102" s="416"/>
      <c r="CR102" s="417"/>
      <c r="CS102" s="313"/>
      <c r="CT102" s="416">
        <v>0</v>
      </c>
      <c r="CU102" s="420"/>
      <c r="CV102" s="416"/>
      <c r="CW102" s="417"/>
      <c r="CX102" s="313"/>
      <c r="CY102" s="416">
        <v>0</v>
      </c>
      <c r="CZ102" s="420"/>
      <c r="DA102" s="416"/>
      <c r="DB102" s="417"/>
      <c r="DC102" s="313"/>
      <c r="DD102" s="416">
        <v>0</v>
      </c>
      <c r="DE102" s="420"/>
      <c r="DF102" s="416"/>
      <c r="DG102" s="417"/>
      <c r="DH102" s="313"/>
      <c r="DI102" s="416">
        <v>0</v>
      </c>
      <c r="DJ102" s="420"/>
      <c r="DK102" s="416"/>
      <c r="DL102" s="417"/>
      <c r="DM102" s="313"/>
      <c r="DN102" s="416">
        <v>0</v>
      </c>
      <c r="DO102" s="420"/>
      <c r="DP102" s="416"/>
      <c r="DQ102" s="417"/>
      <c r="DR102" s="313"/>
      <c r="DS102" s="416">
        <v>0</v>
      </c>
      <c r="DT102" s="420"/>
      <c r="DU102" s="416"/>
      <c r="DV102" s="417"/>
      <c r="DW102" s="313"/>
      <c r="DX102" s="416">
        <v>0</v>
      </c>
      <c r="DY102" s="420"/>
      <c r="DZ102" s="416"/>
      <c r="EA102" s="417"/>
      <c r="EB102" s="313"/>
      <c r="EC102" s="416">
        <v>0</v>
      </c>
      <c r="ED102" s="420"/>
      <c r="EE102" s="416"/>
      <c r="EF102" s="417"/>
      <c r="EG102" s="313"/>
      <c r="EH102" s="416">
        <v>0</v>
      </c>
      <c r="EI102" s="420"/>
      <c r="EJ102" s="416"/>
      <c r="EK102" s="417"/>
      <c r="EL102" s="417"/>
      <c r="EM102" s="416">
        <f>SUM(CE102:CJ102)</f>
        <v>0</v>
      </c>
      <c r="EN102" s="420"/>
      <c r="EO102" s="416"/>
      <c r="EP102" s="301"/>
      <c r="EQ102" s="290"/>
      <c r="ER102" s="290"/>
    </row>
    <row r="103" spans="4:148" ht="12.75" hidden="1" customHeight="1" x14ac:dyDescent="0.35">
      <c r="D103" s="301" t="s">
        <v>441</v>
      </c>
      <c r="F103" s="313"/>
      <c r="G103" s="337"/>
      <c r="H103" s="428">
        <v>0</v>
      </c>
      <c r="I103" s="429"/>
      <c r="J103" s="416"/>
      <c r="K103" s="417"/>
      <c r="L103" s="430"/>
      <c r="M103" s="428">
        <v>0</v>
      </c>
      <c r="N103" s="429"/>
      <c r="O103" s="416"/>
      <c r="P103" s="417"/>
      <c r="Q103" s="337"/>
      <c r="R103" s="428">
        <v>0</v>
      </c>
      <c r="S103" s="429"/>
      <c r="T103" s="416"/>
      <c r="U103" s="417"/>
      <c r="V103" s="337"/>
      <c r="W103" s="428">
        <v>0</v>
      </c>
      <c r="X103" s="429"/>
      <c r="Y103" s="416"/>
      <c r="Z103" s="417"/>
      <c r="AA103" s="337"/>
      <c r="AB103" s="428">
        <v>0</v>
      </c>
      <c r="AC103" s="429"/>
      <c r="AD103" s="416"/>
      <c r="AE103" s="417"/>
      <c r="AF103" s="337"/>
      <c r="AG103" s="428">
        <v>0</v>
      </c>
      <c r="AH103" s="429"/>
      <c r="AI103" s="416"/>
      <c r="AJ103" s="417"/>
      <c r="AK103" s="337"/>
      <c r="AL103" s="428">
        <v>0</v>
      </c>
      <c r="AM103" s="429"/>
      <c r="AN103" s="416"/>
      <c r="AO103" s="417"/>
      <c r="AP103" s="337"/>
      <c r="AQ103" s="428">
        <v>0</v>
      </c>
      <c r="AR103" s="429"/>
      <c r="AS103" s="416"/>
      <c r="AT103" s="417"/>
      <c r="AU103" s="337"/>
      <c r="AV103" s="428">
        <v>0</v>
      </c>
      <c r="AW103" s="429"/>
      <c r="AX103" s="416"/>
      <c r="AY103" s="417"/>
      <c r="AZ103" s="337"/>
      <c r="BA103" s="428">
        <v>0</v>
      </c>
      <c r="BB103" s="429"/>
      <c r="BC103" s="416"/>
      <c r="BD103" s="417"/>
      <c r="BE103" s="337"/>
      <c r="BF103" s="428">
        <v>0</v>
      </c>
      <c r="BG103" s="429"/>
      <c r="BH103" s="416"/>
      <c r="BI103" s="417"/>
      <c r="BJ103" s="337"/>
      <c r="BK103" s="428">
        <v>0</v>
      </c>
      <c r="BL103" s="429"/>
      <c r="BM103" s="416"/>
      <c r="BN103" s="417"/>
      <c r="BO103" s="337"/>
      <c r="BP103" s="428">
        <v>0</v>
      </c>
      <c r="BQ103" s="429"/>
      <c r="BR103" s="416"/>
      <c r="BS103" s="417"/>
      <c r="BT103" s="430"/>
      <c r="BU103" s="428">
        <f>SUM(M103:BP103)</f>
        <v>0</v>
      </c>
      <c r="BV103" s="429"/>
      <c r="BW103" s="416"/>
      <c r="BX103" s="417"/>
      <c r="BY103" s="430"/>
      <c r="BZ103" s="428">
        <v>0</v>
      </c>
      <c r="CA103" s="429"/>
      <c r="CB103" s="416"/>
      <c r="CC103" s="417"/>
      <c r="CD103" s="430"/>
      <c r="CE103" s="428">
        <v>0</v>
      </c>
      <c r="CF103" s="429"/>
      <c r="CG103" s="416"/>
      <c r="CH103" s="417"/>
      <c r="CI103" s="337"/>
      <c r="CJ103" s="428">
        <v>0</v>
      </c>
      <c r="CK103" s="429"/>
      <c r="CL103" s="416"/>
      <c r="CM103" s="417"/>
      <c r="CN103" s="337"/>
      <c r="CO103" s="428">
        <v>0</v>
      </c>
      <c r="CP103" s="429"/>
      <c r="CQ103" s="416"/>
      <c r="CR103" s="417"/>
      <c r="CS103" s="337"/>
      <c r="CT103" s="428">
        <v>0</v>
      </c>
      <c r="CU103" s="429"/>
      <c r="CV103" s="416"/>
      <c r="CW103" s="417"/>
      <c r="CX103" s="337"/>
      <c r="CY103" s="428">
        <v>0</v>
      </c>
      <c r="CZ103" s="429"/>
      <c r="DA103" s="416"/>
      <c r="DB103" s="417"/>
      <c r="DC103" s="337"/>
      <c r="DD103" s="428">
        <v>0</v>
      </c>
      <c r="DE103" s="429"/>
      <c r="DF103" s="416"/>
      <c r="DG103" s="417"/>
      <c r="DH103" s="337"/>
      <c r="DI103" s="428">
        <v>0</v>
      </c>
      <c r="DJ103" s="429"/>
      <c r="DK103" s="416"/>
      <c r="DL103" s="417"/>
      <c r="DM103" s="337"/>
      <c r="DN103" s="428">
        <v>0</v>
      </c>
      <c r="DO103" s="429"/>
      <c r="DP103" s="416"/>
      <c r="DQ103" s="417"/>
      <c r="DR103" s="337"/>
      <c r="DS103" s="428">
        <v>0</v>
      </c>
      <c r="DT103" s="429"/>
      <c r="DU103" s="416"/>
      <c r="DV103" s="417"/>
      <c r="DW103" s="337"/>
      <c r="DX103" s="428">
        <v>0</v>
      </c>
      <c r="DY103" s="429"/>
      <c r="DZ103" s="416"/>
      <c r="EA103" s="417"/>
      <c r="EB103" s="337"/>
      <c r="EC103" s="428">
        <v>0</v>
      </c>
      <c r="ED103" s="429"/>
      <c r="EE103" s="416"/>
      <c r="EF103" s="417"/>
      <c r="EG103" s="337"/>
      <c r="EH103" s="428">
        <v>0</v>
      </c>
      <c r="EI103" s="429"/>
      <c r="EJ103" s="416"/>
      <c r="EK103" s="417"/>
      <c r="EL103" s="430"/>
      <c r="EM103" s="428">
        <f>SUM(CE103:CJ103)</f>
        <v>0</v>
      </c>
      <c r="EN103" s="429"/>
      <c r="EO103" s="416"/>
      <c r="EP103" s="301"/>
      <c r="EQ103" s="290"/>
      <c r="ER103" s="290"/>
    </row>
    <row r="104" spans="4:148" ht="12.75" hidden="1" customHeight="1" x14ac:dyDescent="0.35">
      <c r="D104" s="301"/>
      <c r="F104" s="313"/>
      <c r="H104" s="416"/>
      <c r="I104" s="416"/>
      <c r="J104" s="416"/>
      <c r="K104" s="417"/>
      <c r="L104" s="416"/>
      <c r="M104" s="416"/>
      <c r="N104" s="416"/>
      <c r="O104" s="416"/>
      <c r="P104" s="417"/>
      <c r="Q104" s="416"/>
      <c r="R104" s="416"/>
      <c r="S104" s="416"/>
      <c r="T104" s="416"/>
      <c r="U104" s="417"/>
      <c r="V104" s="416"/>
      <c r="W104" s="416"/>
      <c r="X104" s="416"/>
      <c r="Y104" s="416"/>
      <c r="Z104" s="417"/>
      <c r="AA104" s="416"/>
      <c r="AB104" s="416"/>
      <c r="AC104" s="416"/>
      <c r="AD104" s="416"/>
      <c r="AE104" s="417"/>
      <c r="AF104" s="416"/>
      <c r="AG104" s="416"/>
      <c r="AH104" s="416"/>
      <c r="AI104" s="416"/>
      <c r="AJ104" s="417"/>
      <c r="AK104" s="416"/>
      <c r="AL104" s="416"/>
      <c r="AM104" s="416"/>
      <c r="AN104" s="416"/>
      <c r="AO104" s="417"/>
      <c r="AP104" s="416"/>
      <c r="AQ104" s="416"/>
      <c r="AR104" s="416"/>
      <c r="AS104" s="416"/>
      <c r="AT104" s="417"/>
      <c r="AU104" s="416"/>
      <c r="AV104" s="416"/>
      <c r="AW104" s="416"/>
      <c r="AX104" s="416"/>
      <c r="AY104" s="417"/>
      <c r="AZ104" s="416"/>
      <c r="BA104" s="416"/>
      <c r="BB104" s="416"/>
      <c r="BC104" s="416"/>
      <c r="BD104" s="417"/>
      <c r="BE104" s="416"/>
      <c r="BF104" s="416"/>
      <c r="BG104" s="416"/>
      <c r="BH104" s="416"/>
      <c r="BI104" s="417"/>
      <c r="BJ104" s="416"/>
      <c r="BK104" s="416"/>
      <c r="BL104" s="416"/>
      <c r="BM104" s="416"/>
      <c r="BN104" s="417"/>
      <c r="BO104" s="416"/>
      <c r="BP104" s="416"/>
      <c r="BQ104" s="416"/>
      <c r="BR104" s="416"/>
      <c r="BS104" s="417"/>
      <c r="BT104" s="416"/>
      <c r="BU104" s="416"/>
      <c r="BV104" s="416"/>
      <c r="BW104" s="416"/>
      <c r="BX104" s="417"/>
      <c r="BY104" s="416"/>
      <c r="BZ104" s="416"/>
      <c r="CA104" s="416"/>
      <c r="CB104" s="416"/>
      <c r="CC104" s="417"/>
      <c r="CD104" s="416"/>
      <c r="CE104" s="416"/>
      <c r="CF104" s="416"/>
      <c r="CG104" s="416"/>
      <c r="CH104" s="417"/>
      <c r="CI104" s="416"/>
      <c r="CJ104" s="416"/>
      <c r="CK104" s="416"/>
      <c r="CL104" s="416"/>
      <c r="CM104" s="417"/>
      <c r="CN104" s="416"/>
      <c r="CO104" s="416"/>
      <c r="CP104" s="416"/>
      <c r="CQ104" s="416"/>
      <c r="CR104" s="417"/>
      <c r="CS104" s="416"/>
      <c r="CT104" s="416"/>
      <c r="CU104" s="416"/>
      <c r="CV104" s="416"/>
      <c r="CW104" s="417"/>
      <c r="CX104" s="416"/>
      <c r="CY104" s="416"/>
      <c r="CZ104" s="416"/>
      <c r="DA104" s="416"/>
      <c r="DB104" s="417"/>
      <c r="DC104" s="416"/>
      <c r="DD104" s="416"/>
      <c r="DE104" s="416"/>
      <c r="DF104" s="416"/>
      <c r="DG104" s="417"/>
      <c r="DH104" s="416"/>
      <c r="DI104" s="416"/>
      <c r="DJ104" s="416"/>
      <c r="DK104" s="416"/>
      <c r="DL104" s="417"/>
      <c r="DM104" s="416"/>
      <c r="DN104" s="416"/>
      <c r="DO104" s="416"/>
      <c r="DP104" s="416"/>
      <c r="DQ104" s="417"/>
      <c r="DR104" s="416"/>
      <c r="DS104" s="416"/>
      <c r="DT104" s="416"/>
      <c r="DU104" s="416"/>
      <c r="DV104" s="417"/>
      <c r="DW104" s="416"/>
      <c r="DX104" s="416"/>
      <c r="DY104" s="416"/>
      <c r="DZ104" s="416"/>
      <c r="EA104" s="417"/>
      <c r="EB104" s="416"/>
      <c r="EC104" s="416"/>
      <c r="ED104" s="416"/>
      <c r="EE104" s="416"/>
      <c r="EF104" s="417"/>
      <c r="EG104" s="416"/>
      <c r="EH104" s="416"/>
      <c r="EI104" s="416"/>
      <c r="EJ104" s="416"/>
      <c r="EK104" s="417"/>
      <c r="EL104" s="416"/>
      <c r="EM104" s="416"/>
      <c r="EP104" s="301"/>
      <c r="EQ104" s="290"/>
      <c r="ER104" s="290"/>
    </row>
    <row r="105" spans="4:148" ht="12.75" customHeight="1" x14ac:dyDescent="0.35">
      <c r="D105" s="301" t="s">
        <v>359</v>
      </c>
      <c r="F105" s="313"/>
      <c r="H105" s="416">
        <f>SUM(H106:H108)</f>
        <v>0</v>
      </c>
      <c r="I105" s="416"/>
      <c r="J105" s="416"/>
      <c r="K105" s="417"/>
      <c r="L105" s="416"/>
      <c r="M105" s="416">
        <f>SUM(M106:M108)</f>
        <v>6615000</v>
      </c>
      <c r="N105" s="416"/>
      <c r="O105" s="416"/>
      <c r="P105" s="417"/>
      <c r="R105" s="416">
        <f>SUM(R106:R108)</f>
        <v>0</v>
      </c>
      <c r="S105" s="416"/>
      <c r="T105" s="416"/>
      <c r="U105" s="417"/>
      <c r="W105" s="416">
        <f>SUM(W106:W108)</f>
        <v>0</v>
      </c>
      <c r="X105" s="416"/>
      <c r="Y105" s="416"/>
      <c r="Z105" s="417"/>
      <c r="AB105" s="416">
        <f>SUM(AB106:AB108)</f>
        <v>0</v>
      </c>
      <c r="AC105" s="416"/>
      <c r="AD105" s="416"/>
      <c r="AE105" s="417"/>
      <c r="AG105" s="416">
        <f>SUM(AG106:AG108)</f>
        <v>0</v>
      </c>
      <c r="AH105" s="416"/>
      <c r="AI105" s="416"/>
      <c r="AJ105" s="417"/>
      <c r="AL105" s="416">
        <f>SUM(AL106:AL108)</f>
        <v>0</v>
      </c>
      <c r="AM105" s="416"/>
      <c r="AN105" s="416"/>
      <c r="AO105" s="417"/>
      <c r="AQ105" s="416">
        <f>SUM(AQ106:AQ108)</f>
        <v>0</v>
      </c>
      <c r="AR105" s="416"/>
      <c r="AS105" s="416"/>
      <c r="AT105" s="417"/>
      <c r="AV105" s="416">
        <f>SUM(AV106:AV108)</f>
        <v>0</v>
      </c>
      <c r="AW105" s="416"/>
      <c r="AX105" s="416"/>
      <c r="AY105" s="417"/>
      <c r="BA105" s="416">
        <f>SUM(BA106:BA108)</f>
        <v>0</v>
      </c>
      <c r="BB105" s="416"/>
      <c r="BC105" s="416"/>
      <c r="BD105" s="417"/>
      <c r="BF105" s="416">
        <f>SUM(BF106:BF108)</f>
        <v>0</v>
      </c>
      <c r="BG105" s="416"/>
      <c r="BH105" s="416"/>
      <c r="BI105" s="417"/>
      <c r="BK105" s="416">
        <f>SUM(BK106:BK108)</f>
        <v>0</v>
      </c>
      <c r="BL105" s="416"/>
      <c r="BM105" s="416"/>
      <c r="BN105" s="417"/>
      <c r="BP105" s="416">
        <f>SUM(BP106:BP108)</f>
        <v>0</v>
      </c>
      <c r="BQ105" s="416"/>
      <c r="BR105" s="416"/>
      <c r="BS105" s="417"/>
      <c r="BT105" s="428"/>
      <c r="BU105" s="428">
        <f>SUM(BU106:BU108)</f>
        <v>6615000</v>
      </c>
      <c r="BV105" s="416"/>
      <c r="BW105" s="416"/>
      <c r="BX105" s="417"/>
      <c r="BY105" s="416"/>
      <c r="BZ105" s="416">
        <f>SUM(BZ106:BZ108)</f>
        <v>29655000</v>
      </c>
      <c r="CA105" s="416"/>
      <c r="CB105" s="416"/>
      <c r="CC105" s="417"/>
      <c r="CD105" s="416"/>
      <c r="CE105" s="416">
        <f>SUM(CE106:CE108)</f>
        <v>195000</v>
      </c>
      <c r="CF105" s="416"/>
      <c r="CG105" s="416"/>
      <c r="CH105" s="417"/>
      <c r="CJ105" s="416">
        <f>SUM(CJ106:CJ108)</f>
        <v>50000</v>
      </c>
      <c r="CK105" s="416"/>
      <c r="CL105" s="416"/>
      <c r="CM105" s="417"/>
      <c r="CO105" s="416">
        <f>SUM(CO106:CO108)</f>
        <v>360000</v>
      </c>
      <c r="CP105" s="416"/>
      <c r="CQ105" s="416"/>
      <c r="CR105" s="417"/>
      <c r="CT105" s="416">
        <f>SUM(CT106:CT108)</f>
        <v>725000</v>
      </c>
      <c r="CU105" s="416"/>
      <c r="CV105" s="416"/>
      <c r="CW105" s="417"/>
      <c r="CY105" s="416">
        <f>SUM(CY106:CY108)</f>
        <v>1940000</v>
      </c>
      <c r="CZ105" s="416"/>
      <c r="DA105" s="416"/>
      <c r="DB105" s="417"/>
      <c r="DD105" s="416">
        <f>SUM(DD106:DD108)</f>
        <v>1135000</v>
      </c>
      <c r="DE105" s="416"/>
      <c r="DF105" s="416"/>
      <c r="DG105" s="417"/>
      <c r="DI105" s="416">
        <f>SUM(DI106:DI108)</f>
        <v>1470000</v>
      </c>
      <c r="DJ105" s="416"/>
      <c r="DK105" s="416"/>
      <c r="DL105" s="417"/>
      <c r="DN105" s="416">
        <f>SUM(DN106:DN108)</f>
        <v>4200000</v>
      </c>
      <c r="DO105" s="416"/>
      <c r="DP105" s="416"/>
      <c r="DQ105" s="417"/>
      <c r="DS105" s="416">
        <f>SUM(DS106:DS108)</f>
        <v>5005000</v>
      </c>
      <c r="DT105" s="416"/>
      <c r="DU105" s="416"/>
      <c r="DV105" s="417"/>
      <c r="DX105" s="416">
        <f>SUM(DX106:DX108)</f>
        <v>6325000</v>
      </c>
      <c r="DY105" s="416"/>
      <c r="DZ105" s="416"/>
      <c r="EA105" s="417"/>
      <c r="EC105" s="416">
        <f>SUM(EC106:EC108)</f>
        <v>1600000</v>
      </c>
      <c r="ED105" s="416"/>
      <c r="EE105" s="416"/>
      <c r="EF105" s="417"/>
      <c r="EH105" s="416">
        <f>SUM(EH106:EH108)</f>
        <v>6650000</v>
      </c>
      <c r="EI105" s="416"/>
      <c r="EJ105" s="420"/>
      <c r="EK105" s="417"/>
      <c r="EL105" s="416"/>
      <c r="EM105" s="416">
        <f>SUM(EM106:EM108)</f>
        <v>195000</v>
      </c>
      <c r="EN105" s="416"/>
      <c r="EO105" s="416"/>
      <c r="EP105" s="301"/>
      <c r="EQ105" s="290"/>
      <c r="ER105" s="290"/>
    </row>
    <row r="106" spans="4:148" ht="12.75" customHeight="1" x14ac:dyDescent="0.35">
      <c r="D106" s="301" t="s">
        <v>338</v>
      </c>
      <c r="F106" s="313"/>
      <c r="G106" s="320"/>
      <c r="H106" s="414">
        <v>0</v>
      </c>
      <c r="I106" s="415"/>
      <c r="J106" s="416"/>
      <c r="K106" s="417"/>
      <c r="L106" s="418"/>
      <c r="M106" s="414">
        <f>6615000+43375</f>
        <v>6658375</v>
      </c>
      <c r="N106" s="415"/>
      <c r="O106" s="416"/>
      <c r="P106" s="417"/>
      <c r="Q106" s="320"/>
      <c r="R106" s="414">
        <v>0</v>
      </c>
      <c r="S106" s="415"/>
      <c r="T106" s="416"/>
      <c r="U106" s="417"/>
      <c r="V106" s="320"/>
      <c r="W106" s="414">
        <v>0</v>
      </c>
      <c r="X106" s="415"/>
      <c r="Y106" s="416"/>
      <c r="Z106" s="417"/>
      <c r="AA106" s="320"/>
      <c r="AB106" s="414">
        <v>0</v>
      </c>
      <c r="AC106" s="415"/>
      <c r="AD106" s="416"/>
      <c r="AE106" s="417"/>
      <c r="AF106" s="320"/>
      <c r="AG106" s="414">
        <v>0</v>
      </c>
      <c r="AH106" s="415"/>
      <c r="AI106" s="416"/>
      <c r="AJ106" s="417"/>
      <c r="AK106" s="320"/>
      <c r="AL106" s="414">
        <v>0</v>
      </c>
      <c r="AM106" s="415"/>
      <c r="AN106" s="416"/>
      <c r="AO106" s="417"/>
      <c r="AP106" s="320"/>
      <c r="AQ106" s="414">
        <v>0</v>
      </c>
      <c r="AR106" s="415"/>
      <c r="AS106" s="416"/>
      <c r="AT106" s="417"/>
      <c r="AU106" s="320"/>
      <c r="AV106" s="414">
        <v>0</v>
      </c>
      <c r="AW106" s="415"/>
      <c r="AX106" s="416"/>
      <c r="AY106" s="417"/>
      <c r="AZ106" s="320"/>
      <c r="BA106" s="414">
        <v>0</v>
      </c>
      <c r="BB106" s="415"/>
      <c r="BC106" s="416"/>
      <c r="BD106" s="417"/>
      <c r="BE106" s="320"/>
      <c r="BF106" s="414">
        <v>0</v>
      </c>
      <c r="BG106" s="415"/>
      <c r="BH106" s="416"/>
      <c r="BI106" s="417"/>
      <c r="BJ106" s="320"/>
      <c r="BK106" s="414">
        <v>0</v>
      </c>
      <c r="BL106" s="415"/>
      <c r="BM106" s="416"/>
      <c r="BN106" s="417"/>
      <c r="BO106" s="320"/>
      <c r="BP106" s="414">
        <v>0</v>
      </c>
      <c r="BQ106" s="415"/>
      <c r="BR106" s="416"/>
      <c r="BS106" s="417"/>
      <c r="BT106" s="417"/>
      <c r="BU106" s="416">
        <f>SUM(M106:BP106)</f>
        <v>6658375</v>
      </c>
      <c r="BV106" s="415"/>
      <c r="BW106" s="416"/>
      <c r="BX106" s="417"/>
      <c r="BY106" s="418"/>
      <c r="BZ106" s="414">
        <v>29991478</v>
      </c>
      <c r="CA106" s="415"/>
      <c r="CB106" s="416"/>
      <c r="CC106" s="417"/>
      <c r="CD106" s="418"/>
      <c r="CE106" s="414">
        <v>186500</v>
      </c>
      <c r="CF106" s="415"/>
      <c r="CG106" s="416"/>
      <c r="CH106" s="417"/>
      <c r="CI106" s="320"/>
      <c r="CJ106" s="414">
        <v>48228</v>
      </c>
      <c r="CK106" s="415"/>
      <c r="CL106" s="416"/>
      <c r="CM106" s="417"/>
      <c r="CN106" s="320"/>
      <c r="CO106" s="414">
        <v>351344</v>
      </c>
      <c r="CP106" s="415"/>
      <c r="CQ106" s="416"/>
      <c r="CR106" s="417"/>
      <c r="CS106" s="320"/>
      <c r="CT106" s="414">
        <v>713888</v>
      </c>
      <c r="CU106" s="415"/>
      <c r="CV106" s="416"/>
      <c r="CW106" s="417"/>
      <c r="CX106" s="320"/>
      <c r="CY106" s="414">
        <v>1933732</v>
      </c>
      <c r="CZ106" s="415"/>
      <c r="DA106" s="416"/>
      <c r="DB106" s="417"/>
      <c r="DC106" s="320"/>
      <c r="DD106" s="414">
        <v>1134942</v>
      </c>
      <c r="DE106" s="415"/>
      <c r="DF106" s="416"/>
      <c r="DG106" s="417"/>
      <c r="DH106" s="320"/>
      <c r="DI106" s="414">
        <v>1483999</v>
      </c>
      <c r="DJ106" s="415"/>
      <c r="DK106" s="416"/>
      <c r="DL106" s="417"/>
      <c r="DM106" s="320"/>
      <c r="DN106" s="414">
        <v>4254138</v>
      </c>
      <c r="DO106" s="415"/>
      <c r="DP106" s="416"/>
      <c r="DQ106" s="417"/>
      <c r="DR106" s="320"/>
      <c r="DS106" s="414">
        <v>5101474</v>
      </c>
      <c r="DT106" s="415"/>
      <c r="DU106" s="416"/>
      <c r="DV106" s="417"/>
      <c r="DW106" s="320"/>
      <c r="DX106" s="414">
        <v>6466169</v>
      </c>
      <c r="DY106" s="415"/>
      <c r="DZ106" s="416"/>
      <c r="EA106" s="417"/>
      <c r="EB106" s="320"/>
      <c r="EC106" s="414">
        <v>1646739</v>
      </c>
      <c r="ED106" s="415"/>
      <c r="EE106" s="416"/>
      <c r="EF106" s="417"/>
      <c r="EG106" s="320"/>
      <c r="EH106" s="414">
        <v>6670325</v>
      </c>
      <c r="EI106" s="415"/>
      <c r="EJ106" s="420"/>
      <c r="EK106" s="427"/>
      <c r="EL106" s="418"/>
      <c r="EM106" s="414">
        <f t="shared" ref="EM106:EM108" si="4">SUM(CE106)</f>
        <v>186500</v>
      </c>
      <c r="EN106" s="415"/>
      <c r="EO106" s="416"/>
      <c r="EP106" s="301"/>
      <c r="EQ106" s="290"/>
      <c r="ER106" s="290"/>
    </row>
    <row r="107" spans="4:148" ht="12.75" customHeight="1" x14ac:dyDescent="0.35">
      <c r="D107" s="301" t="s">
        <v>440</v>
      </c>
      <c r="F107" s="313"/>
      <c r="G107" s="313"/>
      <c r="H107" s="416">
        <v>0</v>
      </c>
      <c r="I107" s="420"/>
      <c r="J107" s="416"/>
      <c r="K107" s="417"/>
      <c r="L107" s="417"/>
      <c r="M107" s="416">
        <v>0</v>
      </c>
      <c r="N107" s="420"/>
      <c r="O107" s="416"/>
      <c r="P107" s="417"/>
      <c r="Q107" s="313"/>
      <c r="R107" s="416">
        <v>0</v>
      </c>
      <c r="S107" s="420"/>
      <c r="T107" s="416"/>
      <c r="U107" s="417"/>
      <c r="V107" s="313"/>
      <c r="W107" s="416">
        <v>0</v>
      </c>
      <c r="X107" s="420"/>
      <c r="Y107" s="416"/>
      <c r="Z107" s="417"/>
      <c r="AA107" s="313"/>
      <c r="AB107" s="416">
        <v>0</v>
      </c>
      <c r="AC107" s="420"/>
      <c r="AD107" s="416"/>
      <c r="AE107" s="417"/>
      <c r="AF107" s="313"/>
      <c r="AG107" s="416">
        <v>0</v>
      </c>
      <c r="AH107" s="420"/>
      <c r="AI107" s="416"/>
      <c r="AJ107" s="417"/>
      <c r="AK107" s="313"/>
      <c r="AL107" s="416">
        <v>0</v>
      </c>
      <c r="AM107" s="420"/>
      <c r="AN107" s="416"/>
      <c r="AO107" s="417"/>
      <c r="AP107" s="313"/>
      <c r="AQ107" s="416">
        <v>0</v>
      </c>
      <c r="AR107" s="420"/>
      <c r="AS107" s="416"/>
      <c r="AT107" s="417"/>
      <c r="AU107" s="313"/>
      <c r="AV107" s="416">
        <v>0</v>
      </c>
      <c r="AW107" s="420"/>
      <c r="AX107" s="416"/>
      <c r="AY107" s="417"/>
      <c r="AZ107" s="313"/>
      <c r="BA107" s="416">
        <v>0</v>
      </c>
      <c r="BB107" s="420"/>
      <c r="BC107" s="416"/>
      <c r="BD107" s="417"/>
      <c r="BE107" s="313"/>
      <c r="BF107" s="416">
        <v>0</v>
      </c>
      <c r="BG107" s="420"/>
      <c r="BH107" s="416"/>
      <c r="BI107" s="417"/>
      <c r="BJ107" s="313"/>
      <c r="BK107" s="416">
        <v>0</v>
      </c>
      <c r="BL107" s="420"/>
      <c r="BM107" s="416"/>
      <c r="BN107" s="417"/>
      <c r="BO107" s="313"/>
      <c r="BP107" s="416">
        <v>0</v>
      </c>
      <c r="BQ107" s="420"/>
      <c r="BR107" s="416"/>
      <c r="BS107" s="417"/>
      <c r="BT107" s="417"/>
      <c r="BU107" s="416">
        <f>SUM(M107:BP107)</f>
        <v>0</v>
      </c>
      <c r="BV107" s="420"/>
      <c r="BW107" s="416"/>
      <c r="BX107" s="417"/>
      <c r="BY107" s="417"/>
      <c r="BZ107" s="416">
        <v>36366</v>
      </c>
      <c r="CA107" s="420"/>
      <c r="CB107" s="416"/>
      <c r="CC107" s="417"/>
      <c r="CD107" s="417"/>
      <c r="CE107" s="416">
        <v>8500</v>
      </c>
      <c r="CF107" s="420"/>
      <c r="CG107" s="416"/>
      <c r="CH107" s="417"/>
      <c r="CI107" s="313"/>
      <c r="CJ107" s="416">
        <v>1772</v>
      </c>
      <c r="CK107" s="420"/>
      <c r="CL107" s="416"/>
      <c r="CM107" s="417"/>
      <c r="CN107" s="313"/>
      <c r="CO107" s="416">
        <v>8656</v>
      </c>
      <c r="CP107" s="420"/>
      <c r="CQ107" s="416"/>
      <c r="CR107" s="417"/>
      <c r="CS107" s="313"/>
      <c r="CT107" s="416">
        <v>11112</v>
      </c>
      <c r="CU107" s="420"/>
      <c r="CV107" s="416"/>
      <c r="CW107" s="417"/>
      <c r="CX107" s="313"/>
      <c r="CY107" s="416">
        <v>6268</v>
      </c>
      <c r="CZ107" s="420"/>
      <c r="DA107" s="416"/>
      <c r="DB107" s="417"/>
      <c r="DC107" s="313"/>
      <c r="DD107" s="416">
        <v>58</v>
      </c>
      <c r="DE107" s="420"/>
      <c r="DF107" s="416"/>
      <c r="DG107" s="417"/>
      <c r="DH107" s="313"/>
      <c r="DI107" s="416">
        <v>0</v>
      </c>
      <c r="DJ107" s="420"/>
      <c r="DK107" s="416"/>
      <c r="DL107" s="417"/>
      <c r="DM107" s="313"/>
      <c r="DN107" s="416">
        <v>0</v>
      </c>
      <c r="DO107" s="420"/>
      <c r="DP107" s="416"/>
      <c r="DQ107" s="417"/>
      <c r="DR107" s="313"/>
      <c r="DS107" s="416">
        <v>0</v>
      </c>
      <c r="DT107" s="420"/>
      <c r="DU107" s="416"/>
      <c r="DV107" s="417"/>
      <c r="DW107" s="313"/>
      <c r="DX107" s="416">
        <v>0</v>
      </c>
      <c r="DY107" s="420"/>
      <c r="DZ107" s="416"/>
      <c r="EA107" s="417"/>
      <c r="EB107" s="313"/>
      <c r="EC107" s="416">
        <v>0</v>
      </c>
      <c r="ED107" s="420"/>
      <c r="EE107" s="416"/>
      <c r="EF107" s="417"/>
      <c r="EG107" s="313"/>
      <c r="EH107" s="416">
        <v>0</v>
      </c>
      <c r="EI107" s="420"/>
      <c r="EJ107" s="416"/>
      <c r="EK107" s="417"/>
      <c r="EL107" s="417"/>
      <c r="EM107" s="416">
        <f t="shared" si="4"/>
        <v>8500</v>
      </c>
      <c r="EN107" s="420"/>
      <c r="EO107" s="416"/>
      <c r="EP107" s="301"/>
      <c r="EQ107" s="290"/>
      <c r="ER107" s="290"/>
    </row>
    <row r="108" spans="4:148" ht="12.75" customHeight="1" x14ac:dyDescent="0.35">
      <c r="D108" s="301" t="s">
        <v>441</v>
      </c>
      <c r="F108" s="313"/>
      <c r="G108" s="337"/>
      <c r="H108" s="428">
        <v>0</v>
      </c>
      <c r="I108" s="429"/>
      <c r="J108" s="416"/>
      <c r="K108" s="417"/>
      <c r="L108" s="430"/>
      <c r="M108" s="428">
        <v>-43375</v>
      </c>
      <c r="N108" s="429"/>
      <c r="O108" s="416"/>
      <c r="P108" s="417"/>
      <c r="Q108" s="337"/>
      <c r="R108" s="428">
        <v>0</v>
      </c>
      <c r="S108" s="429"/>
      <c r="T108" s="416"/>
      <c r="U108" s="417"/>
      <c r="V108" s="337"/>
      <c r="W108" s="428">
        <v>0</v>
      </c>
      <c r="X108" s="429"/>
      <c r="Y108" s="416"/>
      <c r="Z108" s="417"/>
      <c r="AA108" s="337"/>
      <c r="AB108" s="428">
        <v>0</v>
      </c>
      <c r="AC108" s="429"/>
      <c r="AD108" s="416"/>
      <c r="AE108" s="417"/>
      <c r="AF108" s="337"/>
      <c r="AG108" s="428">
        <v>0</v>
      </c>
      <c r="AH108" s="429"/>
      <c r="AI108" s="416"/>
      <c r="AJ108" s="417"/>
      <c r="AK108" s="337"/>
      <c r="AL108" s="428">
        <v>0</v>
      </c>
      <c r="AM108" s="429"/>
      <c r="AN108" s="416"/>
      <c r="AO108" s="417"/>
      <c r="AP108" s="337"/>
      <c r="AQ108" s="428">
        <v>0</v>
      </c>
      <c r="AR108" s="429"/>
      <c r="AS108" s="416"/>
      <c r="AT108" s="417"/>
      <c r="AU108" s="337"/>
      <c r="AV108" s="428">
        <v>0</v>
      </c>
      <c r="AW108" s="429"/>
      <c r="AX108" s="416"/>
      <c r="AY108" s="417"/>
      <c r="AZ108" s="337"/>
      <c r="BA108" s="428">
        <v>0</v>
      </c>
      <c r="BB108" s="429"/>
      <c r="BC108" s="416"/>
      <c r="BD108" s="417"/>
      <c r="BE108" s="337"/>
      <c r="BF108" s="428">
        <v>0</v>
      </c>
      <c r="BG108" s="429"/>
      <c r="BH108" s="416"/>
      <c r="BI108" s="417"/>
      <c r="BJ108" s="337"/>
      <c r="BK108" s="428">
        <v>0</v>
      </c>
      <c r="BL108" s="429"/>
      <c r="BM108" s="416"/>
      <c r="BN108" s="417"/>
      <c r="BO108" s="337"/>
      <c r="BP108" s="428">
        <v>0</v>
      </c>
      <c r="BQ108" s="429"/>
      <c r="BR108" s="416"/>
      <c r="BS108" s="417"/>
      <c r="BT108" s="430"/>
      <c r="BU108" s="428">
        <f>SUM(M108:BP108)</f>
        <v>-43375</v>
      </c>
      <c r="BV108" s="429"/>
      <c r="BW108" s="416"/>
      <c r="BX108" s="417"/>
      <c r="BY108" s="430"/>
      <c r="BZ108" s="428">
        <v>-372844</v>
      </c>
      <c r="CA108" s="429"/>
      <c r="CB108" s="416"/>
      <c r="CC108" s="417"/>
      <c r="CD108" s="430"/>
      <c r="CE108" s="428">
        <v>0</v>
      </c>
      <c r="CF108" s="429"/>
      <c r="CG108" s="416"/>
      <c r="CH108" s="417"/>
      <c r="CI108" s="337"/>
      <c r="CJ108" s="428">
        <v>0</v>
      </c>
      <c r="CK108" s="429"/>
      <c r="CL108" s="416"/>
      <c r="CM108" s="417"/>
      <c r="CN108" s="337"/>
      <c r="CO108" s="428">
        <v>0</v>
      </c>
      <c r="CP108" s="429"/>
      <c r="CQ108" s="416"/>
      <c r="CR108" s="417"/>
      <c r="CS108" s="337"/>
      <c r="CT108" s="428">
        <v>0</v>
      </c>
      <c r="CU108" s="429"/>
      <c r="CV108" s="416"/>
      <c r="CW108" s="417"/>
      <c r="CX108" s="337"/>
      <c r="CY108" s="428">
        <v>0</v>
      </c>
      <c r="CZ108" s="429"/>
      <c r="DA108" s="416"/>
      <c r="DB108" s="417"/>
      <c r="DC108" s="337"/>
      <c r="DD108" s="428">
        <v>0</v>
      </c>
      <c r="DE108" s="429"/>
      <c r="DF108" s="416"/>
      <c r="DG108" s="417"/>
      <c r="DH108" s="337"/>
      <c r="DI108" s="428">
        <v>-13999</v>
      </c>
      <c r="DJ108" s="429"/>
      <c r="DK108" s="416"/>
      <c r="DL108" s="417"/>
      <c r="DM108" s="337"/>
      <c r="DN108" s="428">
        <v>-54138</v>
      </c>
      <c r="DO108" s="429"/>
      <c r="DP108" s="416"/>
      <c r="DQ108" s="417"/>
      <c r="DR108" s="337"/>
      <c r="DS108" s="428">
        <v>-96474</v>
      </c>
      <c r="DT108" s="429"/>
      <c r="DU108" s="416"/>
      <c r="DV108" s="417"/>
      <c r="DW108" s="337"/>
      <c r="DX108" s="428">
        <v>-141169</v>
      </c>
      <c r="DY108" s="429"/>
      <c r="DZ108" s="416"/>
      <c r="EA108" s="417"/>
      <c r="EB108" s="337"/>
      <c r="EC108" s="428">
        <v>-46739</v>
      </c>
      <c r="ED108" s="429"/>
      <c r="EE108" s="416"/>
      <c r="EF108" s="417"/>
      <c r="EG108" s="337"/>
      <c r="EH108" s="428">
        <v>-20325</v>
      </c>
      <c r="EI108" s="429"/>
      <c r="EJ108" s="416"/>
      <c r="EK108" s="417"/>
      <c r="EL108" s="430"/>
      <c r="EM108" s="428">
        <f t="shared" si="4"/>
        <v>0</v>
      </c>
      <c r="EN108" s="429"/>
      <c r="EO108" s="416"/>
      <c r="EP108" s="301"/>
      <c r="EQ108" s="290"/>
      <c r="ER108" s="290"/>
    </row>
    <row r="109" spans="4:148" ht="12.75" customHeight="1" x14ac:dyDescent="0.35">
      <c r="D109" s="301"/>
      <c r="F109" s="313"/>
      <c r="H109" s="416"/>
      <c r="I109" s="416"/>
      <c r="J109" s="416"/>
      <c r="K109" s="417"/>
      <c r="L109" s="416"/>
      <c r="M109" s="416"/>
      <c r="N109" s="416"/>
      <c r="O109" s="416"/>
      <c r="P109" s="417"/>
      <c r="R109" s="416"/>
      <c r="S109" s="416"/>
      <c r="T109" s="416"/>
      <c r="U109" s="417"/>
      <c r="W109" s="416"/>
      <c r="X109" s="416"/>
      <c r="Y109" s="416"/>
      <c r="Z109" s="417"/>
      <c r="AB109" s="416"/>
      <c r="AC109" s="416"/>
      <c r="AD109" s="416"/>
      <c r="AE109" s="417"/>
      <c r="AG109" s="416"/>
      <c r="AH109" s="416"/>
      <c r="AI109" s="416"/>
      <c r="AJ109" s="417"/>
      <c r="AL109" s="416"/>
      <c r="AM109" s="416"/>
      <c r="AN109" s="416"/>
      <c r="AO109" s="417"/>
      <c r="AQ109" s="416"/>
      <c r="AR109" s="416"/>
      <c r="AS109" s="416"/>
      <c r="AT109" s="417"/>
      <c r="AV109" s="416"/>
      <c r="AW109" s="416"/>
      <c r="AX109" s="416"/>
      <c r="AY109" s="417"/>
      <c r="BA109" s="416"/>
      <c r="BB109" s="416"/>
      <c r="BC109" s="416"/>
      <c r="BD109" s="417"/>
      <c r="BF109" s="416"/>
      <c r="BG109" s="416"/>
      <c r="BH109" s="416"/>
      <c r="BI109" s="417"/>
      <c r="BK109" s="416"/>
      <c r="BL109" s="416"/>
      <c r="BM109" s="416"/>
      <c r="BN109" s="417"/>
      <c r="BP109" s="416"/>
      <c r="BQ109" s="416"/>
      <c r="BR109" s="416"/>
      <c r="BS109" s="417"/>
      <c r="BT109" s="416"/>
      <c r="BU109" s="416"/>
      <c r="BV109" s="416"/>
      <c r="BW109" s="416"/>
      <c r="BX109" s="417"/>
      <c r="BY109" s="416"/>
      <c r="BZ109" s="416"/>
      <c r="CA109" s="416"/>
      <c r="CB109" s="416"/>
      <c r="CC109" s="417"/>
      <c r="CD109" s="416"/>
      <c r="CE109" s="416"/>
      <c r="CF109" s="416"/>
      <c r="CG109" s="416"/>
      <c r="CH109" s="417"/>
      <c r="CJ109" s="416"/>
      <c r="CK109" s="416"/>
      <c r="CL109" s="416"/>
      <c r="CM109" s="417"/>
      <c r="CO109" s="416"/>
      <c r="CP109" s="416"/>
      <c r="CQ109" s="416"/>
      <c r="CR109" s="417"/>
      <c r="CT109" s="416"/>
      <c r="CU109" s="416"/>
      <c r="CV109" s="416"/>
      <c r="CW109" s="417"/>
      <c r="CY109" s="416"/>
      <c r="CZ109" s="416"/>
      <c r="DA109" s="416"/>
      <c r="DB109" s="417"/>
      <c r="DD109" s="416"/>
      <c r="DE109" s="416"/>
      <c r="DF109" s="416"/>
      <c r="DG109" s="417"/>
      <c r="DI109" s="416"/>
      <c r="DJ109" s="416"/>
      <c r="DK109" s="416"/>
      <c r="DL109" s="417"/>
      <c r="DN109" s="416"/>
      <c r="DO109" s="416"/>
      <c r="DP109" s="416"/>
      <c r="DQ109" s="417"/>
      <c r="DS109" s="416"/>
      <c r="DT109" s="416"/>
      <c r="DU109" s="416"/>
      <c r="DV109" s="417"/>
      <c r="DX109" s="416"/>
      <c r="DY109" s="416"/>
      <c r="DZ109" s="416"/>
      <c r="EA109" s="417"/>
      <c r="EC109" s="416"/>
      <c r="ED109" s="416"/>
      <c r="EE109" s="416"/>
      <c r="EF109" s="417"/>
      <c r="EH109" s="416"/>
      <c r="EI109" s="416"/>
      <c r="EJ109" s="416"/>
      <c r="EK109" s="417"/>
      <c r="EL109" s="416"/>
      <c r="EM109" s="416"/>
      <c r="EN109" s="416"/>
      <c r="EO109" s="416"/>
      <c r="EP109" s="301"/>
      <c r="EQ109" s="290"/>
      <c r="ER109" s="290"/>
    </row>
    <row r="110" spans="4:148" ht="12.75" customHeight="1" x14ac:dyDescent="0.35">
      <c r="D110" s="301" t="s">
        <v>357</v>
      </c>
      <c r="F110" s="313"/>
      <c r="H110" s="416">
        <f>SUM(H111:H113)</f>
        <v>0</v>
      </c>
      <c r="I110" s="416"/>
      <c r="J110" s="416"/>
      <c r="K110" s="417"/>
      <c r="L110" s="416"/>
      <c r="M110" s="416">
        <f>SUM(M111:M113)</f>
        <v>1990000</v>
      </c>
      <c r="N110" s="416"/>
      <c r="O110" s="416"/>
      <c r="P110" s="417"/>
      <c r="R110" s="416">
        <f>SUM(R111:R113)</f>
        <v>0</v>
      </c>
      <c r="S110" s="416"/>
      <c r="T110" s="416"/>
      <c r="U110" s="417"/>
      <c r="W110" s="416">
        <f>SUM(W111:W113)</f>
        <v>0</v>
      </c>
      <c r="X110" s="416"/>
      <c r="Y110" s="416"/>
      <c r="Z110" s="417"/>
      <c r="AB110" s="416">
        <f>SUM(AB111:AB113)</f>
        <v>0</v>
      </c>
      <c r="AC110" s="416"/>
      <c r="AD110" s="416"/>
      <c r="AE110" s="417"/>
      <c r="AG110" s="416">
        <f>SUM(AG111:AG113)</f>
        <v>0</v>
      </c>
      <c r="AH110" s="416"/>
      <c r="AI110" s="416"/>
      <c r="AJ110" s="417"/>
      <c r="AL110" s="416">
        <f>SUM(AL111:AL113)</f>
        <v>0</v>
      </c>
      <c r="AM110" s="416"/>
      <c r="AN110" s="416"/>
      <c r="AO110" s="417"/>
      <c r="AQ110" s="416">
        <f>SUM(AQ111:AQ113)</f>
        <v>0</v>
      </c>
      <c r="AR110" s="416"/>
      <c r="AS110" s="416"/>
      <c r="AT110" s="417"/>
      <c r="AV110" s="416">
        <f>SUM(AV111:AV113)</f>
        <v>0</v>
      </c>
      <c r="AW110" s="416"/>
      <c r="AX110" s="416"/>
      <c r="AY110" s="417"/>
      <c r="BA110" s="416">
        <f>SUM(BA111:BA113)</f>
        <v>0</v>
      </c>
      <c r="BB110" s="416"/>
      <c r="BC110" s="416"/>
      <c r="BD110" s="417"/>
      <c r="BF110" s="416">
        <f>SUM(BF111:BF113)</f>
        <v>0</v>
      </c>
      <c r="BG110" s="416"/>
      <c r="BH110" s="416"/>
      <c r="BI110" s="417"/>
      <c r="BK110" s="416">
        <f>SUM(BK111:BK113)</f>
        <v>0</v>
      </c>
      <c r="BL110" s="416"/>
      <c r="BM110" s="416"/>
      <c r="BN110" s="417"/>
      <c r="BP110" s="416">
        <f>SUM(BP111:BP113)</f>
        <v>0</v>
      </c>
      <c r="BQ110" s="416"/>
      <c r="BR110" s="416"/>
      <c r="BS110" s="417"/>
      <c r="BT110" s="428"/>
      <c r="BU110" s="428">
        <f>SUM(BU111:BU113)</f>
        <v>1990000</v>
      </c>
      <c r="BV110" s="416"/>
      <c r="BW110" s="416"/>
      <c r="BX110" s="417"/>
      <c r="BY110" s="416"/>
      <c r="BZ110" s="416">
        <f>SUM(BZ111:BZ113)</f>
        <v>43955000</v>
      </c>
      <c r="CA110" s="416"/>
      <c r="CB110" s="416"/>
      <c r="CC110" s="417"/>
      <c r="CD110" s="416"/>
      <c r="CE110" s="416">
        <f>SUM(CE111:CE113)</f>
        <v>1235000</v>
      </c>
      <c r="CF110" s="416"/>
      <c r="CG110" s="416"/>
      <c r="CH110" s="417"/>
      <c r="CJ110" s="416">
        <f>SUM(CJ111:CJ113)</f>
        <v>2875000</v>
      </c>
      <c r="CK110" s="416"/>
      <c r="CL110" s="416"/>
      <c r="CM110" s="417"/>
      <c r="CO110" s="416">
        <f>SUM(CO111:CO113)</f>
        <v>6550000</v>
      </c>
      <c r="CP110" s="416"/>
      <c r="CQ110" s="416"/>
      <c r="CR110" s="417"/>
      <c r="CT110" s="416">
        <f>SUM(CT111:CT113)</f>
        <v>5430000</v>
      </c>
      <c r="CU110" s="416"/>
      <c r="CV110" s="416"/>
      <c r="CW110" s="417"/>
      <c r="CY110" s="416">
        <f>SUM(CY111:CY113)</f>
        <v>5155000</v>
      </c>
      <c r="CZ110" s="416"/>
      <c r="DA110" s="416"/>
      <c r="DB110" s="417"/>
      <c r="DD110" s="416">
        <f>SUM(DD111:DD113)</f>
        <v>6395000</v>
      </c>
      <c r="DE110" s="416"/>
      <c r="DF110" s="416"/>
      <c r="DG110" s="417"/>
      <c r="DI110" s="416">
        <f>SUM(DI111:DI113)</f>
        <v>6930000</v>
      </c>
      <c r="DJ110" s="416"/>
      <c r="DK110" s="416"/>
      <c r="DL110" s="417"/>
      <c r="DN110" s="416">
        <f>SUM(DN111:DN113)</f>
        <v>2520000</v>
      </c>
      <c r="DO110" s="416"/>
      <c r="DP110" s="416"/>
      <c r="DQ110" s="417"/>
      <c r="DS110" s="416">
        <f>SUM(DS111:DS113)</f>
        <v>0</v>
      </c>
      <c r="DT110" s="416"/>
      <c r="DU110" s="416"/>
      <c r="DV110" s="417"/>
      <c r="DX110" s="416">
        <f>SUM(DX111:DX113)</f>
        <v>815000</v>
      </c>
      <c r="DY110" s="416"/>
      <c r="DZ110" s="416"/>
      <c r="EA110" s="417"/>
      <c r="EC110" s="416">
        <f>SUM(EC111:EC113)</f>
        <v>3150000</v>
      </c>
      <c r="ED110" s="416"/>
      <c r="EE110" s="416"/>
      <c r="EF110" s="417"/>
      <c r="EH110" s="416">
        <f>SUM(EH111:EH113)</f>
        <v>2900000</v>
      </c>
      <c r="EI110" s="416"/>
      <c r="EJ110" s="420"/>
      <c r="EK110" s="417"/>
      <c r="EL110" s="416"/>
      <c r="EM110" s="416">
        <f>SUM(EM111:EM113)</f>
        <v>1235000</v>
      </c>
      <c r="EN110" s="416"/>
      <c r="EO110" s="416"/>
      <c r="EP110" s="301"/>
      <c r="EQ110" s="290"/>
      <c r="ER110" s="290"/>
    </row>
    <row r="111" spans="4:148" ht="12.75" customHeight="1" x14ac:dyDescent="0.35">
      <c r="D111" s="301" t="s">
        <v>338</v>
      </c>
      <c r="F111" s="313"/>
      <c r="G111" s="320"/>
      <c r="H111" s="414">
        <v>0</v>
      </c>
      <c r="I111" s="415"/>
      <c r="J111" s="416"/>
      <c r="K111" s="417"/>
      <c r="L111" s="418"/>
      <c r="M111" s="414">
        <f>1990000+42498</f>
        <v>2032498</v>
      </c>
      <c r="N111" s="415"/>
      <c r="O111" s="416"/>
      <c r="P111" s="417"/>
      <c r="Q111" s="320"/>
      <c r="R111" s="414">
        <v>0</v>
      </c>
      <c r="S111" s="415"/>
      <c r="T111" s="416"/>
      <c r="U111" s="417"/>
      <c r="V111" s="320"/>
      <c r="W111" s="414">
        <v>0</v>
      </c>
      <c r="X111" s="415"/>
      <c r="Y111" s="416"/>
      <c r="Z111" s="417"/>
      <c r="AA111" s="320"/>
      <c r="AB111" s="414">
        <v>0</v>
      </c>
      <c r="AC111" s="415"/>
      <c r="AD111" s="416"/>
      <c r="AE111" s="417"/>
      <c r="AF111" s="320"/>
      <c r="AG111" s="414">
        <v>0</v>
      </c>
      <c r="AH111" s="415"/>
      <c r="AI111" s="416"/>
      <c r="AJ111" s="417"/>
      <c r="AK111" s="320"/>
      <c r="AL111" s="414">
        <v>0</v>
      </c>
      <c r="AM111" s="415"/>
      <c r="AN111" s="416"/>
      <c r="AO111" s="417"/>
      <c r="AP111" s="320"/>
      <c r="AQ111" s="414">
        <v>0</v>
      </c>
      <c r="AR111" s="415"/>
      <c r="AS111" s="416"/>
      <c r="AT111" s="417"/>
      <c r="AU111" s="320"/>
      <c r="AV111" s="414">
        <v>0</v>
      </c>
      <c r="AW111" s="415"/>
      <c r="AX111" s="416"/>
      <c r="AY111" s="417"/>
      <c r="AZ111" s="320"/>
      <c r="BA111" s="414">
        <v>0</v>
      </c>
      <c r="BB111" s="415"/>
      <c r="BC111" s="416"/>
      <c r="BD111" s="417"/>
      <c r="BE111" s="320"/>
      <c r="BF111" s="414">
        <v>0</v>
      </c>
      <c r="BG111" s="415"/>
      <c r="BH111" s="416"/>
      <c r="BI111" s="417"/>
      <c r="BJ111" s="320"/>
      <c r="BK111" s="414">
        <v>0</v>
      </c>
      <c r="BL111" s="415"/>
      <c r="BM111" s="416"/>
      <c r="BN111" s="417"/>
      <c r="BO111" s="320"/>
      <c r="BP111" s="414">
        <v>0</v>
      </c>
      <c r="BQ111" s="415"/>
      <c r="BR111" s="416"/>
      <c r="BS111" s="417"/>
      <c r="BT111" s="417"/>
      <c r="BU111" s="416">
        <f>SUM(M111:BP111)</f>
        <v>2032498</v>
      </c>
      <c r="BV111" s="415"/>
      <c r="BW111" s="416"/>
      <c r="BX111" s="417"/>
      <c r="BY111" s="418"/>
      <c r="BZ111" s="414">
        <v>45450451</v>
      </c>
      <c r="CA111" s="415"/>
      <c r="CB111" s="416"/>
      <c r="CC111" s="417"/>
      <c r="CD111" s="418"/>
      <c r="CE111" s="414">
        <v>1278681</v>
      </c>
      <c r="CF111" s="415"/>
      <c r="CG111" s="416"/>
      <c r="CH111" s="417"/>
      <c r="CI111" s="320"/>
      <c r="CJ111" s="414">
        <v>2977971</v>
      </c>
      <c r="CK111" s="415"/>
      <c r="CL111" s="416"/>
      <c r="CM111" s="417"/>
      <c r="CN111" s="320"/>
      <c r="CO111" s="414">
        <v>6791593</v>
      </c>
      <c r="CP111" s="415"/>
      <c r="CQ111" s="416"/>
      <c r="CR111" s="417"/>
      <c r="CS111" s="320"/>
      <c r="CT111" s="414">
        <v>5622389</v>
      </c>
      <c r="CU111" s="415"/>
      <c r="CV111" s="416"/>
      <c r="CW111" s="417"/>
      <c r="CX111" s="320"/>
      <c r="CY111" s="414">
        <v>5340937</v>
      </c>
      <c r="CZ111" s="415"/>
      <c r="DA111" s="416"/>
      <c r="DB111" s="417"/>
      <c r="DC111" s="320"/>
      <c r="DD111" s="414">
        <v>6620827</v>
      </c>
      <c r="DE111" s="415"/>
      <c r="DF111" s="416"/>
      <c r="DG111" s="417"/>
      <c r="DH111" s="320"/>
      <c r="DI111" s="414">
        <v>7160703</v>
      </c>
      <c r="DJ111" s="415"/>
      <c r="DK111" s="416"/>
      <c r="DL111" s="417"/>
      <c r="DM111" s="320"/>
      <c r="DN111" s="414">
        <v>2602540</v>
      </c>
      <c r="DO111" s="415"/>
      <c r="DP111" s="416"/>
      <c r="DQ111" s="417"/>
      <c r="DR111" s="320"/>
      <c r="DS111" s="414">
        <v>0</v>
      </c>
      <c r="DT111" s="415"/>
      <c r="DU111" s="416"/>
      <c r="DV111" s="417"/>
      <c r="DW111" s="320"/>
      <c r="DX111" s="414">
        <v>840288</v>
      </c>
      <c r="DY111" s="415"/>
      <c r="DZ111" s="416"/>
      <c r="EA111" s="417"/>
      <c r="EB111" s="320"/>
      <c r="EC111" s="414">
        <v>3242925</v>
      </c>
      <c r="ED111" s="415"/>
      <c r="EE111" s="416"/>
      <c r="EF111" s="417"/>
      <c r="EG111" s="320"/>
      <c r="EH111" s="414">
        <v>2971597</v>
      </c>
      <c r="EI111" s="415"/>
      <c r="EJ111" s="420"/>
      <c r="EK111" s="427"/>
      <c r="EL111" s="418"/>
      <c r="EM111" s="414">
        <f t="shared" ref="EM111:EM113" si="5">SUM(CE111)</f>
        <v>1278681</v>
      </c>
      <c r="EN111" s="415"/>
      <c r="EO111" s="416"/>
      <c r="EP111" s="301"/>
      <c r="EQ111" s="290"/>
      <c r="ER111" s="290"/>
    </row>
    <row r="112" spans="4:148" ht="12.75" customHeight="1" x14ac:dyDescent="0.35">
      <c r="D112" s="301" t="s">
        <v>440</v>
      </c>
      <c r="F112" s="313"/>
      <c r="G112" s="313"/>
      <c r="H112" s="416">
        <v>0</v>
      </c>
      <c r="I112" s="420"/>
      <c r="J112" s="416"/>
      <c r="K112" s="417"/>
      <c r="L112" s="417"/>
      <c r="M112" s="416">
        <v>0</v>
      </c>
      <c r="N112" s="420"/>
      <c r="O112" s="416"/>
      <c r="P112" s="417"/>
      <c r="Q112" s="313"/>
      <c r="R112" s="416">
        <v>0</v>
      </c>
      <c r="S112" s="420"/>
      <c r="T112" s="416"/>
      <c r="U112" s="417"/>
      <c r="V112" s="313"/>
      <c r="W112" s="416">
        <v>0</v>
      </c>
      <c r="X112" s="420"/>
      <c r="Y112" s="416"/>
      <c r="Z112" s="417"/>
      <c r="AA112" s="313"/>
      <c r="AB112" s="416">
        <v>0</v>
      </c>
      <c r="AC112" s="420"/>
      <c r="AD112" s="416"/>
      <c r="AE112" s="417"/>
      <c r="AF112" s="313"/>
      <c r="AG112" s="416">
        <v>0</v>
      </c>
      <c r="AH112" s="420"/>
      <c r="AI112" s="416"/>
      <c r="AJ112" s="417"/>
      <c r="AK112" s="313"/>
      <c r="AL112" s="416">
        <v>0</v>
      </c>
      <c r="AM112" s="420"/>
      <c r="AN112" s="416"/>
      <c r="AO112" s="417"/>
      <c r="AP112" s="313"/>
      <c r="AQ112" s="416">
        <v>0</v>
      </c>
      <c r="AR112" s="420"/>
      <c r="AS112" s="416"/>
      <c r="AT112" s="417"/>
      <c r="AU112" s="313"/>
      <c r="AV112" s="416">
        <v>0</v>
      </c>
      <c r="AW112" s="420"/>
      <c r="AX112" s="416"/>
      <c r="AY112" s="417"/>
      <c r="AZ112" s="313"/>
      <c r="BA112" s="416">
        <v>0</v>
      </c>
      <c r="BB112" s="420"/>
      <c r="BC112" s="416"/>
      <c r="BD112" s="417"/>
      <c r="BE112" s="313"/>
      <c r="BF112" s="416">
        <v>0</v>
      </c>
      <c r="BG112" s="420"/>
      <c r="BH112" s="416"/>
      <c r="BI112" s="417"/>
      <c r="BJ112" s="313"/>
      <c r="BK112" s="416">
        <v>0</v>
      </c>
      <c r="BL112" s="420"/>
      <c r="BM112" s="416"/>
      <c r="BN112" s="417"/>
      <c r="BO112" s="313"/>
      <c r="BP112" s="416">
        <v>0</v>
      </c>
      <c r="BQ112" s="420"/>
      <c r="BR112" s="416"/>
      <c r="BS112" s="417"/>
      <c r="BT112" s="417"/>
      <c r="BU112" s="416">
        <f>SUM(M112:BP112)</f>
        <v>0</v>
      </c>
      <c r="BV112" s="420"/>
      <c r="BW112" s="416"/>
      <c r="BX112" s="417"/>
      <c r="BY112" s="417"/>
      <c r="BZ112" s="416">
        <v>0</v>
      </c>
      <c r="CA112" s="420"/>
      <c r="CB112" s="416"/>
      <c r="CC112" s="417"/>
      <c r="CD112" s="417"/>
      <c r="CE112" s="416">
        <v>0</v>
      </c>
      <c r="CF112" s="420"/>
      <c r="CG112" s="416"/>
      <c r="CH112" s="417"/>
      <c r="CI112" s="313"/>
      <c r="CJ112" s="416">
        <v>0</v>
      </c>
      <c r="CK112" s="420"/>
      <c r="CL112" s="416"/>
      <c r="CM112" s="417"/>
      <c r="CN112" s="313"/>
      <c r="CO112" s="416">
        <v>0</v>
      </c>
      <c r="CP112" s="420"/>
      <c r="CQ112" s="416"/>
      <c r="CR112" s="417"/>
      <c r="CS112" s="313"/>
      <c r="CT112" s="416">
        <v>0</v>
      </c>
      <c r="CU112" s="420"/>
      <c r="CV112" s="416"/>
      <c r="CW112" s="417"/>
      <c r="CX112" s="313"/>
      <c r="CY112" s="416">
        <v>0</v>
      </c>
      <c r="CZ112" s="420"/>
      <c r="DA112" s="416"/>
      <c r="DB112" s="417"/>
      <c r="DC112" s="313"/>
      <c r="DD112" s="416">
        <v>0</v>
      </c>
      <c r="DE112" s="420"/>
      <c r="DF112" s="416"/>
      <c r="DG112" s="417"/>
      <c r="DH112" s="313"/>
      <c r="DI112" s="416">
        <v>0</v>
      </c>
      <c r="DJ112" s="420"/>
      <c r="DK112" s="416"/>
      <c r="DL112" s="417"/>
      <c r="DM112" s="313"/>
      <c r="DN112" s="416">
        <v>0</v>
      </c>
      <c r="DO112" s="420"/>
      <c r="DP112" s="416"/>
      <c r="DQ112" s="417"/>
      <c r="DR112" s="313"/>
      <c r="DS112" s="416">
        <v>0</v>
      </c>
      <c r="DT112" s="420"/>
      <c r="DU112" s="416"/>
      <c r="DV112" s="417"/>
      <c r="DW112" s="313"/>
      <c r="DX112" s="416">
        <v>0</v>
      </c>
      <c r="DY112" s="420"/>
      <c r="DZ112" s="416"/>
      <c r="EA112" s="417"/>
      <c r="EB112" s="313"/>
      <c r="EC112" s="416">
        <v>0</v>
      </c>
      <c r="ED112" s="420"/>
      <c r="EE112" s="416"/>
      <c r="EF112" s="417"/>
      <c r="EG112" s="313"/>
      <c r="EH112" s="416">
        <v>0</v>
      </c>
      <c r="EI112" s="420"/>
      <c r="EJ112" s="416"/>
      <c r="EK112" s="417"/>
      <c r="EL112" s="417"/>
      <c r="EM112" s="416">
        <f t="shared" si="5"/>
        <v>0</v>
      </c>
      <c r="EN112" s="420"/>
      <c r="EO112" s="416"/>
      <c r="EP112" s="301"/>
      <c r="EQ112" s="290"/>
      <c r="ER112" s="290"/>
    </row>
    <row r="113" spans="4:148" ht="12.75" customHeight="1" x14ac:dyDescent="0.35">
      <c r="D113" s="301" t="s">
        <v>441</v>
      </c>
      <c r="F113" s="313"/>
      <c r="G113" s="337"/>
      <c r="H113" s="428">
        <v>0</v>
      </c>
      <c r="I113" s="429"/>
      <c r="J113" s="416"/>
      <c r="K113" s="417"/>
      <c r="L113" s="430"/>
      <c r="M113" s="428">
        <v>-42498</v>
      </c>
      <c r="N113" s="429"/>
      <c r="O113" s="416"/>
      <c r="P113" s="417"/>
      <c r="Q113" s="337"/>
      <c r="R113" s="428">
        <v>0</v>
      </c>
      <c r="S113" s="429"/>
      <c r="T113" s="416"/>
      <c r="U113" s="417"/>
      <c r="V113" s="337"/>
      <c r="W113" s="428">
        <v>0</v>
      </c>
      <c r="X113" s="429"/>
      <c r="Y113" s="416"/>
      <c r="Z113" s="417"/>
      <c r="AA113" s="337"/>
      <c r="AB113" s="428">
        <v>0</v>
      </c>
      <c r="AC113" s="429"/>
      <c r="AD113" s="416"/>
      <c r="AE113" s="417"/>
      <c r="AF113" s="337"/>
      <c r="AG113" s="428">
        <v>0</v>
      </c>
      <c r="AH113" s="429"/>
      <c r="AI113" s="416"/>
      <c r="AJ113" s="417"/>
      <c r="AK113" s="337"/>
      <c r="AL113" s="428">
        <v>0</v>
      </c>
      <c r="AM113" s="429"/>
      <c r="AN113" s="416"/>
      <c r="AO113" s="417"/>
      <c r="AP113" s="337"/>
      <c r="AQ113" s="428">
        <v>0</v>
      </c>
      <c r="AR113" s="429"/>
      <c r="AS113" s="416"/>
      <c r="AT113" s="417"/>
      <c r="AU113" s="337"/>
      <c r="AV113" s="428">
        <v>0</v>
      </c>
      <c r="AW113" s="429"/>
      <c r="AX113" s="416"/>
      <c r="AY113" s="417"/>
      <c r="AZ113" s="337"/>
      <c r="BA113" s="428">
        <v>0</v>
      </c>
      <c r="BB113" s="429"/>
      <c r="BC113" s="416"/>
      <c r="BD113" s="417"/>
      <c r="BE113" s="337"/>
      <c r="BF113" s="428">
        <v>0</v>
      </c>
      <c r="BG113" s="429"/>
      <c r="BH113" s="416"/>
      <c r="BI113" s="417"/>
      <c r="BJ113" s="337"/>
      <c r="BK113" s="428">
        <v>0</v>
      </c>
      <c r="BL113" s="429"/>
      <c r="BM113" s="416"/>
      <c r="BN113" s="417"/>
      <c r="BO113" s="337"/>
      <c r="BP113" s="428">
        <v>0</v>
      </c>
      <c r="BQ113" s="429"/>
      <c r="BR113" s="416"/>
      <c r="BS113" s="417"/>
      <c r="BT113" s="430"/>
      <c r="BU113" s="428">
        <f>SUM(M113:BP113)</f>
        <v>-42498</v>
      </c>
      <c r="BV113" s="429"/>
      <c r="BW113" s="416"/>
      <c r="BX113" s="417"/>
      <c r="BY113" s="430"/>
      <c r="BZ113" s="428">
        <v>-1495451</v>
      </c>
      <c r="CA113" s="429"/>
      <c r="CB113" s="416"/>
      <c r="CC113" s="417"/>
      <c r="CD113" s="430"/>
      <c r="CE113" s="428">
        <v>-43681</v>
      </c>
      <c r="CF113" s="429"/>
      <c r="CG113" s="416"/>
      <c r="CH113" s="417"/>
      <c r="CI113" s="337"/>
      <c r="CJ113" s="428">
        <v>-102971</v>
      </c>
      <c r="CK113" s="429"/>
      <c r="CL113" s="416"/>
      <c r="CM113" s="417"/>
      <c r="CN113" s="337"/>
      <c r="CO113" s="428">
        <v>-241593</v>
      </c>
      <c r="CP113" s="429"/>
      <c r="CQ113" s="416"/>
      <c r="CR113" s="417"/>
      <c r="CS113" s="337"/>
      <c r="CT113" s="428">
        <v>-192389</v>
      </c>
      <c r="CU113" s="429"/>
      <c r="CV113" s="416"/>
      <c r="CW113" s="417"/>
      <c r="CX113" s="337"/>
      <c r="CY113" s="428">
        <v>-185937</v>
      </c>
      <c r="CZ113" s="429"/>
      <c r="DA113" s="416"/>
      <c r="DB113" s="417"/>
      <c r="DC113" s="337"/>
      <c r="DD113" s="428">
        <v>-225827</v>
      </c>
      <c r="DE113" s="429"/>
      <c r="DF113" s="416"/>
      <c r="DG113" s="417"/>
      <c r="DH113" s="337"/>
      <c r="DI113" s="428">
        <v>-230703</v>
      </c>
      <c r="DJ113" s="429"/>
      <c r="DK113" s="416"/>
      <c r="DL113" s="417"/>
      <c r="DM113" s="337"/>
      <c r="DN113" s="428">
        <v>-82540</v>
      </c>
      <c r="DO113" s="429"/>
      <c r="DP113" s="416"/>
      <c r="DQ113" s="417"/>
      <c r="DR113" s="337"/>
      <c r="DS113" s="428">
        <v>0</v>
      </c>
      <c r="DT113" s="429"/>
      <c r="DU113" s="416"/>
      <c r="DV113" s="417"/>
      <c r="DW113" s="337"/>
      <c r="DX113" s="428">
        <v>-25288</v>
      </c>
      <c r="DY113" s="429"/>
      <c r="DZ113" s="416"/>
      <c r="EA113" s="417"/>
      <c r="EB113" s="337"/>
      <c r="EC113" s="428">
        <v>-92925</v>
      </c>
      <c r="ED113" s="429"/>
      <c r="EE113" s="416"/>
      <c r="EF113" s="417"/>
      <c r="EG113" s="337"/>
      <c r="EH113" s="428">
        <v>-71597</v>
      </c>
      <c r="EI113" s="429"/>
      <c r="EJ113" s="416"/>
      <c r="EK113" s="417"/>
      <c r="EL113" s="430"/>
      <c r="EM113" s="428">
        <f t="shared" si="5"/>
        <v>-43681</v>
      </c>
      <c r="EN113" s="429"/>
      <c r="EO113" s="416"/>
      <c r="EP113" s="301"/>
      <c r="EQ113" s="290"/>
      <c r="ER113" s="290"/>
    </row>
    <row r="114" spans="4:148" ht="12.75" customHeight="1" x14ac:dyDescent="0.35">
      <c r="D114" s="301"/>
      <c r="F114" s="313"/>
      <c r="H114" s="416"/>
      <c r="I114" s="416"/>
      <c r="J114" s="416"/>
      <c r="K114" s="417"/>
      <c r="L114" s="416"/>
      <c r="M114" s="416"/>
      <c r="N114" s="416"/>
      <c r="O114" s="416"/>
      <c r="P114" s="417"/>
      <c r="R114" s="416"/>
      <c r="S114" s="416"/>
      <c r="T114" s="416"/>
      <c r="U114" s="417"/>
      <c r="W114" s="416"/>
      <c r="X114" s="416"/>
      <c r="Y114" s="416"/>
      <c r="Z114" s="417"/>
      <c r="AB114" s="416"/>
      <c r="AC114" s="416"/>
      <c r="AD114" s="416"/>
      <c r="AE114" s="417"/>
      <c r="AG114" s="416"/>
      <c r="AH114" s="416"/>
      <c r="AI114" s="416"/>
      <c r="AJ114" s="417"/>
      <c r="AL114" s="416"/>
      <c r="AM114" s="416"/>
      <c r="AN114" s="416"/>
      <c r="AO114" s="417"/>
      <c r="AQ114" s="416"/>
      <c r="AR114" s="416"/>
      <c r="AS114" s="416"/>
      <c r="AT114" s="417"/>
      <c r="AV114" s="416"/>
      <c r="AW114" s="416"/>
      <c r="AX114" s="416"/>
      <c r="AY114" s="417"/>
      <c r="BA114" s="416"/>
      <c r="BB114" s="416"/>
      <c r="BC114" s="416"/>
      <c r="BD114" s="417"/>
      <c r="BF114" s="416"/>
      <c r="BG114" s="416"/>
      <c r="BH114" s="416"/>
      <c r="BI114" s="417"/>
      <c r="BK114" s="416"/>
      <c r="BL114" s="416"/>
      <c r="BM114" s="416"/>
      <c r="BN114" s="417"/>
      <c r="BP114" s="416"/>
      <c r="BQ114" s="416"/>
      <c r="BR114" s="416"/>
      <c r="BS114" s="417"/>
      <c r="BT114" s="416"/>
      <c r="BU114" s="416"/>
      <c r="BV114" s="416"/>
      <c r="BW114" s="416"/>
      <c r="BX114" s="417"/>
      <c r="BY114" s="416"/>
      <c r="BZ114" s="416"/>
      <c r="CA114" s="416"/>
      <c r="CB114" s="416"/>
      <c r="CC114" s="417"/>
      <c r="CD114" s="416"/>
      <c r="CE114" s="416"/>
      <c r="CF114" s="416"/>
      <c r="CG114" s="416"/>
      <c r="CH114" s="417"/>
      <c r="CJ114" s="416"/>
      <c r="CK114" s="416"/>
      <c r="CL114" s="416"/>
      <c r="CM114" s="417"/>
      <c r="CO114" s="416"/>
      <c r="CP114" s="416"/>
      <c r="CQ114" s="416"/>
      <c r="CR114" s="417"/>
      <c r="CT114" s="416"/>
      <c r="CU114" s="416"/>
      <c r="CV114" s="416"/>
      <c r="CW114" s="417"/>
      <c r="CY114" s="416"/>
      <c r="CZ114" s="416"/>
      <c r="DA114" s="416"/>
      <c r="DB114" s="417"/>
      <c r="DD114" s="416"/>
      <c r="DE114" s="416"/>
      <c r="DF114" s="416"/>
      <c r="DG114" s="417"/>
      <c r="DI114" s="416"/>
      <c r="DJ114" s="416"/>
      <c r="DK114" s="416"/>
      <c r="DL114" s="417"/>
      <c r="DN114" s="416"/>
      <c r="DO114" s="416"/>
      <c r="DP114" s="416"/>
      <c r="DQ114" s="417"/>
      <c r="DS114" s="416"/>
      <c r="DT114" s="416"/>
      <c r="DU114" s="416"/>
      <c r="DV114" s="417"/>
      <c r="DX114" s="416"/>
      <c r="DY114" s="416"/>
      <c r="DZ114" s="416"/>
      <c r="EA114" s="417"/>
      <c r="EC114" s="416"/>
      <c r="ED114" s="416"/>
      <c r="EE114" s="416"/>
      <c r="EF114" s="417"/>
      <c r="EH114" s="416"/>
      <c r="EI114" s="416"/>
      <c r="EJ114" s="416"/>
      <c r="EK114" s="417"/>
      <c r="EL114" s="416"/>
      <c r="EM114" s="416"/>
      <c r="EN114" s="416"/>
      <c r="EO114" s="416"/>
      <c r="EP114" s="301"/>
      <c r="EQ114" s="290"/>
      <c r="ER114" s="290"/>
    </row>
    <row r="115" spans="4:148" ht="12.75" hidden="1" customHeight="1" x14ac:dyDescent="0.35">
      <c r="D115" s="301" t="s">
        <v>422</v>
      </c>
      <c r="F115" s="313"/>
      <c r="H115" s="416">
        <f>SUM(H116:H118)</f>
        <v>0</v>
      </c>
      <c r="I115" s="416"/>
      <c r="J115" s="416"/>
      <c r="K115" s="417"/>
      <c r="L115" s="416"/>
      <c r="M115" s="416">
        <f>SUM(M116:M118)</f>
        <v>0</v>
      </c>
      <c r="N115" s="416"/>
      <c r="O115" s="416"/>
      <c r="P115" s="417"/>
      <c r="R115" s="416">
        <f>SUM(R116:R118)</f>
        <v>0</v>
      </c>
      <c r="S115" s="416"/>
      <c r="T115" s="416"/>
      <c r="U115" s="417"/>
      <c r="W115" s="416">
        <f>SUM(W116:W118)</f>
        <v>0</v>
      </c>
      <c r="X115" s="416"/>
      <c r="Y115" s="416"/>
      <c r="Z115" s="417"/>
      <c r="AB115" s="416">
        <f>SUM(AB116:AB118)</f>
        <v>0</v>
      </c>
      <c r="AC115" s="416"/>
      <c r="AD115" s="416"/>
      <c r="AE115" s="417"/>
      <c r="AG115" s="416">
        <f>SUM(AG116:AG118)</f>
        <v>0</v>
      </c>
      <c r="AH115" s="416"/>
      <c r="AI115" s="416"/>
      <c r="AJ115" s="417"/>
      <c r="AL115" s="416">
        <f>SUM(AL116:AL118)</f>
        <v>0</v>
      </c>
      <c r="AM115" s="416"/>
      <c r="AN115" s="416"/>
      <c r="AO115" s="417"/>
      <c r="AQ115" s="416">
        <f>SUM(AQ116:AQ118)</f>
        <v>0</v>
      </c>
      <c r="AR115" s="416"/>
      <c r="AS115" s="416"/>
      <c r="AT115" s="417"/>
      <c r="AV115" s="416">
        <f>SUM(AV116:AV118)</f>
        <v>0</v>
      </c>
      <c r="AW115" s="416"/>
      <c r="AX115" s="416"/>
      <c r="AY115" s="417"/>
      <c r="BA115" s="416">
        <f>SUM(BA116:BA118)</f>
        <v>0</v>
      </c>
      <c r="BB115" s="416"/>
      <c r="BC115" s="416"/>
      <c r="BD115" s="417"/>
      <c r="BF115" s="416">
        <f>SUM(BF116:BF118)</f>
        <v>0</v>
      </c>
      <c r="BG115" s="416"/>
      <c r="BH115" s="416"/>
      <c r="BI115" s="417"/>
      <c r="BK115" s="416">
        <f>SUM(BK116:BK118)</f>
        <v>0</v>
      </c>
      <c r="BL115" s="416"/>
      <c r="BM115" s="416"/>
      <c r="BN115" s="417"/>
      <c r="BP115" s="416">
        <f>SUM(BP116:BP118)</f>
        <v>0</v>
      </c>
      <c r="BQ115" s="416"/>
      <c r="BR115" s="416"/>
      <c r="BS115" s="417"/>
      <c r="BT115" s="428"/>
      <c r="BU115" s="428">
        <f>SUM(BU116:BU118)</f>
        <v>0</v>
      </c>
      <c r="BV115" s="416"/>
      <c r="BW115" s="416"/>
      <c r="BX115" s="417"/>
      <c r="BY115" s="416"/>
      <c r="BZ115" s="416">
        <f>SUM(BZ116:BZ118)</f>
        <v>0</v>
      </c>
      <c r="CA115" s="416"/>
      <c r="CB115" s="416"/>
      <c r="CC115" s="417"/>
      <c r="CD115" s="416"/>
      <c r="CE115" s="416">
        <f>SUM(CE116:CE118)</f>
        <v>0</v>
      </c>
      <c r="CF115" s="416"/>
      <c r="CG115" s="416"/>
      <c r="CH115" s="417"/>
      <c r="CJ115" s="416">
        <f>SUM(CJ116:CJ118)</f>
        <v>0</v>
      </c>
      <c r="CK115" s="416"/>
      <c r="CL115" s="416"/>
      <c r="CM115" s="417"/>
      <c r="CO115" s="416">
        <f>SUM(CO116:CO118)</f>
        <v>0</v>
      </c>
      <c r="CP115" s="416"/>
      <c r="CQ115" s="416"/>
      <c r="CR115" s="417"/>
      <c r="CT115" s="416">
        <f>SUM(CT116:CT118)</f>
        <v>0</v>
      </c>
      <c r="CU115" s="416"/>
      <c r="CV115" s="416"/>
      <c r="CW115" s="417"/>
      <c r="CY115" s="416">
        <f>SUM(CY116:CY118)</f>
        <v>0</v>
      </c>
      <c r="CZ115" s="416"/>
      <c r="DA115" s="416"/>
      <c r="DB115" s="417"/>
      <c r="DD115" s="416">
        <f>SUM(DD116:DD118)</f>
        <v>0</v>
      </c>
      <c r="DE115" s="416"/>
      <c r="DF115" s="416"/>
      <c r="DG115" s="417"/>
      <c r="DI115" s="416">
        <f>SUM(DI116:DI118)</f>
        <v>0</v>
      </c>
      <c r="DJ115" s="416"/>
      <c r="DK115" s="416"/>
      <c r="DL115" s="417"/>
      <c r="DN115" s="416">
        <f>SUM(DN116:DN118)</f>
        <v>0</v>
      </c>
      <c r="DO115" s="416"/>
      <c r="DP115" s="416"/>
      <c r="DQ115" s="417"/>
      <c r="DS115" s="416">
        <f>SUM(DS116:DS118)</f>
        <v>0</v>
      </c>
      <c r="DT115" s="416"/>
      <c r="DU115" s="416"/>
      <c r="DV115" s="417"/>
      <c r="DX115" s="416">
        <f>SUM(DX116:DX118)</f>
        <v>0</v>
      </c>
      <c r="DY115" s="416"/>
      <c r="DZ115" s="416"/>
      <c r="EA115" s="417"/>
      <c r="EC115" s="416">
        <f>SUM(EC116:EC118)</f>
        <v>0</v>
      </c>
      <c r="ED115" s="416"/>
      <c r="EE115" s="416"/>
      <c r="EF115" s="417"/>
      <c r="EH115" s="416">
        <f>SUM(EH116:EH118)</f>
        <v>0</v>
      </c>
      <c r="EI115" s="416"/>
      <c r="EJ115" s="420"/>
      <c r="EK115" s="417"/>
      <c r="EL115" s="416"/>
      <c r="EM115" s="416">
        <f>SUM(EM116:EM118)</f>
        <v>0</v>
      </c>
      <c r="EN115" s="416"/>
      <c r="EO115" s="416"/>
      <c r="EP115" s="301"/>
      <c r="EQ115" s="290"/>
      <c r="ER115" s="290"/>
    </row>
    <row r="116" spans="4:148" ht="12.75" hidden="1" customHeight="1" x14ac:dyDescent="0.35">
      <c r="D116" s="301" t="s">
        <v>338</v>
      </c>
      <c r="F116" s="313"/>
      <c r="G116" s="320"/>
      <c r="H116" s="414">
        <v>0</v>
      </c>
      <c r="I116" s="415"/>
      <c r="J116" s="416"/>
      <c r="K116" s="417"/>
      <c r="L116" s="418"/>
      <c r="M116" s="414">
        <v>0</v>
      </c>
      <c r="N116" s="415"/>
      <c r="O116" s="416"/>
      <c r="P116" s="417"/>
      <c r="Q116" s="320"/>
      <c r="R116" s="414">
        <v>0</v>
      </c>
      <c r="S116" s="415"/>
      <c r="T116" s="416"/>
      <c r="U116" s="417"/>
      <c r="V116" s="320"/>
      <c r="W116" s="414">
        <v>0</v>
      </c>
      <c r="X116" s="415"/>
      <c r="Y116" s="416"/>
      <c r="Z116" s="417"/>
      <c r="AA116" s="320"/>
      <c r="AB116" s="414">
        <v>0</v>
      </c>
      <c r="AC116" s="415"/>
      <c r="AD116" s="416"/>
      <c r="AE116" s="417"/>
      <c r="AF116" s="320"/>
      <c r="AG116" s="414">
        <v>0</v>
      </c>
      <c r="AH116" s="415"/>
      <c r="AI116" s="416"/>
      <c r="AJ116" s="417"/>
      <c r="AK116" s="320"/>
      <c r="AL116" s="414">
        <v>0</v>
      </c>
      <c r="AM116" s="415"/>
      <c r="AN116" s="416"/>
      <c r="AO116" s="417"/>
      <c r="AP116" s="320"/>
      <c r="AQ116" s="414">
        <v>0</v>
      </c>
      <c r="AR116" s="415"/>
      <c r="AS116" s="416"/>
      <c r="AT116" s="417"/>
      <c r="AU116" s="320"/>
      <c r="AV116" s="414">
        <v>0</v>
      </c>
      <c r="AW116" s="415"/>
      <c r="AX116" s="416"/>
      <c r="AY116" s="417"/>
      <c r="AZ116" s="320"/>
      <c r="BA116" s="414">
        <v>0</v>
      </c>
      <c r="BB116" s="415"/>
      <c r="BC116" s="416"/>
      <c r="BD116" s="417"/>
      <c r="BE116" s="320"/>
      <c r="BF116" s="414">
        <v>0</v>
      </c>
      <c r="BG116" s="415"/>
      <c r="BH116" s="416"/>
      <c r="BI116" s="417"/>
      <c r="BJ116" s="320"/>
      <c r="BK116" s="414">
        <v>0</v>
      </c>
      <c r="BL116" s="415"/>
      <c r="BM116" s="416"/>
      <c r="BN116" s="417"/>
      <c r="BO116" s="320"/>
      <c r="BP116" s="414">
        <v>0</v>
      </c>
      <c r="BQ116" s="415"/>
      <c r="BR116" s="416"/>
      <c r="BS116" s="417"/>
      <c r="BT116" s="417"/>
      <c r="BU116" s="416">
        <f>SUM(M116:BP116)</f>
        <v>0</v>
      </c>
      <c r="BV116" s="415"/>
      <c r="BW116" s="416"/>
      <c r="BX116" s="417"/>
      <c r="BY116" s="418"/>
      <c r="BZ116" s="414">
        <v>0</v>
      </c>
      <c r="CA116" s="415"/>
      <c r="CB116" s="416"/>
      <c r="CC116" s="417"/>
      <c r="CD116" s="418"/>
      <c r="CE116" s="414">
        <v>0</v>
      </c>
      <c r="CF116" s="415"/>
      <c r="CG116" s="416"/>
      <c r="CH116" s="417"/>
      <c r="CI116" s="320"/>
      <c r="CJ116" s="414">
        <v>0</v>
      </c>
      <c r="CK116" s="415"/>
      <c r="CL116" s="416"/>
      <c r="CM116" s="417"/>
      <c r="CN116" s="320"/>
      <c r="CO116" s="414">
        <v>0</v>
      </c>
      <c r="CP116" s="415"/>
      <c r="CQ116" s="416"/>
      <c r="CR116" s="417"/>
      <c r="CS116" s="320"/>
      <c r="CT116" s="414">
        <v>0</v>
      </c>
      <c r="CU116" s="415"/>
      <c r="CV116" s="416"/>
      <c r="CW116" s="417"/>
      <c r="CX116" s="320"/>
      <c r="CY116" s="414">
        <v>0</v>
      </c>
      <c r="CZ116" s="415"/>
      <c r="DA116" s="416"/>
      <c r="DB116" s="417"/>
      <c r="DC116" s="320"/>
      <c r="DD116" s="414">
        <v>0</v>
      </c>
      <c r="DE116" s="415"/>
      <c r="DF116" s="416"/>
      <c r="DG116" s="417"/>
      <c r="DH116" s="320"/>
      <c r="DI116" s="414">
        <v>0</v>
      </c>
      <c r="DJ116" s="415"/>
      <c r="DK116" s="416"/>
      <c r="DL116" s="417"/>
      <c r="DM116" s="320"/>
      <c r="DN116" s="414">
        <v>0</v>
      </c>
      <c r="DO116" s="415"/>
      <c r="DP116" s="416"/>
      <c r="DQ116" s="417"/>
      <c r="DR116" s="320"/>
      <c r="DS116" s="414">
        <v>0</v>
      </c>
      <c r="DT116" s="415"/>
      <c r="DU116" s="416"/>
      <c r="DV116" s="417"/>
      <c r="DW116" s="320"/>
      <c r="DX116" s="414">
        <v>0</v>
      </c>
      <c r="DY116" s="415"/>
      <c r="DZ116" s="416"/>
      <c r="EA116" s="417"/>
      <c r="EB116" s="320"/>
      <c r="EC116" s="414">
        <v>0</v>
      </c>
      <c r="ED116" s="415"/>
      <c r="EE116" s="416"/>
      <c r="EF116" s="417"/>
      <c r="EG116" s="320"/>
      <c r="EH116" s="414">
        <v>0</v>
      </c>
      <c r="EI116" s="415"/>
      <c r="EJ116" s="420"/>
      <c r="EK116" s="427"/>
      <c r="EL116" s="418"/>
      <c r="EM116" s="414">
        <f>SUM(CE116:CT116)</f>
        <v>0</v>
      </c>
      <c r="EN116" s="415"/>
      <c r="EO116" s="416"/>
      <c r="EP116" s="301"/>
      <c r="EQ116" s="290"/>
      <c r="ER116" s="290"/>
    </row>
    <row r="117" spans="4:148" ht="12.75" hidden="1" customHeight="1" x14ac:dyDescent="0.35">
      <c r="D117" s="301" t="s">
        <v>440</v>
      </c>
      <c r="F117" s="313"/>
      <c r="G117" s="313"/>
      <c r="H117" s="416">
        <v>0</v>
      </c>
      <c r="I117" s="420"/>
      <c r="J117" s="416"/>
      <c r="K117" s="417"/>
      <c r="L117" s="417"/>
      <c r="M117" s="416">
        <v>0</v>
      </c>
      <c r="N117" s="420"/>
      <c r="O117" s="416"/>
      <c r="P117" s="417"/>
      <c r="Q117" s="313"/>
      <c r="R117" s="416">
        <v>0</v>
      </c>
      <c r="S117" s="420"/>
      <c r="T117" s="416"/>
      <c r="U117" s="417"/>
      <c r="V117" s="313"/>
      <c r="W117" s="416">
        <v>0</v>
      </c>
      <c r="X117" s="420"/>
      <c r="Y117" s="416"/>
      <c r="Z117" s="417"/>
      <c r="AA117" s="313"/>
      <c r="AB117" s="416">
        <v>0</v>
      </c>
      <c r="AC117" s="420"/>
      <c r="AD117" s="416"/>
      <c r="AE117" s="417"/>
      <c r="AF117" s="313"/>
      <c r="AG117" s="416">
        <v>0</v>
      </c>
      <c r="AH117" s="420"/>
      <c r="AI117" s="416"/>
      <c r="AJ117" s="417"/>
      <c r="AK117" s="313"/>
      <c r="AL117" s="416">
        <v>0</v>
      </c>
      <c r="AM117" s="420"/>
      <c r="AN117" s="416"/>
      <c r="AO117" s="417"/>
      <c r="AP117" s="313"/>
      <c r="AQ117" s="416">
        <v>0</v>
      </c>
      <c r="AR117" s="420"/>
      <c r="AS117" s="416"/>
      <c r="AT117" s="417"/>
      <c r="AU117" s="313"/>
      <c r="AV117" s="416">
        <v>0</v>
      </c>
      <c r="AW117" s="420"/>
      <c r="AX117" s="416"/>
      <c r="AY117" s="417"/>
      <c r="AZ117" s="313"/>
      <c r="BA117" s="416">
        <v>0</v>
      </c>
      <c r="BB117" s="420"/>
      <c r="BC117" s="416"/>
      <c r="BD117" s="417"/>
      <c r="BE117" s="313"/>
      <c r="BF117" s="416">
        <v>0</v>
      </c>
      <c r="BG117" s="420"/>
      <c r="BH117" s="416"/>
      <c r="BI117" s="417"/>
      <c r="BJ117" s="313"/>
      <c r="BK117" s="416">
        <v>0</v>
      </c>
      <c r="BL117" s="420"/>
      <c r="BM117" s="416"/>
      <c r="BN117" s="417"/>
      <c r="BO117" s="313"/>
      <c r="BP117" s="416">
        <v>0</v>
      </c>
      <c r="BQ117" s="420"/>
      <c r="BR117" s="416"/>
      <c r="BS117" s="417"/>
      <c r="BT117" s="417"/>
      <c r="BU117" s="416">
        <f>SUM(M117:BP117)</f>
        <v>0</v>
      </c>
      <c r="BV117" s="420"/>
      <c r="BW117" s="416"/>
      <c r="BX117" s="417"/>
      <c r="BY117" s="417"/>
      <c r="BZ117" s="416">
        <v>0</v>
      </c>
      <c r="CA117" s="420"/>
      <c r="CB117" s="416"/>
      <c r="CC117" s="417"/>
      <c r="CD117" s="417"/>
      <c r="CE117" s="416">
        <v>0</v>
      </c>
      <c r="CF117" s="420"/>
      <c r="CG117" s="416"/>
      <c r="CH117" s="417"/>
      <c r="CI117" s="313"/>
      <c r="CJ117" s="416">
        <v>0</v>
      </c>
      <c r="CK117" s="420"/>
      <c r="CL117" s="416"/>
      <c r="CM117" s="417"/>
      <c r="CN117" s="313"/>
      <c r="CO117" s="416">
        <v>0</v>
      </c>
      <c r="CP117" s="420"/>
      <c r="CQ117" s="416"/>
      <c r="CR117" s="417"/>
      <c r="CS117" s="313"/>
      <c r="CT117" s="416">
        <v>0</v>
      </c>
      <c r="CU117" s="420"/>
      <c r="CV117" s="416"/>
      <c r="CW117" s="417"/>
      <c r="CX117" s="313"/>
      <c r="CY117" s="416">
        <v>0</v>
      </c>
      <c r="CZ117" s="420"/>
      <c r="DA117" s="416"/>
      <c r="DB117" s="417"/>
      <c r="DC117" s="313"/>
      <c r="DD117" s="416">
        <v>0</v>
      </c>
      <c r="DE117" s="420"/>
      <c r="DF117" s="416"/>
      <c r="DG117" s="417"/>
      <c r="DH117" s="313"/>
      <c r="DI117" s="416">
        <v>0</v>
      </c>
      <c r="DJ117" s="420"/>
      <c r="DK117" s="416"/>
      <c r="DL117" s="417"/>
      <c r="DM117" s="313"/>
      <c r="DN117" s="416">
        <v>0</v>
      </c>
      <c r="DO117" s="420"/>
      <c r="DP117" s="416"/>
      <c r="DQ117" s="417"/>
      <c r="DR117" s="313"/>
      <c r="DS117" s="416">
        <v>0</v>
      </c>
      <c r="DT117" s="420"/>
      <c r="DU117" s="416"/>
      <c r="DV117" s="417"/>
      <c r="DW117" s="313"/>
      <c r="DX117" s="416">
        <v>0</v>
      </c>
      <c r="DY117" s="420"/>
      <c r="DZ117" s="416"/>
      <c r="EA117" s="417"/>
      <c r="EB117" s="313"/>
      <c r="EC117" s="416">
        <v>0</v>
      </c>
      <c r="ED117" s="420"/>
      <c r="EE117" s="416"/>
      <c r="EF117" s="417"/>
      <c r="EG117" s="313"/>
      <c r="EH117" s="416">
        <v>0</v>
      </c>
      <c r="EI117" s="420"/>
      <c r="EJ117" s="416"/>
      <c r="EK117" s="417"/>
      <c r="EL117" s="417"/>
      <c r="EM117" s="416">
        <f>SUM(CE117:CT117)</f>
        <v>0</v>
      </c>
      <c r="EN117" s="420"/>
      <c r="EO117" s="416"/>
      <c r="EP117" s="301"/>
      <c r="EQ117" s="290"/>
      <c r="ER117" s="290"/>
    </row>
    <row r="118" spans="4:148" ht="12.75" hidden="1" customHeight="1" x14ac:dyDescent="0.35">
      <c r="D118" s="301" t="s">
        <v>441</v>
      </c>
      <c r="F118" s="313"/>
      <c r="G118" s="337"/>
      <c r="H118" s="428">
        <v>0</v>
      </c>
      <c r="I118" s="429"/>
      <c r="J118" s="416"/>
      <c r="K118" s="417"/>
      <c r="L118" s="430"/>
      <c r="M118" s="428">
        <v>0</v>
      </c>
      <c r="N118" s="429"/>
      <c r="O118" s="416"/>
      <c r="P118" s="417"/>
      <c r="Q118" s="337"/>
      <c r="R118" s="428">
        <v>0</v>
      </c>
      <c r="S118" s="429"/>
      <c r="T118" s="416"/>
      <c r="U118" s="417"/>
      <c r="V118" s="337"/>
      <c r="W118" s="428">
        <v>0</v>
      </c>
      <c r="X118" s="429"/>
      <c r="Y118" s="416"/>
      <c r="Z118" s="417"/>
      <c r="AA118" s="337"/>
      <c r="AB118" s="428">
        <v>0</v>
      </c>
      <c r="AC118" s="429"/>
      <c r="AD118" s="416"/>
      <c r="AE118" s="417"/>
      <c r="AF118" s="337"/>
      <c r="AG118" s="428">
        <v>0</v>
      </c>
      <c r="AH118" s="429"/>
      <c r="AI118" s="416"/>
      <c r="AJ118" s="417"/>
      <c r="AK118" s="337"/>
      <c r="AL118" s="428">
        <v>0</v>
      </c>
      <c r="AM118" s="429"/>
      <c r="AN118" s="416"/>
      <c r="AO118" s="417"/>
      <c r="AP118" s="337"/>
      <c r="AQ118" s="428">
        <v>0</v>
      </c>
      <c r="AR118" s="429"/>
      <c r="AS118" s="416"/>
      <c r="AT118" s="417"/>
      <c r="AU118" s="337"/>
      <c r="AV118" s="428">
        <v>0</v>
      </c>
      <c r="AW118" s="429"/>
      <c r="AX118" s="416"/>
      <c r="AY118" s="417"/>
      <c r="AZ118" s="337"/>
      <c r="BA118" s="428">
        <v>0</v>
      </c>
      <c r="BB118" s="429"/>
      <c r="BC118" s="416"/>
      <c r="BD118" s="417"/>
      <c r="BE118" s="337"/>
      <c r="BF118" s="428">
        <v>0</v>
      </c>
      <c r="BG118" s="429"/>
      <c r="BH118" s="416"/>
      <c r="BI118" s="417"/>
      <c r="BJ118" s="337"/>
      <c r="BK118" s="428">
        <v>0</v>
      </c>
      <c r="BL118" s="429"/>
      <c r="BM118" s="416"/>
      <c r="BN118" s="417"/>
      <c r="BO118" s="337"/>
      <c r="BP118" s="428">
        <v>0</v>
      </c>
      <c r="BQ118" s="429"/>
      <c r="BR118" s="416"/>
      <c r="BS118" s="417"/>
      <c r="BT118" s="430"/>
      <c r="BU118" s="428">
        <f>SUM(M118:BP118)</f>
        <v>0</v>
      </c>
      <c r="BV118" s="429"/>
      <c r="BW118" s="416"/>
      <c r="BX118" s="417"/>
      <c r="BY118" s="430"/>
      <c r="BZ118" s="428">
        <v>0</v>
      </c>
      <c r="CA118" s="429"/>
      <c r="CB118" s="416"/>
      <c r="CC118" s="417"/>
      <c r="CD118" s="430"/>
      <c r="CE118" s="428">
        <v>0</v>
      </c>
      <c r="CF118" s="429"/>
      <c r="CG118" s="416"/>
      <c r="CH118" s="417"/>
      <c r="CI118" s="337"/>
      <c r="CJ118" s="428">
        <v>0</v>
      </c>
      <c r="CK118" s="429"/>
      <c r="CL118" s="416"/>
      <c r="CM118" s="417"/>
      <c r="CN118" s="337"/>
      <c r="CO118" s="428">
        <v>0</v>
      </c>
      <c r="CP118" s="429"/>
      <c r="CQ118" s="416"/>
      <c r="CR118" s="417"/>
      <c r="CS118" s="337"/>
      <c r="CT118" s="428">
        <v>0</v>
      </c>
      <c r="CU118" s="429"/>
      <c r="CV118" s="416"/>
      <c r="CW118" s="417"/>
      <c r="CX118" s="337"/>
      <c r="CY118" s="428">
        <v>0</v>
      </c>
      <c r="CZ118" s="429"/>
      <c r="DA118" s="416"/>
      <c r="DB118" s="417"/>
      <c r="DC118" s="337"/>
      <c r="DD118" s="428">
        <v>0</v>
      </c>
      <c r="DE118" s="429"/>
      <c r="DF118" s="416"/>
      <c r="DG118" s="417"/>
      <c r="DH118" s="337"/>
      <c r="DI118" s="428">
        <v>0</v>
      </c>
      <c r="DJ118" s="429"/>
      <c r="DK118" s="416"/>
      <c r="DL118" s="417"/>
      <c r="DM118" s="337"/>
      <c r="DN118" s="428">
        <v>0</v>
      </c>
      <c r="DO118" s="429"/>
      <c r="DP118" s="416"/>
      <c r="DQ118" s="417"/>
      <c r="DR118" s="337"/>
      <c r="DS118" s="428">
        <v>0</v>
      </c>
      <c r="DT118" s="429"/>
      <c r="DU118" s="416"/>
      <c r="DV118" s="417"/>
      <c r="DW118" s="337"/>
      <c r="DX118" s="428">
        <v>0</v>
      </c>
      <c r="DY118" s="429"/>
      <c r="DZ118" s="416"/>
      <c r="EA118" s="417"/>
      <c r="EB118" s="337"/>
      <c r="EC118" s="428">
        <v>0</v>
      </c>
      <c r="ED118" s="429"/>
      <c r="EE118" s="416"/>
      <c r="EF118" s="417"/>
      <c r="EG118" s="337"/>
      <c r="EH118" s="428">
        <v>0</v>
      </c>
      <c r="EI118" s="429"/>
      <c r="EJ118" s="416"/>
      <c r="EK118" s="417"/>
      <c r="EL118" s="430"/>
      <c r="EM118" s="428">
        <f>SUM(CE118:CT118)</f>
        <v>0</v>
      </c>
      <c r="EN118" s="429"/>
      <c r="EO118" s="416"/>
      <c r="EP118" s="301"/>
      <c r="EQ118" s="290"/>
      <c r="ER118" s="290"/>
    </row>
    <row r="119" spans="4:148" ht="12.75" hidden="1" customHeight="1" x14ac:dyDescent="0.35">
      <c r="D119" s="301"/>
      <c r="F119" s="313"/>
      <c r="H119" s="416"/>
      <c r="I119" s="416"/>
      <c r="J119" s="416"/>
      <c r="K119" s="417"/>
      <c r="L119" s="416"/>
      <c r="M119" s="416"/>
      <c r="N119" s="416"/>
      <c r="O119" s="416"/>
      <c r="P119" s="417"/>
      <c r="R119" s="416"/>
      <c r="S119" s="416"/>
      <c r="T119" s="416"/>
      <c r="U119" s="417"/>
      <c r="W119" s="416"/>
      <c r="X119" s="416"/>
      <c r="Y119" s="416"/>
      <c r="Z119" s="417"/>
      <c r="AB119" s="416"/>
      <c r="AC119" s="416"/>
      <c r="AD119" s="416"/>
      <c r="AE119" s="417"/>
      <c r="AG119" s="416"/>
      <c r="AH119" s="416"/>
      <c r="AI119" s="416"/>
      <c r="AJ119" s="417"/>
      <c r="AL119" s="416"/>
      <c r="AM119" s="416"/>
      <c r="AN119" s="416"/>
      <c r="AO119" s="417"/>
      <c r="AQ119" s="416"/>
      <c r="AR119" s="416"/>
      <c r="AS119" s="416"/>
      <c r="AT119" s="417"/>
      <c r="AV119" s="416"/>
      <c r="AW119" s="416"/>
      <c r="AX119" s="416"/>
      <c r="AY119" s="417"/>
      <c r="BA119" s="416"/>
      <c r="BB119" s="416"/>
      <c r="BC119" s="416"/>
      <c r="BD119" s="417"/>
      <c r="BF119" s="416"/>
      <c r="BG119" s="416"/>
      <c r="BH119" s="416"/>
      <c r="BI119" s="417"/>
      <c r="BK119" s="416"/>
      <c r="BL119" s="416"/>
      <c r="BM119" s="416"/>
      <c r="BN119" s="417"/>
      <c r="BP119" s="416"/>
      <c r="BQ119" s="416"/>
      <c r="BR119" s="416"/>
      <c r="BS119" s="417"/>
      <c r="BT119" s="416"/>
      <c r="BU119" s="416"/>
      <c r="BV119" s="416"/>
      <c r="BW119" s="416"/>
      <c r="BX119" s="417"/>
      <c r="BY119" s="416"/>
      <c r="BZ119" s="416"/>
      <c r="CA119" s="416"/>
      <c r="CB119" s="416"/>
      <c r="CC119" s="417"/>
      <c r="CD119" s="416"/>
      <c r="CE119" s="416"/>
      <c r="CF119" s="416"/>
      <c r="CG119" s="416"/>
      <c r="CH119" s="417"/>
      <c r="CJ119" s="416"/>
      <c r="CK119" s="416"/>
      <c r="CL119" s="416"/>
      <c r="CM119" s="417"/>
      <c r="CO119" s="416"/>
      <c r="CP119" s="416"/>
      <c r="CQ119" s="416"/>
      <c r="CR119" s="417"/>
      <c r="CT119" s="416"/>
      <c r="CU119" s="416"/>
      <c r="CV119" s="416"/>
      <c r="CW119" s="417"/>
      <c r="CY119" s="416"/>
      <c r="CZ119" s="416"/>
      <c r="DA119" s="416"/>
      <c r="DB119" s="417"/>
      <c r="DD119" s="416"/>
      <c r="DE119" s="416"/>
      <c r="DF119" s="416"/>
      <c r="DG119" s="417"/>
      <c r="DI119" s="416"/>
      <c r="DJ119" s="416"/>
      <c r="DK119" s="416"/>
      <c r="DL119" s="417"/>
      <c r="DN119" s="416"/>
      <c r="DO119" s="416"/>
      <c r="DP119" s="416"/>
      <c r="DQ119" s="417"/>
      <c r="DS119" s="416"/>
      <c r="DT119" s="416"/>
      <c r="DU119" s="416"/>
      <c r="DV119" s="417"/>
      <c r="DX119" s="416"/>
      <c r="DY119" s="416"/>
      <c r="DZ119" s="416"/>
      <c r="EA119" s="417"/>
      <c r="EC119" s="416"/>
      <c r="ED119" s="416"/>
      <c r="EE119" s="416"/>
      <c r="EF119" s="417"/>
      <c r="EH119" s="416"/>
      <c r="EI119" s="416"/>
      <c r="EJ119" s="416"/>
      <c r="EK119" s="417"/>
      <c r="EL119" s="416"/>
      <c r="EM119" s="416"/>
      <c r="EN119" s="416"/>
      <c r="EO119" s="416"/>
      <c r="EP119" s="301"/>
      <c r="EQ119" s="290"/>
      <c r="ER119" s="290"/>
    </row>
    <row r="120" spans="4:148" ht="12.75" customHeight="1" x14ac:dyDescent="0.35">
      <c r="D120" s="301" t="s">
        <v>442</v>
      </c>
      <c r="F120" s="313"/>
      <c r="H120" s="416">
        <f>SUM(H121:H123)</f>
        <v>0</v>
      </c>
      <c r="I120" s="416"/>
      <c r="J120" s="416"/>
      <c r="K120" s="417"/>
      <c r="L120" s="416"/>
      <c r="M120" s="416">
        <f>SUM(M121:M123)</f>
        <v>0</v>
      </c>
      <c r="N120" s="416"/>
      <c r="O120" s="416"/>
      <c r="P120" s="417"/>
      <c r="R120" s="416">
        <f>SUM(R121:R123)</f>
        <v>0</v>
      </c>
      <c r="S120" s="416"/>
      <c r="T120" s="416"/>
      <c r="U120" s="417"/>
      <c r="W120" s="416">
        <f>SUM(W121:W123)</f>
        <v>0</v>
      </c>
      <c r="X120" s="416"/>
      <c r="Y120" s="416"/>
      <c r="Z120" s="417"/>
      <c r="AB120" s="416">
        <f>SUM(AB121:AB123)</f>
        <v>0</v>
      </c>
      <c r="AC120" s="416"/>
      <c r="AD120" s="416"/>
      <c r="AE120" s="417"/>
      <c r="AG120" s="416">
        <f>SUM(AG121:AG123)</f>
        <v>0</v>
      </c>
      <c r="AH120" s="416"/>
      <c r="AI120" s="416"/>
      <c r="AJ120" s="417"/>
      <c r="AL120" s="416">
        <f>SUM(AL121:AL123)</f>
        <v>0</v>
      </c>
      <c r="AM120" s="416"/>
      <c r="AN120" s="416"/>
      <c r="AO120" s="417"/>
      <c r="AQ120" s="416">
        <f>SUM(AQ121:AQ123)</f>
        <v>0</v>
      </c>
      <c r="AR120" s="416"/>
      <c r="AS120" s="416"/>
      <c r="AT120" s="417"/>
      <c r="AV120" s="416">
        <f>SUM(AV121:AV123)</f>
        <v>0</v>
      </c>
      <c r="AW120" s="416"/>
      <c r="AX120" s="416"/>
      <c r="AY120" s="417"/>
      <c r="BA120" s="416">
        <f>SUM(BA121:BA123)</f>
        <v>0</v>
      </c>
      <c r="BB120" s="416"/>
      <c r="BC120" s="416"/>
      <c r="BD120" s="417"/>
      <c r="BF120" s="416">
        <f>SUM(BF121:BF123)</f>
        <v>0</v>
      </c>
      <c r="BG120" s="416"/>
      <c r="BH120" s="416"/>
      <c r="BI120" s="417"/>
      <c r="BK120" s="416">
        <f>SUM(BK121:BK123)</f>
        <v>0</v>
      </c>
      <c r="BL120" s="416"/>
      <c r="BM120" s="416"/>
      <c r="BN120" s="417"/>
      <c r="BP120" s="416">
        <f>SUM(BP121:BP123)</f>
        <v>0</v>
      </c>
      <c r="BQ120" s="416"/>
      <c r="BR120" s="416"/>
      <c r="BS120" s="417"/>
      <c r="BT120" s="428"/>
      <c r="BU120" s="428">
        <f>SUM(BU121:BU123)</f>
        <v>0</v>
      </c>
      <c r="BV120" s="416"/>
      <c r="BW120" s="416"/>
      <c r="BX120" s="417"/>
      <c r="BY120" s="416"/>
      <c r="BZ120" s="416">
        <f>SUM(BZ121:BZ123)</f>
        <v>0</v>
      </c>
      <c r="CA120" s="416"/>
      <c r="CB120" s="416"/>
      <c r="CC120" s="417"/>
      <c r="CD120" s="416"/>
      <c r="CE120" s="416">
        <f>SUM(CE121:CE123)</f>
        <v>0</v>
      </c>
      <c r="CF120" s="416"/>
      <c r="CG120" s="416"/>
      <c r="CH120" s="417"/>
      <c r="CJ120" s="416">
        <f>SUM(CJ121:CJ123)</f>
        <v>0</v>
      </c>
      <c r="CK120" s="416"/>
      <c r="CL120" s="416"/>
      <c r="CM120" s="417"/>
      <c r="CO120" s="416">
        <f>SUM(CO121:CO123)</f>
        <v>0</v>
      </c>
      <c r="CP120" s="416"/>
      <c r="CQ120" s="416"/>
      <c r="CR120" s="417"/>
      <c r="CT120" s="416">
        <f>SUM(CT121:CT123)</f>
        <v>0</v>
      </c>
      <c r="CU120" s="416"/>
      <c r="CV120" s="416"/>
      <c r="CW120" s="417"/>
      <c r="CY120" s="416">
        <f>SUM(CY121:CY123)</f>
        <v>0</v>
      </c>
      <c r="CZ120" s="416"/>
      <c r="DA120" s="416"/>
      <c r="DB120" s="417"/>
      <c r="DD120" s="416">
        <f>SUM(DD121:DD123)</f>
        <v>0</v>
      </c>
      <c r="DE120" s="416"/>
      <c r="DF120" s="416"/>
      <c r="DG120" s="417"/>
      <c r="DI120" s="416">
        <f>SUM(DI121:DI123)</f>
        <v>0</v>
      </c>
      <c r="DJ120" s="416"/>
      <c r="DK120" s="416"/>
      <c r="DL120" s="417"/>
      <c r="DN120" s="416">
        <f>SUM(DN121:DN123)</f>
        <v>0</v>
      </c>
      <c r="DO120" s="416"/>
      <c r="DP120" s="416"/>
      <c r="DQ120" s="417"/>
      <c r="DS120" s="416">
        <f>SUM(DS121:DS123)</f>
        <v>0</v>
      </c>
      <c r="DT120" s="416"/>
      <c r="DU120" s="416"/>
      <c r="DV120" s="417"/>
      <c r="DX120" s="416">
        <f>SUM(DX121:DX123)</f>
        <v>0</v>
      </c>
      <c r="DY120" s="416"/>
      <c r="DZ120" s="416"/>
      <c r="EA120" s="417"/>
      <c r="EC120" s="416">
        <f>SUM(EC121:EC123)</f>
        <v>0</v>
      </c>
      <c r="ED120" s="416"/>
      <c r="EE120" s="416"/>
      <c r="EF120" s="417"/>
      <c r="EH120" s="416">
        <f>SUM(EH121:EH123)</f>
        <v>0</v>
      </c>
      <c r="EI120" s="416"/>
      <c r="EJ120" s="420"/>
      <c r="EK120" s="417"/>
      <c r="EL120" s="416"/>
      <c r="EM120" s="416">
        <f>SUM(EM121:EM123)</f>
        <v>0</v>
      </c>
      <c r="EN120" s="416"/>
      <c r="EO120" s="416"/>
      <c r="EP120" s="301"/>
      <c r="EQ120" s="290"/>
      <c r="ER120" s="290"/>
    </row>
    <row r="121" spans="4:148" ht="12.75" customHeight="1" x14ac:dyDescent="0.35">
      <c r="D121" s="301" t="s">
        <v>338</v>
      </c>
      <c r="F121" s="313"/>
      <c r="G121" s="320"/>
      <c r="H121" s="414">
        <v>0</v>
      </c>
      <c r="I121" s="415"/>
      <c r="J121" s="416"/>
      <c r="K121" s="417"/>
      <c r="L121" s="418"/>
      <c r="M121" s="414">
        <v>0</v>
      </c>
      <c r="N121" s="415"/>
      <c r="O121" s="416"/>
      <c r="P121" s="417"/>
      <c r="Q121" s="320"/>
      <c r="R121" s="414">
        <v>0</v>
      </c>
      <c r="S121" s="415"/>
      <c r="T121" s="416"/>
      <c r="U121" s="417"/>
      <c r="V121" s="320"/>
      <c r="W121" s="414">
        <v>0</v>
      </c>
      <c r="X121" s="415"/>
      <c r="Y121" s="416"/>
      <c r="Z121" s="417"/>
      <c r="AA121" s="320"/>
      <c r="AB121" s="414">
        <v>0</v>
      </c>
      <c r="AC121" s="415"/>
      <c r="AD121" s="416"/>
      <c r="AE121" s="417"/>
      <c r="AF121" s="320"/>
      <c r="AG121" s="414">
        <v>0</v>
      </c>
      <c r="AH121" s="415"/>
      <c r="AI121" s="416"/>
      <c r="AJ121" s="417"/>
      <c r="AK121" s="320"/>
      <c r="AL121" s="414">
        <v>0</v>
      </c>
      <c r="AM121" s="415"/>
      <c r="AN121" s="416"/>
      <c r="AO121" s="417"/>
      <c r="AP121" s="320"/>
      <c r="AQ121" s="414">
        <v>0</v>
      </c>
      <c r="AR121" s="415"/>
      <c r="AS121" s="416"/>
      <c r="AT121" s="417"/>
      <c r="AU121" s="320"/>
      <c r="AV121" s="414">
        <v>0</v>
      </c>
      <c r="AW121" s="415"/>
      <c r="AX121" s="416"/>
      <c r="AY121" s="417"/>
      <c r="AZ121" s="320"/>
      <c r="BA121" s="414">
        <v>0</v>
      </c>
      <c r="BB121" s="415"/>
      <c r="BC121" s="416"/>
      <c r="BD121" s="417"/>
      <c r="BE121" s="320"/>
      <c r="BF121" s="414">
        <v>0</v>
      </c>
      <c r="BG121" s="415"/>
      <c r="BH121" s="416"/>
      <c r="BI121" s="417"/>
      <c r="BJ121" s="320"/>
      <c r="BK121" s="414">
        <v>0</v>
      </c>
      <c r="BL121" s="415"/>
      <c r="BM121" s="416"/>
      <c r="BN121" s="417"/>
      <c r="BO121" s="320"/>
      <c r="BP121" s="414">
        <v>0</v>
      </c>
      <c r="BQ121" s="415"/>
      <c r="BR121" s="416"/>
      <c r="BS121" s="417"/>
      <c r="BT121" s="417"/>
      <c r="BU121" s="416">
        <f>SUM(M121:BP121)</f>
        <v>0</v>
      </c>
      <c r="BV121" s="415"/>
      <c r="BW121" s="416"/>
      <c r="BX121" s="417"/>
      <c r="BY121" s="418"/>
      <c r="BZ121" s="414">
        <v>0</v>
      </c>
      <c r="CA121" s="415"/>
      <c r="CB121" s="416"/>
      <c r="CC121" s="417"/>
      <c r="CD121" s="418"/>
      <c r="CE121" s="414">
        <v>0</v>
      </c>
      <c r="CF121" s="415"/>
      <c r="CG121" s="416"/>
      <c r="CH121" s="417"/>
      <c r="CI121" s="320"/>
      <c r="CJ121" s="414">
        <v>0</v>
      </c>
      <c r="CK121" s="415"/>
      <c r="CL121" s="416"/>
      <c r="CM121" s="417"/>
      <c r="CN121" s="320"/>
      <c r="CO121" s="414">
        <v>0</v>
      </c>
      <c r="CP121" s="415"/>
      <c r="CQ121" s="416"/>
      <c r="CR121" s="417"/>
      <c r="CS121" s="320"/>
      <c r="CT121" s="414">
        <v>0</v>
      </c>
      <c r="CU121" s="415"/>
      <c r="CV121" s="416"/>
      <c r="CW121" s="417"/>
      <c r="CX121" s="320"/>
      <c r="CY121" s="414">
        <v>0</v>
      </c>
      <c r="CZ121" s="415"/>
      <c r="DA121" s="416"/>
      <c r="DB121" s="417"/>
      <c r="DC121" s="320"/>
      <c r="DD121" s="414">
        <v>0</v>
      </c>
      <c r="DE121" s="415"/>
      <c r="DF121" s="416"/>
      <c r="DG121" s="417"/>
      <c r="DH121" s="320"/>
      <c r="DI121" s="414">
        <v>0</v>
      </c>
      <c r="DJ121" s="415"/>
      <c r="DK121" s="416"/>
      <c r="DL121" s="417"/>
      <c r="DM121" s="320"/>
      <c r="DN121" s="414">
        <v>0</v>
      </c>
      <c r="DO121" s="415"/>
      <c r="DP121" s="416"/>
      <c r="DQ121" s="417"/>
      <c r="DR121" s="320"/>
      <c r="DS121" s="414">
        <v>0</v>
      </c>
      <c r="DT121" s="415"/>
      <c r="DU121" s="416"/>
      <c r="DV121" s="417"/>
      <c r="DW121" s="320"/>
      <c r="DX121" s="414">
        <v>0</v>
      </c>
      <c r="DY121" s="415"/>
      <c r="DZ121" s="416"/>
      <c r="EA121" s="417"/>
      <c r="EB121" s="320"/>
      <c r="EC121" s="414">
        <v>0</v>
      </c>
      <c r="ED121" s="415"/>
      <c r="EE121" s="416"/>
      <c r="EF121" s="417"/>
      <c r="EG121" s="320"/>
      <c r="EH121" s="414">
        <v>0</v>
      </c>
      <c r="EI121" s="415"/>
      <c r="EJ121" s="420"/>
      <c r="EK121" s="427"/>
      <c r="EL121" s="418"/>
      <c r="EM121" s="414">
        <f t="shared" ref="EM121:EM123" si="6">SUM(CE121)</f>
        <v>0</v>
      </c>
      <c r="EN121" s="415"/>
      <c r="EO121" s="416"/>
      <c r="EP121" s="301"/>
      <c r="EQ121" s="290"/>
      <c r="ER121" s="290"/>
    </row>
    <row r="122" spans="4:148" ht="12.75" customHeight="1" x14ac:dyDescent="0.35">
      <c r="D122" s="301" t="s">
        <v>440</v>
      </c>
      <c r="F122" s="313"/>
      <c r="G122" s="313"/>
      <c r="H122" s="416">
        <v>0</v>
      </c>
      <c r="I122" s="420"/>
      <c r="J122" s="416"/>
      <c r="K122" s="417"/>
      <c r="L122" s="417"/>
      <c r="M122" s="416">
        <v>0</v>
      </c>
      <c r="N122" s="420"/>
      <c r="O122" s="416"/>
      <c r="P122" s="417"/>
      <c r="Q122" s="313"/>
      <c r="R122" s="416">
        <v>0</v>
      </c>
      <c r="S122" s="420"/>
      <c r="T122" s="416"/>
      <c r="U122" s="417"/>
      <c r="V122" s="313"/>
      <c r="W122" s="416">
        <v>0</v>
      </c>
      <c r="X122" s="420"/>
      <c r="Y122" s="416"/>
      <c r="Z122" s="417"/>
      <c r="AA122" s="313"/>
      <c r="AB122" s="416">
        <v>0</v>
      </c>
      <c r="AC122" s="420"/>
      <c r="AD122" s="416"/>
      <c r="AE122" s="417"/>
      <c r="AF122" s="313"/>
      <c r="AG122" s="416">
        <v>0</v>
      </c>
      <c r="AH122" s="420"/>
      <c r="AI122" s="416"/>
      <c r="AJ122" s="417"/>
      <c r="AK122" s="313"/>
      <c r="AL122" s="416">
        <v>0</v>
      </c>
      <c r="AM122" s="420"/>
      <c r="AN122" s="416"/>
      <c r="AO122" s="417"/>
      <c r="AP122" s="313"/>
      <c r="AQ122" s="416">
        <v>0</v>
      </c>
      <c r="AR122" s="420"/>
      <c r="AS122" s="416"/>
      <c r="AT122" s="417"/>
      <c r="AU122" s="313"/>
      <c r="AV122" s="416">
        <v>0</v>
      </c>
      <c r="AW122" s="420"/>
      <c r="AX122" s="416"/>
      <c r="AY122" s="417"/>
      <c r="AZ122" s="313"/>
      <c r="BA122" s="416">
        <v>0</v>
      </c>
      <c r="BB122" s="420"/>
      <c r="BC122" s="416"/>
      <c r="BD122" s="417"/>
      <c r="BE122" s="313"/>
      <c r="BF122" s="416">
        <v>0</v>
      </c>
      <c r="BG122" s="420"/>
      <c r="BH122" s="416"/>
      <c r="BI122" s="417"/>
      <c r="BJ122" s="313"/>
      <c r="BK122" s="416">
        <v>0</v>
      </c>
      <c r="BL122" s="420"/>
      <c r="BM122" s="416"/>
      <c r="BN122" s="417"/>
      <c r="BO122" s="313"/>
      <c r="BP122" s="416">
        <v>0</v>
      </c>
      <c r="BQ122" s="420"/>
      <c r="BR122" s="416"/>
      <c r="BS122" s="417"/>
      <c r="BT122" s="417"/>
      <c r="BU122" s="416">
        <f>SUM(M122:BP122)</f>
        <v>0</v>
      </c>
      <c r="BV122" s="420"/>
      <c r="BW122" s="416"/>
      <c r="BX122" s="417"/>
      <c r="BY122" s="417"/>
      <c r="BZ122" s="416">
        <v>0</v>
      </c>
      <c r="CA122" s="420"/>
      <c r="CB122" s="416"/>
      <c r="CC122" s="417"/>
      <c r="CD122" s="417"/>
      <c r="CE122" s="416">
        <v>0</v>
      </c>
      <c r="CF122" s="420"/>
      <c r="CG122" s="416"/>
      <c r="CH122" s="417"/>
      <c r="CI122" s="313"/>
      <c r="CJ122" s="416">
        <v>0</v>
      </c>
      <c r="CK122" s="420"/>
      <c r="CL122" s="416"/>
      <c r="CM122" s="417"/>
      <c r="CN122" s="313"/>
      <c r="CO122" s="416">
        <v>0</v>
      </c>
      <c r="CP122" s="420"/>
      <c r="CQ122" s="416"/>
      <c r="CR122" s="417"/>
      <c r="CS122" s="313"/>
      <c r="CT122" s="416">
        <v>0</v>
      </c>
      <c r="CU122" s="420"/>
      <c r="CV122" s="416"/>
      <c r="CW122" s="417"/>
      <c r="CX122" s="313"/>
      <c r="CY122" s="416">
        <v>0</v>
      </c>
      <c r="CZ122" s="420"/>
      <c r="DA122" s="416"/>
      <c r="DB122" s="417"/>
      <c r="DC122" s="313"/>
      <c r="DD122" s="416">
        <v>0</v>
      </c>
      <c r="DE122" s="420"/>
      <c r="DF122" s="416"/>
      <c r="DG122" s="417"/>
      <c r="DH122" s="313"/>
      <c r="DI122" s="416">
        <v>0</v>
      </c>
      <c r="DJ122" s="420"/>
      <c r="DK122" s="416"/>
      <c r="DL122" s="417"/>
      <c r="DM122" s="313"/>
      <c r="DN122" s="416">
        <v>0</v>
      </c>
      <c r="DO122" s="420"/>
      <c r="DP122" s="416"/>
      <c r="DQ122" s="417"/>
      <c r="DR122" s="313"/>
      <c r="DS122" s="416">
        <v>0</v>
      </c>
      <c r="DT122" s="420"/>
      <c r="DU122" s="416"/>
      <c r="DV122" s="417"/>
      <c r="DW122" s="313"/>
      <c r="DX122" s="416">
        <v>0</v>
      </c>
      <c r="DY122" s="420"/>
      <c r="DZ122" s="416"/>
      <c r="EA122" s="417"/>
      <c r="EB122" s="313"/>
      <c r="EC122" s="416">
        <v>0</v>
      </c>
      <c r="ED122" s="420"/>
      <c r="EE122" s="416"/>
      <c r="EF122" s="417"/>
      <c r="EG122" s="313"/>
      <c r="EH122" s="416">
        <v>0</v>
      </c>
      <c r="EI122" s="420"/>
      <c r="EJ122" s="416"/>
      <c r="EK122" s="417"/>
      <c r="EL122" s="417"/>
      <c r="EM122" s="416">
        <f t="shared" si="6"/>
        <v>0</v>
      </c>
      <c r="EN122" s="420"/>
      <c r="EO122" s="416"/>
      <c r="EP122" s="301"/>
      <c r="EQ122" s="290"/>
      <c r="ER122" s="290"/>
    </row>
    <row r="123" spans="4:148" ht="12.75" customHeight="1" x14ac:dyDescent="0.35">
      <c r="D123" s="301" t="s">
        <v>441</v>
      </c>
      <c r="F123" s="313"/>
      <c r="G123" s="337"/>
      <c r="H123" s="428">
        <v>0</v>
      </c>
      <c r="I123" s="429"/>
      <c r="J123" s="416"/>
      <c r="K123" s="417"/>
      <c r="L123" s="430"/>
      <c r="M123" s="428">
        <v>0</v>
      </c>
      <c r="N123" s="429"/>
      <c r="O123" s="416"/>
      <c r="P123" s="417"/>
      <c r="Q123" s="337"/>
      <c r="R123" s="428">
        <v>0</v>
      </c>
      <c r="S123" s="429"/>
      <c r="T123" s="416"/>
      <c r="U123" s="417"/>
      <c r="V123" s="337"/>
      <c r="W123" s="428">
        <v>0</v>
      </c>
      <c r="X123" s="429"/>
      <c r="Y123" s="416"/>
      <c r="Z123" s="417"/>
      <c r="AA123" s="337"/>
      <c r="AB123" s="428">
        <v>0</v>
      </c>
      <c r="AC123" s="429"/>
      <c r="AD123" s="416"/>
      <c r="AE123" s="417"/>
      <c r="AF123" s="337"/>
      <c r="AG123" s="428">
        <v>0</v>
      </c>
      <c r="AH123" s="429"/>
      <c r="AI123" s="416"/>
      <c r="AJ123" s="417"/>
      <c r="AK123" s="337"/>
      <c r="AL123" s="428">
        <v>0</v>
      </c>
      <c r="AM123" s="429"/>
      <c r="AN123" s="416"/>
      <c r="AO123" s="417"/>
      <c r="AP123" s="337"/>
      <c r="AQ123" s="428">
        <v>0</v>
      </c>
      <c r="AR123" s="429"/>
      <c r="AS123" s="416"/>
      <c r="AT123" s="417"/>
      <c r="AU123" s="337"/>
      <c r="AV123" s="428">
        <v>0</v>
      </c>
      <c r="AW123" s="429"/>
      <c r="AX123" s="416"/>
      <c r="AY123" s="417"/>
      <c r="AZ123" s="337"/>
      <c r="BA123" s="428">
        <v>0</v>
      </c>
      <c r="BB123" s="429"/>
      <c r="BC123" s="416"/>
      <c r="BD123" s="417"/>
      <c r="BE123" s="337"/>
      <c r="BF123" s="428">
        <v>0</v>
      </c>
      <c r="BG123" s="429"/>
      <c r="BH123" s="416"/>
      <c r="BI123" s="417"/>
      <c r="BJ123" s="337"/>
      <c r="BK123" s="428">
        <v>0</v>
      </c>
      <c r="BL123" s="429"/>
      <c r="BM123" s="416"/>
      <c r="BN123" s="417"/>
      <c r="BO123" s="337"/>
      <c r="BP123" s="428">
        <v>0</v>
      </c>
      <c r="BQ123" s="429"/>
      <c r="BR123" s="416"/>
      <c r="BS123" s="417"/>
      <c r="BT123" s="430"/>
      <c r="BU123" s="428">
        <f>SUM(M123:BP123)</f>
        <v>0</v>
      </c>
      <c r="BV123" s="429"/>
      <c r="BW123" s="416"/>
      <c r="BX123" s="417"/>
      <c r="BY123" s="430"/>
      <c r="BZ123" s="428">
        <v>0</v>
      </c>
      <c r="CA123" s="429"/>
      <c r="CB123" s="416"/>
      <c r="CC123" s="417"/>
      <c r="CD123" s="430"/>
      <c r="CE123" s="428">
        <v>0</v>
      </c>
      <c r="CF123" s="429"/>
      <c r="CG123" s="416"/>
      <c r="CH123" s="417"/>
      <c r="CI123" s="337"/>
      <c r="CJ123" s="428">
        <v>0</v>
      </c>
      <c r="CK123" s="429"/>
      <c r="CL123" s="416"/>
      <c r="CM123" s="417"/>
      <c r="CN123" s="337"/>
      <c r="CO123" s="428">
        <v>0</v>
      </c>
      <c r="CP123" s="429"/>
      <c r="CQ123" s="416"/>
      <c r="CR123" s="417"/>
      <c r="CS123" s="337"/>
      <c r="CT123" s="428">
        <v>0</v>
      </c>
      <c r="CU123" s="429"/>
      <c r="CV123" s="416"/>
      <c r="CW123" s="417"/>
      <c r="CX123" s="337"/>
      <c r="CY123" s="428">
        <v>0</v>
      </c>
      <c r="CZ123" s="429"/>
      <c r="DA123" s="416"/>
      <c r="DB123" s="417"/>
      <c r="DC123" s="337"/>
      <c r="DD123" s="428">
        <v>0</v>
      </c>
      <c r="DE123" s="429"/>
      <c r="DF123" s="416"/>
      <c r="DG123" s="417"/>
      <c r="DH123" s="337"/>
      <c r="DI123" s="428">
        <v>0</v>
      </c>
      <c r="DJ123" s="429"/>
      <c r="DK123" s="416"/>
      <c r="DL123" s="417"/>
      <c r="DM123" s="337"/>
      <c r="DN123" s="428">
        <v>0</v>
      </c>
      <c r="DO123" s="429"/>
      <c r="DP123" s="416"/>
      <c r="DQ123" s="417"/>
      <c r="DR123" s="337"/>
      <c r="DS123" s="428">
        <v>0</v>
      </c>
      <c r="DT123" s="429"/>
      <c r="DU123" s="416"/>
      <c r="DV123" s="417"/>
      <c r="DW123" s="337"/>
      <c r="DX123" s="428">
        <v>0</v>
      </c>
      <c r="DY123" s="429"/>
      <c r="DZ123" s="416"/>
      <c r="EA123" s="417"/>
      <c r="EB123" s="337"/>
      <c r="EC123" s="428">
        <v>0</v>
      </c>
      <c r="ED123" s="429"/>
      <c r="EE123" s="416"/>
      <c r="EF123" s="417"/>
      <c r="EG123" s="337"/>
      <c r="EH123" s="428">
        <v>0</v>
      </c>
      <c r="EI123" s="429"/>
      <c r="EJ123" s="416"/>
      <c r="EK123" s="417"/>
      <c r="EL123" s="430"/>
      <c r="EM123" s="428">
        <f t="shared" si="6"/>
        <v>0</v>
      </c>
      <c r="EN123" s="429"/>
      <c r="EO123" s="416"/>
      <c r="EP123" s="301"/>
      <c r="EQ123" s="290"/>
      <c r="ER123" s="290"/>
    </row>
    <row r="124" spans="4:148" ht="12.75" hidden="1" customHeight="1" x14ac:dyDescent="0.35">
      <c r="D124" s="301"/>
      <c r="F124" s="313"/>
      <c r="H124" s="416"/>
      <c r="I124" s="416"/>
      <c r="J124" s="416"/>
      <c r="K124" s="417"/>
      <c r="L124" s="416"/>
      <c r="M124" s="416"/>
      <c r="N124" s="416"/>
      <c r="O124" s="416"/>
      <c r="P124" s="417"/>
      <c r="R124" s="416"/>
      <c r="S124" s="416"/>
      <c r="T124" s="416"/>
      <c r="U124" s="417"/>
      <c r="W124" s="416"/>
      <c r="X124" s="416"/>
      <c r="Y124" s="416"/>
      <c r="Z124" s="417"/>
      <c r="AB124" s="416"/>
      <c r="AC124" s="416"/>
      <c r="AD124" s="416"/>
      <c r="AE124" s="417"/>
      <c r="AG124" s="416"/>
      <c r="AH124" s="416"/>
      <c r="AI124" s="416"/>
      <c r="AJ124" s="417"/>
      <c r="AL124" s="416"/>
      <c r="AM124" s="416"/>
      <c r="AN124" s="416"/>
      <c r="AO124" s="417"/>
      <c r="AQ124" s="416"/>
      <c r="AR124" s="416"/>
      <c r="AS124" s="416"/>
      <c r="AT124" s="417"/>
      <c r="AV124" s="416"/>
      <c r="AW124" s="416"/>
      <c r="AX124" s="416"/>
      <c r="AY124" s="417"/>
      <c r="BA124" s="416"/>
      <c r="BB124" s="416"/>
      <c r="BC124" s="416"/>
      <c r="BD124" s="417"/>
      <c r="BF124" s="416"/>
      <c r="BG124" s="416"/>
      <c r="BH124" s="416"/>
      <c r="BI124" s="417"/>
      <c r="BK124" s="416"/>
      <c r="BL124" s="416"/>
      <c r="BM124" s="416"/>
      <c r="BN124" s="417"/>
      <c r="BP124" s="416"/>
      <c r="BQ124" s="416"/>
      <c r="BR124" s="416"/>
      <c r="BS124" s="417"/>
      <c r="BT124" s="416"/>
      <c r="BU124" s="416"/>
      <c r="BV124" s="416"/>
      <c r="BW124" s="416"/>
      <c r="BX124" s="417"/>
      <c r="BY124" s="416"/>
      <c r="BZ124" s="416"/>
      <c r="CA124" s="416"/>
      <c r="CB124" s="416"/>
      <c r="CC124" s="417"/>
      <c r="CD124" s="416"/>
      <c r="CE124" s="416"/>
      <c r="CF124" s="416"/>
      <c r="CG124" s="416"/>
      <c r="CH124" s="417"/>
      <c r="CJ124" s="416"/>
      <c r="CK124" s="416"/>
      <c r="CL124" s="416"/>
      <c r="CM124" s="417"/>
      <c r="CO124" s="416"/>
      <c r="CP124" s="416"/>
      <c r="CQ124" s="416"/>
      <c r="CR124" s="417"/>
      <c r="CT124" s="416"/>
      <c r="CU124" s="416"/>
      <c r="CV124" s="416"/>
      <c r="CW124" s="417"/>
      <c r="CY124" s="416"/>
      <c r="CZ124" s="416"/>
      <c r="DA124" s="416"/>
      <c r="DB124" s="417"/>
      <c r="DD124" s="416"/>
      <c r="DE124" s="416"/>
      <c r="DF124" s="416"/>
      <c r="DG124" s="417"/>
      <c r="DI124" s="416"/>
      <c r="DJ124" s="416"/>
      <c r="DK124" s="416"/>
      <c r="DL124" s="417"/>
      <c r="DN124" s="416"/>
      <c r="DO124" s="416"/>
      <c r="DP124" s="416"/>
      <c r="DQ124" s="417"/>
      <c r="DS124" s="416"/>
      <c r="DT124" s="416"/>
      <c r="DU124" s="416"/>
      <c r="DV124" s="417"/>
      <c r="DX124" s="416"/>
      <c r="DY124" s="416"/>
      <c r="DZ124" s="416"/>
      <c r="EA124" s="417"/>
      <c r="EC124" s="416"/>
      <c r="ED124" s="416"/>
      <c r="EE124" s="416"/>
      <c r="EF124" s="417"/>
      <c r="EH124" s="416"/>
      <c r="EI124" s="416"/>
      <c r="EJ124" s="416"/>
      <c r="EK124" s="417"/>
      <c r="EL124" s="416"/>
      <c r="EM124" s="416"/>
      <c r="EN124" s="416"/>
      <c r="EO124" s="416"/>
      <c r="EP124" s="301"/>
      <c r="EQ124" s="290"/>
      <c r="ER124" s="290"/>
    </row>
    <row r="125" spans="4:148" ht="12.75" hidden="1" customHeight="1" x14ac:dyDescent="0.35">
      <c r="D125" s="301" t="s">
        <v>443</v>
      </c>
      <c r="F125" s="313"/>
      <c r="H125" s="416">
        <f>SUM(H126:H128)</f>
        <v>0</v>
      </c>
      <c r="I125" s="416"/>
      <c r="J125" s="416"/>
      <c r="K125" s="417"/>
      <c r="L125" s="416"/>
      <c r="M125" s="416">
        <f>SUM(M126:M128)</f>
        <v>0</v>
      </c>
      <c r="N125" s="416"/>
      <c r="O125" s="416"/>
      <c r="P125" s="417"/>
      <c r="R125" s="416">
        <f>SUM(R126:R128)</f>
        <v>0</v>
      </c>
      <c r="S125" s="416"/>
      <c r="T125" s="416"/>
      <c r="U125" s="417"/>
      <c r="W125" s="416">
        <f>SUM(W126:W128)</f>
        <v>0</v>
      </c>
      <c r="X125" s="416"/>
      <c r="Y125" s="416"/>
      <c r="Z125" s="417"/>
      <c r="AB125" s="416">
        <f>SUM(AB126:AB128)</f>
        <v>0</v>
      </c>
      <c r="AC125" s="416"/>
      <c r="AD125" s="416"/>
      <c r="AE125" s="417"/>
      <c r="AG125" s="416">
        <f>SUM(AG126:AG128)</f>
        <v>0</v>
      </c>
      <c r="AH125" s="416"/>
      <c r="AI125" s="416"/>
      <c r="AJ125" s="417"/>
      <c r="AL125" s="416">
        <f>SUM(AL126:AL128)</f>
        <v>0</v>
      </c>
      <c r="AM125" s="416"/>
      <c r="AN125" s="416"/>
      <c r="AO125" s="417"/>
      <c r="AQ125" s="416">
        <f>SUM(AQ126:AQ128)</f>
        <v>0</v>
      </c>
      <c r="AR125" s="416"/>
      <c r="AS125" s="416"/>
      <c r="AT125" s="417"/>
      <c r="AV125" s="416">
        <f>SUM(AV126:AV128)</f>
        <v>0</v>
      </c>
      <c r="AW125" s="416"/>
      <c r="AX125" s="416"/>
      <c r="AY125" s="417"/>
      <c r="BA125" s="416">
        <f>SUM(BA126:BA128)</f>
        <v>0</v>
      </c>
      <c r="BB125" s="416"/>
      <c r="BC125" s="416"/>
      <c r="BD125" s="417"/>
      <c r="BF125" s="416">
        <f>SUM(BF126:BF128)</f>
        <v>0</v>
      </c>
      <c r="BG125" s="416"/>
      <c r="BH125" s="416"/>
      <c r="BI125" s="417"/>
      <c r="BK125" s="416">
        <f>SUM(BK126:BK128)</f>
        <v>0</v>
      </c>
      <c r="BL125" s="416"/>
      <c r="BM125" s="416"/>
      <c r="BN125" s="417"/>
      <c r="BP125" s="416">
        <f>SUM(BP126:BP128)</f>
        <v>0</v>
      </c>
      <c r="BQ125" s="416"/>
      <c r="BR125" s="416"/>
      <c r="BS125" s="417"/>
      <c r="BT125" s="428"/>
      <c r="BU125" s="428">
        <f>SUM(BU126:BU128)</f>
        <v>0</v>
      </c>
      <c r="BV125" s="416"/>
      <c r="BW125" s="416"/>
      <c r="BX125" s="417"/>
      <c r="BY125" s="416"/>
      <c r="BZ125" s="416">
        <f>SUM(BZ126:BZ128)</f>
        <v>0</v>
      </c>
      <c r="CA125" s="416"/>
      <c r="CB125" s="416"/>
      <c r="CC125" s="417"/>
      <c r="CD125" s="416"/>
      <c r="CE125" s="416">
        <f>SUM(CE126:CE128)</f>
        <v>0</v>
      </c>
      <c r="CF125" s="416"/>
      <c r="CG125" s="416"/>
      <c r="CH125" s="417"/>
      <c r="CJ125" s="416">
        <f>SUM(CJ126:CJ128)</f>
        <v>0</v>
      </c>
      <c r="CK125" s="416"/>
      <c r="CL125" s="416"/>
      <c r="CM125" s="417"/>
      <c r="CO125" s="416">
        <f>SUM(CO126:CO128)</f>
        <v>0</v>
      </c>
      <c r="CP125" s="416"/>
      <c r="CQ125" s="416"/>
      <c r="CR125" s="417"/>
      <c r="CT125" s="416">
        <f>SUM(CT126:CT128)</f>
        <v>0</v>
      </c>
      <c r="CU125" s="416"/>
      <c r="CV125" s="416"/>
      <c r="CW125" s="417"/>
      <c r="CY125" s="416">
        <f>SUM(CY126:CY128)</f>
        <v>0</v>
      </c>
      <c r="CZ125" s="416"/>
      <c r="DA125" s="416"/>
      <c r="DB125" s="417"/>
      <c r="DD125" s="416">
        <f>SUM(DD126:DD128)</f>
        <v>0</v>
      </c>
      <c r="DE125" s="416"/>
      <c r="DF125" s="416"/>
      <c r="DG125" s="417"/>
      <c r="DI125" s="416">
        <f>SUM(DI126:DI128)</f>
        <v>0</v>
      </c>
      <c r="DJ125" s="416"/>
      <c r="DK125" s="416"/>
      <c r="DL125" s="417"/>
      <c r="DN125" s="416">
        <f>SUM(DN126:DN128)</f>
        <v>0</v>
      </c>
      <c r="DO125" s="416"/>
      <c r="DP125" s="416"/>
      <c r="DQ125" s="417"/>
      <c r="DS125" s="416">
        <f>SUM(DS126:DS128)</f>
        <v>0</v>
      </c>
      <c r="DT125" s="416"/>
      <c r="DU125" s="416"/>
      <c r="DV125" s="417"/>
      <c r="DX125" s="416">
        <f>SUM(DX126:DX128)</f>
        <v>0</v>
      </c>
      <c r="DY125" s="416"/>
      <c r="DZ125" s="416"/>
      <c r="EA125" s="417"/>
      <c r="EC125" s="416">
        <f>SUM(EC126:EC128)</f>
        <v>0</v>
      </c>
      <c r="ED125" s="416"/>
      <c r="EE125" s="416"/>
      <c r="EF125" s="417"/>
      <c r="EH125" s="416">
        <f>SUM(EH126:EH128)</f>
        <v>0</v>
      </c>
      <c r="EI125" s="416"/>
      <c r="EJ125" s="420"/>
      <c r="EK125" s="417"/>
      <c r="EL125" s="416"/>
      <c r="EM125" s="416">
        <f>SUM(EM126:EM128)</f>
        <v>0</v>
      </c>
      <c r="EN125" s="416"/>
      <c r="EO125" s="416"/>
      <c r="EP125" s="301"/>
      <c r="EQ125" s="290"/>
      <c r="ER125" s="290"/>
    </row>
    <row r="126" spans="4:148" ht="12.75" hidden="1" customHeight="1" x14ac:dyDescent="0.35">
      <c r="D126" s="301" t="s">
        <v>338</v>
      </c>
      <c r="F126" s="313"/>
      <c r="G126" s="320"/>
      <c r="H126" s="414">
        <v>0</v>
      </c>
      <c r="I126" s="415"/>
      <c r="J126" s="416"/>
      <c r="K126" s="417"/>
      <c r="L126" s="418"/>
      <c r="M126" s="414">
        <v>0</v>
      </c>
      <c r="N126" s="415"/>
      <c r="O126" s="416"/>
      <c r="P126" s="417"/>
      <c r="Q126" s="320"/>
      <c r="R126" s="414">
        <v>0</v>
      </c>
      <c r="S126" s="415"/>
      <c r="T126" s="416"/>
      <c r="U126" s="417"/>
      <c r="V126" s="320"/>
      <c r="W126" s="414">
        <v>0</v>
      </c>
      <c r="X126" s="415"/>
      <c r="Y126" s="416"/>
      <c r="Z126" s="417"/>
      <c r="AA126" s="320"/>
      <c r="AB126" s="414">
        <v>0</v>
      </c>
      <c r="AC126" s="415"/>
      <c r="AD126" s="416"/>
      <c r="AE126" s="417"/>
      <c r="AF126" s="320"/>
      <c r="AG126" s="414">
        <v>0</v>
      </c>
      <c r="AH126" s="415"/>
      <c r="AI126" s="416"/>
      <c r="AJ126" s="417"/>
      <c r="AK126" s="320"/>
      <c r="AL126" s="414">
        <v>0</v>
      </c>
      <c r="AM126" s="415"/>
      <c r="AN126" s="416"/>
      <c r="AO126" s="417"/>
      <c r="AP126" s="320"/>
      <c r="AQ126" s="414">
        <v>0</v>
      </c>
      <c r="AR126" s="415"/>
      <c r="AS126" s="416"/>
      <c r="AT126" s="417"/>
      <c r="AU126" s="320"/>
      <c r="AV126" s="414">
        <v>0</v>
      </c>
      <c r="AW126" s="415"/>
      <c r="AX126" s="416"/>
      <c r="AY126" s="417"/>
      <c r="AZ126" s="320"/>
      <c r="BA126" s="414">
        <v>0</v>
      </c>
      <c r="BB126" s="415"/>
      <c r="BC126" s="416"/>
      <c r="BD126" s="417"/>
      <c r="BE126" s="320"/>
      <c r="BF126" s="414">
        <v>0</v>
      </c>
      <c r="BG126" s="415"/>
      <c r="BH126" s="416"/>
      <c r="BI126" s="417"/>
      <c r="BJ126" s="320"/>
      <c r="BK126" s="414">
        <v>0</v>
      </c>
      <c r="BL126" s="415"/>
      <c r="BM126" s="416"/>
      <c r="BN126" s="417"/>
      <c r="BO126" s="320"/>
      <c r="BP126" s="414">
        <v>0</v>
      </c>
      <c r="BQ126" s="415"/>
      <c r="BR126" s="416"/>
      <c r="BS126" s="417"/>
      <c r="BT126" s="417"/>
      <c r="BU126" s="416">
        <f>SUM(M126:BP126)</f>
        <v>0</v>
      </c>
      <c r="BV126" s="415"/>
      <c r="BW126" s="416"/>
      <c r="BX126" s="417"/>
      <c r="BY126" s="418"/>
      <c r="BZ126" s="414">
        <v>0</v>
      </c>
      <c r="CA126" s="415"/>
      <c r="CB126" s="416"/>
      <c r="CC126" s="417"/>
      <c r="CD126" s="418"/>
      <c r="CE126" s="414">
        <v>0</v>
      </c>
      <c r="CF126" s="415"/>
      <c r="CG126" s="416"/>
      <c r="CH126" s="417"/>
      <c r="CI126" s="320"/>
      <c r="CJ126" s="414">
        <v>0</v>
      </c>
      <c r="CK126" s="415"/>
      <c r="CL126" s="416"/>
      <c r="CM126" s="417"/>
      <c r="CN126" s="320"/>
      <c r="CO126" s="414">
        <v>0</v>
      </c>
      <c r="CP126" s="415"/>
      <c r="CQ126" s="416"/>
      <c r="CR126" s="417"/>
      <c r="CS126" s="320"/>
      <c r="CT126" s="414">
        <v>0</v>
      </c>
      <c r="CU126" s="415"/>
      <c r="CV126" s="416"/>
      <c r="CW126" s="417"/>
      <c r="CX126" s="320"/>
      <c r="CY126" s="414">
        <v>0</v>
      </c>
      <c r="CZ126" s="415"/>
      <c r="DA126" s="416"/>
      <c r="DB126" s="417"/>
      <c r="DC126" s="320"/>
      <c r="DD126" s="414">
        <v>0</v>
      </c>
      <c r="DE126" s="415"/>
      <c r="DF126" s="416"/>
      <c r="DG126" s="417"/>
      <c r="DH126" s="320"/>
      <c r="DI126" s="414">
        <v>0</v>
      </c>
      <c r="DJ126" s="415"/>
      <c r="DK126" s="416"/>
      <c r="DL126" s="417"/>
      <c r="DM126" s="320"/>
      <c r="DN126" s="414">
        <v>0</v>
      </c>
      <c r="DO126" s="415"/>
      <c r="DP126" s="416"/>
      <c r="DQ126" s="417"/>
      <c r="DR126" s="320"/>
      <c r="DS126" s="414">
        <v>0</v>
      </c>
      <c r="DT126" s="415"/>
      <c r="DU126" s="416"/>
      <c r="DV126" s="417"/>
      <c r="DW126" s="320"/>
      <c r="DX126" s="414">
        <v>0</v>
      </c>
      <c r="DY126" s="415"/>
      <c r="DZ126" s="416"/>
      <c r="EA126" s="417"/>
      <c r="EB126" s="320"/>
      <c r="EC126" s="414">
        <v>0</v>
      </c>
      <c r="ED126" s="415"/>
      <c r="EE126" s="416"/>
      <c r="EF126" s="417"/>
      <c r="EG126" s="320"/>
      <c r="EH126" s="414">
        <v>0</v>
      </c>
      <c r="EI126" s="415"/>
      <c r="EJ126" s="420"/>
      <c r="EK126" s="427"/>
      <c r="EL126" s="418"/>
      <c r="EM126" s="414">
        <f>SUM(CE126:CE126)</f>
        <v>0</v>
      </c>
      <c r="EN126" s="415"/>
      <c r="EO126" s="416"/>
      <c r="EP126" s="301"/>
      <c r="EQ126" s="290"/>
      <c r="ER126" s="290"/>
    </row>
    <row r="127" spans="4:148" ht="12.75" hidden="1" customHeight="1" x14ac:dyDescent="0.35">
      <c r="D127" s="301" t="s">
        <v>440</v>
      </c>
      <c r="F127" s="313"/>
      <c r="G127" s="313"/>
      <c r="H127" s="416">
        <v>0</v>
      </c>
      <c r="I127" s="420"/>
      <c r="J127" s="416"/>
      <c r="K127" s="417"/>
      <c r="L127" s="417"/>
      <c r="M127" s="416">
        <v>0</v>
      </c>
      <c r="N127" s="420"/>
      <c r="O127" s="416"/>
      <c r="P127" s="417"/>
      <c r="Q127" s="313"/>
      <c r="R127" s="416">
        <v>0</v>
      </c>
      <c r="S127" s="420"/>
      <c r="T127" s="416"/>
      <c r="U127" s="417"/>
      <c r="V127" s="313"/>
      <c r="W127" s="416">
        <v>0</v>
      </c>
      <c r="X127" s="420"/>
      <c r="Y127" s="416"/>
      <c r="Z127" s="417"/>
      <c r="AA127" s="313"/>
      <c r="AB127" s="416">
        <v>0</v>
      </c>
      <c r="AC127" s="420"/>
      <c r="AD127" s="416"/>
      <c r="AE127" s="417"/>
      <c r="AF127" s="313"/>
      <c r="AG127" s="416">
        <v>0</v>
      </c>
      <c r="AH127" s="420"/>
      <c r="AI127" s="416"/>
      <c r="AJ127" s="417"/>
      <c r="AK127" s="313"/>
      <c r="AL127" s="416">
        <v>0</v>
      </c>
      <c r="AM127" s="420"/>
      <c r="AN127" s="416"/>
      <c r="AO127" s="417"/>
      <c r="AP127" s="313"/>
      <c r="AQ127" s="416">
        <v>0</v>
      </c>
      <c r="AR127" s="420"/>
      <c r="AS127" s="416"/>
      <c r="AT127" s="417"/>
      <c r="AU127" s="313"/>
      <c r="AV127" s="416">
        <v>0</v>
      </c>
      <c r="AW127" s="420"/>
      <c r="AX127" s="416"/>
      <c r="AY127" s="417"/>
      <c r="AZ127" s="313"/>
      <c r="BA127" s="416">
        <v>0</v>
      </c>
      <c r="BB127" s="420"/>
      <c r="BC127" s="416"/>
      <c r="BD127" s="417"/>
      <c r="BE127" s="313"/>
      <c r="BF127" s="416">
        <v>0</v>
      </c>
      <c r="BG127" s="420"/>
      <c r="BH127" s="416"/>
      <c r="BI127" s="417"/>
      <c r="BJ127" s="313"/>
      <c r="BK127" s="416">
        <v>0</v>
      </c>
      <c r="BL127" s="420"/>
      <c r="BM127" s="416"/>
      <c r="BN127" s="417"/>
      <c r="BO127" s="313"/>
      <c r="BP127" s="416">
        <v>0</v>
      </c>
      <c r="BQ127" s="420"/>
      <c r="BR127" s="416"/>
      <c r="BS127" s="417"/>
      <c r="BT127" s="417"/>
      <c r="BU127" s="416">
        <f>SUM(M127:BP127)</f>
        <v>0</v>
      </c>
      <c r="BV127" s="420"/>
      <c r="BW127" s="416"/>
      <c r="BX127" s="417"/>
      <c r="BY127" s="417"/>
      <c r="BZ127" s="416">
        <v>0</v>
      </c>
      <c r="CA127" s="420"/>
      <c r="CB127" s="416"/>
      <c r="CC127" s="417"/>
      <c r="CD127" s="417"/>
      <c r="CE127" s="416">
        <v>0</v>
      </c>
      <c r="CF127" s="420"/>
      <c r="CG127" s="416"/>
      <c r="CH127" s="417"/>
      <c r="CI127" s="313"/>
      <c r="CJ127" s="416">
        <v>0</v>
      </c>
      <c r="CK127" s="420"/>
      <c r="CL127" s="416"/>
      <c r="CM127" s="417"/>
      <c r="CN127" s="313"/>
      <c r="CO127" s="416">
        <v>0</v>
      </c>
      <c r="CP127" s="420"/>
      <c r="CQ127" s="416"/>
      <c r="CR127" s="417"/>
      <c r="CS127" s="313"/>
      <c r="CT127" s="416">
        <v>0</v>
      </c>
      <c r="CU127" s="420"/>
      <c r="CV127" s="416"/>
      <c r="CW127" s="417"/>
      <c r="CX127" s="313"/>
      <c r="CY127" s="416">
        <v>0</v>
      </c>
      <c r="CZ127" s="420"/>
      <c r="DA127" s="416"/>
      <c r="DB127" s="417"/>
      <c r="DC127" s="313"/>
      <c r="DD127" s="416">
        <v>0</v>
      </c>
      <c r="DE127" s="420"/>
      <c r="DF127" s="416"/>
      <c r="DG127" s="417"/>
      <c r="DH127" s="313"/>
      <c r="DI127" s="416">
        <v>0</v>
      </c>
      <c r="DJ127" s="420"/>
      <c r="DK127" s="416"/>
      <c r="DL127" s="417"/>
      <c r="DM127" s="313"/>
      <c r="DN127" s="416">
        <v>0</v>
      </c>
      <c r="DO127" s="420"/>
      <c r="DP127" s="416"/>
      <c r="DQ127" s="417"/>
      <c r="DR127" s="313"/>
      <c r="DS127" s="416">
        <v>0</v>
      </c>
      <c r="DT127" s="420"/>
      <c r="DU127" s="416"/>
      <c r="DV127" s="417"/>
      <c r="DW127" s="313"/>
      <c r="DX127" s="416">
        <v>0</v>
      </c>
      <c r="DY127" s="420"/>
      <c r="DZ127" s="416"/>
      <c r="EA127" s="417"/>
      <c r="EB127" s="313"/>
      <c r="EC127" s="416">
        <v>0</v>
      </c>
      <c r="ED127" s="420"/>
      <c r="EE127" s="416"/>
      <c r="EF127" s="417"/>
      <c r="EG127" s="313"/>
      <c r="EH127" s="416">
        <v>0</v>
      </c>
      <c r="EI127" s="420"/>
      <c r="EJ127" s="416"/>
      <c r="EK127" s="417"/>
      <c r="EL127" s="417"/>
      <c r="EM127" s="416">
        <f>SUM(CE127:CE127)</f>
        <v>0</v>
      </c>
      <c r="EN127" s="420"/>
      <c r="EO127" s="416"/>
      <c r="EP127" s="301"/>
      <c r="EQ127" s="290"/>
      <c r="ER127" s="290"/>
    </row>
    <row r="128" spans="4:148" ht="12.75" hidden="1" customHeight="1" x14ac:dyDescent="0.35">
      <c r="D128" s="301" t="s">
        <v>441</v>
      </c>
      <c r="F128" s="313"/>
      <c r="G128" s="337"/>
      <c r="H128" s="428">
        <v>0</v>
      </c>
      <c r="I128" s="429"/>
      <c r="J128" s="416"/>
      <c r="K128" s="417"/>
      <c r="L128" s="430"/>
      <c r="M128" s="428">
        <v>0</v>
      </c>
      <c r="N128" s="429"/>
      <c r="O128" s="416"/>
      <c r="P128" s="417"/>
      <c r="Q128" s="337"/>
      <c r="R128" s="428">
        <v>0</v>
      </c>
      <c r="S128" s="429"/>
      <c r="T128" s="416"/>
      <c r="U128" s="417"/>
      <c r="V128" s="337"/>
      <c r="W128" s="428">
        <v>0</v>
      </c>
      <c r="X128" s="429"/>
      <c r="Y128" s="416"/>
      <c r="Z128" s="417"/>
      <c r="AA128" s="337"/>
      <c r="AB128" s="428">
        <v>0</v>
      </c>
      <c r="AC128" s="429"/>
      <c r="AD128" s="416"/>
      <c r="AE128" s="417"/>
      <c r="AF128" s="337"/>
      <c r="AG128" s="428">
        <v>0</v>
      </c>
      <c r="AH128" s="429"/>
      <c r="AI128" s="416"/>
      <c r="AJ128" s="417"/>
      <c r="AK128" s="337"/>
      <c r="AL128" s="428">
        <v>0</v>
      </c>
      <c r="AM128" s="429"/>
      <c r="AN128" s="416"/>
      <c r="AO128" s="417"/>
      <c r="AP128" s="337"/>
      <c r="AQ128" s="428">
        <v>0</v>
      </c>
      <c r="AR128" s="429"/>
      <c r="AS128" s="416"/>
      <c r="AT128" s="417"/>
      <c r="AU128" s="337"/>
      <c r="AV128" s="428">
        <v>0</v>
      </c>
      <c r="AW128" s="429"/>
      <c r="AX128" s="416"/>
      <c r="AY128" s="417"/>
      <c r="AZ128" s="337"/>
      <c r="BA128" s="428">
        <v>0</v>
      </c>
      <c r="BB128" s="429"/>
      <c r="BC128" s="416"/>
      <c r="BD128" s="417"/>
      <c r="BE128" s="337"/>
      <c r="BF128" s="428">
        <v>0</v>
      </c>
      <c r="BG128" s="429"/>
      <c r="BH128" s="416"/>
      <c r="BI128" s="417"/>
      <c r="BJ128" s="337"/>
      <c r="BK128" s="428">
        <v>0</v>
      </c>
      <c r="BL128" s="429"/>
      <c r="BM128" s="416"/>
      <c r="BN128" s="417"/>
      <c r="BO128" s="337"/>
      <c r="BP128" s="428">
        <v>0</v>
      </c>
      <c r="BQ128" s="429"/>
      <c r="BR128" s="416"/>
      <c r="BS128" s="417"/>
      <c r="BT128" s="430"/>
      <c r="BU128" s="428">
        <f>SUM(M128:BP128)</f>
        <v>0</v>
      </c>
      <c r="BV128" s="429"/>
      <c r="BW128" s="416"/>
      <c r="BX128" s="417"/>
      <c r="BY128" s="430"/>
      <c r="BZ128" s="428">
        <v>0</v>
      </c>
      <c r="CA128" s="429"/>
      <c r="CB128" s="416"/>
      <c r="CC128" s="417"/>
      <c r="CD128" s="430"/>
      <c r="CE128" s="428">
        <v>0</v>
      </c>
      <c r="CF128" s="429"/>
      <c r="CG128" s="416"/>
      <c r="CH128" s="417"/>
      <c r="CI128" s="337"/>
      <c r="CJ128" s="428">
        <v>0</v>
      </c>
      <c r="CK128" s="429"/>
      <c r="CL128" s="416"/>
      <c r="CM128" s="417"/>
      <c r="CN128" s="337"/>
      <c r="CO128" s="428">
        <v>0</v>
      </c>
      <c r="CP128" s="429"/>
      <c r="CQ128" s="416"/>
      <c r="CR128" s="417"/>
      <c r="CS128" s="337"/>
      <c r="CT128" s="428">
        <v>0</v>
      </c>
      <c r="CU128" s="429"/>
      <c r="CV128" s="416"/>
      <c r="CW128" s="417"/>
      <c r="CX128" s="337"/>
      <c r="CY128" s="428">
        <v>0</v>
      </c>
      <c r="CZ128" s="429"/>
      <c r="DA128" s="416"/>
      <c r="DB128" s="417"/>
      <c r="DC128" s="337"/>
      <c r="DD128" s="428">
        <v>0</v>
      </c>
      <c r="DE128" s="429"/>
      <c r="DF128" s="416"/>
      <c r="DG128" s="417"/>
      <c r="DH128" s="337"/>
      <c r="DI128" s="428">
        <v>0</v>
      </c>
      <c r="DJ128" s="429"/>
      <c r="DK128" s="416"/>
      <c r="DL128" s="417"/>
      <c r="DM128" s="337"/>
      <c r="DN128" s="428">
        <v>0</v>
      </c>
      <c r="DO128" s="429"/>
      <c r="DP128" s="416"/>
      <c r="DQ128" s="417"/>
      <c r="DR128" s="337"/>
      <c r="DS128" s="428">
        <v>0</v>
      </c>
      <c r="DT128" s="429"/>
      <c r="DU128" s="416"/>
      <c r="DV128" s="417"/>
      <c r="DW128" s="337"/>
      <c r="DX128" s="428">
        <v>0</v>
      </c>
      <c r="DY128" s="429"/>
      <c r="DZ128" s="416"/>
      <c r="EA128" s="417"/>
      <c r="EB128" s="337"/>
      <c r="EC128" s="428">
        <v>0</v>
      </c>
      <c r="ED128" s="429"/>
      <c r="EE128" s="416"/>
      <c r="EF128" s="417"/>
      <c r="EG128" s="337"/>
      <c r="EH128" s="428">
        <v>0</v>
      </c>
      <c r="EI128" s="429"/>
      <c r="EJ128" s="416"/>
      <c r="EK128" s="417"/>
      <c r="EL128" s="430"/>
      <c r="EM128" s="428">
        <f>SUM(CE128:CE128)</f>
        <v>0</v>
      </c>
      <c r="EN128" s="429"/>
      <c r="EO128" s="416"/>
      <c r="EP128" s="301"/>
      <c r="EQ128" s="290"/>
      <c r="ER128" s="290"/>
    </row>
    <row r="129" spans="4:148" ht="12.75" customHeight="1" x14ac:dyDescent="0.35">
      <c r="D129" s="301"/>
      <c r="F129" s="313"/>
      <c r="H129" s="416"/>
      <c r="I129" s="416"/>
      <c r="J129" s="416"/>
      <c r="K129" s="417"/>
      <c r="L129" s="416"/>
      <c r="M129" s="416"/>
      <c r="N129" s="416"/>
      <c r="O129" s="416"/>
      <c r="P129" s="417"/>
      <c r="Q129" s="416"/>
      <c r="R129" s="416"/>
      <c r="S129" s="416"/>
      <c r="T129" s="416"/>
      <c r="U129" s="417"/>
      <c r="V129" s="416"/>
      <c r="W129" s="416"/>
      <c r="X129" s="416"/>
      <c r="Y129" s="416"/>
      <c r="Z129" s="417"/>
      <c r="AA129" s="416"/>
      <c r="AB129" s="416"/>
      <c r="AC129" s="416"/>
      <c r="AD129" s="416"/>
      <c r="AE129" s="417"/>
      <c r="AF129" s="416"/>
      <c r="AG129" s="416"/>
      <c r="AH129" s="416"/>
      <c r="AI129" s="416"/>
      <c r="AJ129" s="417"/>
      <c r="AK129" s="416"/>
      <c r="AL129" s="416"/>
      <c r="AM129" s="416"/>
      <c r="AN129" s="416"/>
      <c r="AO129" s="417"/>
      <c r="AP129" s="416"/>
      <c r="AQ129" s="416"/>
      <c r="AR129" s="416"/>
      <c r="AS129" s="416"/>
      <c r="AT129" s="417"/>
      <c r="AU129" s="416"/>
      <c r="AV129" s="416"/>
      <c r="AW129" s="416"/>
      <c r="AX129" s="416"/>
      <c r="AY129" s="417"/>
      <c r="AZ129" s="416"/>
      <c r="BA129" s="416"/>
      <c r="BB129" s="416"/>
      <c r="BC129" s="416"/>
      <c r="BD129" s="417"/>
      <c r="BE129" s="416"/>
      <c r="BF129" s="416"/>
      <c r="BG129" s="416"/>
      <c r="BH129" s="416"/>
      <c r="BI129" s="417"/>
      <c r="BJ129" s="416"/>
      <c r="BK129" s="416"/>
      <c r="BL129" s="416"/>
      <c r="BM129" s="416"/>
      <c r="BN129" s="417"/>
      <c r="BO129" s="416"/>
      <c r="BP129" s="416"/>
      <c r="BQ129" s="416"/>
      <c r="BR129" s="416"/>
      <c r="BS129" s="417"/>
      <c r="BT129" s="416"/>
      <c r="BU129" s="416"/>
      <c r="BV129" s="416"/>
      <c r="BW129" s="416"/>
      <c r="BX129" s="417"/>
      <c r="BY129" s="416"/>
      <c r="BZ129" s="416"/>
      <c r="CA129" s="416"/>
      <c r="CB129" s="416"/>
      <c r="CC129" s="417"/>
      <c r="CD129" s="416"/>
      <c r="CE129" s="416"/>
      <c r="CF129" s="416"/>
      <c r="CG129" s="416"/>
      <c r="CH129" s="417"/>
      <c r="CI129" s="416"/>
      <c r="CJ129" s="416"/>
      <c r="CK129" s="416"/>
      <c r="CL129" s="416"/>
      <c r="CM129" s="417"/>
      <c r="CN129" s="416"/>
      <c r="CO129" s="416"/>
      <c r="CP129" s="416"/>
      <c r="CQ129" s="416"/>
      <c r="CR129" s="417"/>
      <c r="CS129" s="416"/>
      <c r="CT129" s="416"/>
      <c r="CU129" s="416"/>
      <c r="CV129" s="416"/>
      <c r="CW129" s="417"/>
      <c r="CX129" s="416"/>
      <c r="CY129" s="416"/>
      <c r="CZ129" s="416"/>
      <c r="DA129" s="416"/>
      <c r="DB129" s="417"/>
      <c r="DC129" s="416"/>
      <c r="DD129" s="416"/>
      <c r="DE129" s="416"/>
      <c r="DF129" s="416"/>
      <c r="DG129" s="417"/>
      <c r="DH129" s="416"/>
      <c r="DI129" s="416"/>
      <c r="DJ129" s="416"/>
      <c r="DK129" s="416"/>
      <c r="DL129" s="417"/>
      <c r="DM129" s="416"/>
      <c r="DN129" s="416"/>
      <c r="DO129" s="416"/>
      <c r="DP129" s="416"/>
      <c r="DQ129" s="417"/>
      <c r="DR129" s="416"/>
      <c r="DS129" s="416"/>
      <c r="DT129" s="416"/>
      <c r="DU129" s="416"/>
      <c r="DV129" s="417"/>
      <c r="DW129" s="416"/>
      <c r="DX129" s="416"/>
      <c r="DY129" s="416"/>
      <c r="DZ129" s="416"/>
      <c r="EA129" s="417"/>
      <c r="EB129" s="416"/>
      <c r="EC129" s="416"/>
      <c r="ED129" s="416"/>
      <c r="EE129" s="416"/>
      <c r="EF129" s="417"/>
      <c r="EG129" s="416"/>
      <c r="EH129" s="416"/>
      <c r="EI129" s="416"/>
      <c r="EJ129" s="416"/>
      <c r="EK129" s="417"/>
      <c r="EL129" s="416"/>
      <c r="EM129" s="416"/>
      <c r="EP129" s="301"/>
      <c r="EQ129" s="290"/>
      <c r="ER129" s="290"/>
    </row>
    <row r="130" spans="4:148" s="290" customFormat="1" x14ac:dyDescent="0.35">
      <c r="D130" s="314" t="s">
        <v>444</v>
      </c>
      <c r="E130" s="350" t="s">
        <v>63</v>
      </c>
      <c r="F130" s="316"/>
      <c r="H130" s="412">
        <f>SUM(H131:H131)</f>
        <v>0</v>
      </c>
      <c r="I130" s="412"/>
      <c r="J130" s="412"/>
      <c r="K130" s="413"/>
      <c r="L130" s="412"/>
      <c r="M130" s="412">
        <f>SUM(M131:M131)</f>
        <v>2187079</v>
      </c>
      <c r="N130" s="412"/>
      <c r="O130" s="412"/>
      <c r="P130" s="413"/>
      <c r="Q130" s="412"/>
      <c r="R130" s="412">
        <f>SUM(R131:R131)</f>
        <v>0</v>
      </c>
      <c r="S130" s="412"/>
      <c r="T130" s="412"/>
      <c r="U130" s="413"/>
      <c r="V130" s="412"/>
      <c r="W130" s="412">
        <f>SUM(W131:W131)</f>
        <v>0</v>
      </c>
      <c r="X130" s="412"/>
      <c r="Y130" s="412"/>
      <c r="Z130" s="413"/>
      <c r="AA130" s="412"/>
      <c r="AB130" s="412">
        <f>SUM(AB131:AB131)</f>
        <v>0</v>
      </c>
      <c r="AC130" s="412"/>
      <c r="AD130" s="412"/>
      <c r="AE130" s="413"/>
      <c r="AF130" s="412"/>
      <c r="AG130" s="412">
        <f>SUM(AG131:AG131)</f>
        <v>0</v>
      </c>
      <c r="AH130" s="412"/>
      <c r="AI130" s="412"/>
      <c r="AJ130" s="413"/>
      <c r="AK130" s="412"/>
      <c r="AL130" s="412">
        <f>SUM(AL131:AL131)</f>
        <v>0</v>
      </c>
      <c r="AM130" s="412"/>
      <c r="AN130" s="412"/>
      <c r="AO130" s="413"/>
      <c r="AP130" s="412"/>
      <c r="AQ130" s="412">
        <f>SUM(AQ131:AQ131)</f>
        <v>0</v>
      </c>
      <c r="AR130" s="412"/>
      <c r="AS130" s="412"/>
      <c r="AT130" s="413"/>
      <c r="AU130" s="412"/>
      <c r="AV130" s="412">
        <f>SUM(AV131:AV131)</f>
        <v>0</v>
      </c>
      <c r="AW130" s="412"/>
      <c r="AX130" s="412"/>
      <c r="AY130" s="413"/>
      <c r="AZ130" s="412"/>
      <c r="BA130" s="412">
        <f>SUM(BA131:BA131)</f>
        <v>0</v>
      </c>
      <c r="BB130" s="412"/>
      <c r="BC130" s="412"/>
      <c r="BD130" s="413"/>
      <c r="BE130" s="412"/>
      <c r="BF130" s="412">
        <f>SUM(BF131:BF131)</f>
        <v>0</v>
      </c>
      <c r="BG130" s="412"/>
      <c r="BH130" s="412"/>
      <c r="BI130" s="413"/>
      <c r="BJ130" s="412"/>
      <c r="BK130" s="412">
        <f>SUM(BK131:BK131)</f>
        <v>0</v>
      </c>
      <c r="BL130" s="412"/>
      <c r="BM130" s="412"/>
      <c r="BN130" s="413"/>
      <c r="BO130" s="412"/>
      <c r="BP130" s="412">
        <f>SUM(BP131:BP131)</f>
        <v>0</v>
      </c>
      <c r="BQ130" s="412"/>
      <c r="BR130" s="412"/>
      <c r="BS130" s="413"/>
      <c r="BT130" s="412"/>
      <c r="BU130" s="412">
        <f>SUM(BU131:BU131)</f>
        <v>2187079</v>
      </c>
      <c r="BV130" s="412"/>
      <c r="BW130" s="412"/>
      <c r="BX130" s="413"/>
      <c r="BY130" s="412"/>
      <c r="BZ130" s="412">
        <f>SUM(BZ131:BZ131)</f>
        <v>22908502</v>
      </c>
      <c r="CA130" s="412"/>
      <c r="CB130" s="412"/>
      <c r="CC130" s="413"/>
      <c r="CD130" s="412"/>
      <c r="CE130" s="412">
        <f>SUM(CE131:CE131)</f>
        <v>1767023</v>
      </c>
      <c r="CF130" s="412"/>
      <c r="CG130" s="412"/>
      <c r="CH130" s="413"/>
      <c r="CI130" s="412"/>
      <c r="CJ130" s="412">
        <f>SUM(CJ131:CJ131)</f>
        <v>1574881</v>
      </c>
      <c r="CK130" s="412"/>
      <c r="CL130" s="412"/>
      <c r="CM130" s="413"/>
      <c r="CN130" s="412"/>
      <c r="CO130" s="412">
        <f>SUM(CO131:CO131)</f>
        <v>2461029</v>
      </c>
      <c r="CP130" s="412"/>
      <c r="CQ130" s="412"/>
      <c r="CR130" s="413"/>
      <c r="CS130" s="412"/>
      <c r="CT130" s="412">
        <f>SUM(CT131:CT131)</f>
        <v>1277871</v>
      </c>
      <c r="CU130" s="412"/>
      <c r="CV130" s="412"/>
      <c r="CW130" s="413"/>
      <c r="CX130" s="412"/>
      <c r="CY130" s="412">
        <f>SUM(CY131:CY131)</f>
        <v>863427</v>
      </c>
      <c r="CZ130" s="412"/>
      <c r="DA130" s="412"/>
      <c r="DB130" s="413"/>
      <c r="DC130" s="412"/>
      <c r="DD130" s="412">
        <f>SUM(DD131:DD131)</f>
        <v>971293</v>
      </c>
      <c r="DE130" s="412"/>
      <c r="DF130" s="412"/>
      <c r="DG130" s="413"/>
      <c r="DH130" s="412"/>
      <c r="DI130" s="412">
        <f>SUM(DI131:DI131)</f>
        <v>1205531</v>
      </c>
      <c r="DJ130" s="412"/>
      <c r="DK130" s="412"/>
      <c r="DL130" s="413"/>
      <c r="DM130" s="412"/>
      <c r="DN130" s="412">
        <f>SUM(DN131:DN131)</f>
        <v>5420696</v>
      </c>
      <c r="DO130" s="412"/>
      <c r="DP130" s="412"/>
      <c r="DQ130" s="413"/>
      <c r="DR130" s="412"/>
      <c r="DS130" s="412">
        <f>SUM(DS131:DS131)</f>
        <v>782265</v>
      </c>
      <c r="DT130" s="412"/>
      <c r="DU130" s="412"/>
      <c r="DV130" s="413"/>
      <c r="DW130" s="412"/>
      <c r="DX130" s="412">
        <f>SUM(DX131:DX131)</f>
        <v>1776250</v>
      </c>
      <c r="DY130" s="412"/>
      <c r="DZ130" s="412"/>
      <c r="EA130" s="413"/>
      <c r="EB130" s="412"/>
      <c r="EC130" s="412">
        <f>SUM(EC131:EC131)</f>
        <v>2704016</v>
      </c>
      <c r="ED130" s="412"/>
      <c r="EE130" s="412"/>
      <c r="EF130" s="413"/>
      <c r="EG130" s="412"/>
      <c r="EH130" s="412">
        <f>SUM(EH131:EH131)</f>
        <v>1511771</v>
      </c>
      <c r="EI130" s="412"/>
      <c r="EJ130" s="412"/>
      <c r="EK130" s="413"/>
      <c r="EL130" s="412"/>
      <c r="EM130" s="412">
        <f>SUM(EM131:EM131)</f>
        <v>1767023</v>
      </c>
      <c r="EP130" s="314"/>
    </row>
    <row r="131" spans="4:148" x14ac:dyDescent="0.35">
      <c r="D131" s="301" t="s">
        <v>338</v>
      </c>
      <c r="F131" s="313"/>
      <c r="G131" s="421"/>
      <c r="H131" s="425">
        <f>H134+H137+H140+H143+H149+H152+H155+H158+H161+H164+H167+H170+H173+H176+H179+H182+H185+H188+H191+H194+H197+H200+H203+H206+H209+H221+H146+H212+H215+H218</f>
        <v>0</v>
      </c>
      <c r="I131" s="423"/>
      <c r="J131" s="416"/>
      <c r="K131" s="417"/>
      <c r="L131" s="424"/>
      <c r="M131" s="425">
        <f>M134+M137+M140+M143+M149+M152+M155+M158+M161+M164+M167+M170+M173+M176+M179+M182+M185+M188+M191+M197+M200+M203+M206+M209+M221+M146+M212+M194</f>
        <v>2187079</v>
      </c>
      <c r="N131" s="423"/>
      <c r="O131" s="416"/>
      <c r="P131" s="417"/>
      <c r="Q131" s="424"/>
      <c r="R131" s="425">
        <f>R134+R137+R140+R143+R149+R152+R155+R158+R161+R164+R167+R170+R173+R176+R179+R182+R185+R188+R191+R194+R197+R200+R203+R206+R209+R221+R146+R212+R215+R218</f>
        <v>0</v>
      </c>
      <c r="S131" s="423"/>
      <c r="T131" s="416"/>
      <c r="U131" s="417"/>
      <c r="V131" s="424"/>
      <c r="W131" s="425">
        <f>W134+W137+W140+W143+W149+W152+W155+W158+W161+W164+W167+W170+W173+W176+W179+W182+W185+W188+W191+W197+W200+W203+W206+W209+W221+W146+W212</f>
        <v>0</v>
      </c>
      <c r="X131" s="423"/>
      <c r="Y131" s="416"/>
      <c r="Z131" s="417"/>
      <c r="AA131" s="424"/>
      <c r="AB131" s="425">
        <f>AB134+AB137+AB140+AB143+AB149+AB152+AB155+AB158+AB161+AB164+AB167+AB170+AB173+AB176+AB179+AB182+AB185+AB188+AB191+AB197+AB200+AB203+AB206+AB209+AB221+AB146+AB212</f>
        <v>0</v>
      </c>
      <c r="AC131" s="423"/>
      <c r="AD131" s="416"/>
      <c r="AE131" s="417"/>
      <c r="AF131" s="424"/>
      <c r="AG131" s="425">
        <f>AG134+AG137+AG140+AG143+AG149+AG152+AG155+AG158+AG161+AG164+AG167+AG170+AG173+AG176+AG179+AG182+AG185+AG188+AG191+AG194+AG197+AG200+AG203+AG206+AG209+AG221+AG146+AG212+AG215+AG218</f>
        <v>0</v>
      </c>
      <c r="AH131" s="423"/>
      <c r="AI131" s="416"/>
      <c r="AJ131" s="417"/>
      <c r="AK131" s="424"/>
      <c r="AL131" s="425">
        <f>AL134+AL137+AL140+AL143+AL149+AL152+AL155+AL158+AL161+AL164+AL167+AL170+AL173+AL176+AL179+AL182+AL185+AL188+AL191+AL194+AL197+AL200+AL203+AL206+AL209+AL221+AL146+AL212+AL215+AL218</f>
        <v>0</v>
      </c>
      <c r="AM131" s="423"/>
      <c r="AN131" s="416"/>
      <c r="AO131" s="417"/>
      <c r="AP131" s="424"/>
      <c r="AQ131" s="425">
        <f>AQ134+AQ137+AQ140+AQ143+AQ149+AQ152+AQ155+AQ158+AQ161+AQ164+AQ167+AQ170+AQ173+AQ176+AQ179+AQ182+AQ185+AQ188+AQ191+AQ197+AQ200+AQ203+AQ206+AQ209+AQ221+AQ146+AQ212</f>
        <v>0</v>
      </c>
      <c r="AR131" s="423"/>
      <c r="AS131" s="416"/>
      <c r="AT131" s="417"/>
      <c r="AU131" s="424"/>
      <c r="AV131" s="425">
        <f>AV134+AV137+AV140+AV143+AV149+AV152+AV155+AV158+AV161+AV164+AV167+AV170+AV173+AV176+AV179+AV182+AV185+AV188+AV191+AV197+AV200+AV203+AV206+AV209+AV221+AV146+AV212</f>
        <v>0</v>
      </c>
      <c r="AW131" s="423"/>
      <c r="AX131" s="416"/>
      <c r="AY131" s="417"/>
      <c r="AZ131" s="424"/>
      <c r="BA131" s="425">
        <f>BA134+BA137+BA140+BA143+BA149+BA152+BA155+BA158+BA161+BA164+BA167+BA170+BA173+BA176+BA179+BA182+BA185+BA188+BA191+BA194+BA197+BA200+BA203+BA206+BA209+BA221+BA146+BA212+BA215+BA218</f>
        <v>0</v>
      </c>
      <c r="BB131" s="423"/>
      <c r="BC131" s="416"/>
      <c r="BD131" s="417"/>
      <c r="BE131" s="424"/>
      <c r="BF131" s="425">
        <f>BF134+BF137+BF140+BF143+BF149+BF152+BF155+BF158+BF161+BF164+BF167+BF170+BF173+BF176+BF179+BF182+BF185+BF188+BF191+BF194+BF197+BF200+BF203+BF206+BF209+BF221+BF146+BF212+BF215+BF218</f>
        <v>0</v>
      </c>
      <c r="BG131" s="423"/>
      <c r="BH131" s="416"/>
      <c r="BI131" s="417"/>
      <c r="BJ131" s="424"/>
      <c r="BK131" s="425">
        <f>BK134+BK137+BK140+BK143+BK149+BK152+BK155+BK158+BK161+BK164+BK167+BK170+BK173+BK176+BK179+BK182+BK185+BK188+BK191+BK194+BK197+BK200+BK203+BK206+BK209+BK221+BK146+BK212+BK215+BK218</f>
        <v>0</v>
      </c>
      <c r="BL131" s="423"/>
      <c r="BM131" s="416"/>
      <c r="BN131" s="417"/>
      <c r="BO131" s="424"/>
      <c r="BP131" s="425">
        <f>BP134+BP137+BP140+BP143+BP149+BP152+BP155+BP158+BP161+BP164+BP167+BP170+BP173+BP176+BP179+BP182+BP185+BP188+BP191+BP194+BP197+BP200+BP203+BP206+BP209+BP221+BP146+BP212+BP215+BP218</f>
        <v>0</v>
      </c>
      <c r="BQ131" s="423"/>
      <c r="BR131" s="416"/>
      <c r="BS131" s="417"/>
      <c r="BT131" s="424"/>
      <c r="BU131" s="425">
        <f>BU134+BU137+BU140+BU143+BU149+BU152+BU155+BU158+BU161+BU164+BU167+BU170+BU173+BU176+BU179+BU182+BU185+BU188+BU191+BU194+BU197+BU200+BU203+BU206+BU209+BU221+BU146+BU212+BU215+BU218</f>
        <v>2187079</v>
      </c>
      <c r="BV131" s="423"/>
      <c r="BW131" s="416"/>
      <c r="BX131" s="417"/>
      <c r="BY131" s="424"/>
      <c r="BZ131" s="425">
        <f>BZ134+BZ137+BZ140+BZ143+BZ149+BZ152+BZ155+BZ158+BZ161+BZ164+BZ167+BZ170+BZ173+BZ176+BZ179+BZ182+BZ185+BZ188+BZ191+BZ194+BZ197+BZ200+BZ203+BZ206+BZ209+BZ221+BZ146+BZ212+BZ215+BZ218</f>
        <v>22908502</v>
      </c>
      <c r="CA131" s="423"/>
      <c r="CB131" s="416"/>
      <c r="CC131" s="417"/>
      <c r="CD131" s="424"/>
      <c r="CE131" s="425">
        <f>CE134+CE137+CE140+CE143+CE149+CE152+CE155+CE158+CE161+CE164+CE167+CE170+CE173+CE176+CE179+CE182+CE185+CE188+CE191+CE194+CE197+CE200+CE203+CE206+CE209+CE221+CE146+CE212+CE215+CE218</f>
        <v>1767023</v>
      </c>
      <c r="CF131" s="423"/>
      <c r="CG131" s="416"/>
      <c r="CH131" s="417"/>
      <c r="CI131" s="424"/>
      <c r="CJ131" s="425">
        <f>CJ134+CJ137+CJ140+CJ143+CJ149+CJ152+CJ155+CJ158+CJ161+CJ164+CJ167+CJ170+CJ173+CJ176+CJ179+CJ182+CJ185+CJ188+CJ191+CJ197+CJ200+CJ203+CJ206+CJ209+CJ221+CJ146+CJ212</f>
        <v>1574881</v>
      </c>
      <c r="CK131" s="423"/>
      <c r="CL131" s="416"/>
      <c r="CM131" s="417"/>
      <c r="CN131" s="424"/>
      <c r="CO131" s="425">
        <f>CO134+CO137+CO140+CO143+CO149+CO152+CO155+CO158+CO161+CO164+CO167+CO170+CO173+CO176+CO179+CO182+CO185+CO188+CO191+CO197+CO200+CO203+CO206+CO209+CO221+CO146+CO212</f>
        <v>2461029</v>
      </c>
      <c r="CP131" s="423"/>
      <c r="CQ131" s="416"/>
      <c r="CR131" s="417"/>
      <c r="CS131" s="424"/>
      <c r="CT131" s="425">
        <f>CT134+CT137+CT140+CT143+CT149+CT152+CT155+CT158+CT161+CT164+CT167+CT170+CT173+CT176+CT179+CT182+CT185+CT188+CT191+CT197+CT200+CT203+CT206+CT209+CT221+CT146+CT212</f>
        <v>1277871</v>
      </c>
      <c r="CU131" s="423"/>
      <c r="CV131" s="416"/>
      <c r="CW131" s="417"/>
      <c r="CX131" s="424"/>
      <c r="CY131" s="425">
        <f>CY134+CY137+CY140+CY143+CY149+CY152+CY155+CY158+CY161+CY164+CY167+CY170+CY173+CY176+CY179+CY182+CY185+CY188+CY191+CY197+CY200+CY203+CY206+CY209+CY221+CY146+CY212</f>
        <v>863427</v>
      </c>
      <c r="CZ131" s="423"/>
      <c r="DA131" s="416"/>
      <c r="DB131" s="417"/>
      <c r="DC131" s="424"/>
      <c r="DD131" s="425">
        <f>DD134+DD137+DD140+DD143+DD149+DD152+DD155+DD158+DD161+DD164+DD167+DD170+DD173+DD176+DD179+DD182+DD185+DD188+DD191+DD197+DD200+DD203+DD206+DD209+DD221+DD146+DD212+DD215+DD218</f>
        <v>971293</v>
      </c>
      <c r="DE131" s="423"/>
      <c r="DF131" s="416"/>
      <c r="DG131" s="417"/>
      <c r="DH131" s="424"/>
      <c r="DI131" s="425">
        <f>DI134+DI137+DI140+DI143+DI149+DI152+DI155+DI158+DI161+DI164+DI167+DI170+DI173+DI176+DI179+DI182+DI185+DI188+DI191+DI197+DI200+DI203+DI206+DI209+DI221+DI146+DI212</f>
        <v>1205531</v>
      </c>
      <c r="DJ131" s="423"/>
      <c r="DK131" s="416"/>
      <c r="DL131" s="417"/>
      <c r="DM131" s="424"/>
      <c r="DN131" s="425">
        <f>DN134+DN137+DN140+DN143+DN149+DN152+DN155+DN158+DN161+DN164+DN167+DN170+DN173+DN176+DN179+DN182+DN185+DN188+DN191+DN197+DN200+DN203+DN206+DN209+DN221+DN146+DN212</f>
        <v>5420696</v>
      </c>
      <c r="DO131" s="423"/>
      <c r="DP131" s="416"/>
      <c r="DQ131" s="417"/>
      <c r="DR131" s="424"/>
      <c r="DS131" s="425">
        <f>DS134+DS137+DS140+DS143+DS149+DS152+DS155+DS158+DS161+DS164+DS167+DS170+DS173+DS176+DS179+DS182+DS185+DS188+DS191+DS194+DS197+DS200+DS203+DS206+DS209+DS221+DS146+DS212+DS215+DS218</f>
        <v>782265</v>
      </c>
      <c r="DT131" s="423"/>
      <c r="DU131" s="416"/>
      <c r="DV131" s="417"/>
      <c r="DW131" s="424"/>
      <c r="DX131" s="425">
        <f>DX134+DX137+DX140+DX143+DX149+DX152+DX155+DX158+DX161+DX164+DX167+DX170+DX173+DX176+DX179+DX182+DX185+DX188+DX191+DX194+DX197+DX200+DX203+DX206+DX209+DX221+DX146+DX212+DX215+DX218</f>
        <v>1776250</v>
      </c>
      <c r="DY131" s="423"/>
      <c r="DZ131" s="416"/>
      <c r="EA131" s="417"/>
      <c r="EB131" s="424"/>
      <c r="EC131" s="425">
        <f>EC134+EC137+EC140+EC143+EC149+EC152+EC155+EC158+EC161+EC164+EC167+EC170+EC173+EC176+EC179+EC182+EC185+EC188+EC191+EC197+EC200+EC203+EC206+EC215+EC209+EC221+EC146+EC212</f>
        <v>2704016</v>
      </c>
      <c r="ED131" s="423"/>
      <c r="EE131" s="416"/>
      <c r="EF131" s="417"/>
      <c r="EG131" s="424"/>
      <c r="EH131" s="425">
        <f>EH134+EH137+EH140+EH143+EH149+EH152+EH155+EH158+EH161+EH164+EH167+EH170+EH173+EH176+EH179+EH182+EH185+EH188+EH191+EH194+EH197+EH200+EH203+EH206+EH209+EH221+EH146+EH212+EH215+EH218</f>
        <v>1511771</v>
      </c>
      <c r="EI131" s="423"/>
      <c r="EJ131" s="416"/>
      <c r="EK131" s="417"/>
      <c r="EL131" s="424"/>
      <c r="EM131" s="425">
        <f>EM134+EM137+EM140+EM143+EM149+EM152+EM155+EM158+EM161+EM164+EM167+EM170+EM173+EM176+EM179+EM182+EM185+EM188+EM191+EM194+EM197+EM200+EM203+EM206+EM209+EM221+EM146+EM212+EM215+EM218</f>
        <v>1767023</v>
      </c>
      <c r="EN131" s="462"/>
      <c r="EP131" s="301"/>
      <c r="EQ131" s="290"/>
      <c r="ER131" s="290"/>
    </row>
    <row r="132" spans="4:148" x14ac:dyDescent="0.35">
      <c r="D132" s="301"/>
      <c r="F132" s="313"/>
      <c r="H132" s="416"/>
      <c r="I132" s="416"/>
      <c r="J132" s="416"/>
      <c r="K132" s="417"/>
      <c r="L132" s="416"/>
      <c r="M132" s="416"/>
      <c r="N132" s="416"/>
      <c r="O132" s="416"/>
      <c r="P132" s="417"/>
      <c r="Q132" s="416"/>
      <c r="R132" s="416"/>
      <c r="S132" s="416"/>
      <c r="T132" s="416"/>
      <c r="U132" s="417"/>
      <c r="V132" s="416"/>
      <c r="W132" s="416"/>
      <c r="X132" s="416"/>
      <c r="Y132" s="416"/>
      <c r="Z132" s="417"/>
      <c r="AA132" s="416"/>
      <c r="AB132" s="416"/>
      <c r="AC132" s="416"/>
      <c r="AD132" s="416"/>
      <c r="AE132" s="417"/>
      <c r="AF132" s="416"/>
      <c r="AG132" s="416"/>
      <c r="AH132" s="416"/>
      <c r="AI132" s="416"/>
      <c r="AJ132" s="417"/>
      <c r="AK132" s="416"/>
      <c r="AL132" s="416"/>
      <c r="AM132" s="416"/>
      <c r="AN132" s="416"/>
      <c r="AO132" s="417"/>
      <c r="AP132" s="416"/>
      <c r="AQ132" s="416"/>
      <c r="AR132" s="416"/>
      <c r="AS132" s="416"/>
      <c r="AT132" s="417"/>
      <c r="AU132" s="416"/>
      <c r="AV132" s="416"/>
      <c r="AW132" s="416"/>
      <c r="AX132" s="416"/>
      <c r="AY132" s="417"/>
      <c r="AZ132" s="416"/>
      <c r="BA132" s="416"/>
      <c r="BB132" s="416"/>
      <c r="BC132" s="416"/>
      <c r="BD132" s="417"/>
      <c r="BE132" s="416"/>
      <c r="BF132" s="416"/>
      <c r="BG132" s="416"/>
      <c r="BH132" s="416"/>
      <c r="BI132" s="417"/>
      <c r="BJ132" s="416"/>
      <c r="BK132" s="416"/>
      <c r="BL132" s="416"/>
      <c r="BM132" s="416"/>
      <c r="BN132" s="417"/>
      <c r="BO132" s="416"/>
      <c r="BP132" s="416"/>
      <c r="BQ132" s="416"/>
      <c r="BR132" s="416"/>
      <c r="BS132" s="417"/>
      <c r="BT132" s="416"/>
      <c r="BU132" s="416"/>
      <c r="BV132" s="416"/>
      <c r="BW132" s="416"/>
      <c r="BX132" s="417"/>
      <c r="BY132" s="416"/>
      <c r="BZ132" s="416"/>
      <c r="CA132" s="416"/>
      <c r="CB132" s="416"/>
      <c r="CC132" s="417"/>
      <c r="CD132" s="416"/>
      <c r="CE132" s="416"/>
      <c r="CF132" s="416"/>
      <c r="CG132" s="416"/>
      <c r="CH132" s="417"/>
      <c r="CI132" s="416"/>
      <c r="CJ132" s="416"/>
      <c r="CK132" s="416"/>
      <c r="CL132" s="416"/>
      <c r="CM132" s="417"/>
      <c r="CN132" s="416"/>
      <c r="CO132" s="416"/>
      <c r="CP132" s="416"/>
      <c r="CQ132" s="416"/>
      <c r="CR132" s="417"/>
      <c r="CS132" s="416"/>
      <c r="CT132" s="416"/>
      <c r="CU132" s="416"/>
      <c r="CV132" s="416"/>
      <c r="CW132" s="417"/>
      <c r="CX132" s="416"/>
      <c r="CY132" s="416"/>
      <c r="CZ132" s="416"/>
      <c r="DA132" s="416"/>
      <c r="DB132" s="417"/>
      <c r="DC132" s="416"/>
      <c r="DD132" s="416"/>
      <c r="DE132" s="416"/>
      <c r="DF132" s="416"/>
      <c r="DG132" s="417"/>
      <c r="DH132" s="416"/>
      <c r="DI132" s="416"/>
      <c r="DJ132" s="416"/>
      <c r="DK132" s="416"/>
      <c r="DL132" s="417"/>
      <c r="DM132" s="416"/>
      <c r="DN132" s="416"/>
      <c r="DO132" s="416"/>
      <c r="DP132" s="416"/>
      <c r="DQ132" s="417"/>
      <c r="DR132" s="416"/>
      <c r="DS132" s="416"/>
      <c r="DT132" s="416"/>
      <c r="DU132" s="416"/>
      <c r="DV132" s="417"/>
      <c r="DW132" s="416"/>
      <c r="DX132" s="416"/>
      <c r="DY132" s="416"/>
      <c r="DZ132" s="416"/>
      <c r="EA132" s="417"/>
      <c r="EB132" s="416"/>
      <c r="EC132" s="416"/>
      <c r="ED132" s="416"/>
      <c r="EE132" s="416"/>
      <c r="EF132" s="417"/>
      <c r="EG132" s="416"/>
      <c r="EH132" s="416"/>
      <c r="EI132" s="416"/>
      <c r="EJ132" s="416"/>
      <c r="EK132" s="417"/>
      <c r="EL132" s="416"/>
      <c r="EM132" s="416"/>
      <c r="EP132" s="301"/>
      <c r="EQ132" s="290"/>
      <c r="ER132" s="290"/>
    </row>
    <row r="133" spans="4:148" hidden="1" x14ac:dyDescent="0.35">
      <c r="D133" s="301" t="s">
        <v>422</v>
      </c>
      <c r="F133" s="313"/>
      <c r="H133" s="416">
        <f>SUM(H134:H134)</f>
        <v>0</v>
      </c>
      <c r="I133" s="416"/>
      <c r="J133" s="416"/>
      <c r="K133" s="417"/>
      <c r="L133" s="416"/>
      <c r="M133" s="416">
        <f>SUM(M134:M134)</f>
        <v>0</v>
      </c>
      <c r="N133" s="416"/>
      <c r="O133" s="416"/>
      <c r="P133" s="417"/>
      <c r="Q133" s="416"/>
      <c r="R133" s="416">
        <f>SUM(R134:R134)</f>
        <v>0</v>
      </c>
      <c r="S133" s="416"/>
      <c r="T133" s="416"/>
      <c r="U133" s="417"/>
      <c r="V133" s="416"/>
      <c r="W133" s="416">
        <f>SUM(W134:W134)</f>
        <v>0</v>
      </c>
      <c r="X133" s="416"/>
      <c r="Y133" s="416"/>
      <c r="Z133" s="417"/>
      <c r="AA133" s="416"/>
      <c r="AB133" s="416">
        <f>SUM(AB134:AB134)</f>
        <v>0</v>
      </c>
      <c r="AC133" s="416"/>
      <c r="AD133" s="416"/>
      <c r="AE133" s="417"/>
      <c r="AF133" s="416"/>
      <c r="AG133" s="416">
        <f>SUM(AG134:AG134)</f>
        <v>0</v>
      </c>
      <c r="AH133" s="416"/>
      <c r="AI133" s="416"/>
      <c r="AJ133" s="417"/>
      <c r="AK133" s="416"/>
      <c r="AL133" s="416">
        <f>SUM(AL134:AL134)</f>
        <v>0</v>
      </c>
      <c r="AM133" s="416"/>
      <c r="AN133" s="416"/>
      <c r="AO133" s="417"/>
      <c r="AP133" s="416"/>
      <c r="AQ133" s="416">
        <f>SUM(AQ134:AQ134)</f>
        <v>0</v>
      </c>
      <c r="AR133" s="416"/>
      <c r="AS133" s="416"/>
      <c r="AT133" s="417"/>
      <c r="AU133" s="416"/>
      <c r="AV133" s="416">
        <f>SUM(AV134:AV134)</f>
        <v>0</v>
      </c>
      <c r="AW133" s="416"/>
      <c r="AX133" s="416"/>
      <c r="AY133" s="417"/>
      <c r="AZ133" s="416"/>
      <c r="BA133" s="416">
        <f>SUM(BA134:BA134)</f>
        <v>0</v>
      </c>
      <c r="BB133" s="416"/>
      <c r="BC133" s="416"/>
      <c r="BD133" s="417"/>
      <c r="BE133" s="416"/>
      <c r="BF133" s="416">
        <f>SUM(BF134:BF134)</f>
        <v>0</v>
      </c>
      <c r="BG133" s="416"/>
      <c r="BH133" s="416"/>
      <c r="BI133" s="417"/>
      <c r="BJ133" s="416"/>
      <c r="BK133" s="416">
        <f>SUM(BK134:BK134)</f>
        <v>0</v>
      </c>
      <c r="BL133" s="416"/>
      <c r="BM133" s="416"/>
      <c r="BN133" s="417"/>
      <c r="BO133" s="416"/>
      <c r="BP133" s="416">
        <f>SUM(BP134:BP134)</f>
        <v>0</v>
      </c>
      <c r="BQ133" s="416"/>
      <c r="BR133" s="416"/>
      <c r="BS133" s="417"/>
      <c r="BT133" s="416"/>
      <c r="BU133" s="416">
        <f>SUM(BU134:BU134)</f>
        <v>0</v>
      </c>
      <c r="BV133" s="416"/>
      <c r="BW133" s="416"/>
      <c r="BX133" s="417"/>
      <c r="BY133" s="416"/>
      <c r="BZ133" s="416">
        <f>SUM(BZ134:BZ134)</f>
        <v>0</v>
      </c>
      <c r="CA133" s="416"/>
      <c r="CB133" s="416"/>
      <c r="CC133" s="417"/>
      <c r="CD133" s="416"/>
      <c r="CE133" s="416">
        <f>SUM(CE134:CE134)</f>
        <v>0</v>
      </c>
      <c r="CF133" s="416"/>
      <c r="CG133" s="416"/>
      <c r="CH133" s="417"/>
      <c r="CI133" s="416"/>
      <c r="CJ133" s="416">
        <f>SUM(CJ134:CJ134)</f>
        <v>0</v>
      </c>
      <c r="CK133" s="416"/>
      <c r="CL133" s="416"/>
      <c r="CM133" s="417"/>
      <c r="CN133" s="416"/>
      <c r="CO133" s="416">
        <f>SUM(CO134:CO134)</f>
        <v>0</v>
      </c>
      <c r="CP133" s="416"/>
      <c r="CQ133" s="416"/>
      <c r="CR133" s="417"/>
      <c r="CS133" s="416"/>
      <c r="CT133" s="416">
        <f>SUM(CT134:CT134)</f>
        <v>0</v>
      </c>
      <c r="CU133" s="416"/>
      <c r="CV133" s="416"/>
      <c r="CW133" s="417"/>
      <c r="CX133" s="416"/>
      <c r="CY133" s="416">
        <f>SUM(CY134:CY134)</f>
        <v>0</v>
      </c>
      <c r="CZ133" s="416"/>
      <c r="DA133" s="416"/>
      <c r="DB133" s="417"/>
      <c r="DC133" s="416"/>
      <c r="DD133" s="416">
        <f>SUM(DD134:DD134)</f>
        <v>0</v>
      </c>
      <c r="DE133" s="416"/>
      <c r="DF133" s="416"/>
      <c r="DG133" s="417"/>
      <c r="DH133" s="416"/>
      <c r="DI133" s="416">
        <f>SUM(DI134:DI134)</f>
        <v>0</v>
      </c>
      <c r="DJ133" s="416"/>
      <c r="DK133" s="416"/>
      <c r="DL133" s="417"/>
      <c r="DM133" s="416"/>
      <c r="DN133" s="416">
        <f>SUM(DN134:DN134)</f>
        <v>0</v>
      </c>
      <c r="DO133" s="416"/>
      <c r="DP133" s="416"/>
      <c r="DQ133" s="417"/>
      <c r="DR133" s="416"/>
      <c r="DS133" s="416">
        <f>SUM(DS134:DS134)</f>
        <v>0</v>
      </c>
      <c r="DT133" s="416"/>
      <c r="DU133" s="416"/>
      <c r="DV133" s="417"/>
      <c r="DW133" s="416"/>
      <c r="DX133" s="416">
        <f>SUM(DX134:DX134)</f>
        <v>0</v>
      </c>
      <c r="DY133" s="416"/>
      <c r="DZ133" s="416"/>
      <c r="EA133" s="417"/>
      <c r="EB133" s="416"/>
      <c r="EC133" s="416">
        <f>SUM(EC134:EC134)</f>
        <v>0</v>
      </c>
      <c r="ED133" s="416"/>
      <c r="EE133" s="416"/>
      <c r="EF133" s="417"/>
      <c r="EG133" s="416"/>
      <c r="EH133" s="416">
        <f>SUM(EH134:EH134)</f>
        <v>0</v>
      </c>
      <c r="EI133" s="416"/>
      <c r="EJ133" s="416"/>
      <c r="EK133" s="417"/>
      <c r="EL133" s="416"/>
      <c r="EM133" s="416">
        <f>SUM(EM134:EM134)</f>
        <v>0</v>
      </c>
      <c r="EP133" s="301"/>
      <c r="EQ133" s="290"/>
      <c r="ER133" s="290"/>
    </row>
    <row r="134" spans="4:148" hidden="1" x14ac:dyDescent="0.35">
      <c r="D134" s="301" t="s">
        <v>338</v>
      </c>
      <c r="F134" s="313"/>
      <c r="G134" s="421"/>
      <c r="H134" s="425">
        <v>0</v>
      </c>
      <c r="I134" s="423"/>
      <c r="J134" s="416"/>
      <c r="K134" s="417"/>
      <c r="L134" s="424"/>
      <c r="M134" s="425">
        <v>0</v>
      </c>
      <c r="N134" s="423"/>
      <c r="O134" s="416"/>
      <c r="P134" s="417"/>
      <c r="Q134" s="424"/>
      <c r="R134" s="425">
        <v>0</v>
      </c>
      <c r="S134" s="423"/>
      <c r="T134" s="416"/>
      <c r="U134" s="417"/>
      <c r="V134" s="424"/>
      <c r="W134" s="425">
        <v>0</v>
      </c>
      <c r="X134" s="423"/>
      <c r="Y134" s="416"/>
      <c r="Z134" s="417"/>
      <c r="AA134" s="424"/>
      <c r="AB134" s="425">
        <v>0</v>
      </c>
      <c r="AC134" s="423"/>
      <c r="AD134" s="416"/>
      <c r="AE134" s="417"/>
      <c r="AF134" s="424"/>
      <c r="AG134" s="425">
        <v>0</v>
      </c>
      <c r="AH134" s="423"/>
      <c r="AI134" s="416"/>
      <c r="AJ134" s="417"/>
      <c r="AK134" s="424"/>
      <c r="AL134" s="425">
        <v>0</v>
      </c>
      <c r="AM134" s="423"/>
      <c r="AN134" s="416"/>
      <c r="AO134" s="417"/>
      <c r="AP134" s="424"/>
      <c r="AQ134" s="425">
        <v>0</v>
      </c>
      <c r="AR134" s="423"/>
      <c r="AS134" s="416"/>
      <c r="AT134" s="417"/>
      <c r="AU134" s="424"/>
      <c r="AV134" s="425">
        <v>0</v>
      </c>
      <c r="AW134" s="423"/>
      <c r="AX134" s="416"/>
      <c r="AY134" s="417"/>
      <c r="AZ134" s="424"/>
      <c r="BA134" s="425">
        <v>0</v>
      </c>
      <c r="BB134" s="423"/>
      <c r="BC134" s="416"/>
      <c r="BD134" s="417"/>
      <c r="BE134" s="424"/>
      <c r="BF134" s="425">
        <v>0</v>
      </c>
      <c r="BG134" s="423"/>
      <c r="BH134" s="416"/>
      <c r="BI134" s="417"/>
      <c r="BJ134" s="424"/>
      <c r="BK134" s="425">
        <v>0</v>
      </c>
      <c r="BL134" s="423"/>
      <c r="BM134" s="416"/>
      <c r="BN134" s="417"/>
      <c r="BO134" s="424"/>
      <c r="BP134" s="425">
        <v>0</v>
      </c>
      <c r="BQ134" s="423"/>
      <c r="BR134" s="416"/>
      <c r="BS134" s="417"/>
      <c r="BT134" s="424"/>
      <c r="BU134" s="425">
        <f>SUM(M134:BP134)</f>
        <v>0</v>
      </c>
      <c r="BV134" s="423"/>
      <c r="BW134" s="416"/>
      <c r="BX134" s="417"/>
      <c r="BY134" s="424"/>
      <c r="BZ134" s="425">
        <v>0</v>
      </c>
      <c r="CA134" s="423"/>
      <c r="CB134" s="416"/>
      <c r="CC134" s="417"/>
      <c r="CD134" s="424"/>
      <c r="CE134" s="425">
        <v>0</v>
      </c>
      <c r="CF134" s="423"/>
      <c r="CG134" s="416"/>
      <c r="CH134" s="417"/>
      <c r="CI134" s="424"/>
      <c r="CJ134" s="425">
        <v>0</v>
      </c>
      <c r="CK134" s="423"/>
      <c r="CL134" s="416"/>
      <c r="CM134" s="417"/>
      <c r="CN134" s="424"/>
      <c r="CO134" s="425">
        <v>0</v>
      </c>
      <c r="CP134" s="423"/>
      <c r="CQ134" s="416"/>
      <c r="CR134" s="417"/>
      <c r="CS134" s="424"/>
      <c r="CT134" s="425">
        <v>0</v>
      </c>
      <c r="CU134" s="423"/>
      <c r="CV134" s="416"/>
      <c r="CW134" s="417"/>
      <c r="CX134" s="424"/>
      <c r="CY134" s="425">
        <v>0</v>
      </c>
      <c r="CZ134" s="423"/>
      <c r="DA134" s="416"/>
      <c r="DB134" s="417"/>
      <c r="DC134" s="424"/>
      <c r="DD134" s="425">
        <v>0</v>
      </c>
      <c r="DE134" s="423"/>
      <c r="DF134" s="416"/>
      <c r="DG134" s="417"/>
      <c r="DH134" s="424"/>
      <c r="DI134" s="425">
        <v>0</v>
      </c>
      <c r="DJ134" s="423"/>
      <c r="DK134" s="416"/>
      <c r="DL134" s="417"/>
      <c r="DM134" s="424"/>
      <c r="DN134" s="425">
        <v>0</v>
      </c>
      <c r="DO134" s="423"/>
      <c r="DP134" s="416"/>
      <c r="DQ134" s="417"/>
      <c r="DR134" s="424"/>
      <c r="DS134" s="425">
        <v>0</v>
      </c>
      <c r="DT134" s="423"/>
      <c r="DU134" s="416"/>
      <c r="DV134" s="417"/>
      <c r="DW134" s="424"/>
      <c r="DX134" s="425">
        <v>0</v>
      </c>
      <c r="DY134" s="423"/>
      <c r="DZ134" s="416"/>
      <c r="EA134" s="417"/>
      <c r="EB134" s="424"/>
      <c r="EC134" s="425">
        <v>0</v>
      </c>
      <c r="ED134" s="423"/>
      <c r="EE134" s="416"/>
      <c r="EF134" s="417"/>
      <c r="EG134" s="424"/>
      <c r="EH134" s="425">
        <v>0</v>
      </c>
      <c r="EI134" s="423"/>
      <c r="EJ134" s="416"/>
      <c r="EK134" s="417"/>
      <c r="EL134" s="424"/>
      <c r="EM134" s="425">
        <f>SUM(CE134:EH134)</f>
        <v>0</v>
      </c>
      <c r="EN134" s="462"/>
      <c r="EP134" s="301"/>
      <c r="EQ134" s="290"/>
      <c r="ER134" s="290"/>
    </row>
    <row r="135" spans="4:148" hidden="1" x14ac:dyDescent="0.35">
      <c r="D135" s="301"/>
      <c r="F135" s="313"/>
      <c r="H135" s="416"/>
      <c r="I135" s="416"/>
      <c r="J135" s="416"/>
      <c r="K135" s="417"/>
      <c r="L135" s="416"/>
      <c r="M135" s="416"/>
      <c r="N135" s="416"/>
      <c r="O135" s="416"/>
      <c r="P135" s="417"/>
      <c r="Q135" s="416"/>
      <c r="R135" s="416"/>
      <c r="S135" s="416"/>
      <c r="T135" s="416"/>
      <c r="U135" s="417"/>
      <c r="V135" s="416"/>
      <c r="W135" s="416"/>
      <c r="X135" s="416"/>
      <c r="Y135" s="416"/>
      <c r="Z135" s="417"/>
      <c r="AA135" s="416"/>
      <c r="AB135" s="416"/>
      <c r="AC135" s="416"/>
      <c r="AD135" s="416"/>
      <c r="AE135" s="417"/>
      <c r="AF135" s="416"/>
      <c r="AG135" s="416"/>
      <c r="AH135" s="416"/>
      <c r="AI135" s="416"/>
      <c r="AJ135" s="417"/>
      <c r="AK135" s="416"/>
      <c r="AL135" s="416"/>
      <c r="AM135" s="416"/>
      <c r="AN135" s="416"/>
      <c r="AO135" s="417"/>
      <c r="AP135" s="416"/>
      <c r="AQ135" s="416"/>
      <c r="AR135" s="416"/>
      <c r="AS135" s="416"/>
      <c r="AT135" s="417"/>
      <c r="AU135" s="416"/>
      <c r="AV135" s="416"/>
      <c r="AW135" s="416"/>
      <c r="AX135" s="416"/>
      <c r="AY135" s="417"/>
      <c r="AZ135" s="416"/>
      <c r="BA135" s="416"/>
      <c r="BB135" s="416"/>
      <c r="BC135" s="416"/>
      <c r="BD135" s="417"/>
      <c r="BE135" s="416"/>
      <c r="BF135" s="416"/>
      <c r="BG135" s="416"/>
      <c r="BH135" s="416"/>
      <c r="BI135" s="417"/>
      <c r="BJ135" s="416"/>
      <c r="BK135" s="416"/>
      <c r="BL135" s="416"/>
      <c r="BM135" s="416"/>
      <c r="BN135" s="417"/>
      <c r="BO135" s="416"/>
      <c r="BP135" s="416"/>
      <c r="BQ135" s="416"/>
      <c r="BR135" s="416"/>
      <c r="BS135" s="417"/>
      <c r="BT135" s="416"/>
      <c r="BU135" s="416"/>
      <c r="BV135" s="416"/>
      <c r="BW135" s="416"/>
      <c r="BX135" s="417"/>
      <c r="BY135" s="416"/>
      <c r="BZ135" s="416"/>
      <c r="CA135" s="416"/>
      <c r="CB135" s="416"/>
      <c r="CC135" s="417"/>
      <c r="CD135" s="416"/>
      <c r="CE135" s="416"/>
      <c r="CF135" s="416"/>
      <c r="CG135" s="416"/>
      <c r="CH135" s="417"/>
      <c r="CI135" s="416"/>
      <c r="CJ135" s="416"/>
      <c r="CK135" s="416"/>
      <c r="CL135" s="416"/>
      <c r="CM135" s="417"/>
      <c r="CN135" s="416"/>
      <c r="CO135" s="416"/>
      <c r="CP135" s="416"/>
      <c r="CQ135" s="416"/>
      <c r="CR135" s="417"/>
      <c r="CS135" s="416"/>
      <c r="CT135" s="416"/>
      <c r="CU135" s="416"/>
      <c r="CV135" s="416"/>
      <c r="CW135" s="417"/>
      <c r="CX135" s="416"/>
      <c r="CY135" s="416"/>
      <c r="CZ135" s="416"/>
      <c r="DA135" s="416"/>
      <c r="DB135" s="417"/>
      <c r="DC135" s="416"/>
      <c r="DD135" s="416"/>
      <c r="DE135" s="416"/>
      <c r="DF135" s="416"/>
      <c r="DG135" s="417"/>
      <c r="DH135" s="416"/>
      <c r="DI135" s="416"/>
      <c r="DJ135" s="416"/>
      <c r="DK135" s="416"/>
      <c r="DL135" s="417"/>
      <c r="DM135" s="416"/>
      <c r="DN135" s="416"/>
      <c r="DO135" s="416"/>
      <c r="DP135" s="416"/>
      <c r="DQ135" s="417"/>
      <c r="DR135" s="416"/>
      <c r="DS135" s="416"/>
      <c r="DT135" s="416"/>
      <c r="DU135" s="416"/>
      <c r="DV135" s="417"/>
      <c r="DW135" s="416"/>
      <c r="DX135" s="416"/>
      <c r="DY135" s="416"/>
      <c r="DZ135" s="416"/>
      <c r="EA135" s="417"/>
      <c r="EB135" s="416"/>
      <c r="EC135" s="416"/>
      <c r="ED135" s="416"/>
      <c r="EE135" s="416"/>
      <c r="EF135" s="417"/>
      <c r="EG135" s="416"/>
      <c r="EH135" s="416"/>
      <c r="EI135" s="416"/>
      <c r="EJ135" s="416"/>
      <c r="EK135" s="417"/>
      <c r="EL135" s="416"/>
      <c r="EM135" s="416"/>
      <c r="EP135" s="301"/>
      <c r="EQ135" s="290"/>
      <c r="ER135" s="290"/>
    </row>
    <row r="136" spans="4:148" hidden="1" x14ac:dyDescent="0.35">
      <c r="D136" s="301" t="s">
        <v>442</v>
      </c>
      <c r="F136" s="313"/>
      <c r="H136" s="416">
        <f>SUM(H137:H137)</f>
        <v>0</v>
      </c>
      <c r="I136" s="416"/>
      <c r="J136" s="416"/>
      <c r="K136" s="417"/>
      <c r="L136" s="416"/>
      <c r="M136" s="416">
        <f>SUM(M137:M137)</f>
        <v>0</v>
      </c>
      <c r="N136" s="416"/>
      <c r="O136" s="416"/>
      <c r="P136" s="417"/>
      <c r="Q136" s="416"/>
      <c r="R136" s="416">
        <f>SUM(R137:R137)</f>
        <v>0</v>
      </c>
      <c r="S136" s="416"/>
      <c r="T136" s="416"/>
      <c r="U136" s="417"/>
      <c r="V136" s="416"/>
      <c r="W136" s="416">
        <f>SUM(W137:W137)</f>
        <v>0</v>
      </c>
      <c r="X136" s="416"/>
      <c r="Y136" s="416"/>
      <c r="Z136" s="417"/>
      <c r="AA136" s="416"/>
      <c r="AB136" s="416">
        <f>SUM(AB137:AB137)</f>
        <v>0</v>
      </c>
      <c r="AC136" s="416"/>
      <c r="AD136" s="416"/>
      <c r="AE136" s="417"/>
      <c r="AF136" s="416"/>
      <c r="AG136" s="416">
        <f>SUM(AG137:AG137)</f>
        <v>0</v>
      </c>
      <c r="AH136" s="416"/>
      <c r="AI136" s="416"/>
      <c r="AJ136" s="417"/>
      <c r="AK136" s="416"/>
      <c r="AL136" s="416">
        <f>SUM(AL137:AL137)</f>
        <v>0</v>
      </c>
      <c r="AM136" s="416"/>
      <c r="AN136" s="416"/>
      <c r="AO136" s="417"/>
      <c r="AP136" s="416"/>
      <c r="AQ136" s="416">
        <f>SUM(AQ137:AQ137)</f>
        <v>0</v>
      </c>
      <c r="AR136" s="416"/>
      <c r="AS136" s="416"/>
      <c r="AT136" s="417"/>
      <c r="AU136" s="416"/>
      <c r="AV136" s="416">
        <f>SUM(AV137:AV137)</f>
        <v>0</v>
      </c>
      <c r="AW136" s="416"/>
      <c r="AX136" s="416"/>
      <c r="AY136" s="417"/>
      <c r="AZ136" s="416"/>
      <c r="BA136" s="416">
        <f>SUM(BA137:BA137)</f>
        <v>0</v>
      </c>
      <c r="BB136" s="416"/>
      <c r="BC136" s="416"/>
      <c r="BD136" s="417"/>
      <c r="BE136" s="416"/>
      <c r="BF136" s="416">
        <f>SUM(BF137:BF137)</f>
        <v>0</v>
      </c>
      <c r="BG136" s="416"/>
      <c r="BH136" s="416"/>
      <c r="BI136" s="417"/>
      <c r="BJ136" s="416"/>
      <c r="BK136" s="416">
        <f>SUM(BK137:BK137)</f>
        <v>0</v>
      </c>
      <c r="BL136" s="416"/>
      <c r="BM136" s="416"/>
      <c r="BN136" s="417"/>
      <c r="BO136" s="416"/>
      <c r="BP136" s="416">
        <f>SUM(BP137:BP137)</f>
        <v>0</v>
      </c>
      <c r="BQ136" s="416"/>
      <c r="BR136" s="416"/>
      <c r="BS136" s="417"/>
      <c r="BT136" s="416"/>
      <c r="BU136" s="416">
        <f>SUM(BU137:BU137)</f>
        <v>0</v>
      </c>
      <c r="BV136" s="416"/>
      <c r="BW136" s="416"/>
      <c r="BX136" s="417"/>
      <c r="BY136" s="416"/>
      <c r="BZ136" s="416">
        <f>SUM(BZ137:BZ137)</f>
        <v>0</v>
      </c>
      <c r="CA136" s="416"/>
      <c r="CB136" s="416"/>
      <c r="CC136" s="417"/>
      <c r="CD136" s="416"/>
      <c r="CE136" s="416">
        <f>SUM(CE137:CE137)</f>
        <v>0</v>
      </c>
      <c r="CF136" s="416"/>
      <c r="CG136" s="416"/>
      <c r="CH136" s="417"/>
      <c r="CI136" s="416"/>
      <c r="CJ136" s="416">
        <f>SUM(CJ137:CJ137)</f>
        <v>0</v>
      </c>
      <c r="CK136" s="416"/>
      <c r="CL136" s="416"/>
      <c r="CM136" s="417"/>
      <c r="CN136" s="416"/>
      <c r="CO136" s="416">
        <f>SUM(CO137:CO137)</f>
        <v>0</v>
      </c>
      <c r="CP136" s="416"/>
      <c r="CQ136" s="416"/>
      <c r="CR136" s="417"/>
      <c r="CS136" s="416"/>
      <c r="CT136" s="416">
        <f>SUM(CT137:CT137)</f>
        <v>0</v>
      </c>
      <c r="CU136" s="416"/>
      <c r="CV136" s="416"/>
      <c r="CW136" s="417"/>
      <c r="CX136" s="416"/>
      <c r="CY136" s="416">
        <f>SUM(CY137:CY137)</f>
        <v>0</v>
      </c>
      <c r="CZ136" s="416"/>
      <c r="DA136" s="416"/>
      <c r="DB136" s="417"/>
      <c r="DC136" s="416"/>
      <c r="DD136" s="416">
        <f>SUM(DD137:DD137)</f>
        <v>0</v>
      </c>
      <c r="DE136" s="416"/>
      <c r="DF136" s="416"/>
      <c r="DG136" s="417"/>
      <c r="DH136" s="416"/>
      <c r="DI136" s="416">
        <f>SUM(DI137:DI137)</f>
        <v>0</v>
      </c>
      <c r="DJ136" s="416"/>
      <c r="DK136" s="416"/>
      <c r="DL136" s="417"/>
      <c r="DM136" s="416"/>
      <c r="DN136" s="416">
        <f>SUM(DN137:DN137)</f>
        <v>0</v>
      </c>
      <c r="DO136" s="416"/>
      <c r="DP136" s="416"/>
      <c r="DQ136" s="417"/>
      <c r="DR136" s="416"/>
      <c r="DS136" s="416">
        <f>SUM(DS137:DS137)</f>
        <v>0</v>
      </c>
      <c r="DT136" s="416"/>
      <c r="DU136" s="416"/>
      <c r="DV136" s="417"/>
      <c r="DW136" s="416"/>
      <c r="DX136" s="416">
        <f>SUM(DX137:DX137)</f>
        <v>0</v>
      </c>
      <c r="DY136" s="416"/>
      <c r="DZ136" s="416"/>
      <c r="EA136" s="417"/>
      <c r="EB136" s="416"/>
      <c r="EC136" s="416">
        <f>SUM(EC137:EC137)</f>
        <v>0</v>
      </c>
      <c r="ED136" s="416"/>
      <c r="EE136" s="416"/>
      <c r="EF136" s="417"/>
      <c r="EG136" s="416"/>
      <c r="EH136" s="416">
        <f>SUM(EH137:EH137)</f>
        <v>0</v>
      </c>
      <c r="EI136" s="416"/>
      <c r="EJ136" s="416"/>
      <c r="EK136" s="417"/>
      <c r="EL136" s="416"/>
      <c r="EM136" s="416">
        <f>SUM(EM137:EM137)</f>
        <v>0</v>
      </c>
      <c r="EP136" s="301"/>
      <c r="EQ136" s="290"/>
      <c r="ER136" s="290"/>
    </row>
    <row r="137" spans="4:148" hidden="1" x14ac:dyDescent="0.35">
      <c r="D137" s="301" t="s">
        <v>338</v>
      </c>
      <c r="F137" s="313"/>
      <c r="G137" s="421"/>
      <c r="H137" s="425">
        <v>0</v>
      </c>
      <c r="I137" s="423"/>
      <c r="J137" s="416"/>
      <c r="K137" s="417"/>
      <c r="L137" s="424"/>
      <c r="M137" s="425">
        <v>0</v>
      </c>
      <c r="N137" s="423"/>
      <c r="O137" s="416"/>
      <c r="P137" s="417"/>
      <c r="Q137" s="424"/>
      <c r="R137" s="425">
        <v>0</v>
      </c>
      <c r="S137" s="423"/>
      <c r="T137" s="416"/>
      <c r="U137" s="417"/>
      <c r="V137" s="424"/>
      <c r="W137" s="425">
        <v>0</v>
      </c>
      <c r="X137" s="423"/>
      <c r="Y137" s="416"/>
      <c r="Z137" s="417"/>
      <c r="AA137" s="424"/>
      <c r="AB137" s="425">
        <v>0</v>
      </c>
      <c r="AC137" s="423"/>
      <c r="AD137" s="416"/>
      <c r="AE137" s="417"/>
      <c r="AF137" s="424"/>
      <c r="AG137" s="425">
        <v>0</v>
      </c>
      <c r="AH137" s="423"/>
      <c r="AI137" s="416"/>
      <c r="AJ137" s="417"/>
      <c r="AK137" s="424"/>
      <c r="AL137" s="425">
        <v>0</v>
      </c>
      <c r="AM137" s="423"/>
      <c r="AN137" s="416"/>
      <c r="AO137" s="417"/>
      <c r="AP137" s="424"/>
      <c r="AQ137" s="425">
        <v>0</v>
      </c>
      <c r="AR137" s="423"/>
      <c r="AS137" s="416"/>
      <c r="AT137" s="417"/>
      <c r="AU137" s="424"/>
      <c r="AV137" s="425">
        <v>0</v>
      </c>
      <c r="AW137" s="423"/>
      <c r="AX137" s="416"/>
      <c r="AY137" s="417"/>
      <c r="AZ137" s="424"/>
      <c r="BA137" s="425">
        <v>0</v>
      </c>
      <c r="BB137" s="423"/>
      <c r="BC137" s="416"/>
      <c r="BD137" s="417"/>
      <c r="BE137" s="424"/>
      <c r="BF137" s="425">
        <v>0</v>
      </c>
      <c r="BG137" s="423"/>
      <c r="BH137" s="416"/>
      <c r="BI137" s="417"/>
      <c r="BJ137" s="424"/>
      <c r="BK137" s="425">
        <v>0</v>
      </c>
      <c r="BL137" s="423"/>
      <c r="BM137" s="416"/>
      <c r="BN137" s="417"/>
      <c r="BO137" s="424"/>
      <c r="BP137" s="425">
        <v>0</v>
      </c>
      <c r="BQ137" s="423"/>
      <c r="BR137" s="416"/>
      <c r="BS137" s="417"/>
      <c r="BT137" s="424"/>
      <c r="BU137" s="425">
        <f>SUM(M137:BP137)</f>
        <v>0</v>
      </c>
      <c r="BV137" s="423"/>
      <c r="BW137" s="416"/>
      <c r="BX137" s="417"/>
      <c r="BY137" s="424"/>
      <c r="BZ137" s="425">
        <v>0</v>
      </c>
      <c r="CA137" s="423"/>
      <c r="CB137" s="416"/>
      <c r="CC137" s="417"/>
      <c r="CD137" s="424"/>
      <c r="CE137" s="425">
        <v>0</v>
      </c>
      <c r="CF137" s="423"/>
      <c r="CG137" s="416"/>
      <c r="CH137" s="417"/>
      <c r="CI137" s="424"/>
      <c r="CJ137" s="425">
        <v>0</v>
      </c>
      <c r="CK137" s="423"/>
      <c r="CL137" s="416"/>
      <c r="CM137" s="417"/>
      <c r="CN137" s="424"/>
      <c r="CO137" s="425">
        <v>0</v>
      </c>
      <c r="CP137" s="423"/>
      <c r="CQ137" s="416"/>
      <c r="CR137" s="417"/>
      <c r="CS137" s="424"/>
      <c r="CT137" s="425">
        <v>0</v>
      </c>
      <c r="CU137" s="423"/>
      <c r="CV137" s="416"/>
      <c r="CW137" s="417"/>
      <c r="CX137" s="424"/>
      <c r="CY137" s="425">
        <v>0</v>
      </c>
      <c r="CZ137" s="423"/>
      <c r="DA137" s="416"/>
      <c r="DB137" s="417"/>
      <c r="DC137" s="424"/>
      <c r="DD137" s="425">
        <v>0</v>
      </c>
      <c r="DE137" s="423"/>
      <c r="DF137" s="416"/>
      <c r="DG137" s="417"/>
      <c r="DH137" s="424"/>
      <c r="DI137" s="425">
        <v>0</v>
      </c>
      <c r="DJ137" s="423"/>
      <c r="DK137" s="416"/>
      <c r="DL137" s="417"/>
      <c r="DM137" s="424"/>
      <c r="DN137" s="425">
        <v>0</v>
      </c>
      <c r="DO137" s="423"/>
      <c r="DP137" s="416"/>
      <c r="DQ137" s="417"/>
      <c r="DR137" s="424"/>
      <c r="DS137" s="425">
        <v>0</v>
      </c>
      <c r="DT137" s="423"/>
      <c r="DU137" s="416"/>
      <c r="DV137" s="417"/>
      <c r="DW137" s="424"/>
      <c r="DX137" s="425">
        <v>0</v>
      </c>
      <c r="DY137" s="423"/>
      <c r="DZ137" s="416"/>
      <c r="EA137" s="417"/>
      <c r="EB137" s="424"/>
      <c r="EC137" s="425">
        <v>0</v>
      </c>
      <c r="ED137" s="423"/>
      <c r="EE137" s="416"/>
      <c r="EF137" s="417"/>
      <c r="EG137" s="424"/>
      <c r="EH137" s="425">
        <v>0</v>
      </c>
      <c r="EI137" s="423"/>
      <c r="EJ137" s="416"/>
      <c r="EK137" s="417"/>
      <c r="EL137" s="424"/>
      <c r="EM137" s="425">
        <f>SUM(CE137:CE137)</f>
        <v>0</v>
      </c>
      <c r="EN137" s="462"/>
      <c r="EP137" s="301"/>
      <c r="EQ137" s="290"/>
      <c r="ER137" s="290"/>
    </row>
    <row r="138" spans="4:148" hidden="1" x14ac:dyDescent="0.35">
      <c r="D138" s="301"/>
      <c r="F138" s="313"/>
      <c r="H138" s="416"/>
      <c r="I138" s="416"/>
      <c r="J138" s="416"/>
      <c r="K138" s="417"/>
      <c r="L138" s="416"/>
      <c r="M138" s="416"/>
      <c r="N138" s="416"/>
      <c r="O138" s="416"/>
      <c r="P138" s="417"/>
      <c r="Q138" s="416"/>
      <c r="R138" s="416"/>
      <c r="S138" s="416"/>
      <c r="T138" s="416"/>
      <c r="U138" s="417"/>
      <c r="V138" s="416"/>
      <c r="W138" s="416"/>
      <c r="X138" s="416"/>
      <c r="Y138" s="416"/>
      <c r="Z138" s="417"/>
      <c r="AA138" s="416"/>
      <c r="AB138" s="416"/>
      <c r="AC138" s="416"/>
      <c r="AD138" s="416"/>
      <c r="AE138" s="417"/>
      <c r="AF138" s="416"/>
      <c r="AG138" s="416"/>
      <c r="AH138" s="416"/>
      <c r="AI138" s="416"/>
      <c r="AJ138" s="417"/>
      <c r="AK138" s="416"/>
      <c r="AL138" s="416"/>
      <c r="AM138" s="416"/>
      <c r="AN138" s="416"/>
      <c r="AO138" s="417"/>
      <c r="AP138" s="416"/>
      <c r="AQ138" s="416"/>
      <c r="AR138" s="416"/>
      <c r="AS138" s="416"/>
      <c r="AT138" s="417"/>
      <c r="AU138" s="416"/>
      <c r="AV138" s="416"/>
      <c r="AW138" s="416"/>
      <c r="AX138" s="416"/>
      <c r="AY138" s="417"/>
      <c r="AZ138" s="416"/>
      <c r="BA138" s="416"/>
      <c r="BB138" s="416"/>
      <c r="BC138" s="416"/>
      <c r="BD138" s="417"/>
      <c r="BE138" s="416"/>
      <c r="BF138" s="416"/>
      <c r="BG138" s="416"/>
      <c r="BH138" s="416"/>
      <c r="BI138" s="417"/>
      <c r="BJ138" s="416"/>
      <c r="BK138" s="416"/>
      <c r="BL138" s="416"/>
      <c r="BM138" s="416"/>
      <c r="BN138" s="417"/>
      <c r="BO138" s="416"/>
      <c r="BP138" s="416"/>
      <c r="BQ138" s="416"/>
      <c r="BR138" s="416"/>
      <c r="BS138" s="417"/>
      <c r="BT138" s="416"/>
      <c r="BU138" s="416"/>
      <c r="BV138" s="416"/>
      <c r="BW138" s="416"/>
      <c r="BX138" s="417"/>
      <c r="BY138" s="416"/>
      <c r="BZ138" s="416"/>
      <c r="CA138" s="416"/>
      <c r="CB138" s="416"/>
      <c r="CC138" s="417"/>
      <c r="CD138" s="416"/>
      <c r="CE138" s="416"/>
      <c r="CF138" s="416"/>
      <c r="CG138" s="416"/>
      <c r="CH138" s="417"/>
      <c r="CI138" s="416"/>
      <c r="CJ138" s="416"/>
      <c r="CK138" s="416"/>
      <c r="CL138" s="416"/>
      <c r="CM138" s="417"/>
      <c r="CN138" s="416"/>
      <c r="CO138" s="416"/>
      <c r="CP138" s="416"/>
      <c r="CQ138" s="416"/>
      <c r="CR138" s="417"/>
      <c r="CS138" s="416"/>
      <c r="CT138" s="416"/>
      <c r="CU138" s="416"/>
      <c r="CV138" s="416"/>
      <c r="CW138" s="417"/>
      <c r="CX138" s="416"/>
      <c r="CY138" s="416"/>
      <c r="CZ138" s="416"/>
      <c r="DA138" s="416"/>
      <c r="DB138" s="417"/>
      <c r="DC138" s="416"/>
      <c r="DD138" s="416"/>
      <c r="DE138" s="416"/>
      <c r="DF138" s="416"/>
      <c r="DG138" s="417"/>
      <c r="DH138" s="416"/>
      <c r="DI138" s="416"/>
      <c r="DJ138" s="416"/>
      <c r="DK138" s="416"/>
      <c r="DL138" s="417"/>
      <c r="DM138" s="416"/>
      <c r="DN138" s="416"/>
      <c r="DO138" s="416"/>
      <c r="DP138" s="416"/>
      <c r="DQ138" s="417"/>
      <c r="DR138" s="416"/>
      <c r="DS138" s="416"/>
      <c r="DT138" s="416"/>
      <c r="DU138" s="416"/>
      <c r="DV138" s="417"/>
      <c r="DW138" s="416"/>
      <c r="DX138" s="416"/>
      <c r="DY138" s="416"/>
      <c r="DZ138" s="416"/>
      <c r="EA138" s="417"/>
      <c r="EB138" s="416"/>
      <c r="EC138" s="416"/>
      <c r="ED138" s="416"/>
      <c r="EE138" s="416"/>
      <c r="EF138" s="417"/>
      <c r="EG138" s="416"/>
      <c r="EH138" s="416"/>
      <c r="EI138" s="416"/>
      <c r="EJ138" s="416"/>
      <c r="EK138" s="417"/>
      <c r="EL138" s="416"/>
      <c r="EM138" s="416"/>
      <c r="EP138" s="301"/>
      <c r="EQ138" s="290"/>
      <c r="ER138" s="290"/>
    </row>
    <row r="139" spans="4:148" x14ac:dyDescent="0.35">
      <c r="D139" s="301" t="s">
        <v>345</v>
      </c>
      <c r="F139" s="313"/>
      <c r="H139" s="416">
        <f>SUM(H140:H140)</f>
        <v>0</v>
      </c>
      <c r="I139" s="416"/>
      <c r="J139" s="416"/>
      <c r="K139" s="417"/>
      <c r="L139" s="416"/>
      <c r="M139" s="416">
        <f>SUM(M140:M140)</f>
        <v>0</v>
      </c>
      <c r="N139" s="416"/>
      <c r="O139" s="416"/>
      <c r="P139" s="417"/>
      <c r="Q139" s="416"/>
      <c r="R139" s="416">
        <f>SUM(R140:R140)</f>
        <v>0</v>
      </c>
      <c r="S139" s="416"/>
      <c r="T139" s="416"/>
      <c r="U139" s="417"/>
      <c r="V139" s="416"/>
      <c r="W139" s="416">
        <f>SUM(W140:W140)</f>
        <v>0</v>
      </c>
      <c r="X139" s="416"/>
      <c r="Y139" s="416"/>
      <c r="Z139" s="417"/>
      <c r="AA139" s="416"/>
      <c r="AB139" s="416">
        <f>SUM(AB140:AB140)</f>
        <v>0</v>
      </c>
      <c r="AC139" s="416"/>
      <c r="AD139" s="416"/>
      <c r="AE139" s="417"/>
      <c r="AF139" s="416"/>
      <c r="AG139" s="416">
        <f>SUM(AG140:AG140)</f>
        <v>0</v>
      </c>
      <c r="AH139" s="416"/>
      <c r="AI139" s="416"/>
      <c r="AJ139" s="417"/>
      <c r="AK139" s="416"/>
      <c r="AL139" s="416">
        <f>SUM(AL140:AL140)</f>
        <v>0</v>
      </c>
      <c r="AM139" s="416"/>
      <c r="AN139" s="416"/>
      <c r="AO139" s="417"/>
      <c r="AP139" s="416"/>
      <c r="AQ139" s="416">
        <f>SUM(AQ140:AQ140)</f>
        <v>0</v>
      </c>
      <c r="AR139" s="416"/>
      <c r="AS139" s="416"/>
      <c r="AT139" s="417"/>
      <c r="AU139" s="416"/>
      <c r="AV139" s="416">
        <f>SUM(AV140:AV140)</f>
        <v>0</v>
      </c>
      <c r="AW139" s="416"/>
      <c r="AX139" s="416"/>
      <c r="AY139" s="417"/>
      <c r="AZ139" s="416"/>
      <c r="BA139" s="416">
        <f>SUM(BA140:BA140)</f>
        <v>0</v>
      </c>
      <c r="BB139" s="416"/>
      <c r="BC139" s="416"/>
      <c r="BD139" s="417"/>
      <c r="BE139" s="416"/>
      <c r="BF139" s="416">
        <f>SUM(BF140:BF140)</f>
        <v>0</v>
      </c>
      <c r="BG139" s="416"/>
      <c r="BH139" s="416"/>
      <c r="BI139" s="417"/>
      <c r="BJ139" s="416"/>
      <c r="BK139" s="416">
        <f>SUM(BK140:BK140)</f>
        <v>0</v>
      </c>
      <c r="BL139" s="416"/>
      <c r="BM139" s="416"/>
      <c r="BN139" s="417"/>
      <c r="BO139" s="416"/>
      <c r="BP139" s="416">
        <f>SUM(BP140:BP140)</f>
        <v>0</v>
      </c>
      <c r="BQ139" s="416"/>
      <c r="BR139" s="416"/>
      <c r="BS139" s="417"/>
      <c r="BT139" s="416"/>
      <c r="BU139" s="416">
        <f>SUM(BU140:BU140)</f>
        <v>0</v>
      </c>
      <c r="BV139" s="416"/>
      <c r="BW139" s="416"/>
      <c r="BX139" s="417"/>
      <c r="BY139" s="416"/>
      <c r="BZ139" s="416">
        <f>SUM(BZ140:BZ140)</f>
        <v>1586561</v>
      </c>
      <c r="CA139" s="416"/>
      <c r="CB139" s="416"/>
      <c r="CC139" s="417"/>
      <c r="CD139" s="416"/>
      <c r="CE139" s="416">
        <f>SUM(CE140:CE140)</f>
        <v>0</v>
      </c>
      <c r="CF139" s="416"/>
      <c r="CG139" s="416"/>
      <c r="CH139" s="417"/>
      <c r="CI139" s="416"/>
      <c r="CJ139" s="416">
        <f>SUM(CJ140:CJ140)</f>
        <v>0</v>
      </c>
      <c r="CK139" s="416"/>
      <c r="CL139" s="416"/>
      <c r="CM139" s="417"/>
      <c r="CN139" s="416"/>
      <c r="CO139" s="416">
        <f>SUM(CO140:CO140)</f>
        <v>0</v>
      </c>
      <c r="CP139" s="416"/>
      <c r="CQ139" s="416"/>
      <c r="CR139" s="417"/>
      <c r="CS139" s="416"/>
      <c r="CT139" s="416">
        <f>SUM(CT140:CT140)</f>
        <v>0</v>
      </c>
      <c r="CU139" s="416"/>
      <c r="CV139" s="416"/>
      <c r="CW139" s="417"/>
      <c r="CX139" s="416"/>
      <c r="CY139" s="416">
        <f>SUM(CY140:CY140)</f>
        <v>250670</v>
      </c>
      <c r="CZ139" s="416"/>
      <c r="DA139" s="416"/>
      <c r="DB139" s="417"/>
      <c r="DC139" s="416"/>
      <c r="DD139" s="416">
        <f>SUM(DD140:DD140)</f>
        <v>0</v>
      </c>
      <c r="DE139" s="416"/>
      <c r="DF139" s="416"/>
      <c r="DG139" s="417"/>
      <c r="DH139" s="416"/>
      <c r="DI139" s="416">
        <f>SUM(DI140:DI140)</f>
        <v>0</v>
      </c>
      <c r="DJ139" s="416"/>
      <c r="DK139" s="416"/>
      <c r="DL139" s="417"/>
      <c r="DM139" s="416"/>
      <c r="DN139" s="416">
        <f>SUM(DN140:DN140)</f>
        <v>0</v>
      </c>
      <c r="DO139" s="416"/>
      <c r="DP139" s="416"/>
      <c r="DQ139" s="417"/>
      <c r="DR139" s="416"/>
      <c r="DS139" s="416">
        <f>SUM(DS140:DS140)</f>
        <v>0</v>
      </c>
      <c r="DT139" s="416"/>
      <c r="DU139" s="416"/>
      <c r="DV139" s="417"/>
      <c r="DW139" s="416"/>
      <c r="DX139" s="416">
        <f>SUM(DX140:DX140)</f>
        <v>1335891</v>
      </c>
      <c r="DY139" s="416"/>
      <c r="DZ139" s="416"/>
      <c r="EA139" s="417"/>
      <c r="EB139" s="416"/>
      <c r="EC139" s="416">
        <f>SUM(EC140:EC140)</f>
        <v>1335891</v>
      </c>
      <c r="ED139" s="416"/>
      <c r="EE139" s="416"/>
      <c r="EF139" s="417"/>
      <c r="EG139" s="416"/>
      <c r="EH139" s="416">
        <f>SUM(EH140:EH140)</f>
        <v>-1335891</v>
      </c>
      <c r="EI139" s="416"/>
      <c r="EJ139" s="416"/>
      <c r="EK139" s="417"/>
      <c r="EL139" s="416"/>
      <c r="EM139" s="416">
        <f>SUM(EM140:EM140)</f>
        <v>0</v>
      </c>
      <c r="EP139" s="301"/>
      <c r="EQ139" s="290"/>
      <c r="ER139" s="290"/>
    </row>
    <row r="140" spans="4:148" x14ac:dyDescent="0.35">
      <c r="D140" s="301" t="s">
        <v>338</v>
      </c>
      <c r="F140" s="313"/>
      <c r="G140" s="421"/>
      <c r="H140" s="425">
        <v>0</v>
      </c>
      <c r="I140" s="423"/>
      <c r="J140" s="416"/>
      <c r="K140" s="417"/>
      <c r="L140" s="424"/>
      <c r="M140" s="425">
        <v>0</v>
      </c>
      <c r="N140" s="423"/>
      <c r="O140" s="416"/>
      <c r="P140" s="417"/>
      <c r="Q140" s="424"/>
      <c r="R140" s="425">
        <v>0</v>
      </c>
      <c r="S140" s="423"/>
      <c r="T140" s="416"/>
      <c r="U140" s="417"/>
      <c r="V140" s="424"/>
      <c r="W140" s="425">
        <v>0</v>
      </c>
      <c r="X140" s="423"/>
      <c r="Y140" s="416"/>
      <c r="Z140" s="417"/>
      <c r="AA140" s="424"/>
      <c r="AB140" s="425">
        <v>0</v>
      </c>
      <c r="AC140" s="423"/>
      <c r="AD140" s="416"/>
      <c r="AE140" s="417"/>
      <c r="AF140" s="424"/>
      <c r="AG140" s="425">
        <v>0</v>
      </c>
      <c r="AH140" s="423"/>
      <c r="AI140" s="416"/>
      <c r="AJ140" s="417"/>
      <c r="AK140" s="424"/>
      <c r="AL140" s="425">
        <v>0</v>
      </c>
      <c r="AM140" s="423"/>
      <c r="AN140" s="416"/>
      <c r="AO140" s="417"/>
      <c r="AP140" s="424"/>
      <c r="AQ140" s="425">
        <v>0</v>
      </c>
      <c r="AR140" s="423"/>
      <c r="AS140" s="416"/>
      <c r="AT140" s="417"/>
      <c r="AU140" s="424"/>
      <c r="AV140" s="425">
        <v>0</v>
      </c>
      <c r="AW140" s="423"/>
      <c r="AX140" s="416"/>
      <c r="AY140" s="417"/>
      <c r="AZ140" s="424"/>
      <c r="BA140" s="425">
        <v>0</v>
      </c>
      <c r="BB140" s="423"/>
      <c r="BC140" s="416"/>
      <c r="BD140" s="417"/>
      <c r="BE140" s="424"/>
      <c r="BF140" s="425">
        <v>0</v>
      </c>
      <c r="BG140" s="423"/>
      <c r="BH140" s="416"/>
      <c r="BI140" s="417"/>
      <c r="BJ140" s="424"/>
      <c r="BK140" s="425">
        <v>0</v>
      </c>
      <c r="BL140" s="423"/>
      <c r="BM140" s="416"/>
      <c r="BN140" s="417"/>
      <c r="BO140" s="424"/>
      <c r="BP140" s="425">
        <v>0</v>
      </c>
      <c r="BQ140" s="423"/>
      <c r="BR140" s="416"/>
      <c r="BS140" s="417"/>
      <c r="BT140" s="424"/>
      <c r="BU140" s="425">
        <f>SUM(M140:BP140)</f>
        <v>0</v>
      </c>
      <c r="BV140" s="423"/>
      <c r="BW140" s="416"/>
      <c r="BX140" s="417"/>
      <c r="BY140" s="424"/>
      <c r="BZ140" s="425">
        <v>1586561</v>
      </c>
      <c r="CA140" s="423"/>
      <c r="CB140" s="416"/>
      <c r="CC140" s="417"/>
      <c r="CD140" s="424"/>
      <c r="CE140" s="425">
        <v>0</v>
      </c>
      <c r="CF140" s="423"/>
      <c r="CG140" s="416"/>
      <c r="CH140" s="417"/>
      <c r="CI140" s="424"/>
      <c r="CJ140" s="425">
        <v>0</v>
      </c>
      <c r="CK140" s="423"/>
      <c r="CL140" s="416"/>
      <c r="CM140" s="417"/>
      <c r="CN140" s="424"/>
      <c r="CO140" s="425">
        <v>0</v>
      </c>
      <c r="CP140" s="423"/>
      <c r="CQ140" s="416"/>
      <c r="CR140" s="417"/>
      <c r="CS140" s="424"/>
      <c r="CT140" s="425">
        <v>0</v>
      </c>
      <c r="CU140" s="423"/>
      <c r="CV140" s="416"/>
      <c r="CW140" s="417"/>
      <c r="CX140" s="424"/>
      <c r="CY140" s="425">
        <v>250670</v>
      </c>
      <c r="CZ140" s="423"/>
      <c r="DA140" s="416"/>
      <c r="DB140" s="417"/>
      <c r="DC140" s="424"/>
      <c r="DD140" s="425">
        <v>0</v>
      </c>
      <c r="DE140" s="423"/>
      <c r="DF140" s="416"/>
      <c r="DG140" s="417"/>
      <c r="DH140" s="424"/>
      <c r="DI140" s="425">
        <v>0</v>
      </c>
      <c r="DJ140" s="423"/>
      <c r="DK140" s="416"/>
      <c r="DL140" s="417"/>
      <c r="DM140" s="424"/>
      <c r="DN140" s="425">
        <v>0</v>
      </c>
      <c r="DO140" s="423"/>
      <c r="DP140" s="416"/>
      <c r="DQ140" s="417"/>
      <c r="DR140" s="424"/>
      <c r="DS140" s="425">
        <v>0</v>
      </c>
      <c r="DT140" s="423"/>
      <c r="DU140" s="416"/>
      <c r="DV140" s="417"/>
      <c r="DW140" s="424"/>
      <c r="DX140" s="425">
        <v>1335891</v>
      </c>
      <c r="DY140" s="423"/>
      <c r="DZ140" s="416"/>
      <c r="EA140" s="417"/>
      <c r="EB140" s="424"/>
      <c r="EC140" s="425">
        <v>1335891</v>
      </c>
      <c r="ED140" s="423"/>
      <c r="EE140" s="416"/>
      <c r="EF140" s="417"/>
      <c r="EG140" s="424"/>
      <c r="EH140" s="425">
        <v>-1335891</v>
      </c>
      <c r="EI140" s="423"/>
      <c r="EJ140" s="416"/>
      <c r="EK140" s="417"/>
      <c r="EL140" s="424"/>
      <c r="EM140" s="425">
        <f t="shared" ref="EM140" si="7">SUM(CE140)</f>
        <v>0</v>
      </c>
      <c r="EN140" s="462"/>
      <c r="EP140" s="301"/>
      <c r="EQ140" s="290"/>
      <c r="ER140" s="290"/>
    </row>
    <row r="141" spans="4:148" x14ac:dyDescent="0.35">
      <c r="D141" s="301"/>
      <c r="F141" s="313"/>
      <c r="H141" s="416"/>
      <c r="I141" s="416"/>
      <c r="J141" s="416"/>
      <c r="K141" s="417"/>
      <c r="L141" s="416"/>
      <c r="M141" s="416"/>
      <c r="N141" s="416"/>
      <c r="O141" s="416"/>
      <c r="P141" s="417"/>
      <c r="Q141" s="416"/>
      <c r="R141" s="416"/>
      <c r="S141" s="416"/>
      <c r="T141" s="416"/>
      <c r="U141" s="417"/>
      <c r="V141" s="416"/>
      <c r="W141" s="416"/>
      <c r="X141" s="416"/>
      <c r="Y141" s="416"/>
      <c r="Z141" s="417"/>
      <c r="AA141" s="416"/>
      <c r="AB141" s="416"/>
      <c r="AC141" s="416"/>
      <c r="AD141" s="416"/>
      <c r="AE141" s="417"/>
      <c r="AF141" s="416"/>
      <c r="AG141" s="416"/>
      <c r="AH141" s="416"/>
      <c r="AI141" s="416"/>
      <c r="AJ141" s="417"/>
      <c r="AK141" s="416"/>
      <c r="AL141" s="416"/>
      <c r="AM141" s="416"/>
      <c r="AN141" s="416"/>
      <c r="AO141" s="417"/>
      <c r="AP141" s="416"/>
      <c r="AQ141" s="416"/>
      <c r="AR141" s="416"/>
      <c r="AS141" s="416"/>
      <c r="AT141" s="417"/>
      <c r="AU141" s="416"/>
      <c r="AV141" s="416"/>
      <c r="AW141" s="416"/>
      <c r="AX141" s="416"/>
      <c r="AY141" s="417"/>
      <c r="AZ141" s="416"/>
      <c r="BA141" s="416"/>
      <c r="BB141" s="416"/>
      <c r="BC141" s="416"/>
      <c r="BD141" s="417"/>
      <c r="BE141" s="416"/>
      <c r="BF141" s="416"/>
      <c r="BG141" s="416"/>
      <c r="BH141" s="416"/>
      <c r="BI141" s="417"/>
      <c r="BJ141" s="416"/>
      <c r="BK141" s="416"/>
      <c r="BL141" s="416"/>
      <c r="BM141" s="416"/>
      <c r="BN141" s="417"/>
      <c r="BO141" s="416"/>
      <c r="BP141" s="416"/>
      <c r="BQ141" s="416"/>
      <c r="BR141" s="416"/>
      <c r="BS141" s="417"/>
      <c r="BT141" s="416"/>
      <c r="BU141" s="416"/>
      <c r="BV141" s="416"/>
      <c r="BW141" s="416"/>
      <c r="BX141" s="417"/>
      <c r="BY141" s="416"/>
      <c r="BZ141" s="416"/>
      <c r="CA141" s="416"/>
      <c r="CB141" s="416"/>
      <c r="CC141" s="417"/>
      <c r="CD141" s="416"/>
      <c r="CE141" s="416"/>
      <c r="CF141" s="416"/>
      <c r="CG141" s="416"/>
      <c r="CH141" s="417"/>
      <c r="CI141" s="416"/>
      <c r="CJ141" s="416"/>
      <c r="CK141" s="416"/>
      <c r="CL141" s="416"/>
      <c r="CM141" s="417"/>
      <c r="CN141" s="416"/>
      <c r="CO141" s="416"/>
      <c r="CP141" s="416"/>
      <c r="CQ141" s="416"/>
      <c r="CR141" s="417"/>
      <c r="CS141" s="416"/>
      <c r="CT141" s="416"/>
      <c r="CU141" s="416"/>
      <c r="CV141" s="416"/>
      <c r="CW141" s="417"/>
      <c r="CX141" s="416"/>
      <c r="CY141" s="416"/>
      <c r="CZ141" s="416"/>
      <c r="DA141" s="416"/>
      <c r="DB141" s="417"/>
      <c r="DC141" s="416"/>
      <c r="DD141" s="416"/>
      <c r="DE141" s="416"/>
      <c r="DF141" s="416"/>
      <c r="DG141" s="417"/>
      <c r="DH141" s="416"/>
      <c r="DI141" s="416"/>
      <c r="DJ141" s="416"/>
      <c r="DK141" s="416"/>
      <c r="DL141" s="417"/>
      <c r="DM141" s="416"/>
      <c r="DN141" s="416"/>
      <c r="DO141" s="416"/>
      <c r="DP141" s="416"/>
      <c r="DQ141" s="417"/>
      <c r="DR141" s="416"/>
      <c r="DS141" s="416"/>
      <c r="DT141" s="416"/>
      <c r="DU141" s="416"/>
      <c r="DV141" s="417"/>
      <c r="DW141" s="416"/>
      <c r="DX141" s="416"/>
      <c r="DY141" s="416"/>
      <c r="DZ141" s="416"/>
      <c r="EA141" s="417"/>
      <c r="EB141" s="416"/>
      <c r="EC141" s="416"/>
      <c r="ED141" s="416"/>
      <c r="EE141" s="416"/>
      <c r="EF141" s="417"/>
      <c r="EG141" s="416"/>
      <c r="EH141" s="416"/>
      <c r="EI141" s="416"/>
      <c r="EJ141" s="416"/>
      <c r="EK141" s="417"/>
      <c r="EL141" s="416"/>
      <c r="EM141" s="416"/>
      <c r="EP141" s="301"/>
      <c r="EQ141" s="290"/>
      <c r="ER141" s="290"/>
    </row>
    <row r="142" spans="4:148" x14ac:dyDescent="0.35">
      <c r="D142" s="301" t="s">
        <v>346</v>
      </c>
      <c r="F142" s="313"/>
      <c r="H142" s="416">
        <f>SUM(H143:H143)</f>
        <v>0</v>
      </c>
      <c r="I142" s="416"/>
      <c r="J142" s="416"/>
      <c r="K142" s="417"/>
      <c r="L142" s="416"/>
      <c r="M142" s="416">
        <f>SUM(M143:M143)</f>
        <v>0</v>
      </c>
      <c r="N142" s="416"/>
      <c r="O142" s="416"/>
      <c r="P142" s="417"/>
      <c r="Q142" s="416"/>
      <c r="R142" s="416">
        <f>SUM(R143:R143)</f>
        <v>0</v>
      </c>
      <c r="S142" s="416"/>
      <c r="T142" s="416"/>
      <c r="U142" s="417"/>
      <c r="V142" s="416"/>
      <c r="W142" s="416">
        <f>SUM(W143:W143)</f>
        <v>0</v>
      </c>
      <c r="X142" s="416"/>
      <c r="Y142" s="416"/>
      <c r="Z142" s="417"/>
      <c r="AA142" s="416"/>
      <c r="AB142" s="416">
        <f>SUM(AB143:AB143)</f>
        <v>0</v>
      </c>
      <c r="AC142" s="416"/>
      <c r="AD142" s="416"/>
      <c r="AE142" s="417"/>
      <c r="AF142" s="416"/>
      <c r="AG142" s="416">
        <f>SUM(AG143:AG143)</f>
        <v>0</v>
      </c>
      <c r="AH142" s="416"/>
      <c r="AI142" s="416"/>
      <c r="AJ142" s="417"/>
      <c r="AK142" s="416"/>
      <c r="AL142" s="416">
        <f>SUM(AL143:AL143)</f>
        <v>0</v>
      </c>
      <c r="AM142" s="416"/>
      <c r="AN142" s="416"/>
      <c r="AO142" s="417"/>
      <c r="AP142" s="416"/>
      <c r="AQ142" s="416">
        <f>SUM(AQ143:AQ143)</f>
        <v>0</v>
      </c>
      <c r="AR142" s="416"/>
      <c r="AS142" s="416"/>
      <c r="AT142" s="417"/>
      <c r="AU142" s="416"/>
      <c r="AV142" s="416">
        <f>SUM(AV143:AV143)</f>
        <v>0</v>
      </c>
      <c r="AW142" s="416"/>
      <c r="AX142" s="416"/>
      <c r="AY142" s="417"/>
      <c r="AZ142" s="416"/>
      <c r="BA142" s="416">
        <f>SUM(BA143:BA143)</f>
        <v>0</v>
      </c>
      <c r="BB142" s="416"/>
      <c r="BC142" s="416"/>
      <c r="BD142" s="417"/>
      <c r="BE142" s="416"/>
      <c r="BF142" s="416">
        <f>SUM(BF143:BF143)</f>
        <v>0</v>
      </c>
      <c r="BG142" s="416"/>
      <c r="BH142" s="416"/>
      <c r="BI142" s="417"/>
      <c r="BJ142" s="416"/>
      <c r="BK142" s="416">
        <f>SUM(BK143:BK143)</f>
        <v>0</v>
      </c>
      <c r="BL142" s="416"/>
      <c r="BM142" s="416"/>
      <c r="BN142" s="417"/>
      <c r="BO142" s="416"/>
      <c r="BP142" s="416">
        <f>SUM(BP143:BP143)</f>
        <v>0</v>
      </c>
      <c r="BQ142" s="416"/>
      <c r="BR142" s="416"/>
      <c r="BS142" s="417"/>
      <c r="BT142" s="416"/>
      <c r="BU142" s="416">
        <f>SUM(BU143:BU143)</f>
        <v>0</v>
      </c>
      <c r="BV142" s="416"/>
      <c r="BW142" s="416"/>
      <c r="BX142" s="417"/>
      <c r="BY142" s="416"/>
      <c r="BZ142" s="416">
        <f>SUM(BZ143:BZ143)</f>
        <v>519406</v>
      </c>
      <c r="CA142" s="416"/>
      <c r="CB142" s="416"/>
      <c r="CC142" s="417"/>
      <c r="CD142" s="416"/>
      <c r="CE142" s="416">
        <f>SUM(CE143:CE143)</f>
        <v>0</v>
      </c>
      <c r="CF142" s="416"/>
      <c r="CG142" s="416"/>
      <c r="CH142" s="417"/>
      <c r="CI142" s="416"/>
      <c r="CJ142" s="416">
        <f>SUM(CJ143:CJ143)</f>
        <v>0</v>
      </c>
      <c r="CK142" s="416"/>
      <c r="CL142" s="416"/>
      <c r="CM142" s="417"/>
      <c r="CN142" s="416"/>
      <c r="CO142" s="416">
        <f>SUM(CO143:CO143)</f>
        <v>0</v>
      </c>
      <c r="CP142" s="416"/>
      <c r="CQ142" s="416"/>
      <c r="CR142" s="417"/>
      <c r="CS142" s="416"/>
      <c r="CT142" s="416">
        <f>SUM(CT143:CT143)</f>
        <v>0</v>
      </c>
      <c r="CU142" s="416"/>
      <c r="CV142" s="416"/>
      <c r="CW142" s="417"/>
      <c r="CX142" s="416"/>
      <c r="CY142" s="416">
        <f>SUM(CY143:CY143)</f>
        <v>0</v>
      </c>
      <c r="CZ142" s="416"/>
      <c r="DA142" s="416"/>
      <c r="DB142" s="417"/>
      <c r="DC142" s="416"/>
      <c r="DD142" s="416">
        <f>SUM(DD143:DD143)</f>
        <v>0</v>
      </c>
      <c r="DE142" s="416"/>
      <c r="DF142" s="416"/>
      <c r="DG142" s="417"/>
      <c r="DH142" s="416"/>
      <c r="DI142" s="416">
        <f>SUM(DI143:DI143)</f>
        <v>0</v>
      </c>
      <c r="DJ142" s="416"/>
      <c r="DK142" s="416"/>
      <c r="DL142" s="417"/>
      <c r="DM142" s="416"/>
      <c r="DN142" s="416">
        <f>SUM(DN143:DN143)</f>
        <v>0</v>
      </c>
      <c r="DO142" s="416"/>
      <c r="DP142" s="416"/>
      <c r="DQ142" s="417"/>
      <c r="DR142" s="416"/>
      <c r="DS142" s="416">
        <f>SUM(DS143:DS143)</f>
        <v>0</v>
      </c>
      <c r="DT142" s="416"/>
      <c r="DU142" s="416"/>
      <c r="DV142" s="417"/>
      <c r="DW142" s="416"/>
      <c r="DX142" s="416">
        <f>SUM(DX143:DX143)</f>
        <v>145112</v>
      </c>
      <c r="DY142" s="416"/>
      <c r="DZ142" s="416"/>
      <c r="EA142" s="417"/>
      <c r="EB142" s="416"/>
      <c r="EC142" s="416">
        <f>SUM(EC143:EC143)</f>
        <v>374294</v>
      </c>
      <c r="ED142" s="416"/>
      <c r="EE142" s="416"/>
      <c r="EF142" s="417"/>
      <c r="EG142" s="416"/>
      <c r="EH142" s="416">
        <f>SUM(EH143:EH143)</f>
        <v>0</v>
      </c>
      <c r="EI142" s="416"/>
      <c r="EJ142" s="416"/>
      <c r="EK142" s="417"/>
      <c r="EL142" s="416"/>
      <c r="EM142" s="416">
        <f>SUM(EM143:EM143)</f>
        <v>0</v>
      </c>
      <c r="EP142" s="301"/>
      <c r="EQ142" s="290"/>
      <c r="ER142" s="290"/>
    </row>
    <row r="143" spans="4:148" x14ac:dyDescent="0.35">
      <c r="D143" s="301" t="s">
        <v>338</v>
      </c>
      <c r="F143" s="313"/>
      <c r="G143" s="421"/>
      <c r="H143" s="425">
        <v>0</v>
      </c>
      <c r="I143" s="423"/>
      <c r="J143" s="416"/>
      <c r="K143" s="417"/>
      <c r="L143" s="424"/>
      <c r="M143" s="425">
        <v>0</v>
      </c>
      <c r="N143" s="423"/>
      <c r="O143" s="416"/>
      <c r="P143" s="417"/>
      <c r="Q143" s="424"/>
      <c r="R143" s="425">
        <v>0</v>
      </c>
      <c r="S143" s="423"/>
      <c r="T143" s="416"/>
      <c r="U143" s="417"/>
      <c r="V143" s="424"/>
      <c r="W143" s="425">
        <v>0</v>
      </c>
      <c r="X143" s="423"/>
      <c r="Y143" s="416"/>
      <c r="Z143" s="417"/>
      <c r="AA143" s="424"/>
      <c r="AB143" s="425">
        <v>0</v>
      </c>
      <c r="AC143" s="423"/>
      <c r="AD143" s="416"/>
      <c r="AE143" s="417"/>
      <c r="AF143" s="424"/>
      <c r="AG143" s="425">
        <v>0</v>
      </c>
      <c r="AH143" s="423"/>
      <c r="AI143" s="416"/>
      <c r="AJ143" s="417"/>
      <c r="AK143" s="424"/>
      <c r="AL143" s="425">
        <v>0</v>
      </c>
      <c r="AM143" s="423"/>
      <c r="AN143" s="416"/>
      <c r="AO143" s="417"/>
      <c r="AP143" s="424"/>
      <c r="AQ143" s="425">
        <v>0</v>
      </c>
      <c r="AR143" s="423"/>
      <c r="AS143" s="416"/>
      <c r="AT143" s="417"/>
      <c r="AU143" s="424"/>
      <c r="AV143" s="425">
        <v>0</v>
      </c>
      <c r="AW143" s="423"/>
      <c r="AX143" s="416"/>
      <c r="AY143" s="417"/>
      <c r="AZ143" s="424"/>
      <c r="BA143" s="425">
        <v>0</v>
      </c>
      <c r="BB143" s="423"/>
      <c r="BC143" s="416"/>
      <c r="BD143" s="417"/>
      <c r="BE143" s="424"/>
      <c r="BF143" s="425">
        <v>0</v>
      </c>
      <c r="BG143" s="423"/>
      <c r="BH143" s="416"/>
      <c r="BI143" s="417"/>
      <c r="BJ143" s="424"/>
      <c r="BK143" s="425">
        <v>0</v>
      </c>
      <c r="BL143" s="423"/>
      <c r="BM143" s="416"/>
      <c r="BN143" s="417"/>
      <c r="BO143" s="424"/>
      <c r="BP143" s="425">
        <v>0</v>
      </c>
      <c r="BQ143" s="423"/>
      <c r="BR143" s="416"/>
      <c r="BS143" s="417"/>
      <c r="BT143" s="424"/>
      <c r="BU143" s="425">
        <f>SUM(M143:BP143)</f>
        <v>0</v>
      </c>
      <c r="BV143" s="423"/>
      <c r="BW143" s="416"/>
      <c r="BX143" s="417"/>
      <c r="BY143" s="424"/>
      <c r="BZ143" s="425">
        <v>519406</v>
      </c>
      <c r="CA143" s="423"/>
      <c r="CB143" s="416"/>
      <c r="CC143" s="417"/>
      <c r="CD143" s="424"/>
      <c r="CE143" s="425">
        <v>0</v>
      </c>
      <c r="CF143" s="423"/>
      <c r="CG143" s="416"/>
      <c r="CH143" s="417"/>
      <c r="CI143" s="424"/>
      <c r="CJ143" s="425">
        <v>0</v>
      </c>
      <c r="CK143" s="423"/>
      <c r="CL143" s="416"/>
      <c r="CM143" s="417"/>
      <c r="CN143" s="424"/>
      <c r="CO143" s="425">
        <v>0</v>
      </c>
      <c r="CP143" s="423"/>
      <c r="CQ143" s="416"/>
      <c r="CR143" s="417"/>
      <c r="CS143" s="424"/>
      <c r="CT143" s="425">
        <v>0</v>
      </c>
      <c r="CU143" s="423"/>
      <c r="CV143" s="416"/>
      <c r="CW143" s="417"/>
      <c r="CX143" s="424"/>
      <c r="CY143" s="425">
        <v>0</v>
      </c>
      <c r="CZ143" s="423"/>
      <c r="DA143" s="416"/>
      <c r="DB143" s="417"/>
      <c r="DC143" s="424"/>
      <c r="DD143" s="425">
        <v>0</v>
      </c>
      <c r="DE143" s="423"/>
      <c r="DF143" s="416"/>
      <c r="DG143" s="417"/>
      <c r="DH143" s="424"/>
      <c r="DI143" s="425">
        <v>0</v>
      </c>
      <c r="DJ143" s="423"/>
      <c r="DK143" s="416"/>
      <c r="DL143" s="417"/>
      <c r="DM143" s="424"/>
      <c r="DN143" s="425">
        <v>0</v>
      </c>
      <c r="DO143" s="423"/>
      <c r="DP143" s="416"/>
      <c r="DQ143" s="417"/>
      <c r="DR143" s="424"/>
      <c r="DS143" s="425">
        <v>0</v>
      </c>
      <c r="DT143" s="423"/>
      <c r="DU143" s="416"/>
      <c r="DV143" s="417"/>
      <c r="DW143" s="424"/>
      <c r="DX143" s="425">
        <v>145112</v>
      </c>
      <c r="DY143" s="423"/>
      <c r="DZ143" s="416"/>
      <c r="EA143" s="417"/>
      <c r="EB143" s="424"/>
      <c r="EC143" s="425">
        <v>374294</v>
      </c>
      <c r="ED143" s="423"/>
      <c r="EE143" s="416"/>
      <c r="EF143" s="417"/>
      <c r="EG143" s="424"/>
      <c r="EH143" s="425">
        <v>0</v>
      </c>
      <c r="EI143" s="423"/>
      <c r="EJ143" s="416"/>
      <c r="EK143" s="417"/>
      <c r="EL143" s="424"/>
      <c r="EM143" s="425">
        <f t="shared" ref="EM143" si="8">SUM(CE143)</f>
        <v>0</v>
      </c>
      <c r="EN143" s="462"/>
      <c r="EP143" s="301"/>
      <c r="EQ143" s="290"/>
      <c r="ER143" s="290"/>
    </row>
    <row r="144" spans="4:148" x14ac:dyDescent="0.35">
      <c r="D144" s="301"/>
      <c r="F144" s="313"/>
      <c r="H144" s="416"/>
      <c r="I144" s="416"/>
      <c r="J144" s="416"/>
      <c r="K144" s="417"/>
      <c r="L144" s="416"/>
      <c r="M144" s="416"/>
      <c r="N144" s="416"/>
      <c r="O144" s="416"/>
      <c r="P144" s="417"/>
      <c r="Q144" s="416"/>
      <c r="R144" s="416"/>
      <c r="S144" s="416"/>
      <c r="T144" s="416"/>
      <c r="U144" s="417"/>
      <c r="V144" s="416"/>
      <c r="W144" s="416"/>
      <c r="X144" s="416"/>
      <c r="Y144" s="416"/>
      <c r="Z144" s="417"/>
      <c r="AA144" s="416"/>
      <c r="AB144" s="416"/>
      <c r="AC144" s="416"/>
      <c r="AD144" s="416"/>
      <c r="AE144" s="417"/>
      <c r="AF144" s="416"/>
      <c r="AG144" s="416"/>
      <c r="AH144" s="416"/>
      <c r="AI144" s="416"/>
      <c r="AJ144" s="417"/>
      <c r="AK144" s="416"/>
      <c r="AL144" s="416"/>
      <c r="AM144" s="416"/>
      <c r="AN144" s="416"/>
      <c r="AO144" s="417"/>
      <c r="AP144" s="416"/>
      <c r="AQ144" s="416"/>
      <c r="AR144" s="416"/>
      <c r="AS144" s="416"/>
      <c r="AT144" s="417"/>
      <c r="AU144" s="416"/>
      <c r="AV144" s="416"/>
      <c r="AW144" s="416"/>
      <c r="AX144" s="416"/>
      <c r="AY144" s="417"/>
      <c r="AZ144" s="416"/>
      <c r="BA144" s="416"/>
      <c r="BB144" s="416"/>
      <c r="BC144" s="416"/>
      <c r="BD144" s="417"/>
      <c r="BE144" s="416"/>
      <c r="BF144" s="416"/>
      <c r="BG144" s="416"/>
      <c r="BH144" s="416"/>
      <c r="BI144" s="417"/>
      <c r="BJ144" s="416"/>
      <c r="BK144" s="416"/>
      <c r="BL144" s="416"/>
      <c r="BM144" s="416"/>
      <c r="BN144" s="417"/>
      <c r="BO144" s="416"/>
      <c r="BP144" s="416"/>
      <c r="BQ144" s="416"/>
      <c r="BR144" s="416"/>
      <c r="BS144" s="417"/>
      <c r="BT144" s="416"/>
      <c r="BU144" s="416"/>
      <c r="BV144" s="416"/>
      <c r="BW144" s="416"/>
      <c r="BX144" s="417"/>
      <c r="BY144" s="416"/>
      <c r="BZ144" s="416"/>
      <c r="CA144" s="416"/>
      <c r="CB144" s="416"/>
      <c r="CC144" s="417"/>
      <c r="CD144" s="416"/>
      <c r="CE144" s="416"/>
      <c r="CF144" s="416"/>
      <c r="CG144" s="416"/>
      <c r="CH144" s="417"/>
      <c r="CI144" s="416"/>
      <c r="CJ144" s="416"/>
      <c r="CK144" s="416"/>
      <c r="CL144" s="416"/>
      <c r="CM144" s="417"/>
      <c r="CN144" s="416"/>
      <c r="CO144" s="416"/>
      <c r="CP144" s="416"/>
      <c r="CQ144" s="416"/>
      <c r="CR144" s="417"/>
      <c r="CS144" s="416"/>
      <c r="CT144" s="416"/>
      <c r="CU144" s="416"/>
      <c r="CV144" s="416"/>
      <c r="CW144" s="417"/>
      <c r="CX144" s="416"/>
      <c r="CY144" s="416"/>
      <c r="CZ144" s="416"/>
      <c r="DA144" s="416"/>
      <c r="DB144" s="417"/>
      <c r="DC144" s="416"/>
      <c r="DD144" s="416"/>
      <c r="DE144" s="416"/>
      <c r="DF144" s="416"/>
      <c r="DG144" s="417"/>
      <c r="DH144" s="416"/>
      <c r="DI144" s="416"/>
      <c r="DJ144" s="416"/>
      <c r="DK144" s="416"/>
      <c r="DL144" s="417"/>
      <c r="DM144" s="416"/>
      <c r="DN144" s="416"/>
      <c r="DO144" s="416"/>
      <c r="DP144" s="416"/>
      <c r="DQ144" s="417"/>
      <c r="DR144" s="416"/>
      <c r="DS144" s="416"/>
      <c r="DT144" s="416"/>
      <c r="DU144" s="416"/>
      <c r="DV144" s="417"/>
      <c r="DW144" s="416"/>
      <c r="DX144" s="416"/>
      <c r="DY144" s="416"/>
      <c r="DZ144" s="416"/>
      <c r="EA144" s="417"/>
      <c r="EB144" s="416"/>
      <c r="EC144" s="416"/>
      <c r="ED144" s="416"/>
      <c r="EE144" s="416"/>
      <c r="EF144" s="417"/>
      <c r="EG144" s="416"/>
      <c r="EH144" s="416"/>
      <c r="EI144" s="416"/>
      <c r="EJ144" s="416"/>
      <c r="EK144" s="417"/>
      <c r="EL144" s="416"/>
      <c r="EM144" s="416"/>
      <c r="EP144" s="301"/>
      <c r="EQ144" s="290"/>
      <c r="ER144" s="290"/>
    </row>
    <row r="145" spans="4:148" x14ac:dyDescent="0.35">
      <c r="D145" s="301" t="s">
        <v>347</v>
      </c>
      <c r="F145" s="313"/>
      <c r="H145" s="416">
        <f>SUM(H146:H146)</f>
        <v>0</v>
      </c>
      <c r="I145" s="416"/>
      <c r="J145" s="416"/>
      <c r="K145" s="417"/>
      <c r="L145" s="416"/>
      <c r="M145" s="416">
        <f>SUM(M146:M146)</f>
        <v>0</v>
      </c>
      <c r="N145" s="416"/>
      <c r="O145" s="416"/>
      <c r="P145" s="417"/>
      <c r="Q145" s="416"/>
      <c r="R145" s="416">
        <f>SUM(R146:R146)</f>
        <v>0</v>
      </c>
      <c r="S145" s="416"/>
      <c r="T145" s="416"/>
      <c r="U145" s="417"/>
      <c r="V145" s="416"/>
      <c r="W145" s="416">
        <f>SUM(W146:W146)</f>
        <v>0</v>
      </c>
      <c r="X145" s="416"/>
      <c r="Y145" s="416"/>
      <c r="Z145" s="417"/>
      <c r="AA145" s="416"/>
      <c r="AB145" s="416">
        <f>SUM(AB146:AB146)</f>
        <v>0</v>
      </c>
      <c r="AC145" s="416"/>
      <c r="AD145" s="416"/>
      <c r="AE145" s="417"/>
      <c r="AF145" s="416"/>
      <c r="AG145" s="416">
        <f>SUM(AG146:AG146)</f>
        <v>0</v>
      </c>
      <c r="AH145" s="416"/>
      <c r="AI145" s="416"/>
      <c r="AJ145" s="417"/>
      <c r="AK145" s="416"/>
      <c r="AL145" s="416">
        <f>SUM(AL146:AL146)</f>
        <v>0</v>
      </c>
      <c r="AM145" s="416"/>
      <c r="AN145" s="416"/>
      <c r="AO145" s="417"/>
      <c r="AP145" s="416"/>
      <c r="AQ145" s="416">
        <f>SUM(AQ146:AQ146)</f>
        <v>0</v>
      </c>
      <c r="AR145" s="416"/>
      <c r="AS145" s="416"/>
      <c r="AT145" s="417"/>
      <c r="AU145" s="416"/>
      <c r="AV145" s="416">
        <f>SUM(AV146:AV146)</f>
        <v>0</v>
      </c>
      <c r="AW145" s="416"/>
      <c r="AX145" s="416"/>
      <c r="AY145" s="417"/>
      <c r="AZ145" s="416"/>
      <c r="BA145" s="416">
        <f>SUM(BA146:BA146)</f>
        <v>0</v>
      </c>
      <c r="BB145" s="416"/>
      <c r="BC145" s="416"/>
      <c r="BD145" s="417"/>
      <c r="BE145" s="416"/>
      <c r="BF145" s="416">
        <f>SUM(BF146:BF146)</f>
        <v>0</v>
      </c>
      <c r="BG145" s="416"/>
      <c r="BH145" s="416"/>
      <c r="BI145" s="417"/>
      <c r="BJ145" s="416"/>
      <c r="BK145" s="416">
        <f>SUM(BK146:BK146)</f>
        <v>0</v>
      </c>
      <c r="BL145" s="416"/>
      <c r="BM145" s="416"/>
      <c r="BN145" s="417"/>
      <c r="BO145" s="416"/>
      <c r="BP145" s="416">
        <f>SUM(BP146:BP146)</f>
        <v>0</v>
      </c>
      <c r="BQ145" s="416"/>
      <c r="BR145" s="416"/>
      <c r="BS145" s="417"/>
      <c r="BT145" s="416"/>
      <c r="BU145" s="416">
        <f>SUM(BU146:BU146)</f>
        <v>0</v>
      </c>
      <c r="BV145" s="416"/>
      <c r="BW145" s="416"/>
      <c r="BX145" s="417"/>
      <c r="BY145" s="416"/>
      <c r="BZ145" s="416">
        <f>SUM(BZ146:BZ146)</f>
        <v>2093534</v>
      </c>
      <c r="CA145" s="416"/>
      <c r="CB145" s="416"/>
      <c r="CC145" s="417"/>
      <c r="CD145" s="416"/>
      <c r="CE145" s="416">
        <f>SUM(CE146:CE146)</f>
        <v>241538</v>
      </c>
      <c r="CF145" s="416"/>
      <c r="CG145" s="416"/>
      <c r="CH145" s="417"/>
      <c r="CI145" s="416"/>
      <c r="CJ145" s="416">
        <f>SUM(CJ146:CJ146)</f>
        <v>0</v>
      </c>
      <c r="CK145" s="416"/>
      <c r="CL145" s="416"/>
      <c r="CM145" s="417"/>
      <c r="CN145" s="416"/>
      <c r="CO145" s="416">
        <f>SUM(CO146:CO146)</f>
        <v>1269940</v>
      </c>
      <c r="CP145" s="416"/>
      <c r="CQ145" s="416"/>
      <c r="CR145" s="417"/>
      <c r="CS145" s="416"/>
      <c r="CT145" s="416">
        <f>SUM(CT146:CT146)</f>
        <v>425314</v>
      </c>
      <c r="CU145" s="416"/>
      <c r="CV145" s="416"/>
      <c r="CW145" s="417"/>
      <c r="CX145" s="416"/>
      <c r="CY145" s="416">
        <f>SUM(CY146:CY146)</f>
        <v>62609</v>
      </c>
      <c r="CZ145" s="416"/>
      <c r="DA145" s="416"/>
      <c r="DB145" s="417"/>
      <c r="DC145" s="416"/>
      <c r="DD145" s="416">
        <f>SUM(DD146:DD146)</f>
        <v>89550</v>
      </c>
      <c r="DE145" s="416"/>
      <c r="DF145" s="416"/>
      <c r="DG145" s="417"/>
      <c r="DH145" s="416"/>
      <c r="DI145" s="416">
        <f>SUM(DI146:DI146)</f>
        <v>0</v>
      </c>
      <c r="DJ145" s="416"/>
      <c r="DK145" s="416"/>
      <c r="DL145" s="417"/>
      <c r="DM145" s="416"/>
      <c r="DN145" s="416">
        <f>SUM(DN146:DN146)</f>
        <v>0</v>
      </c>
      <c r="DO145" s="416"/>
      <c r="DP145" s="416"/>
      <c r="DQ145" s="417"/>
      <c r="DR145" s="416"/>
      <c r="DS145" s="416">
        <f>SUM(DS146:DS146)</f>
        <v>0</v>
      </c>
      <c r="DT145" s="416"/>
      <c r="DU145" s="416"/>
      <c r="DV145" s="417"/>
      <c r="DW145" s="416"/>
      <c r="DX145" s="416">
        <f>SUM(DX146:DX146)</f>
        <v>0</v>
      </c>
      <c r="DY145" s="416"/>
      <c r="DZ145" s="416"/>
      <c r="EA145" s="417"/>
      <c r="EB145" s="416"/>
      <c r="EC145" s="416">
        <f>SUM(EC146:EC146)</f>
        <v>0</v>
      </c>
      <c r="ED145" s="416"/>
      <c r="EE145" s="416"/>
      <c r="EF145" s="417"/>
      <c r="EG145" s="416"/>
      <c r="EH145" s="416">
        <f>SUM(EH146:EH146)</f>
        <v>4583</v>
      </c>
      <c r="EI145" s="416"/>
      <c r="EJ145" s="416"/>
      <c r="EK145" s="417"/>
      <c r="EL145" s="416"/>
      <c r="EM145" s="416">
        <f>SUM(EM146:EM146)</f>
        <v>241538</v>
      </c>
      <c r="EP145" s="301"/>
      <c r="EQ145" s="290"/>
      <c r="ER145" s="290"/>
    </row>
    <row r="146" spans="4:148" x14ac:dyDescent="0.35">
      <c r="D146" s="301" t="s">
        <v>338</v>
      </c>
      <c r="F146" s="313"/>
      <c r="G146" s="421"/>
      <c r="H146" s="425">
        <v>0</v>
      </c>
      <c r="I146" s="423"/>
      <c r="J146" s="416"/>
      <c r="K146" s="417"/>
      <c r="L146" s="424"/>
      <c r="M146" s="425">
        <v>0</v>
      </c>
      <c r="N146" s="423"/>
      <c r="O146" s="416"/>
      <c r="P146" s="417"/>
      <c r="Q146" s="424"/>
      <c r="R146" s="425">
        <v>0</v>
      </c>
      <c r="S146" s="423"/>
      <c r="T146" s="416"/>
      <c r="U146" s="417"/>
      <c r="V146" s="424"/>
      <c r="W146" s="425">
        <v>0</v>
      </c>
      <c r="X146" s="423"/>
      <c r="Y146" s="416"/>
      <c r="Z146" s="417"/>
      <c r="AA146" s="424"/>
      <c r="AB146" s="425">
        <v>0</v>
      </c>
      <c r="AC146" s="423"/>
      <c r="AD146" s="416"/>
      <c r="AE146" s="417"/>
      <c r="AF146" s="424"/>
      <c r="AG146" s="425">
        <v>0</v>
      </c>
      <c r="AH146" s="423"/>
      <c r="AI146" s="416"/>
      <c r="AJ146" s="417"/>
      <c r="AK146" s="424"/>
      <c r="AL146" s="425">
        <v>0</v>
      </c>
      <c r="AM146" s="423"/>
      <c r="AN146" s="416"/>
      <c r="AO146" s="417"/>
      <c r="AP146" s="424"/>
      <c r="AQ146" s="425">
        <v>0</v>
      </c>
      <c r="AR146" s="423"/>
      <c r="AS146" s="416"/>
      <c r="AT146" s="417"/>
      <c r="AU146" s="424"/>
      <c r="AV146" s="425">
        <v>0</v>
      </c>
      <c r="AW146" s="423"/>
      <c r="AX146" s="416"/>
      <c r="AY146" s="417"/>
      <c r="AZ146" s="424"/>
      <c r="BA146" s="425">
        <v>0</v>
      </c>
      <c r="BB146" s="423"/>
      <c r="BC146" s="416"/>
      <c r="BD146" s="417"/>
      <c r="BE146" s="424"/>
      <c r="BF146" s="425">
        <v>0</v>
      </c>
      <c r="BG146" s="423"/>
      <c r="BH146" s="416"/>
      <c r="BI146" s="417"/>
      <c r="BJ146" s="424"/>
      <c r="BK146" s="425">
        <v>0</v>
      </c>
      <c r="BL146" s="423"/>
      <c r="BM146" s="416"/>
      <c r="BN146" s="417"/>
      <c r="BO146" s="424"/>
      <c r="BP146" s="425">
        <v>0</v>
      </c>
      <c r="BQ146" s="423"/>
      <c r="BR146" s="416"/>
      <c r="BS146" s="417"/>
      <c r="BT146" s="424"/>
      <c r="BU146" s="425">
        <f>SUM(M146:BP146)</f>
        <v>0</v>
      </c>
      <c r="BV146" s="423"/>
      <c r="BW146" s="416"/>
      <c r="BX146" s="417"/>
      <c r="BY146" s="424"/>
      <c r="BZ146" s="425">
        <v>2093534</v>
      </c>
      <c r="CA146" s="423"/>
      <c r="CB146" s="416"/>
      <c r="CC146" s="417"/>
      <c r="CD146" s="424"/>
      <c r="CE146" s="425">
        <v>241538</v>
      </c>
      <c r="CF146" s="423"/>
      <c r="CG146" s="416"/>
      <c r="CH146" s="417"/>
      <c r="CI146" s="424"/>
      <c r="CJ146" s="425">
        <v>0</v>
      </c>
      <c r="CK146" s="423"/>
      <c r="CL146" s="416"/>
      <c r="CM146" s="417"/>
      <c r="CN146" s="424"/>
      <c r="CO146" s="425">
        <v>1269940</v>
      </c>
      <c r="CP146" s="423"/>
      <c r="CQ146" s="416"/>
      <c r="CR146" s="417"/>
      <c r="CS146" s="424"/>
      <c r="CT146" s="425">
        <v>425314</v>
      </c>
      <c r="CU146" s="423"/>
      <c r="CV146" s="416"/>
      <c r="CW146" s="417"/>
      <c r="CX146" s="424"/>
      <c r="CY146" s="425">
        <v>62609</v>
      </c>
      <c r="CZ146" s="423"/>
      <c r="DA146" s="416"/>
      <c r="DB146" s="417"/>
      <c r="DC146" s="424"/>
      <c r="DD146" s="425">
        <v>89550</v>
      </c>
      <c r="DE146" s="423"/>
      <c r="DF146" s="416"/>
      <c r="DG146" s="417"/>
      <c r="DH146" s="424"/>
      <c r="DI146" s="425">
        <v>0</v>
      </c>
      <c r="DJ146" s="423"/>
      <c r="DK146" s="416"/>
      <c r="DL146" s="417"/>
      <c r="DM146" s="424"/>
      <c r="DN146" s="425">
        <v>0</v>
      </c>
      <c r="DO146" s="423"/>
      <c r="DP146" s="416"/>
      <c r="DQ146" s="417"/>
      <c r="DR146" s="424"/>
      <c r="DS146" s="425">
        <v>0</v>
      </c>
      <c r="DT146" s="423"/>
      <c r="DU146" s="416"/>
      <c r="DV146" s="417"/>
      <c r="DW146" s="424"/>
      <c r="DX146" s="425">
        <v>0</v>
      </c>
      <c r="DY146" s="423"/>
      <c r="DZ146" s="416"/>
      <c r="EA146" s="417"/>
      <c r="EB146" s="424"/>
      <c r="EC146" s="425">
        <v>0</v>
      </c>
      <c r="ED146" s="423"/>
      <c r="EE146" s="416"/>
      <c r="EF146" s="417"/>
      <c r="EG146" s="424"/>
      <c r="EH146" s="425">
        <v>4583</v>
      </c>
      <c r="EI146" s="423"/>
      <c r="EJ146" s="416"/>
      <c r="EK146" s="417"/>
      <c r="EL146" s="424"/>
      <c r="EM146" s="425">
        <f t="shared" ref="EM146" si="9">SUM(CE146)</f>
        <v>241538</v>
      </c>
      <c r="EN146" s="462"/>
      <c r="EP146" s="301"/>
      <c r="EQ146" s="290"/>
      <c r="ER146" s="290"/>
    </row>
    <row r="147" spans="4:148" x14ac:dyDescent="0.35">
      <c r="D147" s="301"/>
      <c r="E147" s="329"/>
      <c r="F147" s="313"/>
      <c r="H147" s="416"/>
      <c r="I147" s="416"/>
      <c r="J147" s="416"/>
      <c r="K147" s="417"/>
      <c r="L147" s="416"/>
      <c r="M147" s="416"/>
      <c r="N147" s="416"/>
      <c r="O147" s="416"/>
      <c r="P147" s="417"/>
      <c r="Q147" s="416"/>
      <c r="R147" s="416"/>
      <c r="S147" s="416"/>
      <c r="T147" s="416"/>
      <c r="U147" s="417"/>
      <c r="V147" s="416"/>
      <c r="W147" s="416"/>
      <c r="X147" s="416"/>
      <c r="Y147" s="416"/>
      <c r="Z147" s="417"/>
      <c r="AA147" s="416"/>
      <c r="AB147" s="416"/>
      <c r="AC147" s="416"/>
      <c r="AD147" s="416"/>
      <c r="AE147" s="417"/>
      <c r="AF147" s="416"/>
      <c r="AG147" s="416"/>
      <c r="AH147" s="416"/>
      <c r="AI147" s="416"/>
      <c r="AJ147" s="417"/>
      <c r="AK147" s="416"/>
      <c r="AL147" s="416"/>
      <c r="AM147" s="416"/>
      <c r="AN147" s="416"/>
      <c r="AO147" s="417"/>
      <c r="AP147" s="416"/>
      <c r="AQ147" s="416"/>
      <c r="AR147" s="416"/>
      <c r="AS147" s="416"/>
      <c r="AT147" s="417"/>
      <c r="AU147" s="416"/>
      <c r="AV147" s="416"/>
      <c r="AW147" s="416"/>
      <c r="AX147" s="416"/>
      <c r="AY147" s="417"/>
      <c r="AZ147" s="416"/>
      <c r="BA147" s="416"/>
      <c r="BB147" s="416"/>
      <c r="BC147" s="416"/>
      <c r="BD147" s="417"/>
      <c r="BE147" s="416"/>
      <c r="BF147" s="416"/>
      <c r="BG147" s="416"/>
      <c r="BH147" s="416"/>
      <c r="BI147" s="417"/>
      <c r="BJ147" s="416"/>
      <c r="BK147" s="416"/>
      <c r="BL147" s="416"/>
      <c r="BM147" s="416"/>
      <c r="BN147" s="417"/>
      <c r="BO147" s="416"/>
      <c r="BP147" s="416"/>
      <c r="BQ147" s="416"/>
      <c r="BR147" s="416"/>
      <c r="BS147" s="417"/>
      <c r="BT147" s="416"/>
      <c r="BU147" s="416"/>
      <c r="BV147" s="416"/>
      <c r="BW147" s="416"/>
      <c r="BX147" s="417"/>
      <c r="BY147" s="416"/>
      <c r="BZ147" s="416"/>
      <c r="CA147" s="416"/>
      <c r="CB147" s="416"/>
      <c r="CC147" s="417"/>
      <c r="CD147" s="416"/>
      <c r="CE147" s="416"/>
      <c r="CF147" s="416"/>
      <c r="CG147" s="416"/>
      <c r="CH147" s="417"/>
      <c r="CI147" s="416"/>
      <c r="CJ147" s="416"/>
      <c r="CK147" s="416"/>
      <c r="CL147" s="416"/>
      <c r="CM147" s="417"/>
      <c r="CN147" s="416"/>
      <c r="CO147" s="416"/>
      <c r="CP147" s="416"/>
      <c r="CQ147" s="416"/>
      <c r="CR147" s="417"/>
      <c r="CS147" s="416"/>
      <c r="CT147" s="416"/>
      <c r="CU147" s="416"/>
      <c r="CV147" s="416"/>
      <c r="CW147" s="417"/>
      <c r="CX147" s="416"/>
      <c r="CY147" s="416"/>
      <c r="CZ147" s="416"/>
      <c r="DA147" s="416"/>
      <c r="DB147" s="417"/>
      <c r="DC147" s="416"/>
      <c r="DD147" s="416"/>
      <c r="DE147" s="416"/>
      <c r="DF147" s="416"/>
      <c r="DG147" s="417"/>
      <c r="DH147" s="416"/>
      <c r="DI147" s="416"/>
      <c r="DJ147" s="416"/>
      <c r="DK147" s="416"/>
      <c r="DL147" s="417"/>
      <c r="DM147" s="416"/>
      <c r="DN147" s="416"/>
      <c r="DO147" s="416"/>
      <c r="DP147" s="416"/>
      <c r="DQ147" s="417"/>
      <c r="DR147" s="416"/>
      <c r="DS147" s="416"/>
      <c r="DT147" s="416"/>
      <c r="DU147" s="416"/>
      <c r="DV147" s="417"/>
      <c r="DW147" s="416"/>
      <c r="DX147" s="416"/>
      <c r="DY147" s="416"/>
      <c r="DZ147" s="416"/>
      <c r="EA147" s="417"/>
      <c r="EB147" s="416"/>
      <c r="EC147" s="416"/>
      <c r="ED147" s="416"/>
      <c r="EE147" s="416"/>
      <c r="EF147" s="417"/>
      <c r="EG147" s="416"/>
      <c r="EH147" s="416"/>
      <c r="EI147" s="416"/>
      <c r="EJ147" s="416"/>
      <c r="EK147" s="417"/>
      <c r="EL147" s="416"/>
      <c r="EM147" s="416"/>
      <c r="EP147" s="301"/>
      <c r="EQ147" s="290"/>
      <c r="ER147" s="290"/>
    </row>
    <row r="148" spans="4:148" x14ac:dyDescent="0.35">
      <c r="D148" s="301" t="s">
        <v>348</v>
      </c>
      <c r="F148" s="313"/>
      <c r="H148" s="416">
        <f>SUM(H149:H149)</f>
        <v>0</v>
      </c>
      <c r="I148" s="416"/>
      <c r="J148" s="416"/>
      <c r="K148" s="417"/>
      <c r="L148" s="416"/>
      <c r="M148" s="416">
        <f>SUM(M149:M149)</f>
        <v>0</v>
      </c>
      <c r="N148" s="416">
        <f>SUM(N149:N149)</f>
        <v>0</v>
      </c>
      <c r="O148" s="416"/>
      <c r="P148" s="417"/>
      <c r="R148" s="416">
        <f>SUM(R149:R149)</f>
        <v>0</v>
      </c>
      <c r="S148" s="416"/>
      <c r="T148" s="416"/>
      <c r="U148" s="417"/>
      <c r="W148" s="416">
        <f>SUM(W149:W149)</f>
        <v>0</v>
      </c>
      <c r="X148" s="416"/>
      <c r="Y148" s="416"/>
      <c r="Z148" s="417"/>
      <c r="AB148" s="416">
        <f>SUM(AB149:AB149)</f>
        <v>0</v>
      </c>
      <c r="AC148" s="416"/>
      <c r="AD148" s="416"/>
      <c r="AE148" s="417"/>
      <c r="AG148" s="416">
        <f>SUM(AG149:AG149)</f>
        <v>0</v>
      </c>
      <c r="AH148" s="416"/>
      <c r="AI148" s="416"/>
      <c r="AJ148" s="417"/>
      <c r="AL148" s="416">
        <f>SUM(AL149:AL149)</f>
        <v>0</v>
      </c>
      <c r="AM148" s="416"/>
      <c r="AN148" s="416"/>
      <c r="AO148" s="417"/>
      <c r="AQ148" s="416">
        <f>SUM(AQ149:AQ149)</f>
        <v>0</v>
      </c>
      <c r="AR148" s="416"/>
      <c r="AS148" s="416"/>
      <c r="AT148" s="417"/>
      <c r="AV148" s="416">
        <f>SUM(AV149:AV149)</f>
        <v>0</v>
      </c>
      <c r="AW148" s="416"/>
      <c r="AX148" s="416"/>
      <c r="AY148" s="417"/>
      <c r="BA148" s="416">
        <f>SUM(BA149:BA149)</f>
        <v>0</v>
      </c>
      <c r="BB148" s="416"/>
      <c r="BC148" s="416"/>
      <c r="BD148" s="417"/>
      <c r="BF148" s="416">
        <f>SUM(BF149:BF149)</f>
        <v>0</v>
      </c>
      <c r="BG148" s="416"/>
      <c r="BH148" s="416"/>
      <c r="BI148" s="417"/>
      <c r="BK148" s="416">
        <f>SUM(BK149:BK149)</f>
        <v>0</v>
      </c>
      <c r="BL148" s="416"/>
      <c r="BM148" s="416"/>
      <c r="BN148" s="417"/>
      <c r="BP148" s="416">
        <f>SUM(BP149:BP149)</f>
        <v>0</v>
      </c>
      <c r="BQ148" s="416"/>
      <c r="BR148" s="416"/>
      <c r="BS148" s="417"/>
      <c r="BU148" s="416">
        <f>SUM(BU149:BU149)</f>
        <v>0</v>
      </c>
      <c r="BV148" s="416"/>
      <c r="BW148" s="416"/>
      <c r="BX148" s="417"/>
      <c r="BZ148" s="416">
        <f>SUM(BZ149:BZ149)</f>
        <v>0</v>
      </c>
      <c r="CA148" s="416"/>
      <c r="CB148" s="416"/>
      <c r="CC148" s="417"/>
      <c r="CD148" s="416"/>
      <c r="CE148" s="289">
        <f>SUM(CE149:CE149)</f>
        <v>0</v>
      </c>
      <c r="CF148" s="416">
        <f>SUM(CF149:CF149)</f>
        <v>0</v>
      </c>
      <c r="CG148" s="416"/>
      <c r="CH148" s="417"/>
      <c r="CJ148" s="289">
        <f>SUM(CJ149:CJ149)</f>
        <v>0</v>
      </c>
      <c r="CK148" s="416"/>
      <c r="CL148" s="416"/>
      <c r="CM148" s="417"/>
      <c r="CO148" s="289">
        <f>SUM(CO149:CO149)</f>
        <v>0</v>
      </c>
      <c r="CP148" s="416"/>
      <c r="CQ148" s="416"/>
      <c r="CR148" s="417"/>
      <c r="CT148" s="289">
        <f>SUM(CT149:CT149)</f>
        <v>0</v>
      </c>
      <c r="CU148" s="416"/>
      <c r="CV148" s="416"/>
      <c r="CW148" s="417"/>
      <c r="CY148" s="289">
        <f>SUM(CY149:CY149)</f>
        <v>0</v>
      </c>
      <c r="CZ148" s="416"/>
      <c r="DA148" s="416"/>
      <c r="DB148" s="417"/>
      <c r="DD148" s="289">
        <f>SUM(DD149:DD149)</f>
        <v>0</v>
      </c>
      <c r="DE148" s="416"/>
      <c r="DF148" s="416"/>
      <c r="DG148" s="417"/>
      <c r="DI148" s="289">
        <f>SUM(DI149:DI149)</f>
        <v>0</v>
      </c>
      <c r="DJ148" s="416"/>
      <c r="DK148" s="416"/>
      <c r="DL148" s="417"/>
      <c r="DN148" s="289">
        <f>SUM(DN149:DN149)</f>
        <v>0</v>
      </c>
      <c r="DO148" s="416"/>
      <c r="DP148" s="416"/>
      <c r="DQ148" s="417"/>
      <c r="DS148" s="289">
        <f>SUM(DS149:DS149)</f>
        <v>0</v>
      </c>
      <c r="DT148" s="416"/>
      <c r="DU148" s="416"/>
      <c r="DV148" s="417"/>
      <c r="DX148" s="289">
        <f>SUM(DX149:DX149)</f>
        <v>0</v>
      </c>
      <c r="DY148" s="416"/>
      <c r="DZ148" s="416"/>
      <c r="EA148" s="417"/>
      <c r="EC148" s="289">
        <f>SUM(EC149:EC149)</f>
        <v>0</v>
      </c>
      <c r="ED148" s="416"/>
      <c r="EE148" s="416"/>
      <c r="EF148" s="417"/>
      <c r="EH148" s="416">
        <f>SUM(EH149:EH149)</f>
        <v>0</v>
      </c>
      <c r="EI148" s="416"/>
      <c r="EJ148" s="416"/>
      <c r="EK148" s="417"/>
      <c r="EM148" s="416">
        <f>SUM(EM149:EM149)</f>
        <v>0</v>
      </c>
      <c r="EN148" s="416"/>
      <c r="EP148" s="301"/>
      <c r="EQ148" s="290"/>
      <c r="ER148" s="290"/>
    </row>
    <row r="149" spans="4:148" x14ac:dyDescent="0.35">
      <c r="D149" s="301" t="s">
        <v>338</v>
      </c>
      <c r="E149" s="329"/>
      <c r="F149" s="313"/>
      <c r="G149" s="421"/>
      <c r="H149" s="425">
        <v>0</v>
      </c>
      <c r="I149" s="423"/>
      <c r="J149" s="416"/>
      <c r="K149" s="417"/>
      <c r="L149" s="424"/>
      <c r="M149" s="425">
        <v>0</v>
      </c>
      <c r="N149" s="423"/>
      <c r="O149" s="427"/>
      <c r="P149" s="417"/>
      <c r="Q149" s="421"/>
      <c r="R149" s="425">
        <v>0</v>
      </c>
      <c r="S149" s="423"/>
      <c r="T149" s="416"/>
      <c r="U149" s="417"/>
      <c r="V149" s="421"/>
      <c r="W149" s="425">
        <v>0</v>
      </c>
      <c r="X149" s="423"/>
      <c r="Y149" s="416"/>
      <c r="Z149" s="417"/>
      <c r="AA149" s="421"/>
      <c r="AB149" s="425">
        <v>0</v>
      </c>
      <c r="AC149" s="423"/>
      <c r="AD149" s="416"/>
      <c r="AE149" s="417"/>
      <c r="AF149" s="421"/>
      <c r="AG149" s="425">
        <v>0</v>
      </c>
      <c r="AH149" s="423"/>
      <c r="AI149" s="416"/>
      <c r="AJ149" s="417"/>
      <c r="AK149" s="421"/>
      <c r="AL149" s="425">
        <v>0</v>
      </c>
      <c r="AM149" s="423"/>
      <c r="AN149" s="416"/>
      <c r="AO149" s="417"/>
      <c r="AP149" s="421"/>
      <c r="AQ149" s="425">
        <v>0</v>
      </c>
      <c r="AR149" s="423"/>
      <c r="AS149" s="416"/>
      <c r="AT149" s="417"/>
      <c r="AU149" s="421"/>
      <c r="AV149" s="425">
        <v>0</v>
      </c>
      <c r="AW149" s="423"/>
      <c r="AX149" s="416"/>
      <c r="AY149" s="417"/>
      <c r="AZ149" s="421"/>
      <c r="BA149" s="425">
        <v>0</v>
      </c>
      <c r="BB149" s="423"/>
      <c r="BC149" s="416"/>
      <c r="BD149" s="417"/>
      <c r="BE149" s="421"/>
      <c r="BF149" s="425">
        <v>0</v>
      </c>
      <c r="BG149" s="423"/>
      <c r="BH149" s="416"/>
      <c r="BI149" s="417"/>
      <c r="BJ149" s="421"/>
      <c r="BK149" s="425">
        <v>0</v>
      </c>
      <c r="BL149" s="423"/>
      <c r="BM149" s="416"/>
      <c r="BN149" s="417"/>
      <c r="BO149" s="421"/>
      <c r="BP149" s="425">
        <v>0</v>
      </c>
      <c r="BQ149" s="423"/>
      <c r="BR149" s="416"/>
      <c r="BS149" s="417"/>
      <c r="BT149" s="421"/>
      <c r="BU149" s="425">
        <f>SUM(M149:BP149)</f>
        <v>0</v>
      </c>
      <c r="BV149" s="423"/>
      <c r="BW149" s="416"/>
      <c r="BX149" s="417"/>
      <c r="BY149" s="421"/>
      <c r="BZ149" s="425">
        <v>0</v>
      </c>
      <c r="CA149" s="423"/>
      <c r="CB149" s="416"/>
      <c r="CC149" s="417"/>
      <c r="CD149" s="424"/>
      <c r="CE149" s="425">
        <v>0</v>
      </c>
      <c r="CF149" s="423"/>
      <c r="CG149" s="427"/>
      <c r="CH149" s="417"/>
      <c r="CI149" s="421"/>
      <c r="CJ149" s="425">
        <v>0</v>
      </c>
      <c r="CK149" s="423"/>
      <c r="CL149" s="416"/>
      <c r="CM149" s="417"/>
      <c r="CN149" s="421"/>
      <c r="CO149" s="425">
        <v>0</v>
      </c>
      <c r="CP149" s="423"/>
      <c r="CQ149" s="416"/>
      <c r="CR149" s="417"/>
      <c r="CS149" s="421"/>
      <c r="CT149" s="425">
        <v>0</v>
      </c>
      <c r="CU149" s="423"/>
      <c r="CV149" s="416"/>
      <c r="CW149" s="417"/>
      <c r="CX149" s="421"/>
      <c r="CY149" s="425">
        <v>0</v>
      </c>
      <c r="CZ149" s="423"/>
      <c r="DA149" s="416"/>
      <c r="DB149" s="417"/>
      <c r="DC149" s="421"/>
      <c r="DD149" s="425">
        <v>0</v>
      </c>
      <c r="DE149" s="423"/>
      <c r="DF149" s="416"/>
      <c r="DG149" s="417"/>
      <c r="DH149" s="421"/>
      <c r="DI149" s="425">
        <v>0</v>
      </c>
      <c r="DJ149" s="423"/>
      <c r="DK149" s="416"/>
      <c r="DL149" s="417"/>
      <c r="DM149" s="421"/>
      <c r="DN149" s="425">
        <v>0</v>
      </c>
      <c r="DO149" s="423"/>
      <c r="DP149" s="416"/>
      <c r="DQ149" s="417"/>
      <c r="DR149" s="421"/>
      <c r="DS149" s="425">
        <v>0</v>
      </c>
      <c r="DT149" s="423"/>
      <c r="DU149" s="416"/>
      <c r="DV149" s="417"/>
      <c r="DW149" s="421"/>
      <c r="DX149" s="425">
        <v>0</v>
      </c>
      <c r="DY149" s="423"/>
      <c r="DZ149" s="416"/>
      <c r="EA149" s="417"/>
      <c r="EB149" s="421"/>
      <c r="EC149" s="425">
        <v>0</v>
      </c>
      <c r="ED149" s="423"/>
      <c r="EE149" s="416"/>
      <c r="EF149" s="417"/>
      <c r="EG149" s="421"/>
      <c r="EH149" s="425">
        <v>0</v>
      </c>
      <c r="EI149" s="423"/>
      <c r="EJ149" s="416"/>
      <c r="EK149" s="417"/>
      <c r="EL149" s="421"/>
      <c r="EM149" s="425">
        <f t="shared" ref="EM149" si="10">SUM(CE149)</f>
        <v>0</v>
      </c>
      <c r="EN149" s="423"/>
      <c r="EP149" s="301"/>
      <c r="EQ149" s="290"/>
      <c r="ER149" s="290"/>
    </row>
    <row r="150" spans="4:148" hidden="1" x14ac:dyDescent="0.35">
      <c r="D150" s="301"/>
      <c r="E150" s="329"/>
      <c r="F150" s="313"/>
      <c r="H150" s="416"/>
      <c r="I150" s="416"/>
      <c r="J150" s="416"/>
      <c r="K150" s="417"/>
      <c r="L150" s="416"/>
      <c r="M150" s="416"/>
      <c r="N150" s="416"/>
      <c r="O150" s="416"/>
      <c r="P150" s="417"/>
      <c r="Q150" s="416"/>
      <c r="R150" s="416"/>
      <c r="S150" s="416"/>
      <c r="T150" s="416"/>
      <c r="U150" s="417"/>
      <c r="V150" s="416"/>
      <c r="W150" s="416"/>
      <c r="X150" s="416"/>
      <c r="Y150" s="416"/>
      <c r="Z150" s="417"/>
      <c r="AA150" s="416"/>
      <c r="AB150" s="416"/>
      <c r="AC150" s="416"/>
      <c r="AD150" s="416"/>
      <c r="AE150" s="417"/>
      <c r="AF150" s="416"/>
      <c r="AG150" s="416"/>
      <c r="AH150" s="416"/>
      <c r="AI150" s="416"/>
      <c r="AJ150" s="417"/>
      <c r="AK150" s="416"/>
      <c r="AL150" s="416"/>
      <c r="AM150" s="416"/>
      <c r="AN150" s="416"/>
      <c r="AO150" s="417"/>
      <c r="AP150" s="416"/>
      <c r="AQ150" s="416"/>
      <c r="AR150" s="416"/>
      <c r="AS150" s="416"/>
      <c r="AT150" s="417"/>
      <c r="AU150" s="416"/>
      <c r="AV150" s="416"/>
      <c r="AW150" s="416"/>
      <c r="AX150" s="416"/>
      <c r="AY150" s="417"/>
      <c r="AZ150" s="416"/>
      <c r="BA150" s="416"/>
      <c r="BB150" s="416"/>
      <c r="BC150" s="416"/>
      <c r="BD150" s="417"/>
      <c r="BE150" s="416"/>
      <c r="BF150" s="416"/>
      <c r="BG150" s="416"/>
      <c r="BH150" s="416"/>
      <c r="BI150" s="417"/>
      <c r="BJ150" s="416"/>
      <c r="BK150" s="416"/>
      <c r="BL150" s="416"/>
      <c r="BM150" s="416"/>
      <c r="BN150" s="417"/>
      <c r="BO150" s="416"/>
      <c r="BP150" s="416"/>
      <c r="BQ150" s="416"/>
      <c r="BR150" s="416"/>
      <c r="BS150" s="417"/>
      <c r="BT150" s="416"/>
      <c r="BU150" s="416"/>
      <c r="BV150" s="416"/>
      <c r="BW150" s="416"/>
      <c r="BX150" s="417"/>
      <c r="BY150" s="416"/>
      <c r="BZ150" s="416"/>
      <c r="CA150" s="416"/>
      <c r="CB150" s="416"/>
      <c r="CC150" s="417"/>
      <c r="CD150" s="416"/>
      <c r="CE150" s="416"/>
      <c r="CF150" s="416"/>
      <c r="CG150" s="416"/>
      <c r="CH150" s="417"/>
      <c r="CI150" s="416"/>
      <c r="CJ150" s="416"/>
      <c r="CK150" s="416"/>
      <c r="CL150" s="416"/>
      <c r="CM150" s="417"/>
      <c r="CN150" s="416"/>
      <c r="CO150" s="416"/>
      <c r="CP150" s="416"/>
      <c r="CQ150" s="416"/>
      <c r="CR150" s="417"/>
      <c r="CS150" s="416"/>
      <c r="CT150" s="416"/>
      <c r="CU150" s="416"/>
      <c r="CV150" s="416"/>
      <c r="CW150" s="417"/>
      <c r="CX150" s="416"/>
      <c r="CY150" s="416"/>
      <c r="CZ150" s="416"/>
      <c r="DA150" s="416"/>
      <c r="DB150" s="417"/>
      <c r="DC150" s="416"/>
      <c r="DD150" s="416"/>
      <c r="DE150" s="416"/>
      <c r="DF150" s="416"/>
      <c r="DG150" s="417"/>
      <c r="DH150" s="416"/>
      <c r="DI150" s="416"/>
      <c r="DJ150" s="416"/>
      <c r="DK150" s="416"/>
      <c r="DL150" s="417"/>
      <c r="DM150" s="416"/>
      <c r="DN150" s="416"/>
      <c r="DO150" s="416"/>
      <c r="DP150" s="416"/>
      <c r="DQ150" s="417"/>
      <c r="DR150" s="416"/>
      <c r="DS150" s="416"/>
      <c r="DT150" s="416"/>
      <c r="DU150" s="416"/>
      <c r="DV150" s="417"/>
      <c r="DW150" s="416"/>
      <c r="DX150" s="416"/>
      <c r="DY150" s="416"/>
      <c r="DZ150" s="416"/>
      <c r="EA150" s="417"/>
      <c r="EB150" s="416"/>
      <c r="EC150" s="416"/>
      <c r="ED150" s="416"/>
      <c r="EE150" s="416"/>
      <c r="EF150" s="417"/>
      <c r="EG150" s="416"/>
      <c r="EH150" s="416"/>
      <c r="EI150" s="416"/>
      <c r="EJ150" s="416"/>
      <c r="EK150" s="417"/>
      <c r="EL150" s="416"/>
      <c r="EM150" s="416"/>
      <c r="EP150" s="301"/>
      <c r="EQ150" s="290"/>
      <c r="ER150" s="290"/>
    </row>
    <row r="151" spans="4:148" hidden="1" x14ac:dyDescent="0.35">
      <c r="D151" s="301" t="s">
        <v>349</v>
      </c>
      <c r="E151" s="329"/>
      <c r="F151" s="313"/>
      <c r="H151" s="416">
        <f>SUM(H152:H152)</f>
        <v>0</v>
      </c>
      <c r="I151" s="416"/>
      <c r="J151" s="416"/>
      <c r="K151" s="417"/>
      <c r="L151" s="416"/>
      <c r="M151" s="416">
        <f>SUM(M152:M152)</f>
        <v>0</v>
      </c>
      <c r="N151" s="416">
        <f>SUM(N152:N152)</f>
        <v>0</v>
      </c>
      <c r="O151" s="416"/>
      <c r="P151" s="417"/>
      <c r="R151" s="416">
        <f>SUM(R152:R152)</f>
        <v>0</v>
      </c>
      <c r="S151" s="416"/>
      <c r="T151" s="416"/>
      <c r="U151" s="417"/>
      <c r="W151" s="416">
        <f>SUM(W152:W152)</f>
        <v>0</v>
      </c>
      <c r="X151" s="416"/>
      <c r="Y151" s="416"/>
      <c r="Z151" s="417"/>
      <c r="AB151" s="416">
        <f>SUM(AB152:AB152)</f>
        <v>0</v>
      </c>
      <c r="AC151" s="416"/>
      <c r="AD151" s="416"/>
      <c r="AE151" s="417"/>
      <c r="AG151" s="416">
        <f>SUM(AG152:AG152)</f>
        <v>0</v>
      </c>
      <c r="AH151" s="416"/>
      <c r="AI151" s="416"/>
      <c r="AJ151" s="417"/>
      <c r="AL151" s="416">
        <f>SUM(AL152:AL152)</f>
        <v>0</v>
      </c>
      <c r="AM151" s="416"/>
      <c r="AN151" s="416"/>
      <c r="AO151" s="417"/>
      <c r="AQ151" s="416">
        <f>SUM(AQ152:AQ152)</f>
        <v>0</v>
      </c>
      <c r="AR151" s="416"/>
      <c r="AS151" s="416"/>
      <c r="AT151" s="417"/>
      <c r="AV151" s="416">
        <f>SUM(AV152:AV152)</f>
        <v>0</v>
      </c>
      <c r="AW151" s="416"/>
      <c r="AX151" s="416"/>
      <c r="AY151" s="417"/>
      <c r="BA151" s="416">
        <f>SUM(BA152:BA152)</f>
        <v>0</v>
      </c>
      <c r="BB151" s="416"/>
      <c r="BC151" s="416"/>
      <c r="BD151" s="417"/>
      <c r="BF151" s="416">
        <f>SUM(BF152:BF152)</f>
        <v>0</v>
      </c>
      <c r="BG151" s="416"/>
      <c r="BH151" s="416"/>
      <c r="BI151" s="417"/>
      <c r="BK151" s="416">
        <f>SUM(BK152:BK152)</f>
        <v>0</v>
      </c>
      <c r="BL151" s="416"/>
      <c r="BM151" s="416"/>
      <c r="BN151" s="417"/>
      <c r="BP151" s="416">
        <f>SUM(BP152:BP152)</f>
        <v>0</v>
      </c>
      <c r="BQ151" s="416"/>
      <c r="BR151" s="416"/>
      <c r="BS151" s="417"/>
      <c r="BU151" s="416">
        <f>SUM(BU152:BU152)</f>
        <v>0</v>
      </c>
      <c r="BV151" s="416"/>
      <c r="BW151" s="416"/>
      <c r="BX151" s="417"/>
      <c r="BZ151" s="416">
        <f>SUM(BZ152:BZ152)</f>
        <v>0</v>
      </c>
      <c r="CA151" s="416"/>
      <c r="CB151" s="416"/>
      <c r="CC151" s="417"/>
      <c r="CD151" s="416"/>
      <c r="CE151" s="289">
        <f>SUM(CE152:CE152)</f>
        <v>0</v>
      </c>
      <c r="CF151" s="416">
        <f>SUM(CF152:CF152)</f>
        <v>0</v>
      </c>
      <c r="CG151" s="416"/>
      <c r="CH151" s="417"/>
      <c r="CJ151" s="289">
        <f>SUM(CJ152:CJ152)</f>
        <v>0</v>
      </c>
      <c r="CK151" s="416"/>
      <c r="CL151" s="416"/>
      <c r="CM151" s="417"/>
      <c r="CO151" s="289">
        <f>SUM(CO152:CO152)</f>
        <v>0</v>
      </c>
      <c r="CP151" s="416"/>
      <c r="CQ151" s="416"/>
      <c r="CR151" s="417"/>
      <c r="CT151" s="289">
        <f>SUM(CT152:CT152)</f>
        <v>0</v>
      </c>
      <c r="CU151" s="416"/>
      <c r="CV151" s="416"/>
      <c r="CW151" s="417"/>
      <c r="CY151" s="289">
        <f>SUM(CY152:CY152)</f>
        <v>0</v>
      </c>
      <c r="CZ151" s="416"/>
      <c r="DA151" s="416"/>
      <c r="DB151" s="417"/>
      <c r="DD151" s="289">
        <f>SUM(DD152:DD152)</f>
        <v>0</v>
      </c>
      <c r="DE151" s="416"/>
      <c r="DF151" s="416"/>
      <c r="DG151" s="417"/>
      <c r="DI151" s="289">
        <f>SUM(DI152:DI152)</f>
        <v>0</v>
      </c>
      <c r="DJ151" s="416"/>
      <c r="DK151" s="416"/>
      <c r="DL151" s="417"/>
      <c r="DN151" s="289">
        <f>SUM(DN152:DN152)</f>
        <v>0</v>
      </c>
      <c r="DO151" s="416"/>
      <c r="DP151" s="416"/>
      <c r="DQ151" s="417"/>
      <c r="DS151" s="289">
        <f>SUM(DS152:DS152)</f>
        <v>0</v>
      </c>
      <c r="DT151" s="416"/>
      <c r="DU151" s="416"/>
      <c r="DV151" s="417"/>
      <c r="DX151" s="289">
        <f>SUM(DX152:DX152)</f>
        <v>0</v>
      </c>
      <c r="DY151" s="416"/>
      <c r="DZ151" s="416"/>
      <c r="EA151" s="417"/>
      <c r="EC151" s="289">
        <f>SUM(EC152:EC152)</f>
        <v>0</v>
      </c>
      <c r="ED151" s="416"/>
      <c r="EE151" s="416"/>
      <c r="EF151" s="417"/>
      <c r="EH151" s="416">
        <f>SUM(EH152:EH152)</f>
        <v>0</v>
      </c>
      <c r="EI151" s="416"/>
      <c r="EJ151" s="416"/>
      <c r="EK151" s="417"/>
      <c r="EM151" s="416">
        <f>SUM(EM152:EM152)</f>
        <v>0</v>
      </c>
      <c r="EN151" s="416"/>
      <c r="EP151" s="301"/>
      <c r="EQ151" s="290"/>
      <c r="ER151" s="290"/>
    </row>
    <row r="152" spans="4:148" hidden="1" x14ac:dyDescent="0.35">
      <c r="D152" s="301" t="s">
        <v>338</v>
      </c>
      <c r="F152" s="313"/>
      <c r="G152" s="421"/>
      <c r="H152" s="425">
        <v>0</v>
      </c>
      <c r="I152" s="423"/>
      <c r="J152" s="416"/>
      <c r="K152" s="417"/>
      <c r="L152" s="424"/>
      <c r="M152" s="425">
        <v>0</v>
      </c>
      <c r="N152" s="423"/>
      <c r="O152" s="427"/>
      <c r="P152" s="417"/>
      <c r="Q152" s="421"/>
      <c r="R152" s="425">
        <v>0</v>
      </c>
      <c r="S152" s="423"/>
      <c r="T152" s="416"/>
      <c r="U152" s="417"/>
      <c r="V152" s="421"/>
      <c r="W152" s="425">
        <v>0</v>
      </c>
      <c r="X152" s="423"/>
      <c r="Y152" s="416"/>
      <c r="Z152" s="417"/>
      <c r="AA152" s="421"/>
      <c r="AB152" s="425">
        <v>0</v>
      </c>
      <c r="AC152" s="423"/>
      <c r="AD152" s="416"/>
      <c r="AE152" s="417"/>
      <c r="AF152" s="421"/>
      <c r="AG152" s="425">
        <v>0</v>
      </c>
      <c r="AH152" s="423"/>
      <c r="AI152" s="416"/>
      <c r="AJ152" s="417"/>
      <c r="AK152" s="421"/>
      <c r="AL152" s="425">
        <v>0</v>
      </c>
      <c r="AM152" s="423"/>
      <c r="AN152" s="416"/>
      <c r="AO152" s="417"/>
      <c r="AP152" s="421"/>
      <c r="AQ152" s="425">
        <v>0</v>
      </c>
      <c r="AR152" s="423"/>
      <c r="AS152" s="416"/>
      <c r="AT152" s="417"/>
      <c r="AU152" s="421"/>
      <c r="AV152" s="425">
        <v>0</v>
      </c>
      <c r="AW152" s="423"/>
      <c r="AX152" s="416"/>
      <c r="AY152" s="417"/>
      <c r="AZ152" s="421"/>
      <c r="BA152" s="425">
        <v>0</v>
      </c>
      <c r="BB152" s="423"/>
      <c r="BC152" s="416"/>
      <c r="BD152" s="417"/>
      <c r="BE152" s="421"/>
      <c r="BF152" s="425">
        <v>0</v>
      </c>
      <c r="BG152" s="423"/>
      <c r="BH152" s="416"/>
      <c r="BI152" s="417"/>
      <c r="BJ152" s="421"/>
      <c r="BK152" s="425">
        <v>0</v>
      </c>
      <c r="BL152" s="423"/>
      <c r="BM152" s="416"/>
      <c r="BN152" s="417"/>
      <c r="BO152" s="421"/>
      <c r="BP152" s="425">
        <v>0</v>
      </c>
      <c r="BQ152" s="423"/>
      <c r="BR152" s="416"/>
      <c r="BS152" s="417"/>
      <c r="BT152" s="421"/>
      <c r="BU152" s="425">
        <f>SUM(M152:BP152)</f>
        <v>0</v>
      </c>
      <c r="BV152" s="423"/>
      <c r="BW152" s="416"/>
      <c r="BX152" s="417"/>
      <c r="BY152" s="421"/>
      <c r="BZ152" s="425">
        <v>0</v>
      </c>
      <c r="CA152" s="423"/>
      <c r="CB152" s="416"/>
      <c r="CC152" s="417"/>
      <c r="CD152" s="424"/>
      <c r="CE152" s="425">
        <v>0</v>
      </c>
      <c r="CF152" s="423"/>
      <c r="CG152" s="427"/>
      <c r="CH152" s="417"/>
      <c r="CI152" s="421"/>
      <c r="CJ152" s="425">
        <v>0</v>
      </c>
      <c r="CK152" s="423"/>
      <c r="CL152" s="416"/>
      <c r="CM152" s="417"/>
      <c r="CN152" s="421"/>
      <c r="CO152" s="425">
        <v>0</v>
      </c>
      <c r="CP152" s="423"/>
      <c r="CQ152" s="416"/>
      <c r="CR152" s="417"/>
      <c r="CS152" s="421"/>
      <c r="CT152" s="425">
        <v>0</v>
      </c>
      <c r="CU152" s="423"/>
      <c r="CV152" s="416"/>
      <c r="CW152" s="417"/>
      <c r="CX152" s="421"/>
      <c r="CY152" s="425">
        <v>0</v>
      </c>
      <c r="CZ152" s="423"/>
      <c r="DA152" s="416"/>
      <c r="DB152" s="417"/>
      <c r="DC152" s="421"/>
      <c r="DD152" s="425">
        <v>0</v>
      </c>
      <c r="DE152" s="423"/>
      <c r="DF152" s="416"/>
      <c r="DG152" s="417"/>
      <c r="DH152" s="421"/>
      <c r="DI152" s="425">
        <v>0</v>
      </c>
      <c r="DJ152" s="423"/>
      <c r="DK152" s="416"/>
      <c r="DL152" s="417"/>
      <c r="DM152" s="421"/>
      <c r="DN152" s="425">
        <v>0</v>
      </c>
      <c r="DO152" s="423"/>
      <c r="DP152" s="416"/>
      <c r="DQ152" s="417"/>
      <c r="DR152" s="421"/>
      <c r="DS152" s="425">
        <v>0</v>
      </c>
      <c r="DT152" s="423"/>
      <c r="DU152" s="416"/>
      <c r="DV152" s="417"/>
      <c r="DW152" s="421"/>
      <c r="DX152" s="425">
        <v>0</v>
      </c>
      <c r="DY152" s="423"/>
      <c r="DZ152" s="416"/>
      <c r="EA152" s="417"/>
      <c r="EB152" s="421"/>
      <c r="EC152" s="425">
        <v>0</v>
      </c>
      <c r="ED152" s="423"/>
      <c r="EE152" s="416"/>
      <c r="EF152" s="417"/>
      <c r="EG152" s="421"/>
      <c r="EH152" s="425">
        <v>0</v>
      </c>
      <c r="EI152" s="423"/>
      <c r="EJ152" s="416"/>
      <c r="EK152" s="417"/>
      <c r="EL152" s="421"/>
      <c r="EM152" s="425">
        <f>SUM(CE152:DD152)</f>
        <v>0</v>
      </c>
      <c r="EN152" s="423"/>
      <c r="EP152" s="301"/>
      <c r="EQ152" s="290"/>
      <c r="ER152" s="290"/>
    </row>
    <row r="153" spans="4:148" hidden="1" x14ac:dyDescent="0.35">
      <c r="D153" s="301"/>
      <c r="F153" s="313"/>
      <c r="H153" s="416"/>
      <c r="I153" s="416"/>
      <c r="J153" s="416"/>
      <c r="K153" s="417"/>
      <c r="L153" s="416"/>
      <c r="M153" s="416"/>
      <c r="N153" s="416"/>
      <c r="O153" s="416"/>
      <c r="P153" s="417"/>
      <c r="Q153" s="416"/>
      <c r="R153" s="416"/>
      <c r="S153" s="416"/>
      <c r="T153" s="416"/>
      <c r="U153" s="417"/>
      <c r="V153" s="416"/>
      <c r="W153" s="416"/>
      <c r="X153" s="416"/>
      <c r="Y153" s="416"/>
      <c r="Z153" s="417"/>
      <c r="AA153" s="416"/>
      <c r="AB153" s="416"/>
      <c r="AC153" s="416"/>
      <c r="AD153" s="416"/>
      <c r="AE153" s="417"/>
      <c r="AF153" s="416"/>
      <c r="AG153" s="416"/>
      <c r="AH153" s="416"/>
      <c r="AI153" s="416"/>
      <c r="AJ153" s="417"/>
      <c r="AK153" s="416"/>
      <c r="AL153" s="416"/>
      <c r="AM153" s="416"/>
      <c r="AN153" s="416"/>
      <c r="AO153" s="417"/>
      <c r="AP153" s="416"/>
      <c r="AQ153" s="416"/>
      <c r="AR153" s="416"/>
      <c r="AS153" s="416"/>
      <c r="AT153" s="417"/>
      <c r="AU153" s="416"/>
      <c r="AV153" s="416"/>
      <c r="AW153" s="416"/>
      <c r="AX153" s="416"/>
      <c r="AY153" s="417"/>
      <c r="AZ153" s="416"/>
      <c r="BA153" s="416"/>
      <c r="BB153" s="416"/>
      <c r="BC153" s="416"/>
      <c r="BD153" s="417"/>
      <c r="BE153" s="416"/>
      <c r="BF153" s="416"/>
      <c r="BG153" s="416"/>
      <c r="BH153" s="416"/>
      <c r="BI153" s="417"/>
      <c r="BJ153" s="416"/>
      <c r="BK153" s="416"/>
      <c r="BL153" s="416"/>
      <c r="BM153" s="416"/>
      <c r="BN153" s="417"/>
      <c r="BO153" s="416"/>
      <c r="BP153" s="416"/>
      <c r="BQ153" s="416"/>
      <c r="BR153" s="416"/>
      <c r="BS153" s="417"/>
      <c r="BT153" s="416"/>
      <c r="BU153" s="416"/>
      <c r="BV153" s="416"/>
      <c r="BW153" s="416"/>
      <c r="BX153" s="417"/>
      <c r="BY153" s="416"/>
      <c r="BZ153" s="416"/>
      <c r="CA153" s="416"/>
      <c r="CB153" s="416"/>
      <c r="CC153" s="417"/>
      <c r="CD153" s="416"/>
      <c r="CE153" s="416"/>
      <c r="CF153" s="416"/>
      <c r="CG153" s="416"/>
      <c r="CH153" s="417"/>
      <c r="CI153" s="416"/>
      <c r="CJ153" s="416"/>
      <c r="CK153" s="416"/>
      <c r="CL153" s="416"/>
      <c r="CM153" s="417"/>
      <c r="CN153" s="416"/>
      <c r="CO153" s="416"/>
      <c r="CP153" s="416"/>
      <c r="CQ153" s="416"/>
      <c r="CR153" s="417"/>
      <c r="CS153" s="416"/>
      <c r="CT153" s="416"/>
      <c r="CU153" s="416"/>
      <c r="CV153" s="416"/>
      <c r="CW153" s="417"/>
      <c r="CX153" s="416"/>
      <c r="CY153" s="416"/>
      <c r="CZ153" s="416"/>
      <c r="DA153" s="416"/>
      <c r="DB153" s="417"/>
      <c r="DC153" s="416"/>
      <c r="DD153" s="416"/>
      <c r="DE153" s="416"/>
      <c r="DF153" s="416"/>
      <c r="DG153" s="417"/>
      <c r="DH153" s="416"/>
      <c r="DI153" s="416"/>
      <c r="DJ153" s="416"/>
      <c r="DK153" s="416"/>
      <c r="DL153" s="417"/>
      <c r="DM153" s="416"/>
      <c r="DN153" s="416"/>
      <c r="DO153" s="416"/>
      <c r="DP153" s="416"/>
      <c r="DQ153" s="417"/>
      <c r="DR153" s="416"/>
      <c r="DS153" s="416"/>
      <c r="DT153" s="416"/>
      <c r="DU153" s="416"/>
      <c r="DV153" s="417"/>
      <c r="DW153" s="416"/>
      <c r="DX153" s="416"/>
      <c r="DY153" s="416"/>
      <c r="DZ153" s="416"/>
      <c r="EA153" s="417"/>
      <c r="EB153" s="416"/>
      <c r="EC153" s="416"/>
      <c r="ED153" s="416"/>
      <c r="EE153" s="416"/>
      <c r="EF153" s="417"/>
      <c r="EG153" s="416"/>
      <c r="EH153" s="416"/>
      <c r="EI153" s="416"/>
      <c r="EJ153" s="416"/>
      <c r="EK153" s="417"/>
      <c r="EL153" s="416"/>
      <c r="EM153" s="416"/>
      <c r="EP153" s="301"/>
      <c r="EQ153" s="290"/>
      <c r="ER153" s="290"/>
    </row>
    <row r="154" spans="4:148" hidden="1" x14ac:dyDescent="0.35">
      <c r="D154" s="301" t="s">
        <v>350</v>
      </c>
      <c r="F154" s="313"/>
      <c r="H154" s="416">
        <f>SUM(H155:H155)</f>
        <v>0</v>
      </c>
      <c r="I154" s="416"/>
      <c r="J154" s="416"/>
      <c r="K154" s="417"/>
      <c r="L154" s="416"/>
      <c r="M154" s="416">
        <f>SUM(M155:M155)</f>
        <v>0</v>
      </c>
      <c r="N154" s="416"/>
      <c r="O154" s="416"/>
      <c r="P154" s="417"/>
      <c r="Q154" s="416"/>
      <c r="R154" s="416">
        <f>SUM(R155:R155)</f>
        <v>0</v>
      </c>
      <c r="S154" s="416"/>
      <c r="T154" s="416"/>
      <c r="U154" s="417"/>
      <c r="V154" s="416"/>
      <c r="W154" s="416">
        <f>SUM(W155:W155)</f>
        <v>0</v>
      </c>
      <c r="X154" s="416"/>
      <c r="Y154" s="416"/>
      <c r="Z154" s="417"/>
      <c r="AA154" s="416"/>
      <c r="AB154" s="416">
        <f>SUM(AB155:AB155)</f>
        <v>0</v>
      </c>
      <c r="AC154" s="416"/>
      <c r="AD154" s="416"/>
      <c r="AE154" s="417"/>
      <c r="AF154" s="416"/>
      <c r="AG154" s="416">
        <f>SUM(AG155:AG155)</f>
        <v>0</v>
      </c>
      <c r="AH154" s="416"/>
      <c r="AI154" s="416"/>
      <c r="AJ154" s="417"/>
      <c r="AK154" s="416"/>
      <c r="AL154" s="416">
        <f>SUM(AL155:AL155)</f>
        <v>0</v>
      </c>
      <c r="AM154" s="416"/>
      <c r="AN154" s="416"/>
      <c r="AO154" s="417"/>
      <c r="AP154" s="416"/>
      <c r="AQ154" s="416">
        <f>SUM(AQ155:AQ155)</f>
        <v>0</v>
      </c>
      <c r="AR154" s="416"/>
      <c r="AS154" s="416"/>
      <c r="AT154" s="417"/>
      <c r="AU154" s="416"/>
      <c r="AV154" s="416">
        <f>SUM(AV155:AV155)</f>
        <v>0</v>
      </c>
      <c r="AW154" s="416"/>
      <c r="AX154" s="416"/>
      <c r="AY154" s="417"/>
      <c r="AZ154" s="416"/>
      <c r="BA154" s="416">
        <f>SUM(BA155:BA155)</f>
        <v>0</v>
      </c>
      <c r="BB154" s="416"/>
      <c r="BC154" s="416"/>
      <c r="BD154" s="417"/>
      <c r="BE154" s="416"/>
      <c r="BF154" s="416">
        <f>SUM(BF155:BF155)</f>
        <v>0</v>
      </c>
      <c r="BG154" s="416"/>
      <c r="BH154" s="416"/>
      <c r="BI154" s="417"/>
      <c r="BJ154" s="416"/>
      <c r="BK154" s="416">
        <f>SUM(BK155:BK155)</f>
        <v>0</v>
      </c>
      <c r="BL154" s="416"/>
      <c r="BM154" s="416"/>
      <c r="BN154" s="417"/>
      <c r="BO154" s="416"/>
      <c r="BP154" s="416">
        <f>SUM(BP155:BP155)</f>
        <v>0</v>
      </c>
      <c r="BQ154" s="416"/>
      <c r="BR154" s="416"/>
      <c r="BS154" s="417"/>
      <c r="BT154" s="416"/>
      <c r="BU154" s="416">
        <f>SUM(BU155:BU155)</f>
        <v>0</v>
      </c>
      <c r="BV154" s="416"/>
      <c r="BW154" s="416"/>
      <c r="BX154" s="417"/>
      <c r="BY154" s="416"/>
      <c r="BZ154" s="416">
        <f>SUM(BZ155:BZ155)</f>
        <v>0</v>
      </c>
      <c r="CA154" s="416"/>
      <c r="CB154" s="416"/>
      <c r="CC154" s="417"/>
      <c r="CD154" s="416"/>
      <c r="CE154" s="416">
        <f>SUM(CE155:CE155)</f>
        <v>0</v>
      </c>
      <c r="CF154" s="416"/>
      <c r="CG154" s="416"/>
      <c r="CH154" s="417"/>
      <c r="CI154" s="416"/>
      <c r="CJ154" s="416">
        <f>SUM(CJ155:CJ155)</f>
        <v>0</v>
      </c>
      <c r="CK154" s="416"/>
      <c r="CL154" s="416"/>
      <c r="CM154" s="417"/>
      <c r="CN154" s="416"/>
      <c r="CO154" s="416">
        <f>SUM(CO155:CO155)</f>
        <v>0</v>
      </c>
      <c r="CP154" s="416"/>
      <c r="CQ154" s="416"/>
      <c r="CR154" s="417"/>
      <c r="CS154" s="416"/>
      <c r="CT154" s="416">
        <f>SUM(CT155:CT155)</f>
        <v>0</v>
      </c>
      <c r="CU154" s="416"/>
      <c r="CV154" s="416"/>
      <c r="CW154" s="417"/>
      <c r="CX154" s="416"/>
      <c r="CY154" s="416">
        <f>SUM(CY155:CY155)</f>
        <v>0</v>
      </c>
      <c r="CZ154" s="416"/>
      <c r="DA154" s="416"/>
      <c r="DB154" s="417"/>
      <c r="DC154" s="416"/>
      <c r="DD154" s="416">
        <f>SUM(DD155:DD155)</f>
        <v>0</v>
      </c>
      <c r="DE154" s="416"/>
      <c r="DF154" s="416"/>
      <c r="DG154" s="417"/>
      <c r="DH154" s="416"/>
      <c r="DI154" s="416">
        <f>SUM(DI155:DI155)</f>
        <v>0</v>
      </c>
      <c r="DJ154" s="416"/>
      <c r="DK154" s="416"/>
      <c r="DL154" s="417"/>
      <c r="DM154" s="416"/>
      <c r="DN154" s="416">
        <f>SUM(DN155:DN155)</f>
        <v>0</v>
      </c>
      <c r="DO154" s="416"/>
      <c r="DP154" s="416"/>
      <c r="DQ154" s="417"/>
      <c r="DR154" s="416"/>
      <c r="DS154" s="416">
        <f>SUM(DS155:DS155)</f>
        <v>0</v>
      </c>
      <c r="DT154" s="416"/>
      <c r="DU154" s="416"/>
      <c r="DV154" s="417"/>
      <c r="DW154" s="416"/>
      <c r="DX154" s="416">
        <f>SUM(DX155:DX155)</f>
        <v>0</v>
      </c>
      <c r="DY154" s="416"/>
      <c r="DZ154" s="416"/>
      <c r="EA154" s="417"/>
      <c r="EB154" s="416"/>
      <c r="EC154" s="416">
        <f>SUM(EC155:EC155)</f>
        <v>0</v>
      </c>
      <c r="ED154" s="416"/>
      <c r="EE154" s="416"/>
      <c r="EF154" s="417"/>
      <c r="EG154" s="416"/>
      <c r="EH154" s="416">
        <f>SUM(EH155:EH155)</f>
        <v>0</v>
      </c>
      <c r="EI154" s="416"/>
      <c r="EJ154" s="416"/>
      <c r="EK154" s="417"/>
      <c r="EL154" s="416"/>
      <c r="EM154" s="416">
        <f>SUM(EM155:EM155)</f>
        <v>0</v>
      </c>
      <c r="EP154" s="301"/>
      <c r="EQ154" s="290"/>
      <c r="ER154" s="290"/>
    </row>
    <row r="155" spans="4:148" hidden="1" x14ac:dyDescent="0.35">
      <c r="D155" s="301" t="s">
        <v>338</v>
      </c>
      <c r="F155" s="313"/>
      <c r="G155" s="421"/>
      <c r="H155" s="425">
        <v>0</v>
      </c>
      <c r="I155" s="423"/>
      <c r="J155" s="416"/>
      <c r="K155" s="417"/>
      <c r="L155" s="424"/>
      <c r="M155" s="425">
        <v>0</v>
      </c>
      <c r="N155" s="423"/>
      <c r="O155" s="416"/>
      <c r="P155" s="417"/>
      <c r="Q155" s="424"/>
      <c r="R155" s="425">
        <v>0</v>
      </c>
      <c r="S155" s="423"/>
      <c r="T155" s="416"/>
      <c r="U155" s="417"/>
      <c r="V155" s="424"/>
      <c r="W155" s="425">
        <v>0</v>
      </c>
      <c r="X155" s="423"/>
      <c r="Y155" s="416"/>
      <c r="Z155" s="417"/>
      <c r="AA155" s="424"/>
      <c r="AB155" s="425">
        <v>0</v>
      </c>
      <c r="AC155" s="423"/>
      <c r="AD155" s="416"/>
      <c r="AE155" s="417"/>
      <c r="AF155" s="424"/>
      <c r="AG155" s="425">
        <v>0</v>
      </c>
      <c r="AH155" s="423"/>
      <c r="AI155" s="416"/>
      <c r="AJ155" s="417"/>
      <c r="AK155" s="424"/>
      <c r="AL155" s="425">
        <v>0</v>
      </c>
      <c r="AM155" s="423"/>
      <c r="AN155" s="416"/>
      <c r="AO155" s="417"/>
      <c r="AP155" s="424"/>
      <c r="AQ155" s="425">
        <v>0</v>
      </c>
      <c r="AR155" s="423"/>
      <c r="AS155" s="416"/>
      <c r="AT155" s="417"/>
      <c r="AU155" s="424"/>
      <c r="AV155" s="425">
        <v>0</v>
      </c>
      <c r="AW155" s="423"/>
      <c r="AX155" s="416"/>
      <c r="AY155" s="417"/>
      <c r="AZ155" s="424"/>
      <c r="BA155" s="425">
        <v>0</v>
      </c>
      <c r="BB155" s="423"/>
      <c r="BC155" s="416"/>
      <c r="BD155" s="417"/>
      <c r="BE155" s="424"/>
      <c r="BF155" s="425">
        <v>0</v>
      </c>
      <c r="BG155" s="423"/>
      <c r="BH155" s="416"/>
      <c r="BI155" s="417"/>
      <c r="BJ155" s="424"/>
      <c r="BK155" s="425">
        <v>0</v>
      </c>
      <c r="BL155" s="423"/>
      <c r="BM155" s="416"/>
      <c r="BN155" s="417"/>
      <c r="BO155" s="424"/>
      <c r="BP155" s="425">
        <v>0</v>
      </c>
      <c r="BQ155" s="423"/>
      <c r="BR155" s="416"/>
      <c r="BS155" s="417"/>
      <c r="BT155" s="424"/>
      <c r="BU155" s="425">
        <f>SUM(M155:BP155)</f>
        <v>0</v>
      </c>
      <c r="BV155" s="423"/>
      <c r="BW155" s="416"/>
      <c r="BX155" s="417"/>
      <c r="BY155" s="424"/>
      <c r="BZ155" s="425">
        <v>0</v>
      </c>
      <c r="CA155" s="423"/>
      <c r="CB155" s="416"/>
      <c r="CC155" s="417"/>
      <c r="CD155" s="424"/>
      <c r="CE155" s="425">
        <v>0</v>
      </c>
      <c r="CF155" s="423"/>
      <c r="CG155" s="416"/>
      <c r="CH155" s="417"/>
      <c r="CI155" s="424"/>
      <c r="CJ155" s="425">
        <v>0</v>
      </c>
      <c r="CK155" s="423"/>
      <c r="CL155" s="416"/>
      <c r="CM155" s="417"/>
      <c r="CN155" s="424"/>
      <c r="CO155" s="425">
        <v>0</v>
      </c>
      <c r="CP155" s="423"/>
      <c r="CQ155" s="416"/>
      <c r="CR155" s="417"/>
      <c r="CS155" s="424"/>
      <c r="CT155" s="425">
        <v>0</v>
      </c>
      <c r="CU155" s="423"/>
      <c r="CV155" s="416"/>
      <c r="CW155" s="417"/>
      <c r="CX155" s="424"/>
      <c r="CY155" s="425">
        <v>0</v>
      </c>
      <c r="CZ155" s="423"/>
      <c r="DA155" s="416"/>
      <c r="DB155" s="417"/>
      <c r="DC155" s="424"/>
      <c r="DD155" s="425">
        <v>0</v>
      </c>
      <c r="DE155" s="423"/>
      <c r="DF155" s="416"/>
      <c r="DG155" s="417"/>
      <c r="DH155" s="424"/>
      <c r="DI155" s="425">
        <v>0</v>
      </c>
      <c r="DJ155" s="423"/>
      <c r="DK155" s="416"/>
      <c r="DL155" s="417"/>
      <c r="DM155" s="424"/>
      <c r="DN155" s="425">
        <v>0</v>
      </c>
      <c r="DO155" s="423"/>
      <c r="DP155" s="416"/>
      <c r="DQ155" s="417"/>
      <c r="DR155" s="424"/>
      <c r="DS155" s="425">
        <v>0</v>
      </c>
      <c r="DT155" s="423"/>
      <c r="DU155" s="416"/>
      <c r="DV155" s="417"/>
      <c r="DW155" s="424"/>
      <c r="DX155" s="425">
        <v>0</v>
      </c>
      <c r="DY155" s="423"/>
      <c r="DZ155" s="416"/>
      <c r="EA155" s="417"/>
      <c r="EB155" s="424"/>
      <c r="EC155" s="425">
        <v>0</v>
      </c>
      <c r="ED155" s="423"/>
      <c r="EE155" s="416"/>
      <c r="EF155" s="417"/>
      <c r="EG155" s="424"/>
      <c r="EH155" s="425">
        <v>0</v>
      </c>
      <c r="EI155" s="423"/>
      <c r="EJ155" s="416"/>
      <c r="EK155" s="417"/>
      <c r="EL155" s="424"/>
      <c r="EM155" s="425">
        <f>SUM(CE155:EC155)</f>
        <v>0</v>
      </c>
      <c r="EN155" s="462"/>
      <c r="EP155" s="301"/>
      <c r="EQ155" s="290"/>
      <c r="ER155" s="290"/>
    </row>
    <row r="156" spans="4:148" x14ac:dyDescent="0.35">
      <c r="D156" s="301"/>
      <c r="F156" s="313"/>
      <c r="H156" s="416"/>
      <c r="I156" s="416"/>
      <c r="J156" s="416"/>
      <c r="K156" s="417"/>
      <c r="L156" s="416"/>
      <c r="M156" s="416"/>
      <c r="N156" s="416"/>
      <c r="O156" s="416"/>
      <c r="P156" s="417"/>
      <c r="Q156" s="416"/>
      <c r="R156" s="416"/>
      <c r="S156" s="416"/>
      <c r="T156" s="416"/>
      <c r="U156" s="417"/>
      <c r="V156" s="416"/>
      <c r="W156" s="416"/>
      <c r="X156" s="416"/>
      <c r="Y156" s="416"/>
      <c r="Z156" s="417"/>
      <c r="AA156" s="416"/>
      <c r="AB156" s="416"/>
      <c r="AC156" s="416"/>
      <c r="AD156" s="416"/>
      <c r="AE156" s="417"/>
      <c r="AF156" s="416"/>
      <c r="AG156" s="416"/>
      <c r="AH156" s="416"/>
      <c r="AI156" s="416"/>
      <c r="AJ156" s="417"/>
      <c r="AK156" s="416"/>
      <c r="AL156" s="416"/>
      <c r="AM156" s="416"/>
      <c r="AN156" s="416"/>
      <c r="AO156" s="417"/>
      <c r="AP156" s="416"/>
      <c r="AQ156" s="416"/>
      <c r="AR156" s="416"/>
      <c r="AS156" s="416"/>
      <c r="AT156" s="417"/>
      <c r="AU156" s="416"/>
      <c r="AV156" s="416"/>
      <c r="AW156" s="416"/>
      <c r="AX156" s="416"/>
      <c r="AY156" s="417"/>
      <c r="AZ156" s="416"/>
      <c r="BA156" s="416"/>
      <c r="BB156" s="416"/>
      <c r="BC156" s="416"/>
      <c r="BD156" s="417"/>
      <c r="BE156" s="416"/>
      <c r="BF156" s="416"/>
      <c r="BG156" s="416"/>
      <c r="BH156" s="416"/>
      <c r="BI156" s="417"/>
      <c r="BJ156" s="416"/>
      <c r="BK156" s="416"/>
      <c r="BL156" s="416"/>
      <c r="BM156" s="416"/>
      <c r="BN156" s="417"/>
      <c r="BO156" s="416"/>
      <c r="BP156" s="416"/>
      <c r="BQ156" s="416"/>
      <c r="BR156" s="416"/>
      <c r="BS156" s="417"/>
      <c r="BT156" s="416"/>
      <c r="BU156" s="416"/>
      <c r="BV156" s="416"/>
      <c r="BW156" s="416"/>
      <c r="BX156" s="417"/>
      <c r="BY156" s="416"/>
      <c r="BZ156" s="416"/>
      <c r="CA156" s="416"/>
      <c r="CB156" s="416"/>
      <c r="CC156" s="417"/>
      <c r="CD156" s="416"/>
      <c r="CE156" s="416"/>
      <c r="CF156" s="416"/>
      <c r="CG156" s="416"/>
      <c r="CH156" s="417"/>
      <c r="CI156" s="416"/>
      <c r="CJ156" s="416"/>
      <c r="CK156" s="416"/>
      <c r="CL156" s="416"/>
      <c r="CM156" s="417"/>
      <c r="CN156" s="416"/>
      <c r="CO156" s="416"/>
      <c r="CP156" s="416"/>
      <c r="CQ156" s="416"/>
      <c r="CR156" s="417"/>
      <c r="CS156" s="416"/>
      <c r="CT156" s="416"/>
      <c r="CU156" s="416"/>
      <c r="CV156" s="416"/>
      <c r="CW156" s="417"/>
      <c r="CX156" s="416"/>
      <c r="CY156" s="416"/>
      <c r="CZ156" s="416"/>
      <c r="DA156" s="416"/>
      <c r="DB156" s="417"/>
      <c r="DC156" s="416"/>
      <c r="DD156" s="416"/>
      <c r="DE156" s="416"/>
      <c r="DF156" s="416"/>
      <c r="DG156" s="417"/>
      <c r="DH156" s="416"/>
      <c r="DI156" s="416"/>
      <c r="DJ156" s="416"/>
      <c r="DK156" s="416"/>
      <c r="DL156" s="417"/>
      <c r="DM156" s="416"/>
      <c r="DN156" s="416"/>
      <c r="DO156" s="416"/>
      <c r="DP156" s="416"/>
      <c r="DQ156" s="417"/>
      <c r="DR156" s="416"/>
      <c r="DS156" s="416"/>
      <c r="DT156" s="416"/>
      <c r="DU156" s="416"/>
      <c r="DV156" s="417"/>
      <c r="DW156" s="416"/>
      <c r="DX156" s="416"/>
      <c r="DY156" s="416"/>
      <c r="DZ156" s="416"/>
      <c r="EA156" s="417"/>
      <c r="EB156" s="416"/>
      <c r="EC156" s="416"/>
      <c r="ED156" s="416"/>
      <c r="EE156" s="416"/>
      <c r="EF156" s="417"/>
      <c r="EG156" s="416"/>
      <c r="EH156" s="416"/>
      <c r="EI156" s="416"/>
      <c r="EJ156" s="416"/>
      <c r="EK156" s="417"/>
      <c r="EL156" s="416"/>
      <c r="EM156" s="416"/>
      <c r="EP156" s="301"/>
      <c r="EQ156" s="290"/>
      <c r="ER156" s="290"/>
    </row>
    <row r="157" spans="4:148" x14ac:dyDescent="0.35">
      <c r="D157" s="301" t="s">
        <v>352</v>
      </c>
      <c r="F157" s="313"/>
      <c r="H157" s="416">
        <f>SUM(H158:H158)</f>
        <v>0</v>
      </c>
      <c r="I157" s="416"/>
      <c r="J157" s="416"/>
      <c r="K157" s="417"/>
      <c r="L157" s="416"/>
      <c r="M157" s="416">
        <f>SUM(M158:M158)</f>
        <v>0</v>
      </c>
      <c r="N157" s="416"/>
      <c r="O157" s="416"/>
      <c r="P157" s="417"/>
      <c r="Q157" s="416"/>
      <c r="R157" s="416">
        <f>SUM(R158:R158)</f>
        <v>0</v>
      </c>
      <c r="S157" s="416"/>
      <c r="T157" s="416"/>
      <c r="U157" s="417"/>
      <c r="V157" s="416"/>
      <c r="W157" s="416">
        <f>SUM(W158:W158)</f>
        <v>0</v>
      </c>
      <c r="X157" s="416"/>
      <c r="Y157" s="416"/>
      <c r="Z157" s="417"/>
      <c r="AA157" s="416"/>
      <c r="AB157" s="416">
        <f>SUM(AB158:AB158)</f>
        <v>0</v>
      </c>
      <c r="AC157" s="416"/>
      <c r="AD157" s="416"/>
      <c r="AE157" s="417"/>
      <c r="AF157" s="416"/>
      <c r="AG157" s="416">
        <f>SUM(AG158:AG158)</f>
        <v>0</v>
      </c>
      <c r="AH157" s="416"/>
      <c r="AI157" s="416"/>
      <c r="AJ157" s="417"/>
      <c r="AK157" s="416"/>
      <c r="AL157" s="416">
        <f>SUM(AL158:AL158)</f>
        <v>0</v>
      </c>
      <c r="AM157" s="416"/>
      <c r="AN157" s="416"/>
      <c r="AO157" s="417"/>
      <c r="AP157" s="416"/>
      <c r="AQ157" s="416">
        <f>SUM(AQ158:AQ158)</f>
        <v>0</v>
      </c>
      <c r="AR157" s="416"/>
      <c r="AS157" s="416"/>
      <c r="AT157" s="417"/>
      <c r="AU157" s="416"/>
      <c r="AV157" s="416">
        <f>SUM(AV158:AV158)</f>
        <v>0</v>
      </c>
      <c r="AW157" s="416"/>
      <c r="AX157" s="416"/>
      <c r="AY157" s="417"/>
      <c r="AZ157" s="416"/>
      <c r="BA157" s="416">
        <f>SUM(BA158:BA158)</f>
        <v>0</v>
      </c>
      <c r="BB157" s="416"/>
      <c r="BC157" s="416"/>
      <c r="BD157" s="417"/>
      <c r="BE157" s="416"/>
      <c r="BF157" s="416">
        <f>SUM(BF158:BF158)</f>
        <v>0</v>
      </c>
      <c r="BG157" s="416"/>
      <c r="BH157" s="416"/>
      <c r="BI157" s="417"/>
      <c r="BJ157" s="416"/>
      <c r="BK157" s="416">
        <f>SUM(BK158:BK158)</f>
        <v>0</v>
      </c>
      <c r="BL157" s="416"/>
      <c r="BM157" s="416"/>
      <c r="BN157" s="417"/>
      <c r="BO157" s="416"/>
      <c r="BP157" s="416">
        <f>SUM(BP158:BP158)</f>
        <v>0</v>
      </c>
      <c r="BQ157" s="416"/>
      <c r="BR157" s="416"/>
      <c r="BS157" s="417"/>
      <c r="BT157" s="416"/>
      <c r="BU157" s="416">
        <f>SUM(BU158:BU158)</f>
        <v>0</v>
      </c>
      <c r="BV157" s="416"/>
      <c r="BW157" s="416"/>
      <c r="BX157" s="417"/>
      <c r="BY157" s="416"/>
      <c r="BZ157" s="416">
        <f>SUM(BZ158:BZ158)</f>
        <v>277062</v>
      </c>
      <c r="CA157" s="416"/>
      <c r="CB157" s="416"/>
      <c r="CC157" s="417"/>
      <c r="CD157" s="416"/>
      <c r="CE157" s="416">
        <f>SUM(CE158:CE158)</f>
        <v>0</v>
      </c>
      <c r="CF157" s="416"/>
      <c r="CG157" s="416"/>
      <c r="CH157" s="417"/>
      <c r="CI157" s="416"/>
      <c r="CJ157" s="416">
        <f>SUM(CJ158:CJ158)</f>
        <v>0</v>
      </c>
      <c r="CK157" s="416"/>
      <c r="CL157" s="416"/>
      <c r="CM157" s="417"/>
      <c r="CN157" s="416"/>
      <c r="CO157" s="416">
        <f>SUM(CO158:CO158)</f>
        <v>0</v>
      </c>
      <c r="CP157" s="416"/>
      <c r="CQ157" s="416"/>
      <c r="CR157" s="417"/>
      <c r="CS157" s="416"/>
      <c r="CT157" s="416">
        <f>SUM(CT158:CT158)</f>
        <v>0</v>
      </c>
      <c r="CU157" s="416"/>
      <c r="CV157" s="416"/>
      <c r="CW157" s="417"/>
      <c r="CX157" s="416"/>
      <c r="CY157" s="416">
        <f>SUM(CY158:CY158)</f>
        <v>0</v>
      </c>
      <c r="CZ157" s="416"/>
      <c r="DA157" s="416"/>
      <c r="DB157" s="417"/>
      <c r="DC157" s="416"/>
      <c r="DD157" s="416">
        <f>SUM(DD158:DD158)</f>
        <v>277062</v>
      </c>
      <c r="DE157" s="416"/>
      <c r="DF157" s="416"/>
      <c r="DG157" s="417"/>
      <c r="DH157" s="416"/>
      <c r="DI157" s="416">
        <f>SUM(DI158:DI158)</f>
        <v>0</v>
      </c>
      <c r="DJ157" s="416"/>
      <c r="DK157" s="416"/>
      <c r="DL157" s="417"/>
      <c r="DM157" s="416"/>
      <c r="DN157" s="416">
        <f>SUM(DN158:DN158)</f>
        <v>0</v>
      </c>
      <c r="DO157" s="416"/>
      <c r="DP157" s="416"/>
      <c r="DQ157" s="417"/>
      <c r="DR157" s="416"/>
      <c r="DS157" s="416">
        <f>SUM(DS158:DS158)</f>
        <v>0</v>
      </c>
      <c r="DT157" s="416"/>
      <c r="DU157" s="416"/>
      <c r="DV157" s="417"/>
      <c r="DW157" s="416"/>
      <c r="DX157" s="416">
        <f>SUM(DX158:DX158)</f>
        <v>0</v>
      </c>
      <c r="DY157" s="416"/>
      <c r="DZ157" s="416"/>
      <c r="EA157" s="417"/>
      <c r="EB157" s="416"/>
      <c r="EC157" s="416">
        <f>SUM(EC158:EC158)</f>
        <v>0</v>
      </c>
      <c r="ED157" s="416"/>
      <c r="EE157" s="416"/>
      <c r="EF157" s="417"/>
      <c r="EG157" s="416"/>
      <c r="EH157" s="416">
        <f>SUM(EH158:EH158)</f>
        <v>0</v>
      </c>
      <c r="EI157" s="416"/>
      <c r="EJ157" s="416"/>
      <c r="EK157" s="417"/>
      <c r="EL157" s="416"/>
      <c r="EM157" s="416">
        <f>SUM(EM158:EM158)</f>
        <v>0</v>
      </c>
      <c r="EP157" s="301"/>
      <c r="EQ157" s="290"/>
      <c r="ER157" s="290"/>
    </row>
    <row r="158" spans="4:148" x14ac:dyDescent="0.35">
      <c r="D158" s="301" t="s">
        <v>338</v>
      </c>
      <c r="F158" s="313"/>
      <c r="G158" s="421"/>
      <c r="H158" s="425">
        <v>0</v>
      </c>
      <c r="I158" s="423"/>
      <c r="J158" s="416"/>
      <c r="K158" s="417"/>
      <c r="L158" s="424"/>
      <c r="M158" s="425">
        <v>0</v>
      </c>
      <c r="N158" s="423"/>
      <c r="O158" s="416"/>
      <c r="P158" s="417"/>
      <c r="Q158" s="424"/>
      <c r="R158" s="425">
        <v>0</v>
      </c>
      <c r="S158" s="423"/>
      <c r="T158" s="416"/>
      <c r="U158" s="417"/>
      <c r="V158" s="424"/>
      <c r="W158" s="425">
        <v>0</v>
      </c>
      <c r="X158" s="423"/>
      <c r="Y158" s="416"/>
      <c r="Z158" s="417"/>
      <c r="AA158" s="424"/>
      <c r="AB158" s="425">
        <v>0</v>
      </c>
      <c r="AC158" s="423"/>
      <c r="AD158" s="416"/>
      <c r="AE158" s="417"/>
      <c r="AF158" s="424"/>
      <c r="AG158" s="425">
        <v>0</v>
      </c>
      <c r="AH158" s="423"/>
      <c r="AI158" s="416"/>
      <c r="AJ158" s="417"/>
      <c r="AK158" s="424"/>
      <c r="AL158" s="425">
        <v>0</v>
      </c>
      <c r="AM158" s="423"/>
      <c r="AN158" s="416"/>
      <c r="AO158" s="417"/>
      <c r="AP158" s="424"/>
      <c r="AQ158" s="425">
        <v>0</v>
      </c>
      <c r="AR158" s="423"/>
      <c r="AS158" s="416"/>
      <c r="AT158" s="417"/>
      <c r="AU158" s="424"/>
      <c r="AV158" s="425">
        <v>0</v>
      </c>
      <c r="AW158" s="423"/>
      <c r="AX158" s="416"/>
      <c r="AY158" s="417"/>
      <c r="AZ158" s="424"/>
      <c r="BA158" s="425">
        <v>0</v>
      </c>
      <c r="BB158" s="423"/>
      <c r="BC158" s="416"/>
      <c r="BD158" s="417"/>
      <c r="BE158" s="424"/>
      <c r="BF158" s="425">
        <v>0</v>
      </c>
      <c r="BG158" s="423"/>
      <c r="BH158" s="416"/>
      <c r="BI158" s="417"/>
      <c r="BJ158" s="424"/>
      <c r="BK158" s="425">
        <v>0</v>
      </c>
      <c r="BL158" s="423"/>
      <c r="BM158" s="416"/>
      <c r="BN158" s="417"/>
      <c r="BO158" s="424"/>
      <c r="BP158" s="425">
        <v>0</v>
      </c>
      <c r="BQ158" s="423"/>
      <c r="BR158" s="416"/>
      <c r="BS158" s="417"/>
      <c r="BT158" s="424"/>
      <c r="BU158" s="425">
        <f>SUM(M158:BP158)</f>
        <v>0</v>
      </c>
      <c r="BV158" s="423"/>
      <c r="BW158" s="416"/>
      <c r="BX158" s="417"/>
      <c r="BY158" s="424"/>
      <c r="BZ158" s="425">
        <v>277062</v>
      </c>
      <c r="CA158" s="423"/>
      <c r="CB158" s="416"/>
      <c r="CC158" s="417"/>
      <c r="CD158" s="424"/>
      <c r="CE158" s="425">
        <v>0</v>
      </c>
      <c r="CF158" s="423"/>
      <c r="CG158" s="416"/>
      <c r="CH158" s="417"/>
      <c r="CI158" s="424"/>
      <c r="CJ158" s="425">
        <v>0</v>
      </c>
      <c r="CK158" s="423"/>
      <c r="CL158" s="416"/>
      <c r="CM158" s="417"/>
      <c r="CN158" s="424"/>
      <c r="CO158" s="425">
        <v>0</v>
      </c>
      <c r="CP158" s="423"/>
      <c r="CQ158" s="416"/>
      <c r="CR158" s="417"/>
      <c r="CS158" s="424"/>
      <c r="CT158" s="425">
        <v>0</v>
      </c>
      <c r="CU158" s="423"/>
      <c r="CV158" s="416"/>
      <c r="CW158" s="417"/>
      <c r="CX158" s="424"/>
      <c r="CY158" s="425">
        <v>0</v>
      </c>
      <c r="CZ158" s="423"/>
      <c r="DA158" s="416"/>
      <c r="DB158" s="417"/>
      <c r="DC158" s="424"/>
      <c r="DD158" s="425">
        <v>277062</v>
      </c>
      <c r="DE158" s="423"/>
      <c r="DF158" s="416"/>
      <c r="DG158" s="417"/>
      <c r="DH158" s="424"/>
      <c r="DI158" s="425">
        <v>0</v>
      </c>
      <c r="DJ158" s="423"/>
      <c r="DK158" s="416"/>
      <c r="DL158" s="417"/>
      <c r="DM158" s="424"/>
      <c r="DN158" s="425">
        <v>0</v>
      </c>
      <c r="DO158" s="423"/>
      <c r="DP158" s="416"/>
      <c r="DQ158" s="417"/>
      <c r="DR158" s="424"/>
      <c r="DS158" s="425">
        <v>0</v>
      </c>
      <c r="DT158" s="423"/>
      <c r="DU158" s="416"/>
      <c r="DV158" s="417"/>
      <c r="DW158" s="424"/>
      <c r="DX158" s="425">
        <v>0</v>
      </c>
      <c r="DY158" s="423"/>
      <c r="DZ158" s="416"/>
      <c r="EA158" s="417"/>
      <c r="EB158" s="424"/>
      <c r="EC158" s="425">
        <v>0</v>
      </c>
      <c r="ED158" s="423"/>
      <c r="EE158" s="416"/>
      <c r="EF158" s="417"/>
      <c r="EG158" s="424"/>
      <c r="EH158" s="425">
        <v>0</v>
      </c>
      <c r="EI158" s="423"/>
      <c r="EJ158" s="416"/>
      <c r="EK158" s="417"/>
      <c r="EL158" s="424"/>
      <c r="EM158" s="425">
        <f t="shared" ref="EM158" si="11">SUM(CE158)</f>
        <v>0</v>
      </c>
      <c r="EN158" s="462"/>
      <c r="EP158" s="301"/>
      <c r="EQ158" s="290"/>
      <c r="ER158" s="290"/>
    </row>
    <row r="159" spans="4:148" hidden="1" x14ac:dyDescent="0.35">
      <c r="D159" s="301"/>
      <c r="F159" s="313"/>
      <c r="H159" s="416"/>
      <c r="I159" s="416"/>
      <c r="J159" s="416"/>
      <c r="K159" s="417"/>
      <c r="L159" s="416"/>
      <c r="M159" s="416"/>
      <c r="N159" s="416"/>
      <c r="O159" s="416"/>
      <c r="P159" s="417"/>
      <c r="Q159" s="416"/>
      <c r="R159" s="416"/>
      <c r="S159" s="416"/>
      <c r="T159" s="416"/>
      <c r="U159" s="417"/>
      <c r="V159" s="416"/>
      <c r="W159" s="416"/>
      <c r="X159" s="416"/>
      <c r="Y159" s="416"/>
      <c r="Z159" s="417"/>
      <c r="AA159" s="416"/>
      <c r="AB159" s="416"/>
      <c r="AC159" s="416"/>
      <c r="AD159" s="416"/>
      <c r="AE159" s="417"/>
      <c r="AF159" s="416"/>
      <c r="AG159" s="416"/>
      <c r="AH159" s="416"/>
      <c r="AI159" s="416"/>
      <c r="AJ159" s="417"/>
      <c r="AK159" s="416"/>
      <c r="AL159" s="416"/>
      <c r="AM159" s="416"/>
      <c r="AN159" s="416"/>
      <c r="AO159" s="417"/>
      <c r="AP159" s="416"/>
      <c r="AQ159" s="416"/>
      <c r="AR159" s="416"/>
      <c r="AS159" s="416"/>
      <c r="AT159" s="417"/>
      <c r="AU159" s="416"/>
      <c r="AV159" s="416"/>
      <c r="AW159" s="416"/>
      <c r="AX159" s="416"/>
      <c r="AY159" s="417"/>
      <c r="AZ159" s="416"/>
      <c r="BA159" s="416"/>
      <c r="BB159" s="416"/>
      <c r="BC159" s="416"/>
      <c r="BD159" s="417"/>
      <c r="BE159" s="416"/>
      <c r="BF159" s="416"/>
      <c r="BG159" s="416"/>
      <c r="BH159" s="416"/>
      <c r="BI159" s="417"/>
      <c r="BJ159" s="416"/>
      <c r="BK159" s="416"/>
      <c r="BL159" s="416"/>
      <c r="BM159" s="416"/>
      <c r="BN159" s="417"/>
      <c r="BO159" s="416"/>
      <c r="BP159" s="416"/>
      <c r="BQ159" s="416"/>
      <c r="BR159" s="416"/>
      <c r="BS159" s="417"/>
      <c r="BT159" s="416"/>
      <c r="BU159" s="416"/>
      <c r="BV159" s="416"/>
      <c r="BW159" s="416"/>
      <c r="BX159" s="417"/>
      <c r="BY159" s="416"/>
      <c r="BZ159" s="416"/>
      <c r="CA159" s="416"/>
      <c r="CB159" s="416"/>
      <c r="CC159" s="417"/>
      <c r="CD159" s="416"/>
      <c r="CE159" s="416"/>
      <c r="CF159" s="416"/>
      <c r="CG159" s="416"/>
      <c r="CH159" s="417"/>
      <c r="CI159" s="416"/>
      <c r="CJ159" s="416"/>
      <c r="CK159" s="416"/>
      <c r="CL159" s="416"/>
      <c r="CM159" s="417"/>
      <c r="CN159" s="416"/>
      <c r="CO159" s="416"/>
      <c r="CP159" s="416"/>
      <c r="CQ159" s="416"/>
      <c r="CR159" s="417"/>
      <c r="CS159" s="416"/>
      <c r="CT159" s="416"/>
      <c r="CU159" s="416"/>
      <c r="CV159" s="416"/>
      <c r="CW159" s="417"/>
      <c r="CX159" s="416"/>
      <c r="CY159" s="416"/>
      <c r="CZ159" s="416"/>
      <c r="DA159" s="416"/>
      <c r="DB159" s="417"/>
      <c r="DC159" s="416"/>
      <c r="DD159" s="416"/>
      <c r="DE159" s="416"/>
      <c r="DF159" s="416"/>
      <c r="DG159" s="417"/>
      <c r="DH159" s="416"/>
      <c r="DI159" s="416"/>
      <c r="DJ159" s="416"/>
      <c r="DK159" s="416"/>
      <c r="DL159" s="417"/>
      <c r="DM159" s="416"/>
      <c r="DN159" s="416"/>
      <c r="DO159" s="416"/>
      <c r="DP159" s="416"/>
      <c r="DQ159" s="417"/>
      <c r="DR159" s="416"/>
      <c r="DS159" s="416"/>
      <c r="DT159" s="416"/>
      <c r="DU159" s="416"/>
      <c r="DV159" s="417"/>
      <c r="DW159" s="416"/>
      <c r="DX159" s="416"/>
      <c r="DY159" s="416"/>
      <c r="DZ159" s="416"/>
      <c r="EA159" s="417"/>
      <c r="EB159" s="416"/>
      <c r="EC159" s="416"/>
      <c r="ED159" s="416"/>
      <c r="EE159" s="416"/>
      <c r="EF159" s="417"/>
      <c r="EG159" s="416"/>
      <c r="EH159" s="416"/>
      <c r="EI159" s="416"/>
      <c r="EJ159" s="416"/>
      <c r="EK159" s="417"/>
      <c r="EL159" s="416"/>
      <c r="EM159" s="416"/>
      <c r="EP159" s="301"/>
      <c r="EQ159" s="290"/>
      <c r="ER159" s="290"/>
    </row>
    <row r="160" spans="4:148" hidden="1" x14ac:dyDescent="0.35">
      <c r="D160" s="301" t="s">
        <v>445</v>
      </c>
      <c r="F160" s="313"/>
      <c r="H160" s="416">
        <f>SUM(H161:H161)</f>
        <v>0</v>
      </c>
      <c r="I160" s="416"/>
      <c r="J160" s="416"/>
      <c r="K160" s="417"/>
      <c r="L160" s="416"/>
      <c r="M160" s="416">
        <f>SUM(M161:M161)</f>
        <v>0</v>
      </c>
      <c r="N160" s="416"/>
      <c r="O160" s="416"/>
      <c r="P160" s="417"/>
      <c r="Q160" s="416"/>
      <c r="R160" s="416">
        <f>SUM(R161:R161)</f>
        <v>0</v>
      </c>
      <c r="S160" s="416"/>
      <c r="T160" s="416"/>
      <c r="U160" s="417"/>
      <c r="V160" s="416"/>
      <c r="W160" s="416">
        <f>SUM(W161:W161)</f>
        <v>0</v>
      </c>
      <c r="X160" s="416"/>
      <c r="Y160" s="416"/>
      <c r="Z160" s="417"/>
      <c r="AA160" s="416"/>
      <c r="AB160" s="416">
        <f>SUM(AB161:AB161)</f>
        <v>0</v>
      </c>
      <c r="AC160" s="416"/>
      <c r="AD160" s="416"/>
      <c r="AE160" s="417"/>
      <c r="AF160" s="416"/>
      <c r="AG160" s="416">
        <f>SUM(AG161:AG161)</f>
        <v>0</v>
      </c>
      <c r="AH160" s="416"/>
      <c r="AI160" s="416"/>
      <c r="AJ160" s="417"/>
      <c r="AK160" s="416"/>
      <c r="AL160" s="416">
        <f>SUM(AL161:AL161)</f>
        <v>0</v>
      </c>
      <c r="AM160" s="416"/>
      <c r="AN160" s="416"/>
      <c r="AO160" s="417"/>
      <c r="AP160" s="416"/>
      <c r="AQ160" s="416">
        <f>SUM(AQ161:AQ161)</f>
        <v>0</v>
      </c>
      <c r="AR160" s="416"/>
      <c r="AS160" s="416"/>
      <c r="AT160" s="417"/>
      <c r="AU160" s="416"/>
      <c r="AV160" s="416">
        <f>SUM(AV161:AV161)</f>
        <v>0</v>
      </c>
      <c r="AW160" s="416"/>
      <c r="AX160" s="416"/>
      <c r="AY160" s="417"/>
      <c r="AZ160" s="416"/>
      <c r="BA160" s="416">
        <f>SUM(BA161:BA161)</f>
        <v>0</v>
      </c>
      <c r="BB160" s="416"/>
      <c r="BC160" s="416"/>
      <c r="BD160" s="417"/>
      <c r="BE160" s="416"/>
      <c r="BF160" s="416">
        <f>SUM(BF161:BF161)</f>
        <v>0</v>
      </c>
      <c r="BG160" s="416"/>
      <c r="BH160" s="416"/>
      <c r="BI160" s="417"/>
      <c r="BJ160" s="416"/>
      <c r="BK160" s="416">
        <f>SUM(BK161:BK161)</f>
        <v>0</v>
      </c>
      <c r="BL160" s="416"/>
      <c r="BM160" s="416"/>
      <c r="BN160" s="417"/>
      <c r="BO160" s="416"/>
      <c r="BP160" s="416">
        <f>SUM(BP161:BP161)</f>
        <v>0</v>
      </c>
      <c r="BQ160" s="416"/>
      <c r="BR160" s="416"/>
      <c r="BS160" s="417"/>
      <c r="BT160" s="416"/>
      <c r="BU160" s="416">
        <f>SUM(BU161:BU161)</f>
        <v>0</v>
      </c>
      <c r="BV160" s="416"/>
      <c r="BW160" s="416"/>
      <c r="BX160" s="417"/>
      <c r="BY160" s="416"/>
      <c r="BZ160" s="416">
        <f>SUM(BZ161:BZ161)</f>
        <v>0</v>
      </c>
      <c r="CA160" s="416"/>
      <c r="CB160" s="416"/>
      <c r="CC160" s="417"/>
      <c r="CD160" s="416"/>
      <c r="CE160" s="416">
        <f>SUM(CE161:CE161)</f>
        <v>0</v>
      </c>
      <c r="CF160" s="416"/>
      <c r="CG160" s="416"/>
      <c r="CH160" s="417"/>
      <c r="CI160" s="416"/>
      <c r="CJ160" s="416">
        <f>SUM(CJ161:CJ161)</f>
        <v>0</v>
      </c>
      <c r="CK160" s="416"/>
      <c r="CL160" s="416"/>
      <c r="CM160" s="417"/>
      <c r="CN160" s="416"/>
      <c r="CO160" s="416">
        <f>SUM(CO161:CO161)</f>
        <v>0</v>
      </c>
      <c r="CP160" s="416"/>
      <c r="CQ160" s="416"/>
      <c r="CR160" s="417"/>
      <c r="CS160" s="416"/>
      <c r="CT160" s="416">
        <f>SUM(CT161:CT161)</f>
        <v>0</v>
      </c>
      <c r="CU160" s="416"/>
      <c r="CV160" s="416"/>
      <c r="CW160" s="417"/>
      <c r="CX160" s="416"/>
      <c r="CY160" s="416">
        <f>SUM(CY161:CY161)</f>
        <v>0</v>
      </c>
      <c r="CZ160" s="416"/>
      <c r="DA160" s="416"/>
      <c r="DB160" s="417"/>
      <c r="DC160" s="416"/>
      <c r="DD160" s="416">
        <f>SUM(DD161:DD161)</f>
        <v>0</v>
      </c>
      <c r="DE160" s="416"/>
      <c r="DF160" s="416"/>
      <c r="DG160" s="417"/>
      <c r="DH160" s="416"/>
      <c r="DI160" s="416">
        <f>SUM(DI161:DI161)</f>
        <v>0</v>
      </c>
      <c r="DJ160" s="416"/>
      <c r="DK160" s="416"/>
      <c r="DL160" s="417"/>
      <c r="DM160" s="416"/>
      <c r="DN160" s="416">
        <f>SUM(DN161:DN161)</f>
        <v>0</v>
      </c>
      <c r="DO160" s="416"/>
      <c r="DP160" s="416"/>
      <c r="DQ160" s="417"/>
      <c r="DR160" s="416"/>
      <c r="DS160" s="416">
        <f>SUM(DS161:DS161)</f>
        <v>0</v>
      </c>
      <c r="DT160" s="416"/>
      <c r="DU160" s="416"/>
      <c r="DV160" s="417"/>
      <c r="DW160" s="416"/>
      <c r="DX160" s="416">
        <f>SUM(DX161:DX161)</f>
        <v>0</v>
      </c>
      <c r="DY160" s="416"/>
      <c r="DZ160" s="416"/>
      <c r="EA160" s="417"/>
      <c r="EB160" s="416"/>
      <c r="EC160" s="416">
        <f>SUM(EC161:EC161)</f>
        <v>0</v>
      </c>
      <c r="ED160" s="416"/>
      <c r="EE160" s="416"/>
      <c r="EF160" s="417"/>
      <c r="EG160" s="416"/>
      <c r="EH160" s="416">
        <f>SUM(EH161:EH161)</f>
        <v>0</v>
      </c>
      <c r="EI160" s="416"/>
      <c r="EJ160" s="416"/>
      <c r="EK160" s="417"/>
      <c r="EL160" s="416"/>
      <c r="EM160" s="416">
        <f>SUM(EM161:EM161)</f>
        <v>0</v>
      </c>
      <c r="EP160" s="301"/>
      <c r="EQ160" s="290"/>
      <c r="ER160" s="290"/>
    </row>
    <row r="161" spans="4:148" hidden="1" x14ac:dyDescent="0.35">
      <c r="D161" s="301" t="s">
        <v>338</v>
      </c>
      <c r="F161" s="313"/>
      <c r="G161" s="421"/>
      <c r="H161" s="425">
        <v>0</v>
      </c>
      <c r="I161" s="423"/>
      <c r="J161" s="416"/>
      <c r="K161" s="417"/>
      <c r="L161" s="424"/>
      <c r="M161" s="425">
        <v>0</v>
      </c>
      <c r="N161" s="423"/>
      <c r="O161" s="416"/>
      <c r="P161" s="417"/>
      <c r="Q161" s="424"/>
      <c r="R161" s="425">
        <v>0</v>
      </c>
      <c r="S161" s="423"/>
      <c r="T161" s="416"/>
      <c r="U161" s="417"/>
      <c r="V161" s="424"/>
      <c r="W161" s="425">
        <v>0</v>
      </c>
      <c r="X161" s="423"/>
      <c r="Y161" s="416"/>
      <c r="Z161" s="417"/>
      <c r="AA161" s="424"/>
      <c r="AB161" s="425">
        <v>0</v>
      </c>
      <c r="AC161" s="423"/>
      <c r="AD161" s="416"/>
      <c r="AE161" s="417"/>
      <c r="AF161" s="424"/>
      <c r="AG161" s="425">
        <v>0</v>
      </c>
      <c r="AH161" s="423"/>
      <c r="AI161" s="416"/>
      <c r="AJ161" s="417"/>
      <c r="AK161" s="424"/>
      <c r="AL161" s="425">
        <v>0</v>
      </c>
      <c r="AM161" s="423"/>
      <c r="AN161" s="416"/>
      <c r="AO161" s="417"/>
      <c r="AP161" s="424"/>
      <c r="AQ161" s="425">
        <v>0</v>
      </c>
      <c r="AR161" s="423"/>
      <c r="AS161" s="416"/>
      <c r="AT161" s="417"/>
      <c r="AU161" s="424"/>
      <c r="AV161" s="425">
        <v>0</v>
      </c>
      <c r="AW161" s="423"/>
      <c r="AX161" s="416"/>
      <c r="AY161" s="417"/>
      <c r="AZ161" s="424"/>
      <c r="BA161" s="425">
        <v>0</v>
      </c>
      <c r="BB161" s="423"/>
      <c r="BC161" s="416"/>
      <c r="BD161" s="417"/>
      <c r="BE161" s="424"/>
      <c r="BF161" s="425">
        <v>0</v>
      </c>
      <c r="BG161" s="423"/>
      <c r="BH161" s="416"/>
      <c r="BI161" s="417"/>
      <c r="BJ161" s="424"/>
      <c r="BK161" s="425">
        <v>0</v>
      </c>
      <c r="BL161" s="423"/>
      <c r="BM161" s="416"/>
      <c r="BN161" s="417"/>
      <c r="BO161" s="424"/>
      <c r="BP161" s="425">
        <v>0</v>
      </c>
      <c r="BQ161" s="423"/>
      <c r="BR161" s="416"/>
      <c r="BS161" s="417"/>
      <c r="BT161" s="424"/>
      <c r="BU161" s="425">
        <f>SUM(M161:BP161)</f>
        <v>0</v>
      </c>
      <c r="BV161" s="423"/>
      <c r="BW161" s="416"/>
      <c r="BX161" s="417"/>
      <c r="BY161" s="424"/>
      <c r="BZ161" s="425">
        <v>0</v>
      </c>
      <c r="CA161" s="423"/>
      <c r="CB161" s="416"/>
      <c r="CC161" s="417"/>
      <c r="CD161" s="424"/>
      <c r="CE161" s="425">
        <v>0</v>
      </c>
      <c r="CF161" s="423"/>
      <c r="CG161" s="416"/>
      <c r="CH161" s="417"/>
      <c r="CI161" s="424"/>
      <c r="CJ161" s="425">
        <v>0</v>
      </c>
      <c r="CK161" s="423"/>
      <c r="CL161" s="416"/>
      <c r="CM161" s="417"/>
      <c r="CN161" s="424"/>
      <c r="CO161" s="425">
        <v>0</v>
      </c>
      <c r="CP161" s="423"/>
      <c r="CQ161" s="416"/>
      <c r="CR161" s="417"/>
      <c r="CS161" s="424"/>
      <c r="CT161" s="425">
        <v>0</v>
      </c>
      <c r="CU161" s="423"/>
      <c r="CV161" s="416"/>
      <c r="CW161" s="417"/>
      <c r="CX161" s="424"/>
      <c r="CY161" s="425">
        <v>0</v>
      </c>
      <c r="CZ161" s="423"/>
      <c r="DA161" s="416"/>
      <c r="DB161" s="417"/>
      <c r="DC161" s="424"/>
      <c r="DD161" s="425">
        <v>0</v>
      </c>
      <c r="DE161" s="423"/>
      <c r="DF161" s="416"/>
      <c r="DG161" s="417"/>
      <c r="DH161" s="424"/>
      <c r="DI161" s="425">
        <v>0</v>
      </c>
      <c r="DJ161" s="423"/>
      <c r="DK161" s="416"/>
      <c r="DL161" s="417"/>
      <c r="DM161" s="424"/>
      <c r="DN161" s="425">
        <v>0</v>
      </c>
      <c r="DO161" s="423"/>
      <c r="DP161" s="416"/>
      <c r="DQ161" s="417"/>
      <c r="DR161" s="424"/>
      <c r="DS161" s="425">
        <v>0</v>
      </c>
      <c r="DT161" s="423"/>
      <c r="DU161" s="416"/>
      <c r="DV161" s="417"/>
      <c r="DW161" s="424"/>
      <c r="DX161" s="425">
        <v>0</v>
      </c>
      <c r="DY161" s="423"/>
      <c r="DZ161" s="416"/>
      <c r="EA161" s="417"/>
      <c r="EB161" s="424"/>
      <c r="EC161" s="425">
        <v>0</v>
      </c>
      <c r="ED161" s="423"/>
      <c r="EE161" s="416"/>
      <c r="EF161" s="417"/>
      <c r="EG161" s="424"/>
      <c r="EH161" s="425">
        <v>0</v>
      </c>
      <c r="EI161" s="423"/>
      <c r="EJ161" s="416"/>
      <c r="EK161" s="417"/>
      <c r="EL161" s="424"/>
      <c r="EM161" s="425">
        <f>SUM(CE161:CE161)</f>
        <v>0</v>
      </c>
      <c r="EN161" s="462"/>
      <c r="EP161" s="301"/>
      <c r="EQ161" s="290"/>
      <c r="ER161" s="290"/>
    </row>
    <row r="162" spans="4:148" x14ac:dyDescent="0.35">
      <c r="D162" s="301"/>
      <c r="F162" s="313"/>
      <c r="H162" s="416"/>
      <c r="I162" s="416"/>
      <c r="J162" s="416"/>
      <c r="K162" s="417"/>
      <c r="L162" s="416"/>
      <c r="M162" s="416"/>
      <c r="N162" s="416"/>
      <c r="O162" s="416"/>
      <c r="P162" s="417"/>
      <c r="Q162" s="416"/>
      <c r="R162" s="416"/>
      <c r="S162" s="416"/>
      <c r="T162" s="416"/>
      <c r="U162" s="417"/>
      <c r="V162" s="416"/>
      <c r="W162" s="416"/>
      <c r="X162" s="416"/>
      <c r="Y162" s="416"/>
      <c r="Z162" s="417"/>
      <c r="AA162" s="416"/>
      <c r="AB162" s="416"/>
      <c r="AC162" s="416"/>
      <c r="AD162" s="416"/>
      <c r="AE162" s="417"/>
      <c r="AF162" s="416"/>
      <c r="AG162" s="416"/>
      <c r="AH162" s="416"/>
      <c r="AI162" s="416"/>
      <c r="AJ162" s="417"/>
      <c r="AK162" s="416"/>
      <c r="AL162" s="416"/>
      <c r="AM162" s="416"/>
      <c r="AN162" s="416"/>
      <c r="AO162" s="417"/>
      <c r="AP162" s="416"/>
      <c r="AQ162" s="416"/>
      <c r="AR162" s="416"/>
      <c r="AS162" s="416"/>
      <c r="AT162" s="417"/>
      <c r="AU162" s="416"/>
      <c r="AV162" s="416"/>
      <c r="AW162" s="416"/>
      <c r="AX162" s="416"/>
      <c r="AY162" s="417"/>
      <c r="AZ162" s="416"/>
      <c r="BA162" s="416"/>
      <c r="BB162" s="416"/>
      <c r="BC162" s="416"/>
      <c r="BD162" s="417"/>
      <c r="BE162" s="416"/>
      <c r="BF162" s="416"/>
      <c r="BG162" s="416"/>
      <c r="BH162" s="416"/>
      <c r="BI162" s="417"/>
      <c r="BJ162" s="416"/>
      <c r="BK162" s="416"/>
      <c r="BL162" s="416"/>
      <c r="BM162" s="416"/>
      <c r="BN162" s="417"/>
      <c r="BO162" s="416"/>
      <c r="BP162" s="416"/>
      <c r="BQ162" s="416"/>
      <c r="BR162" s="416"/>
      <c r="BS162" s="417"/>
      <c r="BT162" s="416"/>
      <c r="BU162" s="416"/>
      <c r="BV162" s="416"/>
      <c r="BW162" s="416"/>
      <c r="BX162" s="417"/>
      <c r="BY162" s="416"/>
      <c r="BZ162" s="416"/>
      <c r="CA162" s="416"/>
      <c r="CB162" s="416"/>
      <c r="CC162" s="417"/>
      <c r="CD162" s="416"/>
      <c r="CE162" s="416"/>
      <c r="CF162" s="416"/>
      <c r="CG162" s="416"/>
      <c r="CH162" s="417"/>
      <c r="CI162" s="416"/>
      <c r="CJ162" s="416"/>
      <c r="CK162" s="416"/>
      <c r="CL162" s="416"/>
      <c r="CM162" s="417"/>
      <c r="CN162" s="416"/>
      <c r="CO162" s="416"/>
      <c r="CP162" s="416"/>
      <c r="CQ162" s="416"/>
      <c r="CR162" s="417"/>
      <c r="CS162" s="416"/>
      <c r="CT162" s="416"/>
      <c r="CU162" s="416"/>
      <c r="CV162" s="416"/>
      <c r="CW162" s="417"/>
      <c r="CX162" s="416"/>
      <c r="CY162" s="416"/>
      <c r="CZ162" s="416"/>
      <c r="DA162" s="416"/>
      <c r="DB162" s="417"/>
      <c r="DC162" s="416"/>
      <c r="DD162" s="416"/>
      <c r="DE162" s="416"/>
      <c r="DF162" s="416"/>
      <c r="DG162" s="417"/>
      <c r="DH162" s="416"/>
      <c r="DI162" s="416"/>
      <c r="DJ162" s="416"/>
      <c r="DK162" s="416"/>
      <c r="DL162" s="417"/>
      <c r="DM162" s="416"/>
      <c r="DN162" s="416"/>
      <c r="DO162" s="416"/>
      <c r="DP162" s="416"/>
      <c r="DQ162" s="417"/>
      <c r="DR162" s="416"/>
      <c r="DS162" s="416"/>
      <c r="DT162" s="416"/>
      <c r="DU162" s="416"/>
      <c r="DV162" s="417"/>
      <c r="DW162" s="416"/>
      <c r="DX162" s="416"/>
      <c r="DY162" s="416"/>
      <c r="DZ162" s="416"/>
      <c r="EA162" s="417"/>
      <c r="EB162" s="416"/>
      <c r="EC162" s="416"/>
      <c r="ED162" s="416"/>
      <c r="EE162" s="416"/>
      <c r="EF162" s="417"/>
      <c r="EG162" s="416"/>
      <c r="EH162" s="416"/>
      <c r="EI162" s="416"/>
      <c r="EJ162" s="416"/>
      <c r="EK162" s="417"/>
      <c r="EL162" s="416"/>
      <c r="EM162" s="416"/>
      <c r="EP162" s="301"/>
      <c r="EQ162" s="290"/>
      <c r="ER162" s="290"/>
    </row>
    <row r="163" spans="4:148" x14ac:dyDescent="0.35">
      <c r="D163" s="301" t="s">
        <v>351</v>
      </c>
      <c r="F163" s="313"/>
      <c r="H163" s="416">
        <f>SUM(H164:H164)</f>
        <v>0</v>
      </c>
      <c r="I163" s="416"/>
      <c r="J163" s="416"/>
      <c r="K163" s="417"/>
      <c r="L163" s="416"/>
      <c r="M163" s="416">
        <f>SUM(M164:M164)</f>
        <v>2187079</v>
      </c>
      <c r="N163" s="416"/>
      <c r="O163" s="416"/>
      <c r="P163" s="417"/>
      <c r="Q163" s="416"/>
      <c r="R163" s="416">
        <f>SUM(R164:R164)</f>
        <v>0</v>
      </c>
      <c r="S163" s="416"/>
      <c r="T163" s="416"/>
      <c r="U163" s="417"/>
      <c r="V163" s="416"/>
      <c r="W163" s="416">
        <f>SUM(W164:W164)</f>
        <v>0</v>
      </c>
      <c r="X163" s="416"/>
      <c r="Y163" s="416"/>
      <c r="Z163" s="417"/>
      <c r="AA163" s="416"/>
      <c r="AB163" s="416">
        <f>SUM(AB164:AB164)</f>
        <v>0</v>
      </c>
      <c r="AC163" s="416"/>
      <c r="AD163" s="416"/>
      <c r="AE163" s="417"/>
      <c r="AF163" s="416"/>
      <c r="AG163" s="416">
        <f>SUM(AG164:AG164)</f>
        <v>0</v>
      </c>
      <c r="AH163" s="416"/>
      <c r="AI163" s="416"/>
      <c r="AJ163" s="417"/>
      <c r="AK163" s="416"/>
      <c r="AL163" s="416">
        <f>SUM(AL164:AL164)</f>
        <v>0</v>
      </c>
      <c r="AM163" s="416"/>
      <c r="AN163" s="416"/>
      <c r="AO163" s="417"/>
      <c r="AP163" s="416"/>
      <c r="AQ163" s="416">
        <f>SUM(AQ164:AQ164)</f>
        <v>0</v>
      </c>
      <c r="AR163" s="416"/>
      <c r="AS163" s="416"/>
      <c r="AT163" s="417"/>
      <c r="AU163" s="416"/>
      <c r="AV163" s="416">
        <f>SUM(AV164:AV164)</f>
        <v>0</v>
      </c>
      <c r="AW163" s="416"/>
      <c r="AX163" s="416"/>
      <c r="AY163" s="417"/>
      <c r="AZ163" s="416"/>
      <c r="BA163" s="416">
        <f>SUM(BA164:BA164)</f>
        <v>0</v>
      </c>
      <c r="BB163" s="416"/>
      <c r="BC163" s="416"/>
      <c r="BD163" s="417"/>
      <c r="BE163" s="416"/>
      <c r="BF163" s="416">
        <f>SUM(BF164:BF164)</f>
        <v>0</v>
      </c>
      <c r="BG163" s="416"/>
      <c r="BH163" s="416"/>
      <c r="BI163" s="417"/>
      <c r="BJ163" s="416"/>
      <c r="BK163" s="416">
        <f>SUM(BK164:BK164)</f>
        <v>0</v>
      </c>
      <c r="BL163" s="416"/>
      <c r="BM163" s="416"/>
      <c r="BN163" s="417"/>
      <c r="BO163" s="416"/>
      <c r="BP163" s="416">
        <f>SUM(BP164:BP164)</f>
        <v>0</v>
      </c>
      <c r="BQ163" s="416"/>
      <c r="BR163" s="416"/>
      <c r="BS163" s="417"/>
      <c r="BT163" s="416"/>
      <c r="BU163" s="416">
        <f>SUM(BU164:BU164)</f>
        <v>2187079</v>
      </c>
      <c r="BV163" s="416"/>
      <c r="BW163" s="416"/>
      <c r="BX163" s="417"/>
      <c r="BY163" s="416"/>
      <c r="BZ163" s="416">
        <f>SUM(BZ164:BZ164)</f>
        <v>1877337</v>
      </c>
      <c r="CA163" s="416"/>
      <c r="CB163" s="416"/>
      <c r="CC163" s="417"/>
      <c r="CD163" s="416"/>
      <c r="CE163" s="416">
        <f>SUM(CE164:CE164)</f>
        <v>0</v>
      </c>
      <c r="CF163" s="416"/>
      <c r="CG163" s="416"/>
      <c r="CH163" s="417"/>
      <c r="CI163" s="416"/>
      <c r="CJ163" s="416">
        <f>SUM(CJ164:CJ164)</f>
        <v>196067</v>
      </c>
      <c r="CK163" s="416"/>
      <c r="CL163" s="416"/>
      <c r="CM163" s="417"/>
      <c r="CN163" s="416"/>
      <c r="CO163" s="416">
        <f>SUM(CO164:CO164)</f>
        <v>0</v>
      </c>
      <c r="CP163" s="416"/>
      <c r="CQ163" s="416"/>
      <c r="CR163" s="417"/>
      <c r="CS163" s="416"/>
      <c r="CT163" s="416">
        <f>SUM(CT164:CT164)</f>
        <v>21955</v>
      </c>
      <c r="CU163" s="416"/>
      <c r="CV163" s="416"/>
      <c r="CW163" s="417"/>
      <c r="CX163" s="416"/>
      <c r="CY163" s="416">
        <f>SUM(CY164:CY164)</f>
        <v>0</v>
      </c>
      <c r="CZ163" s="416"/>
      <c r="DA163" s="416"/>
      <c r="DB163" s="417"/>
      <c r="DC163" s="416"/>
      <c r="DD163" s="416">
        <f>SUM(DD164:DD164)</f>
        <v>0</v>
      </c>
      <c r="DE163" s="416"/>
      <c r="DF163" s="416"/>
      <c r="DG163" s="417"/>
      <c r="DH163" s="416"/>
      <c r="DI163" s="416">
        <f>SUM(DI164:DI164)</f>
        <v>0</v>
      </c>
      <c r="DJ163" s="416"/>
      <c r="DK163" s="416"/>
      <c r="DL163" s="417"/>
      <c r="DM163" s="416"/>
      <c r="DN163" s="416">
        <f>SUM(DN164:DN164)</f>
        <v>0</v>
      </c>
      <c r="DO163" s="416"/>
      <c r="DP163" s="416"/>
      <c r="DQ163" s="417"/>
      <c r="DR163" s="416"/>
      <c r="DS163" s="416">
        <f>SUM(DS164:DS164)</f>
        <v>0</v>
      </c>
      <c r="DT163" s="416"/>
      <c r="DU163" s="416"/>
      <c r="DV163" s="417"/>
      <c r="DW163" s="416"/>
      <c r="DX163" s="416">
        <f>SUM(DX164:DX164)</f>
        <v>0</v>
      </c>
      <c r="DY163" s="416"/>
      <c r="DZ163" s="416"/>
      <c r="EA163" s="417"/>
      <c r="EB163" s="416"/>
      <c r="EC163" s="416">
        <f>SUM(EC164:EC164)</f>
        <v>0</v>
      </c>
      <c r="ED163" s="416"/>
      <c r="EE163" s="416"/>
      <c r="EF163" s="417"/>
      <c r="EG163" s="416"/>
      <c r="EH163" s="416">
        <f>SUM(EH164:EH164)</f>
        <v>1659315</v>
      </c>
      <c r="EI163" s="416"/>
      <c r="EJ163" s="416"/>
      <c r="EK163" s="417"/>
      <c r="EL163" s="416"/>
      <c r="EM163" s="416">
        <f>SUM(EM164:EM164)</f>
        <v>0</v>
      </c>
      <c r="EP163" s="301"/>
      <c r="EQ163" s="290"/>
      <c r="ER163" s="290"/>
    </row>
    <row r="164" spans="4:148" x14ac:dyDescent="0.35">
      <c r="D164" s="301" t="s">
        <v>338</v>
      </c>
      <c r="F164" s="313"/>
      <c r="G164" s="421"/>
      <c r="H164" s="425">
        <v>0</v>
      </c>
      <c r="I164" s="423"/>
      <c r="J164" s="416"/>
      <c r="K164" s="417"/>
      <c r="L164" s="424"/>
      <c r="M164" s="425">
        <f>1961934+225145</f>
        <v>2187079</v>
      </c>
      <c r="N164" s="423"/>
      <c r="O164" s="416"/>
      <c r="P164" s="417"/>
      <c r="Q164" s="424"/>
      <c r="R164" s="425">
        <v>0</v>
      </c>
      <c r="S164" s="423"/>
      <c r="T164" s="416"/>
      <c r="U164" s="417"/>
      <c r="V164" s="424"/>
      <c r="W164" s="425">
        <v>0</v>
      </c>
      <c r="X164" s="423"/>
      <c r="Y164" s="416"/>
      <c r="Z164" s="417"/>
      <c r="AA164" s="424"/>
      <c r="AB164" s="425">
        <v>0</v>
      </c>
      <c r="AC164" s="423"/>
      <c r="AD164" s="416"/>
      <c r="AE164" s="417"/>
      <c r="AF164" s="424"/>
      <c r="AG164" s="425">
        <v>0</v>
      </c>
      <c r="AH164" s="423"/>
      <c r="AI164" s="416"/>
      <c r="AJ164" s="417"/>
      <c r="AK164" s="424"/>
      <c r="AL164" s="425">
        <v>0</v>
      </c>
      <c r="AM164" s="423"/>
      <c r="AN164" s="416"/>
      <c r="AO164" s="417"/>
      <c r="AP164" s="424"/>
      <c r="AQ164" s="425">
        <v>0</v>
      </c>
      <c r="AR164" s="423"/>
      <c r="AS164" s="416"/>
      <c r="AT164" s="417"/>
      <c r="AU164" s="424"/>
      <c r="AV164" s="425">
        <v>0</v>
      </c>
      <c r="AW164" s="423"/>
      <c r="AX164" s="416"/>
      <c r="AY164" s="417"/>
      <c r="AZ164" s="424"/>
      <c r="BA164" s="425">
        <v>0</v>
      </c>
      <c r="BB164" s="423"/>
      <c r="BC164" s="416"/>
      <c r="BD164" s="417"/>
      <c r="BE164" s="424"/>
      <c r="BF164" s="425">
        <v>0</v>
      </c>
      <c r="BG164" s="423"/>
      <c r="BH164" s="416"/>
      <c r="BI164" s="417"/>
      <c r="BJ164" s="424"/>
      <c r="BK164" s="425">
        <v>0</v>
      </c>
      <c r="BL164" s="423"/>
      <c r="BM164" s="416"/>
      <c r="BN164" s="417"/>
      <c r="BO164" s="424"/>
      <c r="BP164" s="425">
        <v>0</v>
      </c>
      <c r="BQ164" s="423"/>
      <c r="BR164" s="416"/>
      <c r="BS164" s="417"/>
      <c r="BT164" s="424"/>
      <c r="BU164" s="425">
        <f>SUM(M164:BP164)</f>
        <v>2187079</v>
      </c>
      <c r="BV164" s="423"/>
      <c r="BW164" s="416"/>
      <c r="BX164" s="417"/>
      <c r="BY164" s="424"/>
      <c r="BZ164" s="425">
        <v>1877337</v>
      </c>
      <c r="CA164" s="423"/>
      <c r="CB164" s="416"/>
      <c r="CC164" s="417"/>
      <c r="CD164" s="424"/>
      <c r="CE164" s="425">
        <v>0</v>
      </c>
      <c r="CF164" s="423"/>
      <c r="CG164" s="416"/>
      <c r="CH164" s="417"/>
      <c r="CI164" s="424"/>
      <c r="CJ164" s="425">
        <v>196067</v>
      </c>
      <c r="CK164" s="423"/>
      <c r="CL164" s="416"/>
      <c r="CM164" s="417"/>
      <c r="CN164" s="424"/>
      <c r="CO164" s="425">
        <v>0</v>
      </c>
      <c r="CP164" s="423"/>
      <c r="CQ164" s="416"/>
      <c r="CR164" s="417"/>
      <c r="CS164" s="424"/>
      <c r="CT164" s="425">
        <v>21955</v>
      </c>
      <c r="CU164" s="423"/>
      <c r="CV164" s="416"/>
      <c r="CW164" s="417"/>
      <c r="CX164" s="424"/>
      <c r="CY164" s="425">
        <v>0</v>
      </c>
      <c r="CZ164" s="423"/>
      <c r="DA164" s="416"/>
      <c r="DB164" s="417"/>
      <c r="DC164" s="424"/>
      <c r="DD164" s="425">
        <v>0</v>
      </c>
      <c r="DE164" s="423"/>
      <c r="DF164" s="416"/>
      <c r="DG164" s="417"/>
      <c r="DH164" s="424"/>
      <c r="DI164" s="425">
        <v>0</v>
      </c>
      <c r="DJ164" s="423"/>
      <c r="DK164" s="416"/>
      <c r="DL164" s="417"/>
      <c r="DM164" s="424"/>
      <c r="DN164" s="425">
        <v>0</v>
      </c>
      <c r="DO164" s="423"/>
      <c r="DP164" s="416"/>
      <c r="DQ164" s="417"/>
      <c r="DR164" s="424"/>
      <c r="DS164" s="425">
        <v>0</v>
      </c>
      <c r="DT164" s="423"/>
      <c r="DU164" s="416"/>
      <c r="DV164" s="417"/>
      <c r="DW164" s="424"/>
      <c r="DX164" s="425">
        <v>0</v>
      </c>
      <c r="DY164" s="423"/>
      <c r="DZ164" s="416"/>
      <c r="EA164" s="417"/>
      <c r="EB164" s="424"/>
      <c r="EC164" s="425">
        <v>0</v>
      </c>
      <c r="ED164" s="423"/>
      <c r="EE164" s="416"/>
      <c r="EF164" s="417"/>
      <c r="EG164" s="424"/>
      <c r="EH164" s="425">
        <v>1659315</v>
      </c>
      <c r="EI164" s="423"/>
      <c r="EJ164" s="416"/>
      <c r="EK164" s="417"/>
      <c r="EL164" s="424"/>
      <c r="EM164" s="425">
        <f t="shared" ref="EM164" si="12">SUM(CE164)</f>
        <v>0</v>
      </c>
      <c r="EN164" s="462"/>
      <c r="EP164" s="301"/>
      <c r="EQ164" s="290"/>
      <c r="ER164" s="290"/>
    </row>
    <row r="165" spans="4:148" ht="12.75" hidden="1" customHeight="1" x14ac:dyDescent="0.35">
      <c r="D165" s="434"/>
      <c r="F165" s="313"/>
      <c r="H165" s="416"/>
      <c r="I165" s="416"/>
      <c r="J165" s="416"/>
      <c r="K165" s="417"/>
      <c r="L165" s="416"/>
      <c r="M165" s="416"/>
      <c r="N165" s="416"/>
      <c r="O165" s="416"/>
      <c r="P165" s="417"/>
      <c r="Q165" s="416"/>
      <c r="R165" s="416"/>
      <c r="S165" s="416"/>
      <c r="T165" s="416"/>
      <c r="U165" s="417"/>
      <c r="V165" s="416"/>
      <c r="W165" s="416"/>
      <c r="X165" s="416"/>
      <c r="Y165" s="416"/>
      <c r="Z165" s="417"/>
      <c r="AA165" s="416"/>
      <c r="AB165" s="416"/>
      <c r="AC165" s="416"/>
      <c r="AD165" s="416"/>
      <c r="AE165" s="417"/>
      <c r="AF165" s="416"/>
      <c r="AG165" s="416"/>
      <c r="AH165" s="416"/>
      <c r="AI165" s="416"/>
      <c r="AJ165" s="417"/>
      <c r="AK165" s="416"/>
      <c r="AL165" s="416"/>
      <c r="AM165" s="416"/>
      <c r="AN165" s="416"/>
      <c r="AO165" s="417"/>
      <c r="AP165" s="416"/>
      <c r="AQ165" s="416"/>
      <c r="AR165" s="416"/>
      <c r="AS165" s="416"/>
      <c r="AT165" s="417"/>
      <c r="AU165" s="416"/>
      <c r="AV165" s="416"/>
      <c r="AW165" s="416"/>
      <c r="AX165" s="416"/>
      <c r="AY165" s="417"/>
      <c r="AZ165" s="416"/>
      <c r="BA165" s="416"/>
      <c r="BB165" s="416"/>
      <c r="BC165" s="416"/>
      <c r="BD165" s="417"/>
      <c r="BE165" s="416"/>
      <c r="BF165" s="416"/>
      <c r="BG165" s="416"/>
      <c r="BH165" s="416"/>
      <c r="BI165" s="417"/>
      <c r="BJ165" s="416"/>
      <c r="BK165" s="416"/>
      <c r="BL165" s="416"/>
      <c r="BM165" s="416"/>
      <c r="BN165" s="417"/>
      <c r="BO165" s="416"/>
      <c r="BP165" s="416"/>
      <c r="BQ165" s="416"/>
      <c r="BR165" s="416"/>
      <c r="BS165" s="417"/>
      <c r="BT165" s="416"/>
      <c r="BU165" s="416"/>
      <c r="BV165" s="416"/>
      <c r="BW165" s="416"/>
      <c r="BX165" s="417"/>
      <c r="BY165" s="416"/>
      <c r="BZ165" s="416"/>
      <c r="CA165" s="416"/>
      <c r="CB165" s="416"/>
      <c r="CC165" s="417"/>
      <c r="CD165" s="416"/>
      <c r="CE165" s="416"/>
      <c r="CF165" s="416"/>
      <c r="CG165" s="416"/>
      <c r="CH165" s="417"/>
      <c r="CI165" s="416"/>
      <c r="CJ165" s="416"/>
      <c r="CK165" s="416"/>
      <c r="CL165" s="416"/>
      <c r="CM165" s="417"/>
      <c r="CN165" s="416"/>
      <c r="CO165" s="416"/>
      <c r="CP165" s="416"/>
      <c r="CQ165" s="416"/>
      <c r="CR165" s="417"/>
      <c r="CS165" s="416"/>
      <c r="CT165" s="416"/>
      <c r="CU165" s="416"/>
      <c r="CV165" s="416"/>
      <c r="CW165" s="417"/>
      <c r="CX165" s="416"/>
      <c r="CY165" s="416"/>
      <c r="CZ165" s="416"/>
      <c r="DA165" s="416"/>
      <c r="DB165" s="417"/>
      <c r="DC165" s="416"/>
      <c r="DD165" s="416"/>
      <c r="DE165" s="416"/>
      <c r="DF165" s="416"/>
      <c r="DG165" s="417"/>
      <c r="DH165" s="416"/>
      <c r="DI165" s="416"/>
      <c r="DJ165" s="416"/>
      <c r="DK165" s="416"/>
      <c r="DL165" s="417"/>
      <c r="DM165" s="416"/>
      <c r="DN165" s="416"/>
      <c r="DO165" s="416"/>
      <c r="DP165" s="416"/>
      <c r="DQ165" s="417"/>
      <c r="DR165" s="416"/>
      <c r="DS165" s="416"/>
      <c r="DT165" s="416"/>
      <c r="DU165" s="416"/>
      <c r="DV165" s="417"/>
      <c r="DW165" s="416"/>
      <c r="DX165" s="416"/>
      <c r="DY165" s="416"/>
      <c r="DZ165" s="416"/>
      <c r="EA165" s="417"/>
      <c r="EB165" s="416"/>
      <c r="EC165" s="416"/>
      <c r="ED165" s="416"/>
      <c r="EE165" s="416"/>
      <c r="EF165" s="417"/>
      <c r="EG165" s="416"/>
      <c r="EH165" s="416"/>
      <c r="EI165" s="416"/>
      <c r="EJ165" s="416"/>
      <c r="EK165" s="417"/>
      <c r="EL165" s="416"/>
      <c r="EM165" s="416"/>
      <c r="EP165" s="301"/>
      <c r="EQ165" s="290"/>
      <c r="ER165" s="290"/>
    </row>
    <row r="166" spans="4:148" ht="12.75" hidden="1" customHeight="1" x14ac:dyDescent="0.35">
      <c r="D166" s="434" t="s">
        <v>406</v>
      </c>
      <c r="F166" s="313"/>
      <c r="H166" s="416">
        <f>SUM(H167:H167)</f>
        <v>0</v>
      </c>
      <c r="I166" s="416"/>
      <c r="J166" s="416"/>
      <c r="K166" s="417"/>
      <c r="L166" s="416"/>
      <c r="M166" s="416">
        <f>SUM(M167:M167)</f>
        <v>0</v>
      </c>
      <c r="N166" s="416">
        <f>SUM(N167:N167)</f>
        <v>0</v>
      </c>
      <c r="O166" s="416"/>
      <c r="P166" s="417"/>
      <c r="R166" s="416">
        <f>SUM(R167:R167)</f>
        <v>0</v>
      </c>
      <c r="S166" s="416"/>
      <c r="T166" s="416"/>
      <c r="U166" s="417"/>
      <c r="W166" s="416">
        <f>SUM(W167:W167)</f>
        <v>0</v>
      </c>
      <c r="X166" s="416"/>
      <c r="Y166" s="416"/>
      <c r="Z166" s="417"/>
      <c r="AB166" s="416">
        <f>SUM(AB167:AB167)</f>
        <v>0</v>
      </c>
      <c r="AC166" s="416"/>
      <c r="AD166" s="416"/>
      <c r="AE166" s="417"/>
      <c r="AG166" s="416">
        <f>SUM(AG167:AG167)</f>
        <v>0</v>
      </c>
      <c r="AH166" s="416"/>
      <c r="AI166" s="416"/>
      <c r="AJ166" s="417"/>
      <c r="AL166" s="416">
        <f>SUM(AL167:AL167)</f>
        <v>0</v>
      </c>
      <c r="AM166" s="416"/>
      <c r="AN166" s="416"/>
      <c r="AO166" s="417"/>
      <c r="AQ166" s="416">
        <f>SUM(AQ167:AQ167)</f>
        <v>0</v>
      </c>
      <c r="AR166" s="416"/>
      <c r="AS166" s="416"/>
      <c r="AT166" s="417"/>
      <c r="AV166" s="416">
        <f>SUM(AV167:AV167)</f>
        <v>0</v>
      </c>
      <c r="AW166" s="416"/>
      <c r="AX166" s="416"/>
      <c r="AY166" s="417"/>
      <c r="BA166" s="416">
        <f>SUM(BA167:BA167)</f>
        <v>0</v>
      </c>
      <c r="BB166" s="416"/>
      <c r="BC166" s="416"/>
      <c r="BD166" s="417"/>
      <c r="BF166" s="416">
        <f>SUM(BF167:BF167)</f>
        <v>0</v>
      </c>
      <c r="BG166" s="416"/>
      <c r="BH166" s="416"/>
      <c r="BI166" s="417"/>
      <c r="BK166" s="416">
        <f>SUM(BK167:BK167)</f>
        <v>0</v>
      </c>
      <c r="BL166" s="416"/>
      <c r="BM166" s="416"/>
      <c r="BN166" s="417"/>
      <c r="BP166" s="416">
        <f>SUM(BP167:BP167)</f>
        <v>0</v>
      </c>
      <c r="BQ166" s="416"/>
      <c r="BR166" s="416"/>
      <c r="BS166" s="417"/>
      <c r="BU166" s="416">
        <f>SUM(BU167:BU167)</f>
        <v>0</v>
      </c>
      <c r="BV166" s="416"/>
      <c r="BW166" s="416"/>
      <c r="BX166" s="417"/>
      <c r="BZ166" s="416">
        <f>SUM(BZ167:BZ167)</f>
        <v>0</v>
      </c>
      <c r="CA166" s="416"/>
      <c r="CB166" s="416"/>
      <c r="CC166" s="417"/>
      <c r="CD166" s="416"/>
      <c r="CE166" s="289">
        <f>SUM(CE167:CE167)</f>
        <v>0</v>
      </c>
      <c r="CF166" s="416">
        <f>SUM(CF167:CF167)</f>
        <v>0</v>
      </c>
      <c r="CG166" s="416"/>
      <c r="CH166" s="417"/>
      <c r="CJ166" s="289">
        <f>SUM(CJ167:CJ167)</f>
        <v>0</v>
      </c>
      <c r="CK166" s="416"/>
      <c r="CL166" s="416"/>
      <c r="CM166" s="417"/>
      <c r="CO166" s="289">
        <f>SUM(CO167:CO167)</f>
        <v>0</v>
      </c>
      <c r="CP166" s="416"/>
      <c r="CQ166" s="416"/>
      <c r="CR166" s="417"/>
      <c r="CT166" s="289">
        <f>SUM(CT167:CT167)</f>
        <v>0</v>
      </c>
      <c r="CU166" s="416"/>
      <c r="CV166" s="416"/>
      <c r="CW166" s="417"/>
      <c r="CY166" s="289">
        <f>SUM(CY167:CY167)</f>
        <v>0</v>
      </c>
      <c r="CZ166" s="416"/>
      <c r="DA166" s="416"/>
      <c r="DB166" s="417"/>
      <c r="DD166" s="289">
        <f>SUM(DD167:DD167)</f>
        <v>0</v>
      </c>
      <c r="DE166" s="416"/>
      <c r="DF166" s="416"/>
      <c r="DG166" s="417"/>
      <c r="DI166" s="289">
        <f>SUM(DI167:DI167)</f>
        <v>0</v>
      </c>
      <c r="DJ166" s="416"/>
      <c r="DK166" s="416"/>
      <c r="DL166" s="417"/>
      <c r="DN166" s="289">
        <f>SUM(DN167:DN167)</f>
        <v>0</v>
      </c>
      <c r="DO166" s="416"/>
      <c r="DP166" s="416"/>
      <c r="DQ166" s="417"/>
      <c r="DS166" s="289">
        <f>SUM(DS167:DS167)</f>
        <v>0</v>
      </c>
      <c r="DT166" s="416"/>
      <c r="DU166" s="416"/>
      <c r="DV166" s="417"/>
      <c r="DX166" s="289">
        <f>SUM(DX167:DX167)</f>
        <v>0</v>
      </c>
      <c r="DY166" s="416"/>
      <c r="DZ166" s="416"/>
      <c r="EA166" s="417"/>
      <c r="EC166" s="289">
        <f>SUM(EC167:EC167)</f>
        <v>0</v>
      </c>
      <c r="ED166" s="416"/>
      <c r="EE166" s="416"/>
      <c r="EF166" s="417"/>
      <c r="EH166" s="416">
        <f>SUM(EH167:EH167)</f>
        <v>0</v>
      </c>
      <c r="EI166" s="416"/>
      <c r="EJ166" s="416"/>
      <c r="EK166" s="417"/>
      <c r="EM166" s="416">
        <f>SUM(EM167:EM167)</f>
        <v>0</v>
      </c>
      <c r="EN166" s="416"/>
      <c r="EP166" s="301"/>
      <c r="EQ166" s="290"/>
      <c r="ER166" s="290"/>
    </row>
    <row r="167" spans="4:148" ht="12.75" hidden="1" customHeight="1" x14ac:dyDescent="0.35">
      <c r="D167" s="434" t="s">
        <v>338</v>
      </c>
      <c r="F167" s="313"/>
      <c r="G167" s="421"/>
      <c r="H167" s="425">
        <v>0</v>
      </c>
      <c r="I167" s="423"/>
      <c r="J167" s="416"/>
      <c r="K167" s="417"/>
      <c r="L167" s="424"/>
      <c r="M167" s="425">
        <v>0</v>
      </c>
      <c r="N167" s="423"/>
      <c r="O167" s="427"/>
      <c r="P167" s="417"/>
      <c r="Q167" s="421"/>
      <c r="R167" s="425">
        <v>0</v>
      </c>
      <c r="S167" s="423"/>
      <c r="T167" s="416"/>
      <c r="U167" s="417"/>
      <c r="V167" s="421"/>
      <c r="W167" s="425">
        <v>0</v>
      </c>
      <c r="X167" s="423"/>
      <c r="Y167" s="416"/>
      <c r="Z167" s="417"/>
      <c r="AA167" s="421"/>
      <c r="AB167" s="425">
        <v>0</v>
      </c>
      <c r="AC167" s="423"/>
      <c r="AD167" s="416"/>
      <c r="AE167" s="417"/>
      <c r="AF167" s="421"/>
      <c r="AG167" s="425">
        <v>0</v>
      </c>
      <c r="AH167" s="423"/>
      <c r="AI167" s="416"/>
      <c r="AJ167" s="417"/>
      <c r="AK167" s="421"/>
      <c r="AL167" s="425">
        <v>0</v>
      </c>
      <c r="AM167" s="423"/>
      <c r="AN167" s="416"/>
      <c r="AO167" s="417"/>
      <c r="AP167" s="421"/>
      <c r="AQ167" s="425">
        <v>0</v>
      </c>
      <c r="AR167" s="423"/>
      <c r="AS167" s="416"/>
      <c r="AT167" s="417"/>
      <c r="AU167" s="421"/>
      <c r="AV167" s="425">
        <v>0</v>
      </c>
      <c r="AW167" s="423"/>
      <c r="AX167" s="416"/>
      <c r="AY167" s="417"/>
      <c r="AZ167" s="421"/>
      <c r="BA167" s="425">
        <v>0</v>
      </c>
      <c r="BB167" s="423"/>
      <c r="BC167" s="416"/>
      <c r="BD167" s="417"/>
      <c r="BE167" s="421"/>
      <c r="BF167" s="425">
        <v>0</v>
      </c>
      <c r="BG167" s="423"/>
      <c r="BH167" s="416"/>
      <c r="BI167" s="417"/>
      <c r="BJ167" s="421"/>
      <c r="BK167" s="425">
        <v>0</v>
      </c>
      <c r="BL167" s="423"/>
      <c r="BM167" s="416"/>
      <c r="BN167" s="417"/>
      <c r="BO167" s="421"/>
      <c r="BP167" s="425">
        <v>0</v>
      </c>
      <c r="BQ167" s="423"/>
      <c r="BR167" s="416"/>
      <c r="BS167" s="417"/>
      <c r="BT167" s="421"/>
      <c r="BU167" s="425">
        <f>SUM(M167:BP167)</f>
        <v>0</v>
      </c>
      <c r="BV167" s="423"/>
      <c r="BW167" s="416"/>
      <c r="BX167" s="417"/>
      <c r="BY167" s="421"/>
      <c r="BZ167" s="425">
        <v>0</v>
      </c>
      <c r="CA167" s="423"/>
      <c r="CB167" s="416"/>
      <c r="CC167" s="417"/>
      <c r="CD167" s="424"/>
      <c r="CE167" s="425">
        <v>0</v>
      </c>
      <c r="CF167" s="423"/>
      <c r="CG167" s="427"/>
      <c r="CH167" s="417"/>
      <c r="CI167" s="421"/>
      <c r="CJ167" s="425">
        <v>0</v>
      </c>
      <c r="CK167" s="423"/>
      <c r="CL167" s="416"/>
      <c r="CM167" s="417"/>
      <c r="CN167" s="421"/>
      <c r="CO167" s="425">
        <v>0</v>
      </c>
      <c r="CP167" s="423"/>
      <c r="CQ167" s="416"/>
      <c r="CR167" s="417"/>
      <c r="CS167" s="421"/>
      <c r="CT167" s="425">
        <v>0</v>
      </c>
      <c r="CU167" s="423"/>
      <c r="CV167" s="416"/>
      <c r="CW167" s="417"/>
      <c r="CX167" s="421"/>
      <c r="CY167" s="425">
        <v>0</v>
      </c>
      <c r="CZ167" s="423"/>
      <c r="DA167" s="416"/>
      <c r="DB167" s="417"/>
      <c r="DC167" s="421"/>
      <c r="DD167" s="425">
        <v>0</v>
      </c>
      <c r="DE167" s="423"/>
      <c r="DF167" s="416"/>
      <c r="DG167" s="417"/>
      <c r="DH167" s="421"/>
      <c r="DI167" s="425">
        <v>0</v>
      </c>
      <c r="DJ167" s="423"/>
      <c r="DK167" s="416"/>
      <c r="DL167" s="417"/>
      <c r="DM167" s="421"/>
      <c r="DN167" s="425">
        <v>0</v>
      </c>
      <c r="DO167" s="423"/>
      <c r="DP167" s="416"/>
      <c r="DQ167" s="417"/>
      <c r="DR167" s="421"/>
      <c r="DS167" s="425">
        <v>0</v>
      </c>
      <c r="DT167" s="423"/>
      <c r="DU167" s="416"/>
      <c r="DV167" s="417"/>
      <c r="DW167" s="421"/>
      <c r="DX167" s="425">
        <v>0</v>
      </c>
      <c r="DY167" s="423"/>
      <c r="DZ167" s="416"/>
      <c r="EA167" s="417"/>
      <c r="EB167" s="421"/>
      <c r="EC167" s="425">
        <v>0</v>
      </c>
      <c r="ED167" s="423"/>
      <c r="EE167" s="416"/>
      <c r="EF167" s="417"/>
      <c r="EG167" s="421"/>
      <c r="EH167" s="425">
        <v>0</v>
      </c>
      <c r="EI167" s="423"/>
      <c r="EJ167" s="416"/>
      <c r="EK167" s="417"/>
      <c r="EL167" s="421"/>
      <c r="EM167" s="425">
        <f>SUM(CE167:EH167)</f>
        <v>0</v>
      </c>
      <c r="EN167" s="423"/>
      <c r="EP167" s="301"/>
      <c r="EQ167" s="290"/>
      <c r="ER167" s="290"/>
    </row>
    <row r="168" spans="4:148" ht="12.75" customHeight="1" x14ac:dyDescent="0.35">
      <c r="D168" s="436"/>
      <c r="E168" s="292"/>
      <c r="F168" s="438"/>
      <c r="G168" s="292"/>
      <c r="H168" s="439"/>
      <c r="I168" s="439"/>
      <c r="J168" s="439"/>
      <c r="K168" s="440"/>
      <c r="L168" s="439"/>
      <c r="M168" s="439"/>
      <c r="N168" s="439"/>
      <c r="O168" s="439"/>
      <c r="P168" s="440"/>
      <c r="Q168" s="439"/>
      <c r="R168" s="439"/>
      <c r="S168" s="439"/>
      <c r="T168" s="439"/>
      <c r="U168" s="440"/>
      <c r="V168" s="439"/>
      <c r="W168" s="439"/>
      <c r="X168" s="439"/>
      <c r="Y168" s="439"/>
      <c r="Z168" s="440"/>
      <c r="AA168" s="439"/>
      <c r="AB168" s="439"/>
      <c r="AC168" s="439"/>
      <c r="AD168" s="439"/>
      <c r="AE168" s="440"/>
      <c r="AF168" s="439"/>
      <c r="AG168" s="439"/>
      <c r="AH168" s="439"/>
      <c r="AI168" s="439"/>
      <c r="AJ168" s="440"/>
      <c r="AK168" s="439"/>
      <c r="AL168" s="439"/>
      <c r="AM168" s="439"/>
      <c r="AN168" s="439"/>
      <c r="AO168" s="440"/>
      <c r="AP168" s="439"/>
      <c r="AQ168" s="439"/>
      <c r="AR168" s="439"/>
      <c r="AS168" s="439"/>
      <c r="AT168" s="440"/>
      <c r="AU168" s="439"/>
      <c r="AV168" s="439"/>
      <c r="AW168" s="439"/>
      <c r="AX168" s="439"/>
      <c r="AY168" s="440"/>
      <c r="AZ168" s="439"/>
      <c r="BA168" s="439"/>
      <c r="BB168" s="439"/>
      <c r="BC168" s="439"/>
      <c r="BD168" s="440"/>
      <c r="BE168" s="439"/>
      <c r="BF168" s="439"/>
      <c r="BG168" s="439"/>
      <c r="BH168" s="439"/>
      <c r="BI168" s="440"/>
      <c r="BJ168" s="439"/>
      <c r="BK168" s="439"/>
      <c r="BL168" s="439"/>
      <c r="BM168" s="439"/>
      <c r="BN168" s="440"/>
      <c r="BO168" s="439"/>
      <c r="BP168" s="439"/>
      <c r="BQ168" s="439"/>
      <c r="BR168" s="439"/>
      <c r="BS168" s="440"/>
      <c r="BT168" s="439"/>
      <c r="BU168" s="439"/>
      <c r="BV168" s="439"/>
      <c r="BW168" s="439"/>
      <c r="BX168" s="440"/>
      <c r="BY168" s="439"/>
      <c r="BZ168" s="439"/>
      <c r="CA168" s="439"/>
      <c r="CB168" s="439"/>
      <c r="CC168" s="440"/>
      <c r="CD168" s="439"/>
      <c r="CE168" s="439"/>
      <c r="CF168" s="439"/>
      <c r="CG168" s="749"/>
      <c r="CH168" s="417"/>
      <c r="CI168" s="416"/>
      <c r="CJ168" s="416"/>
      <c r="CK168" s="416"/>
      <c r="CL168" s="416"/>
      <c r="CM168" s="417"/>
      <c r="CN168" s="416"/>
      <c r="CO168" s="416"/>
      <c r="CP168" s="416"/>
      <c r="CQ168" s="416"/>
      <c r="CR168" s="417"/>
      <c r="CS168" s="416"/>
      <c r="CT168" s="416"/>
      <c r="CU168" s="416"/>
      <c r="CV168" s="416"/>
      <c r="CW168" s="417"/>
      <c r="CX168" s="416"/>
      <c r="CY168" s="416"/>
      <c r="CZ168" s="416"/>
      <c r="DA168" s="416"/>
      <c r="DB168" s="417"/>
      <c r="DC168" s="416"/>
      <c r="DD168" s="416"/>
      <c r="DE168" s="416"/>
      <c r="DF168" s="416"/>
      <c r="DG168" s="417"/>
      <c r="DH168" s="416"/>
      <c r="DI168" s="416"/>
      <c r="DJ168" s="416"/>
      <c r="DK168" s="416"/>
      <c r="DL168" s="417"/>
      <c r="DM168" s="416"/>
      <c r="DN168" s="416"/>
      <c r="DO168" s="416"/>
      <c r="DP168" s="416"/>
      <c r="DQ168" s="417"/>
      <c r="DR168" s="416"/>
      <c r="DS168" s="416"/>
      <c r="DT168" s="416"/>
      <c r="DU168" s="416"/>
      <c r="DV168" s="417"/>
      <c r="DW168" s="416"/>
      <c r="DX168" s="416"/>
      <c r="DY168" s="416"/>
      <c r="DZ168" s="416"/>
      <c r="EA168" s="417"/>
      <c r="EB168" s="416"/>
      <c r="EC168" s="416"/>
      <c r="ED168" s="416"/>
      <c r="EE168" s="416"/>
      <c r="EF168" s="417"/>
      <c r="EG168" s="416"/>
      <c r="EH168" s="416"/>
      <c r="EI168" s="416"/>
      <c r="EJ168" s="416"/>
      <c r="EK168" s="417"/>
      <c r="EL168" s="416"/>
      <c r="EM168" s="416"/>
      <c r="EP168" s="301"/>
      <c r="EQ168" s="290"/>
      <c r="ER168" s="290"/>
    </row>
    <row r="169" spans="4:148" ht="12.75" customHeight="1" x14ac:dyDescent="0.35">
      <c r="D169" s="301" t="s">
        <v>400</v>
      </c>
      <c r="F169" s="313"/>
      <c r="H169" s="416">
        <f>SUM(H170:H170)</f>
        <v>0</v>
      </c>
      <c r="I169" s="416"/>
      <c r="J169" s="416"/>
      <c r="K169" s="417"/>
      <c r="L169" s="416"/>
      <c r="M169" s="416">
        <f>SUM(M170:M170)</f>
        <v>0</v>
      </c>
      <c r="N169" s="416"/>
      <c r="O169" s="416"/>
      <c r="P169" s="417"/>
      <c r="Q169" s="416"/>
      <c r="R169" s="416">
        <f>SUM(R170:R170)</f>
        <v>0</v>
      </c>
      <c r="S169" s="416"/>
      <c r="T169" s="416"/>
      <c r="U169" s="417"/>
      <c r="V169" s="416"/>
      <c r="W169" s="416">
        <f>SUM(W170:W170)</f>
        <v>0</v>
      </c>
      <c r="X169" s="416"/>
      <c r="Y169" s="416"/>
      <c r="Z169" s="417"/>
      <c r="AA169" s="416"/>
      <c r="AB169" s="416">
        <f>SUM(AB170:AB170)</f>
        <v>0</v>
      </c>
      <c r="AC169" s="416"/>
      <c r="AD169" s="416"/>
      <c r="AE169" s="417"/>
      <c r="AF169" s="416"/>
      <c r="AG169" s="416">
        <f>SUM(AG170:AG170)</f>
        <v>0</v>
      </c>
      <c r="AH169" s="416"/>
      <c r="AI169" s="416"/>
      <c r="AJ169" s="417"/>
      <c r="AK169" s="416"/>
      <c r="AL169" s="416">
        <f>SUM(AL170:AL170)</f>
        <v>0</v>
      </c>
      <c r="AM169" s="416"/>
      <c r="AN169" s="416"/>
      <c r="AO169" s="417"/>
      <c r="AP169" s="416"/>
      <c r="AQ169" s="416">
        <f>SUM(AQ170:AQ170)</f>
        <v>0</v>
      </c>
      <c r="AR169" s="416"/>
      <c r="AS169" s="416"/>
      <c r="AT169" s="417"/>
      <c r="AU169" s="416"/>
      <c r="AV169" s="416">
        <f>SUM(AV170:AV170)</f>
        <v>0</v>
      </c>
      <c r="AW169" s="416"/>
      <c r="AX169" s="416"/>
      <c r="AY169" s="417"/>
      <c r="AZ169" s="416"/>
      <c r="BA169" s="416">
        <f>SUM(BA170:BA170)</f>
        <v>0</v>
      </c>
      <c r="BB169" s="416"/>
      <c r="BC169" s="416"/>
      <c r="BD169" s="417"/>
      <c r="BE169" s="416"/>
      <c r="BF169" s="416">
        <f>SUM(BF170:BF170)</f>
        <v>0</v>
      </c>
      <c r="BG169" s="416"/>
      <c r="BH169" s="416"/>
      <c r="BI169" s="417"/>
      <c r="BJ169" s="416"/>
      <c r="BK169" s="416">
        <f>SUM(BK170:BK170)</f>
        <v>0</v>
      </c>
      <c r="BL169" s="416"/>
      <c r="BM169" s="416"/>
      <c r="BN169" s="417"/>
      <c r="BO169" s="416"/>
      <c r="BP169" s="416">
        <f>SUM(BP170:BP170)</f>
        <v>0</v>
      </c>
      <c r="BQ169" s="416"/>
      <c r="BR169" s="416"/>
      <c r="BS169" s="417"/>
      <c r="BT169" s="416"/>
      <c r="BU169" s="416">
        <f>SUM(BU170:BU170)</f>
        <v>0</v>
      </c>
      <c r="BV169" s="416"/>
      <c r="BW169" s="416"/>
      <c r="BX169" s="417"/>
      <c r="BY169" s="416"/>
      <c r="BZ169" s="416">
        <f>SUM(BZ170:BZ170)</f>
        <v>867180</v>
      </c>
      <c r="CA169" s="416"/>
      <c r="CB169" s="416"/>
      <c r="CC169" s="417"/>
      <c r="CD169" s="416"/>
      <c r="CE169" s="416">
        <f>SUM(CE170:CE170)</f>
        <v>184491</v>
      </c>
      <c r="CF169" s="416"/>
      <c r="CG169" s="416"/>
      <c r="CH169" s="417"/>
      <c r="CI169" s="416"/>
      <c r="CJ169" s="416">
        <f>SUM(CJ170:CJ170)</f>
        <v>270992</v>
      </c>
      <c r="CK169" s="416"/>
      <c r="CL169" s="416"/>
      <c r="CM169" s="417"/>
      <c r="CN169" s="416"/>
      <c r="CO169" s="416">
        <f>SUM(CO170:CO170)</f>
        <v>0</v>
      </c>
      <c r="CP169" s="416"/>
      <c r="CQ169" s="416"/>
      <c r="CR169" s="417"/>
      <c r="CS169" s="416"/>
      <c r="CT169" s="416">
        <f>SUM(CT170:CT170)</f>
        <v>85176</v>
      </c>
      <c r="CU169" s="416"/>
      <c r="CV169" s="416"/>
      <c r="CW169" s="417"/>
      <c r="CX169" s="416"/>
      <c r="CY169" s="416">
        <f>SUM(CY170:CY170)</f>
        <v>0</v>
      </c>
      <c r="CZ169" s="416"/>
      <c r="DA169" s="416"/>
      <c r="DB169" s="417"/>
      <c r="DC169" s="416"/>
      <c r="DD169" s="416">
        <f>SUM(DD170:DD170)</f>
        <v>0</v>
      </c>
      <c r="DE169" s="416"/>
      <c r="DF169" s="416"/>
      <c r="DG169" s="417"/>
      <c r="DH169" s="416"/>
      <c r="DI169" s="416">
        <f>SUM(DI170:DI170)</f>
        <v>0</v>
      </c>
      <c r="DJ169" s="416"/>
      <c r="DK169" s="416"/>
      <c r="DL169" s="417"/>
      <c r="DM169" s="416"/>
      <c r="DN169" s="416">
        <f>SUM(DN170:DN170)</f>
        <v>0</v>
      </c>
      <c r="DO169" s="416"/>
      <c r="DP169" s="416"/>
      <c r="DQ169" s="417"/>
      <c r="DR169" s="416"/>
      <c r="DS169" s="416">
        <f>SUM(DS170:DS170)</f>
        <v>0</v>
      </c>
      <c r="DT169" s="416"/>
      <c r="DU169" s="416"/>
      <c r="DV169" s="417"/>
      <c r="DW169" s="416"/>
      <c r="DX169" s="416">
        <f>SUM(DX170:DX170)</f>
        <v>0</v>
      </c>
      <c r="DY169" s="416"/>
      <c r="DZ169" s="416"/>
      <c r="EA169" s="417"/>
      <c r="EB169" s="416"/>
      <c r="EC169" s="416">
        <f>SUM(EC170:EC170)</f>
        <v>243835</v>
      </c>
      <c r="ED169" s="416"/>
      <c r="EE169" s="416"/>
      <c r="EF169" s="417"/>
      <c r="EG169" s="416"/>
      <c r="EH169" s="416">
        <f>SUM(EH170:EH170)</f>
        <v>82686</v>
      </c>
      <c r="EI169" s="416"/>
      <c r="EJ169" s="416"/>
      <c r="EK169" s="417"/>
      <c r="EL169" s="416"/>
      <c r="EM169" s="416">
        <f>SUM(EM170:EM170)</f>
        <v>184491</v>
      </c>
      <c r="EO169" s="435"/>
      <c r="EP169" s="301"/>
      <c r="EQ169" s="290"/>
      <c r="ER169" s="290"/>
    </row>
    <row r="170" spans="4:148" ht="12.75" customHeight="1" x14ac:dyDescent="0.35">
      <c r="D170" s="301" t="s">
        <v>338</v>
      </c>
      <c r="F170" s="313"/>
      <c r="G170" s="421"/>
      <c r="H170" s="425">
        <v>0</v>
      </c>
      <c r="I170" s="423"/>
      <c r="J170" s="416"/>
      <c r="K170" s="417"/>
      <c r="L170" s="424"/>
      <c r="M170" s="425">
        <v>0</v>
      </c>
      <c r="N170" s="423"/>
      <c r="O170" s="416"/>
      <c r="P170" s="417"/>
      <c r="Q170" s="424"/>
      <c r="R170" s="425">
        <v>0</v>
      </c>
      <c r="S170" s="423"/>
      <c r="T170" s="416"/>
      <c r="U170" s="417"/>
      <c r="V170" s="424"/>
      <c r="W170" s="425">
        <v>0</v>
      </c>
      <c r="X170" s="423"/>
      <c r="Y170" s="416"/>
      <c r="Z170" s="417"/>
      <c r="AA170" s="424"/>
      <c r="AB170" s="425">
        <v>0</v>
      </c>
      <c r="AC170" s="423"/>
      <c r="AD170" s="416"/>
      <c r="AE170" s="417"/>
      <c r="AF170" s="424"/>
      <c r="AG170" s="425">
        <v>0</v>
      </c>
      <c r="AH170" s="423"/>
      <c r="AI170" s="416"/>
      <c r="AJ170" s="417"/>
      <c r="AK170" s="424"/>
      <c r="AL170" s="425">
        <v>0</v>
      </c>
      <c r="AM170" s="423"/>
      <c r="AN170" s="416"/>
      <c r="AO170" s="417"/>
      <c r="AP170" s="424"/>
      <c r="AQ170" s="425">
        <v>0</v>
      </c>
      <c r="AR170" s="423"/>
      <c r="AS170" s="416"/>
      <c r="AT170" s="417"/>
      <c r="AU170" s="424"/>
      <c r="AV170" s="425">
        <v>0</v>
      </c>
      <c r="AW170" s="423"/>
      <c r="AX170" s="416"/>
      <c r="AY170" s="417"/>
      <c r="AZ170" s="424"/>
      <c r="BA170" s="425">
        <v>0</v>
      </c>
      <c r="BB170" s="423"/>
      <c r="BC170" s="416"/>
      <c r="BD170" s="417"/>
      <c r="BE170" s="424"/>
      <c r="BF170" s="425">
        <v>0</v>
      </c>
      <c r="BG170" s="423"/>
      <c r="BH170" s="416"/>
      <c r="BI170" s="417"/>
      <c r="BJ170" s="424"/>
      <c r="BK170" s="425">
        <v>0</v>
      </c>
      <c r="BL170" s="423"/>
      <c r="BM170" s="416"/>
      <c r="BN170" s="417"/>
      <c r="BO170" s="424"/>
      <c r="BP170" s="425">
        <v>0</v>
      </c>
      <c r="BQ170" s="423"/>
      <c r="BR170" s="416"/>
      <c r="BS170" s="417"/>
      <c r="BT170" s="424"/>
      <c r="BU170" s="425">
        <f>SUM(M170:BP170)</f>
        <v>0</v>
      </c>
      <c r="BV170" s="423"/>
      <c r="BW170" s="416"/>
      <c r="BX170" s="417"/>
      <c r="BY170" s="424"/>
      <c r="BZ170" s="425">
        <v>867180</v>
      </c>
      <c r="CA170" s="423"/>
      <c r="CB170" s="416"/>
      <c r="CC170" s="417"/>
      <c r="CD170" s="424"/>
      <c r="CE170" s="425">
        <v>184491</v>
      </c>
      <c r="CF170" s="423"/>
      <c r="CG170" s="416"/>
      <c r="CH170" s="417"/>
      <c r="CI170" s="424"/>
      <c r="CJ170" s="425">
        <v>270992</v>
      </c>
      <c r="CK170" s="423"/>
      <c r="CL170" s="416"/>
      <c r="CM170" s="417"/>
      <c r="CN170" s="424"/>
      <c r="CO170" s="425">
        <v>0</v>
      </c>
      <c r="CP170" s="423"/>
      <c r="CQ170" s="416"/>
      <c r="CR170" s="417"/>
      <c r="CS170" s="424"/>
      <c r="CT170" s="425">
        <v>85176</v>
      </c>
      <c r="CU170" s="423"/>
      <c r="CV170" s="416"/>
      <c r="CW170" s="417"/>
      <c r="CX170" s="424"/>
      <c r="CY170" s="425">
        <v>0</v>
      </c>
      <c r="CZ170" s="423"/>
      <c r="DA170" s="416"/>
      <c r="DB170" s="417"/>
      <c r="DC170" s="424"/>
      <c r="DD170" s="425">
        <v>0</v>
      </c>
      <c r="DE170" s="423"/>
      <c r="DF170" s="416"/>
      <c r="DG170" s="417"/>
      <c r="DH170" s="424"/>
      <c r="DI170" s="425">
        <v>0</v>
      </c>
      <c r="DJ170" s="423"/>
      <c r="DK170" s="416"/>
      <c r="DL170" s="417"/>
      <c r="DM170" s="424"/>
      <c r="DN170" s="425">
        <v>0</v>
      </c>
      <c r="DO170" s="423"/>
      <c r="DP170" s="416"/>
      <c r="DQ170" s="417"/>
      <c r="DR170" s="424"/>
      <c r="DS170" s="425">
        <v>0</v>
      </c>
      <c r="DT170" s="423"/>
      <c r="DU170" s="416"/>
      <c r="DV170" s="417"/>
      <c r="DW170" s="424"/>
      <c r="DX170" s="425">
        <v>0</v>
      </c>
      <c r="DY170" s="423"/>
      <c r="DZ170" s="416"/>
      <c r="EA170" s="417"/>
      <c r="EB170" s="424"/>
      <c r="EC170" s="425">
        <v>243835</v>
      </c>
      <c r="ED170" s="423"/>
      <c r="EE170" s="416"/>
      <c r="EF170" s="417"/>
      <c r="EG170" s="424"/>
      <c r="EH170" s="425">
        <v>82686</v>
      </c>
      <c r="EI170" s="423"/>
      <c r="EJ170" s="416"/>
      <c r="EK170" s="417"/>
      <c r="EL170" s="424"/>
      <c r="EM170" s="425">
        <f t="shared" ref="EM170" si="13">SUM(CE170)</f>
        <v>184491</v>
      </c>
      <c r="EN170" s="462"/>
      <c r="EP170" s="301"/>
      <c r="EQ170" s="290"/>
      <c r="ER170" s="290"/>
    </row>
    <row r="171" spans="4:148" ht="12.75" customHeight="1" x14ac:dyDescent="0.35">
      <c r="D171" s="301"/>
      <c r="F171" s="313"/>
      <c r="H171" s="416"/>
      <c r="I171" s="416"/>
      <c r="J171" s="416"/>
      <c r="K171" s="417"/>
      <c r="L171" s="416"/>
      <c r="M171" s="416"/>
      <c r="N171" s="416"/>
      <c r="O171" s="416"/>
      <c r="P171" s="417"/>
      <c r="Q171" s="416"/>
      <c r="R171" s="416"/>
      <c r="S171" s="416"/>
      <c r="T171" s="416"/>
      <c r="U171" s="417"/>
      <c r="V171" s="416"/>
      <c r="W171" s="416"/>
      <c r="X171" s="416"/>
      <c r="Y171" s="416"/>
      <c r="Z171" s="417"/>
      <c r="AA171" s="416"/>
      <c r="AB171" s="416"/>
      <c r="AC171" s="416"/>
      <c r="AD171" s="416"/>
      <c r="AE171" s="417"/>
      <c r="AF171" s="416"/>
      <c r="AG171" s="416"/>
      <c r="AH171" s="416"/>
      <c r="AI171" s="416"/>
      <c r="AJ171" s="417"/>
      <c r="AK171" s="416"/>
      <c r="AL171" s="416"/>
      <c r="AM171" s="416"/>
      <c r="AN171" s="416"/>
      <c r="AO171" s="417"/>
      <c r="AP171" s="416"/>
      <c r="AQ171" s="416"/>
      <c r="AR171" s="416"/>
      <c r="AS171" s="416"/>
      <c r="AT171" s="417"/>
      <c r="AU171" s="416"/>
      <c r="AV171" s="416"/>
      <c r="AW171" s="416"/>
      <c r="AX171" s="416"/>
      <c r="AY171" s="417"/>
      <c r="AZ171" s="416"/>
      <c r="BA171" s="416"/>
      <c r="BB171" s="416"/>
      <c r="BC171" s="416"/>
      <c r="BD171" s="417"/>
      <c r="BE171" s="416"/>
      <c r="BF171" s="416"/>
      <c r="BG171" s="416"/>
      <c r="BH171" s="416"/>
      <c r="BI171" s="417"/>
      <c r="BJ171" s="416"/>
      <c r="BK171" s="416"/>
      <c r="BL171" s="416"/>
      <c r="BM171" s="416"/>
      <c r="BN171" s="417"/>
      <c r="BO171" s="416"/>
      <c r="BP171" s="416"/>
      <c r="BQ171" s="416"/>
      <c r="BR171" s="416"/>
      <c r="BS171" s="417"/>
      <c r="BT171" s="416"/>
      <c r="BU171" s="416"/>
      <c r="BV171" s="416"/>
      <c r="BW171" s="416"/>
      <c r="BX171" s="417"/>
      <c r="BY171" s="416"/>
      <c r="BZ171" s="416"/>
      <c r="CA171" s="416"/>
      <c r="CB171" s="416"/>
      <c r="CC171" s="417"/>
      <c r="CD171" s="416"/>
      <c r="CE171" s="416"/>
      <c r="CF171" s="416"/>
      <c r="CG171" s="416"/>
      <c r="CH171" s="417"/>
      <c r="CI171" s="416"/>
      <c r="CJ171" s="416"/>
      <c r="CK171" s="416"/>
      <c r="CL171" s="416"/>
      <c r="CM171" s="417"/>
      <c r="CN171" s="416"/>
      <c r="CO171" s="416"/>
      <c r="CP171" s="416"/>
      <c r="CQ171" s="416"/>
      <c r="CR171" s="417"/>
      <c r="CS171" s="416"/>
      <c r="CT171" s="416"/>
      <c r="CU171" s="416"/>
      <c r="CV171" s="416"/>
      <c r="CW171" s="417"/>
      <c r="CX171" s="416"/>
      <c r="CY171" s="416"/>
      <c r="CZ171" s="416"/>
      <c r="DA171" s="416"/>
      <c r="DB171" s="417"/>
      <c r="DC171" s="416"/>
      <c r="DD171" s="416"/>
      <c r="DE171" s="416"/>
      <c r="DF171" s="416"/>
      <c r="DG171" s="417"/>
      <c r="DH171" s="416"/>
      <c r="DI171" s="416"/>
      <c r="DJ171" s="416"/>
      <c r="DK171" s="416"/>
      <c r="DL171" s="417"/>
      <c r="DM171" s="416"/>
      <c r="DN171" s="416"/>
      <c r="DO171" s="416"/>
      <c r="DP171" s="416"/>
      <c r="DQ171" s="417"/>
      <c r="DR171" s="416"/>
      <c r="DS171" s="416"/>
      <c r="DT171" s="416"/>
      <c r="DU171" s="416"/>
      <c r="DV171" s="417"/>
      <c r="DW171" s="416"/>
      <c r="DX171" s="416"/>
      <c r="DY171" s="416"/>
      <c r="DZ171" s="416"/>
      <c r="EA171" s="417"/>
      <c r="EB171" s="416"/>
      <c r="EC171" s="416"/>
      <c r="ED171" s="416"/>
      <c r="EE171" s="416"/>
      <c r="EF171" s="417"/>
      <c r="EG171" s="416"/>
      <c r="EH171" s="416"/>
      <c r="EI171" s="416"/>
      <c r="EJ171" s="416"/>
      <c r="EK171" s="417"/>
      <c r="EL171" s="416"/>
      <c r="EM171" s="416"/>
      <c r="EP171" s="301"/>
      <c r="EQ171" s="290"/>
      <c r="ER171" s="290"/>
    </row>
    <row r="172" spans="4:148" ht="12.75" customHeight="1" x14ac:dyDescent="0.35">
      <c r="D172" s="301" t="s">
        <v>357</v>
      </c>
      <c r="F172" s="313"/>
      <c r="H172" s="416">
        <f>SUM(H173:H173)</f>
        <v>0</v>
      </c>
      <c r="I172" s="416"/>
      <c r="J172" s="416"/>
      <c r="K172" s="417"/>
      <c r="L172" s="416"/>
      <c r="M172" s="416">
        <f>SUM(M173:M173)</f>
        <v>0</v>
      </c>
      <c r="N172" s="416"/>
      <c r="O172" s="416"/>
      <c r="P172" s="417"/>
      <c r="Q172" s="416"/>
      <c r="R172" s="416">
        <f>SUM(R173:R173)</f>
        <v>0</v>
      </c>
      <c r="S172" s="416"/>
      <c r="T172" s="416"/>
      <c r="U172" s="417"/>
      <c r="V172" s="416"/>
      <c r="W172" s="416">
        <f>SUM(W173:W173)</f>
        <v>0</v>
      </c>
      <c r="X172" s="416"/>
      <c r="Y172" s="416"/>
      <c r="Z172" s="417"/>
      <c r="AA172" s="416"/>
      <c r="AB172" s="416">
        <f>SUM(AB173:AB173)</f>
        <v>0</v>
      </c>
      <c r="AC172" s="416"/>
      <c r="AD172" s="416"/>
      <c r="AE172" s="417"/>
      <c r="AF172" s="416"/>
      <c r="AG172" s="416">
        <f>SUM(AG173:AG173)</f>
        <v>0</v>
      </c>
      <c r="AH172" s="416"/>
      <c r="AI172" s="416"/>
      <c r="AJ172" s="417"/>
      <c r="AK172" s="416"/>
      <c r="AL172" s="416">
        <f>SUM(AL173:AL173)</f>
        <v>0</v>
      </c>
      <c r="AM172" s="416"/>
      <c r="AN172" s="416"/>
      <c r="AO172" s="417"/>
      <c r="AP172" s="416"/>
      <c r="AQ172" s="416">
        <f>SUM(AQ173:AQ173)</f>
        <v>0</v>
      </c>
      <c r="AR172" s="416"/>
      <c r="AS172" s="416"/>
      <c r="AT172" s="417"/>
      <c r="AU172" s="416"/>
      <c r="AV172" s="416">
        <f>SUM(AV173:AV173)</f>
        <v>0</v>
      </c>
      <c r="AW172" s="416"/>
      <c r="AX172" s="416"/>
      <c r="AY172" s="417"/>
      <c r="AZ172" s="416"/>
      <c r="BA172" s="416">
        <f>SUM(BA173:BA173)</f>
        <v>0</v>
      </c>
      <c r="BB172" s="416"/>
      <c r="BC172" s="416"/>
      <c r="BD172" s="417"/>
      <c r="BE172" s="416"/>
      <c r="BF172" s="416">
        <f>SUM(BF173:BF173)</f>
        <v>0</v>
      </c>
      <c r="BG172" s="416"/>
      <c r="BH172" s="416"/>
      <c r="BI172" s="417"/>
      <c r="BJ172" s="416"/>
      <c r="BK172" s="416">
        <f>SUM(BK173:BK173)</f>
        <v>0</v>
      </c>
      <c r="BL172" s="416"/>
      <c r="BM172" s="416"/>
      <c r="BN172" s="417"/>
      <c r="BO172" s="416"/>
      <c r="BP172" s="416">
        <f>SUM(BP173:BP173)</f>
        <v>0</v>
      </c>
      <c r="BQ172" s="416"/>
      <c r="BR172" s="416"/>
      <c r="BS172" s="417"/>
      <c r="BT172" s="416"/>
      <c r="BU172" s="416">
        <f>SUM(BU173:BU173)</f>
        <v>0</v>
      </c>
      <c r="BV172" s="416"/>
      <c r="BW172" s="416"/>
      <c r="BX172" s="417"/>
      <c r="BY172" s="416"/>
      <c r="BZ172" s="416">
        <f>SUM(BZ173:BZ173)</f>
        <v>5295369</v>
      </c>
      <c r="CA172" s="416"/>
      <c r="CB172" s="416"/>
      <c r="CC172" s="417"/>
      <c r="CD172" s="416"/>
      <c r="CE172" s="416">
        <f>SUM(CE173:CE173)</f>
        <v>0</v>
      </c>
      <c r="CF172" s="416"/>
      <c r="CG172" s="416"/>
      <c r="CH172" s="417"/>
      <c r="CI172" s="416"/>
      <c r="CJ172" s="416">
        <f>SUM(CJ173:CJ173)</f>
        <v>0</v>
      </c>
      <c r="CK172" s="416"/>
      <c r="CL172" s="416"/>
      <c r="CM172" s="417"/>
      <c r="CN172" s="416"/>
      <c r="CO172" s="416">
        <f>SUM(CO173:CO173)</f>
        <v>0</v>
      </c>
      <c r="CP172" s="416"/>
      <c r="CQ172" s="416"/>
      <c r="CR172" s="417"/>
      <c r="CS172" s="416"/>
      <c r="CT172" s="416">
        <f>SUM(CT173:CT173)</f>
        <v>0</v>
      </c>
      <c r="CU172" s="416"/>
      <c r="CV172" s="416"/>
      <c r="CW172" s="417"/>
      <c r="CX172" s="416"/>
      <c r="CY172" s="416">
        <f>SUM(CY173:CY173)</f>
        <v>0</v>
      </c>
      <c r="CZ172" s="416"/>
      <c r="DA172" s="416"/>
      <c r="DB172" s="417"/>
      <c r="DC172" s="416"/>
      <c r="DD172" s="416">
        <f>SUM(DD173:DD173)</f>
        <v>0</v>
      </c>
      <c r="DE172" s="416"/>
      <c r="DF172" s="416"/>
      <c r="DG172" s="417"/>
      <c r="DH172" s="416"/>
      <c r="DI172" s="416">
        <f>SUM(DI173:DI173)</f>
        <v>0</v>
      </c>
      <c r="DJ172" s="416"/>
      <c r="DK172" s="416"/>
      <c r="DL172" s="417"/>
      <c r="DM172" s="416"/>
      <c r="DN172" s="416">
        <f>SUM(DN173:DN173)</f>
        <v>4411719</v>
      </c>
      <c r="DO172" s="416"/>
      <c r="DP172" s="416"/>
      <c r="DQ172" s="417"/>
      <c r="DR172" s="416"/>
      <c r="DS172" s="416">
        <f>SUM(DS173:DS173)</f>
        <v>726325</v>
      </c>
      <c r="DT172" s="416"/>
      <c r="DU172" s="416"/>
      <c r="DV172" s="417"/>
      <c r="DW172" s="416"/>
      <c r="DX172" s="416">
        <f>SUM(DX173:DX173)</f>
        <v>0</v>
      </c>
      <c r="DY172" s="416"/>
      <c r="DZ172" s="416"/>
      <c r="EA172" s="417"/>
      <c r="EB172" s="416"/>
      <c r="EC172" s="416">
        <f>SUM(EC173:EC173)</f>
        <v>0</v>
      </c>
      <c r="ED172" s="416"/>
      <c r="EE172" s="416"/>
      <c r="EF172" s="417"/>
      <c r="EG172" s="416"/>
      <c r="EH172" s="416">
        <f>SUM(EH173:EH173)</f>
        <v>157325</v>
      </c>
      <c r="EI172" s="416"/>
      <c r="EJ172" s="416"/>
      <c r="EK172" s="417"/>
      <c r="EL172" s="416"/>
      <c r="EM172" s="416">
        <f>SUM(EM173:EM173)</f>
        <v>0</v>
      </c>
      <c r="EO172" s="435"/>
      <c r="EP172" s="301"/>
      <c r="EQ172" s="290"/>
      <c r="ER172" s="290"/>
    </row>
    <row r="173" spans="4:148" ht="12.75" customHeight="1" x14ac:dyDescent="0.35">
      <c r="D173" s="301" t="s">
        <v>338</v>
      </c>
      <c r="F173" s="313"/>
      <c r="G173" s="421"/>
      <c r="H173" s="425">
        <v>0</v>
      </c>
      <c r="I173" s="423"/>
      <c r="J173" s="416"/>
      <c r="K173" s="417"/>
      <c r="L173" s="424"/>
      <c r="M173" s="425">
        <v>0</v>
      </c>
      <c r="N173" s="423"/>
      <c r="O173" s="416"/>
      <c r="P173" s="417"/>
      <c r="Q173" s="424"/>
      <c r="R173" s="425">
        <v>0</v>
      </c>
      <c r="S173" s="423"/>
      <c r="T173" s="416"/>
      <c r="U173" s="417"/>
      <c r="V173" s="424"/>
      <c r="W173" s="425">
        <v>0</v>
      </c>
      <c r="X173" s="423"/>
      <c r="Y173" s="416"/>
      <c r="Z173" s="417"/>
      <c r="AA173" s="424"/>
      <c r="AB173" s="425">
        <v>0</v>
      </c>
      <c r="AC173" s="423"/>
      <c r="AD173" s="416"/>
      <c r="AE173" s="417"/>
      <c r="AF173" s="424"/>
      <c r="AG173" s="425">
        <v>0</v>
      </c>
      <c r="AH173" s="423"/>
      <c r="AI173" s="416"/>
      <c r="AJ173" s="417"/>
      <c r="AK173" s="424"/>
      <c r="AL173" s="425">
        <v>0</v>
      </c>
      <c r="AM173" s="423"/>
      <c r="AN173" s="416"/>
      <c r="AO173" s="417"/>
      <c r="AP173" s="424"/>
      <c r="AQ173" s="425">
        <v>0</v>
      </c>
      <c r="AR173" s="423"/>
      <c r="AS173" s="416"/>
      <c r="AT173" s="417"/>
      <c r="AU173" s="424"/>
      <c r="AV173" s="425">
        <v>0</v>
      </c>
      <c r="AW173" s="423"/>
      <c r="AX173" s="416"/>
      <c r="AY173" s="417"/>
      <c r="AZ173" s="424"/>
      <c r="BA173" s="425">
        <v>0</v>
      </c>
      <c r="BB173" s="423"/>
      <c r="BC173" s="416"/>
      <c r="BD173" s="417"/>
      <c r="BE173" s="424"/>
      <c r="BF173" s="425">
        <v>0</v>
      </c>
      <c r="BG173" s="423"/>
      <c r="BH173" s="416"/>
      <c r="BI173" s="417"/>
      <c r="BJ173" s="424"/>
      <c r="BK173" s="425">
        <v>0</v>
      </c>
      <c r="BL173" s="423"/>
      <c r="BM173" s="416"/>
      <c r="BN173" s="417"/>
      <c r="BO173" s="424"/>
      <c r="BP173" s="425">
        <v>0</v>
      </c>
      <c r="BQ173" s="423"/>
      <c r="BR173" s="416"/>
      <c r="BS173" s="417"/>
      <c r="BT173" s="424"/>
      <c r="BU173" s="425">
        <f>SUM(M173:BP173)</f>
        <v>0</v>
      </c>
      <c r="BV173" s="423"/>
      <c r="BW173" s="416"/>
      <c r="BX173" s="417"/>
      <c r="BY173" s="424"/>
      <c r="BZ173" s="425">
        <v>5295369</v>
      </c>
      <c r="CA173" s="423"/>
      <c r="CB173" s="416"/>
      <c r="CC173" s="417"/>
      <c r="CD173" s="424"/>
      <c r="CE173" s="425">
        <v>0</v>
      </c>
      <c r="CF173" s="423"/>
      <c r="CG173" s="416"/>
      <c r="CH173" s="417"/>
      <c r="CI173" s="424"/>
      <c r="CJ173" s="425">
        <v>0</v>
      </c>
      <c r="CK173" s="423"/>
      <c r="CL173" s="416"/>
      <c r="CM173" s="417"/>
      <c r="CN173" s="424"/>
      <c r="CO173" s="425">
        <v>0</v>
      </c>
      <c r="CP173" s="423"/>
      <c r="CQ173" s="416"/>
      <c r="CR173" s="417"/>
      <c r="CS173" s="424"/>
      <c r="CT173" s="425">
        <v>0</v>
      </c>
      <c r="CU173" s="423"/>
      <c r="CV173" s="416"/>
      <c r="CW173" s="417"/>
      <c r="CX173" s="424"/>
      <c r="CY173" s="425">
        <v>0</v>
      </c>
      <c r="CZ173" s="423"/>
      <c r="DA173" s="416"/>
      <c r="DB173" s="417"/>
      <c r="DC173" s="424"/>
      <c r="DD173" s="425">
        <v>0</v>
      </c>
      <c r="DE173" s="423"/>
      <c r="DF173" s="416"/>
      <c r="DG173" s="417"/>
      <c r="DH173" s="424"/>
      <c r="DI173" s="425">
        <v>0</v>
      </c>
      <c r="DJ173" s="423"/>
      <c r="DK173" s="416"/>
      <c r="DL173" s="417"/>
      <c r="DM173" s="424"/>
      <c r="DN173" s="425">
        <v>4411719</v>
      </c>
      <c r="DO173" s="423"/>
      <c r="DP173" s="416"/>
      <c r="DQ173" s="417"/>
      <c r="DR173" s="424"/>
      <c r="DS173" s="425">
        <v>726325</v>
      </c>
      <c r="DT173" s="423"/>
      <c r="DU173" s="416"/>
      <c r="DV173" s="417"/>
      <c r="DW173" s="424"/>
      <c r="DX173" s="425">
        <v>0</v>
      </c>
      <c r="DY173" s="423"/>
      <c r="DZ173" s="416"/>
      <c r="EA173" s="417"/>
      <c r="EB173" s="424"/>
      <c r="EC173" s="425">
        <v>0</v>
      </c>
      <c r="ED173" s="423"/>
      <c r="EE173" s="416"/>
      <c r="EF173" s="417"/>
      <c r="EG173" s="424"/>
      <c r="EH173" s="425">
        <v>157325</v>
      </c>
      <c r="EI173" s="423"/>
      <c r="EJ173" s="416"/>
      <c r="EK173" s="417"/>
      <c r="EL173" s="424"/>
      <c r="EM173" s="425">
        <f t="shared" ref="EM173" si="14">SUM(CE173)</f>
        <v>0</v>
      </c>
      <c r="EN173" s="462"/>
      <c r="EP173" s="301"/>
      <c r="EQ173" s="290"/>
      <c r="ER173" s="290"/>
    </row>
    <row r="174" spans="4:148" x14ac:dyDescent="0.35">
      <c r="D174" s="301"/>
      <c r="F174" s="313"/>
      <c r="H174" s="416"/>
      <c r="I174" s="416"/>
      <c r="J174" s="416"/>
      <c r="K174" s="417"/>
      <c r="L174" s="416"/>
      <c r="M174" s="416"/>
      <c r="N174" s="416"/>
      <c r="O174" s="416"/>
      <c r="P174" s="417"/>
      <c r="Q174" s="416"/>
      <c r="R174" s="416"/>
      <c r="S174" s="416"/>
      <c r="T174" s="416"/>
      <c r="U174" s="417"/>
      <c r="V174" s="416"/>
      <c r="W174" s="416"/>
      <c r="X174" s="416"/>
      <c r="Y174" s="416"/>
      <c r="Z174" s="417"/>
      <c r="AA174" s="416"/>
      <c r="AB174" s="416"/>
      <c r="AC174" s="416"/>
      <c r="AD174" s="416"/>
      <c r="AE174" s="417"/>
      <c r="AF174" s="416"/>
      <c r="AG174" s="416"/>
      <c r="AH174" s="416"/>
      <c r="AI174" s="416"/>
      <c r="AJ174" s="417"/>
      <c r="AK174" s="416"/>
      <c r="AL174" s="416"/>
      <c r="AM174" s="416"/>
      <c r="AN174" s="416"/>
      <c r="AO174" s="417"/>
      <c r="AP174" s="416"/>
      <c r="AQ174" s="416"/>
      <c r="AR174" s="416"/>
      <c r="AS174" s="416"/>
      <c r="AT174" s="417"/>
      <c r="AU174" s="416"/>
      <c r="AV174" s="416"/>
      <c r="AW174" s="416"/>
      <c r="AX174" s="416"/>
      <c r="AY174" s="417"/>
      <c r="AZ174" s="416"/>
      <c r="BA174" s="416"/>
      <c r="BB174" s="416"/>
      <c r="BC174" s="416"/>
      <c r="BD174" s="417"/>
      <c r="BE174" s="416"/>
      <c r="BF174" s="416"/>
      <c r="BG174" s="416"/>
      <c r="BH174" s="416"/>
      <c r="BI174" s="417"/>
      <c r="BJ174" s="416"/>
      <c r="BK174" s="416"/>
      <c r="BL174" s="416"/>
      <c r="BM174" s="416"/>
      <c r="BN174" s="417"/>
      <c r="BO174" s="416"/>
      <c r="BP174" s="416"/>
      <c r="BQ174" s="416"/>
      <c r="BR174" s="416"/>
      <c r="BS174" s="417"/>
      <c r="BT174" s="416"/>
      <c r="BU174" s="416"/>
      <c r="BV174" s="416"/>
      <c r="BW174" s="416"/>
      <c r="BX174" s="417"/>
      <c r="BY174" s="416"/>
      <c r="BZ174" s="416"/>
      <c r="CA174" s="416"/>
      <c r="CB174" s="416"/>
      <c r="CC174" s="417"/>
      <c r="CD174" s="416"/>
      <c r="CE174" s="416"/>
      <c r="CF174" s="416"/>
      <c r="CG174" s="416"/>
      <c r="CH174" s="417"/>
      <c r="CI174" s="416"/>
      <c r="CJ174" s="416"/>
      <c r="CK174" s="416"/>
      <c r="CL174" s="416"/>
      <c r="CM174" s="417"/>
      <c r="CN174" s="416"/>
      <c r="CO174" s="416"/>
      <c r="CP174" s="416"/>
      <c r="CQ174" s="416"/>
      <c r="CR174" s="417"/>
      <c r="CS174" s="416"/>
      <c r="CT174" s="416"/>
      <c r="CU174" s="416"/>
      <c r="CV174" s="416"/>
      <c r="CW174" s="417"/>
      <c r="CX174" s="416"/>
      <c r="CY174" s="416"/>
      <c r="CZ174" s="416"/>
      <c r="DA174" s="416"/>
      <c r="DB174" s="417"/>
      <c r="DC174" s="416"/>
      <c r="DD174" s="416"/>
      <c r="DE174" s="416"/>
      <c r="DF174" s="416"/>
      <c r="DG174" s="417"/>
      <c r="DH174" s="416"/>
      <c r="DI174" s="416"/>
      <c r="DJ174" s="416"/>
      <c r="DK174" s="416"/>
      <c r="DL174" s="417"/>
      <c r="DM174" s="416"/>
      <c r="DN174" s="416"/>
      <c r="DO174" s="416"/>
      <c r="DP174" s="416"/>
      <c r="DQ174" s="417"/>
      <c r="DR174" s="416"/>
      <c r="DS174" s="416"/>
      <c r="DT174" s="416"/>
      <c r="DU174" s="416"/>
      <c r="DV174" s="417"/>
      <c r="DW174" s="416"/>
      <c r="DX174" s="416"/>
      <c r="DY174" s="416"/>
      <c r="DZ174" s="416"/>
      <c r="EA174" s="417"/>
      <c r="EB174" s="416"/>
      <c r="EC174" s="416"/>
      <c r="ED174" s="416"/>
      <c r="EE174" s="416"/>
      <c r="EF174" s="417"/>
      <c r="EG174" s="416"/>
      <c r="EH174" s="416"/>
      <c r="EI174" s="416"/>
      <c r="EJ174" s="416"/>
      <c r="EK174" s="417"/>
      <c r="EL174" s="416"/>
      <c r="EM174" s="416"/>
      <c r="EP174" s="301"/>
      <c r="EQ174" s="290"/>
      <c r="ER174" s="290"/>
    </row>
    <row r="175" spans="4:148" x14ac:dyDescent="0.35">
      <c r="D175" s="301" t="s">
        <v>359</v>
      </c>
      <c r="F175" s="313"/>
      <c r="H175" s="416">
        <f>SUM(H176:H176)</f>
        <v>0</v>
      </c>
      <c r="I175" s="416"/>
      <c r="J175" s="416"/>
      <c r="K175" s="417"/>
      <c r="M175" s="416">
        <f>SUM(M176:M176)</f>
        <v>0</v>
      </c>
      <c r="N175" s="416"/>
      <c r="O175" s="416"/>
      <c r="P175" s="417"/>
      <c r="Q175" s="416"/>
      <c r="R175" s="416">
        <f>SUM(R176:R176)</f>
        <v>0</v>
      </c>
      <c r="S175" s="416"/>
      <c r="T175" s="416"/>
      <c r="U175" s="417"/>
      <c r="V175" s="416"/>
      <c r="W175" s="416">
        <f>SUM(W176:W176)</f>
        <v>0</v>
      </c>
      <c r="X175" s="416"/>
      <c r="Y175" s="416"/>
      <c r="Z175" s="417"/>
      <c r="AA175" s="416"/>
      <c r="AB175" s="416">
        <f>SUM(AB176:AB176)</f>
        <v>0</v>
      </c>
      <c r="AC175" s="416"/>
      <c r="AD175" s="416"/>
      <c r="AE175" s="417"/>
      <c r="AF175" s="416"/>
      <c r="AG175" s="416">
        <f>SUM(AG176:AG176)</f>
        <v>0</v>
      </c>
      <c r="AH175" s="416"/>
      <c r="AI175" s="416"/>
      <c r="AJ175" s="417"/>
      <c r="AK175" s="416"/>
      <c r="AL175" s="416">
        <f>SUM(AL176:AL176)</f>
        <v>0</v>
      </c>
      <c r="AM175" s="416"/>
      <c r="AN175" s="416"/>
      <c r="AO175" s="417"/>
      <c r="AP175" s="416"/>
      <c r="AQ175" s="416">
        <f>SUM(AQ176:AQ176)</f>
        <v>0</v>
      </c>
      <c r="AR175" s="416"/>
      <c r="AS175" s="416"/>
      <c r="AT175" s="417"/>
      <c r="AU175" s="416"/>
      <c r="AV175" s="416">
        <f>SUM(AV176:AV176)</f>
        <v>0</v>
      </c>
      <c r="AW175" s="416"/>
      <c r="AX175" s="416"/>
      <c r="AY175" s="417"/>
      <c r="AZ175" s="416"/>
      <c r="BA175" s="416">
        <f>SUM(BA176:BA176)</f>
        <v>0</v>
      </c>
      <c r="BB175" s="416"/>
      <c r="BC175" s="416"/>
      <c r="BD175" s="417"/>
      <c r="BE175" s="416"/>
      <c r="BF175" s="416">
        <f>SUM(BF176:BF176)</f>
        <v>0</v>
      </c>
      <c r="BG175" s="416"/>
      <c r="BH175" s="416"/>
      <c r="BI175" s="417"/>
      <c r="BJ175" s="416"/>
      <c r="BK175" s="416">
        <f>SUM(BK176:BK176)</f>
        <v>0</v>
      </c>
      <c r="BL175" s="416"/>
      <c r="BM175" s="416"/>
      <c r="BN175" s="417"/>
      <c r="BO175" s="416"/>
      <c r="BP175" s="416">
        <f>SUM(BP176:BP176)</f>
        <v>0</v>
      </c>
      <c r="BQ175" s="416"/>
      <c r="BR175" s="416"/>
      <c r="BS175" s="417"/>
      <c r="BU175" s="416">
        <f>SUM(BU176:BU176)</f>
        <v>0</v>
      </c>
      <c r="BV175" s="416"/>
      <c r="BW175" s="416"/>
      <c r="BX175" s="417"/>
      <c r="BZ175" s="416">
        <f>SUM(BZ176:BZ176)</f>
        <v>261459</v>
      </c>
      <c r="CA175" s="416"/>
      <c r="CB175" s="416"/>
      <c r="CC175" s="417"/>
      <c r="CE175" s="416">
        <f>SUM(CE176:CE176)</f>
        <v>261459</v>
      </c>
      <c r="CF175" s="416"/>
      <c r="CG175" s="416"/>
      <c r="CH175" s="417"/>
      <c r="CI175" s="416"/>
      <c r="CJ175" s="416">
        <f>SUM(CJ176:CJ176)</f>
        <v>0</v>
      </c>
      <c r="CK175" s="416"/>
      <c r="CL175" s="416"/>
      <c r="CM175" s="417"/>
      <c r="CN175" s="416"/>
      <c r="CO175" s="416">
        <f>SUM(CO176:CO176)</f>
        <v>0</v>
      </c>
      <c r="CP175" s="416"/>
      <c r="CQ175" s="416"/>
      <c r="CR175" s="417"/>
      <c r="CS175" s="416"/>
      <c r="CT175" s="416">
        <f>SUM(CT176:CT176)</f>
        <v>0</v>
      </c>
      <c r="CU175" s="416"/>
      <c r="CV175" s="416"/>
      <c r="CW175" s="417"/>
      <c r="CX175" s="416"/>
      <c r="CY175" s="416">
        <f>SUM(CY176:CY176)</f>
        <v>0</v>
      </c>
      <c r="CZ175" s="416"/>
      <c r="DA175" s="416"/>
      <c r="DB175" s="417"/>
      <c r="DC175" s="416"/>
      <c r="DD175" s="416">
        <f>SUM(DD176:DD176)</f>
        <v>0</v>
      </c>
      <c r="DE175" s="416"/>
      <c r="DF175" s="416"/>
      <c r="DG175" s="417"/>
      <c r="DH175" s="416"/>
      <c r="DI175" s="416">
        <f>SUM(DI176:DI176)</f>
        <v>0</v>
      </c>
      <c r="DJ175" s="416"/>
      <c r="DK175" s="416"/>
      <c r="DL175" s="417"/>
      <c r="DM175" s="416"/>
      <c r="DN175" s="416">
        <f>SUM(DN176:DN176)</f>
        <v>0</v>
      </c>
      <c r="DO175" s="416"/>
      <c r="DP175" s="416"/>
      <c r="DQ175" s="417"/>
      <c r="DR175" s="416"/>
      <c r="DS175" s="416">
        <f>SUM(DS176:DS176)</f>
        <v>0</v>
      </c>
      <c r="DT175" s="416"/>
      <c r="DU175" s="416"/>
      <c r="DV175" s="417"/>
      <c r="DW175" s="416"/>
      <c r="DX175" s="416">
        <f>SUM(DX176:DX176)</f>
        <v>0</v>
      </c>
      <c r="DY175" s="416"/>
      <c r="DZ175" s="416"/>
      <c r="EA175" s="417"/>
      <c r="EB175" s="416"/>
      <c r="EC175" s="416">
        <f>SUM(EC176:EC176)</f>
        <v>0</v>
      </c>
      <c r="ED175" s="416"/>
      <c r="EE175" s="416"/>
      <c r="EF175" s="417"/>
      <c r="EG175" s="416"/>
      <c r="EH175" s="416">
        <f>SUM(EH176:EH176)</f>
        <v>0</v>
      </c>
      <c r="EI175" s="416"/>
      <c r="EJ175" s="416"/>
      <c r="EK175" s="417"/>
      <c r="EM175" s="416">
        <f>SUM(EM176:EM176)</f>
        <v>261459</v>
      </c>
      <c r="EN175" s="416"/>
      <c r="EP175" s="301"/>
      <c r="EQ175" s="290"/>
      <c r="ER175" s="290"/>
    </row>
    <row r="176" spans="4:148" x14ac:dyDescent="0.35">
      <c r="D176" s="301" t="s">
        <v>338</v>
      </c>
      <c r="F176" s="313"/>
      <c r="G176" s="421"/>
      <c r="H176" s="425">
        <v>0</v>
      </c>
      <c r="I176" s="423"/>
      <c r="J176" s="416"/>
      <c r="K176" s="417"/>
      <c r="L176" s="421"/>
      <c r="M176" s="425">
        <v>0</v>
      </c>
      <c r="N176" s="423"/>
      <c r="O176" s="416"/>
      <c r="P176" s="417"/>
      <c r="Q176" s="424"/>
      <c r="R176" s="425">
        <v>0</v>
      </c>
      <c r="S176" s="423"/>
      <c r="T176" s="416"/>
      <c r="U176" s="417"/>
      <c r="V176" s="424"/>
      <c r="W176" s="425">
        <v>0</v>
      </c>
      <c r="X176" s="423"/>
      <c r="Y176" s="416"/>
      <c r="Z176" s="417"/>
      <c r="AA176" s="424"/>
      <c r="AB176" s="425">
        <v>0</v>
      </c>
      <c r="AC176" s="423"/>
      <c r="AD176" s="416"/>
      <c r="AE176" s="417"/>
      <c r="AF176" s="424"/>
      <c r="AG176" s="425">
        <v>0</v>
      </c>
      <c r="AH176" s="423"/>
      <c r="AI176" s="416"/>
      <c r="AJ176" s="417"/>
      <c r="AK176" s="424"/>
      <c r="AL176" s="425">
        <v>0</v>
      </c>
      <c r="AM176" s="423"/>
      <c r="AN176" s="416"/>
      <c r="AO176" s="417"/>
      <c r="AP176" s="424"/>
      <c r="AQ176" s="425">
        <v>0</v>
      </c>
      <c r="AR176" s="423"/>
      <c r="AS176" s="416"/>
      <c r="AT176" s="417"/>
      <c r="AU176" s="424"/>
      <c r="AV176" s="425">
        <v>0</v>
      </c>
      <c r="AW176" s="423"/>
      <c r="AX176" s="416"/>
      <c r="AY176" s="417"/>
      <c r="AZ176" s="424"/>
      <c r="BA176" s="425">
        <v>0</v>
      </c>
      <c r="BB176" s="423"/>
      <c r="BC176" s="416"/>
      <c r="BD176" s="417"/>
      <c r="BE176" s="424"/>
      <c r="BF176" s="425">
        <v>0</v>
      </c>
      <c r="BG176" s="423"/>
      <c r="BH176" s="416"/>
      <c r="BI176" s="417"/>
      <c r="BJ176" s="424"/>
      <c r="BK176" s="425">
        <v>0</v>
      </c>
      <c r="BL176" s="423"/>
      <c r="BM176" s="416"/>
      <c r="BN176" s="417"/>
      <c r="BO176" s="424"/>
      <c r="BP176" s="425">
        <v>0</v>
      </c>
      <c r="BQ176" s="423"/>
      <c r="BR176" s="416"/>
      <c r="BS176" s="417"/>
      <c r="BT176" s="424"/>
      <c r="BU176" s="425">
        <f>SUM(M176:BP176)</f>
        <v>0</v>
      </c>
      <c r="BV176" s="423"/>
      <c r="BW176" s="416"/>
      <c r="BX176" s="417"/>
      <c r="BY176" s="421"/>
      <c r="BZ176" s="425">
        <v>261459</v>
      </c>
      <c r="CA176" s="423"/>
      <c r="CB176" s="416"/>
      <c r="CC176" s="417"/>
      <c r="CD176" s="421"/>
      <c r="CE176" s="425">
        <v>261459</v>
      </c>
      <c r="CF176" s="423"/>
      <c r="CG176" s="416"/>
      <c r="CH176" s="417"/>
      <c r="CI176" s="424"/>
      <c r="CJ176" s="425">
        <v>0</v>
      </c>
      <c r="CK176" s="423"/>
      <c r="CL176" s="416"/>
      <c r="CM176" s="417"/>
      <c r="CN176" s="424"/>
      <c r="CO176" s="425">
        <v>0</v>
      </c>
      <c r="CP176" s="423"/>
      <c r="CQ176" s="416"/>
      <c r="CR176" s="417"/>
      <c r="CS176" s="424"/>
      <c r="CT176" s="425">
        <v>0</v>
      </c>
      <c r="CU176" s="423"/>
      <c r="CV176" s="416"/>
      <c r="CW176" s="417"/>
      <c r="CX176" s="424"/>
      <c r="CY176" s="425">
        <v>0</v>
      </c>
      <c r="CZ176" s="423"/>
      <c r="DA176" s="416"/>
      <c r="DB176" s="417"/>
      <c r="DC176" s="424"/>
      <c r="DD176" s="425">
        <v>0</v>
      </c>
      <c r="DE176" s="423"/>
      <c r="DF176" s="416"/>
      <c r="DG176" s="417"/>
      <c r="DH176" s="424"/>
      <c r="DI176" s="425">
        <v>0</v>
      </c>
      <c r="DJ176" s="423"/>
      <c r="DK176" s="416"/>
      <c r="DL176" s="417"/>
      <c r="DM176" s="424"/>
      <c r="DN176" s="425">
        <v>0</v>
      </c>
      <c r="DO176" s="423"/>
      <c r="DP176" s="416"/>
      <c r="DQ176" s="417"/>
      <c r="DR176" s="424"/>
      <c r="DS176" s="425">
        <v>0</v>
      </c>
      <c r="DT176" s="423"/>
      <c r="DU176" s="416"/>
      <c r="DV176" s="417"/>
      <c r="DW176" s="424"/>
      <c r="DX176" s="425">
        <v>0</v>
      </c>
      <c r="DY176" s="423"/>
      <c r="DZ176" s="416"/>
      <c r="EA176" s="417"/>
      <c r="EB176" s="424"/>
      <c r="EC176" s="425">
        <v>0</v>
      </c>
      <c r="ED176" s="423"/>
      <c r="EE176" s="416"/>
      <c r="EF176" s="417"/>
      <c r="EG176" s="424"/>
      <c r="EH176" s="425">
        <v>0</v>
      </c>
      <c r="EI176" s="423"/>
      <c r="EJ176" s="416"/>
      <c r="EK176" s="417"/>
      <c r="EL176" s="421"/>
      <c r="EM176" s="425">
        <f t="shared" ref="EM176" si="15">SUM(CE176)</f>
        <v>261459</v>
      </c>
      <c r="EN176" s="423"/>
      <c r="EP176" s="301"/>
      <c r="EQ176" s="290"/>
      <c r="ER176" s="290"/>
    </row>
    <row r="177" spans="4:148" x14ac:dyDescent="0.35">
      <c r="D177" s="301"/>
      <c r="F177" s="313"/>
      <c r="H177" s="416"/>
      <c r="I177" s="416"/>
      <c r="J177" s="416"/>
      <c r="K177" s="417"/>
      <c r="L177" s="416"/>
      <c r="M177" s="416"/>
      <c r="N177" s="416"/>
      <c r="O177" s="416"/>
      <c r="P177" s="417"/>
      <c r="Q177" s="416"/>
      <c r="R177" s="416"/>
      <c r="S177" s="416"/>
      <c r="T177" s="416"/>
      <c r="U177" s="417"/>
      <c r="V177" s="416"/>
      <c r="W177" s="416"/>
      <c r="X177" s="416"/>
      <c r="Y177" s="416"/>
      <c r="Z177" s="417"/>
      <c r="AA177" s="416"/>
      <c r="AB177" s="416"/>
      <c r="AC177" s="416"/>
      <c r="AD177" s="416"/>
      <c r="AE177" s="417"/>
      <c r="AF177" s="416"/>
      <c r="AG177" s="416"/>
      <c r="AH177" s="416"/>
      <c r="AI177" s="416"/>
      <c r="AJ177" s="417"/>
      <c r="AK177" s="416"/>
      <c r="AL177" s="416"/>
      <c r="AM177" s="416"/>
      <c r="AN177" s="416"/>
      <c r="AO177" s="417"/>
      <c r="AP177" s="416"/>
      <c r="AQ177" s="416"/>
      <c r="AR177" s="416"/>
      <c r="AS177" s="416"/>
      <c r="AT177" s="417"/>
      <c r="AU177" s="416"/>
      <c r="AV177" s="416"/>
      <c r="AW177" s="416"/>
      <c r="AX177" s="416"/>
      <c r="AY177" s="417"/>
      <c r="AZ177" s="416"/>
      <c r="BA177" s="416"/>
      <c r="BB177" s="416"/>
      <c r="BC177" s="416"/>
      <c r="BD177" s="417"/>
      <c r="BE177" s="416"/>
      <c r="BF177" s="416"/>
      <c r="BG177" s="416"/>
      <c r="BH177" s="416"/>
      <c r="BI177" s="417"/>
      <c r="BJ177" s="416"/>
      <c r="BK177" s="416"/>
      <c r="BL177" s="416"/>
      <c r="BM177" s="416"/>
      <c r="BN177" s="417"/>
      <c r="BO177" s="416"/>
      <c r="BP177" s="416"/>
      <c r="BQ177" s="416"/>
      <c r="BR177" s="416"/>
      <c r="BS177" s="417"/>
      <c r="BT177" s="416"/>
      <c r="BU177" s="416"/>
      <c r="BV177" s="416"/>
      <c r="BW177" s="416"/>
      <c r="BX177" s="417"/>
      <c r="BY177" s="416"/>
      <c r="BZ177" s="416"/>
      <c r="CA177" s="416"/>
      <c r="CB177" s="416"/>
      <c r="CC177" s="417"/>
      <c r="CD177" s="416"/>
      <c r="CE177" s="416"/>
      <c r="CF177" s="416"/>
      <c r="CG177" s="416"/>
      <c r="CH177" s="417"/>
      <c r="CI177" s="416"/>
      <c r="CJ177" s="416"/>
      <c r="CK177" s="416"/>
      <c r="CL177" s="416"/>
      <c r="CM177" s="417"/>
      <c r="CN177" s="416"/>
      <c r="CO177" s="416"/>
      <c r="CP177" s="416"/>
      <c r="CQ177" s="416"/>
      <c r="CR177" s="417"/>
      <c r="CS177" s="416"/>
      <c r="CT177" s="416"/>
      <c r="CU177" s="416"/>
      <c r="CV177" s="416"/>
      <c r="CW177" s="417"/>
      <c r="CX177" s="416"/>
      <c r="CY177" s="416"/>
      <c r="CZ177" s="416"/>
      <c r="DA177" s="416"/>
      <c r="DB177" s="417"/>
      <c r="DC177" s="416"/>
      <c r="DD177" s="416"/>
      <c r="DE177" s="416"/>
      <c r="DF177" s="416"/>
      <c r="DG177" s="417"/>
      <c r="DH177" s="416"/>
      <c r="DI177" s="416"/>
      <c r="DJ177" s="416"/>
      <c r="DK177" s="416"/>
      <c r="DL177" s="417"/>
      <c r="DM177" s="416"/>
      <c r="DN177" s="416"/>
      <c r="DO177" s="416"/>
      <c r="DP177" s="416"/>
      <c r="DQ177" s="417"/>
      <c r="DR177" s="416"/>
      <c r="DS177" s="416"/>
      <c r="DT177" s="416"/>
      <c r="DU177" s="416"/>
      <c r="DV177" s="417"/>
      <c r="DW177" s="416"/>
      <c r="DX177" s="416"/>
      <c r="DY177" s="416"/>
      <c r="DZ177" s="416"/>
      <c r="EA177" s="417"/>
      <c r="EB177" s="416"/>
      <c r="EC177" s="416"/>
      <c r="ED177" s="416"/>
      <c r="EE177" s="416"/>
      <c r="EF177" s="417"/>
      <c r="EG177" s="416"/>
      <c r="EH177" s="416"/>
      <c r="EI177" s="416"/>
      <c r="EJ177" s="416"/>
      <c r="EK177" s="417"/>
      <c r="EL177" s="416"/>
      <c r="EM177" s="416"/>
      <c r="EP177" s="301"/>
      <c r="EQ177" s="290"/>
      <c r="ER177" s="290"/>
    </row>
    <row r="178" spans="4:148" x14ac:dyDescent="0.35">
      <c r="D178" s="301" t="s">
        <v>360</v>
      </c>
      <c r="F178" s="313"/>
      <c r="H178" s="416">
        <f>SUM(H179:H179)</f>
        <v>0</v>
      </c>
      <c r="I178" s="416"/>
      <c r="J178" s="416"/>
      <c r="K178" s="417"/>
      <c r="L178" s="416"/>
      <c r="M178" s="416">
        <f>SUM(M179:M179)</f>
        <v>0</v>
      </c>
      <c r="N178" s="416"/>
      <c r="O178" s="416"/>
      <c r="P178" s="417"/>
      <c r="Q178" s="416"/>
      <c r="R178" s="416">
        <f>SUM(R179:R179)</f>
        <v>0</v>
      </c>
      <c r="S178" s="416"/>
      <c r="T178" s="416"/>
      <c r="U178" s="417"/>
      <c r="V178" s="416"/>
      <c r="W178" s="416">
        <f>SUM(W179:W179)</f>
        <v>0</v>
      </c>
      <c r="X178" s="416"/>
      <c r="Y178" s="416"/>
      <c r="Z178" s="417"/>
      <c r="AA178" s="416"/>
      <c r="AB178" s="416">
        <f>SUM(AB179:AB179)</f>
        <v>0</v>
      </c>
      <c r="AC178" s="416"/>
      <c r="AD178" s="416"/>
      <c r="AE178" s="417"/>
      <c r="AF178" s="416"/>
      <c r="AG178" s="416">
        <f>SUM(AG179:AG179)</f>
        <v>0</v>
      </c>
      <c r="AH178" s="416"/>
      <c r="AI178" s="416"/>
      <c r="AJ178" s="417"/>
      <c r="AK178" s="416"/>
      <c r="AL178" s="416">
        <f>SUM(AL179:AL179)</f>
        <v>0</v>
      </c>
      <c r="AM178" s="416"/>
      <c r="AN178" s="416"/>
      <c r="AO178" s="417"/>
      <c r="AP178" s="416"/>
      <c r="AQ178" s="416">
        <f>SUM(AQ179:AQ179)</f>
        <v>0</v>
      </c>
      <c r="AR178" s="416"/>
      <c r="AS178" s="416"/>
      <c r="AT178" s="417"/>
      <c r="AU178" s="416"/>
      <c r="AV178" s="416">
        <f>SUM(AV179:AV179)</f>
        <v>0</v>
      </c>
      <c r="AW178" s="416"/>
      <c r="AX178" s="416"/>
      <c r="AY178" s="417"/>
      <c r="AZ178" s="416"/>
      <c r="BA178" s="416">
        <f>SUM(BA179:BA179)</f>
        <v>0</v>
      </c>
      <c r="BB178" s="416"/>
      <c r="BC178" s="416"/>
      <c r="BD178" s="417"/>
      <c r="BE178" s="416"/>
      <c r="BF178" s="416">
        <f>SUM(BF179:BF179)</f>
        <v>0</v>
      </c>
      <c r="BG178" s="416"/>
      <c r="BH178" s="416"/>
      <c r="BI178" s="417"/>
      <c r="BJ178" s="416"/>
      <c r="BK178" s="416">
        <f>SUM(BK179:BK179)</f>
        <v>0</v>
      </c>
      <c r="BL178" s="416"/>
      <c r="BM178" s="416"/>
      <c r="BN178" s="417"/>
      <c r="BO178" s="416"/>
      <c r="BP178" s="416">
        <f>SUM(BP179:BP179)</f>
        <v>0</v>
      </c>
      <c r="BQ178" s="416"/>
      <c r="BR178" s="416"/>
      <c r="BS178" s="417"/>
      <c r="BT178" s="416"/>
      <c r="BU178" s="416">
        <f>SUM(BU179:BU179)</f>
        <v>0</v>
      </c>
      <c r="BV178" s="416"/>
      <c r="BW178" s="416"/>
      <c r="BX178" s="417"/>
      <c r="BY178" s="416"/>
      <c r="BZ178" s="416">
        <f>SUM(BZ179:BZ179)</f>
        <v>398252</v>
      </c>
      <c r="CA178" s="416"/>
      <c r="CB178" s="416"/>
      <c r="CC178" s="417"/>
      <c r="CD178" s="416"/>
      <c r="CE178" s="416">
        <f>SUM(CE179:CE179)</f>
        <v>0</v>
      </c>
      <c r="CF178" s="416"/>
      <c r="CG178" s="416"/>
      <c r="CH178" s="417"/>
      <c r="CI178" s="416"/>
      <c r="CJ178" s="416">
        <f>SUM(CJ179:CJ179)</f>
        <v>9095</v>
      </c>
      <c r="CK178" s="416"/>
      <c r="CL178" s="416"/>
      <c r="CM178" s="417"/>
      <c r="CN178" s="416"/>
      <c r="CO178" s="416">
        <f>SUM(CO179:CO179)</f>
        <v>0</v>
      </c>
      <c r="CP178" s="416"/>
      <c r="CQ178" s="416"/>
      <c r="CR178" s="417"/>
      <c r="CS178" s="416"/>
      <c r="CT178" s="416">
        <f>SUM(CT179:CT179)</f>
        <v>0</v>
      </c>
      <c r="CU178" s="416"/>
      <c r="CV178" s="416"/>
      <c r="CW178" s="417"/>
      <c r="CX178" s="416"/>
      <c r="CY178" s="416">
        <f>SUM(CY179:CY179)</f>
        <v>0</v>
      </c>
      <c r="CZ178" s="416"/>
      <c r="DA178" s="416"/>
      <c r="DB178" s="417"/>
      <c r="DC178" s="416"/>
      <c r="DD178" s="416">
        <f>SUM(DD179:DD179)</f>
        <v>0</v>
      </c>
      <c r="DE178" s="416"/>
      <c r="DF178" s="416"/>
      <c r="DG178" s="417"/>
      <c r="DH178" s="416"/>
      <c r="DI178" s="416">
        <f>SUM(DI179:DI179)</f>
        <v>0</v>
      </c>
      <c r="DJ178" s="416"/>
      <c r="DK178" s="416"/>
      <c r="DL178" s="417"/>
      <c r="DM178" s="416"/>
      <c r="DN178" s="416">
        <f>SUM(DN179:DN179)</f>
        <v>389157</v>
      </c>
      <c r="DO178" s="416"/>
      <c r="DP178" s="416"/>
      <c r="DQ178" s="417"/>
      <c r="DR178" s="416"/>
      <c r="DS178" s="416">
        <f>SUM(DS179:DS179)</f>
        <v>0</v>
      </c>
      <c r="DT178" s="416"/>
      <c r="DU178" s="416"/>
      <c r="DV178" s="417"/>
      <c r="DW178" s="416"/>
      <c r="DX178" s="416">
        <f>SUM(DX179:DX179)</f>
        <v>0</v>
      </c>
      <c r="DY178" s="416"/>
      <c r="DZ178" s="416"/>
      <c r="EA178" s="417"/>
      <c r="EB178" s="416"/>
      <c r="EC178" s="416">
        <f>SUM(EC179:EC179)</f>
        <v>0</v>
      </c>
      <c r="ED178" s="416"/>
      <c r="EE178" s="416"/>
      <c r="EF178" s="417"/>
      <c r="EG178" s="416"/>
      <c r="EH178" s="416">
        <f>SUM(EH179:EH179)</f>
        <v>0</v>
      </c>
      <c r="EI178" s="416"/>
      <c r="EJ178" s="416"/>
      <c r="EK178" s="417"/>
      <c r="EL178" s="416"/>
      <c r="EM178" s="416">
        <f>SUM(EM179:EM179)</f>
        <v>0</v>
      </c>
      <c r="EP178" s="301"/>
      <c r="EQ178" s="290"/>
      <c r="ER178" s="290"/>
    </row>
    <row r="179" spans="4:148" x14ac:dyDescent="0.35">
      <c r="D179" s="301" t="s">
        <v>338</v>
      </c>
      <c r="F179" s="313"/>
      <c r="G179" s="421"/>
      <c r="H179" s="425">
        <v>0</v>
      </c>
      <c r="I179" s="423"/>
      <c r="J179" s="416"/>
      <c r="K179" s="417"/>
      <c r="L179" s="424"/>
      <c r="M179" s="425">
        <v>0</v>
      </c>
      <c r="N179" s="423"/>
      <c r="O179" s="416"/>
      <c r="P179" s="417"/>
      <c r="Q179" s="424"/>
      <c r="R179" s="425">
        <v>0</v>
      </c>
      <c r="S179" s="423"/>
      <c r="T179" s="416"/>
      <c r="U179" s="417"/>
      <c r="V179" s="424"/>
      <c r="W179" s="425">
        <v>0</v>
      </c>
      <c r="X179" s="423"/>
      <c r="Y179" s="416"/>
      <c r="Z179" s="417"/>
      <c r="AA179" s="424"/>
      <c r="AB179" s="425">
        <v>0</v>
      </c>
      <c r="AC179" s="423"/>
      <c r="AD179" s="416"/>
      <c r="AE179" s="417"/>
      <c r="AF179" s="424"/>
      <c r="AG179" s="425">
        <v>0</v>
      </c>
      <c r="AH179" s="423"/>
      <c r="AI179" s="416"/>
      <c r="AJ179" s="417"/>
      <c r="AK179" s="424"/>
      <c r="AL179" s="425">
        <v>0</v>
      </c>
      <c r="AM179" s="423"/>
      <c r="AN179" s="416"/>
      <c r="AO179" s="417"/>
      <c r="AP179" s="424"/>
      <c r="AQ179" s="425">
        <v>0</v>
      </c>
      <c r="AR179" s="423"/>
      <c r="AS179" s="416"/>
      <c r="AT179" s="417"/>
      <c r="AU179" s="424"/>
      <c r="AV179" s="425">
        <v>0</v>
      </c>
      <c r="AW179" s="423"/>
      <c r="AX179" s="416"/>
      <c r="AY179" s="417"/>
      <c r="AZ179" s="424"/>
      <c r="BA179" s="425">
        <v>0</v>
      </c>
      <c r="BB179" s="423"/>
      <c r="BC179" s="416"/>
      <c r="BD179" s="417"/>
      <c r="BE179" s="424"/>
      <c r="BF179" s="425">
        <v>0</v>
      </c>
      <c r="BG179" s="423"/>
      <c r="BH179" s="416"/>
      <c r="BI179" s="417"/>
      <c r="BJ179" s="424"/>
      <c r="BK179" s="425">
        <v>0</v>
      </c>
      <c r="BL179" s="423"/>
      <c r="BM179" s="416"/>
      <c r="BN179" s="417"/>
      <c r="BO179" s="424"/>
      <c r="BP179" s="425">
        <v>0</v>
      </c>
      <c r="BQ179" s="423"/>
      <c r="BR179" s="416"/>
      <c r="BS179" s="417"/>
      <c r="BT179" s="424"/>
      <c r="BU179" s="425">
        <f>SUM(M179:BP179)</f>
        <v>0</v>
      </c>
      <c r="BV179" s="423"/>
      <c r="BW179" s="416"/>
      <c r="BX179" s="417"/>
      <c r="BY179" s="424"/>
      <c r="BZ179" s="425">
        <v>398252</v>
      </c>
      <c r="CA179" s="423"/>
      <c r="CB179" s="416"/>
      <c r="CC179" s="417"/>
      <c r="CD179" s="424"/>
      <c r="CE179" s="425">
        <v>0</v>
      </c>
      <c r="CF179" s="423"/>
      <c r="CG179" s="416"/>
      <c r="CH179" s="417"/>
      <c r="CI179" s="424"/>
      <c r="CJ179" s="425">
        <v>9095</v>
      </c>
      <c r="CK179" s="423"/>
      <c r="CL179" s="416"/>
      <c r="CM179" s="417"/>
      <c r="CN179" s="424"/>
      <c r="CO179" s="425">
        <v>0</v>
      </c>
      <c r="CP179" s="423"/>
      <c r="CQ179" s="416"/>
      <c r="CR179" s="417"/>
      <c r="CS179" s="424"/>
      <c r="CT179" s="425">
        <v>0</v>
      </c>
      <c r="CU179" s="423"/>
      <c r="CV179" s="416"/>
      <c r="CW179" s="417"/>
      <c r="CX179" s="424"/>
      <c r="CY179" s="425">
        <v>0</v>
      </c>
      <c r="CZ179" s="423"/>
      <c r="DA179" s="416"/>
      <c r="DB179" s="417"/>
      <c r="DC179" s="424"/>
      <c r="DD179" s="425">
        <v>0</v>
      </c>
      <c r="DE179" s="423"/>
      <c r="DF179" s="416"/>
      <c r="DG179" s="417"/>
      <c r="DH179" s="424"/>
      <c r="DI179" s="425">
        <v>0</v>
      </c>
      <c r="DJ179" s="423"/>
      <c r="DK179" s="416"/>
      <c r="DL179" s="417"/>
      <c r="DM179" s="424"/>
      <c r="DN179" s="425">
        <v>389157</v>
      </c>
      <c r="DO179" s="423"/>
      <c r="DP179" s="416"/>
      <c r="DQ179" s="417"/>
      <c r="DR179" s="424"/>
      <c r="DS179" s="425">
        <v>0</v>
      </c>
      <c r="DT179" s="423"/>
      <c r="DU179" s="416"/>
      <c r="DV179" s="417"/>
      <c r="DW179" s="424"/>
      <c r="DX179" s="425">
        <v>0</v>
      </c>
      <c r="DY179" s="423"/>
      <c r="DZ179" s="416"/>
      <c r="EA179" s="417"/>
      <c r="EB179" s="424"/>
      <c r="EC179" s="425">
        <v>0</v>
      </c>
      <c r="ED179" s="423"/>
      <c r="EE179" s="416"/>
      <c r="EF179" s="417"/>
      <c r="EG179" s="424"/>
      <c r="EH179" s="425">
        <v>0</v>
      </c>
      <c r="EI179" s="423"/>
      <c r="EJ179" s="416"/>
      <c r="EK179" s="417"/>
      <c r="EL179" s="424"/>
      <c r="EM179" s="425">
        <f t="shared" ref="EM179" si="16">SUM(CE179)</f>
        <v>0</v>
      </c>
      <c r="EN179" s="462"/>
      <c r="EP179" s="301"/>
      <c r="EQ179" s="290"/>
      <c r="ER179" s="290"/>
    </row>
    <row r="180" spans="4:148" x14ac:dyDescent="0.35">
      <c r="D180" s="301"/>
      <c r="F180" s="313"/>
      <c r="H180" s="416"/>
      <c r="I180" s="416"/>
      <c r="J180" s="416"/>
      <c r="K180" s="417"/>
      <c r="L180" s="416"/>
      <c r="M180" s="416"/>
      <c r="N180" s="416"/>
      <c r="O180" s="416"/>
      <c r="P180" s="417"/>
      <c r="Q180" s="416"/>
      <c r="R180" s="416"/>
      <c r="S180" s="416"/>
      <c r="T180" s="416"/>
      <c r="U180" s="417"/>
      <c r="V180" s="416"/>
      <c r="W180" s="416"/>
      <c r="X180" s="416"/>
      <c r="Y180" s="416"/>
      <c r="Z180" s="417"/>
      <c r="AA180" s="416"/>
      <c r="AB180" s="416"/>
      <c r="AC180" s="416"/>
      <c r="AD180" s="416"/>
      <c r="AE180" s="417"/>
      <c r="AF180" s="416"/>
      <c r="AG180" s="416"/>
      <c r="AH180" s="416"/>
      <c r="AI180" s="416"/>
      <c r="AJ180" s="417"/>
      <c r="AK180" s="416"/>
      <c r="AL180" s="416"/>
      <c r="AM180" s="416"/>
      <c r="AN180" s="416"/>
      <c r="AO180" s="417"/>
      <c r="AP180" s="416"/>
      <c r="AQ180" s="416"/>
      <c r="AR180" s="416"/>
      <c r="AS180" s="416"/>
      <c r="AT180" s="417"/>
      <c r="AU180" s="416"/>
      <c r="AV180" s="416"/>
      <c r="AW180" s="416"/>
      <c r="AX180" s="416"/>
      <c r="AY180" s="417"/>
      <c r="AZ180" s="416"/>
      <c r="BA180" s="416"/>
      <c r="BB180" s="416"/>
      <c r="BC180" s="416"/>
      <c r="BD180" s="417"/>
      <c r="BE180" s="416"/>
      <c r="BF180" s="416"/>
      <c r="BG180" s="416"/>
      <c r="BH180" s="416"/>
      <c r="BI180" s="417"/>
      <c r="BJ180" s="416"/>
      <c r="BK180" s="416"/>
      <c r="BL180" s="416"/>
      <c r="BM180" s="416"/>
      <c r="BN180" s="417"/>
      <c r="BO180" s="416"/>
      <c r="BP180" s="416"/>
      <c r="BQ180" s="416"/>
      <c r="BR180" s="416"/>
      <c r="BS180" s="417"/>
      <c r="BT180" s="416"/>
      <c r="BU180" s="416"/>
      <c r="BV180" s="416"/>
      <c r="BW180" s="416"/>
      <c r="BX180" s="417"/>
      <c r="BY180" s="416"/>
      <c r="BZ180" s="416"/>
      <c r="CA180" s="416"/>
      <c r="CB180" s="416"/>
      <c r="CC180" s="417"/>
      <c r="CD180" s="416"/>
      <c r="CE180" s="416"/>
      <c r="CF180" s="416"/>
      <c r="CG180" s="416"/>
      <c r="CH180" s="417"/>
      <c r="CI180" s="416"/>
      <c r="CJ180" s="416"/>
      <c r="CK180" s="416"/>
      <c r="CL180" s="416"/>
      <c r="CM180" s="417"/>
      <c r="CN180" s="416"/>
      <c r="CO180" s="416"/>
      <c r="CP180" s="416"/>
      <c r="CQ180" s="416"/>
      <c r="CR180" s="417"/>
      <c r="CS180" s="416"/>
      <c r="CT180" s="416"/>
      <c r="CU180" s="416"/>
      <c r="CV180" s="416"/>
      <c r="CW180" s="417"/>
      <c r="CX180" s="416"/>
      <c r="CY180" s="416"/>
      <c r="CZ180" s="416"/>
      <c r="DA180" s="416"/>
      <c r="DB180" s="417"/>
      <c r="DC180" s="416"/>
      <c r="DD180" s="416"/>
      <c r="DE180" s="416"/>
      <c r="DF180" s="416"/>
      <c r="DG180" s="417"/>
      <c r="DH180" s="416"/>
      <c r="DI180" s="416"/>
      <c r="DJ180" s="416"/>
      <c r="DK180" s="416"/>
      <c r="DL180" s="417"/>
      <c r="DM180" s="416"/>
      <c r="DN180" s="416"/>
      <c r="DO180" s="416"/>
      <c r="DP180" s="416"/>
      <c r="DQ180" s="417"/>
      <c r="DR180" s="416"/>
      <c r="DS180" s="416"/>
      <c r="DT180" s="416"/>
      <c r="DU180" s="416"/>
      <c r="DV180" s="417"/>
      <c r="DW180" s="416"/>
      <c r="DX180" s="416"/>
      <c r="DY180" s="416"/>
      <c r="DZ180" s="416"/>
      <c r="EA180" s="417"/>
      <c r="EB180" s="416"/>
      <c r="EC180" s="416"/>
      <c r="ED180" s="416"/>
      <c r="EE180" s="416"/>
      <c r="EF180" s="417"/>
      <c r="EG180" s="416"/>
      <c r="EH180" s="416"/>
      <c r="EI180" s="416"/>
      <c r="EJ180" s="416"/>
      <c r="EK180" s="417"/>
      <c r="EL180" s="416"/>
      <c r="EM180" s="416"/>
      <c r="EP180" s="301"/>
      <c r="EQ180" s="290"/>
      <c r="ER180" s="290"/>
    </row>
    <row r="181" spans="4:148" x14ac:dyDescent="0.35">
      <c r="D181" s="301" t="s">
        <v>361</v>
      </c>
      <c r="F181" s="313"/>
      <c r="H181" s="416">
        <f>SUM(H182:H182)</f>
        <v>0</v>
      </c>
      <c r="I181" s="416"/>
      <c r="J181" s="416"/>
      <c r="K181" s="417"/>
      <c r="L181" s="416"/>
      <c r="M181" s="416">
        <f>SUM(M182:M182)</f>
        <v>0</v>
      </c>
      <c r="N181" s="416"/>
      <c r="O181" s="416"/>
      <c r="P181" s="417"/>
      <c r="Q181" s="416"/>
      <c r="R181" s="416">
        <f>SUM(R182:R182)</f>
        <v>0</v>
      </c>
      <c r="S181" s="416"/>
      <c r="T181" s="416"/>
      <c r="U181" s="417"/>
      <c r="V181" s="416"/>
      <c r="W181" s="416">
        <f>SUM(W182:W182)</f>
        <v>0</v>
      </c>
      <c r="X181" s="416"/>
      <c r="Y181" s="416"/>
      <c r="Z181" s="417"/>
      <c r="AA181" s="416"/>
      <c r="AB181" s="416">
        <f>SUM(AB182:AB182)</f>
        <v>0</v>
      </c>
      <c r="AC181" s="416"/>
      <c r="AD181" s="416"/>
      <c r="AE181" s="417"/>
      <c r="AF181" s="416"/>
      <c r="AG181" s="416">
        <f>SUM(AG182:AG182)</f>
        <v>0</v>
      </c>
      <c r="AH181" s="416"/>
      <c r="AI181" s="416"/>
      <c r="AJ181" s="417"/>
      <c r="AK181" s="416"/>
      <c r="AL181" s="416">
        <f>SUM(AL182:AL182)</f>
        <v>0</v>
      </c>
      <c r="AM181" s="416"/>
      <c r="AN181" s="416"/>
      <c r="AO181" s="417"/>
      <c r="AP181" s="416"/>
      <c r="AQ181" s="416">
        <f>SUM(AQ182:AQ182)</f>
        <v>0</v>
      </c>
      <c r="AR181" s="416"/>
      <c r="AS181" s="416"/>
      <c r="AT181" s="417"/>
      <c r="AU181" s="416"/>
      <c r="AV181" s="416">
        <f>SUM(AV182:AV182)</f>
        <v>0</v>
      </c>
      <c r="AW181" s="416"/>
      <c r="AX181" s="416"/>
      <c r="AY181" s="417"/>
      <c r="AZ181" s="416"/>
      <c r="BA181" s="416">
        <f>SUM(BA182:BA182)</f>
        <v>0</v>
      </c>
      <c r="BB181" s="416"/>
      <c r="BC181" s="416"/>
      <c r="BD181" s="417"/>
      <c r="BE181" s="416"/>
      <c r="BF181" s="416">
        <f>SUM(BF182:BF182)</f>
        <v>0</v>
      </c>
      <c r="BG181" s="416"/>
      <c r="BH181" s="416"/>
      <c r="BI181" s="417"/>
      <c r="BJ181" s="416"/>
      <c r="BK181" s="416">
        <f>SUM(BK182:BK182)</f>
        <v>0</v>
      </c>
      <c r="BL181" s="416"/>
      <c r="BM181" s="416"/>
      <c r="BN181" s="417"/>
      <c r="BO181" s="416"/>
      <c r="BP181" s="416">
        <f>SUM(BP182:BP182)</f>
        <v>0</v>
      </c>
      <c r="BQ181" s="416"/>
      <c r="BR181" s="416"/>
      <c r="BS181" s="417"/>
      <c r="BT181" s="416"/>
      <c r="BU181" s="416">
        <f>SUM(BU182:BU182)</f>
        <v>0</v>
      </c>
      <c r="BV181" s="416"/>
      <c r="BW181" s="416"/>
      <c r="BX181" s="417"/>
      <c r="BY181" s="416"/>
      <c r="BZ181" s="416">
        <f>SUM(BZ182:BZ182)</f>
        <v>1276235</v>
      </c>
      <c r="CA181" s="416"/>
      <c r="CB181" s="416"/>
      <c r="CC181" s="417"/>
      <c r="CD181" s="416"/>
      <c r="CE181" s="416">
        <f>SUM(CE182:CE182)</f>
        <v>0</v>
      </c>
      <c r="CF181" s="416"/>
      <c r="CG181" s="416"/>
      <c r="CH181" s="417"/>
      <c r="CI181" s="416"/>
      <c r="CJ181" s="416">
        <f>SUM(CJ182:CJ182)</f>
        <v>196553</v>
      </c>
      <c r="CK181" s="416"/>
      <c r="CL181" s="416"/>
      <c r="CM181" s="417"/>
      <c r="CN181" s="416"/>
      <c r="CO181" s="416">
        <f>SUM(CO182:CO182)</f>
        <v>964</v>
      </c>
      <c r="CP181" s="416"/>
      <c r="CQ181" s="416"/>
      <c r="CR181" s="417"/>
      <c r="CS181" s="416"/>
      <c r="CT181" s="416">
        <f>SUM(CT182:CT182)</f>
        <v>80144</v>
      </c>
      <c r="CU181" s="416"/>
      <c r="CV181" s="416"/>
      <c r="CW181" s="417"/>
      <c r="CX181" s="416"/>
      <c r="CY181" s="416">
        <f>SUM(CY182:CY182)</f>
        <v>0</v>
      </c>
      <c r="CZ181" s="416"/>
      <c r="DA181" s="416"/>
      <c r="DB181" s="417"/>
      <c r="DC181" s="416"/>
      <c r="DD181" s="416">
        <f>SUM(DD182:DD182)</f>
        <v>0</v>
      </c>
      <c r="DE181" s="416"/>
      <c r="DF181" s="416"/>
      <c r="DG181" s="417"/>
      <c r="DH181" s="416"/>
      <c r="DI181" s="416">
        <f>SUM(DI182:DI182)</f>
        <v>998574</v>
      </c>
      <c r="DJ181" s="416"/>
      <c r="DK181" s="416"/>
      <c r="DL181" s="417"/>
      <c r="DM181" s="416"/>
      <c r="DN181" s="416">
        <f>SUM(DN182:DN182)</f>
        <v>0</v>
      </c>
      <c r="DO181" s="416"/>
      <c r="DP181" s="416"/>
      <c r="DQ181" s="417"/>
      <c r="DR181" s="416"/>
      <c r="DS181" s="416">
        <f>SUM(DS182:DS182)</f>
        <v>0</v>
      </c>
      <c r="DT181" s="416"/>
      <c r="DU181" s="416"/>
      <c r="DV181" s="417"/>
      <c r="DW181" s="416"/>
      <c r="DX181" s="416">
        <f>SUM(DX182:DX182)</f>
        <v>0</v>
      </c>
      <c r="DY181" s="416"/>
      <c r="DZ181" s="416"/>
      <c r="EA181" s="417"/>
      <c r="EB181" s="416"/>
      <c r="EC181" s="416">
        <f>SUM(EC182:EC182)</f>
        <v>0</v>
      </c>
      <c r="ED181" s="416"/>
      <c r="EE181" s="416"/>
      <c r="EF181" s="417"/>
      <c r="EG181" s="416"/>
      <c r="EH181" s="416">
        <f>SUM(EH182:EH182)</f>
        <v>0</v>
      </c>
      <c r="EI181" s="416"/>
      <c r="EJ181" s="416"/>
      <c r="EK181" s="417"/>
      <c r="EL181" s="416"/>
      <c r="EM181" s="416">
        <f>SUM(EM182:EM182)</f>
        <v>0</v>
      </c>
      <c r="EP181" s="301"/>
      <c r="EQ181" s="290"/>
      <c r="ER181" s="290"/>
    </row>
    <row r="182" spans="4:148" x14ac:dyDescent="0.35">
      <c r="D182" s="301" t="s">
        <v>338</v>
      </c>
      <c r="F182" s="313"/>
      <c r="G182" s="421"/>
      <c r="H182" s="425">
        <v>0</v>
      </c>
      <c r="I182" s="423"/>
      <c r="J182" s="416"/>
      <c r="K182" s="417"/>
      <c r="L182" s="424"/>
      <c r="M182" s="425">
        <v>0</v>
      </c>
      <c r="N182" s="423"/>
      <c r="O182" s="416"/>
      <c r="P182" s="417"/>
      <c r="Q182" s="424"/>
      <c r="R182" s="425">
        <v>0</v>
      </c>
      <c r="S182" s="423"/>
      <c r="T182" s="416"/>
      <c r="U182" s="417"/>
      <c r="V182" s="424"/>
      <c r="W182" s="425">
        <v>0</v>
      </c>
      <c r="X182" s="423"/>
      <c r="Y182" s="416"/>
      <c r="Z182" s="417"/>
      <c r="AA182" s="424"/>
      <c r="AB182" s="425">
        <v>0</v>
      </c>
      <c r="AC182" s="423"/>
      <c r="AD182" s="416"/>
      <c r="AE182" s="417"/>
      <c r="AF182" s="424"/>
      <c r="AG182" s="425">
        <v>0</v>
      </c>
      <c r="AH182" s="423"/>
      <c r="AI182" s="416"/>
      <c r="AJ182" s="417"/>
      <c r="AK182" s="424"/>
      <c r="AL182" s="425">
        <v>0</v>
      </c>
      <c r="AM182" s="423"/>
      <c r="AN182" s="416"/>
      <c r="AO182" s="417"/>
      <c r="AP182" s="424"/>
      <c r="AQ182" s="425">
        <v>0</v>
      </c>
      <c r="AR182" s="423"/>
      <c r="AS182" s="416"/>
      <c r="AT182" s="417"/>
      <c r="AU182" s="424"/>
      <c r="AV182" s="425">
        <v>0</v>
      </c>
      <c r="AW182" s="423"/>
      <c r="AX182" s="416"/>
      <c r="AY182" s="417"/>
      <c r="AZ182" s="424"/>
      <c r="BA182" s="425">
        <v>0</v>
      </c>
      <c r="BB182" s="423"/>
      <c r="BC182" s="416"/>
      <c r="BD182" s="417"/>
      <c r="BE182" s="424"/>
      <c r="BF182" s="425">
        <v>0</v>
      </c>
      <c r="BG182" s="423"/>
      <c r="BH182" s="416"/>
      <c r="BI182" s="417"/>
      <c r="BJ182" s="424"/>
      <c r="BK182" s="425">
        <v>0</v>
      </c>
      <c r="BL182" s="423"/>
      <c r="BM182" s="416"/>
      <c r="BN182" s="417"/>
      <c r="BO182" s="424"/>
      <c r="BP182" s="425">
        <v>0</v>
      </c>
      <c r="BQ182" s="423"/>
      <c r="BR182" s="416"/>
      <c r="BS182" s="417"/>
      <c r="BT182" s="424"/>
      <c r="BU182" s="425">
        <f>SUM(M182:BP182)</f>
        <v>0</v>
      </c>
      <c r="BV182" s="423"/>
      <c r="BW182" s="416"/>
      <c r="BX182" s="417"/>
      <c r="BY182" s="424"/>
      <c r="BZ182" s="425">
        <v>1276235</v>
      </c>
      <c r="CA182" s="423"/>
      <c r="CB182" s="416"/>
      <c r="CC182" s="417"/>
      <c r="CD182" s="424"/>
      <c r="CE182" s="425">
        <v>0</v>
      </c>
      <c r="CF182" s="423"/>
      <c r="CG182" s="416"/>
      <c r="CH182" s="417"/>
      <c r="CI182" s="424"/>
      <c r="CJ182" s="425">
        <v>196553</v>
      </c>
      <c r="CK182" s="423"/>
      <c r="CL182" s="416"/>
      <c r="CM182" s="417"/>
      <c r="CN182" s="424"/>
      <c r="CO182" s="425">
        <v>964</v>
      </c>
      <c r="CP182" s="423"/>
      <c r="CQ182" s="416"/>
      <c r="CR182" s="417"/>
      <c r="CS182" s="424"/>
      <c r="CT182" s="425">
        <v>80144</v>
      </c>
      <c r="CU182" s="423"/>
      <c r="CV182" s="416"/>
      <c r="CW182" s="417"/>
      <c r="CX182" s="424"/>
      <c r="CY182" s="425">
        <v>0</v>
      </c>
      <c r="CZ182" s="423"/>
      <c r="DA182" s="416"/>
      <c r="DB182" s="417"/>
      <c r="DC182" s="424"/>
      <c r="DD182" s="425">
        <v>0</v>
      </c>
      <c r="DE182" s="423"/>
      <c r="DF182" s="416"/>
      <c r="DG182" s="417"/>
      <c r="DH182" s="424"/>
      <c r="DI182" s="425">
        <v>998574</v>
      </c>
      <c r="DJ182" s="423"/>
      <c r="DK182" s="416"/>
      <c r="DL182" s="417"/>
      <c r="DM182" s="424"/>
      <c r="DN182" s="425">
        <v>0</v>
      </c>
      <c r="DO182" s="423"/>
      <c r="DP182" s="416"/>
      <c r="DQ182" s="417"/>
      <c r="DR182" s="424"/>
      <c r="DS182" s="425">
        <v>0</v>
      </c>
      <c r="DT182" s="423"/>
      <c r="DU182" s="416"/>
      <c r="DV182" s="417"/>
      <c r="DW182" s="424"/>
      <c r="DX182" s="425">
        <v>0</v>
      </c>
      <c r="DY182" s="423"/>
      <c r="DZ182" s="416"/>
      <c r="EA182" s="417"/>
      <c r="EB182" s="424"/>
      <c r="EC182" s="425">
        <v>0</v>
      </c>
      <c r="ED182" s="423"/>
      <c r="EE182" s="416"/>
      <c r="EF182" s="417"/>
      <c r="EG182" s="424"/>
      <c r="EH182" s="425">
        <v>0</v>
      </c>
      <c r="EI182" s="423"/>
      <c r="EJ182" s="416"/>
      <c r="EK182" s="417"/>
      <c r="EL182" s="424"/>
      <c r="EM182" s="425">
        <f t="shared" ref="EM182" si="17">SUM(CE182)</f>
        <v>0</v>
      </c>
      <c r="EN182" s="462"/>
      <c r="EP182" s="301"/>
      <c r="EQ182" s="290"/>
      <c r="ER182" s="290"/>
    </row>
    <row r="183" spans="4:148" x14ac:dyDescent="0.35">
      <c r="D183" s="301"/>
      <c r="F183" s="313"/>
      <c r="H183" s="416"/>
      <c r="I183" s="416"/>
      <c r="J183" s="416"/>
      <c r="K183" s="417"/>
      <c r="L183" s="416"/>
      <c r="M183" s="416"/>
      <c r="N183" s="416"/>
      <c r="O183" s="416"/>
      <c r="P183" s="417"/>
      <c r="Q183" s="416"/>
      <c r="R183" s="416"/>
      <c r="S183" s="416"/>
      <c r="T183" s="416"/>
      <c r="U183" s="417"/>
      <c r="V183" s="416"/>
      <c r="W183" s="416"/>
      <c r="X183" s="416"/>
      <c r="Y183" s="416"/>
      <c r="Z183" s="417"/>
      <c r="AA183" s="416"/>
      <c r="AB183" s="416"/>
      <c r="AC183" s="416"/>
      <c r="AD183" s="416"/>
      <c r="AE183" s="417"/>
      <c r="AF183" s="416"/>
      <c r="AG183" s="416"/>
      <c r="AH183" s="416"/>
      <c r="AI183" s="416"/>
      <c r="AJ183" s="417"/>
      <c r="AK183" s="416"/>
      <c r="AL183" s="416"/>
      <c r="AM183" s="416"/>
      <c r="AN183" s="416"/>
      <c r="AO183" s="417"/>
      <c r="AP183" s="416"/>
      <c r="AQ183" s="416"/>
      <c r="AR183" s="416"/>
      <c r="AS183" s="416"/>
      <c r="AT183" s="417"/>
      <c r="AU183" s="416"/>
      <c r="AV183" s="416"/>
      <c r="AW183" s="416"/>
      <c r="AX183" s="416"/>
      <c r="AY183" s="417"/>
      <c r="AZ183" s="416"/>
      <c r="BA183" s="416"/>
      <c r="BB183" s="416"/>
      <c r="BC183" s="416"/>
      <c r="BD183" s="417"/>
      <c r="BE183" s="416"/>
      <c r="BF183" s="416"/>
      <c r="BG183" s="416"/>
      <c r="BH183" s="416"/>
      <c r="BI183" s="417"/>
      <c r="BJ183" s="416"/>
      <c r="BK183" s="416"/>
      <c r="BL183" s="416"/>
      <c r="BM183" s="416"/>
      <c r="BN183" s="417"/>
      <c r="BO183" s="416"/>
      <c r="BP183" s="416"/>
      <c r="BQ183" s="416"/>
      <c r="BR183" s="416"/>
      <c r="BS183" s="417"/>
      <c r="BT183" s="416"/>
      <c r="BU183" s="416"/>
      <c r="BV183" s="416"/>
      <c r="BW183" s="416"/>
      <c r="BX183" s="417"/>
      <c r="BY183" s="416"/>
      <c r="BZ183" s="416"/>
      <c r="CA183" s="416"/>
      <c r="CB183" s="416"/>
      <c r="CC183" s="417"/>
      <c r="CD183" s="416"/>
      <c r="CE183" s="416"/>
      <c r="CF183" s="416"/>
      <c r="CG183" s="416"/>
      <c r="CH183" s="417"/>
      <c r="CI183" s="416"/>
      <c r="CJ183" s="416"/>
      <c r="CK183" s="416"/>
      <c r="CL183" s="416"/>
      <c r="CM183" s="417"/>
      <c r="CN183" s="416"/>
      <c r="CO183" s="416"/>
      <c r="CP183" s="416"/>
      <c r="CQ183" s="416"/>
      <c r="CR183" s="417"/>
      <c r="CS183" s="416"/>
      <c r="CT183" s="416"/>
      <c r="CU183" s="416"/>
      <c r="CV183" s="416"/>
      <c r="CW183" s="417"/>
      <c r="CX183" s="416"/>
      <c r="CY183" s="416"/>
      <c r="CZ183" s="416"/>
      <c r="DA183" s="416"/>
      <c r="DB183" s="417"/>
      <c r="DC183" s="416"/>
      <c r="DD183" s="416"/>
      <c r="DE183" s="416"/>
      <c r="DF183" s="416"/>
      <c r="DG183" s="417"/>
      <c r="DH183" s="416"/>
      <c r="DI183" s="416"/>
      <c r="DJ183" s="416"/>
      <c r="DK183" s="416"/>
      <c r="DL183" s="417"/>
      <c r="DM183" s="416"/>
      <c r="DN183" s="416"/>
      <c r="DO183" s="416"/>
      <c r="DP183" s="416"/>
      <c r="DQ183" s="417"/>
      <c r="DR183" s="416"/>
      <c r="DS183" s="416"/>
      <c r="DT183" s="416"/>
      <c r="DU183" s="416"/>
      <c r="DV183" s="417"/>
      <c r="DW183" s="416"/>
      <c r="DX183" s="416"/>
      <c r="DY183" s="416"/>
      <c r="DZ183" s="416"/>
      <c r="EA183" s="417"/>
      <c r="EB183" s="416"/>
      <c r="EC183" s="416"/>
      <c r="ED183" s="416"/>
      <c r="EE183" s="416"/>
      <c r="EF183" s="417"/>
      <c r="EG183" s="416"/>
      <c r="EH183" s="416"/>
      <c r="EI183" s="416"/>
      <c r="EJ183" s="416"/>
      <c r="EK183" s="417"/>
      <c r="EL183" s="416"/>
      <c r="EM183" s="416"/>
      <c r="EP183" s="301"/>
      <c r="EQ183" s="290"/>
      <c r="ER183" s="290"/>
    </row>
    <row r="184" spans="4:148" ht="12.75" customHeight="1" x14ac:dyDescent="0.35">
      <c r="D184" s="301" t="s">
        <v>363</v>
      </c>
      <c r="F184" s="313"/>
      <c r="H184" s="416">
        <f>SUM(H185:H185)</f>
        <v>0</v>
      </c>
      <c r="I184" s="412"/>
      <c r="J184" s="412"/>
      <c r="K184" s="413"/>
      <c r="L184" s="412"/>
      <c r="M184" s="416">
        <f>SUM(M185:M185)</f>
        <v>0</v>
      </c>
      <c r="N184" s="416"/>
      <c r="O184" s="416"/>
      <c r="P184" s="417"/>
      <c r="Q184" s="416"/>
      <c r="R184" s="416">
        <f>SUM(R185:R185)</f>
        <v>0</v>
      </c>
      <c r="S184" s="416"/>
      <c r="T184" s="416"/>
      <c r="U184" s="417"/>
      <c r="V184" s="416"/>
      <c r="W184" s="416">
        <f>SUM(W185:W185)</f>
        <v>0</v>
      </c>
      <c r="X184" s="416"/>
      <c r="Y184" s="416"/>
      <c r="Z184" s="417"/>
      <c r="AA184" s="416"/>
      <c r="AB184" s="416">
        <f>SUM(AB185:AB185)</f>
        <v>0</v>
      </c>
      <c r="AC184" s="416"/>
      <c r="AD184" s="416"/>
      <c r="AE184" s="417"/>
      <c r="AF184" s="416"/>
      <c r="AG184" s="416">
        <f>SUM(AG185:AG185)</f>
        <v>0</v>
      </c>
      <c r="AH184" s="416"/>
      <c r="AI184" s="416"/>
      <c r="AJ184" s="417"/>
      <c r="AK184" s="416"/>
      <c r="AL184" s="416">
        <f>SUM(AL185:AL185)</f>
        <v>0</v>
      </c>
      <c r="AM184" s="416"/>
      <c r="AN184" s="416"/>
      <c r="AO184" s="417"/>
      <c r="AP184" s="416"/>
      <c r="AQ184" s="416">
        <f>SUM(AQ185:AQ185)</f>
        <v>0</v>
      </c>
      <c r="AR184" s="416"/>
      <c r="AS184" s="416"/>
      <c r="AT184" s="417"/>
      <c r="AU184" s="416"/>
      <c r="AV184" s="416">
        <f>SUM(AV185:AV185)</f>
        <v>0</v>
      </c>
      <c r="AW184" s="416"/>
      <c r="AX184" s="416"/>
      <c r="AY184" s="417"/>
      <c r="AZ184" s="416"/>
      <c r="BA184" s="416">
        <f>SUM(BA185:BA185)</f>
        <v>0</v>
      </c>
      <c r="BB184" s="416"/>
      <c r="BC184" s="416"/>
      <c r="BD184" s="417"/>
      <c r="BE184" s="416"/>
      <c r="BF184" s="416">
        <f>SUM(BF185:BF185)</f>
        <v>0</v>
      </c>
      <c r="BG184" s="416"/>
      <c r="BH184" s="416"/>
      <c r="BI184" s="417"/>
      <c r="BJ184" s="416"/>
      <c r="BK184" s="416">
        <f>SUM(BK185:BK185)</f>
        <v>0</v>
      </c>
      <c r="BL184" s="416"/>
      <c r="BM184" s="416"/>
      <c r="BN184" s="417"/>
      <c r="BO184" s="416"/>
      <c r="BP184" s="416">
        <f>SUM(BP185:BP185)</f>
        <v>0</v>
      </c>
      <c r="BQ184" s="416"/>
      <c r="BR184" s="416"/>
      <c r="BS184" s="417"/>
      <c r="BT184" s="416"/>
      <c r="BU184" s="416">
        <f>SUM(BU185:BU185)</f>
        <v>0</v>
      </c>
      <c r="BV184" s="416"/>
      <c r="BW184" s="416"/>
      <c r="BX184" s="417"/>
      <c r="BY184" s="416"/>
      <c r="BZ184" s="416">
        <f>SUM(BZ185:BZ185)</f>
        <v>1738059</v>
      </c>
      <c r="CA184" s="412"/>
      <c r="CB184" s="412"/>
      <c r="CC184" s="413"/>
      <c r="CD184" s="412"/>
      <c r="CE184" s="416">
        <f>SUM(CE185:CE185)</f>
        <v>98003</v>
      </c>
      <c r="CF184" s="416"/>
      <c r="CG184" s="416"/>
      <c r="CH184" s="417"/>
      <c r="CI184" s="416"/>
      <c r="CJ184" s="416">
        <f>SUM(CJ185:CJ185)</f>
        <v>41259</v>
      </c>
      <c r="CK184" s="416"/>
      <c r="CL184" s="416"/>
      <c r="CM184" s="417"/>
      <c r="CN184" s="416"/>
      <c r="CO184" s="416">
        <f>SUM(CO185:CO185)</f>
        <v>211421</v>
      </c>
      <c r="CP184" s="416"/>
      <c r="CQ184" s="416"/>
      <c r="CR184" s="417"/>
      <c r="CS184" s="416"/>
      <c r="CT184" s="416">
        <f>SUM(CT185:CT185)</f>
        <v>0</v>
      </c>
      <c r="CU184" s="416"/>
      <c r="CV184" s="416"/>
      <c r="CW184" s="417"/>
      <c r="CX184" s="416"/>
      <c r="CY184" s="416">
        <f>SUM(CY185:CY185)</f>
        <v>0</v>
      </c>
      <c r="CZ184" s="416"/>
      <c r="DA184" s="416"/>
      <c r="DB184" s="417"/>
      <c r="DC184" s="416"/>
      <c r="DD184" s="416">
        <f>SUM(DD185:DD185)</f>
        <v>39614</v>
      </c>
      <c r="DE184" s="416"/>
      <c r="DF184" s="416"/>
      <c r="DG184" s="417"/>
      <c r="DH184" s="416"/>
      <c r="DI184" s="416">
        <f>SUM(DI185:DI185)</f>
        <v>206957</v>
      </c>
      <c r="DJ184" s="416"/>
      <c r="DK184" s="416"/>
      <c r="DL184" s="417"/>
      <c r="DM184" s="416"/>
      <c r="DN184" s="416">
        <f>SUM(DN185:DN185)</f>
        <v>619820</v>
      </c>
      <c r="DO184" s="416"/>
      <c r="DP184" s="416"/>
      <c r="DQ184" s="417"/>
      <c r="DR184" s="416"/>
      <c r="DS184" s="416">
        <f>SUM(DS185:DS185)</f>
        <v>0</v>
      </c>
      <c r="DT184" s="416"/>
      <c r="DU184" s="416"/>
      <c r="DV184" s="417"/>
      <c r="DW184" s="416"/>
      <c r="DX184" s="416">
        <f>SUM(DX185:DX185)</f>
        <v>0</v>
      </c>
      <c r="DY184" s="416"/>
      <c r="DZ184" s="416"/>
      <c r="EA184" s="417"/>
      <c r="EB184" s="416"/>
      <c r="EC184" s="416">
        <f>SUM(EC185:EC185)</f>
        <v>437691</v>
      </c>
      <c r="ED184" s="416"/>
      <c r="EE184" s="416"/>
      <c r="EF184" s="417"/>
      <c r="EG184" s="416"/>
      <c r="EH184" s="416">
        <f>SUM(EH185:EH185)</f>
        <v>83294</v>
      </c>
      <c r="EI184" s="416"/>
      <c r="EJ184" s="416"/>
      <c r="EK184" s="417"/>
      <c r="EL184" s="416"/>
      <c r="EM184" s="416">
        <f>SUM(EM185:EM185)</f>
        <v>98003</v>
      </c>
      <c r="EN184" s="416"/>
      <c r="EO184" s="416"/>
      <c r="EP184" s="301"/>
      <c r="EQ184" s="290"/>
      <c r="ER184" s="290"/>
    </row>
    <row r="185" spans="4:148" ht="12.75" customHeight="1" x14ac:dyDescent="0.35">
      <c r="D185" s="301" t="s">
        <v>338</v>
      </c>
      <c r="F185" s="313"/>
      <c r="G185" s="421"/>
      <c r="H185" s="425">
        <v>0</v>
      </c>
      <c r="I185" s="423"/>
      <c r="J185" s="416"/>
      <c r="K185" s="417"/>
      <c r="L185" s="424"/>
      <c r="M185" s="425">
        <v>0</v>
      </c>
      <c r="N185" s="423"/>
      <c r="O185" s="416"/>
      <c r="P185" s="417"/>
      <c r="Q185" s="424"/>
      <c r="R185" s="425">
        <v>0</v>
      </c>
      <c r="S185" s="423"/>
      <c r="T185" s="416"/>
      <c r="U185" s="417"/>
      <c r="V185" s="424"/>
      <c r="W185" s="425">
        <v>0</v>
      </c>
      <c r="X185" s="423"/>
      <c r="Y185" s="416"/>
      <c r="Z185" s="417"/>
      <c r="AA185" s="424"/>
      <c r="AB185" s="425">
        <v>0</v>
      </c>
      <c r="AC185" s="423"/>
      <c r="AD185" s="416"/>
      <c r="AE185" s="417"/>
      <c r="AF185" s="424"/>
      <c r="AG185" s="425">
        <v>0</v>
      </c>
      <c r="AH185" s="423"/>
      <c r="AI185" s="416"/>
      <c r="AJ185" s="417"/>
      <c r="AK185" s="424"/>
      <c r="AL185" s="425">
        <v>0</v>
      </c>
      <c r="AM185" s="423"/>
      <c r="AN185" s="416"/>
      <c r="AO185" s="417"/>
      <c r="AP185" s="424"/>
      <c r="AQ185" s="425">
        <v>0</v>
      </c>
      <c r="AR185" s="423"/>
      <c r="AS185" s="416"/>
      <c r="AT185" s="417"/>
      <c r="AU185" s="424"/>
      <c r="AV185" s="425">
        <v>0</v>
      </c>
      <c r="AW185" s="423"/>
      <c r="AX185" s="416"/>
      <c r="AY185" s="417"/>
      <c r="AZ185" s="424"/>
      <c r="BA185" s="425">
        <v>0</v>
      </c>
      <c r="BB185" s="423"/>
      <c r="BC185" s="416"/>
      <c r="BD185" s="417"/>
      <c r="BE185" s="424"/>
      <c r="BF185" s="425">
        <v>0</v>
      </c>
      <c r="BG185" s="423"/>
      <c r="BH185" s="416"/>
      <c r="BI185" s="417"/>
      <c r="BJ185" s="424"/>
      <c r="BK185" s="425">
        <v>0</v>
      </c>
      <c r="BL185" s="423"/>
      <c r="BM185" s="416"/>
      <c r="BN185" s="417"/>
      <c r="BO185" s="424"/>
      <c r="BP185" s="425">
        <v>0</v>
      </c>
      <c r="BQ185" s="423"/>
      <c r="BR185" s="416"/>
      <c r="BS185" s="417"/>
      <c r="BT185" s="424"/>
      <c r="BU185" s="425">
        <f>SUM(M185:BP185)</f>
        <v>0</v>
      </c>
      <c r="BV185" s="423"/>
      <c r="BW185" s="416"/>
      <c r="BX185" s="417"/>
      <c r="BY185" s="424"/>
      <c r="BZ185" s="425">
        <v>1738059</v>
      </c>
      <c r="CA185" s="423"/>
      <c r="CB185" s="416"/>
      <c r="CC185" s="417"/>
      <c r="CD185" s="424"/>
      <c r="CE185" s="425">
        <v>98003</v>
      </c>
      <c r="CF185" s="423"/>
      <c r="CG185" s="416"/>
      <c r="CH185" s="417"/>
      <c r="CI185" s="424"/>
      <c r="CJ185" s="425">
        <v>41259</v>
      </c>
      <c r="CK185" s="423"/>
      <c r="CL185" s="416"/>
      <c r="CM185" s="417"/>
      <c r="CN185" s="424"/>
      <c r="CO185" s="425">
        <v>211421</v>
      </c>
      <c r="CP185" s="423"/>
      <c r="CQ185" s="416"/>
      <c r="CR185" s="417"/>
      <c r="CS185" s="424"/>
      <c r="CT185" s="425">
        <v>0</v>
      </c>
      <c r="CU185" s="423"/>
      <c r="CV185" s="416"/>
      <c r="CW185" s="417"/>
      <c r="CX185" s="424"/>
      <c r="CY185" s="425">
        <v>0</v>
      </c>
      <c r="CZ185" s="423"/>
      <c r="DA185" s="416"/>
      <c r="DB185" s="417"/>
      <c r="DC185" s="424"/>
      <c r="DD185" s="425">
        <v>39614</v>
      </c>
      <c r="DE185" s="423"/>
      <c r="DF185" s="416"/>
      <c r="DG185" s="417"/>
      <c r="DH185" s="424"/>
      <c r="DI185" s="425">
        <v>206957</v>
      </c>
      <c r="DJ185" s="423"/>
      <c r="DK185" s="416"/>
      <c r="DL185" s="417"/>
      <c r="DM185" s="424"/>
      <c r="DN185" s="425">
        <v>619820</v>
      </c>
      <c r="DO185" s="423"/>
      <c r="DP185" s="416"/>
      <c r="DQ185" s="417"/>
      <c r="DR185" s="424"/>
      <c r="DS185" s="425">
        <v>0</v>
      </c>
      <c r="DT185" s="423"/>
      <c r="DU185" s="416"/>
      <c r="DV185" s="417"/>
      <c r="DW185" s="424"/>
      <c r="DX185" s="425">
        <v>0</v>
      </c>
      <c r="DY185" s="423"/>
      <c r="DZ185" s="416"/>
      <c r="EA185" s="417"/>
      <c r="EB185" s="424"/>
      <c r="EC185" s="425">
        <v>437691</v>
      </c>
      <c r="ED185" s="423"/>
      <c r="EE185" s="416"/>
      <c r="EF185" s="417"/>
      <c r="EG185" s="424"/>
      <c r="EH185" s="425">
        <v>83294</v>
      </c>
      <c r="EI185" s="423"/>
      <c r="EJ185" s="416"/>
      <c r="EK185" s="417"/>
      <c r="EL185" s="424"/>
      <c r="EM185" s="425">
        <f t="shared" ref="EM185" si="18">SUM(CE185)</f>
        <v>98003</v>
      </c>
      <c r="EN185" s="423"/>
      <c r="EO185" s="416"/>
      <c r="EP185" s="301"/>
      <c r="EQ185" s="290"/>
      <c r="ER185" s="290"/>
    </row>
    <row r="186" spans="4:148" ht="12.75" customHeight="1" x14ac:dyDescent="0.35">
      <c r="D186" s="301"/>
      <c r="F186" s="313"/>
      <c r="H186" s="416"/>
      <c r="I186" s="416"/>
      <c r="J186" s="416"/>
      <c r="K186" s="417"/>
      <c r="L186" s="416"/>
      <c r="M186" s="416"/>
      <c r="N186" s="416"/>
      <c r="O186" s="416"/>
      <c r="P186" s="417"/>
      <c r="Q186" s="416"/>
      <c r="R186" s="416"/>
      <c r="S186" s="416"/>
      <c r="T186" s="416"/>
      <c r="U186" s="417"/>
      <c r="V186" s="416"/>
      <c r="W186" s="416"/>
      <c r="X186" s="416"/>
      <c r="Y186" s="416"/>
      <c r="Z186" s="417"/>
      <c r="AA186" s="416"/>
      <c r="AB186" s="416"/>
      <c r="AC186" s="416"/>
      <c r="AD186" s="416"/>
      <c r="AE186" s="417"/>
      <c r="AF186" s="416"/>
      <c r="AG186" s="416"/>
      <c r="AH186" s="416"/>
      <c r="AI186" s="416"/>
      <c r="AJ186" s="417"/>
      <c r="AK186" s="416"/>
      <c r="AL186" s="416"/>
      <c r="AM186" s="416"/>
      <c r="AN186" s="416"/>
      <c r="AO186" s="417"/>
      <c r="AP186" s="416"/>
      <c r="AQ186" s="416"/>
      <c r="AR186" s="416"/>
      <c r="AS186" s="416"/>
      <c r="AT186" s="417"/>
      <c r="AU186" s="416"/>
      <c r="AV186" s="416"/>
      <c r="AW186" s="416"/>
      <c r="AX186" s="416"/>
      <c r="AY186" s="417"/>
      <c r="AZ186" s="416"/>
      <c r="BA186" s="416"/>
      <c r="BB186" s="416"/>
      <c r="BC186" s="416"/>
      <c r="BD186" s="417"/>
      <c r="BE186" s="416"/>
      <c r="BF186" s="416"/>
      <c r="BG186" s="416"/>
      <c r="BH186" s="416"/>
      <c r="BI186" s="417"/>
      <c r="BJ186" s="416"/>
      <c r="BK186" s="416"/>
      <c r="BL186" s="416"/>
      <c r="BM186" s="416"/>
      <c r="BN186" s="417"/>
      <c r="BO186" s="416"/>
      <c r="BP186" s="416"/>
      <c r="BQ186" s="416"/>
      <c r="BR186" s="416"/>
      <c r="BS186" s="417"/>
      <c r="BT186" s="416"/>
      <c r="BU186" s="416"/>
      <c r="BV186" s="416"/>
      <c r="BW186" s="416"/>
      <c r="BX186" s="417"/>
      <c r="BY186" s="416"/>
      <c r="BZ186" s="416"/>
      <c r="CA186" s="416"/>
      <c r="CB186" s="416"/>
      <c r="CC186" s="417"/>
      <c r="CD186" s="416"/>
      <c r="CE186" s="416"/>
      <c r="CF186" s="416"/>
      <c r="CG186" s="416"/>
      <c r="CH186" s="417"/>
      <c r="CI186" s="416"/>
      <c r="CJ186" s="416"/>
      <c r="CK186" s="416"/>
      <c r="CL186" s="416"/>
      <c r="CM186" s="417"/>
      <c r="CN186" s="416"/>
      <c r="CO186" s="416"/>
      <c r="CP186" s="416"/>
      <c r="CQ186" s="416"/>
      <c r="CR186" s="417"/>
      <c r="CS186" s="416"/>
      <c r="CT186" s="416"/>
      <c r="CU186" s="416"/>
      <c r="CV186" s="416"/>
      <c r="CW186" s="417"/>
      <c r="CX186" s="416"/>
      <c r="CY186" s="416"/>
      <c r="CZ186" s="416"/>
      <c r="DA186" s="416"/>
      <c r="DB186" s="417"/>
      <c r="DC186" s="416"/>
      <c r="DD186" s="416"/>
      <c r="DE186" s="416"/>
      <c r="DF186" s="416"/>
      <c r="DG186" s="417"/>
      <c r="DH186" s="416"/>
      <c r="DI186" s="416"/>
      <c r="DJ186" s="416"/>
      <c r="DK186" s="416"/>
      <c r="DL186" s="417"/>
      <c r="DM186" s="416"/>
      <c r="DN186" s="416"/>
      <c r="DO186" s="416"/>
      <c r="DP186" s="416"/>
      <c r="DQ186" s="417"/>
      <c r="DR186" s="416"/>
      <c r="DS186" s="416"/>
      <c r="DT186" s="416"/>
      <c r="DU186" s="416"/>
      <c r="DV186" s="417"/>
      <c r="DW186" s="416"/>
      <c r="DX186" s="416"/>
      <c r="DY186" s="416"/>
      <c r="DZ186" s="416"/>
      <c r="EA186" s="417"/>
      <c r="EB186" s="416"/>
      <c r="EC186" s="416"/>
      <c r="ED186" s="416"/>
      <c r="EE186" s="416"/>
      <c r="EF186" s="417"/>
      <c r="EG186" s="416"/>
      <c r="EH186" s="416"/>
      <c r="EI186" s="416"/>
      <c r="EJ186" s="416"/>
      <c r="EK186" s="417"/>
      <c r="EL186" s="416"/>
      <c r="EM186" s="416"/>
      <c r="EN186" s="416"/>
      <c r="EO186" s="416"/>
      <c r="EP186" s="301"/>
      <c r="EQ186" s="290"/>
      <c r="ER186" s="290"/>
    </row>
    <row r="187" spans="4:148" ht="12.75" customHeight="1" x14ac:dyDescent="0.35">
      <c r="D187" s="301" t="s">
        <v>364</v>
      </c>
      <c r="E187" s="329"/>
      <c r="F187" s="313"/>
      <c r="H187" s="416">
        <f>SUM(H188:H188)</f>
        <v>0</v>
      </c>
      <c r="I187" s="416"/>
      <c r="J187" s="416"/>
      <c r="K187" s="417"/>
      <c r="L187" s="416"/>
      <c r="M187" s="416">
        <f>SUM(M188:M188)</f>
        <v>0</v>
      </c>
      <c r="N187" s="416"/>
      <c r="O187" s="416"/>
      <c r="P187" s="417"/>
      <c r="Q187" s="416"/>
      <c r="R187" s="416">
        <f>SUM(R188:R188)</f>
        <v>0</v>
      </c>
      <c r="S187" s="416"/>
      <c r="T187" s="416"/>
      <c r="U187" s="417"/>
      <c r="V187" s="416"/>
      <c r="W187" s="416">
        <f>SUM(W188:W188)</f>
        <v>0</v>
      </c>
      <c r="X187" s="416"/>
      <c r="Y187" s="416"/>
      <c r="Z187" s="417"/>
      <c r="AA187" s="416"/>
      <c r="AB187" s="416">
        <f>SUM(AB188:AB188)</f>
        <v>0</v>
      </c>
      <c r="AC187" s="416"/>
      <c r="AD187" s="416"/>
      <c r="AE187" s="417"/>
      <c r="AF187" s="416"/>
      <c r="AG187" s="416">
        <f>SUM(AG188:AG188)</f>
        <v>0</v>
      </c>
      <c r="AH187" s="416"/>
      <c r="AI187" s="416"/>
      <c r="AJ187" s="417"/>
      <c r="AK187" s="416"/>
      <c r="AL187" s="416">
        <f>SUM(AL188:AL188)</f>
        <v>0</v>
      </c>
      <c r="AM187" s="416"/>
      <c r="AN187" s="416"/>
      <c r="AO187" s="417"/>
      <c r="AP187" s="416"/>
      <c r="AQ187" s="416">
        <f>SUM(AQ188:AQ188)</f>
        <v>0</v>
      </c>
      <c r="AR187" s="416"/>
      <c r="AS187" s="416"/>
      <c r="AT187" s="417"/>
      <c r="AU187" s="416"/>
      <c r="AV187" s="416">
        <f>SUM(AV188:AV188)</f>
        <v>0</v>
      </c>
      <c r="AW187" s="416"/>
      <c r="AX187" s="416"/>
      <c r="AY187" s="417"/>
      <c r="AZ187" s="416"/>
      <c r="BA187" s="416">
        <f>SUM(BA188:BA188)</f>
        <v>0</v>
      </c>
      <c r="BB187" s="416"/>
      <c r="BC187" s="416"/>
      <c r="BD187" s="417"/>
      <c r="BE187" s="416"/>
      <c r="BF187" s="416">
        <f>SUM(BF188:BF188)</f>
        <v>0</v>
      </c>
      <c r="BG187" s="416"/>
      <c r="BH187" s="416"/>
      <c r="BI187" s="417"/>
      <c r="BJ187" s="416"/>
      <c r="BK187" s="416">
        <f>SUM(BK188:BK188)</f>
        <v>0</v>
      </c>
      <c r="BL187" s="416"/>
      <c r="BM187" s="416"/>
      <c r="BN187" s="417"/>
      <c r="BO187" s="416"/>
      <c r="BP187" s="416">
        <f>SUM(BP188:BP188)</f>
        <v>0</v>
      </c>
      <c r="BQ187" s="416"/>
      <c r="BR187" s="416"/>
      <c r="BS187" s="417"/>
      <c r="BT187" s="416"/>
      <c r="BU187" s="416">
        <f>SUM(BU188:BU188)</f>
        <v>0</v>
      </c>
      <c r="BV187" s="416"/>
      <c r="BW187" s="416"/>
      <c r="BX187" s="417"/>
      <c r="BY187" s="416"/>
      <c r="BZ187" s="416">
        <f>SUM(BZ188:BZ188)</f>
        <v>20297</v>
      </c>
      <c r="CA187" s="416"/>
      <c r="CB187" s="416"/>
      <c r="CC187" s="417"/>
      <c r="CD187" s="416"/>
      <c r="CE187" s="416">
        <f>SUM(CE188:CE188)</f>
        <v>0</v>
      </c>
      <c r="CF187" s="416"/>
      <c r="CG187" s="416"/>
      <c r="CH187" s="417"/>
      <c r="CI187" s="416"/>
      <c r="CJ187" s="416">
        <f>SUM(CJ188:CJ188)</f>
        <v>0</v>
      </c>
      <c r="CK187" s="416"/>
      <c r="CL187" s="416"/>
      <c r="CM187" s="417"/>
      <c r="CN187" s="416"/>
      <c r="CO187" s="416">
        <f>SUM(CO188:CO188)</f>
        <v>0</v>
      </c>
      <c r="CP187" s="416"/>
      <c r="CQ187" s="416"/>
      <c r="CR187" s="417"/>
      <c r="CS187" s="416"/>
      <c r="CT187" s="416">
        <f>SUM(CT188:CT188)</f>
        <v>0</v>
      </c>
      <c r="CU187" s="416"/>
      <c r="CV187" s="416"/>
      <c r="CW187" s="417"/>
      <c r="CX187" s="416"/>
      <c r="CY187" s="416">
        <f>SUM(CY188:CY188)</f>
        <v>0</v>
      </c>
      <c r="CZ187" s="416"/>
      <c r="DA187" s="416"/>
      <c r="DB187" s="417"/>
      <c r="DC187" s="416"/>
      <c r="DD187" s="416">
        <f>SUM(DD188:DD188)</f>
        <v>0</v>
      </c>
      <c r="DE187" s="416"/>
      <c r="DF187" s="416"/>
      <c r="DG187" s="417"/>
      <c r="DH187" s="416"/>
      <c r="DI187" s="416">
        <f>SUM(DI188:DI188)</f>
        <v>0</v>
      </c>
      <c r="DJ187" s="416"/>
      <c r="DK187" s="416"/>
      <c r="DL187" s="417"/>
      <c r="DM187" s="416"/>
      <c r="DN187" s="416">
        <f>SUM(DN188:DN188)</f>
        <v>0</v>
      </c>
      <c r="DO187" s="416"/>
      <c r="DP187" s="416"/>
      <c r="DQ187" s="417"/>
      <c r="DR187" s="416"/>
      <c r="DS187" s="416">
        <f>SUM(DS188:DS188)</f>
        <v>0</v>
      </c>
      <c r="DT187" s="416"/>
      <c r="DU187" s="416"/>
      <c r="DV187" s="417"/>
      <c r="DW187" s="416"/>
      <c r="DX187" s="416">
        <f>SUM(DX188:DX188)</f>
        <v>0</v>
      </c>
      <c r="DY187" s="416"/>
      <c r="DZ187" s="416"/>
      <c r="EA187" s="417"/>
      <c r="EB187" s="416"/>
      <c r="EC187" s="416">
        <f>SUM(EC188:EC188)</f>
        <v>20297</v>
      </c>
      <c r="ED187" s="416"/>
      <c r="EE187" s="416"/>
      <c r="EF187" s="417"/>
      <c r="EG187" s="416"/>
      <c r="EH187" s="416">
        <f>SUM(EH188:EH188)</f>
        <v>0</v>
      </c>
      <c r="EI187" s="416"/>
      <c r="EJ187" s="416"/>
      <c r="EK187" s="417"/>
      <c r="EL187" s="416"/>
      <c r="EM187" s="416">
        <f>SUM(EM188:EM188)</f>
        <v>0</v>
      </c>
      <c r="EN187" s="416"/>
      <c r="EO187" s="416"/>
      <c r="EP187" s="301"/>
      <c r="EQ187" s="290"/>
      <c r="ER187" s="290"/>
    </row>
    <row r="188" spans="4:148" ht="12.75" customHeight="1" x14ac:dyDescent="0.35">
      <c r="D188" s="301" t="s">
        <v>338</v>
      </c>
      <c r="F188" s="313"/>
      <c r="G188" s="421"/>
      <c r="H188" s="425">
        <v>0</v>
      </c>
      <c r="I188" s="423"/>
      <c r="J188" s="416"/>
      <c r="K188" s="417"/>
      <c r="L188" s="424"/>
      <c r="M188" s="425">
        <v>0</v>
      </c>
      <c r="N188" s="423"/>
      <c r="O188" s="416"/>
      <c r="P188" s="417"/>
      <c r="Q188" s="424"/>
      <c r="R188" s="425">
        <v>0</v>
      </c>
      <c r="S188" s="423"/>
      <c r="T188" s="416"/>
      <c r="U188" s="417"/>
      <c r="V188" s="424"/>
      <c r="W188" s="425">
        <v>0</v>
      </c>
      <c r="X188" s="423"/>
      <c r="Y188" s="416"/>
      <c r="Z188" s="417"/>
      <c r="AA188" s="424"/>
      <c r="AB188" s="425">
        <v>0</v>
      </c>
      <c r="AC188" s="423"/>
      <c r="AD188" s="416"/>
      <c r="AE188" s="417"/>
      <c r="AF188" s="424"/>
      <c r="AG188" s="425">
        <v>0</v>
      </c>
      <c r="AH188" s="423"/>
      <c r="AI188" s="416"/>
      <c r="AJ188" s="417"/>
      <c r="AK188" s="424"/>
      <c r="AL188" s="425">
        <v>0</v>
      </c>
      <c r="AM188" s="423"/>
      <c r="AN188" s="416"/>
      <c r="AO188" s="417"/>
      <c r="AP188" s="424"/>
      <c r="AQ188" s="425">
        <v>0</v>
      </c>
      <c r="AR188" s="423"/>
      <c r="AS188" s="416"/>
      <c r="AT188" s="417"/>
      <c r="AU188" s="424"/>
      <c r="AV188" s="425">
        <v>0</v>
      </c>
      <c r="AW188" s="423"/>
      <c r="AX188" s="416"/>
      <c r="AY188" s="417"/>
      <c r="AZ188" s="424"/>
      <c r="BA188" s="425">
        <v>0</v>
      </c>
      <c r="BB188" s="423"/>
      <c r="BC188" s="416"/>
      <c r="BD188" s="417"/>
      <c r="BE188" s="424"/>
      <c r="BF188" s="425">
        <v>0</v>
      </c>
      <c r="BG188" s="423"/>
      <c r="BH188" s="416"/>
      <c r="BI188" s="417"/>
      <c r="BJ188" s="424"/>
      <c r="BK188" s="425">
        <v>0</v>
      </c>
      <c r="BL188" s="423"/>
      <c r="BM188" s="416"/>
      <c r="BN188" s="417"/>
      <c r="BO188" s="424"/>
      <c r="BP188" s="425">
        <v>0</v>
      </c>
      <c r="BQ188" s="423"/>
      <c r="BR188" s="416"/>
      <c r="BS188" s="417"/>
      <c r="BT188" s="424"/>
      <c r="BU188" s="425">
        <f>SUM(M188:BP188)</f>
        <v>0</v>
      </c>
      <c r="BV188" s="423"/>
      <c r="BW188" s="416"/>
      <c r="BX188" s="417"/>
      <c r="BY188" s="424"/>
      <c r="BZ188" s="425">
        <v>20297</v>
      </c>
      <c r="CA188" s="423"/>
      <c r="CB188" s="416"/>
      <c r="CC188" s="417"/>
      <c r="CD188" s="424"/>
      <c r="CE188" s="425">
        <v>0</v>
      </c>
      <c r="CF188" s="423"/>
      <c r="CG188" s="416"/>
      <c r="CH188" s="417"/>
      <c r="CI188" s="424"/>
      <c r="CJ188" s="425">
        <v>0</v>
      </c>
      <c r="CK188" s="423"/>
      <c r="CL188" s="416"/>
      <c r="CM188" s="417"/>
      <c r="CN188" s="424"/>
      <c r="CO188" s="425">
        <v>0</v>
      </c>
      <c r="CP188" s="423"/>
      <c r="CQ188" s="416"/>
      <c r="CR188" s="417"/>
      <c r="CS188" s="424"/>
      <c r="CT188" s="425">
        <v>0</v>
      </c>
      <c r="CU188" s="423"/>
      <c r="CV188" s="416"/>
      <c r="CW188" s="417"/>
      <c r="CX188" s="424"/>
      <c r="CY188" s="425">
        <v>0</v>
      </c>
      <c r="CZ188" s="423"/>
      <c r="DA188" s="416"/>
      <c r="DB188" s="417"/>
      <c r="DC188" s="424"/>
      <c r="DD188" s="425">
        <v>0</v>
      </c>
      <c r="DE188" s="423"/>
      <c r="DF188" s="416"/>
      <c r="DG188" s="417"/>
      <c r="DH188" s="424"/>
      <c r="DI188" s="425">
        <v>0</v>
      </c>
      <c r="DJ188" s="423"/>
      <c r="DK188" s="416"/>
      <c r="DL188" s="417"/>
      <c r="DM188" s="424"/>
      <c r="DN188" s="425">
        <v>0</v>
      </c>
      <c r="DO188" s="423"/>
      <c r="DP188" s="416"/>
      <c r="DQ188" s="417"/>
      <c r="DR188" s="424"/>
      <c r="DS188" s="425">
        <v>0</v>
      </c>
      <c r="DT188" s="423"/>
      <c r="DU188" s="416"/>
      <c r="DV188" s="417"/>
      <c r="DW188" s="424"/>
      <c r="DX188" s="425">
        <v>0</v>
      </c>
      <c r="DY188" s="423"/>
      <c r="DZ188" s="416"/>
      <c r="EA188" s="417"/>
      <c r="EB188" s="424"/>
      <c r="EC188" s="425">
        <v>20297</v>
      </c>
      <c r="ED188" s="423"/>
      <c r="EE188" s="416"/>
      <c r="EF188" s="417"/>
      <c r="EG188" s="424"/>
      <c r="EH188" s="425">
        <v>0</v>
      </c>
      <c r="EI188" s="423"/>
      <c r="EJ188" s="416"/>
      <c r="EK188" s="417"/>
      <c r="EL188" s="424"/>
      <c r="EM188" s="425">
        <f t="shared" ref="EM188" si="19">SUM(CE188)</f>
        <v>0</v>
      </c>
      <c r="EN188" s="423"/>
      <c r="EO188" s="416"/>
      <c r="EP188" s="301"/>
      <c r="EQ188" s="290"/>
      <c r="ER188" s="290"/>
    </row>
    <row r="189" spans="4:148" ht="12.75" customHeight="1" x14ac:dyDescent="0.35">
      <c r="D189" s="301"/>
      <c r="F189" s="313"/>
      <c r="H189" s="416"/>
      <c r="I189" s="416"/>
      <c r="J189" s="416"/>
      <c r="K189" s="417"/>
      <c r="L189" s="416"/>
      <c r="M189" s="416"/>
      <c r="N189" s="416"/>
      <c r="O189" s="416"/>
      <c r="P189" s="417"/>
      <c r="Q189" s="416"/>
      <c r="R189" s="416"/>
      <c r="S189" s="416"/>
      <c r="T189" s="416"/>
      <c r="U189" s="417"/>
      <c r="V189" s="416"/>
      <c r="W189" s="416"/>
      <c r="X189" s="416"/>
      <c r="Y189" s="416"/>
      <c r="Z189" s="417"/>
      <c r="AA189" s="416"/>
      <c r="AB189" s="416"/>
      <c r="AC189" s="416"/>
      <c r="AD189" s="416"/>
      <c r="AE189" s="417"/>
      <c r="AF189" s="416"/>
      <c r="AG189" s="416"/>
      <c r="AH189" s="416"/>
      <c r="AI189" s="416"/>
      <c r="AJ189" s="417"/>
      <c r="AK189" s="416"/>
      <c r="AL189" s="416"/>
      <c r="AM189" s="416"/>
      <c r="AN189" s="416"/>
      <c r="AO189" s="417"/>
      <c r="AP189" s="416"/>
      <c r="AQ189" s="416"/>
      <c r="AR189" s="416"/>
      <c r="AS189" s="416"/>
      <c r="AT189" s="417"/>
      <c r="AU189" s="416"/>
      <c r="AV189" s="416"/>
      <c r="AW189" s="416"/>
      <c r="AX189" s="416"/>
      <c r="AY189" s="417"/>
      <c r="AZ189" s="416"/>
      <c r="BA189" s="416"/>
      <c r="BB189" s="416"/>
      <c r="BC189" s="416"/>
      <c r="BD189" s="417"/>
      <c r="BE189" s="416"/>
      <c r="BF189" s="416"/>
      <c r="BG189" s="416"/>
      <c r="BH189" s="416"/>
      <c r="BI189" s="417"/>
      <c r="BJ189" s="416"/>
      <c r="BK189" s="416"/>
      <c r="BL189" s="416"/>
      <c r="BM189" s="416"/>
      <c r="BN189" s="417"/>
      <c r="BO189" s="416"/>
      <c r="BP189" s="416"/>
      <c r="BQ189" s="416"/>
      <c r="BR189" s="416"/>
      <c r="BS189" s="417"/>
      <c r="BT189" s="416"/>
      <c r="BU189" s="416"/>
      <c r="BV189" s="416"/>
      <c r="BW189" s="416"/>
      <c r="BX189" s="417"/>
      <c r="BY189" s="416"/>
      <c r="BZ189" s="416"/>
      <c r="CA189" s="416"/>
      <c r="CB189" s="416"/>
      <c r="CC189" s="417"/>
      <c r="CD189" s="416"/>
      <c r="CE189" s="416"/>
      <c r="CF189" s="416"/>
      <c r="CG189" s="416"/>
      <c r="CH189" s="417"/>
      <c r="CI189" s="416"/>
      <c r="CJ189" s="416"/>
      <c r="CK189" s="416"/>
      <c r="CL189" s="416"/>
      <c r="CM189" s="417"/>
      <c r="CN189" s="416"/>
      <c r="CO189" s="416"/>
      <c r="CP189" s="416"/>
      <c r="CQ189" s="416"/>
      <c r="CR189" s="417"/>
      <c r="CS189" s="416"/>
      <c r="CT189" s="416"/>
      <c r="CU189" s="416"/>
      <c r="CV189" s="416"/>
      <c r="CW189" s="417"/>
      <c r="CX189" s="416"/>
      <c r="CY189" s="416"/>
      <c r="CZ189" s="416"/>
      <c r="DA189" s="416"/>
      <c r="DB189" s="417"/>
      <c r="DC189" s="416"/>
      <c r="DD189" s="416"/>
      <c r="DE189" s="416"/>
      <c r="DF189" s="416"/>
      <c r="DG189" s="417"/>
      <c r="DH189" s="416"/>
      <c r="DI189" s="416"/>
      <c r="DJ189" s="416"/>
      <c r="DK189" s="416"/>
      <c r="DL189" s="417"/>
      <c r="DM189" s="416"/>
      <c r="DN189" s="416"/>
      <c r="DO189" s="416"/>
      <c r="DP189" s="416"/>
      <c r="DQ189" s="417"/>
      <c r="DR189" s="416"/>
      <c r="DS189" s="416"/>
      <c r="DT189" s="416"/>
      <c r="DU189" s="416"/>
      <c r="DV189" s="417"/>
      <c r="DW189" s="416"/>
      <c r="DX189" s="416"/>
      <c r="DY189" s="416"/>
      <c r="DZ189" s="416"/>
      <c r="EA189" s="417"/>
      <c r="EB189" s="416"/>
      <c r="EC189" s="416"/>
      <c r="ED189" s="416"/>
      <c r="EE189" s="416"/>
      <c r="EF189" s="417"/>
      <c r="EG189" s="416"/>
      <c r="EH189" s="416"/>
      <c r="EI189" s="416"/>
      <c r="EJ189" s="416"/>
      <c r="EK189" s="417"/>
      <c r="EL189" s="416"/>
      <c r="EM189" s="416"/>
      <c r="EN189" s="416"/>
      <c r="EO189" s="416"/>
      <c r="EP189" s="301"/>
      <c r="EQ189" s="290"/>
      <c r="ER189" s="290"/>
    </row>
    <row r="190" spans="4:148" ht="12.75" customHeight="1" x14ac:dyDescent="0.35">
      <c r="D190" s="301" t="s">
        <v>365</v>
      </c>
      <c r="E190" s="329"/>
      <c r="F190" s="313"/>
      <c r="H190" s="416">
        <f>SUM(H191:H191)</f>
        <v>0</v>
      </c>
      <c r="I190" s="416"/>
      <c r="J190" s="416"/>
      <c r="K190" s="417"/>
      <c r="L190" s="416"/>
      <c r="M190" s="416">
        <f>SUM(M191:M191)</f>
        <v>0</v>
      </c>
      <c r="N190" s="416"/>
      <c r="O190" s="416"/>
      <c r="P190" s="417"/>
      <c r="Q190" s="416"/>
      <c r="R190" s="416">
        <f>SUM(R191:R191)</f>
        <v>0</v>
      </c>
      <c r="S190" s="416"/>
      <c r="T190" s="416"/>
      <c r="U190" s="417"/>
      <c r="V190" s="416"/>
      <c r="W190" s="416">
        <f>SUM(W191:W191)</f>
        <v>0</v>
      </c>
      <c r="X190" s="416"/>
      <c r="Y190" s="416"/>
      <c r="Z190" s="417"/>
      <c r="AA190" s="416"/>
      <c r="AB190" s="416">
        <f>SUM(AB191:AB191)</f>
        <v>0</v>
      </c>
      <c r="AC190" s="416"/>
      <c r="AD190" s="416"/>
      <c r="AE190" s="417"/>
      <c r="AF190" s="416"/>
      <c r="AG190" s="416">
        <f>SUM(AG191:AG191)</f>
        <v>0</v>
      </c>
      <c r="AH190" s="416"/>
      <c r="AI190" s="416"/>
      <c r="AJ190" s="417"/>
      <c r="AK190" s="416"/>
      <c r="AL190" s="416">
        <f>SUM(AL191:AL191)</f>
        <v>0</v>
      </c>
      <c r="AM190" s="416"/>
      <c r="AN190" s="416"/>
      <c r="AO190" s="417"/>
      <c r="AP190" s="416"/>
      <c r="AQ190" s="416">
        <f>SUM(AQ191:AQ191)</f>
        <v>0</v>
      </c>
      <c r="AR190" s="416"/>
      <c r="AS190" s="416"/>
      <c r="AT190" s="417"/>
      <c r="AU190" s="416"/>
      <c r="AV190" s="416">
        <f>SUM(AV191:AV191)</f>
        <v>0</v>
      </c>
      <c r="AW190" s="416"/>
      <c r="AX190" s="416"/>
      <c r="AY190" s="417"/>
      <c r="AZ190" s="416"/>
      <c r="BA190" s="416">
        <f>SUM(BA191:BA191)</f>
        <v>0</v>
      </c>
      <c r="BB190" s="416"/>
      <c r="BC190" s="416"/>
      <c r="BD190" s="417"/>
      <c r="BE190" s="416"/>
      <c r="BF190" s="416">
        <f>SUM(BF191:BF191)</f>
        <v>0</v>
      </c>
      <c r="BG190" s="416"/>
      <c r="BH190" s="416"/>
      <c r="BI190" s="417"/>
      <c r="BJ190" s="416"/>
      <c r="BK190" s="416">
        <f>SUM(BK191:BK191)</f>
        <v>0</v>
      </c>
      <c r="BL190" s="416"/>
      <c r="BM190" s="416"/>
      <c r="BN190" s="417"/>
      <c r="BO190" s="416"/>
      <c r="BP190" s="416">
        <f>SUM(BP191:BP191)</f>
        <v>0</v>
      </c>
      <c r="BQ190" s="416"/>
      <c r="BR190" s="416"/>
      <c r="BS190" s="417"/>
      <c r="BT190" s="416"/>
      <c r="BU190" s="416">
        <f>SUM(BU191:BU191)</f>
        <v>0</v>
      </c>
      <c r="BV190" s="416"/>
      <c r="BW190" s="416"/>
      <c r="BX190" s="417"/>
      <c r="BY190" s="416"/>
      <c r="BZ190" s="416">
        <f>SUM(BZ191:BZ191)</f>
        <v>1440385</v>
      </c>
      <c r="CA190" s="416"/>
      <c r="CB190" s="416"/>
      <c r="CC190" s="417"/>
      <c r="CD190" s="416"/>
      <c r="CE190" s="416">
        <f>SUM(CE191:CE191)</f>
        <v>243596</v>
      </c>
      <c r="CF190" s="416"/>
      <c r="CG190" s="416"/>
      <c r="CH190" s="417"/>
      <c r="CI190" s="416"/>
      <c r="CJ190" s="416">
        <f>SUM(CJ191:CJ191)</f>
        <v>0</v>
      </c>
      <c r="CK190" s="416"/>
      <c r="CL190" s="416"/>
      <c r="CM190" s="417"/>
      <c r="CN190" s="416"/>
      <c r="CO190" s="416">
        <f>SUM(CO191:CO191)</f>
        <v>799388</v>
      </c>
      <c r="CP190" s="416"/>
      <c r="CQ190" s="416"/>
      <c r="CR190" s="417"/>
      <c r="CS190" s="416"/>
      <c r="CT190" s="416">
        <f>SUM(CT191:CT191)</f>
        <v>131115</v>
      </c>
      <c r="CU190" s="416"/>
      <c r="CV190" s="416"/>
      <c r="CW190" s="417"/>
      <c r="CX190" s="416"/>
      <c r="CY190" s="416">
        <f>SUM(CY191:CY191)</f>
        <v>266286</v>
      </c>
      <c r="CZ190" s="416"/>
      <c r="DA190" s="416"/>
      <c r="DB190" s="417"/>
      <c r="DC190" s="416"/>
      <c r="DD190" s="416">
        <f>SUM(DD191:DD191)</f>
        <v>0</v>
      </c>
      <c r="DE190" s="416"/>
      <c r="DF190" s="416"/>
      <c r="DG190" s="417"/>
      <c r="DH190" s="416"/>
      <c r="DI190" s="416">
        <f>SUM(DI191:DI191)</f>
        <v>0</v>
      </c>
      <c r="DJ190" s="416"/>
      <c r="DK190" s="416"/>
      <c r="DL190" s="417"/>
      <c r="DM190" s="416"/>
      <c r="DN190" s="416">
        <f>SUM(DN191:DN191)</f>
        <v>0</v>
      </c>
      <c r="DO190" s="416"/>
      <c r="DP190" s="416"/>
      <c r="DQ190" s="417"/>
      <c r="DR190" s="416"/>
      <c r="DS190" s="416">
        <f>SUM(DS191:DS191)</f>
        <v>0</v>
      </c>
      <c r="DT190" s="416"/>
      <c r="DU190" s="416"/>
      <c r="DV190" s="417"/>
      <c r="DW190" s="416"/>
      <c r="DX190" s="416">
        <f>SUM(DX191:DX191)</f>
        <v>0</v>
      </c>
      <c r="DY190" s="416"/>
      <c r="DZ190" s="416"/>
      <c r="EA190" s="417"/>
      <c r="EB190" s="416"/>
      <c r="EC190" s="416">
        <f>SUM(EC191:EC191)</f>
        <v>0</v>
      </c>
      <c r="ED190" s="416"/>
      <c r="EE190" s="416"/>
      <c r="EF190" s="417"/>
      <c r="EG190" s="416"/>
      <c r="EH190" s="416">
        <f>SUM(EH191:EH191)</f>
        <v>0</v>
      </c>
      <c r="EI190" s="416"/>
      <c r="EJ190" s="416"/>
      <c r="EK190" s="417"/>
      <c r="EL190" s="416"/>
      <c r="EM190" s="416">
        <f>SUM(EM191:EM191)</f>
        <v>243596</v>
      </c>
      <c r="EN190" s="416"/>
      <c r="EO190" s="416"/>
      <c r="EP190" s="301"/>
      <c r="EQ190" s="290"/>
      <c r="ER190" s="290"/>
    </row>
    <row r="191" spans="4:148" ht="12.75" customHeight="1" x14ac:dyDescent="0.35">
      <c r="D191" s="301" t="s">
        <v>338</v>
      </c>
      <c r="F191" s="313"/>
      <c r="G191" s="421"/>
      <c r="H191" s="425">
        <v>0</v>
      </c>
      <c r="I191" s="423"/>
      <c r="J191" s="416"/>
      <c r="K191" s="417"/>
      <c r="L191" s="424"/>
      <c r="M191" s="425">
        <v>0</v>
      </c>
      <c r="N191" s="423"/>
      <c r="O191" s="416"/>
      <c r="P191" s="417"/>
      <c r="Q191" s="424"/>
      <c r="R191" s="425">
        <v>0</v>
      </c>
      <c r="S191" s="423"/>
      <c r="T191" s="416"/>
      <c r="U191" s="417"/>
      <c r="V191" s="424"/>
      <c r="W191" s="425">
        <v>0</v>
      </c>
      <c r="X191" s="423"/>
      <c r="Y191" s="416"/>
      <c r="Z191" s="417"/>
      <c r="AA191" s="424"/>
      <c r="AB191" s="425">
        <v>0</v>
      </c>
      <c r="AC191" s="423"/>
      <c r="AD191" s="416"/>
      <c r="AE191" s="417"/>
      <c r="AF191" s="424"/>
      <c r="AG191" s="425">
        <v>0</v>
      </c>
      <c r="AH191" s="423"/>
      <c r="AI191" s="416"/>
      <c r="AJ191" s="417"/>
      <c r="AK191" s="424"/>
      <c r="AL191" s="425">
        <v>0</v>
      </c>
      <c r="AM191" s="423"/>
      <c r="AN191" s="416"/>
      <c r="AO191" s="417"/>
      <c r="AP191" s="424"/>
      <c r="AQ191" s="425">
        <v>0</v>
      </c>
      <c r="AR191" s="423"/>
      <c r="AS191" s="416"/>
      <c r="AT191" s="417"/>
      <c r="AU191" s="424"/>
      <c r="AV191" s="425">
        <v>0</v>
      </c>
      <c r="AW191" s="423"/>
      <c r="AX191" s="416"/>
      <c r="AY191" s="417"/>
      <c r="AZ191" s="424"/>
      <c r="BA191" s="425">
        <v>0</v>
      </c>
      <c r="BB191" s="423"/>
      <c r="BC191" s="416"/>
      <c r="BD191" s="417"/>
      <c r="BE191" s="424"/>
      <c r="BF191" s="425">
        <v>0</v>
      </c>
      <c r="BG191" s="423"/>
      <c r="BH191" s="416"/>
      <c r="BI191" s="417"/>
      <c r="BJ191" s="424"/>
      <c r="BK191" s="425">
        <v>0</v>
      </c>
      <c r="BL191" s="423"/>
      <c r="BM191" s="416"/>
      <c r="BN191" s="417"/>
      <c r="BO191" s="424"/>
      <c r="BP191" s="425">
        <v>0</v>
      </c>
      <c r="BQ191" s="423"/>
      <c r="BR191" s="416"/>
      <c r="BS191" s="417"/>
      <c r="BT191" s="424"/>
      <c r="BU191" s="425">
        <f>SUM(M191:BP191)</f>
        <v>0</v>
      </c>
      <c r="BV191" s="423"/>
      <c r="BW191" s="416"/>
      <c r="BX191" s="417"/>
      <c r="BY191" s="424"/>
      <c r="BZ191" s="425">
        <v>1440385</v>
      </c>
      <c r="CA191" s="423"/>
      <c r="CB191" s="416"/>
      <c r="CC191" s="417"/>
      <c r="CD191" s="424"/>
      <c r="CE191" s="425">
        <v>243596</v>
      </c>
      <c r="CF191" s="423"/>
      <c r="CG191" s="416"/>
      <c r="CH191" s="417"/>
      <c r="CI191" s="424"/>
      <c r="CJ191" s="425">
        <v>0</v>
      </c>
      <c r="CK191" s="423"/>
      <c r="CL191" s="416"/>
      <c r="CM191" s="417"/>
      <c r="CN191" s="424"/>
      <c r="CO191" s="425">
        <v>799388</v>
      </c>
      <c r="CP191" s="423"/>
      <c r="CQ191" s="416"/>
      <c r="CR191" s="417"/>
      <c r="CS191" s="424"/>
      <c r="CT191" s="425">
        <v>131115</v>
      </c>
      <c r="CU191" s="423"/>
      <c r="CV191" s="416"/>
      <c r="CW191" s="417"/>
      <c r="CX191" s="424"/>
      <c r="CY191" s="425">
        <v>266286</v>
      </c>
      <c r="CZ191" s="423"/>
      <c r="DA191" s="416"/>
      <c r="DB191" s="417"/>
      <c r="DC191" s="424"/>
      <c r="DD191" s="425">
        <v>0</v>
      </c>
      <c r="DE191" s="423"/>
      <c r="DF191" s="416"/>
      <c r="DG191" s="417"/>
      <c r="DH191" s="424"/>
      <c r="DI191" s="425">
        <v>0</v>
      </c>
      <c r="DJ191" s="423"/>
      <c r="DK191" s="416"/>
      <c r="DL191" s="417"/>
      <c r="DM191" s="424"/>
      <c r="DN191" s="425">
        <v>0</v>
      </c>
      <c r="DO191" s="423"/>
      <c r="DP191" s="416"/>
      <c r="DQ191" s="417"/>
      <c r="DR191" s="424"/>
      <c r="DS191" s="425">
        <v>0</v>
      </c>
      <c r="DT191" s="423"/>
      <c r="DU191" s="416"/>
      <c r="DV191" s="417"/>
      <c r="DW191" s="424"/>
      <c r="DX191" s="425">
        <v>0</v>
      </c>
      <c r="DY191" s="423"/>
      <c r="DZ191" s="416"/>
      <c r="EA191" s="417"/>
      <c r="EB191" s="424"/>
      <c r="EC191" s="425">
        <v>0</v>
      </c>
      <c r="ED191" s="423"/>
      <c r="EE191" s="416"/>
      <c r="EF191" s="417"/>
      <c r="EG191" s="424"/>
      <c r="EH191" s="425">
        <v>0</v>
      </c>
      <c r="EI191" s="423"/>
      <c r="EJ191" s="416"/>
      <c r="EK191" s="417"/>
      <c r="EL191" s="424"/>
      <c r="EM191" s="425">
        <f t="shared" ref="EM191" si="20">SUM(CE191)</f>
        <v>243596</v>
      </c>
      <c r="EN191" s="423"/>
      <c r="EO191" s="416"/>
      <c r="EP191" s="301"/>
      <c r="EQ191" s="290"/>
      <c r="ER191" s="290"/>
    </row>
    <row r="192" spans="4:148" ht="12.75" customHeight="1" x14ac:dyDescent="0.35">
      <c r="D192" s="301"/>
      <c r="F192" s="313"/>
      <c r="H192" s="416"/>
      <c r="I192" s="416"/>
      <c r="J192" s="416"/>
      <c r="K192" s="417"/>
      <c r="L192" s="416"/>
      <c r="M192" s="416"/>
      <c r="N192" s="416"/>
      <c r="O192" s="416"/>
      <c r="P192" s="417"/>
      <c r="Q192" s="416"/>
      <c r="R192" s="416"/>
      <c r="S192" s="416"/>
      <c r="T192" s="416"/>
      <c r="U192" s="417"/>
      <c r="V192" s="416"/>
      <c r="W192" s="416"/>
      <c r="X192" s="416"/>
      <c r="Y192" s="416"/>
      <c r="Z192" s="417"/>
      <c r="AA192" s="416"/>
      <c r="AB192" s="416"/>
      <c r="AC192" s="416"/>
      <c r="AD192" s="416"/>
      <c r="AE192" s="417"/>
      <c r="AF192" s="416"/>
      <c r="AG192" s="416"/>
      <c r="AH192" s="416"/>
      <c r="AI192" s="416"/>
      <c r="AJ192" s="417"/>
      <c r="AK192" s="416"/>
      <c r="AL192" s="416"/>
      <c r="AM192" s="416"/>
      <c r="AN192" s="416"/>
      <c r="AO192" s="417"/>
      <c r="AP192" s="416"/>
      <c r="AQ192" s="416"/>
      <c r="AR192" s="416"/>
      <c r="AS192" s="416"/>
      <c r="AT192" s="417"/>
      <c r="AU192" s="416"/>
      <c r="AV192" s="416"/>
      <c r="AW192" s="416"/>
      <c r="AX192" s="416"/>
      <c r="AY192" s="417"/>
      <c r="AZ192" s="416"/>
      <c r="BA192" s="416"/>
      <c r="BB192" s="416"/>
      <c r="BC192" s="416"/>
      <c r="BD192" s="417"/>
      <c r="BE192" s="416"/>
      <c r="BF192" s="416"/>
      <c r="BG192" s="416"/>
      <c r="BH192" s="416"/>
      <c r="BI192" s="417"/>
      <c r="BJ192" s="416"/>
      <c r="BK192" s="416"/>
      <c r="BL192" s="416"/>
      <c r="BM192" s="416"/>
      <c r="BN192" s="417"/>
      <c r="BO192" s="416"/>
      <c r="BP192" s="416"/>
      <c r="BQ192" s="416"/>
      <c r="BR192" s="416"/>
      <c r="BS192" s="417"/>
      <c r="BT192" s="416"/>
      <c r="BU192" s="416"/>
      <c r="BV192" s="416"/>
      <c r="BW192" s="416"/>
      <c r="BX192" s="417"/>
      <c r="BY192" s="416"/>
      <c r="BZ192" s="416"/>
      <c r="CA192" s="416"/>
      <c r="CB192" s="416"/>
      <c r="CC192" s="417"/>
      <c r="CD192" s="416"/>
      <c r="CE192" s="416"/>
      <c r="CF192" s="416"/>
      <c r="CG192" s="416"/>
      <c r="CH192" s="417"/>
      <c r="CI192" s="416"/>
      <c r="CJ192" s="416"/>
      <c r="CK192" s="416"/>
      <c r="CL192" s="416"/>
      <c r="CM192" s="417"/>
      <c r="CN192" s="416"/>
      <c r="CO192" s="416"/>
      <c r="CP192" s="416"/>
      <c r="CQ192" s="416"/>
      <c r="CR192" s="417"/>
      <c r="CS192" s="416"/>
      <c r="CT192" s="416"/>
      <c r="CU192" s="416"/>
      <c r="CV192" s="416"/>
      <c r="CW192" s="417"/>
      <c r="CX192" s="416"/>
      <c r="CY192" s="416"/>
      <c r="CZ192" s="416"/>
      <c r="DA192" s="416"/>
      <c r="DB192" s="417"/>
      <c r="DC192" s="416"/>
      <c r="DD192" s="416"/>
      <c r="DE192" s="416"/>
      <c r="DF192" s="416"/>
      <c r="DG192" s="417"/>
      <c r="DH192" s="416"/>
      <c r="DI192" s="416"/>
      <c r="DJ192" s="416"/>
      <c r="DK192" s="416"/>
      <c r="DL192" s="417"/>
      <c r="DM192" s="416"/>
      <c r="DN192" s="416"/>
      <c r="DO192" s="416"/>
      <c r="DP192" s="416"/>
      <c r="DQ192" s="417"/>
      <c r="DR192" s="416"/>
      <c r="DS192" s="416"/>
      <c r="DT192" s="416"/>
      <c r="DU192" s="416"/>
      <c r="DV192" s="417"/>
      <c r="DW192" s="416"/>
      <c r="DX192" s="416"/>
      <c r="DY192" s="416"/>
      <c r="DZ192" s="416"/>
      <c r="EA192" s="417"/>
      <c r="EB192" s="416"/>
      <c r="EC192" s="416"/>
      <c r="ED192" s="416"/>
      <c r="EE192" s="416"/>
      <c r="EF192" s="417"/>
      <c r="EG192" s="416"/>
      <c r="EH192" s="416"/>
      <c r="EI192" s="416"/>
      <c r="EJ192" s="416"/>
      <c r="EK192" s="417"/>
      <c r="EL192" s="416"/>
      <c r="EM192" s="416"/>
      <c r="EN192" s="416"/>
      <c r="EO192" s="416"/>
      <c r="EP192" s="301"/>
      <c r="EQ192" s="290"/>
      <c r="ER192" s="290"/>
    </row>
    <row r="193" spans="4:148" x14ac:dyDescent="0.35">
      <c r="D193" s="301" t="s">
        <v>366</v>
      </c>
      <c r="F193" s="313"/>
      <c r="H193" s="416">
        <f>SUM(H194:H194)</f>
        <v>0</v>
      </c>
      <c r="I193" s="416"/>
      <c r="J193" s="416"/>
      <c r="K193" s="417"/>
      <c r="L193" s="416"/>
      <c r="M193" s="416">
        <f>SUM(M194:M194)</f>
        <v>0</v>
      </c>
      <c r="N193" s="416"/>
      <c r="O193" s="416"/>
      <c r="P193" s="417"/>
      <c r="Q193" s="416"/>
      <c r="R193" s="416">
        <f>SUM(R194:R194)</f>
        <v>0</v>
      </c>
      <c r="S193" s="416"/>
      <c r="T193" s="416"/>
      <c r="U193" s="417"/>
      <c r="V193" s="416"/>
      <c r="W193" s="416">
        <f>SUM(W194:W194)</f>
        <v>0</v>
      </c>
      <c r="X193" s="416"/>
      <c r="Y193" s="416"/>
      <c r="Z193" s="417"/>
      <c r="AA193" s="416"/>
      <c r="AB193" s="416">
        <f>SUM(AB194:AB194)</f>
        <v>0</v>
      </c>
      <c r="AC193" s="416"/>
      <c r="AD193" s="416"/>
      <c r="AE193" s="417"/>
      <c r="AF193" s="416"/>
      <c r="AG193" s="416">
        <f>SUM(AG194:AG194)</f>
        <v>0</v>
      </c>
      <c r="AH193" s="416"/>
      <c r="AI193" s="416"/>
      <c r="AJ193" s="417"/>
      <c r="AK193" s="416"/>
      <c r="AL193" s="416">
        <f>SUM(AL194:AL194)</f>
        <v>0</v>
      </c>
      <c r="AM193" s="416"/>
      <c r="AN193" s="416"/>
      <c r="AO193" s="417"/>
      <c r="AP193" s="416"/>
      <c r="AQ193" s="416">
        <f>SUM(AQ194:AQ194)</f>
        <v>0</v>
      </c>
      <c r="AR193" s="416"/>
      <c r="AS193" s="416"/>
      <c r="AT193" s="417"/>
      <c r="AU193" s="416"/>
      <c r="AV193" s="416">
        <f>SUM(AV194:AV194)</f>
        <v>0</v>
      </c>
      <c r="AW193" s="416"/>
      <c r="AX193" s="416"/>
      <c r="AY193" s="417"/>
      <c r="AZ193" s="416"/>
      <c r="BA193" s="416">
        <f>SUM(BA194:BA194)</f>
        <v>0</v>
      </c>
      <c r="BB193" s="416"/>
      <c r="BC193" s="416"/>
      <c r="BD193" s="417"/>
      <c r="BE193" s="416"/>
      <c r="BF193" s="416">
        <f>SUM(BF194:BF194)</f>
        <v>0</v>
      </c>
      <c r="BG193" s="416"/>
      <c r="BH193" s="416"/>
      <c r="BI193" s="417"/>
      <c r="BJ193" s="416"/>
      <c r="BK193" s="416">
        <f>SUM(BK194:BK194)</f>
        <v>0</v>
      </c>
      <c r="BL193" s="416"/>
      <c r="BM193" s="416"/>
      <c r="BN193" s="417"/>
      <c r="BO193" s="416"/>
      <c r="BP193" s="416">
        <f>SUM(BP194:BP194)</f>
        <v>0</v>
      </c>
      <c r="BQ193" s="416"/>
      <c r="BR193" s="416"/>
      <c r="BS193" s="417"/>
      <c r="BT193" s="416"/>
      <c r="BU193" s="416">
        <f>SUM(BU194:BU194)</f>
        <v>0</v>
      </c>
      <c r="BV193" s="416"/>
      <c r="BW193" s="416"/>
      <c r="BX193" s="417"/>
      <c r="BY193" s="416"/>
      <c r="BZ193" s="416">
        <f>SUM(BZ194:BZ194)</f>
        <v>1029252</v>
      </c>
      <c r="CA193" s="416"/>
      <c r="CB193" s="416"/>
      <c r="CC193" s="417"/>
      <c r="CD193" s="416"/>
      <c r="CE193" s="416">
        <f>SUM(CE194:CE194)</f>
        <v>450992</v>
      </c>
      <c r="CF193" s="416"/>
      <c r="CG193" s="416"/>
      <c r="CH193" s="417"/>
      <c r="CI193" s="416"/>
      <c r="CJ193" s="416">
        <f>SUM(CJ194:CJ194)</f>
        <v>324423</v>
      </c>
      <c r="CK193" s="416"/>
      <c r="CL193" s="416"/>
      <c r="CM193" s="417"/>
      <c r="CN193" s="416"/>
      <c r="CO193" s="416">
        <f>SUM(CO194:CO194)</f>
        <v>0</v>
      </c>
      <c r="CP193" s="416"/>
      <c r="CQ193" s="416"/>
      <c r="CR193" s="417"/>
      <c r="CS193" s="416"/>
      <c r="CT193" s="416">
        <f>SUM(CT194:CT194)</f>
        <v>0</v>
      </c>
      <c r="CU193" s="416"/>
      <c r="CV193" s="416"/>
      <c r="CW193" s="417"/>
      <c r="CX193" s="416"/>
      <c r="CY193" s="416">
        <f>SUM(CY194:CY194)</f>
        <v>41336</v>
      </c>
      <c r="CZ193" s="416"/>
      <c r="DA193" s="416"/>
      <c r="DB193" s="417"/>
      <c r="DC193" s="416"/>
      <c r="DD193" s="416">
        <f>SUM(DD194:DD194)</f>
        <v>0</v>
      </c>
      <c r="DE193" s="416"/>
      <c r="DF193" s="416"/>
      <c r="DG193" s="417"/>
      <c r="DH193" s="416"/>
      <c r="DI193" s="416">
        <f>SUM(DI194:DI194)</f>
        <v>0</v>
      </c>
      <c r="DJ193" s="416"/>
      <c r="DK193" s="416"/>
      <c r="DL193" s="417"/>
      <c r="DM193" s="416"/>
      <c r="DN193" s="416">
        <f>SUM(DN194:DN194)</f>
        <v>0</v>
      </c>
      <c r="DO193" s="416"/>
      <c r="DP193" s="416"/>
      <c r="DQ193" s="417"/>
      <c r="DR193" s="416"/>
      <c r="DS193" s="416">
        <f>SUM(DS194:DS194)</f>
        <v>0</v>
      </c>
      <c r="DT193" s="416"/>
      <c r="DU193" s="416"/>
      <c r="DV193" s="417"/>
      <c r="DW193" s="416"/>
      <c r="DX193" s="416">
        <f>SUM(DX194:DX194)</f>
        <v>0</v>
      </c>
      <c r="DY193" s="416"/>
      <c r="DZ193" s="416"/>
      <c r="EA193" s="417"/>
      <c r="EB193" s="416"/>
      <c r="EC193" s="416">
        <f>SUM(EC194:EC194)</f>
        <v>170072</v>
      </c>
      <c r="ED193" s="416"/>
      <c r="EE193" s="416"/>
      <c r="EF193" s="417"/>
      <c r="EG193" s="416"/>
      <c r="EH193" s="416">
        <f>SUM(EH194:EH194)</f>
        <v>42429</v>
      </c>
      <c r="EI193" s="416"/>
      <c r="EJ193" s="416"/>
      <c r="EK193" s="417"/>
      <c r="EL193" s="416"/>
      <c r="EM193" s="416">
        <f>SUM(EM194:EM194)</f>
        <v>450992</v>
      </c>
      <c r="EP193" s="301"/>
      <c r="EQ193" s="290"/>
      <c r="ER193" s="290"/>
    </row>
    <row r="194" spans="4:148" x14ac:dyDescent="0.35">
      <c r="D194" s="301" t="s">
        <v>338</v>
      </c>
      <c r="E194" s="329"/>
      <c r="F194" s="313"/>
      <c r="G194" s="421"/>
      <c r="H194" s="425">
        <v>0</v>
      </c>
      <c r="I194" s="423"/>
      <c r="J194" s="416"/>
      <c r="K194" s="417"/>
      <c r="L194" s="424"/>
      <c r="M194" s="425">
        <v>0</v>
      </c>
      <c r="N194" s="423"/>
      <c r="O194" s="416"/>
      <c r="P194" s="417"/>
      <c r="Q194" s="424"/>
      <c r="R194" s="425">
        <v>0</v>
      </c>
      <c r="S194" s="423"/>
      <c r="T194" s="416"/>
      <c r="U194" s="417"/>
      <c r="V194" s="424"/>
      <c r="W194" s="425">
        <v>0</v>
      </c>
      <c r="X194" s="423"/>
      <c r="Y194" s="416"/>
      <c r="Z194" s="417"/>
      <c r="AA194" s="424"/>
      <c r="AB194" s="425">
        <v>0</v>
      </c>
      <c r="AC194" s="423"/>
      <c r="AD194" s="416"/>
      <c r="AE194" s="417"/>
      <c r="AF194" s="424"/>
      <c r="AG194" s="425">
        <v>0</v>
      </c>
      <c r="AH194" s="423"/>
      <c r="AI194" s="416"/>
      <c r="AJ194" s="417"/>
      <c r="AK194" s="424"/>
      <c r="AL194" s="425">
        <v>0</v>
      </c>
      <c r="AM194" s="423"/>
      <c r="AN194" s="416"/>
      <c r="AO194" s="417"/>
      <c r="AP194" s="424"/>
      <c r="AQ194" s="425">
        <v>0</v>
      </c>
      <c r="AR194" s="423"/>
      <c r="AS194" s="416"/>
      <c r="AT194" s="417"/>
      <c r="AU194" s="424"/>
      <c r="AV194" s="425">
        <v>0</v>
      </c>
      <c r="AW194" s="423"/>
      <c r="AX194" s="416"/>
      <c r="AY194" s="417"/>
      <c r="AZ194" s="424"/>
      <c r="BA194" s="425">
        <v>0</v>
      </c>
      <c r="BB194" s="423"/>
      <c r="BC194" s="416"/>
      <c r="BD194" s="417"/>
      <c r="BE194" s="424"/>
      <c r="BF194" s="425">
        <v>0</v>
      </c>
      <c r="BG194" s="423"/>
      <c r="BH194" s="416"/>
      <c r="BI194" s="417"/>
      <c r="BJ194" s="424"/>
      <c r="BK194" s="425">
        <v>0</v>
      </c>
      <c r="BL194" s="423"/>
      <c r="BM194" s="416"/>
      <c r="BN194" s="417"/>
      <c r="BO194" s="424"/>
      <c r="BP194" s="425">
        <v>0</v>
      </c>
      <c r="BQ194" s="423"/>
      <c r="BR194" s="416"/>
      <c r="BS194" s="417"/>
      <c r="BT194" s="424"/>
      <c r="BU194" s="425">
        <f>SUM(M194:BP194)</f>
        <v>0</v>
      </c>
      <c r="BV194" s="423"/>
      <c r="BW194" s="416"/>
      <c r="BX194" s="417"/>
      <c r="BY194" s="424"/>
      <c r="BZ194" s="425">
        <v>1029252</v>
      </c>
      <c r="CA194" s="423"/>
      <c r="CB194" s="416"/>
      <c r="CC194" s="417"/>
      <c r="CD194" s="424"/>
      <c r="CE194" s="425">
        <v>450992</v>
      </c>
      <c r="CF194" s="423"/>
      <c r="CG194" s="416"/>
      <c r="CH194" s="417"/>
      <c r="CI194" s="424"/>
      <c r="CJ194" s="425">
        <v>324423</v>
      </c>
      <c r="CK194" s="423"/>
      <c r="CL194" s="416"/>
      <c r="CM194" s="417"/>
      <c r="CN194" s="424"/>
      <c r="CO194" s="425">
        <v>0</v>
      </c>
      <c r="CP194" s="423"/>
      <c r="CQ194" s="416"/>
      <c r="CR194" s="417"/>
      <c r="CS194" s="424"/>
      <c r="CT194" s="425">
        <v>0</v>
      </c>
      <c r="CU194" s="423"/>
      <c r="CV194" s="416"/>
      <c r="CW194" s="417"/>
      <c r="CX194" s="424"/>
      <c r="CY194" s="425">
        <v>41336</v>
      </c>
      <c r="CZ194" s="423"/>
      <c r="DA194" s="416"/>
      <c r="DB194" s="417"/>
      <c r="DC194" s="424"/>
      <c r="DD194" s="425">
        <v>0</v>
      </c>
      <c r="DE194" s="423"/>
      <c r="DF194" s="416"/>
      <c r="DG194" s="417"/>
      <c r="DH194" s="424"/>
      <c r="DI194" s="425">
        <v>0</v>
      </c>
      <c r="DJ194" s="423"/>
      <c r="DK194" s="416"/>
      <c r="DL194" s="417"/>
      <c r="DM194" s="424"/>
      <c r="DN194" s="425">
        <v>0</v>
      </c>
      <c r="DO194" s="423"/>
      <c r="DP194" s="416"/>
      <c r="DQ194" s="417"/>
      <c r="DR194" s="424"/>
      <c r="DS194" s="425">
        <v>0</v>
      </c>
      <c r="DT194" s="423"/>
      <c r="DU194" s="416"/>
      <c r="DV194" s="417"/>
      <c r="DW194" s="424"/>
      <c r="DX194" s="425">
        <v>0</v>
      </c>
      <c r="DY194" s="423"/>
      <c r="DZ194" s="416"/>
      <c r="EA194" s="417"/>
      <c r="EB194" s="424"/>
      <c r="EC194" s="425">
        <v>170072</v>
      </c>
      <c r="ED194" s="423"/>
      <c r="EE194" s="416"/>
      <c r="EF194" s="417"/>
      <c r="EG194" s="424"/>
      <c r="EH194" s="425">
        <v>42429</v>
      </c>
      <c r="EI194" s="423"/>
      <c r="EJ194" s="416"/>
      <c r="EK194" s="417"/>
      <c r="EL194" s="424"/>
      <c r="EM194" s="425">
        <f t="shared" ref="EM194" si="21">SUM(CE194)</f>
        <v>450992</v>
      </c>
      <c r="EN194" s="462"/>
      <c r="EP194" s="301"/>
      <c r="EQ194" s="290"/>
      <c r="ER194" s="290"/>
    </row>
    <row r="195" spans="4:148" ht="12.75" customHeight="1" x14ac:dyDescent="0.35">
      <c r="D195" s="301"/>
      <c r="F195" s="313"/>
      <c r="H195" s="416"/>
      <c r="I195" s="416"/>
      <c r="J195" s="416"/>
      <c r="K195" s="417"/>
      <c r="L195" s="416"/>
      <c r="M195" s="416"/>
      <c r="N195" s="416"/>
      <c r="O195" s="416"/>
      <c r="P195" s="417"/>
      <c r="Q195" s="416"/>
      <c r="R195" s="416"/>
      <c r="S195" s="416"/>
      <c r="T195" s="416"/>
      <c r="U195" s="417"/>
      <c r="V195" s="416"/>
      <c r="W195" s="416"/>
      <c r="X195" s="416"/>
      <c r="Y195" s="416"/>
      <c r="Z195" s="417"/>
      <c r="AA195" s="416"/>
      <c r="AB195" s="416"/>
      <c r="AC195" s="416"/>
      <c r="AD195" s="416"/>
      <c r="AE195" s="417"/>
      <c r="AF195" s="416"/>
      <c r="AG195" s="416"/>
      <c r="AH195" s="416"/>
      <c r="AI195" s="416"/>
      <c r="AJ195" s="417"/>
      <c r="AK195" s="416"/>
      <c r="AL195" s="416"/>
      <c r="AM195" s="416"/>
      <c r="AN195" s="416"/>
      <c r="AO195" s="417"/>
      <c r="AP195" s="416"/>
      <c r="AQ195" s="416"/>
      <c r="AR195" s="416"/>
      <c r="AS195" s="416"/>
      <c r="AT195" s="417"/>
      <c r="AU195" s="416"/>
      <c r="AV195" s="416"/>
      <c r="AW195" s="416"/>
      <c r="AX195" s="416"/>
      <c r="AY195" s="417"/>
      <c r="AZ195" s="416"/>
      <c r="BA195" s="416"/>
      <c r="BB195" s="416"/>
      <c r="BC195" s="416"/>
      <c r="BD195" s="417"/>
      <c r="BE195" s="416"/>
      <c r="BF195" s="416"/>
      <c r="BG195" s="416"/>
      <c r="BH195" s="416"/>
      <c r="BI195" s="417"/>
      <c r="BJ195" s="416"/>
      <c r="BK195" s="416"/>
      <c r="BL195" s="416"/>
      <c r="BM195" s="416"/>
      <c r="BN195" s="417"/>
      <c r="BO195" s="416"/>
      <c r="BP195" s="416"/>
      <c r="BQ195" s="416"/>
      <c r="BR195" s="416"/>
      <c r="BS195" s="417"/>
      <c r="BT195" s="416"/>
      <c r="BU195" s="416"/>
      <c r="BV195" s="416"/>
      <c r="BW195" s="416"/>
      <c r="BX195" s="417"/>
      <c r="BY195" s="416"/>
      <c r="BZ195" s="416"/>
      <c r="CA195" s="416"/>
      <c r="CB195" s="416"/>
      <c r="CC195" s="417"/>
      <c r="CD195" s="416"/>
      <c r="CE195" s="416"/>
      <c r="CF195" s="416"/>
      <c r="CG195" s="416"/>
      <c r="CH195" s="417"/>
      <c r="CI195" s="416"/>
      <c r="CJ195" s="416"/>
      <c r="CK195" s="416"/>
      <c r="CL195" s="416"/>
      <c r="CM195" s="417"/>
      <c r="CN195" s="416"/>
      <c r="CO195" s="416"/>
      <c r="CP195" s="416"/>
      <c r="CQ195" s="416"/>
      <c r="CR195" s="417"/>
      <c r="CS195" s="416"/>
      <c r="CT195" s="416"/>
      <c r="CU195" s="416"/>
      <c r="CV195" s="416"/>
      <c r="CW195" s="417"/>
      <c r="CX195" s="416"/>
      <c r="CY195" s="416"/>
      <c r="CZ195" s="416"/>
      <c r="DA195" s="416"/>
      <c r="DB195" s="417"/>
      <c r="DC195" s="416"/>
      <c r="DD195" s="416"/>
      <c r="DE195" s="416"/>
      <c r="DF195" s="416"/>
      <c r="DG195" s="417"/>
      <c r="DH195" s="416"/>
      <c r="DI195" s="416"/>
      <c r="DJ195" s="416"/>
      <c r="DK195" s="416"/>
      <c r="DL195" s="417"/>
      <c r="DM195" s="416"/>
      <c r="DN195" s="416"/>
      <c r="DO195" s="416"/>
      <c r="DP195" s="416"/>
      <c r="DQ195" s="417"/>
      <c r="DR195" s="416"/>
      <c r="DS195" s="416"/>
      <c r="DT195" s="416"/>
      <c r="DU195" s="416"/>
      <c r="DV195" s="417"/>
      <c r="DW195" s="416"/>
      <c r="DX195" s="416"/>
      <c r="DY195" s="416"/>
      <c r="DZ195" s="416"/>
      <c r="EA195" s="417"/>
      <c r="EB195" s="416"/>
      <c r="EC195" s="416"/>
      <c r="ED195" s="416"/>
      <c r="EE195" s="416"/>
      <c r="EF195" s="417"/>
      <c r="EG195" s="416"/>
      <c r="EH195" s="416"/>
      <c r="EI195" s="416"/>
      <c r="EJ195" s="416"/>
      <c r="EK195" s="417"/>
      <c r="EL195" s="416"/>
      <c r="EM195" s="416"/>
      <c r="EN195" s="416"/>
      <c r="EO195" s="416"/>
      <c r="EP195" s="301"/>
      <c r="EQ195" s="290"/>
      <c r="ER195" s="290"/>
    </row>
    <row r="196" spans="4:148" x14ac:dyDescent="0.35">
      <c r="D196" s="301" t="s">
        <v>368</v>
      </c>
      <c r="F196" s="313"/>
      <c r="H196" s="416">
        <f>SUM(H197:H197)</f>
        <v>0</v>
      </c>
      <c r="I196" s="416"/>
      <c r="J196" s="416"/>
      <c r="K196" s="417"/>
      <c r="M196" s="416">
        <f>SUM(M197:M197)</f>
        <v>0</v>
      </c>
      <c r="N196" s="416"/>
      <c r="O196" s="416"/>
      <c r="P196" s="417"/>
      <c r="Q196" s="416"/>
      <c r="R196" s="416">
        <f>SUM(R197:R197)</f>
        <v>0</v>
      </c>
      <c r="S196" s="416"/>
      <c r="T196" s="416"/>
      <c r="U196" s="417"/>
      <c r="V196" s="416"/>
      <c r="W196" s="416">
        <f>SUM(W197:W197)</f>
        <v>0</v>
      </c>
      <c r="X196" s="416"/>
      <c r="Y196" s="416"/>
      <c r="Z196" s="417"/>
      <c r="AA196" s="416"/>
      <c r="AB196" s="416">
        <f>SUM(AB197:AB197)</f>
        <v>0</v>
      </c>
      <c r="AC196" s="416"/>
      <c r="AD196" s="416"/>
      <c r="AE196" s="417"/>
      <c r="AF196" s="416"/>
      <c r="AG196" s="416">
        <f>SUM(AG197:AG197)</f>
        <v>0</v>
      </c>
      <c r="AH196" s="416"/>
      <c r="AI196" s="416"/>
      <c r="AJ196" s="417"/>
      <c r="AK196" s="416"/>
      <c r="AL196" s="416">
        <f>SUM(AL197:AL197)</f>
        <v>0</v>
      </c>
      <c r="AM196" s="416"/>
      <c r="AN196" s="416"/>
      <c r="AO196" s="417"/>
      <c r="AP196" s="416"/>
      <c r="AQ196" s="416">
        <f>SUM(AQ197:AQ197)</f>
        <v>0</v>
      </c>
      <c r="AR196" s="416"/>
      <c r="AS196" s="416"/>
      <c r="AT196" s="417"/>
      <c r="AU196" s="416"/>
      <c r="AV196" s="416">
        <f>SUM(AV197:AV197)</f>
        <v>0</v>
      </c>
      <c r="AW196" s="416"/>
      <c r="AX196" s="416"/>
      <c r="AY196" s="417"/>
      <c r="AZ196" s="416"/>
      <c r="BA196" s="416">
        <f>SUM(BA197:BA197)</f>
        <v>0</v>
      </c>
      <c r="BB196" s="416"/>
      <c r="BC196" s="416"/>
      <c r="BD196" s="417"/>
      <c r="BE196" s="416"/>
      <c r="BF196" s="416">
        <f>SUM(BF197:BF197)</f>
        <v>0</v>
      </c>
      <c r="BG196" s="416"/>
      <c r="BH196" s="416"/>
      <c r="BI196" s="417"/>
      <c r="BJ196" s="416"/>
      <c r="BK196" s="416">
        <f>SUM(BK197:BK197)</f>
        <v>0</v>
      </c>
      <c r="BL196" s="416"/>
      <c r="BM196" s="416"/>
      <c r="BN196" s="417"/>
      <c r="BO196" s="416"/>
      <c r="BP196" s="416">
        <f>SUM(BP197:BP197)</f>
        <v>0</v>
      </c>
      <c r="BQ196" s="416"/>
      <c r="BR196" s="416"/>
      <c r="BS196" s="417"/>
      <c r="BU196" s="416">
        <f>SUM(BU197:BU197)</f>
        <v>0</v>
      </c>
      <c r="BV196" s="416"/>
      <c r="BW196" s="416"/>
      <c r="BX196" s="417"/>
      <c r="BZ196" s="416">
        <f>SUM(BZ197:BZ197)</f>
        <v>293987</v>
      </c>
      <c r="CA196" s="416"/>
      <c r="CB196" s="416"/>
      <c r="CC196" s="417"/>
      <c r="CE196" s="416">
        <f>SUM(CE197:CE197)</f>
        <v>0</v>
      </c>
      <c r="CF196" s="416"/>
      <c r="CG196" s="416"/>
      <c r="CH196" s="417"/>
      <c r="CI196" s="416"/>
      <c r="CJ196" s="416">
        <f>SUM(CJ197:CJ197)</f>
        <v>0</v>
      </c>
      <c r="CK196" s="416"/>
      <c r="CL196" s="416"/>
      <c r="CM196" s="417"/>
      <c r="CN196" s="416"/>
      <c r="CO196" s="416">
        <f>SUM(CO197:CO197)</f>
        <v>0</v>
      </c>
      <c r="CP196" s="416"/>
      <c r="CQ196" s="416"/>
      <c r="CR196" s="417"/>
      <c r="CS196" s="416"/>
      <c r="CT196" s="416">
        <f>SUM(CT197:CT197)</f>
        <v>0</v>
      </c>
      <c r="CU196" s="416"/>
      <c r="CV196" s="416"/>
      <c r="CW196" s="417"/>
      <c r="CX196" s="416"/>
      <c r="CY196" s="416">
        <f>SUM(CY197:CY197)</f>
        <v>283862</v>
      </c>
      <c r="CZ196" s="416"/>
      <c r="DA196" s="416"/>
      <c r="DB196" s="417"/>
      <c r="DC196" s="416"/>
      <c r="DD196" s="416">
        <f>SUM(DD197:DD197)</f>
        <v>0</v>
      </c>
      <c r="DE196" s="416"/>
      <c r="DF196" s="416"/>
      <c r="DG196" s="417"/>
      <c r="DH196" s="416"/>
      <c r="DI196" s="416">
        <f>SUM(DI197:DI197)</f>
        <v>0</v>
      </c>
      <c r="DJ196" s="416"/>
      <c r="DK196" s="416"/>
      <c r="DL196" s="417"/>
      <c r="DM196" s="416"/>
      <c r="DN196" s="416">
        <f>SUM(DN197:DN197)</f>
        <v>0</v>
      </c>
      <c r="DO196" s="416"/>
      <c r="DP196" s="416"/>
      <c r="DQ196" s="417"/>
      <c r="DR196" s="416"/>
      <c r="DS196" s="416">
        <f>SUM(DS197:DS197)</f>
        <v>0</v>
      </c>
      <c r="DT196" s="416"/>
      <c r="DU196" s="416"/>
      <c r="DV196" s="417"/>
      <c r="DW196" s="416"/>
      <c r="DX196" s="416">
        <f>SUM(DX197:DX197)</f>
        <v>10125</v>
      </c>
      <c r="DY196" s="416"/>
      <c r="DZ196" s="416"/>
      <c r="EA196" s="417"/>
      <c r="EB196" s="416"/>
      <c r="EC196" s="416">
        <f>SUM(EC197:EC197)</f>
        <v>0</v>
      </c>
      <c r="ED196" s="416"/>
      <c r="EE196" s="416"/>
      <c r="EF196" s="417"/>
      <c r="EG196" s="416"/>
      <c r="EH196" s="416">
        <f>SUM(EH197:EH197)</f>
        <v>0</v>
      </c>
      <c r="EI196" s="416"/>
      <c r="EJ196" s="416"/>
      <c r="EK196" s="417"/>
      <c r="EM196" s="416">
        <f>SUM(EM197:EM197)</f>
        <v>0</v>
      </c>
      <c r="EN196" s="416"/>
      <c r="EP196" s="301"/>
      <c r="EQ196" s="290"/>
      <c r="ER196" s="290"/>
    </row>
    <row r="197" spans="4:148" x14ac:dyDescent="0.35">
      <c r="D197" s="301" t="s">
        <v>338</v>
      </c>
      <c r="F197" s="313"/>
      <c r="G197" s="421"/>
      <c r="H197" s="425">
        <v>0</v>
      </c>
      <c r="I197" s="423"/>
      <c r="J197" s="416"/>
      <c r="K197" s="417"/>
      <c r="L197" s="421"/>
      <c r="M197" s="425">
        <v>0</v>
      </c>
      <c r="N197" s="423"/>
      <c r="O197" s="416"/>
      <c r="P197" s="417"/>
      <c r="Q197" s="424"/>
      <c r="R197" s="425">
        <v>0</v>
      </c>
      <c r="S197" s="423"/>
      <c r="T197" s="416"/>
      <c r="U197" s="417"/>
      <c r="V197" s="424"/>
      <c r="W197" s="425">
        <v>0</v>
      </c>
      <c r="X197" s="423"/>
      <c r="Y197" s="416"/>
      <c r="Z197" s="417"/>
      <c r="AA197" s="424"/>
      <c r="AB197" s="425">
        <v>0</v>
      </c>
      <c r="AC197" s="423"/>
      <c r="AD197" s="416"/>
      <c r="AE197" s="417"/>
      <c r="AF197" s="424"/>
      <c r="AG197" s="425">
        <v>0</v>
      </c>
      <c r="AH197" s="423"/>
      <c r="AI197" s="416"/>
      <c r="AJ197" s="417"/>
      <c r="AK197" s="424"/>
      <c r="AL197" s="425">
        <v>0</v>
      </c>
      <c r="AM197" s="423"/>
      <c r="AN197" s="416"/>
      <c r="AO197" s="417"/>
      <c r="AP197" s="424"/>
      <c r="AQ197" s="425">
        <v>0</v>
      </c>
      <c r="AR197" s="423"/>
      <c r="AS197" s="416"/>
      <c r="AT197" s="417"/>
      <c r="AU197" s="424"/>
      <c r="AV197" s="425">
        <v>0</v>
      </c>
      <c r="AW197" s="423"/>
      <c r="AX197" s="416"/>
      <c r="AY197" s="417"/>
      <c r="AZ197" s="424"/>
      <c r="BA197" s="425">
        <v>0</v>
      </c>
      <c r="BB197" s="423"/>
      <c r="BC197" s="416"/>
      <c r="BD197" s="417"/>
      <c r="BE197" s="424"/>
      <c r="BF197" s="425">
        <v>0</v>
      </c>
      <c r="BG197" s="423"/>
      <c r="BH197" s="416"/>
      <c r="BI197" s="417"/>
      <c r="BJ197" s="424"/>
      <c r="BK197" s="425">
        <v>0</v>
      </c>
      <c r="BL197" s="423"/>
      <c r="BM197" s="416"/>
      <c r="BN197" s="417"/>
      <c r="BO197" s="424"/>
      <c r="BP197" s="425">
        <v>0</v>
      </c>
      <c r="BQ197" s="423"/>
      <c r="BR197" s="416"/>
      <c r="BS197" s="417"/>
      <c r="BT197" s="424"/>
      <c r="BU197" s="425">
        <f>SUM(M197:BP197)</f>
        <v>0</v>
      </c>
      <c r="BV197" s="423"/>
      <c r="BW197" s="416"/>
      <c r="BX197" s="417"/>
      <c r="BY197" s="421"/>
      <c r="BZ197" s="425">
        <v>293987</v>
      </c>
      <c r="CA197" s="423"/>
      <c r="CB197" s="416"/>
      <c r="CC197" s="417"/>
      <c r="CD197" s="421"/>
      <c r="CE197" s="425">
        <v>0</v>
      </c>
      <c r="CF197" s="423"/>
      <c r="CG197" s="416"/>
      <c r="CH197" s="417"/>
      <c r="CI197" s="424"/>
      <c r="CJ197" s="425">
        <v>0</v>
      </c>
      <c r="CK197" s="423"/>
      <c r="CL197" s="416"/>
      <c r="CM197" s="417"/>
      <c r="CN197" s="424"/>
      <c r="CO197" s="425">
        <v>0</v>
      </c>
      <c r="CP197" s="423"/>
      <c r="CQ197" s="416"/>
      <c r="CR197" s="417"/>
      <c r="CS197" s="424"/>
      <c r="CT197" s="425">
        <v>0</v>
      </c>
      <c r="CU197" s="423"/>
      <c r="CV197" s="416"/>
      <c r="CW197" s="417"/>
      <c r="CX197" s="424"/>
      <c r="CY197" s="425">
        <v>283862</v>
      </c>
      <c r="CZ197" s="423"/>
      <c r="DA197" s="416"/>
      <c r="DB197" s="417"/>
      <c r="DC197" s="424"/>
      <c r="DD197" s="425">
        <v>0</v>
      </c>
      <c r="DE197" s="423"/>
      <c r="DF197" s="416"/>
      <c r="DG197" s="417"/>
      <c r="DH197" s="424"/>
      <c r="DI197" s="425">
        <v>0</v>
      </c>
      <c r="DJ197" s="423"/>
      <c r="DK197" s="416"/>
      <c r="DL197" s="417"/>
      <c r="DM197" s="424"/>
      <c r="DN197" s="425">
        <v>0</v>
      </c>
      <c r="DO197" s="423"/>
      <c r="DP197" s="416"/>
      <c r="DQ197" s="417"/>
      <c r="DR197" s="424"/>
      <c r="DS197" s="425">
        <v>0</v>
      </c>
      <c r="DT197" s="423"/>
      <c r="DU197" s="416"/>
      <c r="DV197" s="417"/>
      <c r="DW197" s="424"/>
      <c r="DX197" s="425">
        <v>10125</v>
      </c>
      <c r="DY197" s="423"/>
      <c r="DZ197" s="416"/>
      <c r="EA197" s="417"/>
      <c r="EB197" s="424"/>
      <c r="EC197" s="425">
        <v>0</v>
      </c>
      <c r="ED197" s="423"/>
      <c r="EE197" s="416"/>
      <c r="EF197" s="417"/>
      <c r="EG197" s="424"/>
      <c r="EH197" s="425">
        <v>0</v>
      </c>
      <c r="EI197" s="423"/>
      <c r="EJ197" s="416"/>
      <c r="EK197" s="417"/>
      <c r="EL197" s="421"/>
      <c r="EM197" s="425">
        <f t="shared" ref="EM197" si="22">SUM(CE197)</f>
        <v>0</v>
      </c>
      <c r="EN197" s="423"/>
      <c r="EP197" s="301"/>
      <c r="EQ197" s="290"/>
      <c r="ER197" s="290"/>
    </row>
    <row r="198" spans="4:148" ht="12.75" customHeight="1" x14ac:dyDescent="0.35">
      <c r="D198" s="301"/>
      <c r="F198" s="313"/>
      <c r="H198" s="416"/>
      <c r="I198" s="416"/>
      <c r="J198" s="416"/>
      <c r="K198" s="417"/>
      <c r="L198" s="416"/>
      <c r="M198" s="416"/>
      <c r="N198" s="416"/>
      <c r="O198" s="416"/>
      <c r="P198" s="417"/>
      <c r="Q198" s="416"/>
      <c r="R198" s="416"/>
      <c r="S198" s="416"/>
      <c r="T198" s="416"/>
      <c r="U198" s="417"/>
      <c r="V198" s="416"/>
      <c r="W198" s="416"/>
      <c r="X198" s="416"/>
      <c r="Y198" s="416"/>
      <c r="Z198" s="417"/>
      <c r="AA198" s="416"/>
      <c r="AB198" s="416"/>
      <c r="AC198" s="416"/>
      <c r="AD198" s="416"/>
      <c r="AE198" s="417"/>
      <c r="AF198" s="416"/>
      <c r="AG198" s="416"/>
      <c r="AH198" s="416"/>
      <c r="AI198" s="416"/>
      <c r="AJ198" s="417"/>
      <c r="AK198" s="416"/>
      <c r="AL198" s="416"/>
      <c r="AM198" s="416"/>
      <c r="AN198" s="416"/>
      <c r="AO198" s="417"/>
      <c r="AP198" s="416"/>
      <c r="AQ198" s="416"/>
      <c r="AR198" s="416"/>
      <c r="AS198" s="416"/>
      <c r="AT198" s="417"/>
      <c r="AU198" s="416"/>
      <c r="AV198" s="416"/>
      <c r="AW198" s="416"/>
      <c r="AX198" s="416"/>
      <c r="AY198" s="417"/>
      <c r="AZ198" s="416"/>
      <c r="BA198" s="416"/>
      <c r="BB198" s="416"/>
      <c r="BC198" s="416"/>
      <c r="BD198" s="417"/>
      <c r="BE198" s="416"/>
      <c r="BF198" s="416"/>
      <c r="BG198" s="416"/>
      <c r="BH198" s="416"/>
      <c r="BI198" s="417"/>
      <c r="BJ198" s="416"/>
      <c r="BK198" s="416"/>
      <c r="BL198" s="416"/>
      <c r="BM198" s="416"/>
      <c r="BN198" s="417"/>
      <c r="BO198" s="416"/>
      <c r="BP198" s="416"/>
      <c r="BQ198" s="416"/>
      <c r="BR198" s="416"/>
      <c r="BS198" s="417"/>
      <c r="BT198" s="416"/>
      <c r="BU198" s="416"/>
      <c r="BV198" s="416"/>
      <c r="BW198" s="416"/>
      <c r="BX198" s="417"/>
      <c r="BY198" s="416"/>
      <c r="BZ198" s="416"/>
      <c r="CA198" s="416"/>
      <c r="CB198" s="416"/>
      <c r="CC198" s="417"/>
      <c r="CD198" s="416"/>
      <c r="CE198" s="416"/>
      <c r="CF198" s="416"/>
      <c r="CG198" s="416"/>
      <c r="CH198" s="417"/>
      <c r="CI198" s="416"/>
      <c r="CJ198" s="416"/>
      <c r="CK198" s="416"/>
      <c r="CL198" s="416"/>
      <c r="CM198" s="417"/>
      <c r="CN198" s="416"/>
      <c r="CO198" s="416"/>
      <c r="CP198" s="416"/>
      <c r="CQ198" s="416"/>
      <c r="CR198" s="417"/>
      <c r="CS198" s="416"/>
      <c r="CT198" s="416"/>
      <c r="CU198" s="416"/>
      <c r="CV198" s="416"/>
      <c r="CW198" s="417"/>
      <c r="CX198" s="416"/>
      <c r="CY198" s="416"/>
      <c r="CZ198" s="416"/>
      <c r="DA198" s="416"/>
      <c r="DB198" s="417"/>
      <c r="DC198" s="416"/>
      <c r="DD198" s="416"/>
      <c r="DE198" s="416"/>
      <c r="DF198" s="416"/>
      <c r="DG198" s="417"/>
      <c r="DH198" s="416"/>
      <c r="DI198" s="416"/>
      <c r="DJ198" s="416"/>
      <c r="DK198" s="416"/>
      <c r="DL198" s="417"/>
      <c r="DM198" s="416"/>
      <c r="DN198" s="416"/>
      <c r="DO198" s="416"/>
      <c r="DP198" s="416"/>
      <c r="DQ198" s="417"/>
      <c r="DR198" s="416"/>
      <c r="DS198" s="416"/>
      <c r="DT198" s="416"/>
      <c r="DU198" s="416"/>
      <c r="DV198" s="417"/>
      <c r="DW198" s="416"/>
      <c r="DX198" s="416"/>
      <c r="DY198" s="416"/>
      <c r="DZ198" s="416"/>
      <c r="EA198" s="417"/>
      <c r="EB198" s="416"/>
      <c r="EC198" s="416"/>
      <c r="ED198" s="416"/>
      <c r="EE198" s="416"/>
      <c r="EF198" s="417"/>
      <c r="EG198" s="416"/>
      <c r="EH198" s="416"/>
      <c r="EI198" s="416"/>
      <c r="EJ198" s="416"/>
      <c r="EK198" s="417"/>
      <c r="EL198" s="416"/>
      <c r="EM198" s="416"/>
      <c r="EP198" s="301"/>
      <c r="EQ198" s="290"/>
      <c r="ER198" s="290"/>
    </row>
    <row r="199" spans="4:148" ht="12.75" customHeight="1" x14ac:dyDescent="0.35">
      <c r="D199" s="301" t="s">
        <v>369</v>
      </c>
      <c r="F199" s="313"/>
      <c r="H199" s="416">
        <f>SUM(H200:H200)</f>
        <v>0</v>
      </c>
      <c r="I199" s="416"/>
      <c r="J199" s="416"/>
      <c r="K199" s="417"/>
      <c r="L199" s="416"/>
      <c r="M199" s="416">
        <f>SUM(M200:M200)</f>
        <v>0</v>
      </c>
      <c r="N199" s="416"/>
      <c r="O199" s="416"/>
      <c r="P199" s="417"/>
      <c r="Q199" s="416"/>
      <c r="R199" s="416">
        <f>SUM(R200:R200)</f>
        <v>0</v>
      </c>
      <c r="S199" s="416"/>
      <c r="T199" s="416"/>
      <c r="U199" s="417"/>
      <c r="V199" s="416"/>
      <c r="W199" s="416">
        <f>SUM(W200:W200)</f>
        <v>0</v>
      </c>
      <c r="X199" s="416"/>
      <c r="Y199" s="416"/>
      <c r="Z199" s="417"/>
      <c r="AA199" s="416"/>
      <c r="AB199" s="416">
        <f>SUM(AB200:AB200)</f>
        <v>0</v>
      </c>
      <c r="AC199" s="416"/>
      <c r="AD199" s="416"/>
      <c r="AE199" s="417"/>
      <c r="AF199" s="416"/>
      <c r="AG199" s="416">
        <f>SUM(AG200:AG200)</f>
        <v>0</v>
      </c>
      <c r="AH199" s="416"/>
      <c r="AI199" s="416"/>
      <c r="AJ199" s="417"/>
      <c r="AK199" s="416"/>
      <c r="AL199" s="416">
        <f>SUM(AL200:AL200)</f>
        <v>0</v>
      </c>
      <c r="AM199" s="416"/>
      <c r="AN199" s="416"/>
      <c r="AO199" s="417"/>
      <c r="AP199" s="416"/>
      <c r="AQ199" s="416">
        <f>SUM(AQ200:AQ200)</f>
        <v>0</v>
      </c>
      <c r="AR199" s="416"/>
      <c r="AS199" s="416"/>
      <c r="AT199" s="417"/>
      <c r="AU199" s="416"/>
      <c r="AV199" s="416">
        <f>SUM(AV200:AV200)</f>
        <v>0</v>
      </c>
      <c r="AW199" s="416"/>
      <c r="AX199" s="416"/>
      <c r="AY199" s="417"/>
      <c r="AZ199" s="416"/>
      <c r="BA199" s="416">
        <f>SUM(BA200:BA200)</f>
        <v>0</v>
      </c>
      <c r="BB199" s="416"/>
      <c r="BC199" s="416"/>
      <c r="BD199" s="417"/>
      <c r="BE199" s="416"/>
      <c r="BF199" s="416">
        <f>SUM(BF200:BF200)</f>
        <v>0</v>
      </c>
      <c r="BG199" s="416"/>
      <c r="BH199" s="416"/>
      <c r="BI199" s="417"/>
      <c r="BJ199" s="416"/>
      <c r="BK199" s="416">
        <f>SUM(BK200:BK200)</f>
        <v>0</v>
      </c>
      <c r="BL199" s="416"/>
      <c r="BM199" s="416"/>
      <c r="BN199" s="417"/>
      <c r="BO199" s="416"/>
      <c r="BP199" s="416">
        <f>SUM(BP200:BP200)</f>
        <v>0</v>
      </c>
      <c r="BQ199" s="416"/>
      <c r="BR199" s="416"/>
      <c r="BS199" s="417"/>
      <c r="BT199" s="416"/>
      <c r="BU199" s="416">
        <f>SUM(BU200:BU200)</f>
        <v>0</v>
      </c>
      <c r="BV199" s="416"/>
      <c r="BW199" s="416"/>
      <c r="BX199" s="417"/>
      <c r="BY199" s="416"/>
      <c r="BZ199" s="416">
        <f>SUM(BZ200:BZ200)</f>
        <v>149253</v>
      </c>
      <c r="CA199" s="416"/>
      <c r="CB199" s="416"/>
      <c r="CC199" s="417"/>
      <c r="CD199" s="416"/>
      <c r="CE199" s="416">
        <f>SUM(CE200:CE200)</f>
        <v>44886</v>
      </c>
      <c r="CF199" s="416"/>
      <c r="CG199" s="416"/>
      <c r="CH199" s="417"/>
      <c r="CI199" s="416"/>
      <c r="CJ199" s="416">
        <f>SUM(CJ200:CJ200)</f>
        <v>0</v>
      </c>
      <c r="CK199" s="416"/>
      <c r="CL199" s="416"/>
      <c r="CM199" s="417"/>
      <c r="CN199" s="416"/>
      <c r="CO199" s="416">
        <f>SUM(CO200:CO200)</f>
        <v>0</v>
      </c>
      <c r="CP199" s="416"/>
      <c r="CQ199" s="416"/>
      <c r="CR199" s="417"/>
      <c r="CS199" s="416"/>
      <c r="CT199" s="416">
        <f>SUM(CT200:CT200)</f>
        <v>0</v>
      </c>
      <c r="CU199" s="416"/>
      <c r="CV199" s="416"/>
      <c r="CW199" s="417"/>
      <c r="CX199" s="416"/>
      <c r="CY199" s="416">
        <f>SUM(CY200:CY200)</f>
        <v>0</v>
      </c>
      <c r="CZ199" s="416"/>
      <c r="DA199" s="416"/>
      <c r="DB199" s="417"/>
      <c r="DC199" s="416"/>
      <c r="DD199" s="416">
        <f>SUM(DD200:DD200)</f>
        <v>0</v>
      </c>
      <c r="DE199" s="416"/>
      <c r="DF199" s="416"/>
      <c r="DG199" s="417"/>
      <c r="DH199" s="416"/>
      <c r="DI199" s="416">
        <f>SUM(DI200:DI200)</f>
        <v>0</v>
      </c>
      <c r="DJ199" s="416"/>
      <c r="DK199" s="416"/>
      <c r="DL199" s="417"/>
      <c r="DM199" s="416"/>
      <c r="DN199" s="416">
        <f>SUM(DN200:DN200)</f>
        <v>0</v>
      </c>
      <c r="DO199" s="416"/>
      <c r="DP199" s="416"/>
      <c r="DQ199" s="417"/>
      <c r="DR199" s="416"/>
      <c r="DS199" s="416">
        <f>SUM(DS200:DS200)</f>
        <v>0</v>
      </c>
      <c r="DT199" s="416"/>
      <c r="DU199" s="416"/>
      <c r="DV199" s="417"/>
      <c r="DW199" s="416"/>
      <c r="DX199" s="416">
        <f>SUM(DX200:DX200)</f>
        <v>104367</v>
      </c>
      <c r="DY199" s="416"/>
      <c r="DZ199" s="416"/>
      <c r="EA199" s="417"/>
      <c r="EB199" s="416"/>
      <c r="EC199" s="416">
        <f>SUM(EC200:EC200)</f>
        <v>0</v>
      </c>
      <c r="ED199" s="416"/>
      <c r="EE199" s="416"/>
      <c r="EF199" s="417"/>
      <c r="EG199" s="416"/>
      <c r="EH199" s="416">
        <f>SUM(EH200:EH200)</f>
        <v>0</v>
      </c>
      <c r="EI199" s="416"/>
      <c r="EJ199" s="416"/>
      <c r="EK199" s="417"/>
      <c r="EL199" s="416"/>
      <c r="EM199" s="416">
        <f>SUM(EM200:EM200)</f>
        <v>44886</v>
      </c>
      <c r="EP199" s="301"/>
      <c r="EQ199" s="290"/>
      <c r="ER199" s="290"/>
    </row>
    <row r="200" spans="4:148" ht="12.75" customHeight="1" x14ac:dyDescent="0.35">
      <c r="D200" s="301" t="s">
        <v>338</v>
      </c>
      <c r="F200" s="313"/>
      <c r="G200" s="421"/>
      <c r="H200" s="425">
        <v>0</v>
      </c>
      <c r="I200" s="423"/>
      <c r="J200" s="416"/>
      <c r="K200" s="417"/>
      <c r="L200" s="421"/>
      <c r="M200" s="425">
        <v>0</v>
      </c>
      <c r="N200" s="423"/>
      <c r="O200" s="416"/>
      <c r="P200" s="417"/>
      <c r="Q200" s="421"/>
      <c r="R200" s="425">
        <v>0</v>
      </c>
      <c r="S200" s="423"/>
      <c r="T200" s="416"/>
      <c r="U200" s="417"/>
      <c r="V200" s="421"/>
      <c r="W200" s="425">
        <v>0</v>
      </c>
      <c r="X200" s="423"/>
      <c r="Y200" s="416"/>
      <c r="Z200" s="417"/>
      <c r="AA200" s="421"/>
      <c r="AB200" s="425">
        <v>0</v>
      </c>
      <c r="AC200" s="423"/>
      <c r="AD200" s="416"/>
      <c r="AE200" s="417"/>
      <c r="AF200" s="421"/>
      <c r="AG200" s="425">
        <v>0</v>
      </c>
      <c r="AH200" s="423"/>
      <c r="AI200" s="416"/>
      <c r="AJ200" s="417"/>
      <c r="AK200" s="421"/>
      <c r="AL200" s="425">
        <v>0</v>
      </c>
      <c r="AM200" s="423"/>
      <c r="AN200" s="420"/>
      <c r="AO200" s="427"/>
      <c r="AP200" s="421"/>
      <c r="AQ200" s="425">
        <v>0</v>
      </c>
      <c r="AR200" s="423"/>
      <c r="AS200" s="416"/>
      <c r="AT200" s="417"/>
      <c r="AU200" s="421"/>
      <c r="AV200" s="425">
        <v>0</v>
      </c>
      <c r="AW200" s="423"/>
      <c r="AX200" s="416"/>
      <c r="AY200" s="417"/>
      <c r="AZ200" s="421"/>
      <c r="BA200" s="425">
        <v>0</v>
      </c>
      <c r="BB200" s="423"/>
      <c r="BC200" s="416"/>
      <c r="BD200" s="417"/>
      <c r="BE200" s="421"/>
      <c r="BF200" s="425">
        <v>0</v>
      </c>
      <c r="BG200" s="423"/>
      <c r="BH200" s="416"/>
      <c r="BI200" s="417"/>
      <c r="BJ200" s="421"/>
      <c r="BK200" s="425">
        <v>0</v>
      </c>
      <c r="BL200" s="423"/>
      <c r="BM200" s="416"/>
      <c r="BN200" s="417"/>
      <c r="BO200" s="421"/>
      <c r="BP200" s="425">
        <v>0</v>
      </c>
      <c r="BQ200" s="423"/>
      <c r="BR200" s="416"/>
      <c r="BS200" s="417"/>
      <c r="BT200" s="421"/>
      <c r="BU200" s="425">
        <f>SUM(M200:BP200)</f>
        <v>0</v>
      </c>
      <c r="BV200" s="423"/>
      <c r="BW200" s="416"/>
      <c r="BX200" s="417"/>
      <c r="BY200" s="421"/>
      <c r="BZ200" s="425">
        <v>149253</v>
      </c>
      <c r="CA200" s="423"/>
      <c r="CB200" s="416"/>
      <c r="CC200" s="417"/>
      <c r="CD200" s="421"/>
      <c r="CE200" s="425">
        <v>44886</v>
      </c>
      <c r="CF200" s="423"/>
      <c r="CG200" s="416"/>
      <c r="CH200" s="417"/>
      <c r="CI200" s="421"/>
      <c r="CJ200" s="425">
        <v>0</v>
      </c>
      <c r="CK200" s="423"/>
      <c r="CL200" s="416"/>
      <c r="CM200" s="417"/>
      <c r="CN200" s="421"/>
      <c r="CO200" s="425">
        <v>0</v>
      </c>
      <c r="CP200" s="423"/>
      <c r="CQ200" s="416"/>
      <c r="CR200" s="417"/>
      <c r="CS200" s="421"/>
      <c r="CT200" s="425">
        <v>0</v>
      </c>
      <c r="CU200" s="423"/>
      <c r="CV200" s="416"/>
      <c r="CW200" s="417"/>
      <c r="CX200" s="421"/>
      <c r="CY200" s="425">
        <v>0</v>
      </c>
      <c r="CZ200" s="423"/>
      <c r="DA200" s="416"/>
      <c r="DB200" s="417"/>
      <c r="DC200" s="421"/>
      <c r="DD200" s="425">
        <v>0</v>
      </c>
      <c r="DE200" s="423"/>
      <c r="DF200" s="420"/>
      <c r="DG200" s="427"/>
      <c r="DH200" s="421"/>
      <c r="DI200" s="425">
        <v>0</v>
      </c>
      <c r="DJ200" s="423"/>
      <c r="DK200" s="416"/>
      <c r="DL200" s="417"/>
      <c r="DM200" s="421"/>
      <c r="DN200" s="425">
        <v>0</v>
      </c>
      <c r="DO200" s="423"/>
      <c r="DP200" s="416"/>
      <c r="DQ200" s="417"/>
      <c r="DR200" s="421"/>
      <c r="DS200" s="425">
        <v>0</v>
      </c>
      <c r="DT200" s="423"/>
      <c r="DU200" s="416"/>
      <c r="DV200" s="417"/>
      <c r="DW200" s="421"/>
      <c r="DX200" s="425">
        <v>104367</v>
      </c>
      <c r="DY200" s="423"/>
      <c r="DZ200" s="416"/>
      <c r="EA200" s="417"/>
      <c r="EB200" s="421"/>
      <c r="EC200" s="425">
        <v>0</v>
      </c>
      <c r="ED200" s="423"/>
      <c r="EE200" s="416"/>
      <c r="EF200" s="417"/>
      <c r="EG200" s="421"/>
      <c r="EH200" s="425">
        <v>0</v>
      </c>
      <c r="EI200" s="423"/>
      <c r="EJ200" s="416"/>
      <c r="EK200" s="417"/>
      <c r="EL200" s="421"/>
      <c r="EM200" s="425">
        <f t="shared" ref="EM200" si="23">SUM(CE200)</f>
        <v>44886</v>
      </c>
      <c r="EN200" s="423"/>
      <c r="EP200" s="301"/>
      <c r="EQ200" s="290"/>
      <c r="ER200" s="290"/>
    </row>
    <row r="201" spans="4:148" x14ac:dyDescent="0.35">
      <c r="D201" s="301"/>
      <c r="F201" s="313"/>
      <c r="H201" s="416"/>
      <c r="I201" s="416"/>
      <c r="J201" s="416"/>
      <c r="K201" s="417"/>
      <c r="M201" s="416"/>
      <c r="N201" s="416"/>
      <c r="O201" s="416"/>
      <c r="P201" s="417"/>
      <c r="R201" s="416"/>
      <c r="S201" s="416"/>
      <c r="T201" s="416"/>
      <c r="U201" s="417"/>
      <c r="W201" s="416"/>
      <c r="X201" s="416"/>
      <c r="Y201" s="416"/>
      <c r="Z201" s="417"/>
      <c r="AB201" s="416"/>
      <c r="AC201" s="416"/>
      <c r="AD201" s="416"/>
      <c r="AE201" s="417"/>
      <c r="AG201" s="416"/>
      <c r="AH201" s="416"/>
      <c r="AI201" s="416"/>
      <c r="AJ201" s="417"/>
      <c r="AL201" s="416"/>
      <c r="AM201" s="416"/>
      <c r="AN201" s="416"/>
      <c r="AO201" s="417"/>
      <c r="AQ201" s="416"/>
      <c r="AR201" s="416"/>
      <c r="AS201" s="416"/>
      <c r="AT201" s="417"/>
      <c r="AV201" s="416"/>
      <c r="AW201" s="416"/>
      <c r="AX201" s="416"/>
      <c r="AY201" s="417"/>
      <c r="BA201" s="416"/>
      <c r="BB201" s="416"/>
      <c r="BC201" s="416"/>
      <c r="BD201" s="417"/>
      <c r="BF201" s="416"/>
      <c r="BG201" s="416"/>
      <c r="BH201" s="416"/>
      <c r="BI201" s="417"/>
      <c r="BK201" s="416"/>
      <c r="BL201" s="416"/>
      <c r="BM201" s="416"/>
      <c r="BN201" s="417"/>
      <c r="BP201" s="416"/>
      <c r="BQ201" s="416"/>
      <c r="BR201" s="416"/>
      <c r="BS201" s="417"/>
      <c r="BU201" s="416"/>
      <c r="BV201" s="416"/>
      <c r="BW201" s="416"/>
      <c r="BX201" s="417"/>
      <c r="BZ201" s="416"/>
      <c r="CA201" s="416"/>
      <c r="CB201" s="416"/>
      <c r="CC201" s="417"/>
      <c r="CE201" s="416"/>
      <c r="CF201" s="416"/>
      <c r="CG201" s="416"/>
      <c r="CH201" s="417"/>
      <c r="CJ201" s="416"/>
      <c r="CK201" s="416"/>
      <c r="CL201" s="416"/>
      <c r="CM201" s="417"/>
      <c r="CO201" s="416"/>
      <c r="CP201" s="416"/>
      <c r="CQ201" s="416"/>
      <c r="CR201" s="417"/>
      <c r="CT201" s="416"/>
      <c r="CU201" s="416"/>
      <c r="CV201" s="416"/>
      <c r="CW201" s="417"/>
      <c r="CY201" s="416"/>
      <c r="CZ201" s="416"/>
      <c r="DA201" s="416"/>
      <c r="DB201" s="417"/>
      <c r="DD201" s="416"/>
      <c r="DE201" s="416"/>
      <c r="DF201" s="416"/>
      <c r="DG201" s="417"/>
      <c r="DI201" s="416"/>
      <c r="DJ201" s="416"/>
      <c r="DK201" s="416"/>
      <c r="DL201" s="417"/>
      <c r="DN201" s="416"/>
      <c r="DO201" s="416"/>
      <c r="DP201" s="416"/>
      <c r="DQ201" s="417"/>
      <c r="DS201" s="416"/>
      <c r="DT201" s="416"/>
      <c r="DU201" s="416"/>
      <c r="DV201" s="417"/>
      <c r="DX201" s="416"/>
      <c r="DY201" s="416"/>
      <c r="DZ201" s="416"/>
      <c r="EA201" s="417"/>
      <c r="EC201" s="416"/>
      <c r="ED201" s="416"/>
      <c r="EE201" s="416"/>
      <c r="EF201" s="417"/>
      <c r="EH201" s="416"/>
      <c r="EI201" s="416"/>
      <c r="EJ201" s="416"/>
      <c r="EK201" s="417"/>
      <c r="EM201" s="416"/>
      <c r="EN201" s="416"/>
      <c r="EP201" s="301"/>
      <c r="EQ201" s="290"/>
      <c r="ER201" s="290"/>
    </row>
    <row r="202" spans="4:148" x14ac:dyDescent="0.35">
      <c r="D202" s="301" t="s">
        <v>371</v>
      </c>
      <c r="F202" s="313"/>
      <c r="H202" s="416">
        <f>SUM(H203:H203)</f>
        <v>0</v>
      </c>
      <c r="I202" s="416"/>
      <c r="J202" s="416"/>
      <c r="K202" s="417"/>
      <c r="L202" s="416"/>
      <c r="M202" s="416">
        <f>SUM(M203:M203)</f>
        <v>0</v>
      </c>
      <c r="N202" s="416"/>
      <c r="O202" s="416"/>
      <c r="P202" s="417"/>
      <c r="Q202" s="416"/>
      <c r="R202" s="416">
        <f>SUM(R203:R203)</f>
        <v>0</v>
      </c>
      <c r="S202" s="416"/>
      <c r="T202" s="416"/>
      <c r="U202" s="417"/>
      <c r="V202" s="416"/>
      <c r="W202" s="416">
        <f>SUM(W203:W203)</f>
        <v>0</v>
      </c>
      <c r="X202" s="416"/>
      <c r="Y202" s="416"/>
      <c r="Z202" s="417"/>
      <c r="AA202" s="416"/>
      <c r="AB202" s="416">
        <f>SUM(AB203:AB203)</f>
        <v>0</v>
      </c>
      <c r="AC202" s="416"/>
      <c r="AD202" s="416"/>
      <c r="AE202" s="417"/>
      <c r="AF202" s="416"/>
      <c r="AG202" s="416">
        <f>SUM(AG203:AG203)</f>
        <v>0</v>
      </c>
      <c r="AH202" s="416"/>
      <c r="AI202" s="416"/>
      <c r="AJ202" s="417"/>
      <c r="AK202" s="416"/>
      <c r="AL202" s="416">
        <f>SUM(AL203:AL203)</f>
        <v>0</v>
      </c>
      <c r="AM202" s="416"/>
      <c r="AN202" s="416"/>
      <c r="AO202" s="417"/>
      <c r="AP202" s="416"/>
      <c r="AQ202" s="416">
        <f>SUM(AQ203:AQ203)</f>
        <v>0</v>
      </c>
      <c r="AR202" s="416"/>
      <c r="AS202" s="416"/>
      <c r="AT202" s="417"/>
      <c r="AU202" s="416"/>
      <c r="AV202" s="416">
        <f>SUM(AV203:AV203)</f>
        <v>0</v>
      </c>
      <c r="AW202" s="416"/>
      <c r="AX202" s="416"/>
      <c r="AY202" s="417"/>
      <c r="AZ202" s="416"/>
      <c r="BA202" s="416">
        <f>SUM(BA203:BA203)</f>
        <v>0</v>
      </c>
      <c r="BB202" s="416"/>
      <c r="BC202" s="416"/>
      <c r="BD202" s="417"/>
      <c r="BE202" s="416"/>
      <c r="BF202" s="416">
        <f>SUM(BF203:BF203)</f>
        <v>0</v>
      </c>
      <c r="BG202" s="416"/>
      <c r="BH202" s="416"/>
      <c r="BI202" s="417"/>
      <c r="BJ202" s="416"/>
      <c r="BK202" s="416">
        <f>SUM(BK203:BK203)</f>
        <v>0</v>
      </c>
      <c r="BL202" s="416"/>
      <c r="BM202" s="416"/>
      <c r="BN202" s="417"/>
      <c r="BO202" s="416"/>
      <c r="BP202" s="416">
        <f>SUM(BP203:BP203)</f>
        <v>0</v>
      </c>
      <c r="BQ202" s="416"/>
      <c r="BR202" s="416"/>
      <c r="BS202" s="417"/>
      <c r="BU202" s="416">
        <f>SUM(BU203:BU203)</f>
        <v>0</v>
      </c>
      <c r="BV202" s="416"/>
      <c r="BW202" s="416"/>
      <c r="BX202" s="417"/>
      <c r="BZ202" s="416">
        <f>SUM(BZ203:BZ203)</f>
        <v>251275</v>
      </c>
      <c r="CA202" s="416"/>
      <c r="CB202" s="416"/>
      <c r="CC202" s="417"/>
      <c r="CD202" s="416"/>
      <c r="CE202" s="416">
        <f>SUM(CE203:CE203)</f>
        <v>242058</v>
      </c>
      <c r="CF202" s="416"/>
      <c r="CG202" s="416"/>
      <c r="CH202" s="417"/>
      <c r="CI202" s="416"/>
      <c r="CJ202" s="416">
        <f>SUM(CJ203:CJ203)</f>
        <v>0</v>
      </c>
      <c r="CK202" s="416"/>
      <c r="CL202" s="416"/>
      <c r="CM202" s="417"/>
      <c r="CN202" s="416"/>
      <c r="CO202" s="416">
        <f>SUM(CO203:CO203)</f>
        <v>9217</v>
      </c>
      <c r="CP202" s="416"/>
      <c r="CQ202" s="416"/>
      <c r="CR202" s="417"/>
      <c r="CS202" s="416"/>
      <c r="CT202" s="416">
        <f>SUM(CT203:CT203)</f>
        <v>0</v>
      </c>
      <c r="CU202" s="416"/>
      <c r="CV202" s="416"/>
      <c r="CW202" s="417"/>
      <c r="CX202" s="416"/>
      <c r="CY202" s="416">
        <f>SUM(CY203:CY203)</f>
        <v>0</v>
      </c>
      <c r="CZ202" s="416"/>
      <c r="DA202" s="416"/>
      <c r="DB202" s="417"/>
      <c r="DC202" s="416"/>
      <c r="DD202" s="416">
        <f>SUM(DD203:DD203)</f>
        <v>0</v>
      </c>
      <c r="DE202" s="416"/>
      <c r="DF202" s="416"/>
      <c r="DG202" s="417"/>
      <c r="DH202" s="416"/>
      <c r="DI202" s="416">
        <f>SUM(DI203:DI203)</f>
        <v>0</v>
      </c>
      <c r="DJ202" s="416"/>
      <c r="DK202" s="416"/>
      <c r="DL202" s="417"/>
      <c r="DM202" s="416"/>
      <c r="DN202" s="416">
        <f>SUM(DN203:DN203)</f>
        <v>0</v>
      </c>
      <c r="DO202" s="416"/>
      <c r="DP202" s="416"/>
      <c r="DQ202" s="417"/>
      <c r="DR202" s="416"/>
      <c r="DS202" s="416">
        <f>SUM(DS203:DS203)</f>
        <v>0</v>
      </c>
      <c r="DT202" s="416"/>
      <c r="DU202" s="416"/>
      <c r="DV202" s="417"/>
      <c r="DW202" s="416"/>
      <c r="DX202" s="416">
        <f>SUM(DX203:DX203)</f>
        <v>0</v>
      </c>
      <c r="DY202" s="416"/>
      <c r="DZ202" s="416"/>
      <c r="EA202" s="417"/>
      <c r="EB202" s="416"/>
      <c r="EC202" s="416">
        <f>SUM(EC203:EC203)</f>
        <v>0</v>
      </c>
      <c r="ED202" s="416"/>
      <c r="EE202" s="416"/>
      <c r="EF202" s="417"/>
      <c r="EG202" s="416"/>
      <c r="EH202" s="416">
        <f>SUM(EH203:EH203)</f>
        <v>0</v>
      </c>
      <c r="EI202" s="416"/>
      <c r="EJ202" s="416"/>
      <c r="EK202" s="417"/>
      <c r="EM202" s="416">
        <f>SUM(EM203:EM203)</f>
        <v>242058</v>
      </c>
      <c r="EN202" s="416"/>
      <c r="EP202" s="301"/>
      <c r="EQ202" s="290"/>
      <c r="ER202" s="290"/>
    </row>
    <row r="203" spans="4:148" x14ac:dyDescent="0.35">
      <c r="D203" s="301" t="s">
        <v>338</v>
      </c>
      <c r="F203" s="313"/>
      <c r="G203" s="421"/>
      <c r="H203" s="425">
        <v>0</v>
      </c>
      <c r="I203" s="423"/>
      <c r="J203" s="416"/>
      <c r="K203" s="417"/>
      <c r="L203" s="421"/>
      <c r="M203" s="425">
        <v>0</v>
      </c>
      <c r="N203" s="423"/>
      <c r="O203" s="416"/>
      <c r="P203" s="417"/>
      <c r="Q203" s="424"/>
      <c r="R203" s="425">
        <v>0</v>
      </c>
      <c r="S203" s="423"/>
      <c r="T203" s="416"/>
      <c r="U203" s="417"/>
      <c r="V203" s="424"/>
      <c r="W203" s="425">
        <v>0</v>
      </c>
      <c r="X203" s="423"/>
      <c r="Y203" s="416"/>
      <c r="Z203" s="417"/>
      <c r="AA203" s="424"/>
      <c r="AB203" s="425">
        <v>0</v>
      </c>
      <c r="AC203" s="423"/>
      <c r="AD203" s="416"/>
      <c r="AE203" s="417"/>
      <c r="AF203" s="424"/>
      <c r="AG203" s="425">
        <v>0</v>
      </c>
      <c r="AH203" s="423"/>
      <c r="AI203" s="416"/>
      <c r="AJ203" s="417"/>
      <c r="AK203" s="424"/>
      <c r="AL203" s="425">
        <v>0</v>
      </c>
      <c r="AM203" s="423"/>
      <c r="AN203" s="416"/>
      <c r="AO203" s="417"/>
      <c r="AP203" s="424"/>
      <c r="AQ203" s="425">
        <v>0</v>
      </c>
      <c r="AR203" s="423"/>
      <c r="AS203" s="416"/>
      <c r="AT203" s="417"/>
      <c r="AU203" s="424"/>
      <c r="AV203" s="425">
        <v>0</v>
      </c>
      <c r="AW203" s="423"/>
      <c r="AX203" s="416"/>
      <c r="AY203" s="417"/>
      <c r="AZ203" s="424"/>
      <c r="BA203" s="425">
        <v>0</v>
      </c>
      <c r="BB203" s="423"/>
      <c r="BC203" s="416"/>
      <c r="BD203" s="417"/>
      <c r="BE203" s="424"/>
      <c r="BF203" s="425">
        <v>0</v>
      </c>
      <c r="BG203" s="423"/>
      <c r="BH203" s="416"/>
      <c r="BI203" s="417"/>
      <c r="BJ203" s="424"/>
      <c r="BK203" s="425">
        <v>0</v>
      </c>
      <c r="BL203" s="423"/>
      <c r="BM203" s="416"/>
      <c r="BN203" s="417"/>
      <c r="BO203" s="424"/>
      <c r="BP203" s="425">
        <v>0</v>
      </c>
      <c r="BQ203" s="423"/>
      <c r="BR203" s="416"/>
      <c r="BS203" s="417"/>
      <c r="BT203" s="421"/>
      <c r="BU203" s="425">
        <f>SUM(M203:BP203)</f>
        <v>0</v>
      </c>
      <c r="BV203" s="423"/>
      <c r="BW203" s="416"/>
      <c r="BX203" s="417"/>
      <c r="BY203" s="421"/>
      <c r="BZ203" s="425">
        <v>251275</v>
      </c>
      <c r="CA203" s="423"/>
      <c r="CB203" s="416"/>
      <c r="CC203" s="417"/>
      <c r="CD203" s="421"/>
      <c r="CE203" s="425">
        <v>242058</v>
      </c>
      <c r="CF203" s="423"/>
      <c r="CG203" s="416"/>
      <c r="CH203" s="417"/>
      <c r="CI203" s="424"/>
      <c r="CJ203" s="425">
        <v>0</v>
      </c>
      <c r="CK203" s="423"/>
      <c r="CL203" s="416"/>
      <c r="CM203" s="417"/>
      <c r="CN203" s="424"/>
      <c r="CO203" s="425">
        <v>9217</v>
      </c>
      <c r="CP203" s="423"/>
      <c r="CQ203" s="416"/>
      <c r="CR203" s="417"/>
      <c r="CS203" s="424"/>
      <c r="CT203" s="425">
        <v>0</v>
      </c>
      <c r="CU203" s="423"/>
      <c r="CV203" s="416"/>
      <c r="CW203" s="417"/>
      <c r="CX203" s="424"/>
      <c r="CY203" s="425">
        <v>0</v>
      </c>
      <c r="CZ203" s="423"/>
      <c r="DA203" s="416"/>
      <c r="DB203" s="417"/>
      <c r="DC203" s="424"/>
      <c r="DD203" s="425">
        <v>0</v>
      </c>
      <c r="DE203" s="423"/>
      <c r="DF203" s="416"/>
      <c r="DG203" s="417"/>
      <c r="DH203" s="424"/>
      <c r="DI203" s="425">
        <v>0</v>
      </c>
      <c r="DJ203" s="423"/>
      <c r="DK203" s="416"/>
      <c r="DL203" s="417"/>
      <c r="DM203" s="424"/>
      <c r="DN203" s="425">
        <v>0</v>
      </c>
      <c r="DO203" s="423"/>
      <c r="DP203" s="416"/>
      <c r="DQ203" s="417"/>
      <c r="DR203" s="424"/>
      <c r="DS203" s="425">
        <v>0</v>
      </c>
      <c r="DT203" s="423"/>
      <c r="DU203" s="416"/>
      <c r="DV203" s="417"/>
      <c r="DW203" s="424"/>
      <c r="DX203" s="425">
        <v>0</v>
      </c>
      <c r="DY203" s="423"/>
      <c r="DZ203" s="416"/>
      <c r="EA203" s="417"/>
      <c r="EB203" s="424"/>
      <c r="EC203" s="425">
        <v>0</v>
      </c>
      <c r="ED203" s="423"/>
      <c r="EE203" s="416"/>
      <c r="EF203" s="417"/>
      <c r="EG203" s="424"/>
      <c r="EH203" s="425">
        <v>0</v>
      </c>
      <c r="EI203" s="423"/>
      <c r="EJ203" s="416"/>
      <c r="EK203" s="417"/>
      <c r="EL203" s="421"/>
      <c r="EM203" s="425">
        <f t="shared" ref="EM203" si="24">SUM(CE203)</f>
        <v>242058</v>
      </c>
      <c r="EN203" s="423"/>
      <c r="EP203" s="301"/>
      <c r="EQ203" s="290"/>
      <c r="ER203" s="290"/>
    </row>
    <row r="204" spans="4:148" x14ac:dyDescent="0.35">
      <c r="D204" s="301"/>
      <c r="F204" s="313"/>
      <c r="H204" s="416"/>
      <c r="I204" s="416"/>
      <c r="J204" s="416"/>
      <c r="K204" s="417"/>
      <c r="M204" s="416"/>
      <c r="N204" s="416"/>
      <c r="O204" s="416"/>
      <c r="P204" s="417"/>
      <c r="R204" s="416"/>
      <c r="S204" s="416"/>
      <c r="T204" s="416"/>
      <c r="U204" s="417"/>
      <c r="W204" s="416"/>
      <c r="X204" s="416"/>
      <c r="Y204" s="416"/>
      <c r="Z204" s="417"/>
      <c r="AB204" s="416"/>
      <c r="AC204" s="416"/>
      <c r="AD204" s="416"/>
      <c r="AE204" s="417"/>
      <c r="AG204" s="416"/>
      <c r="AH204" s="416"/>
      <c r="AI204" s="416"/>
      <c r="AJ204" s="417"/>
      <c r="AL204" s="416"/>
      <c r="AM204" s="416"/>
      <c r="AN204" s="416"/>
      <c r="AO204" s="417"/>
      <c r="AQ204" s="416"/>
      <c r="AR204" s="416"/>
      <c r="AS204" s="416"/>
      <c r="AT204" s="417"/>
      <c r="AV204" s="416"/>
      <c r="AW204" s="416"/>
      <c r="AX204" s="416"/>
      <c r="AY204" s="417"/>
      <c r="BA204" s="416"/>
      <c r="BB204" s="416"/>
      <c r="BC204" s="416"/>
      <c r="BD204" s="417"/>
      <c r="BF204" s="416"/>
      <c r="BG204" s="416"/>
      <c r="BH204" s="416"/>
      <c r="BI204" s="417"/>
      <c r="BK204" s="416"/>
      <c r="BL204" s="416"/>
      <c r="BM204" s="416"/>
      <c r="BN204" s="417"/>
      <c r="BP204" s="416"/>
      <c r="BQ204" s="416"/>
      <c r="BR204" s="416"/>
      <c r="BS204" s="417"/>
      <c r="BU204" s="416"/>
      <c r="BV204" s="416"/>
      <c r="BW204" s="416"/>
      <c r="BX204" s="417"/>
      <c r="BZ204" s="416"/>
      <c r="CA204" s="416"/>
      <c r="CB204" s="416"/>
      <c r="CC204" s="417"/>
      <c r="CE204" s="416"/>
      <c r="CF204" s="416"/>
      <c r="CG204" s="416"/>
      <c r="CH204" s="417"/>
      <c r="CJ204" s="416"/>
      <c r="CK204" s="416"/>
      <c r="CL204" s="416"/>
      <c r="CM204" s="417"/>
      <c r="CO204" s="416"/>
      <c r="CP204" s="416"/>
      <c r="CQ204" s="416"/>
      <c r="CR204" s="417"/>
      <c r="CT204" s="416"/>
      <c r="CU204" s="416"/>
      <c r="CV204" s="416"/>
      <c r="CW204" s="417"/>
      <c r="CY204" s="416"/>
      <c r="CZ204" s="416"/>
      <c r="DA204" s="416"/>
      <c r="DB204" s="417"/>
      <c r="DD204" s="416"/>
      <c r="DE204" s="416"/>
      <c r="DF204" s="416"/>
      <c r="DG204" s="417"/>
      <c r="DI204" s="416"/>
      <c r="DJ204" s="416"/>
      <c r="DK204" s="416"/>
      <c r="DL204" s="417"/>
      <c r="DN204" s="416"/>
      <c r="DO204" s="416"/>
      <c r="DP204" s="416"/>
      <c r="DQ204" s="417"/>
      <c r="DS204" s="416"/>
      <c r="DT204" s="416"/>
      <c r="DU204" s="416"/>
      <c r="DV204" s="417"/>
      <c r="DX204" s="416"/>
      <c r="DY204" s="416"/>
      <c r="DZ204" s="416"/>
      <c r="EA204" s="417"/>
      <c r="EC204" s="416"/>
      <c r="ED204" s="416"/>
      <c r="EE204" s="416"/>
      <c r="EF204" s="417"/>
      <c r="EH204" s="416"/>
      <c r="EI204" s="416"/>
      <c r="EJ204" s="416"/>
      <c r="EK204" s="417"/>
      <c r="EM204" s="416"/>
      <c r="EN204" s="416"/>
      <c r="EP204" s="301"/>
      <c r="EQ204" s="290"/>
      <c r="ER204" s="290"/>
    </row>
    <row r="205" spans="4:148" x14ac:dyDescent="0.35">
      <c r="D205" s="301" t="s">
        <v>372</v>
      </c>
      <c r="F205" s="313"/>
      <c r="H205" s="416">
        <f>SUM(H206:H206)</f>
        <v>0</v>
      </c>
      <c r="I205" s="416"/>
      <c r="J205" s="416"/>
      <c r="K205" s="417"/>
      <c r="L205" s="416"/>
      <c r="M205" s="416">
        <f>SUM(M206:M206)</f>
        <v>0</v>
      </c>
      <c r="N205" s="416"/>
      <c r="O205" s="416"/>
      <c r="P205" s="417"/>
      <c r="Q205" s="416"/>
      <c r="R205" s="416">
        <f>SUM(R206:R206)</f>
        <v>0</v>
      </c>
      <c r="S205" s="416"/>
      <c r="T205" s="416"/>
      <c r="U205" s="417"/>
      <c r="V205" s="416"/>
      <c r="W205" s="416">
        <f>SUM(W206:W206)</f>
        <v>0</v>
      </c>
      <c r="X205" s="416"/>
      <c r="Y205" s="416"/>
      <c r="Z205" s="417"/>
      <c r="AA205" s="416"/>
      <c r="AB205" s="416">
        <f>SUM(AB206:AB206)</f>
        <v>0</v>
      </c>
      <c r="AC205" s="416"/>
      <c r="AD205" s="416"/>
      <c r="AE205" s="417"/>
      <c r="AF205" s="416"/>
      <c r="AG205" s="416">
        <f>SUM(AG206:AG206)</f>
        <v>0</v>
      </c>
      <c r="AH205" s="416"/>
      <c r="AI205" s="416"/>
      <c r="AJ205" s="417"/>
      <c r="AK205" s="416"/>
      <c r="AL205" s="416">
        <f>SUM(AL206:AL206)</f>
        <v>0</v>
      </c>
      <c r="AM205" s="416"/>
      <c r="AN205" s="416"/>
      <c r="AO205" s="417"/>
      <c r="AP205" s="416"/>
      <c r="AQ205" s="416">
        <f>SUM(AQ206:AQ206)</f>
        <v>0</v>
      </c>
      <c r="AR205" s="416"/>
      <c r="AS205" s="416"/>
      <c r="AT205" s="417"/>
      <c r="AU205" s="416"/>
      <c r="AV205" s="416">
        <f>SUM(AV206:AV206)</f>
        <v>0</v>
      </c>
      <c r="AW205" s="416"/>
      <c r="AX205" s="416"/>
      <c r="AY205" s="417"/>
      <c r="AZ205" s="416"/>
      <c r="BA205" s="416">
        <f>SUM(BA206:BA206)</f>
        <v>0</v>
      </c>
      <c r="BB205" s="416"/>
      <c r="BC205" s="416"/>
      <c r="BD205" s="417"/>
      <c r="BE205" s="416"/>
      <c r="BF205" s="416">
        <f>SUM(BF206:BF206)</f>
        <v>0</v>
      </c>
      <c r="BG205" s="416"/>
      <c r="BH205" s="416"/>
      <c r="BI205" s="417"/>
      <c r="BJ205" s="416"/>
      <c r="BK205" s="416">
        <f>SUM(BK206:BK206)</f>
        <v>0</v>
      </c>
      <c r="BL205" s="416"/>
      <c r="BM205" s="416"/>
      <c r="BN205" s="417"/>
      <c r="BO205" s="416"/>
      <c r="BP205" s="416">
        <f>SUM(BP206:BP206)</f>
        <v>0</v>
      </c>
      <c r="BQ205" s="416"/>
      <c r="BR205" s="416"/>
      <c r="BS205" s="417"/>
      <c r="BU205" s="416">
        <f>SUM(BU206:BU206)</f>
        <v>0</v>
      </c>
      <c r="BV205" s="416"/>
      <c r="BW205" s="416"/>
      <c r="BX205" s="417"/>
      <c r="BZ205" s="416">
        <f>SUM(BZ206:BZ206)</f>
        <v>860915</v>
      </c>
      <c r="CA205" s="416"/>
      <c r="CB205" s="416"/>
      <c r="CC205" s="417"/>
      <c r="CD205" s="416"/>
      <c r="CE205" s="416">
        <f>SUM(CE206:CE206)</f>
        <v>0</v>
      </c>
      <c r="CF205" s="416"/>
      <c r="CG205" s="416"/>
      <c r="CH205" s="417"/>
      <c r="CI205" s="416"/>
      <c r="CJ205" s="416">
        <f>SUM(CJ206:CJ206)</f>
        <v>860915</v>
      </c>
      <c r="CK205" s="416"/>
      <c r="CL205" s="416"/>
      <c r="CM205" s="417"/>
      <c r="CN205" s="416"/>
      <c r="CO205" s="416">
        <f>SUM(CO206:CO206)</f>
        <v>0</v>
      </c>
      <c r="CP205" s="416"/>
      <c r="CQ205" s="416"/>
      <c r="CR205" s="417"/>
      <c r="CS205" s="416"/>
      <c r="CT205" s="416">
        <f>SUM(CT206:CT206)</f>
        <v>0</v>
      </c>
      <c r="CU205" s="416"/>
      <c r="CV205" s="416"/>
      <c r="CW205" s="417"/>
      <c r="CX205" s="416"/>
      <c r="CY205" s="416">
        <f>SUM(CY206:CY206)</f>
        <v>0</v>
      </c>
      <c r="CZ205" s="416"/>
      <c r="DA205" s="416"/>
      <c r="DB205" s="417"/>
      <c r="DC205" s="416"/>
      <c r="DD205" s="416">
        <f>SUM(DD206:DD206)</f>
        <v>0</v>
      </c>
      <c r="DE205" s="416"/>
      <c r="DF205" s="416"/>
      <c r="DG205" s="417"/>
      <c r="DH205" s="416"/>
      <c r="DI205" s="416">
        <f>SUM(DI206:DI206)</f>
        <v>0</v>
      </c>
      <c r="DJ205" s="416"/>
      <c r="DK205" s="416"/>
      <c r="DL205" s="417"/>
      <c r="DM205" s="416"/>
      <c r="DN205" s="416">
        <f>SUM(DN206:DN206)</f>
        <v>0</v>
      </c>
      <c r="DO205" s="416"/>
      <c r="DP205" s="416"/>
      <c r="DQ205" s="417"/>
      <c r="DR205" s="416"/>
      <c r="DS205" s="416">
        <f>SUM(DS206:DS206)</f>
        <v>0</v>
      </c>
      <c r="DT205" s="416"/>
      <c r="DU205" s="416"/>
      <c r="DV205" s="417"/>
      <c r="DW205" s="416"/>
      <c r="DX205" s="416">
        <f>SUM(DX206:DX206)</f>
        <v>0</v>
      </c>
      <c r="DY205" s="416"/>
      <c r="DZ205" s="416"/>
      <c r="EA205" s="417"/>
      <c r="EB205" s="416"/>
      <c r="EC205" s="416">
        <f>SUM(EC206:EC206)</f>
        <v>0</v>
      </c>
      <c r="ED205" s="416"/>
      <c r="EE205" s="416"/>
      <c r="EF205" s="417"/>
      <c r="EG205" s="416"/>
      <c r="EH205" s="416">
        <f>SUM(EH206:EH206)</f>
        <v>0</v>
      </c>
      <c r="EI205" s="416"/>
      <c r="EJ205" s="416"/>
      <c r="EK205" s="417"/>
      <c r="EM205" s="416">
        <f>SUM(EM206:EM206)</f>
        <v>0</v>
      </c>
      <c r="EN205" s="416"/>
      <c r="EP205" s="301"/>
      <c r="EQ205" s="290"/>
      <c r="ER205" s="290"/>
    </row>
    <row r="206" spans="4:148" x14ac:dyDescent="0.35">
      <c r="D206" s="301" t="s">
        <v>338</v>
      </c>
      <c r="F206" s="313"/>
      <c r="G206" s="421"/>
      <c r="H206" s="425">
        <v>0</v>
      </c>
      <c r="I206" s="423"/>
      <c r="J206" s="416"/>
      <c r="K206" s="417"/>
      <c r="L206" s="421"/>
      <c r="M206" s="425">
        <v>0</v>
      </c>
      <c r="N206" s="423"/>
      <c r="O206" s="416"/>
      <c r="P206" s="417"/>
      <c r="Q206" s="424"/>
      <c r="R206" s="425">
        <v>0</v>
      </c>
      <c r="S206" s="423"/>
      <c r="T206" s="416"/>
      <c r="U206" s="417"/>
      <c r="V206" s="424"/>
      <c r="W206" s="425">
        <v>0</v>
      </c>
      <c r="X206" s="423"/>
      <c r="Y206" s="416"/>
      <c r="Z206" s="417"/>
      <c r="AA206" s="424"/>
      <c r="AB206" s="425">
        <v>0</v>
      </c>
      <c r="AC206" s="423"/>
      <c r="AD206" s="416"/>
      <c r="AE206" s="417"/>
      <c r="AF206" s="424"/>
      <c r="AG206" s="425">
        <v>0</v>
      </c>
      <c r="AH206" s="423"/>
      <c r="AI206" s="416"/>
      <c r="AJ206" s="417"/>
      <c r="AK206" s="424"/>
      <c r="AL206" s="425">
        <v>0</v>
      </c>
      <c r="AM206" s="423"/>
      <c r="AN206" s="416"/>
      <c r="AO206" s="417"/>
      <c r="AP206" s="424"/>
      <c r="AQ206" s="425">
        <v>0</v>
      </c>
      <c r="AR206" s="423"/>
      <c r="AS206" s="416"/>
      <c r="AT206" s="417"/>
      <c r="AU206" s="424"/>
      <c r="AV206" s="425">
        <v>0</v>
      </c>
      <c r="AW206" s="423"/>
      <c r="AX206" s="416"/>
      <c r="AY206" s="417"/>
      <c r="AZ206" s="424"/>
      <c r="BA206" s="425">
        <v>0</v>
      </c>
      <c r="BB206" s="423"/>
      <c r="BC206" s="416"/>
      <c r="BD206" s="417"/>
      <c r="BE206" s="424"/>
      <c r="BF206" s="425">
        <v>0</v>
      </c>
      <c r="BG206" s="423"/>
      <c r="BH206" s="416"/>
      <c r="BI206" s="417"/>
      <c r="BJ206" s="424"/>
      <c r="BK206" s="425">
        <v>0</v>
      </c>
      <c r="BL206" s="423"/>
      <c r="BM206" s="416"/>
      <c r="BN206" s="417"/>
      <c r="BO206" s="424"/>
      <c r="BP206" s="425">
        <v>0</v>
      </c>
      <c r="BQ206" s="423"/>
      <c r="BR206" s="416"/>
      <c r="BS206" s="417"/>
      <c r="BT206" s="421"/>
      <c r="BU206" s="425">
        <f>SUM(M206:BP206)</f>
        <v>0</v>
      </c>
      <c r="BV206" s="423"/>
      <c r="BW206" s="416"/>
      <c r="BX206" s="417"/>
      <c r="BY206" s="421"/>
      <c r="BZ206" s="425">
        <v>860915</v>
      </c>
      <c r="CA206" s="423"/>
      <c r="CB206" s="416"/>
      <c r="CC206" s="417"/>
      <c r="CD206" s="421"/>
      <c r="CE206" s="425">
        <v>0</v>
      </c>
      <c r="CF206" s="423"/>
      <c r="CG206" s="416"/>
      <c r="CH206" s="417"/>
      <c r="CI206" s="424"/>
      <c r="CJ206" s="425">
        <v>860915</v>
      </c>
      <c r="CK206" s="423"/>
      <c r="CL206" s="416"/>
      <c r="CM206" s="417"/>
      <c r="CN206" s="424"/>
      <c r="CO206" s="425">
        <v>0</v>
      </c>
      <c r="CP206" s="423"/>
      <c r="CQ206" s="416"/>
      <c r="CR206" s="417"/>
      <c r="CS206" s="424"/>
      <c r="CT206" s="425">
        <v>0</v>
      </c>
      <c r="CU206" s="423"/>
      <c r="CV206" s="416"/>
      <c r="CW206" s="417"/>
      <c r="CX206" s="424"/>
      <c r="CY206" s="425">
        <v>0</v>
      </c>
      <c r="CZ206" s="423"/>
      <c r="DA206" s="416"/>
      <c r="DB206" s="417"/>
      <c r="DC206" s="424"/>
      <c r="DD206" s="425">
        <v>0</v>
      </c>
      <c r="DE206" s="423"/>
      <c r="DF206" s="416"/>
      <c r="DG206" s="417"/>
      <c r="DH206" s="424"/>
      <c r="DI206" s="425">
        <v>0</v>
      </c>
      <c r="DJ206" s="423"/>
      <c r="DK206" s="416"/>
      <c r="DL206" s="417"/>
      <c r="DM206" s="424"/>
      <c r="DN206" s="425">
        <v>0</v>
      </c>
      <c r="DO206" s="423"/>
      <c r="DP206" s="416"/>
      <c r="DQ206" s="417"/>
      <c r="DR206" s="424"/>
      <c r="DS206" s="425">
        <v>0</v>
      </c>
      <c r="DT206" s="423"/>
      <c r="DU206" s="416"/>
      <c r="DV206" s="417"/>
      <c r="DW206" s="424"/>
      <c r="DX206" s="425">
        <v>0</v>
      </c>
      <c r="DY206" s="423"/>
      <c r="DZ206" s="416"/>
      <c r="EA206" s="417"/>
      <c r="EB206" s="424"/>
      <c r="EC206" s="425">
        <v>0</v>
      </c>
      <c r="ED206" s="423"/>
      <c r="EE206" s="416"/>
      <c r="EF206" s="417"/>
      <c r="EG206" s="424"/>
      <c r="EH206" s="425">
        <v>0</v>
      </c>
      <c r="EI206" s="423"/>
      <c r="EJ206" s="416"/>
      <c r="EK206" s="417"/>
      <c r="EL206" s="421"/>
      <c r="EM206" s="425">
        <f t="shared" ref="EM206" si="25">SUM(CE206)</f>
        <v>0</v>
      </c>
      <c r="EN206" s="423"/>
      <c r="EP206" s="301"/>
      <c r="EQ206" s="290"/>
      <c r="ER206" s="290"/>
    </row>
    <row r="207" spans="4:148" x14ac:dyDescent="0.35">
      <c r="D207" s="301"/>
      <c r="F207" s="313"/>
      <c r="H207" s="416"/>
      <c r="I207" s="416"/>
      <c r="J207" s="416"/>
      <c r="K207" s="417"/>
      <c r="M207" s="416"/>
      <c r="N207" s="416"/>
      <c r="O207" s="416"/>
      <c r="P207" s="417"/>
      <c r="R207" s="416"/>
      <c r="S207" s="416"/>
      <c r="T207" s="416"/>
      <c r="U207" s="417"/>
      <c r="W207" s="416"/>
      <c r="X207" s="416"/>
      <c r="Y207" s="416"/>
      <c r="Z207" s="417"/>
      <c r="AB207" s="416"/>
      <c r="AC207" s="416"/>
      <c r="AD207" s="416"/>
      <c r="AE207" s="417"/>
      <c r="AG207" s="416"/>
      <c r="AH207" s="416"/>
      <c r="AI207" s="416"/>
      <c r="AJ207" s="417"/>
      <c r="AL207" s="416"/>
      <c r="AM207" s="416"/>
      <c r="AN207" s="416"/>
      <c r="AO207" s="417"/>
      <c r="AQ207" s="416"/>
      <c r="AR207" s="416"/>
      <c r="AS207" s="416"/>
      <c r="AT207" s="417"/>
      <c r="AV207" s="416"/>
      <c r="AW207" s="416"/>
      <c r="AX207" s="416"/>
      <c r="AY207" s="417"/>
      <c r="BA207" s="416"/>
      <c r="BB207" s="416"/>
      <c r="BC207" s="416"/>
      <c r="BD207" s="417"/>
      <c r="BF207" s="416"/>
      <c r="BG207" s="416"/>
      <c r="BH207" s="416"/>
      <c r="BI207" s="417"/>
      <c r="BK207" s="416"/>
      <c r="BL207" s="416"/>
      <c r="BM207" s="416"/>
      <c r="BN207" s="417"/>
      <c r="BP207" s="416"/>
      <c r="BQ207" s="416"/>
      <c r="BR207" s="416"/>
      <c r="BS207" s="417"/>
      <c r="BU207" s="416"/>
      <c r="BV207" s="416"/>
      <c r="BW207" s="416"/>
      <c r="BX207" s="417"/>
      <c r="BZ207" s="416"/>
      <c r="CA207" s="416"/>
      <c r="CB207" s="416"/>
      <c r="CC207" s="417"/>
      <c r="CE207" s="416"/>
      <c r="CF207" s="416"/>
      <c r="CG207" s="416"/>
      <c r="CH207" s="417"/>
      <c r="CJ207" s="416"/>
      <c r="CK207" s="416"/>
      <c r="CL207" s="416"/>
      <c r="CM207" s="417"/>
      <c r="CO207" s="416"/>
      <c r="CP207" s="416"/>
      <c r="CQ207" s="416"/>
      <c r="CR207" s="417"/>
      <c r="CT207" s="416"/>
      <c r="CU207" s="416"/>
      <c r="CV207" s="416"/>
      <c r="CW207" s="417"/>
      <c r="CY207" s="416"/>
      <c r="CZ207" s="416"/>
      <c r="DA207" s="416"/>
      <c r="DB207" s="417"/>
      <c r="DD207" s="416"/>
      <c r="DE207" s="416"/>
      <c r="DF207" s="416"/>
      <c r="DG207" s="417"/>
      <c r="DI207" s="416"/>
      <c r="DJ207" s="416"/>
      <c r="DK207" s="416"/>
      <c r="DL207" s="417"/>
      <c r="DN207" s="416"/>
      <c r="DO207" s="416"/>
      <c r="DP207" s="416"/>
      <c r="DQ207" s="417"/>
      <c r="DS207" s="416"/>
      <c r="DT207" s="416"/>
      <c r="DU207" s="416"/>
      <c r="DV207" s="417"/>
      <c r="DX207" s="416"/>
      <c r="DY207" s="416"/>
      <c r="DZ207" s="416"/>
      <c r="EA207" s="417"/>
      <c r="EC207" s="416"/>
      <c r="ED207" s="416"/>
      <c r="EE207" s="416"/>
      <c r="EF207" s="417"/>
      <c r="EH207" s="416"/>
      <c r="EI207" s="416"/>
      <c r="EJ207" s="416"/>
      <c r="EK207" s="417"/>
      <c r="EM207" s="416"/>
      <c r="EN207" s="416"/>
      <c r="EP207" s="301"/>
      <c r="EQ207" s="290"/>
      <c r="ER207" s="290"/>
    </row>
    <row r="208" spans="4:148" x14ac:dyDescent="0.35">
      <c r="D208" s="301" t="s">
        <v>373</v>
      </c>
      <c r="F208" s="313"/>
      <c r="H208" s="416">
        <f>SUM(H209:H209)</f>
        <v>0</v>
      </c>
      <c r="I208" s="416"/>
      <c r="J208" s="416"/>
      <c r="K208" s="417"/>
      <c r="L208" s="416"/>
      <c r="M208" s="416">
        <f>SUM(M209:M209)</f>
        <v>0</v>
      </c>
      <c r="N208" s="416"/>
      <c r="O208" s="416"/>
      <c r="P208" s="417"/>
      <c r="Q208" s="416"/>
      <c r="R208" s="416">
        <f>SUM(R209:R209)</f>
        <v>0</v>
      </c>
      <c r="S208" s="416"/>
      <c r="T208" s="416"/>
      <c r="U208" s="417"/>
      <c r="V208" s="416"/>
      <c r="W208" s="416">
        <f>SUM(W209:W209)</f>
        <v>0</v>
      </c>
      <c r="X208" s="416"/>
      <c r="Y208" s="416"/>
      <c r="Z208" s="417"/>
      <c r="AA208" s="416"/>
      <c r="AB208" s="416">
        <f>SUM(AB209:AB209)</f>
        <v>0</v>
      </c>
      <c r="AC208" s="416"/>
      <c r="AD208" s="416"/>
      <c r="AE208" s="417"/>
      <c r="AF208" s="416"/>
      <c r="AG208" s="416">
        <f>SUM(AG209:AG209)</f>
        <v>0</v>
      </c>
      <c r="AH208" s="416"/>
      <c r="AI208" s="416"/>
      <c r="AJ208" s="417"/>
      <c r="AK208" s="416"/>
      <c r="AL208" s="416">
        <f>SUM(AL209:AL209)</f>
        <v>0</v>
      </c>
      <c r="AM208" s="416"/>
      <c r="AN208" s="416"/>
      <c r="AO208" s="417"/>
      <c r="AP208" s="416"/>
      <c r="AQ208" s="416">
        <f>SUM(AQ209:AQ209)</f>
        <v>0</v>
      </c>
      <c r="AR208" s="416"/>
      <c r="AS208" s="416"/>
      <c r="AT208" s="417"/>
      <c r="AU208" s="416"/>
      <c r="AV208" s="416">
        <f>SUM(AV209:AV209)</f>
        <v>0</v>
      </c>
      <c r="AW208" s="416"/>
      <c r="AX208" s="416"/>
      <c r="AY208" s="417"/>
      <c r="AZ208" s="416"/>
      <c r="BA208" s="416">
        <f>SUM(BA209:BA209)</f>
        <v>0</v>
      </c>
      <c r="BB208" s="416"/>
      <c r="BC208" s="416"/>
      <c r="BD208" s="417"/>
      <c r="BE208" s="416"/>
      <c r="BF208" s="416">
        <f>SUM(BF209:BF209)</f>
        <v>0</v>
      </c>
      <c r="BG208" s="416"/>
      <c r="BH208" s="416"/>
      <c r="BI208" s="417"/>
      <c r="BJ208" s="416"/>
      <c r="BK208" s="416">
        <f>SUM(BK209:BK209)</f>
        <v>0</v>
      </c>
      <c r="BL208" s="416"/>
      <c r="BM208" s="416"/>
      <c r="BN208" s="417"/>
      <c r="BO208" s="416"/>
      <c r="BP208" s="416">
        <f>SUM(BP209:BP209)</f>
        <v>0</v>
      </c>
      <c r="BQ208" s="416"/>
      <c r="BR208" s="416"/>
      <c r="BS208" s="417"/>
      <c r="BU208" s="416">
        <f>SUM(BU209:BU209)</f>
        <v>0</v>
      </c>
      <c r="BV208" s="416"/>
      <c r="BW208" s="416"/>
      <c r="BX208" s="417"/>
      <c r="BZ208" s="416">
        <f>SUM(BZ209:BZ209)</f>
        <v>694560</v>
      </c>
      <c r="CA208" s="416"/>
      <c r="CB208" s="416"/>
      <c r="CC208" s="417"/>
      <c r="CD208" s="416"/>
      <c r="CE208" s="416">
        <f>SUM(CE209:CE209)</f>
        <v>0</v>
      </c>
      <c r="CF208" s="416"/>
      <c r="CG208" s="416"/>
      <c r="CH208" s="417"/>
      <c r="CI208" s="416"/>
      <c r="CJ208" s="416">
        <f>SUM(CJ209:CJ209)</f>
        <v>0</v>
      </c>
      <c r="CK208" s="416"/>
      <c r="CL208" s="416"/>
      <c r="CM208" s="417"/>
      <c r="CN208" s="416"/>
      <c r="CO208" s="416">
        <f>SUM(CO209:CO209)</f>
        <v>0</v>
      </c>
      <c r="CP208" s="416"/>
      <c r="CQ208" s="416"/>
      <c r="CR208" s="417"/>
      <c r="CS208" s="416"/>
      <c r="CT208" s="416">
        <f>SUM(CT209:CT209)</f>
        <v>0</v>
      </c>
      <c r="CU208" s="416"/>
      <c r="CV208" s="416"/>
      <c r="CW208" s="417"/>
      <c r="CX208" s="416"/>
      <c r="CY208" s="416">
        <f>SUM(CY209:CY209)</f>
        <v>0</v>
      </c>
      <c r="CZ208" s="416"/>
      <c r="DA208" s="416"/>
      <c r="DB208" s="417"/>
      <c r="DC208" s="416"/>
      <c r="DD208" s="416">
        <f>SUM(DD209:DD209)</f>
        <v>565067</v>
      </c>
      <c r="DE208" s="416"/>
      <c r="DF208" s="416"/>
      <c r="DG208" s="417"/>
      <c r="DH208" s="416"/>
      <c r="DI208" s="416">
        <f>SUM(DI209:DI209)</f>
        <v>0</v>
      </c>
      <c r="DJ208" s="416"/>
      <c r="DK208" s="416"/>
      <c r="DL208" s="417"/>
      <c r="DM208" s="416"/>
      <c r="DN208" s="416">
        <f>SUM(DN209:DN209)</f>
        <v>0</v>
      </c>
      <c r="DO208" s="416"/>
      <c r="DP208" s="416"/>
      <c r="DQ208" s="417"/>
      <c r="DR208" s="416"/>
      <c r="DS208" s="416">
        <f>SUM(DS209:DS209)</f>
        <v>0</v>
      </c>
      <c r="DT208" s="416"/>
      <c r="DU208" s="416"/>
      <c r="DV208" s="417"/>
      <c r="DW208" s="416"/>
      <c r="DX208" s="416">
        <f>SUM(DX209:DX209)</f>
        <v>129493</v>
      </c>
      <c r="DY208" s="416"/>
      <c r="DZ208" s="416"/>
      <c r="EA208" s="417"/>
      <c r="EB208" s="416"/>
      <c r="EC208" s="416">
        <f>SUM(EC209:EC209)</f>
        <v>0</v>
      </c>
      <c r="ED208" s="416"/>
      <c r="EE208" s="416"/>
      <c r="EF208" s="417"/>
      <c r="EG208" s="416"/>
      <c r="EH208" s="416">
        <f>SUM(EH209:EH209)</f>
        <v>0</v>
      </c>
      <c r="EI208" s="416"/>
      <c r="EJ208" s="416"/>
      <c r="EK208" s="417"/>
      <c r="EM208" s="416">
        <f>SUM(EM209:EM209)</f>
        <v>0</v>
      </c>
      <c r="EN208" s="416"/>
      <c r="EP208" s="301"/>
      <c r="EQ208" s="290"/>
      <c r="ER208" s="290"/>
    </row>
    <row r="209" spans="4:148" x14ac:dyDescent="0.35">
      <c r="D209" s="301" t="s">
        <v>338</v>
      </c>
      <c r="F209" s="313"/>
      <c r="G209" s="421"/>
      <c r="H209" s="425">
        <v>0</v>
      </c>
      <c r="I209" s="423"/>
      <c r="J209" s="416"/>
      <c r="K209" s="417"/>
      <c r="L209" s="421"/>
      <c r="M209" s="425">
        <v>0</v>
      </c>
      <c r="N209" s="423"/>
      <c r="O209" s="416"/>
      <c r="P209" s="417"/>
      <c r="Q209" s="424"/>
      <c r="R209" s="425">
        <v>0</v>
      </c>
      <c r="S209" s="423"/>
      <c r="T209" s="416"/>
      <c r="U209" s="417"/>
      <c r="V209" s="424"/>
      <c r="W209" s="425">
        <v>0</v>
      </c>
      <c r="X209" s="423"/>
      <c r="Y209" s="416"/>
      <c r="Z209" s="417"/>
      <c r="AA209" s="424"/>
      <c r="AB209" s="425">
        <v>0</v>
      </c>
      <c r="AC209" s="423"/>
      <c r="AD209" s="416"/>
      <c r="AE209" s="417"/>
      <c r="AF209" s="424"/>
      <c r="AG209" s="425">
        <v>0</v>
      </c>
      <c r="AH209" s="423"/>
      <c r="AI209" s="416"/>
      <c r="AJ209" s="417"/>
      <c r="AK209" s="424"/>
      <c r="AL209" s="425">
        <v>0</v>
      </c>
      <c r="AM209" s="423"/>
      <c r="AN209" s="416"/>
      <c r="AO209" s="417"/>
      <c r="AP209" s="424"/>
      <c r="AQ209" s="425">
        <v>0</v>
      </c>
      <c r="AR209" s="423"/>
      <c r="AS209" s="416"/>
      <c r="AT209" s="417"/>
      <c r="AU209" s="424"/>
      <c r="AV209" s="425">
        <v>0</v>
      </c>
      <c r="AW209" s="423"/>
      <c r="AX209" s="416"/>
      <c r="AY209" s="417"/>
      <c r="AZ209" s="424"/>
      <c r="BA209" s="425">
        <v>0</v>
      </c>
      <c r="BB209" s="423"/>
      <c r="BC209" s="416"/>
      <c r="BD209" s="417"/>
      <c r="BE209" s="424"/>
      <c r="BF209" s="425">
        <v>0</v>
      </c>
      <c r="BG209" s="423"/>
      <c r="BH209" s="416"/>
      <c r="BI209" s="417"/>
      <c r="BJ209" s="424"/>
      <c r="BK209" s="425">
        <v>0</v>
      </c>
      <c r="BL209" s="423"/>
      <c r="BM209" s="416"/>
      <c r="BN209" s="417"/>
      <c r="BO209" s="424"/>
      <c r="BP209" s="425">
        <v>0</v>
      </c>
      <c r="BQ209" s="423"/>
      <c r="BR209" s="416"/>
      <c r="BS209" s="417"/>
      <c r="BT209" s="421"/>
      <c r="BU209" s="425">
        <f>SUM(M209:BP209)</f>
        <v>0</v>
      </c>
      <c r="BV209" s="423"/>
      <c r="BW209" s="416"/>
      <c r="BX209" s="417"/>
      <c r="BY209" s="421"/>
      <c r="BZ209" s="425">
        <v>694560</v>
      </c>
      <c r="CA209" s="423"/>
      <c r="CB209" s="416"/>
      <c r="CC209" s="417"/>
      <c r="CD209" s="421"/>
      <c r="CE209" s="425">
        <v>0</v>
      </c>
      <c r="CF209" s="423"/>
      <c r="CG209" s="416"/>
      <c r="CH209" s="417"/>
      <c r="CI209" s="424"/>
      <c r="CJ209" s="425">
        <v>0</v>
      </c>
      <c r="CK209" s="423"/>
      <c r="CL209" s="416"/>
      <c r="CM209" s="417"/>
      <c r="CN209" s="424"/>
      <c r="CO209" s="425">
        <v>0</v>
      </c>
      <c r="CP209" s="423"/>
      <c r="CQ209" s="416"/>
      <c r="CR209" s="417"/>
      <c r="CS209" s="424"/>
      <c r="CT209" s="425">
        <v>0</v>
      </c>
      <c r="CU209" s="423"/>
      <c r="CV209" s="416"/>
      <c r="CW209" s="417"/>
      <c r="CX209" s="424"/>
      <c r="CY209" s="425">
        <v>0</v>
      </c>
      <c r="CZ209" s="423"/>
      <c r="DA209" s="416"/>
      <c r="DB209" s="417"/>
      <c r="DC209" s="424"/>
      <c r="DD209" s="425">
        <v>565067</v>
      </c>
      <c r="DE209" s="423"/>
      <c r="DF209" s="416"/>
      <c r="DG209" s="417"/>
      <c r="DH209" s="424"/>
      <c r="DI209" s="425">
        <v>0</v>
      </c>
      <c r="DJ209" s="423"/>
      <c r="DK209" s="416"/>
      <c r="DL209" s="417"/>
      <c r="DM209" s="424"/>
      <c r="DN209" s="425">
        <v>0</v>
      </c>
      <c r="DO209" s="423"/>
      <c r="DP209" s="416"/>
      <c r="DQ209" s="417"/>
      <c r="DR209" s="424"/>
      <c r="DS209" s="425">
        <v>0</v>
      </c>
      <c r="DT209" s="423"/>
      <c r="DU209" s="416"/>
      <c r="DV209" s="417"/>
      <c r="DW209" s="424"/>
      <c r="DX209" s="425">
        <v>129493</v>
      </c>
      <c r="DY209" s="423"/>
      <c r="DZ209" s="416"/>
      <c r="EA209" s="417"/>
      <c r="EB209" s="424"/>
      <c r="EC209" s="425">
        <v>0</v>
      </c>
      <c r="ED209" s="423"/>
      <c r="EE209" s="416"/>
      <c r="EF209" s="417"/>
      <c r="EG209" s="424"/>
      <c r="EH209" s="425">
        <v>0</v>
      </c>
      <c r="EI209" s="423"/>
      <c r="EJ209" s="416"/>
      <c r="EK209" s="417"/>
      <c r="EL209" s="421"/>
      <c r="EM209" s="425">
        <f t="shared" ref="EM209" si="26">SUM(CE209)</f>
        <v>0</v>
      </c>
      <c r="EN209" s="423"/>
      <c r="EP209" s="301"/>
      <c r="EQ209" s="290"/>
      <c r="ER209" s="290"/>
    </row>
    <row r="210" spans="4:148" x14ac:dyDescent="0.35">
      <c r="D210" s="301"/>
      <c r="F210" s="313"/>
      <c r="H210" s="416"/>
      <c r="I210" s="416"/>
      <c r="J210" s="416"/>
      <c r="K210" s="417"/>
      <c r="M210" s="416"/>
      <c r="N210" s="416"/>
      <c r="O210" s="416"/>
      <c r="P210" s="417"/>
      <c r="Q210" s="416"/>
      <c r="R210" s="416"/>
      <c r="S210" s="416"/>
      <c r="T210" s="416"/>
      <c r="U210" s="417"/>
      <c r="V210" s="416"/>
      <c r="W210" s="416"/>
      <c r="X210" s="416"/>
      <c r="Y210" s="416"/>
      <c r="Z210" s="417"/>
      <c r="AA210" s="416"/>
      <c r="AB210" s="416"/>
      <c r="AC210" s="416"/>
      <c r="AD210" s="416"/>
      <c r="AE210" s="417"/>
      <c r="AF210" s="416"/>
      <c r="AG210" s="416"/>
      <c r="AH210" s="416"/>
      <c r="AI210" s="416"/>
      <c r="AJ210" s="417"/>
      <c r="AK210" s="416"/>
      <c r="AL210" s="416"/>
      <c r="AM210" s="416"/>
      <c r="AN210" s="416"/>
      <c r="AO210" s="417"/>
      <c r="AP210" s="416"/>
      <c r="AQ210" s="416"/>
      <c r="AR210" s="416"/>
      <c r="AS210" s="416"/>
      <c r="AT210" s="417"/>
      <c r="AU210" s="416"/>
      <c r="AV210" s="416"/>
      <c r="AW210" s="416"/>
      <c r="AX210" s="416"/>
      <c r="AY210" s="417"/>
      <c r="AZ210" s="416"/>
      <c r="BA210" s="416"/>
      <c r="BB210" s="416"/>
      <c r="BC210" s="416"/>
      <c r="BD210" s="417"/>
      <c r="BE210" s="416"/>
      <c r="BF210" s="416"/>
      <c r="BG210" s="416"/>
      <c r="BH210" s="416"/>
      <c r="BI210" s="417"/>
      <c r="BJ210" s="416"/>
      <c r="BK210" s="416"/>
      <c r="BL210" s="416"/>
      <c r="BM210" s="416"/>
      <c r="BN210" s="417"/>
      <c r="BO210" s="416"/>
      <c r="BP210" s="416"/>
      <c r="BQ210" s="416"/>
      <c r="BR210" s="416"/>
      <c r="BS210" s="417"/>
      <c r="BU210" s="416"/>
      <c r="BV210" s="416"/>
      <c r="BW210" s="416"/>
      <c r="BX210" s="417"/>
      <c r="BZ210" s="416"/>
      <c r="CA210" s="416"/>
      <c r="CB210" s="416"/>
      <c r="CC210" s="417"/>
      <c r="CE210" s="416"/>
      <c r="CF210" s="416"/>
      <c r="CG210" s="416"/>
      <c r="CH210" s="417"/>
      <c r="CI210" s="416"/>
      <c r="CJ210" s="416"/>
      <c r="CK210" s="416"/>
      <c r="CL210" s="416"/>
      <c r="CM210" s="417"/>
      <c r="CN210" s="416"/>
      <c r="CO210" s="416"/>
      <c r="CP210" s="416"/>
      <c r="CQ210" s="416"/>
      <c r="CR210" s="417"/>
      <c r="CS210" s="416"/>
      <c r="CT210" s="416"/>
      <c r="CU210" s="416"/>
      <c r="CV210" s="416"/>
      <c r="CW210" s="417"/>
      <c r="CX210" s="416"/>
      <c r="CY210" s="416"/>
      <c r="CZ210" s="416"/>
      <c r="DA210" s="416"/>
      <c r="DB210" s="417"/>
      <c r="DC210" s="416"/>
      <c r="DD210" s="416"/>
      <c r="DE210" s="416"/>
      <c r="DF210" s="416"/>
      <c r="DG210" s="417"/>
      <c r="DH210" s="416"/>
      <c r="DI210" s="416"/>
      <c r="DJ210" s="416"/>
      <c r="DK210" s="416"/>
      <c r="DL210" s="417"/>
      <c r="DM210" s="416"/>
      <c r="DN210" s="416"/>
      <c r="DO210" s="416"/>
      <c r="DP210" s="416"/>
      <c r="DQ210" s="417"/>
      <c r="DR210" s="416"/>
      <c r="DS210" s="416"/>
      <c r="DT210" s="416"/>
      <c r="DU210" s="416"/>
      <c r="DV210" s="417"/>
      <c r="DW210" s="416"/>
      <c r="DX210" s="416"/>
      <c r="DY210" s="416"/>
      <c r="DZ210" s="416"/>
      <c r="EA210" s="417"/>
      <c r="EB210" s="416"/>
      <c r="EC210" s="416"/>
      <c r="ED210" s="416"/>
      <c r="EE210" s="416"/>
      <c r="EF210" s="417"/>
      <c r="EG210" s="416"/>
      <c r="EH210" s="416"/>
      <c r="EI210" s="416"/>
      <c r="EJ210" s="416"/>
      <c r="EK210" s="417"/>
      <c r="EM210" s="416"/>
      <c r="EN210" s="416"/>
      <c r="EP210" s="301"/>
      <c r="EQ210" s="290"/>
      <c r="ER210" s="290"/>
    </row>
    <row r="211" spans="4:148" x14ac:dyDescent="0.35">
      <c r="D211" s="301" t="s">
        <v>362</v>
      </c>
      <c r="F211" s="313"/>
      <c r="H211" s="416">
        <f>SUM(H212:H212)</f>
        <v>0</v>
      </c>
      <c r="I211" s="416"/>
      <c r="J211" s="416"/>
      <c r="K211" s="417"/>
      <c r="L211" s="416"/>
      <c r="M211" s="416">
        <f>SUM(M212:M212)</f>
        <v>0</v>
      </c>
      <c r="N211" s="416"/>
      <c r="O211" s="416"/>
      <c r="P211" s="417"/>
      <c r="Q211" s="416"/>
      <c r="R211" s="416">
        <f>SUM(R212:R212)</f>
        <v>0</v>
      </c>
      <c r="S211" s="416"/>
      <c r="T211" s="416"/>
      <c r="U211" s="417"/>
      <c r="V211" s="416"/>
      <c r="W211" s="416">
        <f>SUM(W212:W212)</f>
        <v>0</v>
      </c>
      <c r="X211" s="416"/>
      <c r="Y211" s="416"/>
      <c r="Z211" s="417"/>
      <c r="AA211" s="416"/>
      <c r="AB211" s="416">
        <f>SUM(AB212:AB212)</f>
        <v>0</v>
      </c>
      <c r="AC211" s="416"/>
      <c r="AD211" s="416"/>
      <c r="AE211" s="417"/>
      <c r="AF211" s="416"/>
      <c r="AG211" s="416">
        <f>SUM(AG212:AG212)</f>
        <v>0</v>
      </c>
      <c r="AH211" s="416"/>
      <c r="AI211" s="416"/>
      <c r="AJ211" s="417"/>
      <c r="AK211" s="416"/>
      <c r="AL211" s="416">
        <f>SUM(AL212:AL212)</f>
        <v>0</v>
      </c>
      <c r="AM211" s="416"/>
      <c r="AN211" s="416"/>
      <c r="AO211" s="417"/>
      <c r="AP211" s="416"/>
      <c r="AQ211" s="416">
        <f>SUM(AQ212:AQ212)</f>
        <v>0</v>
      </c>
      <c r="AR211" s="416"/>
      <c r="AS211" s="416"/>
      <c r="AT211" s="417"/>
      <c r="AU211" s="416"/>
      <c r="AV211" s="416">
        <f>SUM(AV212:AV212)</f>
        <v>0</v>
      </c>
      <c r="AW211" s="416"/>
      <c r="AX211" s="416"/>
      <c r="AY211" s="417"/>
      <c r="AZ211" s="416"/>
      <c r="BA211" s="416">
        <f>SUM(BA212:BA212)</f>
        <v>0</v>
      </c>
      <c r="BB211" s="416"/>
      <c r="BC211" s="416"/>
      <c r="BD211" s="417"/>
      <c r="BE211" s="416"/>
      <c r="BF211" s="416">
        <f>SUM(BF212:BF212)</f>
        <v>0</v>
      </c>
      <c r="BG211" s="416"/>
      <c r="BH211" s="416"/>
      <c r="BI211" s="417"/>
      <c r="BJ211" s="416"/>
      <c r="BK211" s="416">
        <f>SUM(BK212:BK212)</f>
        <v>0</v>
      </c>
      <c r="BL211" s="416"/>
      <c r="BM211" s="416"/>
      <c r="BN211" s="417"/>
      <c r="BO211" s="416"/>
      <c r="BP211" s="416">
        <f>SUM(BP212:BP212)</f>
        <v>0</v>
      </c>
      <c r="BQ211" s="416"/>
      <c r="BR211" s="416"/>
      <c r="BS211" s="417"/>
      <c r="BU211" s="416">
        <f>SUM(BU212:BU212)</f>
        <v>0</v>
      </c>
      <c r="BV211" s="416"/>
      <c r="BW211" s="416"/>
      <c r="BX211" s="417"/>
      <c r="BZ211" s="416">
        <f>SUM(BZ212:BZ212)</f>
        <v>1103476</v>
      </c>
      <c r="CA211" s="416"/>
      <c r="CB211" s="416"/>
      <c r="CC211" s="417"/>
      <c r="CD211" s="416"/>
      <c r="CE211" s="416">
        <f>SUM(CE212:CE212)</f>
        <v>0</v>
      </c>
      <c r="CF211" s="416"/>
      <c r="CG211" s="416"/>
      <c r="CH211" s="417"/>
      <c r="CI211" s="416"/>
      <c r="CJ211" s="416">
        <f>SUM(CJ212:CJ212)</f>
        <v>0</v>
      </c>
      <c r="CK211" s="416"/>
      <c r="CL211" s="416"/>
      <c r="CM211" s="417"/>
      <c r="CN211" s="416"/>
      <c r="CO211" s="416">
        <f>SUM(CO212:CO212)</f>
        <v>170099</v>
      </c>
      <c r="CP211" s="416"/>
      <c r="CQ211" s="416"/>
      <c r="CR211" s="417"/>
      <c r="CS211" s="416"/>
      <c r="CT211" s="416">
        <f>SUM(CT212:CT212)</f>
        <v>534167</v>
      </c>
      <c r="CU211" s="416"/>
      <c r="CV211" s="416"/>
      <c r="CW211" s="417"/>
      <c r="CX211" s="416"/>
      <c r="CY211" s="416">
        <f>SUM(CY212:CY212)</f>
        <v>0</v>
      </c>
      <c r="CZ211" s="416"/>
      <c r="DA211" s="416"/>
      <c r="DB211" s="417"/>
      <c r="DC211" s="416"/>
      <c r="DD211" s="416">
        <f>SUM(DD212:DD212)</f>
        <v>0</v>
      </c>
      <c r="DE211" s="416"/>
      <c r="DF211" s="416"/>
      <c r="DG211" s="417"/>
      <c r="DH211" s="416"/>
      <c r="DI211" s="416">
        <f>SUM(DI212:DI212)</f>
        <v>0</v>
      </c>
      <c r="DJ211" s="416"/>
      <c r="DK211" s="416"/>
      <c r="DL211" s="417"/>
      <c r="DM211" s="416"/>
      <c r="DN211" s="416">
        <f>SUM(DN212:DN212)</f>
        <v>0</v>
      </c>
      <c r="DO211" s="416"/>
      <c r="DP211" s="416"/>
      <c r="DQ211" s="417"/>
      <c r="DR211" s="416"/>
      <c r="DS211" s="416">
        <f>SUM(DS212:DS212)</f>
        <v>55940</v>
      </c>
      <c r="DT211" s="416"/>
      <c r="DU211" s="416"/>
      <c r="DV211" s="417"/>
      <c r="DW211" s="416"/>
      <c r="DX211" s="416">
        <f>SUM(DX212:DX212)</f>
        <v>51262</v>
      </c>
      <c r="DY211" s="416"/>
      <c r="DZ211" s="416"/>
      <c r="EA211" s="417"/>
      <c r="EB211" s="416"/>
      <c r="EC211" s="416">
        <f>SUM(EC212:EC212)</f>
        <v>292008</v>
      </c>
      <c r="ED211" s="416"/>
      <c r="EE211" s="416"/>
      <c r="EF211" s="417"/>
      <c r="EG211" s="416"/>
      <c r="EH211" s="416">
        <f>SUM(EH212:EH212)</f>
        <v>0</v>
      </c>
      <c r="EI211" s="416"/>
      <c r="EJ211" s="416"/>
      <c r="EK211" s="417"/>
      <c r="EM211" s="416">
        <f>SUM(EM212:EM212)</f>
        <v>0</v>
      </c>
      <c r="EN211" s="416"/>
      <c r="EP211" s="301"/>
      <c r="EQ211" s="290"/>
      <c r="ER211" s="290"/>
    </row>
    <row r="212" spans="4:148" x14ac:dyDescent="0.35">
      <c r="D212" s="301" t="s">
        <v>338</v>
      </c>
      <c r="F212" s="313"/>
      <c r="G212" s="421"/>
      <c r="H212" s="425">
        <v>0</v>
      </c>
      <c r="I212" s="423"/>
      <c r="J212" s="416"/>
      <c r="K212" s="417"/>
      <c r="L212" s="421"/>
      <c r="M212" s="425">
        <v>0</v>
      </c>
      <c r="N212" s="423"/>
      <c r="O212" s="416"/>
      <c r="P212" s="417"/>
      <c r="Q212" s="424"/>
      <c r="R212" s="425">
        <v>0</v>
      </c>
      <c r="S212" s="423"/>
      <c r="T212" s="416"/>
      <c r="U212" s="417"/>
      <c r="V212" s="424"/>
      <c r="W212" s="425">
        <v>0</v>
      </c>
      <c r="X212" s="423"/>
      <c r="Y212" s="416"/>
      <c r="Z212" s="417"/>
      <c r="AA212" s="424"/>
      <c r="AB212" s="425">
        <v>0</v>
      </c>
      <c r="AC212" s="423"/>
      <c r="AD212" s="416"/>
      <c r="AE212" s="417"/>
      <c r="AF212" s="424"/>
      <c r="AG212" s="425">
        <v>0</v>
      </c>
      <c r="AH212" s="423"/>
      <c r="AI212" s="416"/>
      <c r="AJ212" s="417"/>
      <c r="AK212" s="424"/>
      <c r="AL212" s="425">
        <v>0</v>
      </c>
      <c r="AM212" s="423"/>
      <c r="AN212" s="416"/>
      <c r="AO212" s="417"/>
      <c r="AP212" s="424"/>
      <c r="AQ212" s="425">
        <v>0</v>
      </c>
      <c r="AR212" s="423"/>
      <c r="AS212" s="416"/>
      <c r="AT212" s="417"/>
      <c r="AU212" s="424"/>
      <c r="AV212" s="425">
        <v>0</v>
      </c>
      <c r="AW212" s="423"/>
      <c r="AX212" s="416"/>
      <c r="AY212" s="417"/>
      <c r="AZ212" s="424"/>
      <c r="BA212" s="425">
        <v>0</v>
      </c>
      <c r="BB212" s="423"/>
      <c r="BC212" s="416"/>
      <c r="BD212" s="417"/>
      <c r="BE212" s="424"/>
      <c r="BF212" s="425">
        <v>0</v>
      </c>
      <c r="BG212" s="423"/>
      <c r="BH212" s="416"/>
      <c r="BI212" s="417"/>
      <c r="BJ212" s="424"/>
      <c r="BK212" s="425">
        <v>0</v>
      </c>
      <c r="BL212" s="423"/>
      <c r="BM212" s="416"/>
      <c r="BN212" s="417"/>
      <c r="BO212" s="424"/>
      <c r="BP212" s="425">
        <v>0</v>
      </c>
      <c r="BQ212" s="423"/>
      <c r="BR212" s="416"/>
      <c r="BS212" s="417"/>
      <c r="BT212" s="421"/>
      <c r="BU212" s="425">
        <f>SUM(M212:BP212)</f>
        <v>0</v>
      </c>
      <c r="BV212" s="423"/>
      <c r="BW212" s="416"/>
      <c r="BX212" s="417"/>
      <c r="BY212" s="421"/>
      <c r="BZ212" s="425">
        <v>1103476</v>
      </c>
      <c r="CA212" s="423"/>
      <c r="CB212" s="416"/>
      <c r="CC212" s="417"/>
      <c r="CD212" s="421"/>
      <c r="CE212" s="425">
        <v>0</v>
      </c>
      <c r="CF212" s="423"/>
      <c r="CG212" s="416"/>
      <c r="CH212" s="417"/>
      <c r="CI212" s="424"/>
      <c r="CJ212" s="425">
        <v>0</v>
      </c>
      <c r="CK212" s="423"/>
      <c r="CL212" s="416"/>
      <c r="CM212" s="417"/>
      <c r="CN212" s="424"/>
      <c r="CO212" s="425">
        <v>170099</v>
      </c>
      <c r="CP212" s="423"/>
      <c r="CQ212" s="416"/>
      <c r="CR212" s="417"/>
      <c r="CS212" s="424"/>
      <c r="CT212" s="425">
        <v>534167</v>
      </c>
      <c r="CU212" s="423"/>
      <c r="CV212" s="416"/>
      <c r="CW212" s="417"/>
      <c r="CX212" s="424"/>
      <c r="CY212" s="425">
        <v>0</v>
      </c>
      <c r="CZ212" s="423"/>
      <c r="DA212" s="416"/>
      <c r="DB212" s="417"/>
      <c r="DC212" s="424"/>
      <c r="DD212" s="425">
        <v>0</v>
      </c>
      <c r="DE212" s="423"/>
      <c r="DF212" s="416"/>
      <c r="DG212" s="417"/>
      <c r="DH212" s="424"/>
      <c r="DI212" s="425">
        <v>0</v>
      </c>
      <c r="DJ212" s="423"/>
      <c r="DK212" s="416"/>
      <c r="DL212" s="417"/>
      <c r="DM212" s="424"/>
      <c r="DN212" s="425">
        <v>0</v>
      </c>
      <c r="DO212" s="423"/>
      <c r="DP212" s="416"/>
      <c r="DQ212" s="417"/>
      <c r="DR212" s="424"/>
      <c r="DS212" s="425">
        <v>55940</v>
      </c>
      <c r="DT212" s="423"/>
      <c r="DU212" s="416"/>
      <c r="DV212" s="417"/>
      <c r="DW212" s="424"/>
      <c r="DX212" s="425">
        <v>51262</v>
      </c>
      <c r="DY212" s="423"/>
      <c r="DZ212" s="416"/>
      <c r="EA212" s="417"/>
      <c r="EB212" s="424"/>
      <c r="EC212" s="425">
        <v>292008</v>
      </c>
      <c r="ED212" s="423"/>
      <c r="EE212" s="416"/>
      <c r="EF212" s="417"/>
      <c r="EG212" s="424"/>
      <c r="EH212" s="425">
        <v>0</v>
      </c>
      <c r="EI212" s="423"/>
      <c r="EJ212" s="416"/>
      <c r="EK212" s="417"/>
      <c r="EL212" s="421"/>
      <c r="EM212" s="425">
        <f t="shared" ref="EM212" si="27">SUM(CE212)</f>
        <v>0</v>
      </c>
      <c r="EN212" s="423"/>
      <c r="EP212" s="301"/>
      <c r="EQ212" s="290"/>
      <c r="ER212" s="290"/>
    </row>
    <row r="213" spans="4:148" x14ac:dyDescent="0.35">
      <c r="D213" s="301"/>
      <c r="F213" s="313"/>
      <c r="H213" s="416"/>
      <c r="I213" s="416"/>
      <c r="J213" s="416"/>
      <c r="K213" s="417"/>
      <c r="M213" s="416"/>
      <c r="N213" s="416"/>
      <c r="O213" s="416"/>
      <c r="P213" s="417"/>
      <c r="R213" s="416"/>
      <c r="S213" s="416"/>
      <c r="T213" s="416"/>
      <c r="U213" s="417"/>
      <c r="W213" s="416"/>
      <c r="X213" s="416"/>
      <c r="Y213" s="416"/>
      <c r="Z213" s="417"/>
      <c r="AB213" s="416"/>
      <c r="AC213" s="416"/>
      <c r="AD213" s="416"/>
      <c r="AE213" s="417"/>
      <c r="AG213" s="416"/>
      <c r="AH213" s="416"/>
      <c r="AI213" s="416"/>
      <c r="AJ213" s="417"/>
      <c r="AL213" s="416"/>
      <c r="AM213" s="416"/>
      <c r="AN213" s="416"/>
      <c r="AO213" s="417"/>
      <c r="AQ213" s="416"/>
      <c r="AR213" s="416"/>
      <c r="AS213" s="416"/>
      <c r="AT213" s="417"/>
      <c r="AV213" s="416"/>
      <c r="AW213" s="416"/>
      <c r="AX213" s="416"/>
      <c r="AY213" s="417"/>
      <c r="BA213" s="416"/>
      <c r="BB213" s="416"/>
      <c r="BC213" s="416"/>
      <c r="BD213" s="417"/>
      <c r="BF213" s="416"/>
      <c r="BG213" s="416"/>
      <c r="BH213" s="416"/>
      <c r="BI213" s="417"/>
      <c r="BK213" s="416"/>
      <c r="BL213" s="416"/>
      <c r="BM213" s="416"/>
      <c r="BN213" s="417"/>
      <c r="BP213" s="416"/>
      <c r="BQ213" s="416"/>
      <c r="BR213" s="416"/>
      <c r="BS213" s="417"/>
      <c r="BU213" s="416"/>
      <c r="BV213" s="416"/>
      <c r="BW213" s="416"/>
      <c r="BX213" s="417"/>
      <c r="BZ213" s="416"/>
      <c r="CA213" s="416"/>
      <c r="CB213" s="416"/>
      <c r="CC213" s="417"/>
      <c r="CE213" s="416"/>
      <c r="CF213" s="416"/>
      <c r="CG213" s="416"/>
      <c r="CH213" s="417"/>
      <c r="CJ213" s="416"/>
      <c r="CK213" s="416"/>
      <c r="CL213" s="416"/>
      <c r="CM213" s="417"/>
      <c r="CO213" s="416"/>
      <c r="CP213" s="416"/>
      <c r="CQ213" s="416"/>
      <c r="CR213" s="417"/>
      <c r="CT213" s="416"/>
      <c r="CU213" s="416"/>
      <c r="CV213" s="416"/>
      <c r="CW213" s="417"/>
      <c r="CY213" s="416"/>
      <c r="CZ213" s="416"/>
      <c r="DA213" s="416"/>
      <c r="DB213" s="417"/>
      <c r="DD213" s="416"/>
      <c r="DE213" s="416"/>
      <c r="DF213" s="416"/>
      <c r="DG213" s="417"/>
      <c r="DI213" s="416"/>
      <c r="DJ213" s="416"/>
      <c r="DK213" s="416"/>
      <c r="DL213" s="417"/>
      <c r="DN213" s="416"/>
      <c r="DO213" s="416"/>
      <c r="DP213" s="416"/>
      <c r="DQ213" s="417"/>
      <c r="DS213" s="416"/>
      <c r="DT213" s="416"/>
      <c r="DU213" s="416"/>
      <c r="DV213" s="417"/>
      <c r="DX213" s="416"/>
      <c r="DY213" s="416"/>
      <c r="DZ213" s="416"/>
      <c r="EA213" s="417"/>
      <c r="EC213" s="416"/>
      <c r="ED213" s="416"/>
      <c r="EE213" s="416"/>
      <c r="EF213" s="417"/>
      <c r="EH213" s="416"/>
      <c r="EI213" s="416"/>
      <c r="EJ213" s="416"/>
      <c r="EK213" s="417"/>
      <c r="EM213" s="416"/>
      <c r="EN213" s="416"/>
      <c r="EP213" s="301"/>
      <c r="EQ213" s="290"/>
      <c r="ER213" s="290"/>
    </row>
    <row r="214" spans="4:148" x14ac:dyDescent="0.35">
      <c r="D214" s="301" t="s">
        <v>366</v>
      </c>
      <c r="F214" s="313"/>
      <c r="H214" s="416">
        <f>SUM(H215:H215)</f>
        <v>0</v>
      </c>
      <c r="I214" s="416"/>
      <c r="J214" s="416"/>
      <c r="K214" s="417"/>
      <c r="L214" s="416"/>
      <c r="M214" s="416">
        <f>SUM(M215:M215)</f>
        <v>0</v>
      </c>
      <c r="N214" s="416"/>
      <c r="O214" s="416"/>
      <c r="P214" s="417"/>
      <c r="Q214" s="416"/>
      <c r="R214" s="416">
        <f>SUM(R215:R215)</f>
        <v>0</v>
      </c>
      <c r="S214" s="416"/>
      <c r="T214" s="416"/>
      <c r="U214" s="417"/>
      <c r="V214" s="416"/>
      <c r="W214" s="416">
        <f>SUM(W215:W215)</f>
        <v>0</v>
      </c>
      <c r="X214" s="416"/>
      <c r="Y214" s="416"/>
      <c r="Z214" s="417"/>
      <c r="AA214" s="416"/>
      <c r="AB214" s="416">
        <f>SUM(AB215:AB215)</f>
        <v>0</v>
      </c>
      <c r="AC214" s="416"/>
      <c r="AD214" s="416"/>
      <c r="AE214" s="417"/>
      <c r="AF214" s="416"/>
      <c r="AG214" s="416">
        <f>SUM(AG215:AG215)</f>
        <v>0</v>
      </c>
      <c r="AH214" s="416"/>
      <c r="AI214" s="416"/>
      <c r="AJ214" s="417"/>
      <c r="AK214" s="416"/>
      <c r="AL214" s="416">
        <f>SUM(AL215:AL215)</f>
        <v>0</v>
      </c>
      <c r="AM214" s="416"/>
      <c r="AN214" s="416"/>
      <c r="AO214" s="417"/>
      <c r="AP214" s="416"/>
      <c r="AQ214" s="416">
        <f>SUM(AQ215:AQ215)</f>
        <v>0</v>
      </c>
      <c r="AR214" s="416"/>
      <c r="AS214" s="416"/>
      <c r="AT214" s="417"/>
      <c r="AU214" s="416"/>
      <c r="AV214" s="416">
        <f>SUM(AV215:AV215)</f>
        <v>0</v>
      </c>
      <c r="AW214" s="416"/>
      <c r="AX214" s="416"/>
      <c r="AY214" s="417"/>
      <c r="AZ214" s="416"/>
      <c r="BA214" s="416">
        <f>SUM(BA215:BA215)</f>
        <v>0</v>
      </c>
      <c r="BB214" s="416"/>
      <c r="BC214" s="416"/>
      <c r="BD214" s="417"/>
      <c r="BE214" s="416"/>
      <c r="BF214" s="416">
        <f>SUM(BF215:BF215)</f>
        <v>0</v>
      </c>
      <c r="BG214" s="416"/>
      <c r="BH214" s="416"/>
      <c r="BI214" s="417"/>
      <c r="BJ214" s="416"/>
      <c r="BK214" s="416">
        <f>SUM(BK215:BK215)</f>
        <v>0</v>
      </c>
      <c r="BL214" s="416"/>
      <c r="BM214" s="416"/>
      <c r="BN214" s="417"/>
      <c r="BO214" s="416"/>
      <c r="BP214" s="416">
        <f>SUM(BP215:BP215)</f>
        <v>0</v>
      </c>
      <c r="BQ214" s="416"/>
      <c r="BR214" s="416"/>
      <c r="BS214" s="417"/>
      <c r="BU214" s="416">
        <f>SUM(BU215:BU215)</f>
        <v>0</v>
      </c>
      <c r="BV214" s="416"/>
      <c r="BW214" s="416"/>
      <c r="BX214" s="417"/>
      <c r="BZ214" s="416">
        <f>SUM(BZ215:BZ215)</f>
        <v>0</v>
      </c>
      <c r="CA214" s="416"/>
      <c r="CB214" s="416"/>
      <c r="CC214" s="417"/>
      <c r="CD214" s="416"/>
      <c r="CE214" s="416">
        <f>SUM(CE215:CE215)</f>
        <v>0</v>
      </c>
      <c r="CF214" s="416"/>
      <c r="CG214" s="416"/>
      <c r="CH214" s="417"/>
      <c r="CI214" s="416"/>
      <c r="CJ214" s="416">
        <f>SUM(CJ215:CJ215)</f>
        <v>0</v>
      </c>
      <c r="CK214" s="416"/>
      <c r="CL214" s="416"/>
      <c r="CM214" s="417"/>
      <c r="CN214" s="416"/>
      <c r="CO214" s="416">
        <f>SUM(CO215:CO215)</f>
        <v>0</v>
      </c>
      <c r="CP214" s="416"/>
      <c r="CQ214" s="416"/>
      <c r="CR214" s="417"/>
      <c r="CS214" s="416"/>
      <c r="CT214" s="416">
        <f>SUM(CT215:CT215)</f>
        <v>0</v>
      </c>
      <c r="CU214" s="416"/>
      <c r="CV214" s="416"/>
      <c r="CW214" s="417"/>
      <c r="CX214" s="416"/>
      <c r="CY214" s="416">
        <f>SUM(CY215:CY215)</f>
        <v>0</v>
      </c>
      <c r="CZ214" s="416"/>
      <c r="DA214" s="416"/>
      <c r="DB214" s="417"/>
      <c r="DC214" s="416"/>
      <c r="DD214" s="416">
        <f>SUM(DD215:DD215)</f>
        <v>0</v>
      </c>
      <c r="DE214" s="416"/>
      <c r="DF214" s="416"/>
      <c r="DG214" s="417"/>
      <c r="DH214" s="416"/>
      <c r="DI214" s="416">
        <f>SUM(DI215:DI215)</f>
        <v>0</v>
      </c>
      <c r="DJ214" s="416"/>
      <c r="DK214" s="416"/>
      <c r="DL214" s="417"/>
      <c r="DM214" s="416"/>
      <c r="DN214" s="416">
        <f>SUM(DN215:DN215)</f>
        <v>0</v>
      </c>
      <c r="DO214" s="416"/>
      <c r="DP214" s="416"/>
      <c r="DQ214" s="417"/>
      <c r="DR214" s="416"/>
      <c r="DS214" s="416">
        <f>SUM(DS215:DS215)</f>
        <v>0</v>
      </c>
      <c r="DT214" s="416"/>
      <c r="DU214" s="416"/>
      <c r="DV214" s="417"/>
      <c r="DW214" s="416"/>
      <c r="DX214" s="416">
        <f>SUM(DX215:DX215)</f>
        <v>0</v>
      </c>
      <c r="DY214" s="416"/>
      <c r="DZ214" s="416"/>
      <c r="EA214" s="417"/>
      <c r="EB214" s="416"/>
      <c r="EC214" s="416">
        <f>SUM(EC215:EC215)</f>
        <v>0</v>
      </c>
      <c r="ED214" s="416"/>
      <c r="EE214" s="416"/>
      <c r="EF214" s="417"/>
      <c r="EG214" s="416"/>
      <c r="EH214" s="416">
        <f>SUM(EH215:EH215)</f>
        <v>0</v>
      </c>
      <c r="EI214" s="416"/>
      <c r="EJ214" s="416"/>
      <c r="EK214" s="417"/>
      <c r="EM214" s="416">
        <f>SUM(EM215:EM215)</f>
        <v>0</v>
      </c>
      <c r="EN214" s="416"/>
      <c r="EP214" s="301"/>
      <c r="EQ214" s="290"/>
      <c r="ER214" s="290"/>
    </row>
    <row r="215" spans="4:148" x14ac:dyDescent="0.35">
      <c r="D215" s="301" t="s">
        <v>338</v>
      </c>
      <c r="F215" s="313"/>
      <c r="G215" s="421"/>
      <c r="H215" s="425">
        <v>0</v>
      </c>
      <c r="I215" s="423"/>
      <c r="J215" s="416"/>
      <c r="K215" s="417"/>
      <c r="L215" s="421"/>
      <c r="M215" s="425">
        <v>0</v>
      </c>
      <c r="N215" s="423"/>
      <c r="O215" s="416"/>
      <c r="P215" s="417"/>
      <c r="Q215" s="424"/>
      <c r="R215" s="425">
        <v>0</v>
      </c>
      <c r="S215" s="423"/>
      <c r="T215" s="416"/>
      <c r="U215" s="417"/>
      <c r="V215" s="424"/>
      <c r="W215" s="425">
        <v>0</v>
      </c>
      <c r="X215" s="423"/>
      <c r="Y215" s="416"/>
      <c r="Z215" s="417"/>
      <c r="AA215" s="424"/>
      <c r="AB215" s="425">
        <v>0</v>
      </c>
      <c r="AC215" s="423"/>
      <c r="AD215" s="416"/>
      <c r="AE215" s="417"/>
      <c r="AF215" s="424"/>
      <c r="AG215" s="425">
        <v>0</v>
      </c>
      <c r="AH215" s="423"/>
      <c r="AI215" s="416"/>
      <c r="AJ215" s="417"/>
      <c r="AK215" s="424"/>
      <c r="AL215" s="425">
        <v>0</v>
      </c>
      <c r="AM215" s="423"/>
      <c r="AN215" s="416"/>
      <c r="AO215" s="417"/>
      <c r="AP215" s="424"/>
      <c r="AQ215" s="425">
        <v>0</v>
      </c>
      <c r="AR215" s="423"/>
      <c r="AS215" s="416"/>
      <c r="AT215" s="417"/>
      <c r="AU215" s="424"/>
      <c r="AV215" s="425">
        <v>0</v>
      </c>
      <c r="AW215" s="423"/>
      <c r="AX215" s="416"/>
      <c r="AY215" s="417"/>
      <c r="AZ215" s="424"/>
      <c r="BA215" s="425">
        <v>0</v>
      </c>
      <c r="BB215" s="423"/>
      <c r="BC215" s="416"/>
      <c r="BD215" s="417"/>
      <c r="BE215" s="424"/>
      <c r="BF215" s="425">
        <v>0</v>
      </c>
      <c r="BG215" s="423"/>
      <c r="BH215" s="416"/>
      <c r="BI215" s="417"/>
      <c r="BJ215" s="424"/>
      <c r="BK215" s="425">
        <v>0</v>
      </c>
      <c r="BL215" s="423"/>
      <c r="BM215" s="416"/>
      <c r="BN215" s="417"/>
      <c r="BO215" s="424"/>
      <c r="BP215" s="425">
        <v>0</v>
      </c>
      <c r="BQ215" s="423"/>
      <c r="BR215" s="416"/>
      <c r="BS215" s="417"/>
      <c r="BT215" s="421"/>
      <c r="BU215" s="425">
        <f>SUM(M215:BP215)</f>
        <v>0</v>
      </c>
      <c r="BV215" s="423"/>
      <c r="BW215" s="416"/>
      <c r="BX215" s="417"/>
      <c r="BY215" s="421"/>
      <c r="BZ215" s="425">
        <v>0</v>
      </c>
      <c r="CA215" s="423"/>
      <c r="CB215" s="416"/>
      <c r="CC215" s="417"/>
      <c r="CD215" s="421"/>
      <c r="CE215" s="425">
        <v>0</v>
      </c>
      <c r="CF215" s="423"/>
      <c r="CG215" s="416"/>
      <c r="CH215" s="417"/>
      <c r="CI215" s="424"/>
      <c r="CJ215" s="425">
        <v>0</v>
      </c>
      <c r="CK215" s="423"/>
      <c r="CL215" s="416"/>
      <c r="CM215" s="417"/>
      <c r="CN215" s="424"/>
      <c r="CO215" s="425">
        <v>0</v>
      </c>
      <c r="CP215" s="423"/>
      <c r="CQ215" s="416"/>
      <c r="CR215" s="417"/>
      <c r="CS215" s="424"/>
      <c r="CT215" s="425">
        <v>0</v>
      </c>
      <c r="CU215" s="423"/>
      <c r="CV215" s="416"/>
      <c r="CW215" s="417"/>
      <c r="CX215" s="424"/>
      <c r="CY215" s="425">
        <v>0</v>
      </c>
      <c r="CZ215" s="423"/>
      <c r="DA215" s="416"/>
      <c r="DB215" s="417"/>
      <c r="DC215" s="424"/>
      <c r="DD215" s="425">
        <v>0</v>
      </c>
      <c r="DE215" s="423"/>
      <c r="DF215" s="416"/>
      <c r="DG215" s="417"/>
      <c r="DH215" s="424"/>
      <c r="DI215" s="425">
        <v>0</v>
      </c>
      <c r="DJ215" s="423"/>
      <c r="DK215" s="416"/>
      <c r="DL215" s="417"/>
      <c r="DM215" s="424"/>
      <c r="DN215" s="425">
        <v>0</v>
      </c>
      <c r="DO215" s="423"/>
      <c r="DP215" s="416"/>
      <c r="DQ215" s="417"/>
      <c r="DR215" s="424"/>
      <c r="DS215" s="425">
        <v>0</v>
      </c>
      <c r="DT215" s="423"/>
      <c r="DU215" s="416"/>
      <c r="DV215" s="417"/>
      <c r="DW215" s="424"/>
      <c r="DX215" s="425">
        <v>0</v>
      </c>
      <c r="DY215" s="423"/>
      <c r="DZ215" s="416"/>
      <c r="EA215" s="417"/>
      <c r="EB215" s="424"/>
      <c r="EC215" s="425">
        <v>0</v>
      </c>
      <c r="ED215" s="423"/>
      <c r="EE215" s="416"/>
      <c r="EF215" s="417"/>
      <c r="EG215" s="424"/>
      <c r="EH215" s="425">
        <v>0</v>
      </c>
      <c r="EI215" s="423"/>
      <c r="EJ215" s="416"/>
      <c r="EK215" s="417"/>
      <c r="EL215" s="421"/>
      <c r="EM215" s="425">
        <f t="shared" ref="EM215" si="28">SUM(CE215)</f>
        <v>0</v>
      </c>
      <c r="EN215" s="423"/>
      <c r="EP215" s="301"/>
      <c r="EQ215" s="290"/>
      <c r="ER215" s="290"/>
    </row>
    <row r="216" spans="4:148" x14ac:dyDescent="0.35">
      <c r="D216" s="301"/>
      <c r="F216" s="313"/>
      <c r="H216" s="416"/>
      <c r="I216" s="416"/>
      <c r="J216" s="416"/>
      <c r="K216" s="417"/>
      <c r="M216" s="416"/>
      <c r="N216" s="416"/>
      <c r="O216" s="416"/>
      <c r="P216" s="417"/>
      <c r="R216" s="416"/>
      <c r="S216" s="416"/>
      <c r="T216" s="416"/>
      <c r="U216" s="417"/>
      <c r="W216" s="416"/>
      <c r="X216" s="416"/>
      <c r="Y216" s="416"/>
      <c r="Z216" s="417"/>
      <c r="AB216" s="416"/>
      <c r="AC216" s="416"/>
      <c r="AD216" s="416"/>
      <c r="AE216" s="417"/>
      <c r="AG216" s="416"/>
      <c r="AH216" s="416"/>
      <c r="AI216" s="416"/>
      <c r="AJ216" s="417"/>
      <c r="AL216" s="416"/>
      <c r="AM216" s="416"/>
      <c r="AN216" s="416"/>
      <c r="AO216" s="417"/>
      <c r="AQ216" s="416"/>
      <c r="AR216" s="416"/>
      <c r="AS216" s="416"/>
      <c r="AT216" s="417"/>
      <c r="AV216" s="416"/>
      <c r="AW216" s="416"/>
      <c r="AX216" s="416"/>
      <c r="AY216" s="417"/>
      <c r="BA216" s="416"/>
      <c r="BB216" s="416"/>
      <c r="BC216" s="416"/>
      <c r="BD216" s="417"/>
      <c r="BF216" s="416"/>
      <c r="BG216" s="416"/>
      <c r="BH216" s="416"/>
      <c r="BI216" s="417"/>
      <c r="BK216" s="416"/>
      <c r="BL216" s="416"/>
      <c r="BM216" s="416"/>
      <c r="BN216" s="417"/>
      <c r="BP216" s="416"/>
      <c r="BQ216" s="416"/>
      <c r="BR216" s="416"/>
      <c r="BS216" s="417"/>
      <c r="BU216" s="416"/>
      <c r="BV216" s="416"/>
      <c r="BW216" s="416"/>
      <c r="BX216" s="417"/>
      <c r="BZ216" s="416"/>
      <c r="CA216" s="416"/>
      <c r="CB216" s="416"/>
      <c r="CC216" s="417"/>
      <c r="CE216" s="416"/>
      <c r="CF216" s="416"/>
      <c r="CG216" s="416"/>
      <c r="CH216" s="417"/>
      <c r="CJ216" s="416"/>
      <c r="CK216" s="416"/>
      <c r="CL216" s="416"/>
      <c r="CM216" s="417"/>
      <c r="CO216" s="416"/>
      <c r="CP216" s="416"/>
      <c r="CQ216" s="416"/>
      <c r="CR216" s="417"/>
      <c r="CT216" s="416"/>
      <c r="CU216" s="416"/>
      <c r="CV216" s="416"/>
      <c r="CW216" s="417"/>
      <c r="CY216" s="416"/>
      <c r="CZ216" s="416"/>
      <c r="DA216" s="416"/>
      <c r="DB216" s="417"/>
      <c r="DD216" s="416"/>
      <c r="DE216" s="416"/>
      <c r="DF216" s="416"/>
      <c r="DG216" s="417"/>
      <c r="DI216" s="416"/>
      <c r="DJ216" s="416"/>
      <c r="DK216" s="416"/>
      <c r="DL216" s="417"/>
      <c r="DN216" s="416"/>
      <c r="DO216" s="416"/>
      <c r="DP216" s="416"/>
      <c r="DQ216" s="417"/>
      <c r="DS216" s="416"/>
      <c r="DT216" s="416"/>
      <c r="DU216" s="416"/>
      <c r="DV216" s="417"/>
      <c r="DX216" s="416"/>
      <c r="DY216" s="416"/>
      <c r="DZ216" s="416"/>
      <c r="EA216" s="417"/>
      <c r="EC216" s="416"/>
      <c r="ED216" s="416"/>
      <c r="EE216" s="416"/>
      <c r="EF216" s="417"/>
      <c r="EH216" s="416"/>
      <c r="EI216" s="416"/>
      <c r="EJ216" s="416"/>
      <c r="EK216" s="417"/>
      <c r="EM216" s="416"/>
      <c r="EN216" s="416"/>
      <c r="EP216" s="301"/>
      <c r="EQ216" s="290"/>
      <c r="ER216" s="290"/>
    </row>
    <row r="217" spans="4:148" x14ac:dyDescent="0.35">
      <c r="D217" s="301" t="s">
        <v>367</v>
      </c>
      <c r="F217" s="313"/>
      <c r="H217" s="416">
        <f>SUM(H218:H218)</f>
        <v>0</v>
      </c>
      <c r="I217" s="416"/>
      <c r="J217" s="416"/>
      <c r="K217" s="417"/>
      <c r="L217" s="416"/>
      <c r="M217" s="416">
        <f>SUM(M218:M218)</f>
        <v>0</v>
      </c>
      <c r="N217" s="416"/>
      <c r="O217" s="416"/>
      <c r="P217" s="417"/>
      <c r="Q217" s="416"/>
      <c r="R217" s="416">
        <f>SUM(R218:R218)</f>
        <v>0</v>
      </c>
      <c r="S217" s="416"/>
      <c r="T217" s="416"/>
      <c r="U217" s="417"/>
      <c r="V217" s="416"/>
      <c r="W217" s="416">
        <f>SUM(W218:W218)</f>
        <v>0</v>
      </c>
      <c r="X217" s="416"/>
      <c r="Y217" s="416"/>
      <c r="Z217" s="417"/>
      <c r="AA217" s="416"/>
      <c r="AB217" s="416">
        <f>SUM(AB218:AB218)</f>
        <v>0</v>
      </c>
      <c r="AC217" s="416"/>
      <c r="AD217" s="416"/>
      <c r="AE217" s="417"/>
      <c r="AF217" s="416"/>
      <c r="AG217" s="416">
        <f>SUM(AG218:AG218)</f>
        <v>0</v>
      </c>
      <c r="AH217" s="416"/>
      <c r="AI217" s="416"/>
      <c r="AJ217" s="417"/>
      <c r="AK217" s="416"/>
      <c r="AL217" s="416">
        <f>SUM(AL218:AL218)</f>
        <v>0</v>
      </c>
      <c r="AM217" s="416"/>
      <c r="AN217" s="416"/>
      <c r="AO217" s="417"/>
      <c r="AP217" s="416"/>
      <c r="AQ217" s="416">
        <f>SUM(AQ218:AQ218)</f>
        <v>0</v>
      </c>
      <c r="AR217" s="416"/>
      <c r="AS217" s="416"/>
      <c r="AT217" s="417"/>
      <c r="AU217" s="416"/>
      <c r="AV217" s="416">
        <f>SUM(AV218:AV218)</f>
        <v>0</v>
      </c>
      <c r="AW217" s="416"/>
      <c r="AX217" s="416"/>
      <c r="AY217" s="417"/>
      <c r="AZ217" s="416"/>
      <c r="BA217" s="416">
        <f>SUM(BA218:BA218)</f>
        <v>0</v>
      </c>
      <c r="BB217" s="416"/>
      <c r="BC217" s="416"/>
      <c r="BD217" s="417"/>
      <c r="BE217" s="416"/>
      <c r="BF217" s="416">
        <f>SUM(BF218:BF218)</f>
        <v>0</v>
      </c>
      <c r="BG217" s="416"/>
      <c r="BH217" s="416"/>
      <c r="BI217" s="417"/>
      <c r="BJ217" s="416"/>
      <c r="BK217" s="416">
        <f>SUM(BK218:BK218)</f>
        <v>0</v>
      </c>
      <c r="BL217" s="416"/>
      <c r="BM217" s="416"/>
      <c r="BN217" s="417"/>
      <c r="BO217" s="416"/>
      <c r="BP217" s="416">
        <f>SUM(BP218:BP218)</f>
        <v>0</v>
      </c>
      <c r="BQ217" s="416"/>
      <c r="BR217" s="416"/>
      <c r="BS217" s="417"/>
      <c r="BU217" s="416">
        <f>SUM(BU218:BU218)</f>
        <v>0</v>
      </c>
      <c r="BV217" s="416"/>
      <c r="BW217" s="416"/>
      <c r="BX217" s="417"/>
      <c r="BZ217" s="416">
        <f>SUM(BZ218:BZ218)</f>
        <v>874648</v>
      </c>
      <c r="CA217" s="416"/>
      <c r="CB217" s="416"/>
      <c r="CC217" s="417"/>
      <c r="CD217" s="416"/>
      <c r="CE217" s="416">
        <f>SUM(CE218:CE218)</f>
        <v>0</v>
      </c>
      <c r="CF217" s="416"/>
      <c r="CG217" s="416"/>
      <c r="CH217" s="417"/>
      <c r="CI217" s="416"/>
      <c r="CJ217" s="416">
        <f>SUM(CJ218:CJ218)</f>
        <v>0</v>
      </c>
      <c r="CK217" s="416"/>
      <c r="CL217" s="416"/>
      <c r="CM217" s="417"/>
      <c r="CN217" s="416"/>
      <c r="CO217" s="416">
        <f>SUM(CO218:CO218)</f>
        <v>0</v>
      </c>
      <c r="CP217" s="416"/>
      <c r="CQ217" s="416"/>
      <c r="CR217" s="417"/>
      <c r="CS217" s="416"/>
      <c r="CT217" s="416">
        <f>SUM(CT218:CT218)</f>
        <v>0</v>
      </c>
      <c r="CU217" s="416"/>
      <c r="CV217" s="416"/>
      <c r="CW217" s="417"/>
      <c r="CX217" s="416"/>
      <c r="CY217" s="416">
        <f>SUM(CY218:CY218)</f>
        <v>0</v>
      </c>
      <c r="CZ217" s="416"/>
      <c r="DA217" s="416"/>
      <c r="DB217" s="417"/>
      <c r="DC217" s="416"/>
      <c r="DD217" s="416">
        <f>SUM(DD218:DD218)</f>
        <v>0</v>
      </c>
      <c r="DE217" s="416"/>
      <c r="DF217" s="416"/>
      <c r="DG217" s="417"/>
      <c r="DH217" s="416"/>
      <c r="DI217" s="416">
        <f>SUM(DI218:DI218)</f>
        <v>0</v>
      </c>
      <c r="DJ217" s="416"/>
      <c r="DK217" s="416"/>
      <c r="DL217" s="417"/>
      <c r="DM217" s="416"/>
      <c r="DN217" s="416">
        <f>SUM(DN218:DN218)</f>
        <v>0</v>
      </c>
      <c r="DO217" s="416"/>
      <c r="DP217" s="416"/>
      <c r="DQ217" s="417"/>
      <c r="DR217" s="416"/>
      <c r="DS217" s="416">
        <f>SUM(DS218:DS218)</f>
        <v>0</v>
      </c>
      <c r="DT217" s="416"/>
      <c r="DU217" s="416"/>
      <c r="DV217" s="417"/>
      <c r="DW217" s="416"/>
      <c r="DX217" s="416">
        <f>SUM(DX218:DX218)</f>
        <v>0</v>
      </c>
      <c r="DY217" s="416"/>
      <c r="DZ217" s="416"/>
      <c r="EA217" s="417"/>
      <c r="EB217" s="416"/>
      <c r="EC217" s="416">
        <f>SUM(EC218:EC218)</f>
        <v>56618</v>
      </c>
      <c r="ED217" s="416"/>
      <c r="EE217" s="416"/>
      <c r="EF217" s="417"/>
      <c r="EG217" s="416"/>
      <c r="EH217" s="416">
        <f>SUM(EH218:EH218)</f>
        <v>818030</v>
      </c>
      <c r="EI217" s="416"/>
      <c r="EJ217" s="416"/>
      <c r="EK217" s="417"/>
      <c r="EM217" s="416">
        <f>SUM(EM218:EM218)</f>
        <v>0</v>
      </c>
      <c r="EN217" s="416"/>
      <c r="EP217" s="301"/>
      <c r="EQ217" s="290"/>
      <c r="ER217" s="290"/>
    </row>
    <row r="218" spans="4:148" x14ac:dyDescent="0.35">
      <c r="D218" s="301" t="s">
        <v>338</v>
      </c>
      <c r="F218" s="313"/>
      <c r="G218" s="421"/>
      <c r="H218" s="425">
        <v>0</v>
      </c>
      <c r="I218" s="423"/>
      <c r="J218" s="416"/>
      <c r="K218" s="417"/>
      <c r="L218" s="421"/>
      <c r="M218" s="425">
        <v>0</v>
      </c>
      <c r="N218" s="423"/>
      <c r="O218" s="416"/>
      <c r="P218" s="417"/>
      <c r="Q218" s="424"/>
      <c r="R218" s="425">
        <v>0</v>
      </c>
      <c r="S218" s="423"/>
      <c r="T218" s="416"/>
      <c r="U218" s="417"/>
      <c r="V218" s="424"/>
      <c r="W218" s="425">
        <v>0</v>
      </c>
      <c r="X218" s="423"/>
      <c r="Y218" s="416"/>
      <c r="Z218" s="417"/>
      <c r="AA218" s="424"/>
      <c r="AB218" s="425">
        <v>0</v>
      </c>
      <c r="AC218" s="423"/>
      <c r="AD218" s="416"/>
      <c r="AE218" s="417"/>
      <c r="AF218" s="424"/>
      <c r="AG218" s="425">
        <v>0</v>
      </c>
      <c r="AH218" s="423"/>
      <c r="AI218" s="416"/>
      <c r="AJ218" s="417"/>
      <c r="AK218" s="424"/>
      <c r="AL218" s="425">
        <v>0</v>
      </c>
      <c r="AM218" s="423"/>
      <c r="AN218" s="416"/>
      <c r="AO218" s="417"/>
      <c r="AP218" s="424"/>
      <c r="AQ218" s="425">
        <v>0</v>
      </c>
      <c r="AR218" s="423"/>
      <c r="AS218" s="416"/>
      <c r="AT218" s="417"/>
      <c r="AU218" s="424"/>
      <c r="AV218" s="425">
        <v>0</v>
      </c>
      <c r="AW218" s="423"/>
      <c r="AX218" s="416"/>
      <c r="AY218" s="417"/>
      <c r="AZ218" s="424"/>
      <c r="BA218" s="425">
        <v>0</v>
      </c>
      <c r="BB218" s="423"/>
      <c r="BC218" s="416"/>
      <c r="BD218" s="417"/>
      <c r="BE218" s="424"/>
      <c r="BF218" s="425">
        <v>0</v>
      </c>
      <c r="BG218" s="423"/>
      <c r="BH218" s="416"/>
      <c r="BI218" s="417"/>
      <c r="BJ218" s="424"/>
      <c r="BK218" s="425">
        <v>0</v>
      </c>
      <c r="BL218" s="423"/>
      <c r="BM218" s="416"/>
      <c r="BN218" s="417"/>
      <c r="BO218" s="424"/>
      <c r="BP218" s="425">
        <v>0</v>
      </c>
      <c r="BQ218" s="423"/>
      <c r="BR218" s="416"/>
      <c r="BS218" s="417"/>
      <c r="BT218" s="421"/>
      <c r="BU218" s="425">
        <f>SUM(M218:BP218)</f>
        <v>0</v>
      </c>
      <c r="BV218" s="423"/>
      <c r="BW218" s="416"/>
      <c r="BX218" s="417"/>
      <c r="BY218" s="421"/>
      <c r="BZ218" s="425">
        <v>874648</v>
      </c>
      <c r="CA218" s="423"/>
      <c r="CB218" s="416"/>
      <c r="CC218" s="417"/>
      <c r="CD218" s="421"/>
      <c r="CE218" s="425">
        <v>0</v>
      </c>
      <c r="CF218" s="423"/>
      <c r="CG218" s="416"/>
      <c r="CH218" s="417"/>
      <c r="CI218" s="424"/>
      <c r="CJ218" s="425">
        <v>0</v>
      </c>
      <c r="CK218" s="423"/>
      <c r="CL218" s="416"/>
      <c r="CM218" s="417"/>
      <c r="CN218" s="424"/>
      <c r="CO218" s="425">
        <v>0</v>
      </c>
      <c r="CP218" s="423"/>
      <c r="CQ218" s="416"/>
      <c r="CR218" s="417"/>
      <c r="CS218" s="424"/>
      <c r="CT218" s="425">
        <v>0</v>
      </c>
      <c r="CU218" s="423"/>
      <c r="CV218" s="416"/>
      <c r="CW218" s="417"/>
      <c r="CX218" s="424"/>
      <c r="CY218" s="425">
        <v>0</v>
      </c>
      <c r="CZ218" s="423"/>
      <c r="DA218" s="416"/>
      <c r="DB218" s="417"/>
      <c r="DC218" s="424"/>
      <c r="DD218" s="425">
        <v>0</v>
      </c>
      <c r="DE218" s="423"/>
      <c r="DF218" s="416"/>
      <c r="DG218" s="417"/>
      <c r="DH218" s="424"/>
      <c r="DI218" s="425">
        <v>0</v>
      </c>
      <c r="DJ218" s="423"/>
      <c r="DK218" s="416"/>
      <c r="DL218" s="417"/>
      <c r="DM218" s="424"/>
      <c r="DN218" s="425">
        <v>0</v>
      </c>
      <c r="DO218" s="423"/>
      <c r="DP218" s="416"/>
      <c r="DQ218" s="417"/>
      <c r="DR218" s="424"/>
      <c r="DS218" s="425">
        <v>0</v>
      </c>
      <c r="DT218" s="423"/>
      <c r="DU218" s="416"/>
      <c r="DV218" s="417"/>
      <c r="DW218" s="424"/>
      <c r="DX218" s="425">
        <v>0</v>
      </c>
      <c r="DY218" s="423"/>
      <c r="DZ218" s="416"/>
      <c r="EA218" s="417"/>
      <c r="EB218" s="424"/>
      <c r="EC218" s="425">
        <v>56618</v>
      </c>
      <c r="ED218" s="423"/>
      <c r="EE218" s="416"/>
      <c r="EF218" s="417"/>
      <c r="EG218" s="424"/>
      <c r="EH218" s="425">
        <v>818030</v>
      </c>
      <c r="EI218" s="423"/>
      <c r="EJ218" s="416"/>
      <c r="EK218" s="417"/>
      <c r="EL218" s="421"/>
      <c r="EM218" s="425">
        <f t="shared" ref="EM218" si="29">SUM(CE218)</f>
        <v>0</v>
      </c>
      <c r="EN218" s="423"/>
      <c r="EP218" s="301"/>
      <c r="EQ218" s="290"/>
      <c r="ER218" s="290"/>
    </row>
    <row r="219" spans="4:148" hidden="1" x14ac:dyDescent="0.35">
      <c r="D219" s="301"/>
      <c r="F219" s="313"/>
      <c r="H219" s="416"/>
      <c r="I219" s="416"/>
      <c r="J219" s="416"/>
      <c r="K219" s="417"/>
      <c r="M219" s="416"/>
      <c r="N219" s="416"/>
      <c r="O219" s="416"/>
      <c r="P219" s="417"/>
      <c r="R219" s="416"/>
      <c r="S219" s="416"/>
      <c r="T219" s="416"/>
      <c r="U219" s="417"/>
      <c r="W219" s="416"/>
      <c r="X219" s="416"/>
      <c r="Y219" s="416"/>
      <c r="Z219" s="417"/>
      <c r="AB219" s="416"/>
      <c r="AC219" s="416"/>
      <c r="AD219" s="416"/>
      <c r="AE219" s="417"/>
      <c r="AG219" s="416"/>
      <c r="AH219" s="416"/>
      <c r="AI219" s="416"/>
      <c r="AJ219" s="417"/>
      <c r="AL219" s="416"/>
      <c r="AM219" s="416"/>
      <c r="AN219" s="416"/>
      <c r="AO219" s="417"/>
      <c r="AQ219" s="416"/>
      <c r="AR219" s="416"/>
      <c r="AS219" s="416"/>
      <c r="AT219" s="417"/>
      <c r="AV219" s="416"/>
      <c r="AW219" s="416"/>
      <c r="AX219" s="416"/>
      <c r="AY219" s="417"/>
      <c r="BA219" s="416"/>
      <c r="BB219" s="416"/>
      <c r="BC219" s="416"/>
      <c r="BD219" s="417"/>
      <c r="BF219" s="416"/>
      <c r="BG219" s="416"/>
      <c r="BH219" s="416"/>
      <c r="BI219" s="417"/>
      <c r="BK219" s="416"/>
      <c r="BL219" s="416"/>
      <c r="BM219" s="416"/>
      <c r="BN219" s="417"/>
      <c r="BP219" s="416"/>
      <c r="BQ219" s="416"/>
      <c r="BR219" s="416"/>
      <c r="BS219" s="417"/>
      <c r="BU219" s="416"/>
      <c r="BV219" s="416"/>
      <c r="BW219" s="416"/>
      <c r="BX219" s="417"/>
      <c r="BZ219" s="416"/>
      <c r="CA219" s="416"/>
      <c r="CB219" s="416"/>
      <c r="CC219" s="417"/>
      <c r="CE219" s="416"/>
      <c r="CF219" s="416"/>
      <c r="CG219" s="416"/>
      <c r="CH219" s="417"/>
      <c r="CJ219" s="416"/>
      <c r="CK219" s="416"/>
      <c r="CL219" s="416"/>
      <c r="CM219" s="417"/>
      <c r="CO219" s="416"/>
      <c r="CP219" s="416"/>
      <c r="CQ219" s="416"/>
      <c r="CR219" s="417"/>
      <c r="CT219" s="416"/>
      <c r="CU219" s="416"/>
      <c r="CV219" s="416"/>
      <c r="CW219" s="417"/>
      <c r="CY219" s="416"/>
      <c r="CZ219" s="416"/>
      <c r="DA219" s="416"/>
      <c r="DB219" s="417"/>
      <c r="DD219" s="416"/>
      <c r="DE219" s="416"/>
      <c r="DF219" s="416"/>
      <c r="DG219" s="417"/>
      <c r="DI219" s="416"/>
      <c r="DJ219" s="416"/>
      <c r="DK219" s="416"/>
      <c r="DL219" s="417"/>
      <c r="DN219" s="416"/>
      <c r="DO219" s="416"/>
      <c r="DP219" s="416"/>
      <c r="DQ219" s="417"/>
      <c r="DS219" s="416"/>
      <c r="DT219" s="416"/>
      <c r="DU219" s="416"/>
      <c r="DV219" s="417"/>
      <c r="DX219" s="416"/>
      <c r="DY219" s="416"/>
      <c r="DZ219" s="416"/>
      <c r="EA219" s="417"/>
      <c r="EC219" s="416"/>
      <c r="ED219" s="416"/>
      <c r="EE219" s="416"/>
      <c r="EF219" s="417"/>
      <c r="EH219" s="416"/>
      <c r="EI219" s="416"/>
      <c r="EJ219" s="416"/>
      <c r="EK219" s="417"/>
      <c r="EM219" s="416"/>
      <c r="EN219" s="416"/>
      <c r="EP219" s="301"/>
      <c r="EQ219" s="290"/>
      <c r="ER219" s="290"/>
    </row>
    <row r="220" spans="4:148" hidden="1" x14ac:dyDescent="0.35">
      <c r="D220" s="301" t="s">
        <v>401</v>
      </c>
      <c r="F220" s="313"/>
      <c r="H220" s="416">
        <f>SUM(H221:H221)</f>
        <v>0</v>
      </c>
      <c r="I220" s="416"/>
      <c r="J220" s="416"/>
      <c r="K220" s="417"/>
      <c r="L220" s="416"/>
      <c r="M220" s="416">
        <f>SUM(M221:M221)</f>
        <v>0</v>
      </c>
      <c r="N220" s="416"/>
      <c r="O220" s="416"/>
      <c r="P220" s="417"/>
      <c r="Q220" s="416"/>
      <c r="R220" s="416">
        <f>SUM(R221:R221)</f>
        <v>0</v>
      </c>
      <c r="S220" s="416"/>
      <c r="T220" s="416"/>
      <c r="U220" s="417"/>
      <c r="V220" s="416"/>
      <c r="W220" s="416">
        <f>SUM(W221:W221)</f>
        <v>0</v>
      </c>
      <c r="X220" s="416"/>
      <c r="Y220" s="416"/>
      <c r="Z220" s="417"/>
      <c r="AA220" s="416"/>
      <c r="AB220" s="416">
        <f>SUM(AB221:AB221)</f>
        <v>0</v>
      </c>
      <c r="AC220" s="416"/>
      <c r="AD220" s="416"/>
      <c r="AE220" s="417"/>
      <c r="AF220" s="416"/>
      <c r="AG220" s="416">
        <f>SUM(AG221:AG221)</f>
        <v>0</v>
      </c>
      <c r="AH220" s="416"/>
      <c r="AI220" s="416"/>
      <c r="AJ220" s="417"/>
      <c r="AK220" s="416"/>
      <c r="AL220" s="416">
        <f>SUM(AL221:AL221)</f>
        <v>0</v>
      </c>
      <c r="AM220" s="416"/>
      <c r="AN220" s="416"/>
      <c r="AO220" s="417"/>
      <c r="AP220" s="416"/>
      <c r="AQ220" s="416">
        <f>SUM(AQ221:AQ221)</f>
        <v>0</v>
      </c>
      <c r="AR220" s="416"/>
      <c r="AS220" s="416"/>
      <c r="AT220" s="417"/>
      <c r="AU220" s="416"/>
      <c r="AV220" s="416">
        <f>SUM(AV221:AV221)</f>
        <v>0</v>
      </c>
      <c r="AW220" s="416"/>
      <c r="AX220" s="416"/>
      <c r="AY220" s="417"/>
      <c r="AZ220" s="416"/>
      <c r="BA220" s="416">
        <f>SUM(BA221:BA221)</f>
        <v>0</v>
      </c>
      <c r="BB220" s="416"/>
      <c r="BC220" s="416"/>
      <c r="BD220" s="417"/>
      <c r="BE220" s="416"/>
      <c r="BF220" s="416">
        <f>SUM(BF221:BF221)</f>
        <v>0</v>
      </c>
      <c r="BG220" s="416"/>
      <c r="BH220" s="416"/>
      <c r="BI220" s="417"/>
      <c r="BJ220" s="416"/>
      <c r="BK220" s="416">
        <f>SUM(BK221:BK221)</f>
        <v>0</v>
      </c>
      <c r="BL220" s="416"/>
      <c r="BM220" s="416"/>
      <c r="BN220" s="417"/>
      <c r="BO220" s="416"/>
      <c r="BP220" s="416">
        <f>SUM(BP221:BP221)</f>
        <v>0</v>
      </c>
      <c r="BQ220" s="416"/>
      <c r="BR220" s="416"/>
      <c r="BS220" s="417"/>
      <c r="BU220" s="416">
        <f>SUM(BU221:BU221)</f>
        <v>0</v>
      </c>
      <c r="BV220" s="416"/>
      <c r="BW220" s="416"/>
      <c r="BX220" s="417"/>
      <c r="BZ220" s="416">
        <f>SUM(BZ221:BZ221)</f>
        <v>0</v>
      </c>
      <c r="CA220" s="416"/>
      <c r="CB220" s="416"/>
      <c r="CC220" s="417"/>
      <c r="CD220" s="416"/>
      <c r="CE220" s="416">
        <f>SUM(CE221:CE221)</f>
        <v>0</v>
      </c>
      <c r="CF220" s="416"/>
      <c r="CG220" s="416"/>
      <c r="CH220" s="417"/>
      <c r="CI220" s="416"/>
      <c r="CJ220" s="416">
        <f>SUM(CJ221:CJ221)</f>
        <v>0</v>
      </c>
      <c r="CK220" s="416"/>
      <c r="CL220" s="416"/>
      <c r="CM220" s="417"/>
      <c r="CN220" s="416"/>
      <c r="CO220" s="416">
        <f>SUM(CO221:CO221)</f>
        <v>0</v>
      </c>
      <c r="CP220" s="416"/>
      <c r="CQ220" s="416"/>
      <c r="CR220" s="417"/>
      <c r="CS220" s="416"/>
      <c r="CT220" s="416">
        <f>SUM(CT221:CT221)</f>
        <v>0</v>
      </c>
      <c r="CU220" s="416"/>
      <c r="CV220" s="416"/>
      <c r="CW220" s="417"/>
      <c r="CX220" s="416"/>
      <c r="CY220" s="416">
        <f>SUM(CY221:CY221)</f>
        <v>0</v>
      </c>
      <c r="CZ220" s="416"/>
      <c r="DA220" s="416"/>
      <c r="DB220" s="417"/>
      <c r="DC220" s="416"/>
      <c r="DD220" s="416">
        <f>SUM(DD221:DD221)</f>
        <v>0</v>
      </c>
      <c r="DE220" s="416"/>
      <c r="DF220" s="416"/>
      <c r="DG220" s="417"/>
      <c r="DH220" s="416"/>
      <c r="DI220" s="416">
        <f>SUM(DI221:DI221)</f>
        <v>0</v>
      </c>
      <c r="DJ220" s="416"/>
      <c r="DK220" s="416"/>
      <c r="DL220" s="417"/>
      <c r="DM220" s="416"/>
      <c r="DN220" s="416">
        <f>SUM(DN221:DN221)</f>
        <v>0</v>
      </c>
      <c r="DO220" s="416"/>
      <c r="DP220" s="416"/>
      <c r="DQ220" s="417"/>
      <c r="DR220" s="416"/>
      <c r="DS220" s="416">
        <f>SUM(DS221:DS221)</f>
        <v>0</v>
      </c>
      <c r="DT220" s="416"/>
      <c r="DU220" s="416"/>
      <c r="DV220" s="417"/>
      <c r="DW220" s="416"/>
      <c r="DX220" s="416">
        <f>SUM(DX221:DX221)</f>
        <v>0</v>
      </c>
      <c r="DY220" s="416"/>
      <c r="DZ220" s="416"/>
      <c r="EA220" s="417"/>
      <c r="EB220" s="416"/>
      <c r="EC220" s="416">
        <f>SUM(EC221:EC221)</f>
        <v>0</v>
      </c>
      <c r="ED220" s="416"/>
      <c r="EE220" s="416"/>
      <c r="EF220" s="417"/>
      <c r="EG220" s="416"/>
      <c r="EH220" s="416">
        <f>SUM(EH221:EH221)</f>
        <v>0</v>
      </c>
      <c r="EI220" s="416"/>
      <c r="EJ220" s="416"/>
      <c r="EK220" s="417"/>
      <c r="EM220" s="416">
        <f>SUM(EM221:EM221)</f>
        <v>0</v>
      </c>
      <c r="EN220" s="416"/>
      <c r="EP220" s="301"/>
      <c r="EQ220" s="290"/>
      <c r="ER220" s="290"/>
    </row>
    <row r="221" spans="4:148" hidden="1" x14ac:dyDescent="0.35">
      <c r="D221" s="301" t="s">
        <v>338</v>
      </c>
      <c r="F221" s="313"/>
      <c r="G221" s="421"/>
      <c r="H221" s="425">
        <v>0</v>
      </c>
      <c r="I221" s="423"/>
      <c r="J221" s="416"/>
      <c r="K221" s="417"/>
      <c r="L221" s="421"/>
      <c r="M221" s="425">
        <v>0</v>
      </c>
      <c r="N221" s="423"/>
      <c r="O221" s="416"/>
      <c r="P221" s="417"/>
      <c r="Q221" s="424"/>
      <c r="R221" s="425">
        <v>0</v>
      </c>
      <c r="S221" s="423"/>
      <c r="T221" s="416"/>
      <c r="U221" s="417"/>
      <c r="V221" s="424"/>
      <c r="W221" s="425">
        <v>0</v>
      </c>
      <c r="X221" s="423"/>
      <c r="Y221" s="416"/>
      <c r="Z221" s="417"/>
      <c r="AA221" s="424"/>
      <c r="AB221" s="425">
        <v>0</v>
      </c>
      <c r="AC221" s="423"/>
      <c r="AD221" s="416"/>
      <c r="AE221" s="417"/>
      <c r="AF221" s="424"/>
      <c r="AG221" s="425">
        <v>0</v>
      </c>
      <c r="AH221" s="423"/>
      <c r="AI221" s="416"/>
      <c r="AJ221" s="417"/>
      <c r="AK221" s="424"/>
      <c r="AL221" s="425">
        <v>0</v>
      </c>
      <c r="AM221" s="423"/>
      <c r="AN221" s="416"/>
      <c r="AO221" s="417"/>
      <c r="AP221" s="424"/>
      <c r="AQ221" s="425">
        <v>0</v>
      </c>
      <c r="AR221" s="423"/>
      <c r="AS221" s="416"/>
      <c r="AT221" s="417"/>
      <c r="AU221" s="424"/>
      <c r="AV221" s="425">
        <v>0</v>
      </c>
      <c r="AW221" s="423"/>
      <c r="AX221" s="416"/>
      <c r="AY221" s="417"/>
      <c r="AZ221" s="424"/>
      <c r="BA221" s="425">
        <v>0</v>
      </c>
      <c r="BB221" s="423"/>
      <c r="BC221" s="416"/>
      <c r="BD221" s="417"/>
      <c r="BE221" s="424"/>
      <c r="BF221" s="425">
        <v>0</v>
      </c>
      <c r="BG221" s="423"/>
      <c r="BH221" s="416"/>
      <c r="BI221" s="417"/>
      <c r="BJ221" s="424"/>
      <c r="BK221" s="425">
        <v>0</v>
      </c>
      <c r="BL221" s="423"/>
      <c r="BM221" s="416"/>
      <c r="BN221" s="417"/>
      <c r="BO221" s="424"/>
      <c r="BP221" s="425">
        <v>0</v>
      </c>
      <c r="BQ221" s="423"/>
      <c r="BR221" s="416"/>
      <c r="BS221" s="417"/>
      <c r="BT221" s="421"/>
      <c r="BU221" s="425">
        <f>SUM(M221:BP221)</f>
        <v>0</v>
      </c>
      <c r="BV221" s="423"/>
      <c r="BW221" s="416"/>
      <c r="BX221" s="417"/>
      <c r="BY221" s="421"/>
      <c r="BZ221" s="425">
        <v>0</v>
      </c>
      <c r="CA221" s="423"/>
      <c r="CB221" s="416"/>
      <c r="CC221" s="417"/>
      <c r="CD221" s="421"/>
      <c r="CE221" s="425">
        <v>0</v>
      </c>
      <c r="CF221" s="423"/>
      <c r="CG221" s="416"/>
      <c r="CH221" s="417"/>
      <c r="CI221" s="424"/>
      <c r="CJ221" s="425">
        <v>0</v>
      </c>
      <c r="CK221" s="423"/>
      <c r="CL221" s="416"/>
      <c r="CM221" s="417"/>
      <c r="CN221" s="424"/>
      <c r="CO221" s="425">
        <v>0</v>
      </c>
      <c r="CP221" s="423"/>
      <c r="CQ221" s="416"/>
      <c r="CR221" s="417"/>
      <c r="CS221" s="424"/>
      <c r="CT221" s="425">
        <v>0</v>
      </c>
      <c r="CU221" s="423"/>
      <c r="CV221" s="416"/>
      <c r="CW221" s="417"/>
      <c r="CX221" s="424"/>
      <c r="CY221" s="425">
        <v>0</v>
      </c>
      <c r="CZ221" s="423"/>
      <c r="DA221" s="416"/>
      <c r="DB221" s="417"/>
      <c r="DC221" s="424"/>
      <c r="DD221" s="425">
        <v>0</v>
      </c>
      <c r="DE221" s="423"/>
      <c r="DF221" s="416"/>
      <c r="DG221" s="417"/>
      <c r="DH221" s="424"/>
      <c r="DI221" s="425">
        <v>0</v>
      </c>
      <c r="DJ221" s="423"/>
      <c r="DK221" s="416"/>
      <c r="DL221" s="417"/>
      <c r="DM221" s="424"/>
      <c r="DN221" s="425">
        <v>0</v>
      </c>
      <c r="DO221" s="423"/>
      <c r="DP221" s="416"/>
      <c r="DQ221" s="417"/>
      <c r="DR221" s="424"/>
      <c r="DS221" s="425">
        <v>0</v>
      </c>
      <c r="DT221" s="423"/>
      <c r="DU221" s="416"/>
      <c r="DV221" s="417"/>
      <c r="DW221" s="424"/>
      <c r="DX221" s="425">
        <v>0</v>
      </c>
      <c r="DY221" s="423"/>
      <c r="DZ221" s="416"/>
      <c r="EA221" s="417"/>
      <c r="EB221" s="424"/>
      <c r="EC221" s="425">
        <v>0</v>
      </c>
      <c r="ED221" s="423"/>
      <c r="EE221" s="416"/>
      <c r="EF221" s="417"/>
      <c r="EG221" s="424"/>
      <c r="EH221" s="425">
        <v>0</v>
      </c>
      <c r="EI221" s="423"/>
      <c r="EJ221" s="416"/>
      <c r="EK221" s="417"/>
      <c r="EL221" s="421"/>
      <c r="EM221" s="425">
        <f>SUM(CE221:EH221)</f>
        <v>0</v>
      </c>
      <c r="EN221" s="423"/>
      <c r="EP221" s="301"/>
      <c r="EQ221" s="290"/>
      <c r="ER221" s="290"/>
    </row>
    <row r="222" spans="4:148" hidden="1" x14ac:dyDescent="0.35">
      <c r="D222" s="434"/>
      <c r="F222" s="313"/>
      <c r="H222" s="416"/>
      <c r="I222" s="416"/>
      <c r="J222" s="416"/>
      <c r="K222" s="417"/>
      <c r="L222" s="416"/>
      <c r="M222" s="416"/>
      <c r="N222" s="416"/>
      <c r="O222" s="416"/>
      <c r="P222" s="417"/>
      <c r="Q222" s="416"/>
      <c r="R222" s="416"/>
      <c r="S222" s="416"/>
      <c r="T222" s="416"/>
      <c r="U222" s="417"/>
      <c r="V222" s="416"/>
      <c r="W222" s="416"/>
      <c r="X222" s="416"/>
      <c r="Y222" s="416"/>
      <c r="Z222" s="417"/>
      <c r="AA222" s="416"/>
      <c r="AB222" s="416"/>
      <c r="AC222" s="416"/>
      <c r="AD222" s="416"/>
      <c r="AE222" s="417"/>
      <c r="AF222" s="416"/>
      <c r="AG222" s="416"/>
      <c r="AH222" s="416"/>
      <c r="AI222" s="416"/>
      <c r="AJ222" s="417"/>
      <c r="AK222" s="416"/>
      <c r="AL222" s="416"/>
      <c r="AM222" s="416"/>
      <c r="AN222" s="416"/>
      <c r="AO222" s="417"/>
      <c r="AP222" s="416"/>
      <c r="AQ222" s="416"/>
      <c r="AR222" s="416"/>
      <c r="AS222" s="416"/>
      <c r="AT222" s="417"/>
      <c r="AU222" s="416"/>
      <c r="AV222" s="416"/>
      <c r="AW222" s="416"/>
      <c r="AX222" s="416"/>
      <c r="AY222" s="417"/>
      <c r="AZ222" s="416"/>
      <c r="BA222" s="416"/>
      <c r="BB222" s="416"/>
      <c r="BC222" s="416"/>
      <c r="BD222" s="417"/>
      <c r="BE222" s="416"/>
      <c r="BF222" s="416"/>
      <c r="BG222" s="416"/>
      <c r="BH222" s="416"/>
      <c r="BI222" s="417"/>
      <c r="BJ222" s="416"/>
      <c r="BK222" s="416"/>
      <c r="BL222" s="416"/>
      <c r="BM222" s="416"/>
      <c r="BN222" s="417"/>
      <c r="BO222" s="416"/>
      <c r="BP222" s="416"/>
      <c r="BQ222" s="416"/>
      <c r="BR222" s="416"/>
      <c r="BS222" s="417"/>
      <c r="BT222" s="416"/>
      <c r="BU222" s="416"/>
      <c r="BV222" s="416"/>
      <c r="BW222" s="416"/>
      <c r="BX222" s="417"/>
      <c r="BY222" s="416"/>
      <c r="BZ222" s="416"/>
      <c r="CA222" s="416"/>
      <c r="CB222" s="416"/>
      <c r="CC222" s="417"/>
      <c r="CD222" s="416"/>
      <c r="CE222" s="416"/>
      <c r="CF222" s="416"/>
      <c r="CG222" s="416"/>
      <c r="CH222" s="417"/>
      <c r="CI222" s="416"/>
      <c r="CJ222" s="416"/>
      <c r="CK222" s="416"/>
      <c r="CL222" s="416"/>
      <c r="CM222" s="417"/>
      <c r="CN222" s="416"/>
      <c r="CO222" s="416"/>
      <c r="CP222" s="416"/>
      <c r="CQ222" s="416"/>
      <c r="CR222" s="417"/>
      <c r="CS222" s="416"/>
      <c r="CT222" s="416"/>
      <c r="CU222" s="416"/>
      <c r="CV222" s="416"/>
      <c r="CW222" s="417"/>
      <c r="CX222" s="416"/>
      <c r="CY222" s="416"/>
      <c r="CZ222" s="416"/>
      <c r="DA222" s="416"/>
      <c r="DB222" s="417"/>
      <c r="DC222" s="416"/>
      <c r="DD222" s="416"/>
      <c r="DE222" s="416"/>
      <c r="DF222" s="416"/>
      <c r="DG222" s="417"/>
      <c r="DH222" s="416"/>
      <c r="DI222" s="416"/>
      <c r="DJ222" s="416"/>
      <c r="DK222" s="416"/>
      <c r="DL222" s="417"/>
      <c r="DM222" s="416"/>
      <c r="DN222" s="416"/>
      <c r="DO222" s="416"/>
      <c r="DP222" s="416"/>
      <c r="DQ222" s="417"/>
      <c r="DR222" s="416"/>
      <c r="DS222" s="416"/>
      <c r="DT222" s="416"/>
      <c r="DU222" s="416"/>
      <c r="DV222" s="417"/>
      <c r="DW222" s="416"/>
      <c r="DX222" s="416"/>
      <c r="DY222" s="416"/>
      <c r="DZ222" s="416"/>
      <c r="EA222" s="417"/>
      <c r="EB222" s="416"/>
      <c r="EC222" s="416"/>
      <c r="ED222" s="416"/>
      <c r="EE222" s="416"/>
      <c r="EF222" s="417"/>
      <c r="EG222" s="416"/>
      <c r="EH222" s="416"/>
      <c r="EI222" s="416"/>
      <c r="EJ222" s="416"/>
      <c r="EK222" s="417"/>
      <c r="EL222" s="416"/>
      <c r="EM222" s="416"/>
      <c r="EO222" s="435"/>
      <c r="EP222" s="301"/>
      <c r="EQ222" s="290"/>
      <c r="ER222" s="290"/>
    </row>
    <row r="223" spans="4:148" s="290" customFormat="1" hidden="1" x14ac:dyDescent="0.35">
      <c r="D223" s="314" t="s">
        <v>446</v>
      </c>
      <c r="F223" s="316"/>
      <c r="H223" s="412">
        <v>0</v>
      </c>
      <c r="I223" s="412"/>
      <c r="J223" s="412"/>
      <c r="K223" s="413"/>
      <c r="L223" s="412"/>
      <c r="M223" s="412">
        <f>SUM(M224:M226)</f>
        <v>0</v>
      </c>
      <c r="N223" s="412"/>
      <c r="O223" s="412"/>
      <c r="P223" s="413"/>
      <c r="Q223" s="412"/>
      <c r="R223" s="412">
        <f>SUM(R224:R226)</f>
        <v>0</v>
      </c>
      <c r="S223" s="412"/>
      <c r="T223" s="412"/>
      <c r="U223" s="413"/>
      <c r="V223" s="412"/>
      <c r="W223" s="412">
        <f>SUM(W224:W226)</f>
        <v>0</v>
      </c>
      <c r="X223" s="412"/>
      <c r="Y223" s="412"/>
      <c r="Z223" s="413"/>
      <c r="AA223" s="412"/>
      <c r="AB223" s="412">
        <f>SUM(AB224:AB226)</f>
        <v>0</v>
      </c>
      <c r="AC223" s="412"/>
      <c r="AD223" s="412"/>
      <c r="AE223" s="413"/>
      <c r="AF223" s="412"/>
      <c r="AG223" s="412">
        <f>SUM(AG224:AG226)</f>
        <v>0</v>
      </c>
      <c r="AH223" s="412"/>
      <c r="AI223" s="412"/>
      <c r="AJ223" s="413"/>
      <c r="AK223" s="412"/>
      <c r="AL223" s="412">
        <f>SUM(AL224:AL226)</f>
        <v>0</v>
      </c>
      <c r="AM223" s="412"/>
      <c r="AN223" s="412"/>
      <c r="AO223" s="413"/>
      <c r="AP223" s="412"/>
      <c r="AQ223" s="412">
        <f>SUM(AQ224:AQ226)</f>
        <v>0</v>
      </c>
      <c r="AR223" s="412"/>
      <c r="AS223" s="412"/>
      <c r="AT223" s="413"/>
      <c r="AU223" s="412"/>
      <c r="AV223" s="412">
        <f>SUM(AV224:AV226)</f>
        <v>0</v>
      </c>
      <c r="AW223" s="412"/>
      <c r="AX223" s="412"/>
      <c r="AY223" s="413"/>
      <c r="AZ223" s="412"/>
      <c r="BA223" s="412">
        <f>SUM(BA224:BA226)</f>
        <v>0</v>
      </c>
      <c r="BB223" s="412"/>
      <c r="BC223" s="412"/>
      <c r="BD223" s="413"/>
      <c r="BE223" s="412"/>
      <c r="BF223" s="412">
        <f>SUM(BF224:BF226)</f>
        <v>0</v>
      </c>
      <c r="BG223" s="412"/>
      <c r="BH223" s="412"/>
      <c r="BI223" s="413"/>
      <c r="BJ223" s="412"/>
      <c r="BK223" s="412">
        <f>SUM(BK224:BK226)</f>
        <v>0</v>
      </c>
      <c r="BL223" s="412"/>
      <c r="BM223" s="412"/>
      <c r="BN223" s="413"/>
      <c r="BO223" s="412"/>
      <c r="BP223" s="412">
        <f>SUM(BP224:BP226)</f>
        <v>0</v>
      </c>
      <c r="BQ223" s="412"/>
      <c r="BR223" s="412"/>
      <c r="BS223" s="413"/>
      <c r="BT223" s="412"/>
      <c r="BU223" s="412">
        <f>SUM(BU224:BU226)</f>
        <v>0</v>
      </c>
      <c r="BV223" s="412"/>
      <c r="BW223" s="412"/>
      <c r="BX223" s="413"/>
      <c r="BY223" s="412"/>
      <c r="BZ223" s="412">
        <v>0</v>
      </c>
      <c r="CA223" s="412"/>
      <c r="CB223" s="412"/>
      <c r="CC223" s="413"/>
      <c r="CD223" s="412"/>
      <c r="CE223" s="412">
        <f>SUM(CE224:CE226)</f>
        <v>0</v>
      </c>
      <c r="CF223" s="412"/>
      <c r="CG223" s="412"/>
      <c r="CH223" s="413"/>
      <c r="CI223" s="412"/>
      <c r="CJ223" s="412">
        <f>SUM(CJ224:CJ226)</f>
        <v>0</v>
      </c>
      <c r="CK223" s="412"/>
      <c r="CL223" s="412"/>
      <c r="CM223" s="413"/>
      <c r="CN223" s="412"/>
      <c r="CO223" s="412">
        <f>SUM(CO224:CO226)</f>
        <v>0</v>
      </c>
      <c r="CP223" s="412"/>
      <c r="CQ223" s="412"/>
      <c r="CR223" s="413"/>
      <c r="CS223" s="412"/>
      <c r="CT223" s="412">
        <f>SUM(CT224:CT226)</f>
        <v>0</v>
      </c>
      <c r="CU223" s="412"/>
      <c r="CV223" s="412"/>
      <c r="CW223" s="413"/>
      <c r="CX223" s="412"/>
      <c r="CY223" s="412">
        <f>SUM(CY224:CY226)</f>
        <v>0</v>
      </c>
      <c r="CZ223" s="412"/>
      <c r="DA223" s="412"/>
      <c r="DB223" s="413"/>
      <c r="DC223" s="412"/>
      <c r="DD223" s="412">
        <f>SUM(DD224:DD226)</f>
        <v>0</v>
      </c>
      <c r="DE223" s="412"/>
      <c r="DF223" s="412"/>
      <c r="DG223" s="413"/>
      <c r="DH223" s="412"/>
      <c r="DI223" s="412">
        <f>SUM(DI224:DI226)</f>
        <v>0</v>
      </c>
      <c r="DJ223" s="412"/>
      <c r="DK223" s="412"/>
      <c r="DL223" s="413"/>
      <c r="DM223" s="412"/>
      <c r="DN223" s="412">
        <f>SUM(DN224:DN226)</f>
        <v>0</v>
      </c>
      <c r="DO223" s="412"/>
      <c r="DP223" s="412"/>
      <c r="DQ223" s="413"/>
      <c r="DR223" s="412"/>
      <c r="DS223" s="412">
        <f>SUM(DS224:DS226)</f>
        <v>0</v>
      </c>
      <c r="DT223" s="412"/>
      <c r="DU223" s="412"/>
      <c r="DV223" s="413"/>
      <c r="DW223" s="412"/>
      <c r="DX223" s="412">
        <f>SUM(DX224:DX226)</f>
        <v>0</v>
      </c>
      <c r="DY223" s="412"/>
      <c r="DZ223" s="412"/>
      <c r="EA223" s="413"/>
      <c r="EB223" s="412"/>
      <c r="EC223" s="412">
        <f>SUM(EC224:EC226)</f>
        <v>0</v>
      </c>
      <c r="ED223" s="412"/>
      <c r="EE223" s="412"/>
      <c r="EF223" s="413"/>
      <c r="EG223" s="412"/>
      <c r="EH223" s="412">
        <f>SUM(EH224:EH226)</f>
        <v>0</v>
      </c>
      <c r="EI223" s="412"/>
      <c r="EJ223" s="416"/>
      <c r="EK223" s="417"/>
      <c r="EL223" s="412"/>
      <c r="EM223" s="412">
        <f>SUM(EM224:EM226)</f>
        <v>0</v>
      </c>
      <c r="EP223" s="314"/>
    </row>
    <row r="224" spans="4:148" hidden="1" x14ac:dyDescent="0.35">
      <c r="D224" s="301" t="s">
        <v>338</v>
      </c>
      <c r="F224" s="313"/>
      <c r="G224" s="320"/>
      <c r="H224" s="414">
        <f>H234+H254</f>
        <v>0</v>
      </c>
      <c r="I224" s="415"/>
      <c r="J224" s="416"/>
      <c r="K224" s="417"/>
      <c r="L224" s="418"/>
      <c r="M224" s="414">
        <f>M234+M254</f>
        <v>0</v>
      </c>
      <c r="N224" s="415"/>
      <c r="O224" s="416"/>
      <c r="P224" s="417"/>
      <c r="Q224" s="418"/>
      <c r="R224" s="414">
        <f>R234+R254</f>
        <v>0</v>
      </c>
      <c r="S224" s="415"/>
      <c r="T224" s="416"/>
      <c r="U224" s="417"/>
      <c r="V224" s="418"/>
      <c r="W224" s="414">
        <f>W234+W254</f>
        <v>0</v>
      </c>
      <c r="X224" s="415"/>
      <c r="Y224" s="416"/>
      <c r="Z224" s="417"/>
      <c r="AA224" s="418"/>
      <c r="AB224" s="414">
        <f>AB234+AB254</f>
        <v>0</v>
      </c>
      <c r="AC224" s="415"/>
      <c r="AD224" s="416"/>
      <c r="AE224" s="417"/>
      <c r="AF224" s="418"/>
      <c r="AG224" s="414">
        <f>AG234+AG254</f>
        <v>0</v>
      </c>
      <c r="AH224" s="415"/>
      <c r="AI224" s="416"/>
      <c r="AJ224" s="417"/>
      <c r="AK224" s="418"/>
      <c r="AL224" s="414">
        <f>AL234+AL254</f>
        <v>0</v>
      </c>
      <c r="AM224" s="415"/>
      <c r="AN224" s="416"/>
      <c r="AO224" s="417"/>
      <c r="AP224" s="418"/>
      <c r="AQ224" s="414">
        <f>AQ234+AQ254</f>
        <v>0</v>
      </c>
      <c r="AR224" s="415"/>
      <c r="AS224" s="416"/>
      <c r="AT224" s="417"/>
      <c r="AU224" s="418"/>
      <c r="AV224" s="414">
        <f>AV234+AV254</f>
        <v>0</v>
      </c>
      <c r="AW224" s="415"/>
      <c r="AX224" s="416"/>
      <c r="AY224" s="417"/>
      <c r="AZ224" s="418"/>
      <c r="BA224" s="414">
        <f>BA234+BA254</f>
        <v>0</v>
      </c>
      <c r="BB224" s="415"/>
      <c r="BC224" s="416"/>
      <c r="BD224" s="417"/>
      <c r="BE224" s="418"/>
      <c r="BF224" s="414">
        <f>BF234+BF254</f>
        <v>0</v>
      </c>
      <c r="BG224" s="415"/>
      <c r="BH224" s="416"/>
      <c r="BI224" s="417"/>
      <c r="BJ224" s="418"/>
      <c r="BK224" s="414">
        <f>BK234+BK254</f>
        <v>0</v>
      </c>
      <c r="BL224" s="415"/>
      <c r="BM224" s="416"/>
      <c r="BN224" s="417"/>
      <c r="BO224" s="418"/>
      <c r="BP224" s="414">
        <f>BP234+BP254</f>
        <v>0</v>
      </c>
      <c r="BQ224" s="415"/>
      <c r="BR224" s="416"/>
      <c r="BS224" s="417"/>
      <c r="BT224" s="418"/>
      <c r="BU224" s="414">
        <f>BU234+BU229+BU254+BU239+BU244+BU249</f>
        <v>0</v>
      </c>
      <c r="BV224" s="415"/>
      <c r="BW224" s="416"/>
      <c r="BX224" s="417"/>
      <c r="BY224" s="418"/>
      <c r="BZ224" s="414">
        <f>BZ234+BZ254</f>
        <v>0</v>
      </c>
      <c r="CA224" s="415"/>
      <c r="CB224" s="416"/>
      <c r="CC224" s="417"/>
      <c r="CD224" s="418"/>
      <c r="CE224" s="414">
        <f>CE234+CE254</f>
        <v>0</v>
      </c>
      <c r="CF224" s="415"/>
      <c r="CG224" s="416"/>
      <c r="CH224" s="417"/>
      <c r="CI224" s="418"/>
      <c r="CJ224" s="414">
        <f>CJ234+CJ254</f>
        <v>0</v>
      </c>
      <c r="CK224" s="415"/>
      <c r="CL224" s="416"/>
      <c r="CM224" s="417"/>
      <c r="CN224" s="418"/>
      <c r="CO224" s="414">
        <f>CO234+CO254</f>
        <v>0</v>
      </c>
      <c r="CP224" s="415"/>
      <c r="CQ224" s="416"/>
      <c r="CR224" s="417"/>
      <c r="CS224" s="418"/>
      <c r="CT224" s="414">
        <f>CT234+CT254</f>
        <v>0</v>
      </c>
      <c r="CU224" s="415"/>
      <c r="CV224" s="416"/>
      <c r="CW224" s="417"/>
      <c r="CX224" s="418"/>
      <c r="CY224" s="414">
        <f>CY234+CY254</f>
        <v>0</v>
      </c>
      <c r="CZ224" s="415"/>
      <c r="DA224" s="416"/>
      <c r="DB224" s="417"/>
      <c r="DC224" s="418"/>
      <c r="DD224" s="414">
        <f>DD234+DD254</f>
        <v>0</v>
      </c>
      <c r="DE224" s="415"/>
      <c r="DF224" s="416"/>
      <c r="DG224" s="417"/>
      <c r="DH224" s="418"/>
      <c r="DI224" s="414">
        <f>DI234+DI254</f>
        <v>0</v>
      </c>
      <c r="DJ224" s="415"/>
      <c r="DK224" s="416"/>
      <c r="DL224" s="417"/>
      <c r="DM224" s="418"/>
      <c r="DN224" s="414">
        <f>DN234+DN254</f>
        <v>0</v>
      </c>
      <c r="DO224" s="415"/>
      <c r="DP224" s="416"/>
      <c r="DQ224" s="417"/>
      <c r="DR224" s="418"/>
      <c r="DS224" s="414">
        <f>DS234+DS254</f>
        <v>0</v>
      </c>
      <c r="DT224" s="415"/>
      <c r="DU224" s="416"/>
      <c r="DV224" s="417"/>
      <c r="DW224" s="418"/>
      <c r="DX224" s="414">
        <f>DX234+DX254</f>
        <v>0</v>
      </c>
      <c r="DY224" s="415"/>
      <c r="DZ224" s="416"/>
      <c r="EA224" s="417"/>
      <c r="EB224" s="418"/>
      <c r="EC224" s="414">
        <f>EC234+EC254</f>
        <v>0</v>
      </c>
      <c r="ED224" s="415"/>
      <c r="EE224" s="416"/>
      <c r="EF224" s="417"/>
      <c r="EG224" s="418"/>
      <c r="EH224" s="414">
        <f>EH234+EH254</f>
        <v>0</v>
      </c>
      <c r="EI224" s="415"/>
      <c r="EJ224" s="416"/>
      <c r="EK224" s="417"/>
      <c r="EL224" s="418"/>
      <c r="EM224" s="414">
        <f>EM234+EM229+EM254+EM239+EM244+EM249</f>
        <v>0</v>
      </c>
      <c r="EN224" s="415"/>
      <c r="EP224" s="301"/>
      <c r="EQ224" s="290"/>
      <c r="ER224" s="290"/>
    </row>
    <row r="225" spans="4:148" hidden="1" x14ac:dyDescent="0.35">
      <c r="D225" s="301" t="s">
        <v>447</v>
      </c>
      <c r="F225" s="313"/>
      <c r="G225" s="313"/>
      <c r="H225" s="416">
        <f>H235+H255</f>
        <v>0</v>
      </c>
      <c r="I225" s="420"/>
      <c r="J225" s="416"/>
      <c r="K225" s="417"/>
      <c r="L225" s="417"/>
      <c r="M225" s="416">
        <f>M235+M255</f>
        <v>0</v>
      </c>
      <c r="N225" s="420"/>
      <c r="O225" s="416"/>
      <c r="P225" s="417"/>
      <c r="Q225" s="417"/>
      <c r="R225" s="416">
        <f>R235+R255</f>
        <v>0</v>
      </c>
      <c r="S225" s="420"/>
      <c r="T225" s="416"/>
      <c r="U225" s="417"/>
      <c r="V225" s="417"/>
      <c r="W225" s="416">
        <f>W235+W255</f>
        <v>0</v>
      </c>
      <c r="X225" s="420"/>
      <c r="Y225" s="416"/>
      <c r="Z225" s="417"/>
      <c r="AA225" s="417"/>
      <c r="AB225" s="416">
        <f>AB235+AB255</f>
        <v>0</v>
      </c>
      <c r="AC225" s="420"/>
      <c r="AD225" s="416"/>
      <c r="AE225" s="417"/>
      <c r="AF225" s="417"/>
      <c r="AG225" s="416">
        <f>AG235+AG255</f>
        <v>0</v>
      </c>
      <c r="AH225" s="420"/>
      <c r="AI225" s="416"/>
      <c r="AJ225" s="417"/>
      <c r="AK225" s="417"/>
      <c r="AL225" s="416">
        <f>AL235+AL255</f>
        <v>0</v>
      </c>
      <c r="AM225" s="420"/>
      <c r="AN225" s="416"/>
      <c r="AO225" s="417"/>
      <c r="AP225" s="417"/>
      <c r="AQ225" s="416">
        <f>AQ235+AQ255</f>
        <v>0</v>
      </c>
      <c r="AR225" s="420"/>
      <c r="AS225" s="416"/>
      <c r="AT225" s="417"/>
      <c r="AU225" s="417"/>
      <c r="AV225" s="416">
        <f>AV235+AV255</f>
        <v>0</v>
      </c>
      <c r="AW225" s="420"/>
      <c r="AX225" s="416"/>
      <c r="AY225" s="417"/>
      <c r="AZ225" s="417"/>
      <c r="BA225" s="416">
        <f>BA235+BA255</f>
        <v>0</v>
      </c>
      <c r="BB225" s="420"/>
      <c r="BC225" s="416"/>
      <c r="BD225" s="417"/>
      <c r="BE225" s="417"/>
      <c r="BF225" s="416">
        <f>BF235+BF255</f>
        <v>0</v>
      </c>
      <c r="BG225" s="420"/>
      <c r="BH225" s="416"/>
      <c r="BI225" s="417"/>
      <c r="BJ225" s="417"/>
      <c r="BK225" s="416">
        <f>BK235+BK255</f>
        <v>0</v>
      </c>
      <c r="BL225" s="420"/>
      <c r="BM225" s="416"/>
      <c r="BN225" s="417"/>
      <c r="BO225" s="417"/>
      <c r="BP225" s="416">
        <f>BP235+BP255</f>
        <v>0</v>
      </c>
      <c r="BQ225" s="420"/>
      <c r="BR225" s="416"/>
      <c r="BS225" s="417"/>
      <c r="BT225" s="417"/>
      <c r="BU225" s="416">
        <f>BU235+BU230+BU240+BU245+BU255+BU250</f>
        <v>0</v>
      </c>
      <c r="BV225" s="420"/>
      <c r="BW225" s="416"/>
      <c r="BX225" s="417"/>
      <c r="BY225" s="417"/>
      <c r="BZ225" s="416">
        <f>BZ235+BZ255</f>
        <v>0</v>
      </c>
      <c r="CA225" s="420"/>
      <c r="CB225" s="416"/>
      <c r="CC225" s="417"/>
      <c r="CD225" s="417"/>
      <c r="CE225" s="416">
        <f>CE235+CE255</f>
        <v>0</v>
      </c>
      <c r="CF225" s="420"/>
      <c r="CG225" s="416"/>
      <c r="CH225" s="417"/>
      <c r="CI225" s="417"/>
      <c r="CJ225" s="416">
        <f>CJ235+CJ255</f>
        <v>0</v>
      </c>
      <c r="CK225" s="420"/>
      <c r="CL225" s="416"/>
      <c r="CM225" s="417"/>
      <c r="CN225" s="417"/>
      <c r="CO225" s="416">
        <f>CO235+CO255</f>
        <v>0</v>
      </c>
      <c r="CP225" s="420"/>
      <c r="CQ225" s="416"/>
      <c r="CR225" s="417"/>
      <c r="CS225" s="417"/>
      <c r="CT225" s="416">
        <f>CT235+CT255</f>
        <v>0</v>
      </c>
      <c r="CU225" s="420"/>
      <c r="CV225" s="416"/>
      <c r="CW225" s="417"/>
      <c r="CX225" s="417"/>
      <c r="CY225" s="416">
        <f>CY235+CY255</f>
        <v>0</v>
      </c>
      <c r="CZ225" s="420"/>
      <c r="DA225" s="416"/>
      <c r="DB225" s="417"/>
      <c r="DC225" s="417"/>
      <c r="DD225" s="416">
        <f>DD235+DD255</f>
        <v>0</v>
      </c>
      <c r="DE225" s="420"/>
      <c r="DF225" s="416"/>
      <c r="DG225" s="417"/>
      <c r="DH225" s="417"/>
      <c r="DI225" s="416">
        <f>DI235+DI255</f>
        <v>0</v>
      </c>
      <c r="DJ225" s="420"/>
      <c r="DK225" s="416"/>
      <c r="DL225" s="417"/>
      <c r="DM225" s="417"/>
      <c r="DN225" s="416">
        <f>DN235+DN255</f>
        <v>0</v>
      </c>
      <c r="DO225" s="420"/>
      <c r="DP225" s="416"/>
      <c r="DQ225" s="417"/>
      <c r="DR225" s="417"/>
      <c r="DS225" s="416">
        <f>DS235+DS255</f>
        <v>0</v>
      </c>
      <c r="DT225" s="420"/>
      <c r="DU225" s="416"/>
      <c r="DV225" s="417"/>
      <c r="DW225" s="417"/>
      <c r="DX225" s="416">
        <f>DX235+DX255</f>
        <v>0</v>
      </c>
      <c r="DY225" s="420"/>
      <c r="DZ225" s="416"/>
      <c r="EA225" s="417"/>
      <c r="EB225" s="417"/>
      <c r="EC225" s="416">
        <f>EC235+EC255</f>
        <v>0</v>
      </c>
      <c r="ED225" s="420"/>
      <c r="EE225" s="416"/>
      <c r="EF225" s="417"/>
      <c r="EG225" s="417"/>
      <c r="EH225" s="416">
        <f>EH235+EH255</f>
        <v>0</v>
      </c>
      <c r="EI225" s="420"/>
      <c r="EJ225" s="416"/>
      <c r="EK225" s="417"/>
      <c r="EL225" s="417"/>
      <c r="EM225" s="416">
        <f>EM235+EM230+EM240+EM245+EM255+EM250</f>
        <v>0</v>
      </c>
      <c r="EN225" s="420"/>
      <c r="EP225" s="301"/>
      <c r="EQ225" s="290"/>
      <c r="ER225" s="290"/>
    </row>
    <row r="226" spans="4:148" hidden="1" x14ac:dyDescent="0.35">
      <c r="D226" s="301" t="s">
        <v>448</v>
      </c>
      <c r="F226" s="313"/>
      <c r="G226" s="337"/>
      <c r="H226" s="428">
        <f>H236+H256</f>
        <v>0</v>
      </c>
      <c r="I226" s="429"/>
      <c r="J226" s="416"/>
      <c r="K226" s="417"/>
      <c r="L226" s="430"/>
      <c r="M226" s="428">
        <f>M236+M256</f>
        <v>0</v>
      </c>
      <c r="N226" s="429"/>
      <c r="O226" s="416"/>
      <c r="P226" s="417"/>
      <c r="Q226" s="430"/>
      <c r="R226" s="428">
        <f>R236+R256</f>
        <v>0</v>
      </c>
      <c r="S226" s="429"/>
      <c r="T226" s="416"/>
      <c r="U226" s="417"/>
      <c r="V226" s="430"/>
      <c r="W226" s="428">
        <f>W236+W256</f>
        <v>0</v>
      </c>
      <c r="X226" s="429"/>
      <c r="Y226" s="416"/>
      <c r="Z226" s="417"/>
      <c r="AA226" s="430"/>
      <c r="AB226" s="428">
        <f>AB236+AB256</f>
        <v>0</v>
      </c>
      <c r="AC226" s="429"/>
      <c r="AD226" s="416"/>
      <c r="AE226" s="417"/>
      <c r="AF226" s="430"/>
      <c r="AG226" s="428">
        <f>AG236+AG256</f>
        <v>0</v>
      </c>
      <c r="AH226" s="429"/>
      <c r="AI226" s="416"/>
      <c r="AJ226" s="417"/>
      <c r="AK226" s="430"/>
      <c r="AL226" s="428">
        <f>AL236+AL256</f>
        <v>0</v>
      </c>
      <c r="AM226" s="429"/>
      <c r="AN226" s="416"/>
      <c r="AO226" s="417"/>
      <c r="AP226" s="430"/>
      <c r="AQ226" s="428">
        <f>AQ236+AQ256</f>
        <v>0</v>
      </c>
      <c r="AR226" s="429"/>
      <c r="AS226" s="416"/>
      <c r="AT226" s="417"/>
      <c r="AU226" s="430"/>
      <c r="AV226" s="428">
        <f>AV236+AV256</f>
        <v>0</v>
      </c>
      <c r="AW226" s="429"/>
      <c r="AX226" s="416"/>
      <c r="AY226" s="417"/>
      <c r="AZ226" s="430"/>
      <c r="BA226" s="428">
        <f>BA236+BA256</f>
        <v>0</v>
      </c>
      <c r="BB226" s="429"/>
      <c r="BC226" s="416"/>
      <c r="BD226" s="417"/>
      <c r="BE226" s="430"/>
      <c r="BF226" s="428">
        <f>BF236+BF256</f>
        <v>0</v>
      </c>
      <c r="BG226" s="429"/>
      <c r="BH226" s="416"/>
      <c r="BI226" s="417"/>
      <c r="BJ226" s="430"/>
      <c r="BK226" s="428">
        <f>BK236+BK256</f>
        <v>0</v>
      </c>
      <c r="BL226" s="429"/>
      <c r="BM226" s="416"/>
      <c r="BN226" s="417"/>
      <c r="BO226" s="430"/>
      <c r="BP226" s="428">
        <f>BP236+BP256</f>
        <v>0</v>
      </c>
      <c r="BQ226" s="429"/>
      <c r="BR226" s="416"/>
      <c r="BS226" s="417"/>
      <c r="BT226" s="430"/>
      <c r="BU226" s="428">
        <f>BU236+BU231+BU256+BU241+BU246+BU251</f>
        <v>0</v>
      </c>
      <c r="BV226" s="429"/>
      <c r="BW226" s="416"/>
      <c r="BX226" s="417"/>
      <c r="BY226" s="430"/>
      <c r="BZ226" s="428">
        <f>BZ236+BZ256</f>
        <v>0</v>
      </c>
      <c r="CA226" s="429"/>
      <c r="CB226" s="416"/>
      <c r="CC226" s="417"/>
      <c r="CD226" s="430"/>
      <c r="CE226" s="428">
        <f>CE236+CE256</f>
        <v>0</v>
      </c>
      <c r="CF226" s="429"/>
      <c r="CG226" s="416"/>
      <c r="CH226" s="417"/>
      <c r="CI226" s="430"/>
      <c r="CJ226" s="428">
        <f>CJ236+CJ256</f>
        <v>0</v>
      </c>
      <c r="CK226" s="429"/>
      <c r="CL226" s="416"/>
      <c r="CM226" s="417"/>
      <c r="CN226" s="430"/>
      <c r="CO226" s="428">
        <f>CO236+CO256</f>
        <v>0</v>
      </c>
      <c r="CP226" s="429"/>
      <c r="CQ226" s="416"/>
      <c r="CR226" s="417"/>
      <c r="CS226" s="430"/>
      <c r="CT226" s="428">
        <f>CT236+CT256</f>
        <v>0</v>
      </c>
      <c r="CU226" s="429"/>
      <c r="CV226" s="416"/>
      <c r="CW226" s="417"/>
      <c r="CX226" s="430"/>
      <c r="CY226" s="428">
        <f>CY236+CY256</f>
        <v>0</v>
      </c>
      <c r="CZ226" s="429"/>
      <c r="DA226" s="416"/>
      <c r="DB226" s="417"/>
      <c r="DC226" s="430"/>
      <c r="DD226" s="428">
        <f>DD236+DD256</f>
        <v>0</v>
      </c>
      <c r="DE226" s="429"/>
      <c r="DF226" s="416"/>
      <c r="DG226" s="417"/>
      <c r="DH226" s="430"/>
      <c r="DI226" s="428">
        <f>DI236+DI256</f>
        <v>0</v>
      </c>
      <c r="DJ226" s="429"/>
      <c r="DK226" s="416"/>
      <c r="DL226" s="417"/>
      <c r="DM226" s="430"/>
      <c r="DN226" s="428">
        <f>DN236+DN256</f>
        <v>0</v>
      </c>
      <c r="DO226" s="429"/>
      <c r="DP226" s="416"/>
      <c r="DQ226" s="417"/>
      <c r="DR226" s="430"/>
      <c r="DS226" s="428">
        <f>DS236+DS256</f>
        <v>0</v>
      </c>
      <c r="DT226" s="429"/>
      <c r="DU226" s="416"/>
      <c r="DV226" s="417"/>
      <c r="DW226" s="430"/>
      <c r="DX226" s="428">
        <f>DX236+DX256</f>
        <v>0</v>
      </c>
      <c r="DY226" s="429"/>
      <c r="DZ226" s="416"/>
      <c r="EA226" s="417"/>
      <c r="EB226" s="430"/>
      <c r="EC226" s="428">
        <f>EC236+EC256</f>
        <v>0</v>
      </c>
      <c r="ED226" s="429"/>
      <c r="EE226" s="416"/>
      <c r="EF226" s="417"/>
      <c r="EG226" s="430"/>
      <c r="EH226" s="428">
        <f>EH236+EH256</f>
        <v>0</v>
      </c>
      <c r="EI226" s="429"/>
      <c r="EJ226" s="416"/>
      <c r="EK226" s="417"/>
      <c r="EL226" s="430"/>
      <c r="EM226" s="428">
        <f>EM236+EM231+EM256+EM241+EM246+EM251</f>
        <v>0</v>
      </c>
      <c r="EN226" s="429"/>
      <c r="EP226" s="301"/>
      <c r="EQ226" s="290"/>
      <c r="ER226" s="290"/>
    </row>
    <row r="227" spans="4:148" hidden="1" x14ac:dyDescent="0.35">
      <c r="D227" s="301"/>
      <c r="F227" s="313"/>
      <c r="H227" s="416"/>
      <c r="I227" s="416"/>
      <c r="J227" s="416"/>
      <c r="K227" s="417"/>
      <c r="L227" s="416"/>
      <c r="M227" s="416"/>
      <c r="N227" s="416"/>
      <c r="O227" s="416"/>
      <c r="P227" s="417"/>
      <c r="Q227" s="416"/>
      <c r="R227" s="416"/>
      <c r="S227" s="416"/>
      <c r="T227" s="416"/>
      <c r="U227" s="417"/>
      <c r="V227" s="416"/>
      <c r="W227" s="416"/>
      <c r="X227" s="416"/>
      <c r="Y227" s="416"/>
      <c r="Z227" s="417"/>
      <c r="AA227" s="416"/>
      <c r="AB227" s="416"/>
      <c r="AC227" s="416"/>
      <c r="AD227" s="416"/>
      <c r="AE227" s="417"/>
      <c r="AF227" s="416"/>
      <c r="AG227" s="416"/>
      <c r="AH227" s="416"/>
      <c r="AI227" s="416"/>
      <c r="AJ227" s="417"/>
      <c r="AK227" s="416"/>
      <c r="AL227" s="416"/>
      <c r="AM227" s="416"/>
      <c r="AN227" s="416"/>
      <c r="AO227" s="417"/>
      <c r="AP227" s="416"/>
      <c r="AQ227" s="416"/>
      <c r="AR227" s="416"/>
      <c r="AS227" s="416"/>
      <c r="AT227" s="417"/>
      <c r="AU227" s="416"/>
      <c r="AV227" s="416"/>
      <c r="AW227" s="416"/>
      <c r="AX227" s="416"/>
      <c r="AY227" s="417"/>
      <c r="AZ227" s="416"/>
      <c r="BA227" s="416"/>
      <c r="BB227" s="416"/>
      <c r="BC227" s="416"/>
      <c r="BD227" s="417"/>
      <c r="BE227" s="416"/>
      <c r="BF227" s="416"/>
      <c r="BG227" s="416"/>
      <c r="BH227" s="416"/>
      <c r="BI227" s="417"/>
      <c r="BJ227" s="416"/>
      <c r="BK227" s="416"/>
      <c r="BL227" s="416"/>
      <c r="BM227" s="416"/>
      <c r="BN227" s="417"/>
      <c r="BO227" s="416"/>
      <c r="BP227" s="416"/>
      <c r="BQ227" s="416"/>
      <c r="BR227" s="416"/>
      <c r="BS227" s="417"/>
      <c r="BT227" s="416"/>
      <c r="BU227" s="416"/>
      <c r="BV227" s="416"/>
      <c r="BW227" s="416"/>
      <c r="BX227" s="417"/>
      <c r="BY227" s="416"/>
      <c r="BZ227" s="416"/>
      <c r="CA227" s="416"/>
      <c r="CB227" s="416"/>
      <c r="CC227" s="417"/>
      <c r="CD227" s="416"/>
      <c r="CE227" s="416"/>
      <c r="CF227" s="416"/>
      <c r="CG227" s="416"/>
      <c r="CH227" s="417"/>
      <c r="CI227" s="416"/>
      <c r="CJ227" s="416"/>
      <c r="CK227" s="416"/>
      <c r="CL227" s="416"/>
      <c r="CM227" s="417"/>
      <c r="CN227" s="416"/>
      <c r="CO227" s="416"/>
      <c r="CP227" s="416"/>
      <c r="CQ227" s="416"/>
      <c r="CR227" s="417"/>
      <c r="CS227" s="416"/>
      <c r="CT227" s="416"/>
      <c r="CU227" s="416"/>
      <c r="CV227" s="416"/>
      <c r="CW227" s="417"/>
      <c r="CX227" s="416"/>
      <c r="CY227" s="416"/>
      <c r="CZ227" s="416"/>
      <c r="DA227" s="416"/>
      <c r="DB227" s="417"/>
      <c r="DC227" s="416"/>
      <c r="DD227" s="416"/>
      <c r="DE227" s="416"/>
      <c r="DF227" s="416"/>
      <c r="DG227" s="417"/>
      <c r="DH227" s="416"/>
      <c r="DI227" s="416"/>
      <c r="DJ227" s="416"/>
      <c r="DK227" s="416"/>
      <c r="DL227" s="417"/>
      <c r="DM227" s="416"/>
      <c r="DN227" s="416"/>
      <c r="DO227" s="416"/>
      <c r="DP227" s="416"/>
      <c r="DQ227" s="417"/>
      <c r="DR227" s="416"/>
      <c r="DS227" s="416"/>
      <c r="DT227" s="416"/>
      <c r="DU227" s="416"/>
      <c r="DV227" s="417"/>
      <c r="DW227" s="416"/>
      <c r="DX227" s="416"/>
      <c r="DY227" s="416"/>
      <c r="DZ227" s="416"/>
      <c r="EA227" s="417"/>
      <c r="EB227" s="416"/>
      <c r="EC227" s="416"/>
      <c r="ED227" s="416"/>
      <c r="EE227" s="416"/>
      <c r="EF227" s="417"/>
      <c r="EG227" s="416"/>
      <c r="EH227" s="416"/>
      <c r="EI227" s="416"/>
      <c r="EJ227" s="416"/>
      <c r="EK227" s="417"/>
      <c r="EL227" s="416"/>
      <c r="EM227" s="416"/>
      <c r="EP227" s="301"/>
      <c r="EQ227" s="290"/>
      <c r="ER227" s="290"/>
    </row>
    <row r="228" spans="4:148" hidden="1" x14ac:dyDescent="0.35">
      <c r="D228" s="301" t="s">
        <v>449</v>
      </c>
      <c r="F228" s="313"/>
      <c r="H228" s="416">
        <f>SUM(H229:H231)</f>
        <v>0</v>
      </c>
      <c r="I228" s="416"/>
      <c r="J228" s="416"/>
      <c r="K228" s="417"/>
      <c r="L228" s="416"/>
      <c r="M228" s="416">
        <f>SUM(M229:M231)</f>
        <v>0</v>
      </c>
      <c r="N228" s="416"/>
      <c r="O228" s="416"/>
      <c r="P228" s="417"/>
      <c r="Q228" s="416"/>
      <c r="R228" s="416">
        <f>SUM(R229:R231)</f>
        <v>0</v>
      </c>
      <c r="S228" s="416"/>
      <c r="T228" s="416"/>
      <c r="U228" s="417"/>
      <c r="V228" s="416"/>
      <c r="W228" s="416">
        <f>SUM(W229:W231)</f>
        <v>0</v>
      </c>
      <c r="X228" s="416"/>
      <c r="Y228" s="416"/>
      <c r="Z228" s="417"/>
      <c r="AA228" s="416"/>
      <c r="AB228" s="416">
        <f>SUM(AB229:AB231)</f>
        <v>0</v>
      </c>
      <c r="AC228" s="416"/>
      <c r="AD228" s="416"/>
      <c r="AE228" s="417"/>
      <c r="AF228" s="416"/>
      <c r="AG228" s="416">
        <f>SUM(AG229:AG231)</f>
        <v>0</v>
      </c>
      <c r="AH228" s="416"/>
      <c r="AI228" s="416"/>
      <c r="AJ228" s="417"/>
      <c r="AK228" s="416"/>
      <c r="AL228" s="416">
        <f>SUM(AL229:AL231)</f>
        <v>0</v>
      </c>
      <c r="AM228" s="416"/>
      <c r="AN228" s="416"/>
      <c r="AO228" s="417"/>
      <c r="AP228" s="416"/>
      <c r="AQ228" s="416">
        <f>SUM(AQ229:AQ231)</f>
        <v>0</v>
      </c>
      <c r="AR228" s="416"/>
      <c r="AS228" s="416"/>
      <c r="AT228" s="417"/>
      <c r="AU228" s="416"/>
      <c r="AV228" s="416">
        <f>SUM(AV229:AV231)</f>
        <v>0</v>
      </c>
      <c r="AW228" s="416"/>
      <c r="AX228" s="416"/>
      <c r="AY228" s="417"/>
      <c r="AZ228" s="416"/>
      <c r="BA228" s="416">
        <f>SUM(BA229:BA231)</f>
        <v>0</v>
      </c>
      <c r="BB228" s="416"/>
      <c r="BC228" s="416"/>
      <c r="BD228" s="417"/>
      <c r="BE228" s="416"/>
      <c r="BF228" s="416">
        <f>SUM(BF229:BF231)</f>
        <v>0</v>
      </c>
      <c r="BG228" s="416"/>
      <c r="BH228" s="416"/>
      <c r="BI228" s="417"/>
      <c r="BJ228" s="416"/>
      <c r="BK228" s="416">
        <f>SUM(BK229:BK231)</f>
        <v>0</v>
      </c>
      <c r="BL228" s="416"/>
      <c r="BM228" s="416"/>
      <c r="BN228" s="417"/>
      <c r="BO228" s="416"/>
      <c r="BP228" s="416">
        <f>SUM(BP229:BP231)</f>
        <v>0</v>
      </c>
      <c r="BQ228" s="416"/>
      <c r="BR228" s="416"/>
      <c r="BS228" s="417"/>
      <c r="BT228" s="416"/>
      <c r="BU228" s="416">
        <f>SUM(BU229:BU231)</f>
        <v>0</v>
      </c>
      <c r="BV228" s="416"/>
      <c r="BW228" s="416"/>
      <c r="BX228" s="417"/>
      <c r="BY228" s="416"/>
      <c r="BZ228" s="416">
        <f>SUM(BZ229:BZ231)</f>
        <v>0</v>
      </c>
      <c r="CA228" s="416"/>
      <c r="CB228" s="416"/>
      <c r="CC228" s="417"/>
      <c r="CD228" s="416"/>
      <c r="CE228" s="416">
        <f>SUM(CE229:CE231)</f>
        <v>0</v>
      </c>
      <c r="CF228" s="416"/>
      <c r="CG228" s="416"/>
      <c r="CH228" s="417"/>
      <c r="CI228" s="416"/>
      <c r="CJ228" s="416">
        <f>SUM(CJ229:CJ231)</f>
        <v>0</v>
      </c>
      <c r="CK228" s="416"/>
      <c r="CL228" s="416"/>
      <c r="CM228" s="417"/>
      <c r="CN228" s="416"/>
      <c r="CO228" s="416">
        <f>SUM(CO229:CO231)</f>
        <v>0</v>
      </c>
      <c r="CP228" s="416"/>
      <c r="CQ228" s="416"/>
      <c r="CR228" s="417"/>
      <c r="CS228" s="416"/>
      <c r="CT228" s="416">
        <f>SUM(CT229:CT231)</f>
        <v>0</v>
      </c>
      <c r="CU228" s="416"/>
      <c r="CV228" s="416"/>
      <c r="CW228" s="417"/>
      <c r="CX228" s="416"/>
      <c r="CY228" s="416">
        <f>SUM(CY229:CY231)</f>
        <v>0</v>
      </c>
      <c r="CZ228" s="416"/>
      <c r="DA228" s="416"/>
      <c r="DB228" s="417"/>
      <c r="DC228" s="416"/>
      <c r="DD228" s="416">
        <f>SUM(DD229:DD231)</f>
        <v>0</v>
      </c>
      <c r="DE228" s="416"/>
      <c r="DF228" s="416"/>
      <c r="DG228" s="417"/>
      <c r="DH228" s="416"/>
      <c r="DI228" s="416">
        <f>SUM(DI229:DI231)</f>
        <v>0</v>
      </c>
      <c r="DJ228" s="416"/>
      <c r="DK228" s="416"/>
      <c r="DL228" s="417"/>
      <c r="DM228" s="416"/>
      <c r="DN228" s="416">
        <f>SUM(DN229:DN231)</f>
        <v>0</v>
      </c>
      <c r="DO228" s="416"/>
      <c r="DP228" s="416"/>
      <c r="DQ228" s="417"/>
      <c r="DR228" s="416"/>
      <c r="DS228" s="416">
        <f>SUM(DS229:DS231)</f>
        <v>0</v>
      </c>
      <c r="DT228" s="416"/>
      <c r="DU228" s="416"/>
      <c r="DV228" s="417"/>
      <c r="DW228" s="416"/>
      <c r="DX228" s="416">
        <f>SUM(DX229:DX231)</f>
        <v>0</v>
      </c>
      <c r="DY228" s="416"/>
      <c r="DZ228" s="416"/>
      <c r="EA228" s="417"/>
      <c r="EB228" s="416"/>
      <c r="EC228" s="416">
        <f>SUM(EC229:EC231)</f>
        <v>0</v>
      </c>
      <c r="ED228" s="416"/>
      <c r="EE228" s="416"/>
      <c r="EF228" s="417"/>
      <c r="EG228" s="416"/>
      <c r="EH228" s="416">
        <f>SUM(EH229:EH231)</f>
        <v>0</v>
      </c>
      <c r="EI228" s="416"/>
      <c r="EJ228" s="416"/>
      <c r="EK228" s="417"/>
      <c r="EL228" s="416"/>
      <c r="EM228" s="416">
        <f>SUM(EM229:EM231)</f>
        <v>0</v>
      </c>
      <c r="EP228" s="301"/>
      <c r="EQ228" s="290"/>
      <c r="ER228" s="290"/>
    </row>
    <row r="229" spans="4:148" hidden="1" x14ac:dyDescent="0.35">
      <c r="D229" s="301" t="s">
        <v>338</v>
      </c>
      <c r="F229" s="313"/>
      <c r="G229" s="320"/>
      <c r="H229" s="414">
        <v>0</v>
      </c>
      <c r="I229" s="415"/>
      <c r="J229" s="416"/>
      <c r="K229" s="417"/>
      <c r="L229" s="418"/>
      <c r="M229" s="414">
        <v>0</v>
      </c>
      <c r="N229" s="415"/>
      <c r="O229" s="416"/>
      <c r="P229" s="417"/>
      <c r="Q229" s="418"/>
      <c r="R229" s="414">
        <v>0</v>
      </c>
      <c r="S229" s="415"/>
      <c r="T229" s="416"/>
      <c r="U229" s="417"/>
      <c r="V229" s="418"/>
      <c r="W229" s="414">
        <v>0</v>
      </c>
      <c r="X229" s="415"/>
      <c r="Y229" s="416"/>
      <c r="Z229" s="417"/>
      <c r="AA229" s="418"/>
      <c r="AB229" s="414">
        <v>0</v>
      </c>
      <c r="AC229" s="415"/>
      <c r="AD229" s="416"/>
      <c r="AE229" s="417"/>
      <c r="AF229" s="418"/>
      <c r="AG229" s="414">
        <v>0</v>
      </c>
      <c r="AH229" s="415"/>
      <c r="AI229" s="416"/>
      <c r="AJ229" s="417"/>
      <c r="AK229" s="418"/>
      <c r="AL229" s="414">
        <v>0</v>
      </c>
      <c r="AM229" s="415"/>
      <c r="AN229" s="416"/>
      <c r="AO229" s="417"/>
      <c r="AP229" s="418"/>
      <c r="AQ229" s="414">
        <v>0</v>
      </c>
      <c r="AR229" s="415"/>
      <c r="AS229" s="416"/>
      <c r="AT229" s="417"/>
      <c r="AU229" s="418"/>
      <c r="AV229" s="414">
        <v>0</v>
      </c>
      <c r="AW229" s="415"/>
      <c r="AX229" s="416"/>
      <c r="AY229" s="417"/>
      <c r="AZ229" s="418"/>
      <c r="BA229" s="414">
        <v>0</v>
      </c>
      <c r="BB229" s="415"/>
      <c r="BC229" s="416"/>
      <c r="BD229" s="417"/>
      <c r="BE229" s="418"/>
      <c r="BF229" s="414">
        <v>0</v>
      </c>
      <c r="BG229" s="415"/>
      <c r="BH229" s="416"/>
      <c r="BI229" s="417"/>
      <c r="BJ229" s="418"/>
      <c r="BK229" s="414">
        <v>0</v>
      </c>
      <c r="BL229" s="415"/>
      <c r="BM229" s="416"/>
      <c r="BN229" s="417"/>
      <c r="BO229" s="418"/>
      <c r="BP229" s="414">
        <v>0</v>
      </c>
      <c r="BQ229" s="415"/>
      <c r="BR229" s="416"/>
      <c r="BS229" s="417"/>
      <c r="BT229" s="418"/>
      <c r="BU229" s="414">
        <f>SUM(M229:BP229)</f>
        <v>0</v>
      </c>
      <c r="BV229" s="415"/>
      <c r="BW229" s="416"/>
      <c r="BX229" s="417"/>
      <c r="BY229" s="418"/>
      <c r="BZ229" s="414">
        <v>0</v>
      </c>
      <c r="CA229" s="415"/>
      <c r="CB229" s="416"/>
      <c r="CC229" s="417"/>
      <c r="CD229" s="418"/>
      <c r="CE229" s="414">
        <v>0</v>
      </c>
      <c r="CF229" s="415"/>
      <c r="CG229" s="416"/>
      <c r="CH229" s="417"/>
      <c r="CI229" s="418"/>
      <c r="CJ229" s="414">
        <v>0</v>
      </c>
      <c r="CK229" s="415"/>
      <c r="CL229" s="416"/>
      <c r="CM229" s="417"/>
      <c r="CN229" s="418"/>
      <c r="CO229" s="414">
        <v>0</v>
      </c>
      <c r="CP229" s="415"/>
      <c r="CQ229" s="416"/>
      <c r="CR229" s="417"/>
      <c r="CS229" s="418"/>
      <c r="CT229" s="414">
        <v>0</v>
      </c>
      <c r="CU229" s="415"/>
      <c r="CV229" s="416"/>
      <c r="CW229" s="417"/>
      <c r="CX229" s="418"/>
      <c r="CY229" s="414">
        <v>0</v>
      </c>
      <c r="CZ229" s="415"/>
      <c r="DA229" s="416"/>
      <c r="DB229" s="417"/>
      <c r="DC229" s="418"/>
      <c r="DD229" s="414">
        <v>0</v>
      </c>
      <c r="DE229" s="415"/>
      <c r="DF229" s="416"/>
      <c r="DG229" s="417"/>
      <c r="DH229" s="418"/>
      <c r="DI229" s="414">
        <v>0</v>
      </c>
      <c r="DJ229" s="415"/>
      <c r="DK229" s="416"/>
      <c r="DL229" s="417"/>
      <c r="DM229" s="418"/>
      <c r="DN229" s="414">
        <v>0</v>
      </c>
      <c r="DO229" s="415"/>
      <c r="DP229" s="416"/>
      <c r="DQ229" s="417"/>
      <c r="DR229" s="418"/>
      <c r="DS229" s="414">
        <v>0</v>
      </c>
      <c r="DT229" s="415"/>
      <c r="DU229" s="416"/>
      <c r="DV229" s="417"/>
      <c r="DW229" s="418"/>
      <c r="DX229" s="414">
        <v>0</v>
      </c>
      <c r="DY229" s="415"/>
      <c r="DZ229" s="416"/>
      <c r="EA229" s="417"/>
      <c r="EB229" s="418"/>
      <c r="EC229" s="414">
        <v>0</v>
      </c>
      <c r="ED229" s="415"/>
      <c r="EE229" s="416"/>
      <c r="EF229" s="417"/>
      <c r="EG229" s="418"/>
      <c r="EH229" s="414">
        <v>0</v>
      </c>
      <c r="EI229" s="415"/>
      <c r="EJ229" s="416"/>
      <c r="EK229" s="417"/>
      <c r="EL229" s="418"/>
      <c r="EM229" s="414">
        <f>SUM(CE229:EH229)</f>
        <v>0</v>
      </c>
      <c r="EN229" s="322"/>
      <c r="EP229" s="301"/>
      <c r="EQ229" s="290"/>
      <c r="ER229" s="290"/>
    </row>
    <row r="230" spans="4:148" hidden="1" x14ac:dyDescent="0.35">
      <c r="D230" s="301" t="s">
        <v>447</v>
      </c>
      <c r="F230" s="313"/>
      <c r="G230" s="313"/>
      <c r="H230" s="416">
        <v>0</v>
      </c>
      <c r="I230" s="420"/>
      <c r="J230" s="416"/>
      <c r="K230" s="417"/>
      <c r="L230" s="417"/>
      <c r="M230" s="416">
        <v>0</v>
      </c>
      <c r="N230" s="420"/>
      <c r="O230" s="416"/>
      <c r="P230" s="417"/>
      <c r="Q230" s="417"/>
      <c r="R230" s="416">
        <v>0</v>
      </c>
      <c r="S230" s="420"/>
      <c r="T230" s="416"/>
      <c r="U230" s="417"/>
      <c r="V230" s="417"/>
      <c r="W230" s="416">
        <v>0</v>
      </c>
      <c r="X230" s="420"/>
      <c r="Y230" s="416"/>
      <c r="Z230" s="417"/>
      <c r="AA230" s="417"/>
      <c r="AB230" s="416">
        <v>0</v>
      </c>
      <c r="AC230" s="420"/>
      <c r="AD230" s="416"/>
      <c r="AE230" s="417"/>
      <c r="AF230" s="417"/>
      <c r="AG230" s="416">
        <v>0</v>
      </c>
      <c r="AH230" s="420"/>
      <c r="AI230" s="416"/>
      <c r="AJ230" s="417"/>
      <c r="AK230" s="417"/>
      <c r="AL230" s="416">
        <v>0</v>
      </c>
      <c r="AM230" s="420"/>
      <c r="AN230" s="416"/>
      <c r="AO230" s="417"/>
      <c r="AP230" s="417"/>
      <c r="AQ230" s="416">
        <v>0</v>
      </c>
      <c r="AR230" s="420"/>
      <c r="AS230" s="416"/>
      <c r="AT230" s="417"/>
      <c r="AU230" s="417"/>
      <c r="AV230" s="416">
        <v>0</v>
      </c>
      <c r="AW230" s="420"/>
      <c r="AX230" s="416"/>
      <c r="AY230" s="417"/>
      <c r="AZ230" s="417"/>
      <c r="BA230" s="416">
        <v>0</v>
      </c>
      <c r="BB230" s="420"/>
      <c r="BC230" s="416"/>
      <c r="BD230" s="417"/>
      <c r="BE230" s="417"/>
      <c r="BF230" s="416">
        <v>0</v>
      </c>
      <c r="BG230" s="420"/>
      <c r="BH230" s="416"/>
      <c r="BI230" s="417"/>
      <c r="BJ230" s="417"/>
      <c r="BK230" s="416">
        <v>0</v>
      </c>
      <c r="BL230" s="420"/>
      <c r="BM230" s="416"/>
      <c r="BN230" s="417"/>
      <c r="BO230" s="417"/>
      <c r="BP230" s="416">
        <v>0</v>
      </c>
      <c r="BQ230" s="420"/>
      <c r="BR230" s="416"/>
      <c r="BS230" s="417"/>
      <c r="BT230" s="417"/>
      <c r="BU230" s="416">
        <f>SUM(M230:BP230)</f>
        <v>0</v>
      </c>
      <c r="BV230" s="420"/>
      <c r="BW230" s="416"/>
      <c r="BX230" s="417"/>
      <c r="BY230" s="417"/>
      <c r="BZ230" s="416">
        <v>0</v>
      </c>
      <c r="CA230" s="420"/>
      <c r="CB230" s="416"/>
      <c r="CC230" s="417"/>
      <c r="CD230" s="417"/>
      <c r="CE230" s="416">
        <v>0</v>
      </c>
      <c r="CF230" s="420"/>
      <c r="CG230" s="416"/>
      <c r="CH230" s="417"/>
      <c r="CI230" s="417"/>
      <c r="CJ230" s="416">
        <v>0</v>
      </c>
      <c r="CK230" s="420"/>
      <c r="CL230" s="416"/>
      <c r="CM230" s="417"/>
      <c r="CN230" s="417"/>
      <c r="CO230" s="416">
        <v>0</v>
      </c>
      <c r="CP230" s="420"/>
      <c r="CQ230" s="416"/>
      <c r="CR230" s="417"/>
      <c r="CS230" s="417"/>
      <c r="CT230" s="416">
        <v>0</v>
      </c>
      <c r="CU230" s="420"/>
      <c r="CV230" s="416"/>
      <c r="CW230" s="417"/>
      <c r="CX230" s="417"/>
      <c r="CY230" s="416">
        <v>0</v>
      </c>
      <c r="CZ230" s="420"/>
      <c r="DA230" s="416"/>
      <c r="DB230" s="417"/>
      <c r="DC230" s="417"/>
      <c r="DD230" s="416">
        <v>0</v>
      </c>
      <c r="DE230" s="420"/>
      <c r="DF230" s="416"/>
      <c r="DG230" s="417"/>
      <c r="DH230" s="417"/>
      <c r="DI230" s="416">
        <v>0</v>
      </c>
      <c r="DJ230" s="420"/>
      <c r="DK230" s="416"/>
      <c r="DL230" s="417"/>
      <c r="DM230" s="417"/>
      <c r="DN230" s="416">
        <v>0</v>
      </c>
      <c r="DO230" s="420"/>
      <c r="DP230" s="416"/>
      <c r="DQ230" s="417"/>
      <c r="DR230" s="417"/>
      <c r="DS230" s="416">
        <v>0</v>
      </c>
      <c r="DT230" s="420"/>
      <c r="DU230" s="416"/>
      <c r="DV230" s="417"/>
      <c r="DW230" s="417"/>
      <c r="DX230" s="416">
        <v>0</v>
      </c>
      <c r="DY230" s="420"/>
      <c r="DZ230" s="416"/>
      <c r="EA230" s="417"/>
      <c r="EB230" s="417"/>
      <c r="EC230" s="416">
        <v>0</v>
      </c>
      <c r="ED230" s="420"/>
      <c r="EE230" s="416"/>
      <c r="EF230" s="417"/>
      <c r="EG230" s="417"/>
      <c r="EH230" s="416">
        <v>0</v>
      </c>
      <c r="EI230" s="420"/>
      <c r="EJ230" s="416"/>
      <c r="EK230" s="417"/>
      <c r="EL230" s="417"/>
      <c r="EM230" s="416">
        <f>SUM(CE230:EH230)</f>
        <v>0</v>
      </c>
      <c r="EN230" s="329"/>
      <c r="EP230" s="301"/>
      <c r="EQ230" s="290"/>
      <c r="ER230" s="290"/>
    </row>
    <row r="231" spans="4:148" hidden="1" x14ac:dyDescent="0.35">
      <c r="D231" s="301" t="s">
        <v>448</v>
      </c>
      <c r="F231" s="313"/>
      <c r="G231" s="337"/>
      <c r="H231" s="428">
        <v>0</v>
      </c>
      <c r="I231" s="429"/>
      <c r="J231" s="416"/>
      <c r="K231" s="417"/>
      <c r="L231" s="430"/>
      <c r="M231" s="428">
        <v>0</v>
      </c>
      <c r="N231" s="429"/>
      <c r="O231" s="416"/>
      <c r="P231" s="417"/>
      <c r="Q231" s="430"/>
      <c r="R231" s="428">
        <v>0</v>
      </c>
      <c r="S231" s="429"/>
      <c r="T231" s="416"/>
      <c r="U231" s="417"/>
      <c r="V231" s="430"/>
      <c r="W231" s="428">
        <v>0</v>
      </c>
      <c r="X231" s="429"/>
      <c r="Y231" s="416"/>
      <c r="Z231" s="417"/>
      <c r="AA231" s="430"/>
      <c r="AB231" s="428">
        <v>0</v>
      </c>
      <c r="AC231" s="429"/>
      <c r="AD231" s="416"/>
      <c r="AE231" s="417"/>
      <c r="AF231" s="430"/>
      <c r="AG231" s="428">
        <v>0</v>
      </c>
      <c r="AH231" s="429"/>
      <c r="AI231" s="416"/>
      <c r="AJ231" s="417"/>
      <c r="AK231" s="430"/>
      <c r="AL231" s="428">
        <v>0</v>
      </c>
      <c r="AM231" s="429"/>
      <c r="AN231" s="416"/>
      <c r="AO231" s="417"/>
      <c r="AP231" s="430"/>
      <c r="AQ231" s="428">
        <v>0</v>
      </c>
      <c r="AR231" s="429"/>
      <c r="AS231" s="416"/>
      <c r="AT231" s="417"/>
      <c r="AU231" s="430"/>
      <c r="AV231" s="428">
        <v>0</v>
      </c>
      <c r="AW231" s="429"/>
      <c r="AX231" s="416"/>
      <c r="AY231" s="417"/>
      <c r="AZ231" s="430"/>
      <c r="BA231" s="428">
        <v>0</v>
      </c>
      <c r="BB231" s="429"/>
      <c r="BC231" s="416"/>
      <c r="BD231" s="417"/>
      <c r="BE231" s="430"/>
      <c r="BF231" s="428">
        <v>0</v>
      </c>
      <c r="BG231" s="429"/>
      <c r="BH231" s="416"/>
      <c r="BI231" s="417"/>
      <c r="BJ231" s="430"/>
      <c r="BK231" s="428">
        <v>0</v>
      </c>
      <c r="BL231" s="429"/>
      <c r="BM231" s="416"/>
      <c r="BN231" s="417"/>
      <c r="BO231" s="430"/>
      <c r="BP231" s="428">
        <v>0</v>
      </c>
      <c r="BQ231" s="429"/>
      <c r="BR231" s="416"/>
      <c r="BS231" s="417"/>
      <c r="BT231" s="430"/>
      <c r="BU231" s="428">
        <f>SUM(M231:BP231)</f>
        <v>0</v>
      </c>
      <c r="BV231" s="429"/>
      <c r="BW231" s="416"/>
      <c r="BX231" s="417"/>
      <c r="BY231" s="430"/>
      <c r="BZ231" s="428">
        <v>0</v>
      </c>
      <c r="CA231" s="429"/>
      <c r="CB231" s="416"/>
      <c r="CC231" s="417"/>
      <c r="CD231" s="430"/>
      <c r="CE231" s="428">
        <v>0</v>
      </c>
      <c r="CF231" s="429"/>
      <c r="CG231" s="416"/>
      <c r="CH231" s="417"/>
      <c r="CI231" s="430"/>
      <c r="CJ231" s="428">
        <v>0</v>
      </c>
      <c r="CK231" s="429"/>
      <c r="CL231" s="416"/>
      <c r="CM231" s="417"/>
      <c r="CN231" s="430"/>
      <c r="CO231" s="428">
        <v>0</v>
      </c>
      <c r="CP231" s="429"/>
      <c r="CQ231" s="416"/>
      <c r="CR231" s="417"/>
      <c r="CS231" s="430"/>
      <c r="CT231" s="428">
        <v>0</v>
      </c>
      <c r="CU231" s="429"/>
      <c r="CV231" s="416"/>
      <c r="CW231" s="417"/>
      <c r="CX231" s="430"/>
      <c r="CY231" s="428">
        <v>0</v>
      </c>
      <c r="CZ231" s="429"/>
      <c r="DA231" s="416"/>
      <c r="DB231" s="417"/>
      <c r="DC231" s="430"/>
      <c r="DD231" s="428">
        <v>0</v>
      </c>
      <c r="DE231" s="429"/>
      <c r="DF231" s="416"/>
      <c r="DG231" s="417"/>
      <c r="DH231" s="430"/>
      <c r="DI231" s="428">
        <v>0</v>
      </c>
      <c r="DJ231" s="429"/>
      <c r="DK231" s="416"/>
      <c r="DL231" s="417"/>
      <c r="DM231" s="430"/>
      <c r="DN231" s="428">
        <v>0</v>
      </c>
      <c r="DO231" s="429"/>
      <c r="DP231" s="416"/>
      <c r="DQ231" s="417"/>
      <c r="DR231" s="430"/>
      <c r="DS231" s="428">
        <v>0</v>
      </c>
      <c r="DT231" s="429"/>
      <c r="DU231" s="416"/>
      <c r="DV231" s="417"/>
      <c r="DW231" s="430"/>
      <c r="DX231" s="428">
        <v>0</v>
      </c>
      <c r="DY231" s="429"/>
      <c r="DZ231" s="416"/>
      <c r="EA231" s="417"/>
      <c r="EB231" s="430"/>
      <c r="EC231" s="428">
        <v>0</v>
      </c>
      <c r="ED231" s="429"/>
      <c r="EE231" s="416"/>
      <c r="EF231" s="417"/>
      <c r="EG231" s="430"/>
      <c r="EH231" s="428">
        <v>0</v>
      </c>
      <c r="EI231" s="429"/>
      <c r="EJ231" s="416"/>
      <c r="EK231" s="417"/>
      <c r="EL231" s="430"/>
      <c r="EM231" s="428">
        <f>SUM(CE231:EH231)</f>
        <v>0</v>
      </c>
      <c r="EN231" s="339"/>
      <c r="EP231" s="301"/>
      <c r="EQ231" s="290"/>
      <c r="ER231" s="290"/>
    </row>
    <row r="232" spans="4:148" hidden="1" x14ac:dyDescent="0.35">
      <c r="D232" s="301"/>
      <c r="F232" s="313"/>
      <c r="H232" s="416"/>
      <c r="I232" s="416"/>
      <c r="J232" s="416"/>
      <c r="K232" s="417"/>
      <c r="L232" s="416"/>
      <c r="M232" s="416"/>
      <c r="N232" s="416"/>
      <c r="O232" s="416"/>
      <c r="P232" s="417"/>
      <c r="Q232" s="416"/>
      <c r="R232" s="416"/>
      <c r="S232" s="416"/>
      <c r="T232" s="416"/>
      <c r="U232" s="417"/>
      <c r="V232" s="416"/>
      <c r="W232" s="416"/>
      <c r="X232" s="416"/>
      <c r="Y232" s="416"/>
      <c r="Z232" s="417"/>
      <c r="AA232" s="416"/>
      <c r="AB232" s="416"/>
      <c r="AC232" s="416"/>
      <c r="AD232" s="416"/>
      <c r="AE232" s="417"/>
      <c r="AF232" s="416"/>
      <c r="AG232" s="416"/>
      <c r="AH232" s="416"/>
      <c r="AI232" s="416"/>
      <c r="AJ232" s="417"/>
      <c r="AK232" s="416"/>
      <c r="AL232" s="416"/>
      <c r="AM232" s="416"/>
      <c r="AN232" s="416"/>
      <c r="AO232" s="417"/>
      <c r="AP232" s="416"/>
      <c r="AQ232" s="416"/>
      <c r="AR232" s="416"/>
      <c r="AS232" s="416"/>
      <c r="AT232" s="417"/>
      <c r="AU232" s="416"/>
      <c r="AV232" s="416"/>
      <c r="AW232" s="416"/>
      <c r="AX232" s="416"/>
      <c r="AY232" s="417"/>
      <c r="AZ232" s="416"/>
      <c r="BA232" s="416"/>
      <c r="BB232" s="416"/>
      <c r="BC232" s="416"/>
      <c r="BD232" s="417"/>
      <c r="BE232" s="416"/>
      <c r="BF232" s="416"/>
      <c r="BG232" s="416"/>
      <c r="BH232" s="416"/>
      <c r="BI232" s="417"/>
      <c r="BJ232" s="416"/>
      <c r="BK232" s="416"/>
      <c r="BL232" s="416"/>
      <c r="BM232" s="416"/>
      <c r="BN232" s="417"/>
      <c r="BO232" s="416"/>
      <c r="BP232" s="416"/>
      <c r="BQ232" s="416"/>
      <c r="BR232" s="416"/>
      <c r="BS232" s="417"/>
      <c r="BT232" s="416"/>
      <c r="BU232" s="416"/>
      <c r="BV232" s="416"/>
      <c r="BW232" s="416"/>
      <c r="BX232" s="417"/>
      <c r="BY232" s="416"/>
      <c r="BZ232" s="416"/>
      <c r="CA232" s="416"/>
      <c r="CB232" s="416"/>
      <c r="CC232" s="417"/>
      <c r="CD232" s="416"/>
      <c r="CE232" s="416"/>
      <c r="CF232" s="416"/>
      <c r="CG232" s="416"/>
      <c r="CH232" s="417"/>
      <c r="CI232" s="416"/>
      <c r="CJ232" s="416"/>
      <c r="CK232" s="416"/>
      <c r="CL232" s="416"/>
      <c r="CM232" s="417"/>
      <c r="CN232" s="416"/>
      <c r="CO232" s="416"/>
      <c r="CP232" s="416"/>
      <c r="CQ232" s="416"/>
      <c r="CR232" s="417"/>
      <c r="CS232" s="416"/>
      <c r="CT232" s="416"/>
      <c r="CU232" s="416"/>
      <c r="CV232" s="416"/>
      <c r="CW232" s="417"/>
      <c r="CX232" s="416"/>
      <c r="CY232" s="416"/>
      <c r="CZ232" s="416"/>
      <c r="DA232" s="416"/>
      <c r="DB232" s="417"/>
      <c r="DC232" s="416"/>
      <c r="DD232" s="416"/>
      <c r="DE232" s="416"/>
      <c r="DF232" s="416"/>
      <c r="DG232" s="417"/>
      <c r="DH232" s="416"/>
      <c r="DI232" s="416"/>
      <c r="DJ232" s="416"/>
      <c r="DK232" s="416"/>
      <c r="DL232" s="417"/>
      <c r="DM232" s="416"/>
      <c r="DN232" s="416"/>
      <c r="DO232" s="416"/>
      <c r="DP232" s="416"/>
      <c r="DQ232" s="417"/>
      <c r="DR232" s="416"/>
      <c r="DS232" s="416"/>
      <c r="DT232" s="416"/>
      <c r="DU232" s="416"/>
      <c r="DV232" s="417"/>
      <c r="DW232" s="416"/>
      <c r="DX232" s="416"/>
      <c r="DY232" s="416"/>
      <c r="DZ232" s="416"/>
      <c r="EA232" s="417"/>
      <c r="EB232" s="416"/>
      <c r="EC232" s="416"/>
      <c r="ED232" s="416"/>
      <c r="EE232" s="416"/>
      <c r="EF232" s="417"/>
      <c r="EG232" s="416"/>
      <c r="EH232" s="416"/>
      <c r="EI232" s="416"/>
      <c r="EJ232" s="416"/>
      <c r="EK232" s="417"/>
      <c r="EL232" s="416"/>
      <c r="EM232" s="416"/>
      <c r="EP232" s="301"/>
      <c r="EQ232" s="290"/>
      <c r="ER232" s="290"/>
    </row>
    <row r="233" spans="4:148" hidden="1" x14ac:dyDescent="0.35">
      <c r="D233" s="301" t="s">
        <v>450</v>
      </c>
      <c r="F233" s="313"/>
      <c r="H233" s="416">
        <f>SUM(H234:H236)</f>
        <v>0</v>
      </c>
      <c r="I233" s="416"/>
      <c r="J233" s="416"/>
      <c r="K233" s="417"/>
      <c r="L233" s="416"/>
      <c r="M233" s="416">
        <f>SUM(M234:M236)</f>
        <v>0</v>
      </c>
      <c r="N233" s="416"/>
      <c r="O233" s="416"/>
      <c r="P233" s="417"/>
      <c r="Q233" s="416"/>
      <c r="R233" s="416">
        <f>SUM(R234:R236)</f>
        <v>0</v>
      </c>
      <c r="S233" s="416"/>
      <c r="T233" s="416"/>
      <c r="U233" s="417"/>
      <c r="V233" s="416"/>
      <c r="W233" s="416">
        <f>SUM(W234:W236)</f>
        <v>0</v>
      </c>
      <c r="X233" s="416"/>
      <c r="Y233" s="416"/>
      <c r="Z233" s="417"/>
      <c r="AA233" s="416"/>
      <c r="AB233" s="416">
        <f>SUM(AB234:AB236)</f>
        <v>0</v>
      </c>
      <c r="AC233" s="416"/>
      <c r="AD233" s="416"/>
      <c r="AE233" s="417"/>
      <c r="AF233" s="416"/>
      <c r="AG233" s="416">
        <f>SUM(AG234:AG236)</f>
        <v>0</v>
      </c>
      <c r="AH233" s="416"/>
      <c r="AI233" s="416"/>
      <c r="AJ233" s="417"/>
      <c r="AK233" s="416"/>
      <c r="AL233" s="416">
        <f>SUM(AL234:AL236)</f>
        <v>0</v>
      </c>
      <c r="AM233" s="416"/>
      <c r="AN233" s="416"/>
      <c r="AO233" s="417"/>
      <c r="AP233" s="416"/>
      <c r="AQ233" s="416">
        <f>SUM(AQ234:AQ236)</f>
        <v>0</v>
      </c>
      <c r="AR233" s="416"/>
      <c r="AS233" s="416"/>
      <c r="AT233" s="417"/>
      <c r="AU233" s="416"/>
      <c r="AV233" s="416">
        <f>SUM(AV234:AV236)</f>
        <v>0</v>
      </c>
      <c r="AW233" s="416"/>
      <c r="AX233" s="416"/>
      <c r="AY233" s="417"/>
      <c r="AZ233" s="416"/>
      <c r="BA233" s="416">
        <f>SUM(BA234:BA236)</f>
        <v>0</v>
      </c>
      <c r="BB233" s="416"/>
      <c r="BC233" s="416"/>
      <c r="BD233" s="417"/>
      <c r="BE233" s="416"/>
      <c r="BF233" s="416">
        <f>SUM(BF234:BF236)</f>
        <v>0</v>
      </c>
      <c r="BG233" s="416"/>
      <c r="BH233" s="416"/>
      <c r="BI233" s="417"/>
      <c r="BJ233" s="416"/>
      <c r="BK233" s="416">
        <f>SUM(BK234:BK236)</f>
        <v>0</v>
      </c>
      <c r="BL233" s="416"/>
      <c r="BM233" s="416"/>
      <c r="BN233" s="417"/>
      <c r="BO233" s="416"/>
      <c r="BP233" s="416">
        <f>SUM(BP234:BP236)</f>
        <v>0</v>
      </c>
      <c r="BQ233" s="416"/>
      <c r="BR233" s="416"/>
      <c r="BS233" s="417"/>
      <c r="BT233" s="416"/>
      <c r="BU233" s="416">
        <f>SUM(BU234:BU236)</f>
        <v>0</v>
      </c>
      <c r="BV233" s="416"/>
      <c r="BW233" s="416"/>
      <c r="BX233" s="417"/>
      <c r="BY233" s="416"/>
      <c r="BZ233" s="416">
        <f>SUM(BZ234:BZ236)</f>
        <v>0</v>
      </c>
      <c r="CA233" s="416"/>
      <c r="CB233" s="416"/>
      <c r="CC233" s="417"/>
      <c r="CD233" s="416"/>
      <c r="CE233" s="416">
        <f>SUM(CE234:CE236)</f>
        <v>0</v>
      </c>
      <c r="CF233" s="416"/>
      <c r="CG233" s="416"/>
      <c r="CH233" s="417"/>
      <c r="CI233" s="416"/>
      <c r="CJ233" s="416">
        <f>SUM(CJ234:CJ236)</f>
        <v>0</v>
      </c>
      <c r="CK233" s="416"/>
      <c r="CL233" s="416"/>
      <c r="CM233" s="417"/>
      <c r="CN233" s="416"/>
      <c r="CO233" s="416">
        <f>SUM(CO234:CO236)</f>
        <v>0</v>
      </c>
      <c r="CP233" s="416"/>
      <c r="CQ233" s="416"/>
      <c r="CR233" s="417"/>
      <c r="CS233" s="416"/>
      <c r="CT233" s="416">
        <f>SUM(CT234:CT236)</f>
        <v>0</v>
      </c>
      <c r="CU233" s="416"/>
      <c r="CV233" s="416"/>
      <c r="CW233" s="417"/>
      <c r="CX233" s="416"/>
      <c r="CY233" s="416">
        <f>SUM(CY234:CY236)</f>
        <v>0</v>
      </c>
      <c r="CZ233" s="416"/>
      <c r="DA233" s="416"/>
      <c r="DB233" s="417"/>
      <c r="DC233" s="416"/>
      <c r="DD233" s="416">
        <f>SUM(DD234:DD236)</f>
        <v>0</v>
      </c>
      <c r="DE233" s="416"/>
      <c r="DF233" s="416"/>
      <c r="DG233" s="417"/>
      <c r="DH233" s="416"/>
      <c r="DI233" s="416">
        <f>SUM(DI234:DI236)</f>
        <v>0</v>
      </c>
      <c r="DJ233" s="416"/>
      <c r="DK233" s="416"/>
      <c r="DL233" s="417"/>
      <c r="DM233" s="416"/>
      <c r="DN233" s="416">
        <f>SUM(DN234:DN236)</f>
        <v>0</v>
      </c>
      <c r="DO233" s="416"/>
      <c r="DP233" s="416"/>
      <c r="DQ233" s="417"/>
      <c r="DR233" s="416"/>
      <c r="DS233" s="416">
        <f>SUM(DS234:DS236)</f>
        <v>0</v>
      </c>
      <c r="DT233" s="416"/>
      <c r="DU233" s="416"/>
      <c r="DV233" s="417"/>
      <c r="DW233" s="416"/>
      <c r="DX233" s="416">
        <f>SUM(DX234:DX236)</f>
        <v>0</v>
      </c>
      <c r="DY233" s="416"/>
      <c r="DZ233" s="416"/>
      <c r="EA233" s="417"/>
      <c r="EB233" s="416"/>
      <c r="EC233" s="416">
        <f>SUM(EC234:EC236)</f>
        <v>0</v>
      </c>
      <c r="ED233" s="416"/>
      <c r="EE233" s="416"/>
      <c r="EF233" s="417"/>
      <c r="EG233" s="416"/>
      <c r="EH233" s="416">
        <f>SUM(EH234:EH236)</f>
        <v>0</v>
      </c>
      <c r="EI233" s="416"/>
      <c r="EJ233" s="416"/>
      <c r="EK233" s="417"/>
      <c r="EL233" s="416"/>
      <c r="EM233" s="416">
        <f>SUM(EM234:EM236)</f>
        <v>0</v>
      </c>
      <c r="EP233" s="301"/>
      <c r="EQ233" s="290"/>
      <c r="ER233" s="290"/>
    </row>
    <row r="234" spans="4:148" hidden="1" x14ac:dyDescent="0.35">
      <c r="D234" s="301" t="s">
        <v>338</v>
      </c>
      <c r="F234" s="313"/>
      <c r="G234" s="320"/>
      <c r="H234" s="414">
        <v>0</v>
      </c>
      <c r="I234" s="415"/>
      <c r="J234" s="416"/>
      <c r="K234" s="417"/>
      <c r="L234" s="418"/>
      <c r="M234" s="414">
        <v>0</v>
      </c>
      <c r="N234" s="415"/>
      <c r="O234" s="416"/>
      <c r="P234" s="417"/>
      <c r="Q234" s="418"/>
      <c r="R234" s="414">
        <v>0</v>
      </c>
      <c r="S234" s="415"/>
      <c r="T234" s="416"/>
      <c r="U234" s="417"/>
      <c r="V234" s="418"/>
      <c r="W234" s="414">
        <v>0</v>
      </c>
      <c r="X234" s="415"/>
      <c r="Y234" s="416"/>
      <c r="Z234" s="417"/>
      <c r="AA234" s="418"/>
      <c r="AB234" s="414">
        <v>0</v>
      </c>
      <c r="AC234" s="415"/>
      <c r="AD234" s="416"/>
      <c r="AE234" s="417"/>
      <c r="AF234" s="418"/>
      <c r="AG234" s="414">
        <v>0</v>
      </c>
      <c r="AH234" s="415"/>
      <c r="AI234" s="416"/>
      <c r="AJ234" s="417"/>
      <c r="AK234" s="418"/>
      <c r="AL234" s="414">
        <v>0</v>
      </c>
      <c r="AM234" s="415"/>
      <c r="AN234" s="416"/>
      <c r="AO234" s="417"/>
      <c r="AP234" s="418"/>
      <c r="AQ234" s="414">
        <v>0</v>
      </c>
      <c r="AR234" s="415"/>
      <c r="AS234" s="416"/>
      <c r="AT234" s="417"/>
      <c r="AU234" s="418"/>
      <c r="AV234" s="414">
        <v>0</v>
      </c>
      <c r="AW234" s="415"/>
      <c r="AX234" s="416"/>
      <c r="AY234" s="417"/>
      <c r="AZ234" s="418"/>
      <c r="BA234" s="414">
        <v>0</v>
      </c>
      <c r="BB234" s="415"/>
      <c r="BC234" s="416"/>
      <c r="BD234" s="417"/>
      <c r="BE234" s="418"/>
      <c r="BF234" s="414">
        <v>0</v>
      </c>
      <c r="BG234" s="415"/>
      <c r="BH234" s="416"/>
      <c r="BI234" s="417"/>
      <c r="BJ234" s="418"/>
      <c r="BK234" s="414">
        <v>0</v>
      </c>
      <c r="BL234" s="415"/>
      <c r="BM234" s="416"/>
      <c r="BN234" s="417"/>
      <c r="BO234" s="418"/>
      <c r="BP234" s="414">
        <v>0</v>
      </c>
      <c r="BQ234" s="415"/>
      <c r="BR234" s="416"/>
      <c r="BS234" s="417"/>
      <c r="BT234" s="418"/>
      <c r="BU234" s="414">
        <f>SUM(M234:BP234)</f>
        <v>0</v>
      </c>
      <c r="BV234" s="415"/>
      <c r="BW234" s="416"/>
      <c r="BX234" s="417"/>
      <c r="BY234" s="418"/>
      <c r="BZ234" s="414">
        <v>0</v>
      </c>
      <c r="CA234" s="415"/>
      <c r="CB234" s="416"/>
      <c r="CC234" s="417"/>
      <c r="CD234" s="418"/>
      <c r="CE234" s="414">
        <v>0</v>
      </c>
      <c r="CF234" s="415"/>
      <c r="CG234" s="416"/>
      <c r="CH234" s="417"/>
      <c r="CI234" s="418"/>
      <c r="CJ234" s="414">
        <v>0</v>
      </c>
      <c r="CK234" s="415"/>
      <c r="CL234" s="416"/>
      <c r="CM234" s="417"/>
      <c r="CN234" s="418"/>
      <c r="CO234" s="414">
        <v>0</v>
      </c>
      <c r="CP234" s="415"/>
      <c r="CQ234" s="416"/>
      <c r="CR234" s="417"/>
      <c r="CS234" s="418"/>
      <c r="CT234" s="414">
        <v>0</v>
      </c>
      <c r="CU234" s="415"/>
      <c r="CV234" s="416"/>
      <c r="CW234" s="417"/>
      <c r="CX234" s="418"/>
      <c r="CY234" s="414">
        <v>0</v>
      </c>
      <c r="CZ234" s="415"/>
      <c r="DA234" s="416"/>
      <c r="DB234" s="417"/>
      <c r="DC234" s="418"/>
      <c r="DD234" s="414">
        <v>0</v>
      </c>
      <c r="DE234" s="415"/>
      <c r="DF234" s="416"/>
      <c r="DG234" s="417"/>
      <c r="DH234" s="418"/>
      <c r="DI234" s="414">
        <v>0</v>
      </c>
      <c r="DJ234" s="415"/>
      <c r="DK234" s="416"/>
      <c r="DL234" s="417"/>
      <c r="DM234" s="418"/>
      <c r="DN234" s="414">
        <v>0</v>
      </c>
      <c r="DO234" s="415"/>
      <c r="DP234" s="416"/>
      <c r="DQ234" s="417"/>
      <c r="DR234" s="418"/>
      <c r="DS234" s="414">
        <v>0</v>
      </c>
      <c r="DT234" s="415"/>
      <c r="DU234" s="416"/>
      <c r="DV234" s="417"/>
      <c r="DW234" s="418"/>
      <c r="DX234" s="414">
        <v>0</v>
      </c>
      <c r="DY234" s="415"/>
      <c r="DZ234" s="416"/>
      <c r="EA234" s="417"/>
      <c r="EB234" s="418"/>
      <c r="EC234" s="414">
        <v>0</v>
      </c>
      <c r="ED234" s="415"/>
      <c r="EE234" s="416"/>
      <c r="EF234" s="417"/>
      <c r="EG234" s="418"/>
      <c r="EH234" s="414">
        <v>0</v>
      </c>
      <c r="EI234" s="415"/>
      <c r="EJ234" s="416"/>
      <c r="EK234" s="417"/>
      <c r="EL234" s="418"/>
      <c r="EM234" s="414">
        <f>SUM(CE234:EH234)</f>
        <v>0</v>
      </c>
      <c r="EN234" s="322"/>
      <c r="EP234" s="301"/>
      <c r="EQ234" s="290"/>
      <c r="ER234" s="290"/>
    </row>
    <row r="235" spans="4:148" hidden="1" x14ac:dyDescent="0.35">
      <c r="D235" s="301" t="s">
        <v>447</v>
      </c>
      <c r="F235" s="313"/>
      <c r="G235" s="313"/>
      <c r="H235" s="416">
        <v>0</v>
      </c>
      <c r="I235" s="420"/>
      <c r="J235" s="416"/>
      <c r="K235" s="417"/>
      <c r="L235" s="417"/>
      <c r="M235" s="416">
        <v>0</v>
      </c>
      <c r="N235" s="420"/>
      <c r="O235" s="416"/>
      <c r="P235" s="417"/>
      <c r="Q235" s="417"/>
      <c r="R235" s="416">
        <v>0</v>
      </c>
      <c r="S235" s="420"/>
      <c r="T235" s="416"/>
      <c r="U235" s="417"/>
      <c r="V235" s="417"/>
      <c r="W235" s="416">
        <v>0</v>
      </c>
      <c r="X235" s="420"/>
      <c r="Y235" s="416"/>
      <c r="Z235" s="417"/>
      <c r="AA235" s="417"/>
      <c r="AB235" s="416">
        <v>0</v>
      </c>
      <c r="AC235" s="420"/>
      <c r="AD235" s="416"/>
      <c r="AE235" s="417"/>
      <c r="AF235" s="417"/>
      <c r="AG235" s="416">
        <v>0</v>
      </c>
      <c r="AH235" s="420"/>
      <c r="AI235" s="416"/>
      <c r="AJ235" s="417"/>
      <c r="AK235" s="417"/>
      <c r="AL235" s="416">
        <v>0</v>
      </c>
      <c r="AM235" s="420"/>
      <c r="AN235" s="416"/>
      <c r="AO235" s="417"/>
      <c r="AP235" s="417"/>
      <c r="AQ235" s="416">
        <v>0</v>
      </c>
      <c r="AR235" s="420"/>
      <c r="AS235" s="416"/>
      <c r="AT235" s="417"/>
      <c r="AU235" s="417"/>
      <c r="AV235" s="416">
        <v>0</v>
      </c>
      <c r="AW235" s="420"/>
      <c r="AX235" s="416"/>
      <c r="AY235" s="417"/>
      <c r="AZ235" s="417"/>
      <c r="BA235" s="416">
        <v>0</v>
      </c>
      <c r="BB235" s="420"/>
      <c r="BC235" s="416"/>
      <c r="BD235" s="417"/>
      <c r="BE235" s="417"/>
      <c r="BF235" s="416">
        <v>0</v>
      </c>
      <c r="BG235" s="420"/>
      <c r="BH235" s="416"/>
      <c r="BI235" s="417"/>
      <c r="BJ235" s="417"/>
      <c r="BK235" s="416">
        <v>0</v>
      </c>
      <c r="BL235" s="420"/>
      <c r="BM235" s="416"/>
      <c r="BN235" s="417"/>
      <c r="BO235" s="417"/>
      <c r="BP235" s="416">
        <v>0</v>
      </c>
      <c r="BQ235" s="420"/>
      <c r="BR235" s="416"/>
      <c r="BS235" s="417"/>
      <c r="BT235" s="417"/>
      <c r="BU235" s="416">
        <f>SUM(M235:BP235)</f>
        <v>0</v>
      </c>
      <c r="BV235" s="420"/>
      <c r="BW235" s="416"/>
      <c r="BX235" s="417"/>
      <c r="BY235" s="417"/>
      <c r="BZ235" s="416">
        <v>0</v>
      </c>
      <c r="CA235" s="420"/>
      <c r="CB235" s="416"/>
      <c r="CC235" s="417"/>
      <c r="CD235" s="417"/>
      <c r="CE235" s="416">
        <v>0</v>
      </c>
      <c r="CF235" s="420"/>
      <c r="CG235" s="416"/>
      <c r="CH235" s="417"/>
      <c r="CI235" s="417"/>
      <c r="CJ235" s="416">
        <v>0</v>
      </c>
      <c r="CK235" s="420"/>
      <c r="CL235" s="416"/>
      <c r="CM235" s="417"/>
      <c r="CN235" s="417"/>
      <c r="CO235" s="416">
        <v>0</v>
      </c>
      <c r="CP235" s="420"/>
      <c r="CQ235" s="416"/>
      <c r="CR235" s="417"/>
      <c r="CS235" s="417"/>
      <c r="CT235" s="416">
        <v>0</v>
      </c>
      <c r="CU235" s="420"/>
      <c r="CV235" s="416"/>
      <c r="CW235" s="417"/>
      <c r="CX235" s="417"/>
      <c r="CY235" s="416">
        <v>0</v>
      </c>
      <c r="CZ235" s="420"/>
      <c r="DA235" s="416"/>
      <c r="DB235" s="417"/>
      <c r="DC235" s="417"/>
      <c r="DD235" s="416">
        <v>0</v>
      </c>
      <c r="DE235" s="420"/>
      <c r="DF235" s="416"/>
      <c r="DG235" s="417"/>
      <c r="DH235" s="417"/>
      <c r="DI235" s="416">
        <v>0</v>
      </c>
      <c r="DJ235" s="420"/>
      <c r="DK235" s="416"/>
      <c r="DL235" s="417"/>
      <c r="DM235" s="417"/>
      <c r="DN235" s="416">
        <v>0</v>
      </c>
      <c r="DO235" s="420"/>
      <c r="DP235" s="416"/>
      <c r="DQ235" s="417"/>
      <c r="DR235" s="417"/>
      <c r="DS235" s="416">
        <v>0</v>
      </c>
      <c r="DT235" s="420"/>
      <c r="DU235" s="416"/>
      <c r="DV235" s="417"/>
      <c r="DW235" s="417"/>
      <c r="DX235" s="416">
        <v>0</v>
      </c>
      <c r="DY235" s="420"/>
      <c r="DZ235" s="416"/>
      <c r="EA235" s="417"/>
      <c r="EB235" s="417"/>
      <c r="EC235" s="416">
        <v>0</v>
      </c>
      <c r="ED235" s="420"/>
      <c r="EE235" s="416"/>
      <c r="EF235" s="417"/>
      <c r="EG235" s="417"/>
      <c r="EH235" s="416">
        <v>0</v>
      </c>
      <c r="EI235" s="420"/>
      <c r="EJ235" s="416"/>
      <c r="EK235" s="417"/>
      <c r="EL235" s="417"/>
      <c r="EM235" s="416">
        <f>SUM(CE235:EH235)</f>
        <v>0</v>
      </c>
      <c r="EN235" s="329"/>
      <c r="EP235" s="301"/>
      <c r="EQ235" s="290"/>
      <c r="ER235" s="290"/>
    </row>
    <row r="236" spans="4:148" hidden="1" x14ac:dyDescent="0.35">
      <c r="D236" s="301" t="s">
        <v>448</v>
      </c>
      <c r="F236" s="313"/>
      <c r="G236" s="337"/>
      <c r="H236" s="428">
        <v>0</v>
      </c>
      <c r="I236" s="429"/>
      <c r="J236" s="416"/>
      <c r="K236" s="417"/>
      <c r="L236" s="430"/>
      <c r="M236" s="428">
        <v>0</v>
      </c>
      <c r="N236" s="429"/>
      <c r="O236" s="416"/>
      <c r="P236" s="417"/>
      <c r="Q236" s="430"/>
      <c r="R236" s="428">
        <v>0</v>
      </c>
      <c r="S236" s="429"/>
      <c r="T236" s="416"/>
      <c r="U236" s="417"/>
      <c r="V236" s="430"/>
      <c r="W236" s="428">
        <v>0</v>
      </c>
      <c r="X236" s="429"/>
      <c r="Y236" s="416"/>
      <c r="Z236" s="417"/>
      <c r="AA236" s="430"/>
      <c r="AB236" s="428">
        <v>0</v>
      </c>
      <c r="AC236" s="429"/>
      <c r="AD236" s="416"/>
      <c r="AE236" s="417"/>
      <c r="AF236" s="430"/>
      <c r="AG236" s="428">
        <v>0</v>
      </c>
      <c r="AH236" s="429"/>
      <c r="AI236" s="416"/>
      <c r="AJ236" s="417"/>
      <c r="AK236" s="430"/>
      <c r="AL236" s="428">
        <v>0</v>
      </c>
      <c r="AM236" s="429"/>
      <c r="AN236" s="416"/>
      <c r="AO236" s="417"/>
      <c r="AP236" s="430"/>
      <c r="AQ236" s="428">
        <v>0</v>
      </c>
      <c r="AR236" s="429"/>
      <c r="AS236" s="416"/>
      <c r="AT236" s="417"/>
      <c r="AU236" s="430"/>
      <c r="AV236" s="428">
        <v>0</v>
      </c>
      <c r="AW236" s="429"/>
      <c r="AX236" s="416"/>
      <c r="AY236" s="417"/>
      <c r="AZ236" s="430"/>
      <c r="BA236" s="428">
        <v>0</v>
      </c>
      <c r="BB236" s="429"/>
      <c r="BC236" s="416"/>
      <c r="BD236" s="417"/>
      <c r="BE236" s="430"/>
      <c r="BF236" s="428">
        <v>0</v>
      </c>
      <c r="BG236" s="429"/>
      <c r="BH236" s="416"/>
      <c r="BI236" s="417"/>
      <c r="BJ236" s="430"/>
      <c r="BK236" s="428">
        <v>0</v>
      </c>
      <c r="BL236" s="429"/>
      <c r="BM236" s="416"/>
      <c r="BN236" s="417"/>
      <c r="BO236" s="430"/>
      <c r="BP236" s="428">
        <v>0</v>
      </c>
      <c r="BQ236" s="429"/>
      <c r="BR236" s="416"/>
      <c r="BS236" s="417"/>
      <c r="BT236" s="430"/>
      <c r="BU236" s="428">
        <f>SUM(M236:BP236)</f>
        <v>0</v>
      </c>
      <c r="BV236" s="429"/>
      <c r="BW236" s="416"/>
      <c r="BX236" s="417"/>
      <c r="BY236" s="430"/>
      <c r="BZ236" s="428">
        <v>0</v>
      </c>
      <c r="CA236" s="429"/>
      <c r="CB236" s="416"/>
      <c r="CC236" s="417"/>
      <c r="CD236" s="430"/>
      <c r="CE236" s="428">
        <v>0</v>
      </c>
      <c r="CF236" s="429"/>
      <c r="CG236" s="416"/>
      <c r="CH236" s="417"/>
      <c r="CI236" s="430"/>
      <c r="CJ236" s="428">
        <v>0</v>
      </c>
      <c r="CK236" s="429"/>
      <c r="CL236" s="416"/>
      <c r="CM236" s="417"/>
      <c r="CN236" s="430"/>
      <c r="CO236" s="428">
        <v>0</v>
      </c>
      <c r="CP236" s="429"/>
      <c r="CQ236" s="416"/>
      <c r="CR236" s="417"/>
      <c r="CS236" s="430"/>
      <c r="CT236" s="428">
        <v>0</v>
      </c>
      <c r="CU236" s="429"/>
      <c r="CV236" s="416"/>
      <c r="CW236" s="417"/>
      <c r="CX236" s="430"/>
      <c r="CY236" s="428">
        <v>0</v>
      </c>
      <c r="CZ236" s="429"/>
      <c r="DA236" s="416"/>
      <c r="DB236" s="417"/>
      <c r="DC236" s="430"/>
      <c r="DD236" s="428">
        <v>0</v>
      </c>
      <c r="DE236" s="429"/>
      <c r="DF236" s="416"/>
      <c r="DG236" s="417"/>
      <c r="DH236" s="430"/>
      <c r="DI236" s="428">
        <v>0</v>
      </c>
      <c r="DJ236" s="429"/>
      <c r="DK236" s="416"/>
      <c r="DL236" s="417"/>
      <c r="DM236" s="430"/>
      <c r="DN236" s="428">
        <v>0</v>
      </c>
      <c r="DO236" s="429"/>
      <c r="DP236" s="416"/>
      <c r="DQ236" s="417"/>
      <c r="DR236" s="430"/>
      <c r="DS236" s="428">
        <v>0</v>
      </c>
      <c r="DT236" s="429"/>
      <c r="DU236" s="416"/>
      <c r="DV236" s="417"/>
      <c r="DW236" s="430"/>
      <c r="DX236" s="428">
        <v>0</v>
      </c>
      <c r="DY236" s="429"/>
      <c r="DZ236" s="416"/>
      <c r="EA236" s="417"/>
      <c r="EB236" s="430"/>
      <c r="EC236" s="428">
        <v>0</v>
      </c>
      <c r="ED236" s="429"/>
      <c r="EE236" s="416"/>
      <c r="EF236" s="417"/>
      <c r="EG236" s="430"/>
      <c r="EH236" s="428">
        <v>0</v>
      </c>
      <c r="EI236" s="429"/>
      <c r="EJ236" s="416"/>
      <c r="EK236" s="417"/>
      <c r="EL236" s="430"/>
      <c r="EM236" s="428">
        <f>SUM(CE236:EH236)</f>
        <v>0</v>
      </c>
      <c r="EN236" s="339"/>
      <c r="EP236" s="301"/>
      <c r="EQ236" s="290"/>
      <c r="ER236" s="290"/>
    </row>
    <row r="237" spans="4:148" hidden="1" x14ac:dyDescent="0.35">
      <c r="D237" s="301"/>
      <c r="F237" s="313"/>
      <c r="H237" s="416"/>
      <c r="I237" s="416"/>
      <c r="J237" s="416"/>
      <c r="K237" s="417"/>
      <c r="L237" s="416"/>
      <c r="M237" s="416"/>
      <c r="N237" s="416"/>
      <c r="O237" s="416"/>
      <c r="P237" s="417"/>
      <c r="Q237" s="416"/>
      <c r="R237" s="416"/>
      <c r="S237" s="416"/>
      <c r="T237" s="416"/>
      <c r="U237" s="417"/>
      <c r="V237" s="416"/>
      <c r="W237" s="416"/>
      <c r="X237" s="416"/>
      <c r="Y237" s="416"/>
      <c r="Z237" s="417"/>
      <c r="AA237" s="416"/>
      <c r="AB237" s="416"/>
      <c r="AC237" s="416"/>
      <c r="AD237" s="416"/>
      <c r="AE237" s="417"/>
      <c r="AF237" s="416"/>
      <c r="AG237" s="416"/>
      <c r="AH237" s="416"/>
      <c r="AI237" s="416"/>
      <c r="AJ237" s="417"/>
      <c r="AK237" s="416"/>
      <c r="AL237" s="416"/>
      <c r="AM237" s="416"/>
      <c r="AN237" s="416"/>
      <c r="AO237" s="417"/>
      <c r="AP237" s="416"/>
      <c r="AQ237" s="416"/>
      <c r="AR237" s="416"/>
      <c r="AS237" s="416"/>
      <c r="AT237" s="417"/>
      <c r="AU237" s="416"/>
      <c r="AV237" s="416"/>
      <c r="AW237" s="416"/>
      <c r="AX237" s="416"/>
      <c r="AY237" s="417"/>
      <c r="AZ237" s="416"/>
      <c r="BA237" s="416"/>
      <c r="BB237" s="416"/>
      <c r="BC237" s="416"/>
      <c r="BD237" s="417"/>
      <c r="BE237" s="416"/>
      <c r="BF237" s="416"/>
      <c r="BG237" s="416"/>
      <c r="BH237" s="416"/>
      <c r="BI237" s="417"/>
      <c r="BJ237" s="416"/>
      <c r="BK237" s="416"/>
      <c r="BL237" s="416"/>
      <c r="BM237" s="416"/>
      <c r="BN237" s="417"/>
      <c r="BO237" s="416"/>
      <c r="BP237" s="416"/>
      <c r="BQ237" s="416"/>
      <c r="BR237" s="416"/>
      <c r="BS237" s="417"/>
      <c r="BT237" s="416"/>
      <c r="BU237" s="416"/>
      <c r="BV237" s="416"/>
      <c r="BW237" s="416"/>
      <c r="BX237" s="417"/>
      <c r="BY237" s="416"/>
      <c r="BZ237" s="416"/>
      <c r="CA237" s="416"/>
      <c r="CB237" s="416"/>
      <c r="CC237" s="417"/>
      <c r="CD237" s="416"/>
      <c r="CE237" s="416"/>
      <c r="CF237" s="416"/>
      <c r="CG237" s="416"/>
      <c r="CH237" s="417"/>
      <c r="CI237" s="416"/>
      <c r="CJ237" s="416"/>
      <c r="CK237" s="416"/>
      <c r="CL237" s="416"/>
      <c r="CM237" s="417"/>
      <c r="CN237" s="416"/>
      <c r="CO237" s="416"/>
      <c r="CP237" s="416"/>
      <c r="CQ237" s="416"/>
      <c r="CR237" s="417"/>
      <c r="CS237" s="416"/>
      <c r="CT237" s="416"/>
      <c r="CU237" s="416"/>
      <c r="CV237" s="416"/>
      <c r="CW237" s="417"/>
      <c r="CX237" s="416"/>
      <c r="CY237" s="416"/>
      <c r="CZ237" s="416"/>
      <c r="DA237" s="416"/>
      <c r="DB237" s="417"/>
      <c r="DC237" s="416"/>
      <c r="DD237" s="416"/>
      <c r="DE237" s="416"/>
      <c r="DF237" s="416"/>
      <c r="DG237" s="417"/>
      <c r="DH237" s="416"/>
      <c r="DI237" s="416"/>
      <c r="DJ237" s="416"/>
      <c r="DK237" s="416"/>
      <c r="DL237" s="417"/>
      <c r="DM237" s="416"/>
      <c r="DN237" s="416"/>
      <c r="DO237" s="416"/>
      <c r="DP237" s="416"/>
      <c r="DQ237" s="417"/>
      <c r="DR237" s="416"/>
      <c r="DS237" s="416"/>
      <c r="DT237" s="416"/>
      <c r="DU237" s="416"/>
      <c r="DV237" s="417"/>
      <c r="DW237" s="416"/>
      <c r="DX237" s="416"/>
      <c r="DY237" s="416"/>
      <c r="DZ237" s="416"/>
      <c r="EA237" s="417"/>
      <c r="EB237" s="416"/>
      <c r="EC237" s="416"/>
      <c r="ED237" s="416"/>
      <c r="EE237" s="416"/>
      <c r="EF237" s="417"/>
      <c r="EG237" s="416"/>
      <c r="EH237" s="416"/>
      <c r="EI237" s="416"/>
      <c r="EJ237" s="416"/>
      <c r="EK237" s="417"/>
      <c r="EL237" s="416"/>
      <c r="EM237" s="416"/>
      <c r="EP237" s="301"/>
      <c r="EQ237" s="290"/>
      <c r="ER237" s="290"/>
    </row>
    <row r="238" spans="4:148" hidden="1" x14ac:dyDescent="0.35">
      <c r="D238" s="301" t="s">
        <v>451</v>
      </c>
      <c r="F238" s="313"/>
      <c r="H238" s="416">
        <f>SUM(H239:H241)</f>
        <v>0</v>
      </c>
      <c r="I238" s="416"/>
      <c r="J238" s="416"/>
      <c r="K238" s="417"/>
      <c r="L238" s="416"/>
      <c r="M238" s="416">
        <f>SUM(M239:M241)</f>
        <v>0</v>
      </c>
      <c r="N238" s="416"/>
      <c r="O238" s="416"/>
      <c r="P238" s="417"/>
      <c r="Q238" s="416"/>
      <c r="R238" s="416">
        <f>SUM(R239:R241)</f>
        <v>0</v>
      </c>
      <c r="S238" s="416"/>
      <c r="T238" s="416"/>
      <c r="U238" s="417"/>
      <c r="V238" s="416"/>
      <c r="W238" s="416">
        <f>SUM(W239:W241)</f>
        <v>0</v>
      </c>
      <c r="X238" s="416"/>
      <c r="Y238" s="416"/>
      <c r="Z238" s="417"/>
      <c r="AA238" s="416"/>
      <c r="AB238" s="416">
        <f>SUM(AB239:AB241)</f>
        <v>0</v>
      </c>
      <c r="AC238" s="416"/>
      <c r="AD238" s="416"/>
      <c r="AE238" s="417"/>
      <c r="AF238" s="416"/>
      <c r="AG238" s="416">
        <f>SUM(AG239:AG241)</f>
        <v>0</v>
      </c>
      <c r="AH238" s="416"/>
      <c r="AI238" s="416"/>
      <c r="AJ238" s="417"/>
      <c r="AK238" s="416"/>
      <c r="AL238" s="416">
        <f>SUM(AL239:AL241)</f>
        <v>0</v>
      </c>
      <c r="AM238" s="416"/>
      <c r="AN238" s="416"/>
      <c r="AO238" s="417"/>
      <c r="AP238" s="416"/>
      <c r="AQ238" s="416">
        <f>SUM(AQ239:AQ241)</f>
        <v>0</v>
      </c>
      <c r="AR238" s="416"/>
      <c r="AS238" s="416"/>
      <c r="AT238" s="417"/>
      <c r="AU238" s="416"/>
      <c r="AV238" s="416">
        <f>SUM(AV239:AV241)</f>
        <v>0</v>
      </c>
      <c r="AW238" s="416"/>
      <c r="AX238" s="416"/>
      <c r="AY238" s="417"/>
      <c r="AZ238" s="416"/>
      <c r="BA238" s="416">
        <f>SUM(BA239:BA241)</f>
        <v>0</v>
      </c>
      <c r="BB238" s="416"/>
      <c r="BC238" s="416"/>
      <c r="BD238" s="417"/>
      <c r="BE238" s="416"/>
      <c r="BF238" s="416">
        <f>SUM(BF239:BF241)</f>
        <v>0</v>
      </c>
      <c r="BG238" s="416"/>
      <c r="BH238" s="416"/>
      <c r="BI238" s="417"/>
      <c r="BJ238" s="416"/>
      <c r="BK238" s="416">
        <f>SUM(BK239:BK241)</f>
        <v>0</v>
      </c>
      <c r="BL238" s="416"/>
      <c r="BM238" s="416"/>
      <c r="BN238" s="417"/>
      <c r="BO238" s="416"/>
      <c r="BP238" s="416">
        <f>SUM(BP239:BP241)</f>
        <v>0</v>
      </c>
      <c r="BQ238" s="416"/>
      <c r="BR238" s="416"/>
      <c r="BS238" s="417"/>
      <c r="BT238" s="416"/>
      <c r="BU238" s="416">
        <f>SUM(BU239:BU241)</f>
        <v>0</v>
      </c>
      <c r="BV238" s="416"/>
      <c r="BW238" s="416"/>
      <c r="BX238" s="417"/>
      <c r="BY238" s="416"/>
      <c r="BZ238" s="416">
        <f>SUM(BZ239:BZ241)</f>
        <v>0</v>
      </c>
      <c r="CA238" s="416"/>
      <c r="CB238" s="416"/>
      <c r="CC238" s="417"/>
      <c r="CD238" s="416"/>
      <c r="CE238" s="416">
        <f>SUM(CE239:CE241)</f>
        <v>0</v>
      </c>
      <c r="CF238" s="416"/>
      <c r="CG238" s="416"/>
      <c r="CH238" s="417"/>
      <c r="CI238" s="416"/>
      <c r="CJ238" s="416">
        <f>SUM(CJ239:CJ241)</f>
        <v>0</v>
      </c>
      <c r="CK238" s="416"/>
      <c r="CL238" s="416"/>
      <c r="CM238" s="417"/>
      <c r="CN238" s="416"/>
      <c r="CO238" s="416">
        <f>SUM(CO239:CO241)</f>
        <v>0</v>
      </c>
      <c r="CP238" s="416"/>
      <c r="CQ238" s="416"/>
      <c r="CR238" s="417"/>
      <c r="CS238" s="416"/>
      <c r="CT238" s="416">
        <f>SUM(CT239:CT241)</f>
        <v>0</v>
      </c>
      <c r="CU238" s="416"/>
      <c r="CV238" s="416"/>
      <c r="CW238" s="417"/>
      <c r="CX238" s="416"/>
      <c r="CY238" s="416">
        <f>SUM(CY239:CY241)</f>
        <v>0</v>
      </c>
      <c r="CZ238" s="416"/>
      <c r="DA238" s="416"/>
      <c r="DB238" s="417"/>
      <c r="DC238" s="416"/>
      <c r="DD238" s="416">
        <f>SUM(DD239:DD241)</f>
        <v>0</v>
      </c>
      <c r="DE238" s="416"/>
      <c r="DF238" s="416"/>
      <c r="DG238" s="417"/>
      <c r="DH238" s="416"/>
      <c r="DI238" s="416">
        <f>SUM(DI239:DI241)</f>
        <v>0</v>
      </c>
      <c r="DJ238" s="416"/>
      <c r="DK238" s="416"/>
      <c r="DL238" s="417"/>
      <c r="DM238" s="416"/>
      <c r="DN238" s="416">
        <f>SUM(DN239:DN241)</f>
        <v>0</v>
      </c>
      <c r="DO238" s="416"/>
      <c r="DP238" s="416"/>
      <c r="DQ238" s="417"/>
      <c r="DR238" s="416"/>
      <c r="DS238" s="416">
        <f>SUM(DS239:DS241)</f>
        <v>0</v>
      </c>
      <c r="DT238" s="416"/>
      <c r="DU238" s="416"/>
      <c r="DV238" s="417"/>
      <c r="DW238" s="416"/>
      <c r="DX238" s="416">
        <f>SUM(DX239:DX241)</f>
        <v>0</v>
      </c>
      <c r="DY238" s="416"/>
      <c r="DZ238" s="416"/>
      <c r="EA238" s="417"/>
      <c r="EB238" s="416"/>
      <c r="EC238" s="416">
        <f>SUM(EC239:EC241)</f>
        <v>0</v>
      </c>
      <c r="ED238" s="416"/>
      <c r="EE238" s="416"/>
      <c r="EF238" s="417"/>
      <c r="EG238" s="416"/>
      <c r="EH238" s="416">
        <f>SUM(EH239:EH241)</f>
        <v>0</v>
      </c>
      <c r="EI238" s="416"/>
      <c r="EJ238" s="416"/>
      <c r="EK238" s="417"/>
      <c r="EL238" s="416"/>
      <c r="EM238" s="416">
        <f>SUM(EM239:EM241)</f>
        <v>0</v>
      </c>
      <c r="EP238" s="301"/>
      <c r="EQ238" s="290"/>
      <c r="ER238" s="290"/>
    </row>
    <row r="239" spans="4:148" hidden="1" x14ac:dyDescent="0.35">
      <c r="D239" s="301" t="s">
        <v>338</v>
      </c>
      <c r="F239" s="313"/>
      <c r="G239" s="320"/>
      <c r="H239" s="414">
        <v>0</v>
      </c>
      <c r="I239" s="415"/>
      <c r="J239" s="416"/>
      <c r="K239" s="417"/>
      <c r="L239" s="418"/>
      <c r="M239" s="414">
        <v>0</v>
      </c>
      <c r="N239" s="415"/>
      <c r="O239" s="416"/>
      <c r="P239" s="417"/>
      <c r="Q239" s="418"/>
      <c r="R239" s="414">
        <v>0</v>
      </c>
      <c r="S239" s="415"/>
      <c r="T239" s="416"/>
      <c r="U239" s="417"/>
      <c r="V239" s="418"/>
      <c r="W239" s="414">
        <v>0</v>
      </c>
      <c r="X239" s="415"/>
      <c r="Y239" s="416"/>
      <c r="Z239" s="417"/>
      <c r="AA239" s="418"/>
      <c r="AB239" s="414">
        <v>0</v>
      </c>
      <c r="AC239" s="415"/>
      <c r="AD239" s="416"/>
      <c r="AE239" s="417"/>
      <c r="AF239" s="418"/>
      <c r="AG239" s="414">
        <v>0</v>
      </c>
      <c r="AH239" s="415"/>
      <c r="AI239" s="416"/>
      <c r="AJ239" s="417"/>
      <c r="AK239" s="418"/>
      <c r="AL239" s="414">
        <v>0</v>
      </c>
      <c r="AM239" s="415"/>
      <c r="AN239" s="416"/>
      <c r="AO239" s="417"/>
      <c r="AP239" s="418"/>
      <c r="AQ239" s="414">
        <v>0</v>
      </c>
      <c r="AR239" s="415"/>
      <c r="AS239" s="416"/>
      <c r="AT239" s="417"/>
      <c r="AU239" s="418"/>
      <c r="AV239" s="414">
        <v>0</v>
      </c>
      <c r="AW239" s="415"/>
      <c r="AX239" s="416"/>
      <c r="AY239" s="417"/>
      <c r="AZ239" s="418"/>
      <c r="BA239" s="414">
        <v>0</v>
      </c>
      <c r="BB239" s="415"/>
      <c r="BC239" s="416"/>
      <c r="BD239" s="417"/>
      <c r="BE239" s="418"/>
      <c r="BF239" s="414">
        <v>0</v>
      </c>
      <c r="BG239" s="415"/>
      <c r="BH239" s="416"/>
      <c r="BI239" s="417"/>
      <c r="BJ239" s="418"/>
      <c r="BK239" s="414">
        <v>0</v>
      </c>
      <c r="BL239" s="415"/>
      <c r="BM239" s="416"/>
      <c r="BN239" s="417"/>
      <c r="BO239" s="418"/>
      <c r="BP239" s="414">
        <v>0</v>
      </c>
      <c r="BQ239" s="415"/>
      <c r="BR239" s="416"/>
      <c r="BS239" s="417"/>
      <c r="BT239" s="418"/>
      <c r="BU239" s="414">
        <f>SUM(M239:BP239)</f>
        <v>0</v>
      </c>
      <c r="BV239" s="415"/>
      <c r="BW239" s="416"/>
      <c r="BX239" s="417"/>
      <c r="BY239" s="418"/>
      <c r="BZ239" s="414">
        <v>0</v>
      </c>
      <c r="CA239" s="415"/>
      <c r="CB239" s="416"/>
      <c r="CC239" s="417"/>
      <c r="CD239" s="418"/>
      <c r="CE239" s="414">
        <v>0</v>
      </c>
      <c r="CF239" s="415"/>
      <c r="CG239" s="416"/>
      <c r="CH239" s="417"/>
      <c r="CI239" s="418"/>
      <c r="CJ239" s="414">
        <v>0</v>
      </c>
      <c r="CK239" s="415"/>
      <c r="CL239" s="416"/>
      <c r="CM239" s="417"/>
      <c r="CN239" s="418"/>
      <c r="CO239" s="414">
        <v>0</v>
      </c>
      <c r="CP239" s="415"/>
      <c r="CQ239" s="416"/>
      <c r="CR239" s="417"/>
      <c r="CS239" s="418"/>
      <c r="CT239" s="414">
        <v>0</v>
      </c>
      <c r="CU239" s="415"/>
      <c r="CV239" s="416"/>
      <c r="CW239" s="417"/>
      <c r="CX239" s="418"/>
      <c r="CY239" s="414">
        <v>0</v>
      </c>
      <c r="CZ239" s="415"/>
      <c r="DA239" s="416"/>
      <c r="DB239" s="417"/>
      <c r="DC239" s="418"/>
      <c r="DD239" s="414">
        <v>0</v>
      </c>
      <c r="DE239" s="415"/>
      <c r="DF239" s="416"/>
      <c r="DG239" s="417"/>
      <c r="DH239" s="418"/>
      <c r="DI239" s="414">
        <v>0</v>
      </c>
      <c r="DJ239" s="415"/>
      <c r="DK239" s="416"/>
      <c r="DL239" s="417"/>
      <c r="DM239" s="418"/>
      <c r="DN239" s="414">
        <v>0</v>
      </c>
      <c r="DO239" s="415"/>
      <c r="DP239" s="416"/>
      <c r="DQ239" s="417"/>
      <c r="DR239" s="418"/>
      <c r="DS239" s="414">
        <v>0</v>
      </c>
      <c r="DT239" s="415"/>
      <c r="DU239" s="416"/>
      <c r="DV239" s="417"/>
      <c r="DW239" s="418"/>
      <c r="DX239" s="414">
        <v>0</v>
      </c>
      <c r="DY239" s="415"/>
      <c r="DZ239" s="416"/>
      <c r="EA239" s="417"/>
      <c r="EB239" s="418"/>
      <c r="EC239" s="414">
        <v>0</v>
      </c>
      <c r="ED239" s="415"/>
      <c r="EE239" s="416"/>
      <c r="EF239" s="417"/>
      <c r="EG239" s="418"/>
      <c r="EH239" s="414">
        <v>0</v>
      </c>
      <c r="EI239" s="415"/>
      <c r="EJ239" s="416"/>
      <c r="EK239" s="417"/>
      <c r="EL239" s="418"/>
      <c r="EM239" s="414">
        <f>SUM(CE239:EH239)</f>
        <v>0</v>
      </c>
      <c r="EN239" s="322"/>
      <c r="EP239" s="301"/>
      <c r="EQ239" s="290"/>
      <c r="ER239" s="290"/>
    </row>
    <row r="240" spans="4:148" hidden="1" x14ac:dyDescent="0.35">
      <c r="D240" s="301" t="s">
        <v>447</v>
      </c>
      <c r="F240" s="313"/>
      <c r="G240" s="313"/>
      <c r="H240" s="416">
        <v>0</v>
      </c>
      <c r="I240" s="420"/>
      <c r="J240" s="416"/>
      <c r="K240" s="417"/>
      <c r="L240" s="417"/>
      <c r="M240" s="416">
        <v>0</v>
      </c>
      <c r="N240" s="420"/>
      <c r="O240" s="416"/>
      <c r="P240" s="417"/>
      <c r="Q240" s="417"/>
      <c r="R240" s="416">
        <v>0</v>
      </c>
      <c r="S240" s="420"/>
      <c r="T240" s="416"/>
      <c r="U240" s="417"/>
      <c r="V240" s="417"/>
      <c r="W240" s="416">
        <v>0</v>
      </c>
      <c r="X240" s="420"/>
      <c r="Y240" s="416"/>
      <c r="Z240" s="417"/>
      <c r="AA240" s="417"/>
      <c r="AB240" s="416">
        <v>0</v>
      </c>
      <c r="AC240" s="420"/>
      <c r="AD240" s="416"/>
      <c r="AE240" s="417"/>
      <c r="AF240" s="417"/>
      <c r="AG240" s="416">
        <v>0</v>
      </c>
      <c r="AH240" s="420"/>
      <c r="AI240" s="416"/>
      <c r="AJ240" s="417"/>
      <c r="AK240" s="417"/>
      <c r="AL240" s="416">
        <v>0</v>
      </c>
      <c r="AM240" s="420"/>
      <c r="AN240" s="416"/>
      <c r="AO240" s="417"/>
      <c r="AP240" s="417"/>
      <c r="AQ240" s="416">
        <v>0</v>
      </c>
      <c r="AR240" s="420"/>
      <c r="AS240" s="416"/>
      <c r="AT240" s="417"/>
      <c r="AU240" s="417"/>
      <c r="AV240" s="416">
        <v>0</v>
      </c>
      <c r="AW240" s="420"/>
      <c r="AX240" s="416"/>
      <c r="AY240" s="417"/>
      <c r="AZ240" s="417"/>
      <c r="BA240" s="416">
        <v>0</v>
      </c>
      <c r="BB240" s="420"/>
      <c r="BC240" s="416"/>
      <c r="BD240" s="417"/>
      <c r="BE240" s="417"/>
      <c r="BF240" s="416">
        <v>0</v>
      </c>
      <c r="BG240" s="420"/>
      <c r="BH240" s="416"/>
      <c r="BI240" s="417"/>
      <c r="BJ240" s="417"/>
      <c r="BK240" s="416">
        <v>0</v>
      </c>
      <c r="BL240" s="420"/>
      <c r="BM240" s="416"/>
      <c r="BN240" s="417"/>
      <c r="BO240" s="417"/>
      <c r="BP240" s="416">
        <v>0</v>
      </c>
      <c r="BQ240" s="420"/>
      <c r="BR240" s="416"/>
      <c r="BS240" s="417"/>
      <c r="BT240" s="417"/>
      <c r="BU240" s="416">
        <f>SUM(M240:BP240)</f>
        <v>0</v>
      </c>
      <c r="BV240" s="420"/>
      <c r="BW240" s="416"/>
      <c r="BX240" s="417"/>
      <c r="BY240" s="417"/>
      <c r="BZ240" s="416">
        <v>0</v>
      </c>
      <c r="CA240" s="420"/>
      <c r="CB240" s="416"/>
      <c r="CC240" s="417"/>
      <c r="CD240" s="417"/>
      <c r="CE240" s="416">
        <v>0</v>
      </c>
      <c r="CF240" s="420"/>
      <c r="CG240" s="416"/>
      <c r="CH240" s="417"/>
      <c r="CI240" s="417"/>
      <c r="CJ240" s="416">
        <v>0</v>
      </c>
      <c r="CK240" s="420"/>
      <c r="CL240" s="416"/>
      <c r="CM240" s="417"/>
      <c r="CN240" s="417"/>
      <c r="CO240" s="416">
        <v>0</v>
      </c>
      <c r="CP240" s="420"/>
      <c r="CQ240" s="416"/>
      <c r="CR240" s="417"/>
      <c r="CS240" s="417"/>
      <c r="CT240" s="416">
        <v>0</v>
      </c>
      <c r="CU240" s="420"/>
      <c r="CV240" s="416"/>
      <c r="CW240" s="417"/>
      <c r="CX240" s="417"/>
      <c r="CY240" s="416">
        <v>0</v>
      </c>
      <c r="CZ240" s="420"/>
      <c r="DA240" s="416"/>
      <c r="DB240" s="417"/>
      <c r="DC240" s="417"/>
      <c r="DD240" s="416">
        <v>0</v>
      </c>
      <c r="DE240" s="420"/>
      <c r="DF240" s="416"/>
      <c r="DG240" s="417"/>
      <c r="DH240" s="417"/>
      <c r="DI240" s="416">
        <v>0</v>
      </c>
      <c r="DJ240" s="420"/>
      <c r="DK240" s="416"/>
      <c r="DL240" s="417"/>
      <c r="DM240" s="417"/>
      <c r="DN240" s="416">
        <v>0</v>
      </c>
      <c r="DO240" s="420"/>
      <c r="DP240" s="416"/>
      <c r="DQ240" s="417"/>
      <c r="DR240" s="417"/>
      <c r="DS240" s="416">
        <v>0</v>
      </c>
      <c r="DT240" s="420"/>
      <c r="DU240" s="416"/>
      <c r="DV240" s="417"/>
      <c r="DW240" s="417"/>
      <c r="DX240" s="416">
        <v>0</v>
      </c>
      <c r="DY240" s="420"/>
      <c r="DZ240" s="416"/>
      <c r="EA240" s="417"/>
      <c r="EB240" s="417"/>
      <c r="EC240" s="416">
        <v>0</v>
      </c>
      <c r="ED240" s="420"/>
      <c r="EE240" s="416"/>
      <c r="EF240" s="417"/>
      <c r="EG240" s="417"/>
      <c r="EH240" s="416">
        <v>0</v>
      </c>
      <c r="EI240" s="420"/>
      <c r="EJ240" s="416"/>
      <c r="EK240" s="417"/>
      <c r="EL240" s="417"/>
      <c r="EM240" s="416">
        <f>SUM(CE240:EH240)</f>
        <v>0</v>
      </c>
      <c r="EN240" s="329"/>
      <c r="EP240" s="301"/>
      <c r="EQ240" s="290"/>
      <c r="ER240" s="290"/>
    </row>
    <row r="241" spans="4:148" hidden="1" x14ac:dyDescent="0.35">
      <c r="D241" s="301" t="s">
        <v>448</v>
      </c>
      <c r="F241" s="313"/>
      <c r="G241" s="337"/>
      <c r="H241" s="428">
        <v>0</v>
      </c>
      <c r="I241" s="429"/>
      <c r="J241" s="416"/>
      <c r="K241" s="417"/>
      <c r="L241" s="430"/>
      <c r="M241" s="428">
        <v>0</v>
      </c>
      <c r="N241" s="429"/>
      <c r="O241" s="416"/>
      <c r="P241" s="417"/>
      <c r="Q241" s="430"/>
      <c r="R241" s="428">
        <v>0</v>
      </c>
      <c r="S241" s="429"/>
      <c r="T241" s="416"/>
      <c r="U241" s="417"/>
      <c r="V241" s="430"/>
      <c r="W241" s="428">
        <v>0</v>
      </c>
      <c r="X241" s="429"/>
      <c r="Y241" s="416"/>
      <c r="Z241" s="417"/>
      <c r="AA241" s="430"/>
      <c r="AB241" s="428">
        <v>0</v>
      </c>
      <c r="AC241" s="429"/>
      <c r="AD241" s="416"/>
      <c r="AE241" s="417"/>
      <c r="AF241" s="430"/>
      <c r="AG241" s="428">
        <v>0</v>
      </c>
      <c r="AH241" s="429"/>
      <c r="AI241" s="416"/>
      <c r="AJ241" s="417"/>
      <c r="AK241" s="430"/>
      <c r="AL241" s="428">
        <v>0</v>
      </c>
      <c r="AM241" s="429"/>
      <c r="AN241" s="416"/>
      <c r="AO241" s="417"/>
      <c r="AP241" s="430"/>
      <c r="AQ241" s="428">
        <v>0</v>
      </c>
      <c r="AR241" s="429"/>
      <c r="AS241" s="416"/>
      <c r="AT241" s="417"/>
      <c r="AU241" s="430"/>
      <c r="AV241" s="428">
        <v>0</v>
      </c>
      <c r="AW241" s="429"/>
      <c r="AX241" s="416"/>
      <c r="AY241" s="417"/>
      <c r="AZ241" s="430"/>
      <c r="BA241" s="428">
        <v>0</v>
      </c>
      <c r="BB241" s="429"/>
      <c r="BC241" s="416"/>
      <c r="BD241" s="417"/>
      <c r="BE241" s="430"/>
      <c r="BF241" s="428">
        <v>0</v>
      </c>
      <c r="BG241" s="429"/>
      <c r="BH241" s="416"/>
      <c r="BI241" s="417"/>
      <c r="BJ241" s="430"/>
      <c r="BK241" s="428">
        <v>0</v>
      </c>
      <c r="BL241" s="429"/>
      <c r="BM241" s="416"/>
      <c r="BN241" s="417"/>
      <c r="BO241" s="430"/>
      <c r="BP241" s="428">
        <v>0</v>
      </c>
      <c r="BQ241" s="429"/>
      <c r="BR241" s="416"/>
      <c r="BS241" s="417"/>
      <c r="BT241" s="430"/>
      <c r="BU241" s="428">
        <f>SUM(M241:BP241)</f>
        <v>0</v>
      </c>
      <c r="BV241" s="429"/>
      <c r="BW241" s="416"/>
      <c r="BX241" s="417"/>
      <c r="BY241" s="430"/>
      <c r="BZ241" s="428">
        <v>0</v>
      </c>
      <c r="CA241" s="429"/>
      <c r="CB241" s="416"/>
      <c r="CC241" s="417"/>
      <c r="CD241" s="430"/>
      <c r="CE241" s="428">
        <v>0</v>
      </c>
      <c r="CF241" s="429"/>
      <c r="CG241" s="416"/>
      <c r="CH241" s="417"/>
      <c r="CI241" s="430"/>
      <c r="CJ241" s="428">
        <v>0</v>
      </c>
      <c r="CK241" s="429"/>
      <c r="CL241" s="416"/>
      <c r="CM241" s="417"/>
      <c r="CN241" s="430"/>
      <c r="CO241" s="428">
        <v>0</v>
      </c>
      <c r="CP241" s="429"/>
      <c r="CQ241" s="416"/>
      <c r="CR241" s="417"/>
      <c r="CS241" s="430"/>
      <c r="CT241" s="428">
        <v>0</v>
      </c>
      <c r="CU241" s="429"/>
      <c r="CV241" s="416"/>
      <c r="CW241" s="417"/>
      <c r="CX241" s="430"/>
      <c r="CY241" s="428">
        <v>0</v>
      </c>
      <c r="CZ241" s="429"/>
      <c r="DA241" s="416"/>
      <c r="DB241" s="417"/>
      <c r="DC241" s="430"/>
      <c r="DD241" s="428">
        <v>0</v>
      </c>
      <c r="DE241" s="429"/>
      <c r="DF241" s="416"/>
      <c r="DG241" s="417"/>
      <c r="DH241" s="430"/>
      <c r="DI241" s="428">
        <v>0</v>
      </c>
      <c r="DJ241" s="429"/>
      <c r="DK241" s="416"/>
      <c r="DL241" s="417"/>
      <c r="DM241" s="430"/>
      <c r="DN241" s="428">
        <v>0</v>
      </c>
      <c r="DO241" s="429"/>
      <c r="DP241" s="416"/>
      <c r="DQ241" s="417"/>
      <c r="DR241" s="430"/>
      <c r="DS241" s="428">
        <v>0</v>
      </c>
      <c r="DT241" s="429"/>
      <c r="DU241" s="416"/>
      <c r="DV241" s="417"/>
      <c r="DW241" s="430"/>
      <c r="DX241" s="428">
        <v>0</v>
      </c>
      <c r="DY241" s="429"/>
      <c r="DZ241" s="416"/>
      <c r="EA241" s="417"/>
      <c r="EB241" s="430"/>
      <c r="EC241" s="428">
        <v>0</v>
      </c>
      <c r="ED241" s="429"/>
      <c r="EE241" s="416"/>
      <c r="EF241" s="417"/>
      <c r="EG241" s="430"/>
      <c r="EH241" s="428">
        <v>0</v>
      </c>
      <c r="EI241" s="429"/>
      <c r="EJ241" s="416"/>
      <c r="EK241" s="417"/>
      <c r="EL241" s="430"/>
      <c r="EM241" s="428">
        <f>SUM(CE241:EH241)</f>
        <v>0</v>
      </c>
      <c r="EN241" s="339"/>
      <c r="EP241" s="301"/>
      <c r="EQ241" s="290"/>
      <c r="ER241" s="290"/>
    </row>
    <row r="242" spans="4:148" hidden="1" x14ac:dyDescent="0.35">
      <c r="D242" s="301"/>
      <c r="F242" s="313"/>
      <c r="H242" s="416"/>
      <c r="I242" s="416"/>
      <c r="J242" s="416"/>
      <c r="K242" s="417"/>
      <c r="L242" s="416"/>
      <c r="M242" s="416"/>
      <c r="N242" s="416"/>
      <c r="O242" s="416"/>
      <c r="P242" s="417"/>
      <c r="Q242" s="416"/>
      <c r="R242" s="416"/>
      <c r="S242" s="416"/>
      <c r="T242" s="416"/>
      <c r="U242" s="417"/>
      <c r="V242" s="416"/>
      <c r="W242" s="416"/>
      <c r="X242" s="416"/>
      <c r="Y242" s="416"/>
      <c r="Z242" s="417"/>
      <c r="AA242" s="416"/>
      <c r="AB242" s="416"/>
      <c r="AC242" s="416"/>
      <c r="AD242" s="416"/>
      <c r="AE242" s="417"/>
      <c r="AF242" s="416"/>
      <c r="AG242" s="416"/>
      <c r="AH242" s="416"/>
      <c r="AI242" s="416"/>
      <c r="AJ242" s="417"/>
      <c r="AK242" s="416"/>
      <c r="AL242" s="416"/>
      <c r="AM242" s="416"/>
      <c r="AN242" s="416"/>
      <c r="AO242" s="417"/>
      <c r="AP242" s="416"/>
      <c r="AQ242" s="416"/>
      <c r="AR242" s="416"/>
      <c r="AS242" s="416"/>
      <c r="AT242" s="417"/>
      <c r="AU242" s="416"/>
      <c r="AV242" s="416"/>
      <c r="AW242" s="416"/>
      <c r="AX242" s="416"/>
      <c r="AY242" s="417"/>
      <c r="AZ242" s="416"/>
      <c r="BA242" s="416"/>
      <c r="BB242" s="416"/>
      <c r="BC242" s="416"/>
      <c r="BD242" s="417"/>
      <c r="BE242" s="416"/>
      <c r="BF242" s="416"/>
      <c r="BG242" s="416"/>
      <c r="BH242" s="416"/>
      <c r="BI242" s="417"/>
      <c r="BJ242" s="416"/>
      <c r="BK242" s="416"/>
      <c r="BL242" s="416"/>
      <c r="BM242" s="416"/>
      <c r="BN242" s="417"/>
      <c r="BO242" s="416"/>
      <c r="BP242" s="416"/>
      <c r="BQ242" s="416"/>
      <c r="BR242" s="416"/>
      <c r="BS242" s="417"/>
      <c r="BT242" s="416"/>
      <c r="BU242" s="416"/>
      <c r="BV242" s="416"/>
      <c r="BW242" s="416"/>
      <c r="BX242" s="417"/>
      <c r="BY242" s="416"/>
      <c r="BZ242" s="416"/>
      <c r="CA242" s="416"/>
      <c r="CB242" s="416"/>
      <c r="CC242" s="417"/>
      <c r="CD242" s="416"/>
      <c r="CE242" s="416"/>
      <c r="CF242" s="416"/>
      <c r="CG242" s="416"/>
      <c r="CH242" s="417"/>
      <c r="CI242" s="416"/>
      <c r="CJ242" s="416"/>
      <c r="CK242" s="416"/>
      <c r="CL242" s="416"/>
      <c r="CM242" s="417"/>
      <c r="CN242" s="416"/>
      <c r="CO242" s="416"/>
      <c r="CP242" s="416"/>
      <c r="CQ242" s="416"/>
      <c r="CR242" s="417"/>
      <c r="CS242" s="416"/>
      <c r="CT242" s="416"/>
      <c r="CU242" s="416"/>
      <c r="CV242" s="416"/>
      <c r="CW242" s="417"/>
      <c r="CX242" s="416"/>
      <c r="CY242" s="416"/>
      <c r="CZ242" s="416"/>
      <c r="DA242" s="416"/>
      <c r="DB242" s="417"/>
      <c r="DC242" s="416"/>
      <c r="DD242" s="416"/>
      <c r="DE242" s="416"/>
      <c r="DF242" s="416"/>
      <c r="DG242" s="417"/>
      <c r="DH242" s="416"/>
      <c r="DI242" s="416"/>
      <c r="DJ242" s="416"/>
      <c r="DK242" s="416"/>
      <c r="DL242" s="417"/>
      <c r="DM242" s="416"/>
      <c r="DN242" s="416"/>
      <c r="DO242" s="416"/>
      <c r="DP242" s="416"/>
      <c r="DQ242" s="417"/>
      <c r="DR242" s="416"/>
      <c r="DS242" s="416"/>
      <c r="DT242" s="416"/>
      <c r="DU242" s="416"/>
      <c r="DV242" s="417"/>
      <c r="DW242" s="416"/>
      <c r="DX242" s="416"/>
      <c r="DY242" s="416"/>
      <c r="DZ242" s="416"/>
      <c r="EA242" s="417"/>
      <c r="EB242" s="416"/>
      <c r="EC242" s="416"/>
      <c r="ED242" s="416"/>
      <c r="EE242" s="416"/>
      <c r="EF242" s="417"/>
      <c r="EG242" s="416"/>
      <c r="EH242" s="416"/>
      <c r="EI242" s="416"/>
      <c r="EJ242" s="416"/>
      <c r="EK242" s="417"/>
      <c r="EL242" s="416"/>
      <c r="EM242" s="416"/>
      <c r="EP242" s="301"/>
      <c r="EQ242" s="290"/>
      <c r="ER242" s="290"/>
    </row>
    <row r="243" spans="4:148" hidden="1" x14ac:dyDescent="0.35">
      <c r="D243" s="301" t="s">
        <v>452</v>
      </c>
      <c r="F243" s="313"/>
      <c r="H243" s="416">
        <f>SUM(H244:H246)</f>
        <v>0</v>
      </c>
      <c r="I243" s="416"/>
      <c r="J243" s="416"/>
      <c r="K243" s="417"/>
      <c r="L243" s="416"/>
      <c r="M243" s="416">
        <f>SUM(M244:M246)</f>
        <v>0</v>
      </c>
      <c r="N243" s="416"/>
      <c r="O243" s="416"/>
      <c r="P243" s="417"/>
      <c r="Q243" s="416"/>
      <c r="R243" s="416">
        <f>SUM(R244:R246)</f>
        <v>0</v>
      </c>
      <c r="S243" s="416"/>
      <c r="T243" s="416"/>
      <c r="U243" s="417"/>
      <c r="V243" s="416"/>
      <c r="W243" s="416">
        <f>SUM(W244:W246)</f>
        <v>0</v>
      </c>
      <c r="X243" s="416"/>
      <c r="Y243" s="416"/>
      <c r="Z243" s="417"/>
      <c r="AA243" s="416"/>
      <c r="AB243" s="416">
        <f>SUM(AB244:AB246)</f>
        <v>0</v>
      </c>
      <c r="AC243" s="416"/>
      <c r="AD243" s="416"/>
      <c r="AE243" s="417"/>
      <c r="AF243" s="416"/>
      <c r="AG243" s="416">
        <f>SUM(AG244:AG246)</f>
        <v>0</v>
      </c>
      <c r="AH243" s="416"/>
      <c r="AI243" s="416"/>
      <c r="AJ243" s="417"/>
      <c r="AK243" s="416"/>
      <c r="AL243" s="416">
        <f>SUM(AL244:AL246)</f>
        <v>0</v>
      </c>
      <c r="AM243" s="416"/>
      <c r="AN243" s="416"/>
      <c r="AO243" s="417"/>
      <c r="AP243" s="416"/>
      <c r="AQ243" s="416">
        <f>SUM(AQ244:AQ246)</f>
        <v>0</v>
      </c>
      <c r="AR243" s="416"/>
      <c r="AS243" s="416"/>
      <c r="AT243" s="417"/>
      <c r="AU243" s="416"/>
      <c r="AV243" s="416">
        <f>SUM(AV244:AV246)</f>
        <v>0</v>
      </c>
      <c r="AW243" s="416"/>
      <c r="AX243" s="416"/>
      <c r="AY243" s="417"/>
      <c r="AZ243" s="416"/>
      <c r="BA243" s="416">
        <f>SUM(BA244:BA246)</f>
        <v>0</v>
      </c>
      <c r="BB243" s="416"/>
      <c r="BC243" s="416"/>
      <c r="BD243" s="417"/>
      <c r="BE243" s="416"/>
      <c r="BF243" s="416">
        <f>SUM(BF244:BF246)</f>
        <v>0</v>
      </c>
      <c r="BG243" s="416"/>
      <c r="BH243" s="416"/>
      <c r="BI243" s="417"/>
      <c r="BJ243" s="416"/>
      <c r="BK243" s="416">
        <f>SUM(BK244:BK246)</f>
        <v>0</v>
      </c>
      <c r="BL243" s="416"/>
      <c r="BM243" s="416"/>
      <c r="BN243" s="417"/>
      <c r="BO243" s="416"/>
      <c r="BP243" s="416">
        <f>SUM(BP244:BP246)</f>
        <v>0</v>
      </c>
      <c r="BQ243" s="416"/>
      <c r="BR243" s="416"/>
      <c r="BS243" s="417"/>
      <c r="BT243" s="416"/>
      <c r="BU243" s="416">
        <f>SUM(BU244:BU246)</f>
        <v>0</v>
      </c>
      <c r="BV243" s="416"/>
      <c r="BW243" s="416"/>
      <c r="BX243" s="417"/>
      <c r="BY243" s="416"/>
      <c r="BZ243" s="416">
        <f>SUM(BZ244:BZ246)</f>
        <v>0</v>
      </c>
      <c r="CA243" s="416"/>
      <c r="CB243" s="416"/>
      <c r="CC243" s="417"/>
      <c r="CD243" s="416"/>
      <c r="CE243" s="416">
        <f>SUM(CE244:CE246)</f>
        <v>0</v>
      </c>
      <c r="CF243" s="416"/>
      <c r="CG243" s="416"/>
      <c r="CH243" s="417"/>
      <c r="CI243" s="416"/>
      <c r="CJ243" s="416">
        <f>SUM(CJ244:CJ246)</f>
        <v>0</v>
      </c>
      <c r="CK243" s="416"/>
      <c r="CL243" s="416"/>
      <c r="CM243" s="417"/>
      <c r="CN243" s="416"/>
      <c r="CO243" s="416">
        <f>SUM(CO244:CO246)</f>
        <v>0</v>
      </c>
      <c r="CP243" s="416"/>
      <c r="CQ243" s="416"/>
      <c r="CR243" s="417"/>
      <c r="CS243" s="416"/>
      <c r="CT243" s="416">
        <f>SUM(CT244:CT246)</f>
        <v>0</v>
      </c>
      <c r="CU243" s="416"/>
      <c r="CV243" s="416"/>
      <c r="CW243" s="417"/>
      <c r="CX243" s="416"/>
      <c r="CY243" s="416">
        <f>SUM(CY244:CY246)</f>
        <v>0</v>
      </c>
      <c r="CZ243" s="416"/>
      <c r="DA243" s="416"/>
      <c r="DB243" s="417"/>
      <c r="DC243" s="416"/>
      <c r="DD243" s="416">
        <f>SUM(DD244:DD246)</f>
        <v>0</v>
      </c>
      <c r="DE243" s="416"/>
      <c r="DF243" s="416"/>
      <c r="DG243" s="417"/>
      <c r="DH243" s="416"/>
      <c r="DI243" s="416">
        <f>SUM(DI244:DI246)</f>
        <v>0</v>
      </c>
      <c r="DJ243" s="416"/>
      <c r="DK243" s="416"/>
      <c r="DL243" s="417"/>
      <c r="DM243" s="416"/>
      <c r="DN243" s="416">
        <f>SUM(DN244:DN246)</f>
        <v>0</v>
      </c>
      <c r="DO243" s="416"/>
      <c r="DP243" s="416"/>
      <c r="DQ243" s="417"/>
      <c r="DR243" s="416"/>
      <c r="DS243" s="416">
        <f>SUM(DS244:DS246)</f>
        <v>0</v>
      </c>
      <c r="DT243" s="416"/>
      <c r="DU243" s="416"/>
      <c r="DV243" s="417"/>
      <c r="DW243" s="416"/>
      <c r="DX243" s="416">
        <f>SUM(DX244:DX246)</f>
        <v>0</v>
      </c>
      <c r="DY243" s="416"/>
      <c r="DZ243" s="416"/>
      <c r="EA243" s="417"/>
      <c r="EB243" s="416"/>
      <c r="EC243" s="416">
        <f>SUM(EC244:EC246)</f>
        <v>0</v>
      </c>
      <c r="ED243" s="416"/>
      <c r="EE243" s="416"/>
      <c r="EF243" s="417"/>
      <c r="EG243" s="416"/>
      <c r="EH243" s="416">
        <f>SUM(EH244:EH246)</f>
        <v>0</v>
      </c>
      <c r="EI243" s="416"/>
      <c r="EJ243" s="416"/>
      <c r="EK243" s="417"/>
      <c r="EL243" s="416"/>
      <c r="EM243" s="416">
        <f>SUM(EM244:EM246)</f>
        <v>0</v>
      </c>
      <c r="EP243" s="301"/>
      <c r="EQ243" s="290"/>
      <c r="ER243" s="290"/>
    </row>
    <row r="244" spans="4:148" hidden="1" x14ac:dyDescent="0.35">
      <c r="D244" s="301" t="s">
        <v>338</v>
      </c>
      <c r="F244" s="313"/>
      <c r="G244" s="320"/>
      <c r="H244" s="414">
        <v>0</v>
      </c>
      <c r="I244" s="415"/>
      <c r="J244" s="416"/>
      <c r="K244" s="417"/>
      <c r="L244" s="418"/>
      <c r="M244" s="414">
        <v>0</v>
      </c>
      <c r="N244" s="415"/>
      <c r="O244" s="416"/>
      <c r="P244" s="417"/>
      <c r="Q244" s="418"/>
      <c r="R244" s="414">
        <v>0</v>
      </c>
      <c r="S244" s="415"/>
      <c r="T244" s="416"/>
      <c r="U244" s="417"/>
      <c r="V244" s="418"/>
      <c r="W244" s="414">
        <v>0</v>
      </c>
      <c r="X244" s="415"/>
      <c r="Y244" s="416"/>
      <c r="Z244" s="417"/>
      <c r="AA244" s="418"/>
      <c r="AB244" s="414">
        <v>0</v>
      </c>
      <c r="AC244" s="415"/>
      <c r="AD244" s="416"/>
      <c r="AE244" s="417"/>
      <c r="AF244" s="418"/>
      <c r="AG244" s="414">
        <v>0</v>
      </c>
      <c r="AH244" s="415"/>
      <c r="AI244" s="416"/>
      <c r="AJ244" s="417"/>
      <c r="AK244" s="418"/>
      <c r="AL244" s="414">
        <v>0</v>
      </c>
      <c r="AM244" s="415"/>
      <c r="AN244" s="416"/>
      <c r="AO244" s="417"/>
      <c r="AP244" s="418"/>
      <c r="AQ244" s="414">
        <v>0</v>
      </c>
      <c r="AR244" s="415"/>
      <c r="AS244" s="416"/>
      <c r="AT244" s="417"/>
      <c r="AU244" s="418"/>
      <c r="AV244" s="414">
        <v>0</v>
      </c>
      <c r="AW244" s="415"/>
      <c r="AX244" s="416"/>
      <c r="AY244" s="417"/>
      <c r="AZ244" s="418"/>
      <c r="BA244" s="414">
        <v>0</v>
      </c>
      <c r="BB244" s="415"/>
      <c r="BC244" s="416"/>
      <c r="BD244" s="417"/>
      <c r="BE244" s="418"/>
      <c r="BF244" s="414">
        <v>0</v>
      </c>
      <c r="BG244" s="415"/>
      <c r="BH244" s="416"/>
      <c r="BI244" s="417"/>
      <c r="BJ244" s="418"/>
      <c r="BK244" s="414">
        <v>0</v>
      </c>
      <c r="BL244" s="415"/>
      <c r="BM244" s="416"/>
      <c r="BN244" s="417"/>
      <c r="BO244" s="418"/>
      <c r="BP244" s="414">
        <v>0</v>
      </c>
      <c r="BQ244" s="415"/>
      <c r="BR244" s="416"/>
      <c r="BS244" s="417"/>
      <c r="BT244" s="418"/>
      <c r="BU244" s="414">
        <f>SUM(M244:BP244)</f>
        <v>0</v>
      </c>
      <c r="BV244" s="415"/>
      <c r="BW244" s="416"/>
      <c r="BX244" s="417"/>
      <c r="BY244" s="418"/>
      <c r="BZ244" s="414">
        <v>0</v>
      </c>
      <c r="CA244" s="415"/>
      <c r="CB244" s="416"/>
      <c r="CC244" s="417"/>
      <c r="CD244" s="418"/>
      <c r="CE244" s="414">
        <v>0</v>
      </c>
      <c r="CF244" s="415"/>
      <c r="CG244" s="416"/>
      <c r="CH244" s="417"/>
      <c r="CI244" s="418"/>
      <c r="CJ244" s="414">
        <v>0</v>
      </c>
      <c r="CK244" s="415"/>
      <c r="CL244" s="416"/>
      <c r="CM244" s="417"/>
      <c r="CN244" s="418"/>
      <c r="CO244" s="414">
        <v>0</v>
      </c>
      <c r="CP244" s="415"/>
      <c r="CQ244" s="416"/>
      <c r="CR244" s="417"/>
      <c r="CS244" s="418"/>
      <c r="CT244" s="414">
        <v>0</v>
      </c>
      <c r="CU244" s="415"/>
      <c r="CV244" s="416"/>
      <c r="CW244" s="417"/>
      <c r="CX244" s="418"/>
      <c r="CY244" s="414">
        <v>0</v>
      </c>
      <c r="CZ244" s="415"/>
      <c r="DA244" s="416"/>
      <c r="DB244" s="417"/>
      <c r="DC244" s="418"/>
      <c r="DD244" s="414">
        <v>0</v>
      </c>
      <c r="DE244" s="415"/>
      <c r="DF244" s="416"/>
      <c r="DG244" s="417"/>
      <c r="DH244" s="418"/>
      <c r="DI244" s="414">
        <v>0</v>
      </c>
      <c r="DJ244" s="415"/>
      <c r="DK244" s="416"/>
      <c r="DL244" s="417"/>
      <c r="DM244" s="418"/>
      <c r="DN244" s="414">
        <v>0</v>
      </c>
      <c r="DO244" s="415"/>
      <c r="DP244" s="416"/>
      <c r="DQ244" s="417"/>
      <c r="DR244" s="418"/>
      <c r="DS244" s="414">
        <v>0</v>
      </c>
      <c r="DT244" s="415"/>
      <c r="DU244" s="416"/>
      <c r="DV244" s="417"/>
      <c r="DW244" s="418"/>
      <c r="DX244" s="414">
        <v>0</v>
      </c>
      <c r="DY244" s="415"/>
      <c r="DZ244" s="416"/>
      <c r="EA244" s="417"/>
      <c r="EB244" s="418"/>
      <c r="EC244" s="414">
        <v>0</v>
      </c>
      <c r="ED244" s="415"/>
      <c r="EE244" s="416"/>
      <c r="EF244" s="417"/>
      <c r="EG244" s="418"/>
      <c r="EH244" s="414">
        <v>0</v>
      </c>
      <c r="EI244" s="415"/>
      <c r="EJ244" s="416"/>
      <c r="EK244" s="417"/>
      <c r="EL244" s="418"/>
      <c r="EM244" s="414">
        <f>SUM(CE244:EH244)</f>
        <v>0</v>
      </c>
      <c r="EN244" s="322"/>
      <c r="EP244" s="301"/>
      <c r="EQ244" s="290"/>
      <c r="ER244" s="290"/>
    </row>
    <row r="245" spans="4:148" hidden="1" x14ac:dyDescent="0.35">
      <c r="D245" s="301" t="s">
        <v>447</v>
      </c>
      <c r="F245" s="313"/>
      <c r="G245" s="313"/>
      <c r="H245" s="416">
        <v>0</v>
      </c>
      <c r="I245" s="420"/>
      <c r="J245" s="416"/>
      <c r="K245" s="417"/>
      <c r="L245" s="417"/>
      <c r="M245" s="416">
        <v>0</v>
      </c>
      <c r="N245" s="420"/>
      <c r="O245" s="416"/>
      <c r="P245" s="417"/>
      <c r="Q245" s="417"/>
      <c r="R245" s="416">
        <v>0</v>
      </c>
      <c r="S245" s="420"/>
      <c r="T245" s="416"/>
      <c r="U245" s="417"/>
      <c r="V245" s="417"/>
      <c r="W245" s="416">
        <v>0</v>
      </c>
      <c r="X245" s="420"/>
      <c r="Y245" s="416"/>
      <c r="Z245" s="417"/>
      <c r="AA245" s="417"/>
      <c r="AB245" s="416">
        <v>0</v>
      </c>
      <c r="AC245" s="420"/>
      <c r="AD245" s="416"/>
      <c r="AE245" s="417"/>
      <c r="AF245" s="417"/>
      <c r="AG245" s="416">
        <v>0</v>
      </c>
      <c r="AH245" s="420"/>
      <c r="AI245" s="416"/>
      <c r="AJ245" s="417"/>
      <c r="AK245" s="417"/>
      <c r="AL245" s="416">
        <v>0</v>
      </c>
      <c r="AM245" s="420"/>
      <c r="AN245" s="416"/>
      <c r="AO245" s="417"/>
      <c r="AP245" s="417"/>
      <c r="AQ245" s="416">
        <v>0</v>
      </c>
      <c r="AR245" s="420"/>
      <c r="AS245" s="416"/>
      <c r="AT245" s="417"/>
      <c r="AU245" s="417"/>
      <c r="AV245" s="416">
        <v>0</v>
      </c>
      <c r="AW245" s="420"/>
      <c r="AX245" s="416"/>
      <c r="AY245" s="417"/>
      <c r="AZ245" s="417"/>
      <c r="BA245" s="416">
        <v>0</v>
      </c>
      <c r="BB245" s="420"/>
      <c r="BC245" s="416"/>
      <c r="BD245" s="417"/>
      <c r="BE245" s="417"/>
      <c r="BF245" s="416">
        <v>0</v>
      </c>
      <c r="BG245" s="420"/>
      <c r="BH245" s="416"/>
      <c r="BI245" s="417"/>
      <c r="BJ245" s="417"/>
      <c r="BK245" s="416">
        <v>0</v>
      </c>
      <c r="BL245" s="420"/>
      <c r="BM245" s="416"/>
      <c r="BN245" s="417"/>
      <c r="BO245" s="417"/>
      <c r="BP245" s="416">
        <v>0</v>
      </c>
      <c r="BQ245" s="420"/>
      <c r="BR245" s="416"/>
      <c r="BS245" s="417"/>
      <c r="BT245" s="417"/>
      <c r="BU245" s="416">
        <f>SUM(M245:BP245)</f>
        <v>0</v>
      </c>
      <c r="BV245" s="420"/>
      <c r="BW245" s="416"/>
      <c r="BX245" s="417"/>
      <c r="BY245" s="417"/>
      <c r="BZ245" s="416">
        <v>0</v>
      </c>
      <c r="CA245" s="420"/>
      <c r="CB245" s="416"/>
      <c r="CC245" s="417"/>
      <c r="CD245" s="417"/>
      <c r="CE245" s="416">
        <v>0</v>
      </c>
      <c r="CF245" s="420"/>
      <c r="CG245" s="416"/>
      <c r="CH245" s="417"/>
      <c r="CI245" s="417"/>
      <c r="CJ245" s="416">
        <v>0</v>
      </c>
      <c r="CK245" s="420"/>
      <c r="CL245" s="416"/>
      <c r="CM245" s="417"/>
      <c r="CN245" s="417"/>
      <c r="CO245" s="416">
        <v>0</v>
      </c>
      <c r="CP245" s="420"/>
      <c r="CQ245" s="416"/>
      <c r="CR245" s="417"/>
      <c r="CS245" s="417"/>
      <c r="CT245" s="416">
        <v>0</v>
      </c>
      <c r="CU245" s="420"/>
      <c r="CV245" s="416"/>
      <c r="CW245" s="417"/>
      <c r="CX245" s="417"/>
      <c r="CY245" s="416">
        <v>0</v>
      </c>
      <c r="CZ245" s="420"/>
      <c r="DA245" s="416"/>
      <c r="DB245" s="417"/>
      <c r="DC245" s="417"/>
      <c r="DD245" s="416">
        <v>0</v>
      </c>
      <c r="DE245" s="420"/>
      <c r="DF245" s="416"/>
      <c r="DG245" s="417"/>
      <c r="DH245" s="417"/>
      <c r="DI245" s="416">
        <v>0</v>
      </c>
      <c r="DJ245" s="420"/>
      <c r="DK245" s="416"/>
      <c r="DL245" s="417"/>
      <c r="DM245" s="417"/>
      <c r="DN245" s="416">
        <v>0</v>
      </c>
      <c r="DO245" s="420"/>
      <c r="DP245" s="416"/>
      <c r="DQ245" s="417"/>
      <c r="DR245" s="417"/>
      <c r="DS245" s="416">
        <v>0</v>
      </c>
      <c r="DT245" s="420"/>
      <c r="DU245" s="416"/>
      <c r="DV245" s="417"/>
      <c r="DW245" s="417"/>
      <c r="DX245" s="416">
        <v>0</v>
      </c>
      <c r="DY245" s="420"/>
      <c r="DZ245" s="416"/>
      <c r="EA245" s="417"/>
      <c r="EB245" s="417"/>
      <c r="EC245" s="416">
        <v>0</v>
      </c>
      <c r="ED245" s="420"/>
      <c r="EE245" s="416"/>
      <c r="EF245" s="417"/>
      <c r="EG245" s="417"/>
      <c r="EH245" s="416">
        <v>0</v>
      </c>
      <c r="EI245" s="420"/>
      <c r="EJ245" s="416"/>
      <c r="EK245" s="417"/>
      <c r="EL245" s="417"/>
      <c r="EM245" s="416">
        <f>SUM(CE245:EH245)</f>
        <v>0</v>
      </c>
      <c r="EN245" s="329"/>
      <c r="EP245" s="301"/>
      <c r="EQ245" s="290"/>
      <c r="ER245" s="290"/>
    </row>
    <row r="246" spans="4:148" hidden="1" x14ac:dyDescent="0.35">
      <c r="D246" s="301" t="s">
        <v>448</v>
      </c>
      <c r="F246" s="313"/>
      <c r="G246" s="337"/>
      <c r="H246" s="428">
        <v>0</v>
      </c>
      <c r="I246" s="429"/>
      <c r="J246" s="416"/>
      <c r="K246" s="417"/>
      <c r="L246" s="430"/>
      <c r="M246" s="428">
        <v>0</v>
      </c>
      <c r="N246" s="429"/>
      <c r="O246" s="416"/>
      <c r="P246" s="417"/>
      <c r="Q246" s="430"/>
      <c r="R246" s="428">
        <v>0</v>
      </c>
      <c r="S246" s="429"/>
      <c r="T246" s="416"/>
      <c r="U246" s="417"/>
      <c r="V246" s="430"/>
      <c r="W246" s="428">
        <v>0</v>
      </c>
      <c r="X246" s="429"/>
      <c r="Y246" s="416"/>
      <c r="Z246" s="417"/>
      <c r="AA246" s="430"/>
      <c r="AB246" s="428">
        <v>0</v>
      </c>
      <c r="AC246" s="429"/>
      <c r="AD246" s="416"/>
      <c r="AE246" s="417"/>
      <c r="AF246" s="430"/>
      <c r="AG246" s="428">
        <v>0</v>
      </c>
      <c r="AH246" s="429"/>
      <c r="AI246" s="416"/>
      <c r="AJ246" s="417"/>
      <c r="AK246" s="430"/>
      <c r="AL246" s="428">
        <v>0</v>
      </c>
      <c r="AM246" s="429"/>
      <c r="AN246" s="416"/>
      <c r="AO246" s="417"/>
      <c r="AP246" s="430"/>
      <c r="AQ246" s="428">
        <v>0</v>
      </c>
      <c r="AR246" s="429"/>
      <c r="AS246" s="416"/>
      <c r="AT246" s="417"/>
      <c r="AU246" s="430"/>
      <c r="AV246" s="428">
        <v>0</v>
      </c>
      <c r="AW246" s="429"/>
      <c r="AX246" s="416"/>
      <c r="AY246" s="417"/>
      <c r="AZ246" s="430"/>
      <c r="BA246" s="428">
        <v>0</v>
      </c>
      <c r="BB246" s="429"/>
      <c r="BC246" s="416"/>
      <c r="BD246" s="417"/>
      <c r="BE246" s="430"/>
      <c r="BF246" s="428">
        <v>0</v>
      </c>
      <c r="BG246" s="429"/>
      <c r="BH246" s="416"/>
      <c r="BI246" s="417"/>
      <c r="BJ246" s="430"/>
      <c r="BK246" s="428">
        <v>0</v>
      </c>
      <c r="BL246" s="429"/>
      <c r="BM246" s="416"/>
      <c r="BN246" s="417"/>
      <c r="BO246" s="430"/>
      <c r="BP246" s="428">
        <v>0</v>
      </c>
      <c r="BQ246" s="429"/>
      <c r="BR246" s="416"/>
      <c r="BS246" s="417"/>
      <c r="BT246" s="430"/>
      <c r="BU246" s="428">
        <f>SUM(M246:BP246)</f>
        <v>0</v>
      </c>
      <c r="BV246" s="429"/>
      <c r="BW246" s="416"/>
      <c r="BX246" s="417"/>
      <c r="BY246" s="430"/>
      <c r="BZ246" s="428">
        <v>0</v>
      </c>
      <c r="CA246" s="429"/>
      <c r="CB246" s="416"/>
      <c r="CC246" s="417"/>
      <c r="CD246" s="430"/>
      <c r="CE246" s="428">
        <v>0</v>
      </c>
      <c r="CF246" s="429"/>
      <c r="CG246" s="416"/>
      <c r="CH246" s="417"/>
      <c r="CI246" s="430"/>
      <c r="CJ246" s="428">
        <v>0</v>
      </c>
      <c r="CK246" s="429"/>
      <c r="CL246" s="416"/>
      <c r="CM246" s="417"/>
      <c r="CN246" s="430"/>
      <c r="CO246" s="428">
        <v>0</v>
      </c>
      <c r="CP246" s="429"/>
      <c r="CQ246" s="416"/>
      <c r="CR246" s="417"/>
      <c r="CS246" s="430"/>
      <c r="CT246" s="428">
        <v>0</v>
      </c>
      <c r="CU246" s="429"/>
      <c r="CV246" s="416"/>
      <c r="CW246" s="417"/>
      <c r="CX246" s="430"/>
      <c r="CY246" s="428">
        <v>0</v>
      </c>
      <c r="CZ246" s="429"/>
      <c r="DA246" s="416"/>
      <c r="DB246" s="417"/>
      <c r="DC246" s="430"/>
      <c r="DD246" s="428">
        <v>0</v>
      </c>
      <c r="DE246" s="429"/>
      <c r="DF246" s="416"/>
      <c r="DG246" s="417"/>
      <c r="DH246" s="430"/>
      <c r="DI246" s="428">
        <v>0</v>
      </c>
      <c r="DJ246" s="429"/>
      <c r="DK246" s="416"/>
      <c r="DL246" s="417"/>
      <c r="DM246" s="430"/>
      <c r="DN246" s="428">
        <v>0</v>
      </c>
      <c r="DO246" s="429"/>
      <c r="DP246" s="416"/>
      <c r="DQ246" s="417"/>
      <c r="DR246" s="430"/>
      <c r="DS246" s="428">
        <v>0</v>
      </c>
      <c r="DT246" s="429"/>
      <c r="DU246" s="416"/>
      <c r="DV246" s="417"/>
      <c r="DW246" s="430"/>
      <c r="DX246" s="428">
        <v>0</v>
      </c>
      <c r="DY246" s="429"/>
      <c r="DZ246" s="416"/>
      <c r="EA246" s="417"/>
      <c r="EB246" s="430"/>
      <c r="EC246" s="428">
        <v>0</v>
      </c>
      <c r="ED246" s="429"/>
      <c r="EE246" s="416"/>
      <c r="EF246" s="417"/>
      <c r="EG246" s="430"/>
      <c r="EH246" s="428">
        <v>0</v>
      </c>
      <c r="EI246" s="429"/>
      <c r="EJ246" s="416"/>
      <c r="EK246" s="417"/>
      <c r="EL246" s="430"/>
      <c r="EM246" s="428">
        <f>SUM(CE246:EH246)</f>
        <v>0</v>
      </c>
      <c r="EN246" s="339"/>
      <c r="EP246" s="301"/>
      <c r="EQ246" s="290"/>
      <c r="ER246" s="290"/>
    </row>
    <row r="247" spans="4:148" hidden="1" x14ac:dyDescent="0.35">
      <c r="D247" s="301"/>
      <c r="F247" s="313"/>
      <c r="H247" s="416"/>
      <c r="I247" s="416"/>
      <c r="J247" s="416"/>
      <c r="K247" s="417"/>
      <c r="L247" s="416"/>
      <c r="M247" s="416"/>
      <c r="N247" s="416"/>
      <c r="O247" s="416"/>
      <c r="P247" s="417"/>
      <c r="Q247" s="416"/>
      <c r="R247" s="416"/>
      <c r="S247" s="416"/>
      <c r="T247" s="416"/>
      <c r="U247" s="417"/>
      <c r="V247" s="416"/>
      <c r="W247" s="416"/>
      <c r="X247" s="416"/>
      <c r="Y247" s="416"/>
      <c r="Z247" s="417"/>
      <c r="AA247" s="416"/>
      <c r="AB247" s="416"/>
      <c r="AC247" s="416"/>
      <c r="AD247" s="416"/>
      <c r="AE247" s="417"/>
      <c r="AF247" s="416"/>
      <c r="AG247" s="416"/>
      <c r="AH247" s="416"/>
      <c r="AI247" s="416"/>
      <c r="AJ247" s="417"/>
      <c r="AK247" s="416"/>
      <c r="AL247" s="416"/>
      <c r="AM247" s="416"/>
      <c r="AN247" s="416"/>
      <c r="AO247" s="417"/>
      <c r="AP247" s="416"/>
      <c r="AQ247" s="416"/>
      <c r="AR247" s="416"/>
      <c r="AS247" s="416"/>
      <c r="AT247" s="417"/>
      <c r="AU247" s="416"/>
      <c r="AV247" s="416"/>
      <c r="AW247" s="416"/>
      <c r="AX247" s="416"/>
      <c r="AY247" s="417"/>
      <c r="AZ247" s="416"/>
      <c r="BA247" s="416"/>
      <c r="BB247" s="416"/>
      <c r="BC247" s="416"/>
      <c r="BD247" s="417"/>
      <c r="BE247" s="416"/>
      <c r="BF247" s="416"/>
      <c r="BG247" s="416"/>
      <c r="BH247" s="416"/>
      <c r="BI247" s="417"/>
      <c r="BJ247" s="416"/>
      <c r="BK247" s="416"/>
      <c r="BL247" s="416"/>
      <c r="BM247" s="416"/>
      <c r="BN247" s="417"/>
      <c r="BO247" s="416"/>
      <c r="BP247" s="416"/>
      <c r="BQ247" s="416"/>
      <c r="BR247" s="416"/>
      <c r="BS247" s="417"/>
      <c r="BT247" s="416"/>
      <c r="BU247" s="416"/>
      <c r="BV247" s="416"/>
      <c r="BW247" s="416"/>
      <c r="BX247" s="417"/>
      <c r="BY247" s="416"/>
      <c r="BZ247" s="416"/>
      <c r="CA247" s="416"/>
      <c r="CB247" s="416"/>
      <c r="CC247" s="417"/>
      <c r="CD247" s="416"/>
      <c r="CE247" s="416"/>
      <c r="CF247" s="416"/>
      <c r="CG247" s="416"/>
      <c r="CH247" s="417"/>
      <c r="CI247" s="416"/>
      <c r="CJ247" s="416"/>
      <c r="CK247" s="416"/>
      <c r="CL247" s="416"/>
      <c r="CM247" s="417"/>
      <c r="CN247" s="416"/>
      <c r="CO247" s="416"/>
      <c r="CP247" s="416"/>
      <c r="CQ247" s="416"/>
      <c r="CR247" s="417"/>
      <c r="CS247" s="416"/>
      <c r="CT247" s="416"/>
      <c r="CU247" s="416"/>
      <c r="CV247" s="416"/>
      <c r="CW247" s="417"/>
      <c r="CX247" s="416"/>
      <c r="CY247" s="416"/>
      <c r="CZ247" s="416"/>
      <c r="DA247" s="416"/>
      <c r="DB247" s="417"/>
      <c r="DC247" s="416"/>
      <c r="DD247" s="416"/>
      <c r="DE247" s="416"/>
      <c r="DF247" s="416"/>
      <c r="DG247" s="417"/>
      <c r="DH247" s="416"/>
      <c r="DI247" s="416"/>
      <c r="DJ247" s="416"/>
      <c r="DK247" s="416"/>
      <c r="DL247" s="417"/>
      <c r="DM247" s="416"/>
      <c r="DN247" s="416"/>
      <c r="DO247" s="416"/>
      <c r="DP247" s="416"/>
      <c r="DQ247" s="417"/>
      <c r="DR247" s="416"/>
      <c r="DS247" s="416"/>
      <c r="DT247" s="416"/>
      <c r="DU247" s="416"/>
      <c r="DV247" s="417"/>
      <c r="DW247" s="416"/>
      <c r="DX247" s="416"/>
      <c r="DY247" s="416"/>
      <c r="DZ247" s="416"/>
      <c r="EA247" s="417"/>
      <c r="EB247" s="416"/>
      <c r="EC247" s="416"/>
      <c r="ED247" s="416"/>
      <c r="EE247" s="416"/>
      <c r="EF247" s="417"/>
      <c r="EG247" s="416"/>
      <c r="EH247" s="416"/>
      <c r="EI247" s="416"/>
      <c r="EJ247" s="416"/>
      <c r="EK247" s="417"/>
      <c r="EL247" s="416"/>
      <c r="EM247" s="416"/>
      <c r="EP247" s="301"/>
      <c r="EQ247" s="290"/>
      <c r="ER247" s="290"/>
    </row>
    <row r="248" spans="4:148" hidden="1" x14ac:dyDescent="0.35">
      <c r="D248" s="301" t="s">
        <v>453</v>
      </c>
      <c r="F248" s="313"/>
      <c r="H248" s="416">
        <f>SUM(H249:H251)</f>
        <v>0</v>
      </c>
      <c r="I248" s="416"/>
      <c r="J248" s="416"/>
      <c r="K248" s="417"/>
      <c r="L248" s="416"/>
      <c r="M248" s="416">
        <f>SUM(M249:M251)</f>
        <v>0</v>
      </c>
      <c r="N248" s="416"/>
      <c r="O248" s="416"/>
      <c r="P248" s="417"/>
      <c r="Q248" s="416"/>
      <c r="R248" s="416">
        <f>SUM(R249:R251)</f>
        <v>0</v>
      </c>
      <c r="S248" s="416"/>
      <c r="T248" s="416"/>
      <c r="U248" s="417"/>
      <c r="V248" s="416"/>
      <c r="W248" s="416">
        <f>SUM(W249:W251)</f>
        <v>0</v>
      </c>
      <c r="X248" s="416"/>
      <c r="Y248" s="416"/>
      <c r="Z248" s="417"/>
      <c r="AA248" s="416"/>
      <c r="AB248" s="416">
        <f>SUM(AB249:AB251)</f>
        <v>0</v>
      </c>
      <c r="AC248" s="416"/>
      <c r="AD248" s="416"/>
      <c r="AE248" s="417"/>
      <c r="AF248" s="416"/>
      <c r="AG248" s="416">
        <f>SUM(AG249:AG251)</f>
        <v>0</v>
      </c>
      <c r="AH248" s="416"/>
      <c r="AI248" s="416"/>
      <c r="AJ248" s="417"/>
      <c r="AK248" s="416"/>
      <c r="AL248" s="416">
        <f>SUM(AL249:AL251)</f>
        <v>0</v>
      </c>
      <c r="AM248" s="416"/>
      <c r="AN248" s="416"/>
      <c r="AO248" s="417"/>
      <c r="AP248" s="416"/>
      <c r="AQ248" s="416">
        <f>SUM(AQ249:AQ251)</f>
        <v>0</v>
      </c>
      <c r="AR248" s="416"/>
      <c r="AS248" s="416"/>
      <c r="AT248" s="417"/>
      <c r="AU248" s="416"/>
      <c r="AV248" s="416">
        <f>SUM(AV249:AV251)</f>
        <v>0</v>
      </c>
      <c r="AW248" s="416"/>
      <c r="AX248" s="416"/>
      <c r="AY248" s="417"/>
      <c r="AZ248" s="416"/>
      <c r="BA248" s="416">
        <f>SUM(BA249:BA251)</f>
        <v>0</v>
      </c>
      <c r="BB248" s="416"/>
      <c r="BC248" s="416"/>
      <c r="BD248" s="417"/>
      <c r="BE248" s="416"/>
      <c r="BF248" s="416">
        <f>SUM(BF249:BF251)</f>
        <v>0</v>
      </c>
      <c r="BG248" s="416"/>
      <c r="BH248" s="416"/>
      <c r="BI248" s="417"/>
      <c r="BJ248" s="416"/>
      <c r="BK248" s="416">
        <f>SUM(BK249:BK251)</f>
        <v>0</v>
      </c>
      <c r="BL248" s="416"/>
      <c r="BM248" s="416"/>
      <c r="BN248" s="417"/>
      <c r="BO248" s="416"/>
      <c r="BP248" s="416">
        <f>SUM(BP249:BP251)</f>
        <v>0</v>
      </c>
      <c r="BQ248" s="416"/>
      <c r="BR248" s="416"/>
      <c r="BS248" s="417"/>
      <c r="BT248" s="416"/>
      <c r="BU248" s="416">
        <f>SUM(BU249:BU251)</f>
        <v>0</v>
      </c>
      <c r="BV248" s="416"/>
      <c r="BW248" s="416"/>
      <c r="BX248" s="417"/>
      <c r="BY248" s="416"/>
      <c r="BZ248" s="416">
        <f>SUM(BZ249:BZ251)</f>
        <v>0</v>
      </c>
      <c r="CA248" s="416"/>
      <c r="CB248" s="416"/>
      <c r="CC248" s="417"/>
      <c r="CD248" s="416"/>
      <c r="CE248" s="416">
        <f>SUM(CE249:CE251)</f>
        <v>0</v>
      </c>
      <c r="CF248" s="416"/>
      <c r="CG248" s="416"/>
      <c r="CH248" s="417"/>
      <c r="CI248" s="416"/>
      <c r="CJ248" s="416">
        <f>SUM(CJ249:CJ251)</f>
        <v>0</v>
      </c>
      <c r="CK248" s="416"/>
      <c r="CL248" s="416"/>
      <c r="CM248" s="417"/>
      <c r="CN248" s="416"/>
      <c r="CO248" s="416">
        <f>SUM(CO249:CO251)</f>
        <v>0</v>
      </c>
      <c r="CP248" s="416"/>
      <c r="CQ248" s="416"/>
      <c r="CR248" s="417"/>
      <c r="CS248" s="416"/>
      <c r="CT248" s="416">
        <f>SUM(CT249:CT251)</f>
        <v>0</v>
      </c>
      <c r="CU248" s="416"/>
      <c r="CV248" s="416"/>
      <c r="CW248" s="417"/>
      <c r="CX248" s="416"/>
      <c r="CY248" s="416">
        <f>SUM(CY249:CY251)</f>
        <v>0</v>
      </c>
      <c r="CZ248" s="416"/>
      <c r="DA248" s="416"/>
      <c r="DB248" s="417"/>
      <c r="DC248" s="416"/>
      <c r="DD248" s="416">
        <f>SUM(DD249:DD251)</f>
        <v>0</v>
      </c>
      <c r="DE248" s="416"/>
      <c r="DF248" s="416"/>
      <c r="DG248" s="417"/>
      <c r="DH248" s="416"/>
      <c r="DI248" s="416">
        <f>SUM(DI249:DI251)</f>
        <v>0</v>
      </c>
      <c r="DJ248" s="416"/>
      <c r="DK248" s="416"/>
      <c r="DL248" s="417"/>
      <c r="DM248" s="416"/>
      <c r="DN248" s="416">
        <f>SUM(DN249:DN251)</f>
        <v>0</v>
      </c>
      <c r="DO248" s="416"/>
      <c r="DP248" s="416"/>
      <c r="DQ248" s="417"/>
      <c r="DR248" s="416"/>
      <c r="DS248" s="416">
        <f>SUM(DS249:DS251)</f>
        <v>0</v>
      </c>
      <c r="DT248" s="416"/>
      <c r="DU248" s="416"/>
      <c r="DV248" s="417"/>
      <c r="DW248" s="416"/>
      <c r="DX248" s="416">
        <f>SUM(DX249:DX251)</f>
        <v>0</v>
      </c>
      <c r="DY248" s="416"/>
      <c r="DZ248" s="416"/>
      <c r="EA248" s="417"/>
      <c r="EB248" s="416"/>
      <c r="EC248" s="416">
        <f>SUM(EC249:EC251)</f>
        <v>0</v>
      </c>
      <c r="ED248" s="416"/>
      <c r="EE248" s="416"/>
      <c r="EF248" s="417"/>
      <c r="EG248" s="416"/>
      <c r="EH248" s="416">
        <f>SUM(EH249:EH251)</f>
        <v>0</v>
      </c>
      <c r="EI248" s="416"/>
      <c r="EJ248" s="416"/>
      <c r="EK248" s="417"/>
      <c r="EL248" s="416"/>
      <c r="EM248" s="416">
        <f>SUM(EM249:EM251)</f>
        <v>0</v>
      </c>
      <c r="EP248" s="301"/>
      <c r="EQ248" s="290"/>
      <c r="ER248" s="290"/>
    </row>
    <row r="249" spans="4:148" hidden="1" x14ac:dyDescent="0.35">
      <c r="D249" s="301" t="s">
        <v>338</v>
      </c>
      <c r="F249" s="313"/>
      <c r="G249" s="320"/>
      <c r="H249" s="414">
        <v>0</v>
      </c>
      <c r="I249" s="415"/>
      <c r="J249" s="416"/>
      <c r="K249" s="417"/>
      <c r="L249" s="418"/>
      <c r="M249" s="414">
        <v>0</v>
      </c>
      <c r="N249" s="415"/>
      <c r="O249" s="416"/>
      <c r="P249" s="417"/>
      <c r="Q249" s="418"/>
      <c r="R249" s="414">
        <v>0</v>
      </c>
      <c r="S249" s="415"/>
      <c r="T249" s="416"/>
      <c r="U249" s="417"/>
      <c r="V249" s="418"/>
      <c r="W249" s="414">
        <v>0</v>
      </c>
      <c r="X249" s="415"/>
      <c r="Y249" s="416"/>
      <c r="Z249" s="417"/>
      <c r="AA249" s="418"/>
      <c r="AB249" s="414">
        <v>0</v>
      </c>
      <c r="AC249" s="415"/>
      <c r="AD249" s="416"/>
      <c r="AE249" s="417"/>
      <c r="AF249" s="418"/>
      <c r="AG249" s="414">
        <v>0</v>
      </c>
      <c r="AH249" s="415"/>
      <c r="AI249" s="416"/>
      <c r="AJ249" s="417"/>
      <c r="AK249" s="418"/>
      <c r="AL249" s="414">
        <v>0</v>
      </c>
      <c r="AM249" s="415"/>
      <c r="AN249" s="416"/>
      <c r="AO249" s="417"/>
      <c r="AP249" s="418"/>
      <c r="AQ249" s="414">
        <v>0</v>
      </c>
      <c r="AR249" s="415"/>
      <c r="AS249" s="416"/>
      <c r="AT249" s="417"/>
      <c r="AU249" s="418"/>
      <c r="AV249" s="414">
        <v>0</v>
      </c>
      <c r="AW249" s="415"/>
      <c r="AX249" s="416"/>
      <c r="AY249" s="417"/>
      <c r="AZ249" s="418"/>
      <c r="BA249" s="414">
        <v>0</v>
      </c>
      <c r="BB249" s="415"/>
      <c r="BC249" s="416"/>
      <c r="BD249" s="417"/>
      <c r="BE249" s="418"/>
      <c r="BF249" s="414">
        <v>0</v>
      </c>
      <c r="BG249" s="415"/>
      <c r="BH249" s="416"/>
      <c r="BI249" s="417"/>
      <c r="BJ249" s="418"/>
      <c r="BK249" s="414">
        <v>0</v>
      </c>
      <c r="BL249" s="415"/>
      <c r="BM249" s="416"/>
      <c r="BN249" s="417"/>
      <c r="BO249" s="418"/>
      <c r="BP249" s="414">
        <v>0</v>
      </c>
      <c r="BQ249" s="415"/>
      <c r="BR249" s="416"/>
      <c r="BS249" s="417"/>
      <c r="BT249" s="418"/>
      <c r="BU249" s="414">
        <f>SUM(M249:BP249)</f>
        <v>0</v>
      </c>
      <c r="BV249" s="415"/>
      <c r="BW249" s="416"/>
      <c r="BX249" s="417"/>
      <c r="BY249" s="418"/>
      <c r="BZ249" s="414">
        <v>0</v>
      </c>
      <c r="CA249" s="415"/>
      <c r="CB249" s="416"/>
      <c r="CC249" s="417"/>
      <c r="CD249" s="418"/>
      <c r="CE249" s="414">
        <v>0</v>
      </c>
      <c r="CF249" s="415"/>
      <c r="CG249" s="416"/>
      <c r="CH249" s="417"/>
      <c r="CI249" s="418"/>
      <c r="CJ249" s="414">
        <v>0</v>
      </c>
      <c r="CK249" s="415"/>
      <c r="CL249" s="416"/>
      <c r="CM249" s="417"/>
      <c r="CN249" s="418"/>
      <c r="CO249" s="414">
        <v>0</v>
      </c>
      <c r="CP249" s="415"/>
      <c r="CQ249" s="416"/>
      <c r="CR249" s="417"/>
      <c r="CS249" s="418"/>
      <c r="CT249" s="414">
        <v>0</v>
      </c>
      <c r="CU249" s="415"/>
      <c r="CV249" s="416"/>
      <c r="CW249" s="417"/>
      <c r="CX249" s="418"/>
      <c r="CY249" s="414">
        <v>0</v>
      </c>
      <c r="CZ249" s="415"/>
      <c r="DA249" s="416"/>
      <c r="DB249" s="417"/>
      <c r="DC249" s="418"/>
      <c r="DD249" s="414">
        <v>0</v>
      </c>
      <c r="DE249" s="415"/>
      <c r="DF249" s="416"/>
      <c r="DG249" s="417"/>
      <c r="DH249" s="418"/>
      <c r="DI249" s="414">
        <v>0</v>
      </c>
      <c r="DJ249" s="415"/>
      <c r="DK249" s="416"/>
      <c r="DL249" s="417"/>
      <c r="DM249" s="418"/>
      <c r="DN249" s="414">
        <v>0</v>
      </c>
      <c r="DO249" s="415"/>
      <c r="DP249" s="416"/>
      <c r="DQ249" s="417"/>
      <c r="DR249" s="418"/>
      <c r="DS249" s="414">
        <v>0</v>
      </c>
      <c r="DT249" s="415"/>
      <c r="DU249" s="416"/>
      <c r="DV249" s="417"/>
      <c r="DW249" s="418"/>
      <c r="DX249" s="414">
        <v>0</v>
      </c>
      <c r="DY249" s="415"/>
      <c r="DZ249" s="416"/>
      <c r="EA249" s="417"/>
      <c r="EB249" s="418"/>
      <c r="EC249" s="414">
        <v>0</v>
      </c>
      <c r="ED249" s="415"/>
      <c r="EE249" s="416"/>
      <c r="EF249" s="417"/>
      <c r="EG249" s="418"/>
      <c r="EH249" s="414">
        <v>0</v>
      </c>
      <c r="EI249" s="415"/>
      <c r="EJ249" s="416"/>
      <c r="EK249" s="417"/>
      <c r="EL249" s="418"/>
      <c r="EM249" s="414">
        <f>SUM(CE249:EH249)</f>
        <v>0</v>
      </c>
      <c r="EN249" s="322"/>
      <c r="EP249" s="301"/>
      <c r="EQ249" s="290"/>
      <c r="ER249" s="290"/>
    </row>
    <row r="250" spans="4:148" hidden="1" x14ac:dyDescent="0.35">
      <c r="D250" s="301" t="s">
        <v>447</v>
      </c>
      <c r="F250" s="313"/>
      <c r="G250" s="313"/>
      <c r="H250" s="416">
        <v>0</v>
      </c>
      <c r="I250" s="420"/>
      <c r="J250" s="416"/>
      <c r="K250" s="417"/>
      <c r="L250" s="417"/>
      <c r="M250" s="416">
        <v>0</v>
      </c>
      <c r="N250" s="420"/>
      <c r="O250" s="416"/>
      <c r="P250" s="417"/>
      <c r="Q250" s="417"/>
      <c r="R250" s="416">
        <v>0</v>
      </c>
      <c r="S250" s="420"/>
      <c r="T250" s="416"/>
      <c r="U250" s="417"/>
      <c r="V250" s="417"/>
      <c r="W250" s="416">
        <v>0</v>
      </c>
      <c r="X250" s="420"/>
      <c r="Y250" s="416"/>
      <c r="Z250" s="417"/>
      <c r="AA250" s="417"/>
      <c r="AB250" s="416">
        <v>0</v>
      </c>
      <c r="AC250" s="420"/>
      <c r="AD250" s="416"/>
      <c r="AE250" s="417"/>
      <c r="AF250" s="417"/>
      <c r="AG250" s="416">
        <v>0</v>
      </c>
      <c r="AH250" s="420"/>
      <c r="AI250" s="416"/>
      <c r="AJ250" s="417"/>
      <c r="AK250" s="417"/>
      <c r="AL250" s="416">
        <v>0</v>
      </c>
      <c r="AM250" s="420"/>
      <c r="AN250" s="416"/>
      <c r="AO250" s="417"/>
      <c r="AP250" s="417"/>
      <c r="AQ250" s="416">
        <v>0</v>
      </c>
      <c r="AR250" s="420"/>
      <c r="AS250" s="416"/>
      <c r="AT250" s="417"/>
      <c r="AU250" s="417"/>
      <c r="AV250" s="416">
        <v>0</v>
      </c>
      <c r="AW250" s="420"/>
      <c r="AX250" s="416"/>
      <c r="AY250" s="417"/>
      <c r="AZ250" s="417"/>
      <c r="BA250" s="416">
        <v>0</v>
      </c>
      <c r="BB250" s="420"/>
      <c r="BC250" s="416"/>
      <c r="BD250" s="417"/>
      <c r="BE250" s="417"/>
      <c r="BF250" s="416">
        <v>0</v>
      </c>
      <c r="BG250" s="420"/>
      <c r="BH250" s="416"/>
      <c r="BI250" s="417"/>
      <c r="BJ250" s="417"/>
      <c r="BK250" s="416">
        <v>0</v>
      </c>
      <c r="BL250" s="420"/>
      <c r="BM250" s="416"/>
      <c r="BN250" s="417"/>
      <c r="BO250" s="417"/>
      <c r="BP250" s="416">
        <v>0</v>
      </c>
      <c r="BQ250" s="420"/>
      <c r="BR250" s="416"/>
      <c r="BS250" s="417"/>
      <c r="BT250" s="417"/>
      <c r="BU250" s="416">
        <f>SUM(M250:BP250)</f>
        <v>0</v>
      </c>
      <c r="BV250" s="420"/>
      <c r="BW250" s="416"/>
      <c r="BX250" s="417"/>
      <c r="BY250" s="417"/>
      <c r="BZ250" s="416">
        <v>0</v>
      </c>
      <c r="CA250" s="420"/>
      <c r="CB250" s="416"/>
      <c r="CC250" s="417"/>
      <c r="CD250" s="417"/>
      <c r="CE250" s="416">
        <v>0</v>
      </c>
      <c r="CF250" s="420"/>
      <c r="CG250" s="416"/>
      <c r="CH250" s="417"/>
      <c r="CI250" s="417"/>
      <c r="CJ250" s="416">
        <v>0</v>
      </c>
      <c r="CK250" s="420"/>
      <c r="CL250" s="416"/>
      <c r="CM250" s="417"/>
      <c r="CN250" s="417"/>
      <c r="CO250" s="416">
        <v>0</v>
      </c>
      <c r="CP250" s="420"/>
      <c r="CQ250" s="416"/>
      <c r="CR250" s="417"/>
      <c r="CS250" s="417"/>
      <c r="CT250" s="416">
        <v>0</v>
      </c>
      <c r="CU250" s="420"/>
      <c r="CV250" s="416"/>
      <c r="CW250" s="417"/>
      <c r="CX250" s="417"/>
      <c r="CY250" s="416">
        <v>0</v>
      </c>
      <c r="CZ250" s="420"/>
      <c r="DA250" s="416"/>
      <c r="DB250" s="417"/>
      <c r="DC250" s="417"/>
      <c r="DD250" s="416">
        <v>0</v>
      </c>
      <c r="DE250" s="420"/>
      <c r="DF250" s="416"/>
      <c r="DG250" s="417"/>
      <c r="DH250" s="417"/>
      <c r="DI250" s="416">
        <v>0</v>
      </c>
      <c r="DJ250" s="420"/>
      <c r="DK250" s="416"/>
      <c r="DL250" s="417"/>
      <c r="DM250" s="417"/>
      <c r="DN250" s="416">
        <v>0</v>
      </c>
      <c r="DO250" s="420"/>
      <c r="DP250" s="416"/>
      <c r="DQ250" s="417"/>
      <c r="DR250" s="417"/>
      <c r="DS250" s="416">
        <v>0</v>
      </c>
      <c r="DT250" s="420"/>
      <c r="DU250" s="416"/>
      <c r="DV250" s="417"/>
      <c r="DW250" s="417"/>
      <c r="DX250" s="416">
        <v>0</v>
      </c>
      <c r="DY250" s="420"/>
      <c r="DZ250" s="416"/>
      <c r="EA250" s="417"/>
      <c r="EB250" s="417"/>
      <c r="EC250" s="416">
        <v>0</v>
      </c>
      <c r="ED250" s="420"/>
      <c r="EE250" s="416"/>
      <c r="EF250" s="417"/>
      <c r="EG250" s="417"/>
      <c r="EH250" s="416">
        <v>0</v>
      </c>
      <c r="EI250" s="420"/>
      <c r="EJ250" s="416"/>
      <c r="EK250" s="417"/>
      <c r="EL250" s="417"/>
      <c r="EM250" s="416">
        <f>SUM(CE250:EH250)</f>
        <v>0</v>
      </c>
      <c r="EN250" s="329"/>
      <c r="EP250" s="301"/>
      <c r="EQ250" s="290"/>
      <c r="ER250" s="290"/>
    </row>
    <row r="251" spans="4:148" hidden="1" x14ac:dyDescent="0.35">
      <c r="D251" s="301" t="s">
        <v>448</v>
      </c>
      <c r="F251" s="313"/>
      <c r="G251" s="337"/>
      <c r="H251" s="428">
        <v>0</v>
      </c>
      <c r="I251" s="429"/>
      <c r="J251" s="416"/>
      <c r="K251" s="417"/>
      <c r="L251" s="430"/>
      <c r="M251" s="428">
        <v>0</v>
      </c>
      <c r="N251" s="429"/>
      <c r="O251" s="416"/>
      <c r="P251" s="417"/>
      <c r="Q251" s="430"/>
      <c r="R251" s="428">
        <v>0</v>
      </c>
      <c r="S251" s="429"/>
      <c r="T251" s="416"/>
      <c r="U251" s="417"/>
      <c r="V251" s="430"/>
      <c r="W251" s="428">
        <v>0</v>
      </c>
      <c r="X251" s="429"/>
      <c r="Y251" s="416"/>
      <c r="Z251" s="417"/>
      <c r="AA251" s="430"/>
      <c r="AB251" s="428">
        <v>0</v>
      </c>
      <c r="AC251" s="429"/>
      <c r="AD251" s="416"/>
      <c r="AE251" s="417"/>
      <c r="AF251" s="430"/>
      <c r="AG251" s="428">
        <v>0</v>
      </c>
      <c r="AH251" s="429"/>
      <c r="AI251" s="416"/>
      <c r="AJ251" s="417"/>
      <c r="AK251" s="430"/>
      <c r="AL251" s="428">
        <v>0</v>
      </c>
      <c r="AM251" s="429"/>
      <c r="AN251" s="416"/>
      <c r="AO251" s="417"/>
      <c r="AP251" s="430"/>
      <c r="AQ251" s="428">
        <v>0</v>
      </c>
      <c r="AR251" s="429"/>
      <c r="AS251" s="416"/>
      <c r="AT251" s="417"/>
      <c r="AU251" s="430"/>
      <c r="AV251" s="428">
        <v>0</v>
      </c>
      <c r="AW251" s="429"/>
      <c r="AX251" s="416"/>
      <c r="AY251" s="417"/>
      <c r="AZ251" s="430"/>
      <c r="BA251" s="428">
        <v>0</v>
      </c>
      <c r="BB251" s="429"/>
      <c r="BC251" s="416"/>
      <c r="BD251" s="417"/>
      <c r="BE251" s="430"/>
      <c r="BF251" s="428">
        <v>0</v>
      </c>
      <c r="BG251" s="429"/>
      <c r="BH251" s="416"/>
      <c r="BI251" s="417"/>
      <c r="BJ251" s="430"/>
      <c r="BK251" s="428">
        <v>0</v>
      </c>
      <c r="BL251" s="429"/>
      <c r="BM251" s="416"/>
      <c r="BN251" s="417"/>
      <c r="BO251" s="430"/>
      <c r="BP251" s="428">
        <v>0</v>
      </c>
      <c r="BQ251" s="429"/>
      <c r="BR251" s="416"/>
      <c r="BS251" s="417"/>
      <c r="BT251" s="430"/>
      <c r="BU251" s="428">
        <f>SUM(M251:BP251)</f>
        <v>0</v>
      </c>
      <c r="BV251" s="429"/>
      <c r="BW251" s="416"/>
      <c r="BX251" s="417"/>
      <c r="BY251" s="430"/>
      <c r="BZ251" s="428">
        <v>0</v>
      </c>
      <c r="CA251" s="429"/>
      <c r="CB251" s="416"/>
      <c r="CC251" s="417"/>
      <c r="CD251" s="430"/>
      <c r="CE251" s="428">
        <v>0</v>
      </c>
      <c r="CF251" s="429"/>
      <c r="CG251" s="416"/>
      <c r="CH251" s="417"/>
      <c r="CI251" s="430"/>
      <c r="CJ251" s="428">
        <v>0</v>
      </c>
      <c r="CK251" s="429"/>
      <c r="CL251" s="416"/>
      <c r="CM251" s="417"/>
      <c r="CN251" s="430"/>
      <c r="CO251" s="428">
        <v>0</v>
      </c>
      <c r="CP251" s="429"/>
      <c r="CQ251" s="416"/>
      <c r="CR251" s="417"/>
      <c r="CS251" s="430"/>
      <c r="CT251" s="428">
        <v>0</v>
      </c>
      <c r="CU251" s="429"/>
      <c r="CV251" s="416"/>
      <c r="CW251" s="417"/>
      <c r="CX251" s="430"/>
      <c r="CY251" s="428">
        <v>0</v>
      </c>
      <c r="CZ251" s="429"/>
      <c r="DA251" s="416"/>
      <c r="DB251" s="417"/>
      <c r="DC251" s="430"/>
      <c r="DD251" s="428">
        <v>0</v>
      </c>
      <c r="DE251" s="429"/>
      <c r="DF251" s="416"/>
      <c r="DG251" s="417"/>
      <c r="DH251" s="430"/>
      <c r="DI251" s="428">
        <v>0</v>
      </c>
      <c r="DJ251" s="429"/>
      <c r="DK251" s="416"/>
      <c r="DL251" s="417"/>
      <c r="DM251" s="430"/>
      <c r="DN251" s="428">
        <v>0</v>
      </c>
      <c r="DO251" s="429"/>
      <c r="DP251" s="416"/>
      <c r="DQ251" s="417"/>
      <c r="DR251" s="430"/>
      <c r="DS251" s="428">
        <v>0</v>
      </c>
      <c r="DT251" s="429"/>
      <c r="DU251" s="416"/>
      <c r="DV251" s="417"/>
      <c r="DW251" s="430"/>
      <c r="DX251" s="428">
        <v>0</v>
      </c>
      <c r="DY251" s="429"/>
      <c r="DZ251" s="416"/>
      <c r="EA251" s="417"/>
      <c r="EB251" s="430"/>
      <c r="EC251" s="428">
        <v>0</v>
      </c>
      <c r="ED251" s="429"/>
      <c r="EE251" s="416"/>
      <c r="EF251" s="417"/>
      <c r="EG251" s="430"/>
      <c r="EH251" s="428">
        <v>0</v>
      </c>
      <c r="EI251" s="429"/>
      <c r="EJ251" s="416"/>
      <c r="EK251" s="417"/>
      <c r="EL251" s="430"/>
      <c r="EM251" s="428">
        <f>SUM(CE251:EH251)</f>
        <v>0</v>
      </c>
      <c r="EN251" s="339"/>
      <c r="EP251" s="301"/>
      <c r="EQ251" s="290"/>
      <c r="ER251" s="290"/>
    </row>
    <row r="252" spans="4:148" hidden="1" x14ac:dyDescent="0.35">
      <c r="D252" s="301"/>
      <c r="F252" s="313"/>
      <c r="H252" s="416"/>
      <c r="I252" s="416"/>
      <c r="J252" s="416"/>
      <c r="K252" s="417"/>
      <c r="L252" s="416"/>
      <c r="M252" s="416"/>
      <c r="N252" s="416"/>
      <c r="O252" s="416"/>
      <c r="P252" s="417"/>
      <c r="Q252" s="416"/>
      <c r="R252" s="416"/>
      <c r="S252" s="416"/>
      <c r="T252" s="416"/>
      <c r="U252" s="417"/>
      <c r="V252" s="416"/>
      <c r="W252" s="416"/>
      <c r="X252" s="416"/>
      <c r="Y252" s="416"/>
      <c r="Z252" s="417"/>
      <c r="AA252" s="416"/>
      <c r="AB252" s="416"/>
      <c r="AC252" s="416"/>
      <c r="AD252" s="416"/>
      <c r="AE252" s="417"/>
      <c r="AF252" s="416"/>
      <c r="AG252" s="416"/>
      <c r="AH252" s="416"/>
      <c r="AI252" s="416"/>
      <c r="AJ252" s="417"/>
      <c r="AK252" s="416"/>
      <c r="AL252" s="416"/>
      <c r="AM252" s="416"/>
      <c r="AN252" s="416"/>
      <c r="AO252" s="417"/>
      <c r="AP252" s="416"/>
      <c r="AQ252" s="416"/>
      <c r="AR252" s="416"/>
      <c r="AS252" s="416"/>
      <c r="AT252" s="417"/>
      <c r="AU252" s="416"/>
      <c r="AV252" s="416"/>
      <c r="AW252" s="416"/>
      <c r="AX252" s="416"/>
      <c r="AY252" s="417"/>
      <c r="AZ252" s="416"/>
      <c r="BA252" s="416"/>
      <c r="BB252" s="416"/>
      <c r="BC252" s="416"/>
      <c r="BD252" s="417"/>
      <c r="BE252" s="416"/>
      <c r="BF252" s="416"/>
      <c r="BG252" s="416"/>
      <c r="BH252" s="416"/>
      <c r="BI252" s="417"/>
      <c r="BJ252" s="416"/>
      <c r="BK252" s="416"/>
      <c r="BL252" s="416"/>
      <c r="BM252" s="416"/>
      <c r="BN252" s="417"/>
      <c r="BO252" s="416"/>
      <c r="BP252" s="416"/>
      <c r="BQ252" s="416"/>
      <c r="BR252" s="416"/>
      <c r="BS252" s="417"/>
      <c r="BT252" s="416"/>
      <c r="BU252" s="416"/>
      <c r="BV252" s="416"/>
      <c r="BW252" s="416"/>
      <c r="BX252" s="417"/>
      <c r="BY252" s="416"/>
      <c r="BZ252" s="416"/>
      <c r="CA252" s="416"/>
      <c r="CB252" s="416"/>
      <c r="CC252" s="417"/>
      <c r="CD252" s="416"/>
      <c r="CE252" s="416"/>
      <c r="CF252" s="416"/>
      <c r="CG252" s="416"/>
      <c r="CH252" s="417"/>
      <c r="CI252" s="416"/>
      <c r="CJ252" s="416"/>
      <c r="CK252" s="416"/>
      <c r="CL252" s="416"/>
      <c r="CM252" s="417"/>
      <c r="CN252" s="416"/>
      <c r="CO252" s="416"/>
      <c r="CP252" s="416"/>
      <c r="CQ252" s="416"/>
      <c r="CR252" s="417"/>
      <c r="CS252" s="416"/>
      <c r="CT252" s="416"/>
      <c r="CU252" s="416"/>
      <c r="CV252" s="416"/>
      <c r="CW252" s="417"/>
      <c r="CX252" s="416"/>
      <c r="CY252" s="416"/>
      <c r="CZ252" s="416"/>
      <c r="DA252" s="416"/>
      <c r="DB252" s="417"/>
      <c r="DC252" s="416"/>
      <c r="DD252" s="416"/>
      <c r="DE252" s="416"/>
      <c r="DF252" s="416"/>
      <c r="DG252" s="417"/>
      <c r="DH252" s="416"/>
      <c r="DI252" s="416"/>
      <c r="DJ252" s="416"/>
      <c r="DK252" s="416"/>
      <c r="DL252" s="417"/>
      <c r="DM252" s="416"/>
      <c r="DN252" s="416"/>
      <c r="DO252" s="416"/>
      <c r="DP252" s="416"/>
      <c r="DQ252" s="417"/>
      <c r="DR252" s="416"/>
      <c r="DS252" s="416"/>
      <c r="DT252" s="416"/>
      <c r="DU252" s="416"/>
      <c r="DV252" s="417"/>
      <c r="DW252" s="416"/>
      <c r="DX252" s="416"/>
      <c r="DY252" s="416"/>
      <c r="DZ252" s="416"/>
      <c r="EA252" s="417"/>
      <c r="EB252" s="416"/>
      <c r="EC252" s="416"/>
      <c r="ED252" s="416"/>
      <c r="EE252" s="416"/>
      <c r="EF252" s="417"/>
      <c r="EG252" s="416"/>
      <c r="EH252" s="416"/>
      <c r="EI252" s="416"/>
      <c r="EJ252" s="416"/>
      <c r="EK252" s="417"/>
      <c r="EL252" s="416"/>
      <c r="EM252" s="416"/>
      <c r="EP252" s="301"/>
      <c r="EQ252" s="290"/>
      <c r="ER252" s="290"/>
    </row>
    <row r="253" spans="4:148" hidden="1" x14ac:dyDescent="0.35">
      <c r="D253" s="301" t="s">
        <v>454</v>
      </c>
      <c r="F253" s="313"/>
      <c r="H253" s="416">
        <f>SUM(H254:H256)</f>
        <v>0</v>
      </c>
      <c r="I253" s="416"/>
      <c r="J253" s="416"/>
      <c r="K253" s="417"/>
      <c r="L253" s="416"/>
      <c r="M253" s="416">
        <f>SUM(M254:M256)</f>
        <v>0</v>
      </c>
      <c r="N253" s="416"/>
      <c r="O253" s="416"/>
      <c r="P253" s="417"/>
      <c r="Q253" s="416"/>
      <c r="R253" s="416">
        <f>SUM(R254:R256)</f>
        <v>0</v>
      </c>
      <c r="S253" s="416"/>
      <c r="T253" s="416"/>
      <c r="U253" s="417"/>
      <c r="V253" s="416"/>
      <c r="W253" s="416">
        <f>SUM(W254:W256)</f>
        <v>0</v>
      </c>
      <c r="X253" s="416"/>
      <c r="Y253" s="416"/>
      <c r="Z253" s="417"/>
      <c r="AA253" s="416"/>
      <c r="AB253" s="416">
        <f>SUM(AB254:AB256)</f>
        <v>0</v>
      </c>
      <c r="AC253" s="416"/>
      <c r="AD253" s="416"/>
      <c r="AE253" s="417"/>
      <c r="AF253" s="416"/>
      <c r="AG253" s="416">
        <f>SUM(AG254:AG256)</f>
        <v>0</v>
      </c>
      <c r="AH253" s="416"/>
      <c r="AI253" s="416"/>
      <c r="AJ253" s="417"/>
      <c r="AK253" s="416"/>
      <c r="AL253" s="416">
        <f>SUM(AL254:AL256)</f>
        <v>0</v>
      </c>
      <c r="AM253" s="416"/>
      <c r="AN253" s="416"/>
      <c r="AO253" s="417"/>
      <c r="AP253" s="416"/>
      <c r="AQ253" s="416">
        <f>SUM(AQ254:AQ256)</f>
        <v>0</v>
      </c>
      <c r="AR253" s="416"/>
      <c r="AS253" s="416"/>
      <c r="AT253" s="417"/>
      <c r="AU253" s="416"/>
      <c r="AV253" s="416">
        <f>SUM(AV254:AV256)</f>
        <v>0</v>
      </c>
      <c r="AW253" s="416"/>
      <c r="AX253" s="416"/>
      <c r="AY253" s="417"/>
      <c r="AZ253" s="416"/>
      <c r="BA253" s="416">
        <f>SUM(BA254:BA256)</f>
        <v>0</v>
      </c>
      <c r="BB253" s="416"/>
      <c r="BC253" s="416"/>
      <c r="BD253" s="417"/>
      <c r="BE253" s="416"/>
      <c r="BF253" s="416">
        <f>SUM(BF254:BF256)</f>
        <v>0</v>
      </c>
      <c r="BG253" s="416"/>
      <c r="BH253" s="416"/>
      <c r="BI253" s="417"/>
      <c r="BJ253" s="416"/>
      <c r="BK253" s="416">
        <f>SUM(BK254:BK256)</f>
        <v>0</v>
      </c>
      <c r="BL253" s="416"/>
      <c r="BM253" s="416"/>
      <c r="BN253" s="417"/>
      <c r="BO253" s="416"/>
      <c r="BP253" s="416">
        <f>SUM(BP254:BP256)</f>
        <v>0</v>
      </c>
      <c r="BQ253" s="416"/>
      <c r="BR253" s="416"/>
      <c r="BS253" s="417"/>
      <c r="BT253" s="416"/>
      <c r="BU253" s="416">
        <f>SUM(BU254:BU256)</f>
        <v>0</v>
      </c>
      <c r="BV253" s="416"/>
      <c r="BW253" s="416"/>
      <c r="BX253" s="417"/>
      <c r="BY253" s="416"/>
      <c r="BZ253" s="416">
        <f>SUM(BZ254:BZ256)</f>
        <v>0</v>
      </c>
      <c r="CA253" s="416"/>
      <c r="CB253" s="416"/>
      <c r="CC253" s="417"/>
      <c r="CD253" s="416"/>
      <c r="CE253" s="416">
        <f>SUM(CE254:CE256)</f>
        <v>0</v>
      </c>
      <c r="CF253" s="416"/>
      <c r="CG253" s="416"/>
      <c r="CH253" s="417"/>
      <c r="CI253" s="416"/>
      <c r="CJ253" s="416">
        <f>SUM(CJ254:CJ256)</f>
        <v>0</v>
      </c>
      <c r="CK253" s="416"/>
      <c r="CL253" s="416"/>
      <c r="CM253" s="417"/>
      <c r="CN253" s="416"/>
      <c r="CO253" s="416">
        <f>SUM(CO254:CO256)</f>
        <v>0</v>
      </c>
      <c r="CP253" s="416"/>
      <c r="CQ253" s="416"/>
      <c r="CR253" s="417"/>
      <c r="CS253" s="416"/>
      <c r="CT253" s="416">
        <f>SUM(CT254:CT256)</f>
        <v>0</v>
      </c>
      <c r="CU253" s="416"/>
      <c r="CV253" s="416"/>
      <c r="CW253" s="417"/>
      <c r="CX253" s="416"/>
      <c r="CY253" s="416">
        <f>SUM(CY254:CY256)</f>
        <v>0</v>
      </c>
      <c r="CZ253" s="416"/>
      <c r="DA253" s="416"/>
      <c r="DB253" s="417"/>
      <c r="DC253" s="416"/>
      <c r="DD253" s="416">
        <f>SUM(DD254:DD256)</f>
        <v>0</v>
      </c>
      <c r="DE253" s="416"/>
      <c r="DF253" s="416"/>
      <c r="DG253" s="417"/>
      <c r="DH253" s="416"/>
      <c r="DI253" s="416">
        <f>SUM(DI254:DI256)</f>
        <v>0</v>
      </c>
      <c r="DJ253" s="416"/>
      <c r="DK253" s="416"/>
      <c r="DL253" s="417"/>
      <c r="DM253" s="416"/>
      <c r="DN253" s="416">
        <f>SUM(DN254:DN256)</f>
        <v>0</v>
      </c>
      <c r="DO253" s="416"/>
      <c r="DP253" s="416"/>
      <c r="DQ253" s="417"/>
      <c r="DR253" s="416"/>
      <c r="DS253" s="416">
        <f>SUM(DS254:DS256)</f>
        <v>0</v>
      </c>
      <c r="DT253" s="416"/>
      <c r="DU253" s="416"/>
      <c r="DV253" s="417"/>
      <c r="DW253" s="416"/>
      <c r="DX253" s="416">
        <f>SUM(DX254:DX256)</f>
        <v>0</v>
      </c>
      <c r="DY253" s="416"/>
      <c r="DZ253" s="416"/>
      <c r="EA253" s="417"/>
      <c r="EB253" s="416"/>
      <c r="EC253" s="416">
        <f>SUM(EC254:EC256)</f>
        <v>0</v>
      </c>
      <c r="ED253" s="416"/>
      <c r="EE253" s="416"/>
      <c r="EF253" s="417"/>
      <c r="EG253" s="416"/>
      <c r="EH253" s="416">
        <f>SUM(EH254:EH256)</f>
        <v>0</v>
      </c>
      <c r="EI253" s="416"/>
      <c r="EJ253" s="416"/>
      <c r="EK253" s="417"/>
      <c r="EL253" s="416"/>
      <c r="EM253" s="416">
        <f>SUM(EM254:EM256)</f>
        <v>0</v>
      </c>
      <c r="EP253" s="301"/>
      <c r="EQ253" s="290"/>
      <c r="ER253" s="290"/>
    </row>
    <row r="254" spans="4:148" hidden="1" x14ac:dyDescent="0.35">
      <c r="D254" s="301" t="s">
        <v>338</v>
      </c>
      <c r="F254" s="313"/>
      <c r="G254" s="320"/>
      <c r="H254" s="414">
        <v>0</v>
      </c>
      <c r="I254" s="415"/>
      <c r="J254" s="416"/>
      <c r="K254" s="417"/>
      <c r="L254" s="418"/>
      <c r="M254" s="414">
        <v>0</v>
      </c>
      <c r="N254" s="415"/>
      <c r="O254" s="416"/>
      <c r="P254" s="417"/>
      <c r="Q254" s="418"/>
      <c r="R254" s="414">
        <v>0</v>
      </c>
      <c r="S254" s="415"/>
      <c r="T254" s="416"/>
      <c r="U254" s="417"/>
      <c r="V254" s="418"/>
      <c r="W254" s="414">
        <v>0</v>
      </c>
      <c r="X254" s="415"/>
      <c r="Y254" s="416"/>
      <c r="Z254" s="417"/>
      <c r="AA254" s="418"/>
      <c r="AB254" s="414">
        <v>0</v>
      </c>
      <c r="AC254" s="415"/>
      <c r="AD254" s="416"/>
      <c r="AE254" s="417"/>
      <c r="AF254" s="418"/>
      <c r="AG254" s="414">
        <v>0</v>
      </c>
      <c r="AH254" s="415"/>
      <c r="AI254" s="416"/>
      <c r="AJ254" s="417"/>
      <c r="AK254" s="418"/>
      <c r="AL254" s="414">
        <v>0</v>
      </c>
      <c r="AM254" s="415"/>
      <c r="AN254" s="416"/>
      <c r="AO254" s="417"/>
      <c r="AP254" s="418"/>
      <c r="AQ254" s="414">
        <v>0</v>
      </c>
      <c r="AR254" s="415"/>
      <c r="AS254" s="416"/>
      <c r="AT254" s="417"/>
      <c r="AU254" s="418"/>
      <c r="AV254" s="414">
        <v>0</v>
      </c>
      <c r="AW254" s="415"/>
      <c r="AX254" s="416"/>
      <c r="AY254" s="417"/>
      <c r="AZ254" s="418"/>
      <c r="BA254" s="414">
        <v>0</v>
      </c>
      <c r="BB254" s="415"/>
      <c r="BC254" s="416"/>
      <c r="BD254" s="417"/>
      <c r="BE254" s="418"/>
      <c r="BF254" s="414">
        <v>0</v>
      </c>
      <c r="BG254" s="415"/>
      <c r="BH254" s="416"/>
      <c r="BI254" s="417"/>
      <c r="BJ254" s="418"/>
      <c r="BK254" s="414">
        <v>0</v>
      </c>
      <c r="BL254" s="415"/>
      <c r="BM254" s="416"/>
      <c r="BN254" s="417"/>
      <c r="BO254" s="418"/>
      <c r="BP254" s="414">
        <v>0</v>
      </c>
      <c r="BQ254" s="415"/>
      <c r="BR254" s="416"/>
      <c r="BS254" s="417"/>
      <c r="BT254" s="418"/>
      <c r="BU254" s="414">
        <f>SUM(M254:BP254)</f>
        <v>0</v>
      </c>
      <c r="BV254" s="415"/>
      <c r="BW254" s="416"/>
      <c r="BX254" s="417"/>
      <c r="BY254" s="418"/>
      <c r="BZ254" s="414">
        <v>0</v>
      </c>
      <c r="CA254" s="415"/>
      <c r="CB254" s="416"/>
      <c r="CC254" s="417"/>
      <c r="CD254" s="418"/>
      <c r="CE254" s="414">
        <v>0</v>
      </c>
      <c r="CF254" s="415"/>
      <c r="CG254" s="416"/>
      <c r="CH254" s="417"/>
      <c r="CI254" s="418"/>
      <c r="CJ254" s="414">
        <v>0</v>
      </c>
      <c r="CK254" s="415"/>
      <c r="CL254" s="416"/>
      <c r="CM254" s="417"/>
      <c r="CN254" s="418"/>
      <c r="CO254" s="414">
        <v>0</v>
      </c>
      <c r="CP254" s="415"/>
      <c r="CQ254" s="416"/>
      <c r="CR254" s="417"/>
      <c r="CS254" s="418"/>
      <c r="CT254" s="414">
        <v>0</v>
      </c>
      <c r="CU254" s="415"/>
      <c r="CV254" s="416"/>
      <c r="CW254" s="417"/>
      <c r="CX254" s="418"/>
      <c r="CY254" s="414">
        <v>0</v>
      </c>
      <c r="CZ254" s="415"/>
      <c r="DA254" s="416"/>
      <c r="DB254" s="417"/>
      <c r="DC254" s="418"/>
      <c r="DD254" s="414">
        <v>0</v>
      </c>
      <c r="DE254" s="415"/>
      <c r="DF254" s="416"/>
      <c r="DG254" s="417"/>
      <c r="DH254" s="418"/>
      <c r="DI254" s="414">
        <v>0</v>
      </c>
      <c r="DJ254" s="415"/>
      <c r="DK254" s="416"/>
      <c r="DL254" s="417"/>
      <c r="DM254" s="418"/>
      <c r="DN254" s="414">
        <v>0</v>
      </c>
      <c r="DO254" s="415"/>
      <c r="DP254" s="416"/>
      <c r="DQ254" s="417"/>
      <c r="DR254" s="418"/>
      <c r="DS254" s="414">
        <v>0</v>
      </c>
      <c r="DT254" s="415"/>
      <c r="DU254" s="416"/>
      <c r="DV254" s="417"/>
      <c r="DW254" s="418"/>
      <c r="DX254" s="414">
        <v>0</v>
      </c>
      <c r="DY254" s="415"/>
      <c r="DZ254" s="416"/>
      <c r="EA254" s="417"/>
      <c r="EB254" s="418"/>
      <c r="EC254" s="414">
        <v>0</v>
      </c>
      <c r="ED254" s="415"/>
      <c r="EE254" s="416"/>
      <c r="EF254" s="417"/>
      <c r="EG254" s="418"/>
      <c r="EH254" s="414">
        <v>0</v>
      </c>
      <c r="EI254" s="415"/>
      <c r="EJ254" s="416"/>
      <c r="EK254" s="417"/>
      <c r="EL254" s="418"/>
      <c r="EM254" s="414">
        <f>SUM(CE254:EH254)</f>
        <v>0</v>
      </c>
      <c r="EN254" s="322"/>
      <c r="EP254" s="301"/>
      <c r="EQ254" s="290"/>
      <c r="ER254" s="290"/>
    </row>
    <row r="255" spans="4:148" hidden="1" x14ac:dyDescent="0.35">
      <c r="D255" s="301" t="s">
        <v>447</v>
      </c>
      <c r="F255" s="313"/>
      <c r="G255" s="313"/>
      <c r="H255" s="416">
        <v>0</v>
      </c>
      <c r="I255" s="420"/>
      <c r="J255" s="416"/>
      <c r="K255" s="417"/>
      <c r="L255" s="417"/>
      <c r="M255" s="416">
        <v>0</v>
      </c>
      <c r="N255" s="420"/>
      <c r="O255" s="416"/>
      <c r="P255" s="417"/>
      <c r="Q255" s="417"/>
      <c r="R255" s="416">
        <v>0</v>
      </c>
      <c r="S255" s="420"/>
      <c r="T255" s="416"/>
      <c r="U255" s="417"/>
      <c r="V255" s="417"/>
      <c r="W255" s="416">
        <v>0</v>
      </c>
      <c r="X255" s="420"/>
      <c r="Y255" s="416"/>
      <c r="Z255" s="417"/>
      <c r="AA255" s="417"/>
      <c r="AB255" s="416">
        <v>0</v>
      </c>
      <c r="AC255" s="420"/>
      <c r="AD255" s="416"/>
      <c r="AE255" s="417"/>
      <c r="AF255" s="417"/>
      <c r="AG255" s="416">
        <v>0</v>
      </c>
      <c r="AH255" s="420"/>
      <c r="AI255" s="416"/>
      <c r="AJ255" s="417"/>
      <c r="AK255" s="417"/>
      <c r="AL255" s="416">
        <v>0</v>
      </c>
      <c r="AM255" s="420"/>
      <c r="AN255" s="416"/>
      <c r="AO255" s="417"/>
      <c r="AP255" s="417"/>
      <c r="AQ255" s="416">
        <v>0</v>
      </c>
      <c r="AR255" s="420"/>
      <c r="AS255" s="416"/>
      <c r="AT255" s="417"/>
      <c r="AU255" s="417"/>
      <c r="AV255" s="416">
        <v>0</v>
      </c>
      <c r="AW255" s="420"/>
      <c r="AX255" s="416"/>
      <c r="AY255" s="417"/>
      <c r="AZ255" s="417"/>
      <c r="BA255" s="416">
        <v>0</v>
      </c>
      <c r="BB255" s="420"/>
      <c r="BC255" s="416"/>
      <c r="BD255" s="417"/>
      <c r="BE255" s="417"/>
      <c r="BF255" s="416">
        <v>0</v>
      </c>
      <c r="BG255" s="420"/>
      <c r="BH255" s="416"/>
      <c r="BI255" s="417"/>
      <c r="BJ255" s="417"/>
      <c r="BK255" s="416">
        <v>0</v>
      </c>
      <c r="BL255" s="420"/>
      <c r="BM255" s="416"/>
      <c r="BN255" s="417"/>
      <c r="BO255" s="417"/>
      <c r="BP255" s="416">
        <v>0</v>
      </c>
      <c r="BQ255" s="420"/>
      <c r="BR255" s="416"/>
      <c r="BS255" s="417"/>
      <c r="BT255" s="417"/>
      <c r="BU255" s="416">
        <f>SUM(M255:BP255)</f>
        <v>0</v>
      </c>
      <c r="BV255" s="420"/>
      <c r="BW255" s="416"/>
      <c r="BX255" s="417"/>
      <c r="BY255" s="417"/>
      <c r="BZ255" s="416">
        <v>0</v>
      </c>
      <c r="CA255" s="420"/>
      <c r="CB255" s="416"/>
      <c r="CC255" s="417"/>
      <c r="CD255" s="417"/>
      <c r="CE255" s="416">
        <v>0</v>
      </c>
      <c r="CF255" s="420"/>
      <c r="CG255" s="416"/>
      <c r="CH255" s="417"/>
      <c r="CI255" s="417"/>
      <c r="CJ255" s="416">
        <v>0</v>
      </c>
      <c r="CK255" s="420"/>
      <c r="CL255" s="416"/>
      <c r="CM255" s="417"/>
      <c r="CN255" s="417"/>
      <c r="CO255" s="416">
        <v>0</v>
      </c>
      <c r="CP255" s="420"/>
      <c r="CQ255" s="416"/>
      <c r="CR255" s="417"/>
      <c r="CS255" s="417"/>
      <c r="CT255" s="416">
        <v>0</v>
      </c>
      <c r="CU255" s="420"/>
      <c r="CV255" s="416"/>
      <c r="CW255" s="417"/>
      <c r="CX255" s="417"/>
      <c r="CY255" s="416">
        <v>0</v>
      </c>
      <c r="CZ255" s="420"/>
      <c r="DA255" s="416"/>
      <c r="DB255" s="417"/>
      <c r="DC255" s="417"/>
      <c r="DD255" s="416">
        <v>0</v>
      </c>
      <c r="DE255" s="420"/>
      <c r="DF255" s="416"/>
      <c r="DG255" s="417"/>
      <c r="DH255" s="417"/>
      <c r="DI255" s="416">
        <v>0</v>
      </c>
      <c r="DJ255" s="420"/>
      <c r="DK255" s="416"/>
      <c r="DL255" s="417"/>
      <c r="DM255" s="417"/>
      <c r="DN255" s="416">
        <v>0</v>
      </c>
      <c r="DO255" s="420"/>
      <c r="DP255" s="416"/>
      <c r="DQ255" s="417"/>
      <c r="DR255" s="417"/>
      <c r="DS255" s="416">
        <v>0</v>
      </c>
      <c r="DT255" s="420"/>
      <c r="DU255" s="416"/>
      <c r="DV255" s="417"/>
      <c r="DW255" s="417"/>
      <c r="DX255" s="416">
        <v>0</v>
      </c>
      <c r="DY255" s="420"/>
      <c r="DZ255" s="416"/>
      <c r="EA255" s="417"/>
      <c r="EB255" s="417"/>
      <c r="EC255" s="416">
        <v>0</v>
      </c>
      <c r="ED255" s="420"/>
      <c r="EE255" s="416"/>
      <c r="EF255" s="417"/>
      <c r="EG255" s="417"/>
      <c r="EH255" s="416">
        <v>0</v>
      </c>
      <c r="EI255" s="420"/>
      <c r="EJ255" s="416"/>
      <c r="EK255" s="417"/>
      <c r="EL255" s="417"/>
      <c r="EM255" s="416">
        <f>SUM(CE255:EH255)</f>
        <v>0</v>
      </c>
      <c r="EN255" s="329"/>
      <c r="EP255" s="301"/>
      <c r="EQ255" s="290"/>
      <c r="ER255" s="290"/>
    </row>
    <row r="256" spans="4:148" hidden="1" x14ac:dyDescent="0.35">
      <c r="D256" s="301" t="s">
        <v>448</v>
      </c>
      <c r="F256" s="313"/>
      <c r="G256" s="337"/>
      <c r="H256" s="428">
        <v>0</v>
      </c>
      <c r="I256" s="429"/>
      <c r="J256" s="416"/>
      <c r="K256" s="417"/>
      <c r="L256" s="430"/>
      <c r="M256" s="428">
        <v>0</v>
      </c>
      <c r="N256" s="429"/>
      <c r="O256" s="416"/>
      <c r="P256" s="417"/>
      <c r="Q256" s="430"/>
      <c r="R256" s="428">
        <v>0</v>
      </c>
      <c r="S256" s="429"/>
      <c r="T256" s="416"/>
      <c r="U256" s="417"/>
      <c r="V256" s="430"/>
      <c r="W256" s="428">
        <v>0</v>
      </c>
      <c r="X256" s="429"/>
      <c r="Y256" s="416"/>
      <c r="Z256" s="417"/>
      <c r="AA256" s="430"/>
      <c r="AB256" s="428">
        <v>0</v>
      </c>
      <c r="AC256" s="429"/>
      <c r="AD256" s="416"/>
      <c r="AE256" s="417"/>
      <c r="AF256" s="430"/>
      <c r="AG256" s="428">
        <v>0</v>
      </c>
      <c r="AH256" s="429"/>
      <c r="AI256" s="416"/>
      <c r="AJ256" s="417"/>
      <c r="AK256" s="430"/>
      <c r="AL256" s="428">
        <v>0</v>
      </c>
      <c r="AM256" s="429"/>
      <c r="AN256" s="416"/>
      <c r="AO256" s="417"/>
      <c r="AP256" s="430"/>
      <c r="AQ256" s="428">
        <v>0</v>
      </c>
      <c r="AR256" s="429"/>
      <c r="AS256" s="416"/>
      <c r="AT256" s="417"/>
      <c r="AU256" s="430"/>
      <c r="AV256" s="428">
        <v>0</v>
      </c>
      <c r="AW256" s="429"/>
      <c r="AX256" s="416"/>
      <c r="AY256" s="417"/>
      <c r="AZ256" s="430"/>
      <c r="BA256" s="428">
        <v>0</v>
      </c>
      <c r="BB256" s="429"/>
      <c r="BC256" s="416"/>
      <c r="BD256" s="417"/>
      <c r="BE256" s="430"/>
      <c r="BF256" s="428">
        <v>0</v>
      </c>
      <c r="BG256" s="429"/>
      <c r="BH256" s="416"/>
      <c r="BI256" s="417"/>
      <c r="BJ256" s="430"/>
      <c r="BK256" s="428">
        <v>0</v>
      </c>
      <c r="BL256" s="429"/>
      <c r="BM256" s="416"/>
      <c r="BN256" s="417"/>
      <c r="BO256" s="430"/>
      <c r="BP256" s="428">
        <v>0</v>
      </c>
      <c r="BQ256" s="429"/>
      <c r="BR256" s="416"/>
      <c r="BS256" s="417"/>
      <c r="BT256" s="430"/>
      <c r="BU256" s="428">
        <f>SUM(M256:BP256)</f>
        <v>0</v>
      </c>
      <c r="BV256" s="429"/>
      <c r="BW256" s="416"/>
      <c r="BX256" s="417"/>
      <c r="BY256" s="430"/>
      <c r="BZ256" s="428">
        <v>0</v>
      </c>
      <c r="CA256" s="429"/>
      <c r="CB256" s="416"/>
      <c r="CC256" s="417"/>
      <c r="CD256" s="430"/>
      <c r="CE256" s="428">
        <v>0</v>
      </c>
      <c r="CF256" s="429"/>
      <c r="CG256" s="416"/>
      <c r="CH256" s="417"/>
      <c r="CI256" s="430"/>
      <c r="CJ256" s="428">
        <v>0</v>
      </c>
      <c r="CK256" s="429"/>
      <c r="CL256" s="416"/>
      <c r="CM256" s="417"/>
      <c r="CN256" s="430"/>
      <c r="CO256" s="428">
        <v>0</v>
      </c>
      <c r="CP256" s="429"/>
      <c r="CQ256" s="416"/>
      <c r="CR256" s="417"/>
      <c r="CS256" s="430"/>
      <c r="CT256" s="428">
        <v>0</v>
      </c>
      <c r="CU256" s="429"/>
      <c r="CV256" s="416"/>
      <c r="CW256" s="417"/>
      <c r="CX256" s="430"/>
      <c r="CY256" s="428">
        <v>0</v>
      </c>
      <c r="CZ256" s="429"/>
      <c r="DA256" s="416"/>
      <c r="DB256" s="417"/>
      <c r="DC256" s="430"/>
      <c r="DD256" s="428">
        <v>0</v>
      </c>
      <c r="DE256" s="429"/>
      <c r="DF256" s="416"/>
      <c r="DG256" s="417"/>
      <c r="DH256" s="430"/>
      <c r="DI256" s="428">
        <v>0</v>
      </c>
      <c r="DJ256" s="429"/>
      <c r="DK256" s="416"/>
      <c r="DL256" s="417"/>
      <c r="DM256" s="430"/>
      <c r="DN256" s="428">
        <v>0</v>
      </c>
      <c r="DO256" s="429"/>
      <c r="DP256" s="416"/>
      <c r="DQ256" s="417"/>
      <c r="DR256" s="430"/>
      <c r="DS256" s="428">
        <v>0</v>
      </c>
      <c r="DT256" s="429"/>
      <c r="DU256" s="416"/>
      <c r="DV256" s="417"/>
      <c r="DW256" s="430"/>
      <c r="DX256" s="428">
        <v>0</v>
      </c>
      <c r="DY256" s="429"/>
      <c r="DZ256" s="416"/>
      <c r="EA256" s="417"/>
      <c r="EB256" s="430"/>
      <c r="EC256" s="428">
        <v>0</v>
      </c>
      <c r="ED256" s="429"/>
      <c r="EE256" s="416"/>
      <c r="EF256" s="417"/>
      <c r="EG256" s="430"/>
      <c r="EH256" s="428">
        <v>0</v>
      </c>
      <c r="EI256" s="429"/>
      <c r="EJ256" s="416"/>
      <c r="EK256" s="417"/>
      <c r="EL256" s="430"/>
      <c r="EM256" s="428">
        <f>SUM(CE256:EH256)</f>
        <v>0</v>
      </c>
      <c r="EN256" s="339"/>
      <c r="EP256" s="301"/>
      <c r="EQ256" s="290"/>
      <c r="ER256" s="290"/>
    </row>
    <row r="257" spans="4:148" x14ac:dyDescent="0.35">
      <c r="D257" s="436"/>
      <c r="E257" s="292"/>
      <c r="F257" s="438"/>
      <c r="G257" s="292"/>
      <c r="H257" s="439"/>
      <c r="I257" s="439"/>
      <c r="J257" s="439"/>
      <c r="K257" s="440"/>
      <c r="L257" s="439"/>
      <c r="M257" s="439"/>
      <c r="N257" s="439"/>
      <c r="O257" s="439"/>
      <c r="P257" s="440"/>
      <c r="Q257" s="439"/>
      <c r="R257" s="439"/>
      <c r="S257" s="439"/>
      <c r="T257" s="439"/>
      <c r="U257" s="440"/>
      <c r="V257" s="439"/>
      <c r="W257" s="439"/>
      <c r="X257" s="439"/>
      <c r="Y257" s="439"/>
      <c r="Z257" s="440"/>
      <c r="AA257" s="439"/>
      <c r="AB257" s="439"/>
      <c r="AC257" s="439"/>
      <c r="AD257" s="439"/>
      <c r="AE257" s="440"/>
      <c r="AF257" s="439"/>
      <c r="AG257" s="439"/>
      <c r="AH257" s="439"/>
      <c r="AI257" s="439"/>
      <c r="AJ257" s="440"/>
      <c r="AK257" s="439"/>
      <c r="AL257" s="439"/>
      <c r="AM257" s="439"/>
      <c r="AN257" s="439"/>
      <c r="AO257" s="440"/>
      <c r="AP257" s="439"/>
      <c r="AQ257" s="439"/>
      <c r="AR257" s="439"/>
      <c r="AS257" s="439"/>
      <c r="AT257" s="440"/>
      <c r="AU257" s="439"/>
      <c r="AV257" s="439"/>
      <c r="AW257" s="439"/>
      <c r="AX257" s="439"/>
      <c r="AY257" s="440"/>
      <c r="AZ257" s="439"/>
      <c r="BA257" s="439"/>
      <c r="BB257" s="439"/>
      <c r="BC257" s="439"/>
      <c r="BD257" s="440"/>
      <c r="BE257" s="439"/>
      <c r="BF257" s="439"/>
      <c r="BG257" s="439"/>
      <c r="BH257" s="439"/>
      <c r="BI257" s="440"/>
      <c r="BJ257" s="439"/>
      <c r="BK257" s="439"/>
      <c r="BL257" s="439"/>
      <c r="BM257" s="439"/>
      <c r="BN257" s="440"/>
      <c r="BO257" s="439"/>
      <c r="BP257" s="439"/>
      <c r="BQ257" s="439"/>
      <c r="BR257" s="439"/>
      <c r="BS257" s="440"/>
      <c r="BT257" s="439"/>
      <c r="BU257" s="439"/>
      <c r="BV257" s="439"/>
      <c r="BW257" s="439"/>
      <c r="BX257" s="440"/>
      <c r="BY257" s="439"/>
      <c r="BZ257" s="439"/>
      <c r="CA257" s="439"/>
      <c r="CB257" s="439"/>
      <c r="CC257" s="440"/>
      <c r="CD257" s="439"/>
      <c r="CE257" s="439"/>
      <c r="CF257" s="439"/>
      <c r="CG257" s="439"/>
      <c r="CH257" s="440"/>
      <c r="CI257" s="439"/>
      <c r="CJ257" s="439"/>
      <c r="CK257" s="439"/>
      <c r="CL257" s="439"/>
      <c r="CM257" s="440"/>
      <c r="CN257" s="439"/>
      <c r="CO257" s="439"/>
      <c r="CP257" s="439"/>
      <c r="CQ257" s="439"/>
      <c r="CR257" s="440"/>
      <c r="CS257" s="439"/>
      <c r="CT257" s="439"/>
      <c r="CU257" s="439"/>
      <c r="CV257" s="439"/>
      <c r="CW257" s="440"/>
      <c r="CX257" s="439"/>
      <c r="CY257" s="439"/>
      <c r="CZ257" s="439"/>
      <c r="DA257" s="439"/>
      <c r="DB257" s="440"/>
      <c r="DC257" s="439"/>
      <c r="DD257" s="439"/>
      <c r="DE257" s="439"/>
      <c r="DF257" s="439"/>
      <c r="DG257" s="440"/>
      <c r="DH257" s="439"/>
      <c r="DI257" s="439"/>
      <c r="DJ257" s="439"/>
      <c r="DK257" s="439"/>
      <c r="DL257" s="440"/>
      <c r="DM257" s="439"/>
      <c r="DN257" s="439"/>
      <c r="DO257" s="439"/>
      <c r="DP257" s="439"/>
      <c r="DQ257" s="440"/>
      <c r="DR257" s="439"/>
      <c r="DS257" s="439"/>
      <c r="DT257" s="439"/>
      <c r="DU257" s="439"/>
      <c r="DV257" s="440"/>
      <c r="DW257" s="439"/>
      <c r="DX257" s="439"/>
      <c r="DY257" s="439"/>
      <c r="DZ257" s="439"/>
      <c r="EA257" s="440"/>
      <c r="EB257" s="439"/>
      <c r="EC257" s="439"/>
      <c r="ED257" s="439"/>
      <c r="EE257" s="439"/>
      <c r="EF257" s="440"/>
      <c r="EG257" s="439"/>
      <c r="EH257" s="439"/>
      <c r="EI257" s="439"/>
      <c r="EJ257" s="439"/>
      <c r="EK257" s="440"/>
      <c r="EL257" s="439"/>
      <c r="EM257" s="439"/>
      <c r="EN257" s="292"/>
      <c r="EO257" s="292"/>
      <c r="EP257" s="301"/>
      <c r="EQ257" s="290"/>
      <c r="ER257" s="290"/>
    </row>
    <row r="258" spans="4:148" hidden="1" x14ac:dyDescent="0.35">
      <c r="D258" s="470" t="s">
        <v>328</v>
      </c>
      <c r="E258" s="470"/>
      <c r="H258" s="416"/>
      <c r="I258" s="416"/>
      <c r="J258" s="416"/>
      <c r="K258" s="416"/>
      <c r="L258" s="416"/>
      <c r="M258" s="416"/>
      <c r="N258" s="416"/>
      <c r="O258" s="416"/>
      <c r="P258" s="416"/>
      <c r="Q258" s="416"/>
      <c r="R258" s="416"/>
      <c r="S258" s="416"/>
      <c r="T258" s="416"/>
      <c r="U258" s="416"/>
      <c r="V258" s="416"/>
      <c r="W258" s="416"/>
      <c r="X258" s="416"/>
      <c r="Y258" s="416"/>
      <c r="Z258" s="416"/>
      <c r="AA258" s="416"/>
      <c r="AB258" s="416"/>
      <c r="AC258" s="416"/>
      <c r="AD258" s="416"/>
      <c r="AE258" s="471"/>
      <c r="AF258" s="471"/>
      <c r="AG258" s="471"/>
      <c r="AH258" s="471"/>
      <c r="AI258" s="471"/>
      <c r="AJ258" s="471"/>
      <c r="AK258" s="471"/>
      <c r="AL258" s="471"/>
      <c r="AM258" s="471"/>
      <c r="AN258" s="471"/>
      <c r="AO258" s="471"/>
      <c r="AP258" s="471"/>
      <c r="AQ258" s="471"/>
      <c r="AR258" s="471"/>
      <c r="AS258" s="471"/>
      <c r="AT258" s="471"/>
      <c r="AU258" s="471"/>
      <c r="AV258" s="471"/>
      <c r="AW258" s="471"/>
      <c r="AX258" s="471"/>
      <c r="AY258" s="471"/>
      <c r="AZ258" s="471"/>
      <c r="BA258" s="471"/>
      <c r="BB258" s="471"/>
      <c r="BC258" s="471"/>
      <c r="BD258" s="471"/>
      <c r="BE258" s="471"/>
      <c r="BF258" s="471"/>
      <c r="BG258" s="471"/>
      <c r="BH258" s="471"/>
      <c r="BI258" s="471"/>
      <c r="BJ258" s="471"/>
      <c r="BK258" s="471"/>
      <c r="BL258" s="471"/>
      <c r="BM258" s="471"/>
      <c r="BN258" s="471"/>
      <c r="BO258" s="471"/>
      <c r="BP258" s="471"/>
      <c r="BQ258" s="471"/>
      <c r="BR258" s="471"/>
      <c r="BS258" s="471"/>
      <c r="BT258" s="471"/>
      <c r="BU258" s="471"/>
      <c r="BV258" s="471"/>
      <c r="BW258" s="471"/>
      <c r="BX258" s="471"/>
      <c r="BY258" s="471"/>
      <c r="BZ258" s="471"/>
      <c r="CA258" s="471"/>
      <c r="CB258" s="471"/>
      <c r="CC258" s="471"/>
      <c r="CD258" s="471"/>
      <c r="CE258" s="471"/>
      <c r="CF258" s="471"/>
      <c r="CG258" s="471"/>
      <c r="CH258" s="471"/>
      <c r="CI258" s="471"/>
      <c r="CJ258" s="471"/>
      <c r="CK258" s="471"/>
      <c r="CL258" s="471"/>
      <c r="CM258" s="471"/>
      <c r="CN258" s="471"/>
      <c r="CO258" s="471"/>
      <c r="CP258" s="471"/>
      <c r="CQ258" s="471"/>
      <c r="CR258" s="471"/>
      <c r="CS258" s="471"/>
      <c r="CT258" s="471"/>
      <c r="CU258" s="471"/>
      <c r="CV258" s="471"/>
      <c r="CW258" s="471"/>
      <c r="CX258" s="416"/>
      <c r="CY258" s="416"/>
      <c r="CZ258" s="416"/>
      <c r="DA258" s="416"/>
      <c r="DB258" s="416"/>
      <c r="DC258" s="416"/>
      <c r="DD258" s="416"/>
      <c r="DE258" s="416"/>
      <c r="DF258" s="416"/>
      <c r="DG258" s="416"/>
      <c r="DH258" s="416"/>
      <c r="DI258" s="416"/>
      <c r="DJ258" s="416"/>
      <c r="DK258" s="416"/>
      <c r="DL258" s="416"/>
      <c r="DM258" s="416"/>
      <c r="DN258" s="416"/>
      <c r="DO258" s="416"/>
      <c r="DP258" s="416"/>
      <c r="DQ258" s="416"/>
      <c r="DR258" s="416"/>
      <c r="DS258" s="416"/>
      <c r="DT258" s="416"/>
      <c r="DU258" s="416"/>
      <c r="DV258" s="416"/>
      <c r="DW258" s="416"/>
      <c r="DX258" s="416"/>
      <c r="DY258" s="416"/>
      <c r="DZ258" s="416"/>
      <c r="EA258" s="416"/>
      <c r="EB258" s="416"/>
      <c r="EC258" s="416"/>
      <c r="ED258" s="416"/>
      <c r="EE258" s="416"/>
      <c r="EF258" s="416"/>
      <c r="EG258" s="416"/>
      <c r="EH258" s="416"/>
      <c r="EI258" s="416"/>
      <c r="EJ258" s="416"/>
      <c r="EK258" s="416"/>
      <c r="EL258" s="416"/>
      <c r="EM258" s="416"/>
    </row>
    <row r="259" spans="4:148" x14ac:dyDescent="0.35">
      <c r="D259" s="350" t="s">
        <v>455</v>
      </c>
      <c r="E259" s="350"/>
      <c r="H259" s="416"/>
      <c r="I259" s="416"/>
      <c r="J259" s="416"/>
      <c r="K259" s="416"/>
      <c r="L259" s="416"/>
      <c r="M259" s="416"/>
      <c r="N259" s="416"/>
      <c r="O259" s="416"/>
      <c r="P259" s="416"/>
      <c r="Q259" s="416"/>
      <c r="R259" s="416"/>
      <c r="S259" s="416"/>
      <c r="T259" s="416"/>
      <c r="U259" s="416"/>
      <c r="V259" s="416"/>
      <c r="W259" s="416"/>
      <c r="X259" s="416"/>
      <c r="Y259" s="416"/>
      <c r="Z259" s="416"/>
      <c r="AA259" s="416"/>
      <c r="AB259" s="416"/>
      <c r="AC259" s="416"/>
      <c r="AD259" s="416"/>
      <c r="AE259" s="416"/>
      <c r="AF259" s="416"/>
      <c r="AG259" s="416"/>
      <c r="AH259" s="416"/>
      <c r="AI259" s="416"/>
      <c r="AJ259" s="416"/>
      <c r="AK259" s="416"/>
      <c r="AL259" s="416"/>
      <c r="AM259" s="416"/>
      <c r="AN259" s="416"/>
      <c r="AO259" s="416"/>
      <c r="AP259" s="416"/>
      <c r="AQ259" s="416"/>
      <c r="AR259" s="416"/>
      <c r="AS259" s="416"/>
      <c r="AT259" s="416"/>
      <c r="AU259" s="416"/>
      <c r="AV259" s="416"/>
      <c r="AW259" s="416"/>
      <c r="AX259" s="416"/>
      <c r="AY259" s="416"/>
      <c r="AZ259" s="416"/>
      <c r="BA259" s="416"/>
      <c r="BB259" s="416"/>
      <c r="BC259" s="416"/>
      <c r="BD259" s="416"/>
      <c r="BE259" s="416"/>
      <c r="BF259" s="416"/>
      <c r="BG259" s="416"/>
      <c r="BH259" s="416"/>
      <c r="BI259" s="416"/>
      <c r="BJ259" s="416"/>
      <c r="BK259" s="416"/>
      <c r="BL259" s="416"/>
      <c r="BM259" s="416"/>
      <c r="BN259" s="416"/>
      <c r="BO259" s="416"/>
      <c r="BP259" s="416"/>
      <c r="BQ259" s="416"/>
      <c r="BR259" s="416"/>
      <c r="BS259" s="416"/>
      <c r="BT259" s="416"/>
      <c r="BU259" s="416"/>
      <c r="BV259" s="416"/>
      <c r="BW259" s="416"/>
      <c r="BX259" s="416"/>
      <c r="BY259" s="416"/>
      <c r="BZ259" s="416"/>
      <c r="CA259" s="416"/>
      <c r="CB259" s="416"/>
      <c r="CC259" s="416"/>
      <c r="CD259" s="416"/>
      <c r="CE259" s="416"/>
      <c r="CF259" s="416"/>
      <c r="CG259" s="416"/>
      <c r="CH259" s="416"/>
      <c r="CI259" s="416"/>
      <c r="CJ259" s="416"/>
      <c r="CK259" s="416"/>
      <c r="CL259" s="416"/>
      <c r="CM259" s="416"/>
      <c r="CN259" s="416"/>
      <c r="CO259" s="416"/>
      <c r="CP259" s="416"/>
      <c r="CQ259" s="416"/>
      <c r="CR259" s="416"/>
      <c r="CS259" s="416"/>
      <c r="CT259" s="416"/>
      <c r="CU259" s="416"/>
      <c r="CV259" s="416"/>
      <c r="CW259" s="416"/>
      <c r="CX259" s="416"/>
      <c r="CY259" s="416"/>
      <c r="CZ259" s="416"/>
      <c r="DA259" s="416"/>
      <c r="DB259" s="416"/>
      <c r="DC259" s="416"/>
      <c r="DD259" s="416"/>
      <c r="DE259" s="416"/>
      <c r="DF259" s="416"/>
      <c r="DG259" s="416"/>
      <c r="DH259" s="416"/>
      <c r="DI259" s="416"/>
      <c r="DJ259" s="416"/>
      <c r="DK259" s="416"/>
      <c r="DL259" s="416"/>
      <c r="DM259" s="416"/>
      <c r="DN259" s="416"/>
      <c r="DO259" s="416"/>
      <c r="DP259" s="416"/>
      <c r="DQ259" s="416"/>
      <c r="DR259" s="416"/>
      <c r="DS259" s="416"/>
      <c r="DT259" s="416"/>
      <c r="DU259" s="416"/>
      <c r="DV259" s="416"/>
      <c r="DW259" s="416"/>
      <c r="DX259" s="416"/>
      <c r="DY259" s="416"/>
      <c r="DZ259" s="416"/>
      <c r="EA259" s="416"/>
      <c r="EB259" s="416"/>
      <c r="EC259" s="416"/>
      <c r="ED259" s="416"/>
      <c r="EE259" s="416"/>
      <c r="EF259" s="416"/>
      <c r="EG259" s="416"/>
      <c r="EH259" s="416"/>
      <c r="EI259" s="416"/>
      <c r="EJ259" s="416"/>
      <c r="EK259" s="416"/>
      <c r="EL259" s="416"/>
      <c r="EM259" s="416"/>
    </row>
    <row r="260" spans="4:148" x14ac:dyDescent="0.35">
      <c r="D260" s="350" t="s">
        <v>327</v>
      </c>
      <c r="H260" s="416"/>
      <c r="I260" s="416"/>
      <c r="J260" s="416"/>
      <c r="K260" s="416"/>
      <c r="L260" s="416"/>
      <c r="M260" s="416"/>
      <c r="N260" s="416"/>
      <c r="O260" s="416"/>
      <c r="P260" s="416"/>
      <c r="Q260" s="416"/>
      <c r="R260" s="416"/>
      <c r="S260" s="416"/>
      <c r="T260" s="416"/>
      <c r="U260" s="416"/>
      <c r="V260" s="416"/>
      <c r="W260" s="416"/>
      <c r="X260" s="416"/>
      <c r="Y260" s="416"/>
      <c r="Z260" s="416"/>
      <c r="AA260" s="416"/>
      <c r="AB260" s="416"/>
      <c r="AC260" s="416"/>
      <c r="AD260" s="416"/>
      <c r="AE260" s="416"/>
      <c r="AF260" s="416"/>
      <c r="AG260" s="416"/>
      <c r="AH260" s="416"/>
      <c r="AI260" s="416"/>
      <c r="AJ260" s="416"/>
      <c r="AK260" s="416"/>
      <c r="AL260" s="416"/>
      <c r="AM260" s="416"/>
      <c r="AN260" s="416"/>
      <c r="AO260" s="416"/>
      <c r="AP260" s="416"/>
      <c r="AQ260" s="416"/>
      <c r="AR260" s="416"/>
      <c r="AS260" s="416"/>
      <c r="AT260" s="416"/>
      <c r="AU260" s="416"/>
      <c r="AV260" s="416"/>
      <c r="AW260" s="416"/>
      <c r="AX260" s="416"/>
      <c r="AY260" s="416"/>
      <c r="AZ260" s="416"/>
      <c r="BA260" s="416"/>
      <c r="BB260" s="416"/>
      <c r="BC260" s="416"/>
      <c r="BD260" s="416"/>
      <c r="BE260" s="416"/>
      <c r="BF260" s="416"/>
      <c r="BG260" s="416"/>
      <c r="BH260" s="416"/>
      <c r="BI260" s="416"/>
      <c r="BJ260" s="416"/>
      <c r="BK260" s="416"/>
      <c r="BL260" s="416"/>
      <c r="BM260" s="416"/>
      <c r="BN260" s="416"/>
      <c r="BO260" s="416"/>
      <c r="BP260" s="416"/>
      <c r="BQ260" s="416"/>
      <c r="BR260" s="416"/>
      <c r="BS260" s="416"/>
      <c r="BT260" s="416"/>
      <c r="BU260" s="416"/>
      <c r="BV260" s="416"/>
      <c r="BW260" s="416"/>
      <c r="BX260" s="416"/>
      <c r="BY260" s="416"/>
      <c r="BZ260" s="416"/>
      <c r="CA260" s="416"/>
      <c r="CB260" s="416"/>
      <c r="CC260" s="416"/>
      <c r="CD260" s="416"/>
      <c r="CE260" s="416"/>
      <c r="CF260" s="416"/>
      <c r="CG260" s="416"/>
      <c r="CH260" s="416"/>
      <c r="CI260" s="416"/>
      <c r="CJ260" s="416"/>
      <c r="CK260" s="416"/>
      <c r="CL260" s="416"/>
      <c r="CM260" s="416"/>
      <c r="CN260" s="416"/>
      <c r="CO260" s="416"/>
      <c r="CP260" s="416"/>
      <c r="CQ260" s="416"/>
      <c r="CR260" s="416"/>
      <c r="CS260" s="416"/>
      <c r="CT260" s="416"/>
      <c r="CU260" s="416"/>
      <c r="CV260" s="416"/>
      <c r="CW260" s="416"/>
      <c r="CX260" s="416"/>
      <c r="CY260" s="416"/>
      <c r="CZ260" s="416"/>
      <c r="DA260" s="416"/>
      <c r="DB260" s="416"/>
      <c r="DC260" s="416"/>
      <c r="DD260" s="416"/>
      <c r="DE260" s="416"/>
      <c r="DF260" s="416"/>
      <c r="DG260" s="416"/>
      <c r="DH260" s="416"/>
      <c r="DI260" s="416"/>
      <c r="DJ260" s="416"/>
      <c r="DK260" s="416"/>
      <c r="DL260" s="416"/>
      <c r="DM260" s="416"/>
      <c r="DN260" s="416"/>
      <c r="DO260" s="416"/>
      <c r="DP260" s="416"/>
      <c r="DQ260" s="416"/>
      <c r="DR260" s="416"/>
      <c r="DS260" s="416"/>
      <c r="DT260" s="416"/>
      <c r="DU260" s="416"/>
      <c r="DV260" s="416"/>
      <c r="DW260" s="416"/>
      <c r="DX260" s="416"/>
      <c r="DY260" s="416"/>
      <c r="DZ260" s="416"/>
      <c r="EA260" s="416"/>
      <c r="EB260" s="416"/>
      <c r="EC260" s="416"/>
      <c r="ED260" s="416"/>
      <c r="EE260" s="416"/>
      <c r="EF260" s="416"/>
      <c r="EG260" s="416"/>
      <c r="EH260" s="416"/>
      <c r="EI260" s="416"/>
      <c r="EJ260" s="416"/>
      <c r="EK260" s="416"/>
      <c r="EL260" s="416"/>
      <c r="EM260" s="416"/>
    </row>
    <row r="261" spans="4:148" hidden="1" x14ac:dyDescent="0.35">
      <c r="D261" s="470" t="s">
        <v>328</v>
      </c>
      <c r="H261" s="416"/>
      <c r="I261" s="416"/>
      <c r="J261" s="416"/>
      <c r="K261" s="416"/>
      <c r="L261" s="416"/>
      <c r="M261" s="416"/>
      <c r="N261" s="416"/>
      <c r="O261" s="416"/>
      <c r="P261" s="416"/>
      <c r="Q261" s="416"/>
      <c r="R261" s="416"/>
      <c r="S261" s="416"/>
      <c r="T261" s="416"/>
      <c r="U261" s="416"/>
      <c r="V261" s="416"/>
      <c r="W261" s="416"/>
      <c r="X261" s="416"/>
      <c r="Y261" s="416"/>
      <c r="Z261" s="416"/>
      <c r="AA261" s="416"/>
      <c r="AB261" s="416"/>
      <c r="AC261" s="416"/>
      <c r="AD261" s="416"/>
      <c r="AE261" s="416"/>
      <c r="AF261" s="416"/>
      <c r="AG261" s="416"/>
      <c r="AH261" s="416"/>
      <c r="AI261" s="416"/>
      <c r="AJ261" s="416"/>
      <c r="AK261" s="416"/>
      <c r="AL261" s="416"/>
      <c r="AM261" s="416"/>
      <c r="AN261" s="416"/>
      <c r="AO261" s="416"/>
      <c r="AP261" s="416"/>
      <c r="AQ261" s="416"/>
      <c r="AR261" s="416"/>
      <c r="AS261" s="416"/>
      <c r="AT261" s="416"/>
      <c r="AU261" s="416"/>
      <c r="AV261" s="416"/>
      <c r="AW261" s="416"/>
      <c r="AX261" s="416"/>
      <c r="AY261" s="416"/>
      <c r="AZ261" s="416"/>
      <c r="BA261" s="416"/>
      <c r="BB261" s="416"/>
      <c r="BC261" s="416"/>
      <c r="BD261" s="416"/>
      <c r="BE261" s="416"/>
      <c r="BF261" s="416"/>
      <c r="BG261" s="416"/>
      <c r="BH261" s="416"/>
      <c r="BI261" s="416"/>
      <c r="BJ261" s="416"/>
      <c r="BK261" s="416"/>
      <c r="BL261" s="416"/>
      <c r="BM261" s="416"/>
      <c r="BN261" s="416"/>
      <c r="BO261" s="416"/>
      <c r="BP261" s="416"/>
      <c r="BQ261" s="416"/>
      <c r="BR261" s="416"/>
      <c r="BS261" s="416"/>
      <c r="BT261" s="416"/>
      <c r="BU261" s="416"/>
      <c r="BV261" s="416"/>
      <c r="BW261" s="416"/>
      <c r="BX261" s="416"/>
      <c r="BY261" s="416"/>
      <c r="BZ261" s="416"/>
      <c r="CA261" s="416"/>
      <c r="CB261" s="416"/>
      <c r="CC261" s="416"/>
      <c r="CD261" s="416"/>
      <c r="CE261" s="416"/>
      <c r="CF261" s="416"/>
      <c r="CG261" s="416"/>
      <c r="CH261" s="416"/>
      <c r="CI261" s="416"/>
      <c r="CJ261" s="416"/>
      <c r="CK261" s="416"/>
      <c r="CL261" s="416"/>
      <c r="CM261" s="416"/>
      <c r="CN261" s="416"/>
      <c r="CO261" s="416"/>
      <c r="CP261" s="416"/>
      <c r="CQ261" s="416"/>
      <c r="CR261" s="416"/>
      <c r="CS261" s="416"/>
      <c r="CT261" s="416"/>
      <c r="CU261" s="416"/>
      <c r="CV261" s="416"/>
      <c r="CW261" s="416"/>
      <c r="CX261" s="416"/>
      <c r="CY261" s="416"/>
      <c r="CZ261" s="416"/>
      <c r="DA261" s="416"/>
      <c r="DB261" s="416"/>
      <c r="DC261" s="416"/>
      <c r="DD261" s="416"/>
      <c r="DE261" s="416"/>
      <c r="DF261" s="416"/>
      <c r="DG261" s="416"/>
      <c r="DH261" s="416"/>
      <c r="DI261" s="416"/>
      <c r="DJ261" s="416"/>
      <c r="DK261" s="416"/>
      <c r="DL261" s="416"/>
      <c r="DM261" s="416"/>
      <c r="DN261" s="416"/>
      <c r="DO261" s="416"/>
      <c r="DP261" s="416"/>
      <c r="DQ261" s="416"/>
      <c r="DR261" s="416"/>
      <c r="DS261" s="416"/>
      <c r="DT261" s="416"/>
      <c r="DU261" s="416"/>
      <c r="DV261" s="416"/>
      <c r="DW261" s="416"/>
      <c r="DX261" s="416"/>
      <c r="DY261" s="416"/>
      <c r="DZ261" s="416"/>
      <c r="EA261" s="416"/>
      <c r="EB261" s="416"/>
      <c r="EC261" s="416"/>
      <c r="ED261" s="416"/>
      <c r="EE261" s="416"/>
      <c r="EF261" s="416"/>
      <c r="EG261" s="416"/>
      <c r="EH261" s="416"/>
      <c r="EI261" s="416"/>
      <c r="EJ261" s="416"/>
      <c r="EK261" s="416"/>
      <c r="EL261" s="416"/>
      <c r="EM261" s="416"/>
    </row>
    <row r="265" spans="4:148" x14ac:dyDescent="0.35">
      <c r="N265" s="289">
        <f t="shared" ref="N265:BX265" si="30">N6-CF6</f>
        <v>0</v>
      </c>
      <c r="O265" s="289">
        <f t="shared" si="30"/>
        <v>0</v>
      </c>
      <c r="P265" s="289">
        <f t="shared" si="30"/>
        <v>0</v>
      </c>
      <c r="Q265" s="289">
        <f t="shared" si="30"/>
        <v>0</v>
      </c>
      <c r="R265" s="289">
        <f t="shared" si="30"/>
        <v>-5445628</v>
      </c>
      <c r="S265" s="289">
        <f t="shared" si="30"/>
        <v>0</v>
      </c>
      <c r="T265" s="289">
        <f t="shared" si="30"/>
        <v>0</v>
      </c>
      <c r="U265" s="289">
        <f t="shared" si="30"/>
        <v>0</v>
      </c>
      <c r="V265" s="289">
        <f t="shared" si="30"/>
        <v>0</v>
      </c>
      <c r="W265" s="289">
        <f t="shared" si="30"/>
        <v>-9784320</v>
      </c>
      <c r="X265" s="289">
        <f t="shared" si="30"/>
        <v>0</v>
      </c>
      <c r="Y265" s="289">
        <f t="shared" si="30"/>
        <v>0</v>
      </c>
      <c r="Z265" s="289">
        <f t="shared" si="30"/>
        <v>0</v>
      </c>
      <c r="AA265" s="289">
        <f t="shared" si="30"/>
        <v>0</v>
      </c>
      <c r="AB265" s="289">
        <f t="shared" si="30"/>
        <v>-7942597</v>
      </c>
      <c r="AC265" s="289">
        <f t="shared" si="30"/>
        <v>0</v>
      </c>
      <c r="AD265" s="289">
        <f t="shared" si="30"/>
        <v>0</v>
      </c>
      <c r="AE265" s="289">
        <f t="shared" si="30"/>
        <v>0</v>
      </c>
      <c r="AF265" s="289">
        <f t="shared" si="30"/>
        <v>0</v>
      </c>
      <c r="AG265" s="289">
        <f t="shared" si="30"/>
        <v>-8440359</v>
      </c>
      <c r="AH265" s="289">
        <f t="shared" si="30"/>
        <v>0</v>
      </c>
      <c r="AI265" s="289">
        <f t="shared" si="30"/>
        <v>0</v>
      </c>
      <c r="AJ265" s="289">
        <f t="shared" si="30"/>
        <v>0</v>
      </c>
      <c r="AK265" s="289">
        <f t="shared" si="30"/>
        <v>0</v>
      </c>
      <c r="AL265" s="289">
        <f t="shared" si="30"/>
        <v>-8896254</v>
      </c>
      <c r="AM265" s="289">
        <f t="shared" si="30"/>
        <v>0</v>
      </c>
      <c r="AN265" s="289">
        <f t="shared" si="30"/>
        <v>0</v>
      </c>
      <c r="AO265" s="289">
        <f t="shared" si="30"/>
        <v>0</v>
      </c>
      <c r="AP265" s="289">
        <f t="shared" si="30"/>
        <v>0</v>
      </c>
      <c r="AQ265" s="289">
        <f t="shared" si="30"/>
        <v>-10091570</v>
      </c>
      <c r="AR265" s="289">
        <f t="shared" si="30"/>
        <v>0</v>
      </c>
      <c r="AS265" s="289">
        <f t="shared" si="30"/>
        <v>0</v>
      </c>
      <c r="AT265" s="289">
        <f t="shared" si="30"/>
        <v>0</v>
      </c>
      <c r="AU265" s="289">
        <f t="shared" si="30"/>
        <v>0</v>
      </c>
      <c r="AV265" s="289">
        <f t="shared" si="30"/>
        <v>-12654748</v>
      </c>
      <c r="AW265" s="289">
        <f t="shared" si="30"/>
        <v>0</v>
      </c>
      <c r="AX265" s="289">
        <f t="shared" si="30"/>
        <v>0</v>
      </c>
      <c r="AY265" s="289">
        <f t="shared" si="30"/>
        <v>0</v>
      </c>
      <c r="AZ265" s="289">
        <f t="shared" si="30"/>
        <v>0</v>
      </c>
      <c r="BA265" s="289">
        <f t="shared" si="30"/>
        <v>-101932459</v>
      </c>
      <c r="BB265" s="289">
        <f t="shared" si="30"/>
        <v>0</v>
      </c>
      <c r="BC265" s="289">
        <f t="shared" si="30"/>
        <v>0</v>
      </c>
      <c r="BD265" s="289">
        <f t="shared" si="30"/>
        <v>0</v>
      </c>
      <c r="BE265" s="289">
        <f t="shared" si="30"/>
        <v>0</v>
      </c>
      <c r="BF265" s="289">
        <f t="shared" si="30"/>
        <v>-63733142</v>
      </c>
      <c r="BG265" s="289">
        <f t="shared" si="30"/>
        <v>0</v>
      </c>
      <c r="BH265" s="289">
        <f t="shared" si="30"/>
        <v>0</v>
      </c>
      <c r="BI265" s="289">
        <f t="shared" si="30"/>
        <v>0</v>
      </c>
      <c r="BJ265" s="289">
        <f t="shared" si="30"/>
        <v>0</v>
      </c>
      <c r="BK265" s="289">
        <f t="shared" si="30"/>
        <v>-7803657</v>
      </c>
      <c r="BL265" s="289">
        <f t="shared" si="30"/>
        <v>0</v>
      </c>
      <c r="BM265" s="289">
        <f t="shared" si="30"/>
        <v>0</v>
      </c>
      <c r="BN265" s="289">
        <f t="shared" si="30"/>
        <v>0</v>
      </c>
      <c r="BO265" s="289">
        <f t="shared" si="30"/>
        <v>0</v>
      </c>
      <c r="BP265" s="289">
        <f t="shared" si="30"/>
        <v>-11438819</v>
      </c>
      <c r="BQ265" s="289">
        <f t="shared" si="30"/>
        <v>0</v>
      </c>
      <c r="BR265" s="289">
        <f t="shared" si="30"/>
        <v>0</v>
      </c>
      <c r="BS265" s="289">
        <f t="shared" si="30"/>
        <v>0</v>
      </c>
      <c r="BT265" s="289">
        <f t="shared" si="30"/>
        <v>0</v>
      </c>
      <c r="BU265" s="289">
        <f t="shared" si="30"/>
        <v>-89820002</v>
      </c>
      <c r="BV265" s="289">
        <f t="shared" si="30"/>
        <v>0</v>
      </c>
      <c r="BW265" s="289">
        <f t="shared" si="30"/>
        <v>0</v>
      </c>
      <c r="BX265" s="289">
        <f t="shared" si="30"/>
        <v>0</v>
      </c>
      <c r="BY265" s="289">
        <f>BY6-EQ6</f>
        <v>0</v>
      </c>
      <c r="CA265" s="289" t="e">
        <f>CA6-#REF!</f>
        <v>#REF!</v>
      </c>
      <c r="CB265" s="289">
        <f>CB6-ES6</f>
        <v>0</v>
      </c>
    </row>
    <row r="267" spans="4:148" hidden="1" x14ac:dyDescent="0.35">
      <c r="M267" s="289">
        <f t="shared" ref="M267:BX271" si="31">M8-CE8</f>
        <v>7175000</v>
      </c>
      <c r="N267" s="289">
        <f t="shared" si="31"/>
        <v>0</v>
      </c>
      <c r="O267" s="289">
        <f t="shared" si="31"/>
        <v>0</v>
      </c>
      <c r="P267" s="289">
        <f t="shared" si="31"/>
        <v>0</v>
      </c>
      <c r="Q267" s="289">
        <f t="shared" si="31"/>
        <v>0</v>
      </c>
      <c r="R267" s="289">
        <f t="shared" si="31"/>
        <v>-2925000</v>
      </c>
      <c r="S267" s="289">
        <f t="shared" si="31"/>
        <v>0</v>
      </c>
      <c r="T267" s="289">
        <f t="shared" si="31"/>
        <v>0</v>
      </c>
      <c r="U267" s="289">
        <f t="shared" si="31"/>
        <v>0</v>
      </c>
      <c r="V267" s="289">
        <f t="shared" si="31"/>
        <v>0</v>
      </c>
      <c r="W267" s="289">
        <f t="shared" si="31"/>
        <v>-6910000</v>
      </c>
      <c r="X267" s="289">
        <f t="shared" si="31"/>
        <v>0</v>
      </c>
      <c r="Y267" s="289">
        <f t="shared" si="31"/>
        <v>0</v>
      </c>
      <c r="Z267" s="289">
        <f t="shared" si="31"/>
        <v>0</v>
      </c>
      <c r="AA267" s="289">
        <f t="shared" si="31"/>
        <v>0</v>
      </c>
      <c r="AB267" s="289">
        <f t="shared" si="31"/>
        <v>-6155000</v>
      </c>
      <c r="AC267" s="289">
        <f t="shared" si="31"/>
        <v>0</v>
      </c>
      <c r="AD267" s="289">
        <f t="shared" si="31"/>
        <v>0</v>
      </c>
      <c r="AE267" s="289">
        <f t="shared" si="31"/>
        <v>0</v>
      </c>
      <c r="AF267" s="289">
        <f t="shared" si="31"/>
        <v>0</v>
      </c>
      <c r="AG267" s="289">
        <f t="shared" si="31"/>
        <v>-7095000</v>
      </c>
      <c r="AH267" s="289">
        <f t="shared" si="31"/>
        <v>0</v>
      </c>
      <c r="AI267" s="289">
        <f t="shared" si="31"/>
        <v>0</v>
      </c>
      <c r="AJ267" s="289">
        <f t="shared" si="31"/>
        <v>0</v>
      </c>
      <c r="AK267" s="289">
        <f t="shared" si="31"/>
        <v>0</v>
      </c>
      <c r="AL267" s="289">
        <f t="shared" si="31"/>
        <v>-7530000</v>
      </c>
      <c r="AM267" s="289">
        <f t="shared" si="31"/>
        <v>0</v>
      </c>
      <c r="AN267" s="289">
        <f t="shared" si="31"/>
        <v>0</v>
      </c>
      <c r="AO267" s="289">
        <f t="shared" si="31"/>
        <v>0</v>
      </c>
      <c r="AP267" s="289">
        <f t="shared" si="31"/>
        <v>0</v>
      </c>
      <c r="AQ267" s="289">
        <f t="shared" si="31"/>
        <v>-8400000</v>
      </c>
      <c r="AR267" s="289">
        <f t="shared" si="31"/>
        <v>0</v>
      </c>
      <c r="AS267" s="289">
        <f t="shared" si="31"/>
        <v>0</v>
      </c>
      <c r="AT267" s="289">
        <f t="shared" si="31"/>
        <v>0</v>
      </c>
      <c r="AU267" s="289">
        <f t="shared" si="31"/>
        <v>0</v>
      </c>
      <c r="AV267" s="289">
        <f t="shared" si="31"/>
        <v>-6720000</v>
      </c>
      <c r="AW267" s="289">
        <f t="shared" si="31"/>
        <v>0</v>
      </c>
      <c r="AX267" s="289">
        <f t="shared" si="31"/>
        <v>0</v>
      </c>
      <c r="AY267" s="289">
        <f t="shared" si="31"/>
        <v>0</v>
      </c>
      <c r="AZ267" s="289">
        <f t="shared" si="31"/>
        <v>0</v>
      </c>
      <c r="BA267" s="289">
        <f t="shared" si="31"/>
        <v>-5005000</v>
      </c>
      <c r="BB267" s="289">
        <f t="shared" si="31"/>
        <v>0</v>
      </c>
      <c r="BC267" s="289">
        <f t="shared" si="31"/>
        <v>0</v>
      </c>
      <c r="BD267" s="289">
        <f t="shared" si="31"/>
        <v>0</v>
      </c>
      <c r="BE267" s="289">
        <f t="shared" si="31"/>
        <v>0</v>
      </c>
      <c r="BF267" s="289">
        <f t="shared" si="31"/>
        <v>-7140000</v>
      </c>
      <c r="BG267" s="289">
        <f t="shared" si="31"/>
        <v>0</v>
      </c>
      <c r="BH267" s="289">
        <f t="shared" si="31"/>
        <v>0</v>
      </c>
      <c r="BI267" s="289">
        <f t="shared" si="31"/>
        <v>0</v>
      </c>
      <c r="BJ267" s="289">
        <f t="shared" si="31"/>
        <v>0</v>
      </c>
      <c r="BK267" s="289">
        <f t="shared" si="31"/>
        <v>-4750000</v>
      </c>
      <c r="BL267" s="289">
        <f t="shared" si="31"/>
        <v>0</v>
      </c>
      <c r="BM267" s="289">
        <f t="shared" si="31"/>
        <v>0</v>
      </c>
      <c r="BN267" s="289">
        <f t="shared" si="31"/>
        <v>0</v>
      </c>
      <c r="BO267" s="289">
        <f t="shared" si="31"/>
        <v>0</v>
      </c>
      <c r="BP267" s="289">
        <f t="shared" si="31"/>
        <v>-9550000</v>
      </c>
      <c r="BQ267" s="289">
        <f t="shared" si="31"/>
        <v>0</v>
      </c>
      <c r="BR267" s="289">
        <f t="shared" si="31"/>
        <v>0</v>
      </c>
      <c r="BS267" s="289">
        <f t="shared" si="31"/>
        <v>0</v>
      </c>
      <c r="BT267" s="289">
        <f t="shared" si="31"/>
        <v>0</v>
      </c>
      <c r="BU267" s="289">
        <f t="shared" si="31"/>
        <v>7175000</v>
      </c>
      <c r="BV267" s="289">
        <f t="shared" si="31"/>
        <v>0</v>
      </c>
      <c r="BW267" s="289">
        <f t="shared" si="31"/>
        <v>0</v>
      </c>
      <c r="BX267" s="289">
        <f t="shared" si="31"/>
        <v>0</v>
      </c>
      <c r="BY267" s="289">
        <f t="shared" ref="BU267:BY272" si="32">BY8-EQ8</f>
        <v>0</v>
      </c>
      <c r="CA267" s="289" t="e">
        <f>CA8-#REF!</f>
        <v>#REF!</v>
      </c>
      <c r="CB267" s="289">
        <f t="shared" ref="CB267:CB272" si="33">CB8-ES8</f>
        <v>0</v>
      </c>
      <c r="EM267" s="416"/>
    </row>
    <row r="268" spans="4:148" hidden="1" x14ac:dyDescent="0.35">
      <c r="M268" s="289">
        <f t="shared" si="31"/>
        <v>420056</v>
      </c>
      <c r="N268" s="289">
        <f t="shared" si="31"/>
        <v>0</v>
      </c>
      <c r="O268" s="289">
        <f t="shared" si="31"/>
        <v>0</v>
      </c>
      <c r="P268" s="289">
        <f t="shared" si="31"/>
        <v>0</v>
      </c>
      <c r="Q268" s="289">
        <f t="shared" si="31"/>
        <v>0</v>
      </c>
      <c r="R268" s="289">
        <f t="shared" si="31"/>
        <v>-1574881</v>
      </c>
      <c r="S268" s="289">
        <f t="shared" si="31"/>
        <v>0</v>
      </c>
      <c r="T268" s="289">
        <f t="shared" si="31"/>
        <v>0</v>
      </c>
      <c r="U268" s="289">
        <f t="shared" si="31"/>
        <v>0</v>
      </c>
      <c r="V268" s="289">
        <f t="shared" si="31"/>
        <v>0</v>
      </c>
      <c r="W268" s="289">
        <f t="shared" si="31"/>
        <v>-2461029</v>
      </c>
      <c r="X268" s="289">
        <f t="shared" si="31"/>
        <v>0</v>
      </c>
      <c r="Y268" s="289">
        <f t="shared" si="31"/>
        <v>0</v>
      </c>
      <c r="Z268" s="289">
        <f t="shared" si="31"/>
        <v>0</v>
      </c>
      <c r="AA268" s="289">
        <f t="shared" si="31"/>
        <v>0</v>
      </c>
      <c r="AB268" s="289">
        <f t="shared" si="31"/>
        <v>-1277871</v>
      </c>
      <c r="AC268" s="289">
        <f t="shared" si="31"/>
        <v>0</v>
      </c>
      <c r="AD268" s="289">
        <f t="shared" si="31"/>
        <v>0</v>
      </c>
      <c r="AE268" s="289">
        <f t="shared" si="31"/>
        <v>0</v>
      </c>
      <c r="AF268" s="289">
        <f t="shared" si="31"/>
        <v>0</v>
      </c>
      <c r="AG268" s="289">
        <f t="shared" si="31"/>
        <v>-863427</v>
      </c>
      <c r="AH268" s="289">
        <f t="shared" si="31"/>
        <v>0</v>
      </c>
      <c r="AI268" s="289">
        <f t="shared" si="31"/>
        <v>0</v>
      </c>
      <c r="AJ268" s="289">
        <f t="shared" si="31"/>
        <v>0</v>
      </c>
      <c r="AK268" s="289">
        <f t="shared" si="31"/>
        <v>0</v>
      </c>
      <c r="AL268" s="289">
        <f t="shared" si="31"/>
        <v>-971293</v>
      </c>
      <c r="AM268" s="289">
        <f t="shared" si="31"/>
        <v>0</v>
      </c>
      <c r="AN268" s="289">
        <f t="shared" si="31"/>
        <v>0</v>
      </c>
      <c r="AO268" s="289">
        <f t="shared" si="31"/>
        <v>0</v>
      </c>
      <c r="AP268" s="289">
        <f t="shared" si="31"/>
        <v>0</v>
      </c>
      <c r="AQ268" s="289">
        <f t="shared" si="31"/>
        <v>-1205531</v>
      </c>
      <c r="AR268" s="289">
        <f t="shared" si="31"/>
        <v>0</v>
      </c>
      <c r="AS268" s="289">
        <f t="shared" si="31"/>
        <v>0</v>
      </c>
      <c r="AT268" s="289">
        <f t="shared" si="31"/>
        <v>0</v>
      </c>
      <c r="AU268" s="289">
        <f t="shared" si="31"/>
        <v>0</v>
      </c>
      <c r="AV268" s="289">
        <f t="shared" si="31"/>
        <v>-5420696</v>
      </c>
      <c r="AW268" s="289">
        <f t="shared" si="31"/>
        <v>0</v>
      </c>
      <c r="AX268" s="289">
        <f t="shared" si="31"/>
        <v>0</v>
      </c>
      <c r="AY268" s="289">
        <f t="shared" si="31"/>
        <v>0</v>
      </c>
      <c r="AZ268" s="289">
        <f t="shared" si="31"/>
        <v>0</v>
      </c>
      <c r="BA268" s="289">
        <f t="shared" si="31"/>
        <v>-782265</v>
      </c>
      <c r="BB268" s="289">
        <f t="shared" si="31"/>
        <v>0</v>
      </c>
      <c r="BC268" s="289">
        <f t="shared" si="31"/>
        <v>0</v>
      </c>
      <c r="BD268" s="289">
        <f t="shared" si="31"/>
        <v>0</v>
      </c>
      <c r="BE268" s="289">
        <f t="shared" si="31"/>
        <v>0</v>
      </c>
      <c r="BF268" s="289">
        <f t="shared" si="31"/>
        <v>-1776250</v>
      </c>
      <c r="BG268" s="289">
        <f t="shared" si="31"/>
        <v>0</v>
      </c>
      <c r="BH268" s="289">
        <f t="shared" si="31"/>
        <v>0</v>
      </c>
      <c r="BI268" s="289">
        <f t="shared" si="31"/>
        <v>0</v>
      </c>
      <c r="BJ268" s="289">
        <f t="shared" si="31"/>
        <v>0</v>
      </c>
      <c r="BK268" s="289">
        <f t="shared" si="31"/>
        <v>-2704016</v>
      </c>
      <c r="BL268" s="289">
        <f t="shared" si="31"/>
        <v>0</v>
      </c>
      <c r="BM268" s="289">
        <f t="shared" si="31"/>
        <v>0</v>
      </c>
      <c r="BN268" s="289">
        <f t="shared" si="31"/>
        <v>0</v>
      </c>
      <c r="BO268" s="289">
        <f t="shared" si="31"/>
        <v>0</v>
      </c>
      <c r="BP268" s="289">
        <f t="shared" si="31"/>
        <v>-1511771</v>
      </c>
      <c r="BQ268" s="289">
        <f t="shared" si="31"/>
        <v>0</v>
      </c>
      <c r="BR268" s="289">
        <f t="shared" si="31"/>
        <v>0</v>
      </c>
      <c r="BS268" s="289">
        <f t="shared" si="31"/>
        <v>0</v>
      </c>
      <c r="BT268" s="289">
        <f t="shared" si="31"/>
        <v>0</v>
      </c>
      <c r="BU268" s="289">
        <f t="shared" si="32"/>
        <v>420056</v>
      </c>
      <c r="BV268" s="289">
        <f t="shared" si="32"/>
        <v>0</v>
      </c>
      <c r="BW268" s="289">
        <f t="shared" si="32"/>
        <v>0</v>
      </c>
      <c r="BX268" s="289">
        <f t="shared" si="32"/>
        <v>0</v>
      </c>
      <c r="BY268" s="289">
        <f t="shared" si="32"/>
        <v>0</v>
      </c>
      <c r="CA268" s="289" t="e">
        <f>CA9-#REF!</f>
        <v>#REF!</v>
      </c>
      <c r="CB268" s="289">
        <f t="shared" si="33"/>
        <v>0</v>
      </c>
    </row>
    <row r="269" spans="4:148" hidden="1" x14ac:dyDescent="0.35">
      <c r="M269" s="289">
        <f t="shared" si="31"/>
        <v>0</v>
      </c>
      <c r="N269" s="289">
        <f t="shared" si="31"/>
        <v>0</v>
      </c>
      <c r="O269" s="289">
        <f t="shared" si="31"/>
        <v>0</v>
      </c>
      <c r="P269" s="289">
        <f t="shared" si="31"/>
        <v>0</v>
      </c>
      <c r="Q269" s="289">
        <f t="shared" si="31"/>
        <v>0</v>
      </c>
      <c r="R269" s="289">
        <f t="shared" si="31"/>
        <v>0</v>
      </c>
      <c r="S269" s="289">
        <f t="shared" si="31"/>
        <v>0</v>
      </c>
      <c r="T269" s="289">
        <f t="shared" si="31"/>
        <v>0</v>
      </c>
      <c r="U269" s="289">
        <f t="shared" si="31"/>
        <v>0</v>
      </c>
      <c r="V269" s="289">
        <f t="shared" si="31"/>
        <v>0</v>
      </c>
      <c r="W269" s="289">
        <f t="shared" si="31"/>
        <v>0</v>
      </c>
      <c r="X269" s="289">
        <f t="shared" si="31"/>
        <v>0</v>
      </c>
      <c r="Y269" s="289">
        <f t="shared" si="31"/>
        <v>0</v>
      </c>
      <c r="Z269" s="289">
        <f t="shared" si="31"/>
        <v>0</v>
      </c>
      <c r="AA269" s="289">
        <f t="shared" si="31"/>
        <v>0</v>
      </c>
      <c r="AB269" s="289">
        <f t="shared" si="31"/>
        <v>0</v>
      </c>
      <c r="AC269" s="289">
        <f t="shared" si="31"/>
        <v>0</v>
      </c>
      <c r="AD269" s="289">
        <f t="shared" si="31"/>
        <v>0</v>
      </c>
      <c r="AE269" s="289">
        <f t="shared" si="31"/>
        <v>0</v>
      </c>
      <c r="AF269" s="289">
        <f t="shared" si="31"/>
        <v>0</v>
      </c>
      <c r="AG269" s="289">
        <f t="shared" si="31"/>
        <v>0</v>
      </c>
      <c r="AH269" s="289">
        <f t="shared" si="31"/>
        <v>0</v>
      </c>
      <c r="AI269" s="289">
        <f t="shared" si="31"/>
        <v>0</v>
      </c>
      <c r="AJ269" s="289">
        <f t="shared" si="31"/>
        <v>0</v>
      </c>
      <c r="AK269" s="289">
        <f t="shared" si="31"/>
        <v>0</v>
      </c>
      <c r="AL269" s="289">
        <f t="shared" si="31"/>
        <v>0</v>
      </c>
      <c r="AM269" s="289">
        <f t="shared" si="31"/>
        <v>0</v>
      </c>
      <c r="AN269" s="289">
        <f t="shared" si="31"/>
        <v>0</v>
      </c>
      <c r="AO269" s="289">
        <f t="shared" si="31"/>
        <v>0</v>
      </c>
      <c r="AP269" s="289">
        <f t="shared" si="31"/>
        <v>0</v>
      </c>
      <c r="AQ269" s="289">
        <f t="shared" si="31"/>
        <v>0</v>
      </c>
      <c r="AR269" s="289">
        <f t="shared" si="31"/>
        <v>0</v>
      </c>
      <c r="AS269" s="289">
        <f t="shared" si="31"/>
        <v>0</v>
      </c>
      <c r="AT269" s="289">
        <f t="shared" si="31"/>
        <v>0</v>
      </c>
      <c r="AU269" s="289">
        <f t="shared" si="31"/>
        <v>0</v>
      </c>
      <c r="AV269" s="289">
        <f t="shared" si="31"/>
        <v>0</v>
      </c>
      <c r="AW269" s="289">
        <f t="shared" si="31"/>
        <v>0</v>
      </c>
      <c r="AX269" s="289">
        <f t="shared" si="31"/>
        <v>0</v>
      </c>
      <c r="AY269" s="289">
        <f t="shared" si="31"/>
        <v>0</v>
      </c>
      <c r="AZ269" s="289">
        <f t="shared" si="31"/>
        <v>0</v>
      </c>
      <c r="BA269" s="289">
        <f t="shared" si="31"/>
        <v>0</v>
      </c>
      <c r="BB269" s="289">
        <f t="shared" si="31"/>
        <v>0</v>
      </c>
      <c r="BC269" s="289">
        <f t="shared" si="31"/>
        <v>0</v>
      </c>
      <c r="BD269" s="289">
        <f t="shared" si="31"/>
        <v>0</v>
      </c>
      <c r="BE269" s="289">
        <f t="shared" si="31"/>
        <v>0</v>
      </c>
      <c r="BF269" s="289">
        <f t="shared" si="31"/>
        <v>0</v>
      </c>
      <c r="BG269" s="289">
        <f t="shared" si="31"/>
        <v>0</v>
      </c>
      <c r="BH269" s="289">
        <f t="shared" si="31"/>
        <v>0</v>
      </c>
      <c r="BI269" s="289">
        <f t="shared" si="31"/>
        <v>0</v>
      </c>
      <c r="BJ269" s="289">
        <f t="shared" si="31"/>
        <v>0</v>
      </c>
      <c r="BK269" s="289">
        <f t="shared" si="31"/>
        <v>0</v>
      </c>
      <c r="BL269" s="289">
        <f t="shared" si="31"/>
        <v>0</v>
      </c>
      <c r="BM269" s="289">
        <f t="shared" si="31"/>
        <v>0</v>
      </c>
      <c r="BN269" s="289">
        <f t="shared" si="31"/>
        <v>0</v>
      </c>
      <c r="BO269" s="289">
        <f t="shared" si="31"/>
        <v>0</v>
      </c>
      <c r="BP269" s="289">
        <f t="shared" si="31"/>
        <v>0</v>
      </c>
      <c r="BQ269" s="289">
        <f t="shared" si="31"/>
        <v>0</v>
      </c>
      <c r="BR269" s="289">
        <f t="shared" si="31"/>
        <v>0</v>
      </c>
      <c r="BS269" s="289">
        <f t="shared" si="31"/>
        <v>0</v>
      </c>
      <c r="BT269" s="289">
        <f t="shared" si="31"/>
        <v>0</v>
      </c>
      <c r="BU269" s="289">
        <f t="shared" si="32"/>
        <v>0</v>
      </c>
      <c r="BV269" s="289">
        <f t="shared" si="32"/>
        <v>0</v>
      </c>
      <c r="BW269" s="289">
        <f t="shared" si="32"/>
        <v>0</v>
      </c>
      <c r="BX269" s="289">
        <f t="shared" si="32"/>
        <v>0</v>
      </c>
      <c r="BY269" s="289">
        <f t="shared" si="32"/>
        <v>0</v>
      </c>
      <c r="CA269" s="289" t="e">
        <f>CA10-#REF!</f>
        <v>#REF!</v>
      </c>
      <c r="CB269" s="289">
        <f t="shared" si="33"/>
        <v>0</v>
      </c>
    </row>
    <row r="270" spans="4:148" hidden="1" x14ac:dyDescent="0.35">
      <c r="M270" s="289">
        <f t="shared" si="31"/>
        <v>0</v>
      </c>
      <c r="N270" s="289">
        <f t="shared" si="31"/>
        <v>0</v>
      </c>
      <c r="O270" s="289">
        <f t="shared" si="31"/>
        <v>0</v>
      </c>
      <c r="P270" s="289">
        <f t="shared" si="31"/>
        <v>0</v>
      </c>
      <c r="Q270" s="289">
        <f t="shared" si="31"/>
        <v>0</v>
      </c>
      <c r="R270" s="289">
        <f t="shared" si="31"/>
        <v>0</v>
      </c>
      <c r="S270" s="289">
        <f t="shared" si="31"/>
        <v>0</v>
      </c>
      <c r="T270" s="289">
        <f t="shared" si="31"/>
        <v>0</v>
      </c>
      <c r="U270" s="289">
        <f t="shared" si="31"/>
        <v>0</v>
      </c>
      <c r="V270" s="289">
        <f t="shared" si="31"/>
        <v>0</v>
      </c>
      <c r="W270" s="289">
        <f t="shared" si="31"/>
        <v>0</v>
      </c>
      <c r="X270" s="289">
        <f t="shared" si="31"/>
        <v>0</v>
      </c>
      <c r="Y270" s="289">
        <f t="shared" si="31"/>
        <v>0</v>
      </c>
      <c r="Z270" s="289">
        <f t="shared" si="31"/>
        <v>0</v>
      </c>
      <c r="AA270" s="289">
        <f t="shared" si="31"/>
        <v>0</v>
      </c>
      <c r="AB270" s="289">
        <f t="shared" si="31"/>
        <v>0</v>
      </c>
      <c r="AC270" s="289">
        <f t="shared" si="31"/>
        <v>0</v>
      </c>
      <c r="AD270" s="289">
        <f t="shared" si="31"/>
        <v>0</v>
      </c>
      <c r="AE270" s="289">
        <f t="shared" si="31"/>
        <v>0</v>
      </c>
      <c r="AF270" s="289">
        <f t="shared" si="31"/>
        <v>0</v>
      </c>
      <c r="AG270" s="289">
        <f t="shared" si="31"/>
        <v>0</v>
      </c>
      <c r="AH270" s="289">
        <f t="shared" si="31"/>
        <v>0</v>
      </c>
      <c r="AI270" s="289">
        <f t="shared" si="31"/>
        <v>0</v>
      </c>
      <c r="AJ270" s="289">
        <f t="shared" si="31"/>
        <v>0</v>
      </c>
      <c r="AK270" s="289">
        <f t="shared" si="31"/>
        <v>0</v>
      </c>
      <c r="AL270" s="289">
        <f t="shared" si="31"/>
        <v>0</v>
      </c>
      <c r="AM270" s="289">
        <f t="shared" si="31"/>
        <v>0</v>
      </c>
      <c r="AN270" s="289">
        <f t="shared" si="31"/>
        <v>0</v>
      </c>
      <c r="AO270" s="289">
        <f t="shared" si="31"/>
        <v>0</v>
      </c>
      <c r="AP270" s="289">
        <f t="shared" si="31"/>
        <v>0</v>
      </c>
      <c r="AQ270" s="289">
        <f t="shared" si="31"/>
        <v>0</v>
      </c>
      <c r="AR270" s="289">
        <f t="shared" si="31"/>
        <v>0</v>
      </c>
      <c r="AS270" s="289">
        <f t="shared" si="31"/>
        <v>0</v>
      </c>
      <c r="AT270" s="289">
        <f t="shared" si="31"/>
        <v>0</v>
      </c>
      <c r="AU270" s="289">
        <f t="shared" si="31"/>
        <v>0</v>
      </c>
      <c r="AV270" s="289">
        <f t="shared" si="31"/>
        <v>0</v>
      </c>
      <c r="AW270" s="289">
        <f t="shared" si="31"/>
        <v>0</v>
      </c>
      <c r="AX270" s="289">
        <f t="shared" si="31"/>
        <v>0</v>
      </c>
      <c r="AY270" s="289">
        <f t="shared" si="31"/>
        <v>0</v>
      </c>
      <c r="AZ270" s="289">
        <f t="shared" si="31"/>
        <v>0</v>
      </c>
      <c r="BA270" s="289">
        <f t="shared" si="31"/>
        <v>0</v>
      </c>
      <c r="BB270" s="289">
        <f t="shared" si="31"/>
        <v>0</v>
      </c>
      <c r="BC270" s="289">
        <f t="shared" si="31"/>
        <v>0</v>
      </c>
      <c r="BD270" s="289">
        <f t="shared" si="31"/>
        <v>0</v>
      </c>
      <c r="BE270" s="289">
        <f t="shared" si="31"/>
        <v>0</v>
      </c>
      <c r="BF270" s="289">
        <f t="shared" si="31"/>
        <v>0</v>
      </c>
      <c r="BG270" s="289">
        <f t="shared" si="31"/>
        <v>0</v>
      </c>
      <c r="BH270" s="289">
        <f t="shared" si="31"/>
        <v>0</v>
      </c>
      <c r="BI270" s="289">
        <f t="shared" si="31"/>
        <v>0</v>
      </c>
      <c r="BJ270" s="289">
        <f t="shared" si="31"/>
        <v>0</v>
      </c>
      <c r="BK270" s="289">
        <f t="shared" si="31"/>
        <v>0</v>
      </c>
      <c r="BL270" s="289">
        <f t="shared" si="31"/>
        <v>0</v>
      </c>
      <c r="BM270" s="289">
        <f t="shared" si="31"/>
        <v>0</v>
      </c>
      <c r="BN270" s="289">
        <f t="shared" si="31"/>
        <v>0</v>
      </c>
      <c r="BO270" s="289">
        <f t="shared" si="31"/>
        <v>0</v>
      </c>
      <c r="BP270" s="289">
        <f t="shared" si="31"/>
        <v>0</v>
      </c>
      <c r="BQ270" s="289">
        <f t="shared" si="31"/>
        <v>0</v>
      </c>
      <c r="BR270" s="289">
        <f t="shared" si="31"/>
        <v>0</v>
      </c>
      <c r="BS270" s="289">
        <f t="shared" si="31"/>
        <v>0</v>
      </c>
      <c r="BT270" s="289">
        <f t="shared" si="31"/>
        <v>0</v>
      </c>
      <c r="BU270" s="289">
        <f t="shared" si="32"/>
        <v>0</v>
      </c>
      <c r="BV270" s="289">
        <f t="shared" si="32"/>
        <v>0</v>
      </c>
      <c r="BW270" s="289">
        <f t="shared" si="32"/>
        <v>0</v>
      </c>
      <c r="BX270" s="289">
        <f t="shared" si="32"/>
        <v>0</v>
      </c>
      <c r="BY270" s="289">
        <f t="shared" si="32"/>
        <v>0</v>
      </c>
      <c r="CA270" s="289" t="e">
        <f>CA11-#REF!</f>
        <v>#REF!</v>
      </c>
      <c r="CB270" s="289">
        <f t="shared" si="33"/>
        <v>0</v>
      </c>
    </row>
    <row r="271" spans="4:148" hidden="1" x14ac:dyDescent="0.35">
      <c r="M271" s="289">
        <f t="shared" si="31"/>
        <v>-1510139</v>
      </c>
      <c r="N271" s="289">
        <f t="shared" si="31"/>
        <v>0</v>
      </c>
      <c r="O271" s="289">
        <f t="shared" si="31"/>
        <v>0</v>
      </c>
      <c r="P271" s="289">
        <f t="shared" si="31"/>
        <v>0</v>
      </c>
      <c r="Q271" s="289">
        <f t="shared" si="31"/>
        <v>0</v>
      </c>
      <c r="R271" s="289">
        <f t="shared" si="31"/>
        <v>-945747</v>
      </c>
      <c r="S271" s="289">
        <f t="shared" si="31"/>
        <v>0</v>
      </c>
      <c r="T271" s="289">
        <f t="shared" si="31"/>
        <v>0</v>
      </c>
      <c r="U271" s="289">
        <f t="shared" si="31"/>
        <v>0</v>
      </c>
      <c r="V271" s="289">
        <f t="shared" si="31"/>
        <v>0</v>
      </c>
      <c r="W271" s="289">
        <f t="shared" si="31"/>
        <v>-413291</v>
      </c>
      <c r="X271" s="289">
        <f t="shared" ref="W271:BT272" si="34">X12-CP12</f>
        <v>0</v>
      </c>
      <c r="Y271" s="289">
        <f t="shared" si="34"/>
        <v>0</v>
      </c>
      <c r="Z271" s="289">
        <f t="shared" si="34"/>
        <v>0</v>
      </c>
      <c r="AA271" s="289">
        <f t="shared" si="34"/>
        <v>0</v>
      </c>
      <c r="AB271" s="289">
        <f t="shared" si="34"/>
        <v>-509726</v>
      </c>
      <c r="AC271" s="289">
        <f t="shared" si="34"/>
        <v>0</v>
      </c>
      <c r="AD271" s="289">
        <f t="shared" si="34"/>
        <v>0</v>
      </c>
      <c r="AE271" s="289">
        <f t="shared" si="34"/>
        <v>0</v>
      </c>
      <c r="AF271" s="289">
        <f t="shared" si="34"/>
        <v>0</v>
      </c>
      <c r="AG271" s="289">
        <f t="shared" si="34"/>
        <v>-481932</v>
      </c>
      <c r="AH271" s="289">
        <f t="shared" si="34"/>
        <v>0</v>
      </c>
      <c r="AI271" s="289">
        <f t="shared" si="34"/>
        <v>0</v>
      </c>
      <c r="AJ271" s="289">
        <f t="shared" si="34"/>
        <v>0</v>
      </c>
      <c r="AK271" s="289">
        <f t="shared" si="34"/>
        <v>0</v>
      </c>
      <c r="AL271" s="289">
        <f t="shared" si="34"/>
        <v>-394961</v>
      </c>
      <c r="AM271" s="289">
        <f t="shared" si="34"/>
        <v>0</v>
      </c>
      <c r="AN271" s="289">
        <f t="shared" si="34"/>
        <v>0</v>
      </c>
      <c r="AO271" s="289">
        <f t="shared" si="34"/>
        <v>0</v>
      </c>
      <c r="AP271" s="289">
        <f t="shared" si="34"/>
        <v>0</v>
      </c>
      <c r="AQ271" s="289">
        <f t="shared" si="34"/>
        <v>-486039</v>
      </c>
      <c r="AR271" s="289">
        <f t="shared" si="34"/>
        <v>0</v>
      </c>
      <c r="AS271" s="289">
        <f t="shared" si="34"/>
        <v>0</v>
      </c>
      <c r="AT271" s="289">
        <f t="shared" si="34"/>
        <v>0</v>
      </c>
      <c r="AU271" s="289">
        <f t="shared" si="34"/>
        <v>0</v>
      </c>
      <c r="AV271" s="289">
        <f t="shared" si="34"/>
        <v>-514052</v>
      </c>
      <c r="AW271" s="289">
        <f t="shared" si="34"/>
        <v>0</v>
      </c>
      <c r="AX271" s="289">
        <f t="shared" si="34"/>
        <v>0</v>
      </c>
      <c r="AY271" s="289">
        <f t="shared" si="34"/>
        <v>0</v>
      </c>
      <c r="AZ271" s="289">
        <f t="shared" si="34"/>
        <v>0</v>
      </c>
      <c r="BA271" s="289">
        <f t="shared" si="34"/>
        <v>-96145194</v>
      </c>
      <c r="BB271" s="289">
        <f t="shared" si="34"/>
        <v>0</v>
      </c>
      <c r="BC271" s="289">
        <f t="shared" si="34"/>
        <v>0</v>
      </c>
      <c r="BD271" s="289">
        <f t="shared" si="34"/>
        <v>0</v>
      </c>
      <c r="BE271" s="289">
        <f t="shared" si="34"/>
        <v>0</v>
      </c>
      <c r="BF271" s="289">
        <f t="shared" si="34"/>
        <v>-54816892</v>
      </c>
      <c r="BG271" s="289">
        <f t="shared" si="34"/>
        <v>0</v>
      </c>
      <c r="BH271" s="289">
        <f t="shared" si="34"/>
        <v>0</v>
      </c>
      <c r="BI271" s="289">
        <f t="shared" si="34"/>
        <v>0</v>
      </c>
      <c r="BJ271" s="289">
        <f t="shared" si="34"/>
        <v>0</v>
      </c>
      <c r="BK271" s="289">
        <f t="shared" si="34"/>
        <v>-349641</v>
      </c>
      <c r="BL271" s="289">
        <f t="shared" si="34"/>
        <v>0</v>
      </c>
      <c r="BM271" s="289">
        <f t="shared" si="34"/>
        <v>0</v>
      </c>
      <c r="BN271" s="289">
        <f t="shared" si="34"/>
        <v>0</v>
      </c>
      <c r="BO271" s="289">
        <f t="shared" si="34"/>
        <v>0</v>
      </c>
      <c r="BP271" s="289">
        <f t="shared" si="34"/>
        <v>-377048</v>
      </c>
      <c r="BQ271" s="289">
        <f t="shared" si="34"/>
        <v>0</v>
      </c>
      <c r="BR271" s="289">
        <f t="shared" si="34"/>
        <v>0</v>
      </c>
      <c r="BS271" s="289">
        <f t="shared" si="34"/>
        <v>0</v>
      </c>
      <c r="BT271" s="289">
        <f t="shared" si="34"/>
        <v>0</v>
      </c>
      <c r="BU271" s="289">
        <f t="shared" si="32"/>
        <v>-97415058</v>
      </c>
      <c r="BV271" s="289">
        <f t="shared" si="32"/>
        <v>0</v>
      </c>
      <c r="BW271" s="289">
        <f t="shared" si="32"/>
        <v>0</v>
      </c>
      <c r="BX271" s="289">
        <f t="shared" si="32"/>
        <v>0</v>
      </c>
      <c r="BY271" s="289">
        <f t="shared" si="32"/>
        <v>0</v>
      </c>
      <c r="CA271" s="289" t="e">
        <f>CA12-#REF!</f>
        <v>#REF!</v>
      </c>
      <c r="CB271" s="289">
        <f t="shared" si="33"/>
        <v>0</v>
      </c>
    </row>
    <row r="272" spans="4:148" hidden="1" x14ac:dyDescent="0.35">
      <c r="M272" s="289">
        <f t="shared" ref="M272:V272" si="35">M13-CE13</f>
        <v>0</v>
      </c>
      <c r="N272" s="289">
        <f t="shared" si="35"/>
        <v>0</v>
      </c>
      <c r="O272" s="289">
        <f t="shared" si="35"/>
        <v>0</v>
      </c>
      <c r="P272" s="289">
        <f t="shared" si="35"/>
        <v>0</v>
      </c>
      <c r="Q272" s="289">
        <f t="shared" si="35"/>
        <v>0</v>
      </c>
      <c r="R272" s="289">
        <f t="shared" si="35"/>
        <v>0</v>
      </c>
      <c r="S272" s="289">
        <f t="shared" si="35"/>
        <v>0</v>
      </c>
      <c r="T272" s="289">
        <f t="shared" si="35"/>
        <v>0</v>
      </c>
      <c r="U272" s="289">
        <f t="shared" si="35"/>
        <v>0</v>
      </c>
      <c r="V272" s="289">
        <f t="shared" si="35"/>
        <v>0</v>
      </c>
      <c r="W272" s="289">
        <f t="shared" si="34"/>
        <v>0</v>
      </c>
      <c r="X272" s="289">
        <f t="shared" si="34"/>
        <v>0</v>
      </c>
      <c r="Y272" s="289">
        <f t="shared" si="34"/>
        <v>0</v>
      </c>
      <c r="Z272" s="289">
        <f t="shared" si="34"/>
        <v>0</v>
      </c>
      <c r="AA272" s="289">
        <f t="shared" si="34"/>
        <v>0</v>
      </c>
      <c r="AB272" s="289">
        <f t="shared" si="34"/>
        <v>0</v>
      </c>
      <c r="AC272" s="289">
        <f t="shared" si="34"/>
        <v>0</v>
      </c>
      <c r="AD272" s="289">
        <f t="shared" si="34"/>
        <v>0</v>
      </c>
      <c r="AE272" s="289">
        <f t="shared" si="34"/>
        <v>0</v>
      </c>
      <c r="AF272" s="289">
        <f t="shared" si="34"/>
        <v>0</v>
      </c>
      <c r="AG272" s="289">
        <f t="shared" si="34"/>
        <v>0</v>
      </c>
      <c r="AH272" s="289">
        <f t="shared" si="34"/>
        <v>0</v>
      </c>
      <c r="AI272" s="289">
        <f t="shared" si="34"/>
        <v>0</v>
      </c>
      <c r="AJ272" s="289">
        <f t="shared" si="34"/>
        <v>0</v>
      </c>
      <c r="AK272" s="289">
        <f t="shared" si="34"/>
        <v>0</v>
      </c>
      <c r="AL272" s="289">
        <f t="shared" si="34"/>
        <v>0</v>
      </c>
      <c r="AM272" s="289">
        <f t="shared" si="34"/>
        <v>0</v>
      </c>
      <c r="AN272" s="289">
        <f t="shared" si="34"/>
        <v>0</v>
      </c>
      <c r="AO272" s="289">
        <f t="shared" si="34"/>
        <v>0</v>
      </c>
      <c r="AP272" s="289">
        <f t="shared" si="34"/>
        <v>0</v>
      </c>
      <c r="AQ272" s="289">
        <f t="shared" si="34"/>
        <v>0</v>
      </c>
      <c r="AR272" s="289">
        <f t="shared" si="34"/>
        <v>0</v>
      </c>
      <c r="AS272" s="289">
        <f t="shared" si="34"/>
        <v>0</v>
      </c>
      <c r="AT272" s="289">
        <f t="shared" si="34"/>
        <v>0</v>
      </c>
      <c r="AU272" s="289">
        <f t="shared" si="34"/>
        <v>0</v>
      </c>
      <c r="AV272" s="289">
        <f t="shared" si="34"/>
        <v>0</v>
      </c>
      <c r="AW272" s="289">
        <f t="shared" si="34"/>
        <v>0</v>
      </c>
      <c r="AX272" s="289">
        <f t="shared" si="34"/>
        <v>0</v>
      </c>
      <c r="AY272" s="289">
        <f t="shared" si="34"/>
        <v>0</v>
      </c>
      <c r="AZ272" s="289">
        <f t="shared" si="34"/>
        <v>0</v>
      </c>
      <c r="BA272" s="289">
        <f t="shared" si="34"/>
        <v>-95904919</v>
      </c>
      <c r="BB272" s="289">
        <f t="shared" si="34"/>
        <v>0</v>
      </c>
      <c r="BC272" s="289">
        <f t="shared" si="34"/>
        <v>0</v>
      </c>
      <c r="BD272" s="289">
        <f t="shared" si="34"/>
        <v>0</v>
      </c>
      <c r="BE272" s="289">
        <f t="shared" si="34"/>
        <v>0</v>
      </c>
      <c r="BF272" s="289">
        <f t="shared" si="34"/>
        <v>-54537922</v>
      </c>
      <c r="BG272" s="289">
        <f t="shared" si="34"/>
        <v>0</v>
      </c>
      <c r="BH272" s="289">
        <f t="shared" si="34"/>
        <v>0</v>
      </c>
      <c r="BI272" s="289">
        <f t="shared" si="34"/>
        <v>0</v>
      </c>
      <c r="BJ272" s="289">
        <f t="shared" si="34"/>
        <v>0</v>
      </c>
      <c r="BK272" s="289">
        <f t="shared" si="34"/>
        <v>0</v>
      </c>
      <c r="BL272" s="289">
        <f t="shared" si="34"/>
        <v>0</v>
      </c>
      <c r="BM272" s="289">
        <f t="shared" si="34"/>
        <v>0</v>
      </c>
      <c r="BN272" s="289">
        <f t="shared" si="34"/>
        <v>0</v>
      </c>
      <c r="BO272" s="289">
        <f t="shared" si="34"/>
        <v>0</v>
      </c>
      <c r="BP272" s="289">
        <f t="shared" si="34"/>
        <v>0</v>
      </c>
      <c r="BQ272" s="289">
        <f t="shared" si="34"/>
        <v>0</v>
      </c>
      <c r="BR272" s="289">
        <f t="shared" si="34"/>
        <v>0</v>
      </c>
      <c r="BS272" s="289">
        <f t="shared" si="34"/>
        <v>0</v>
      </c>
      <c r="BT272" s="289">
        <f t="shared" si="34"/>
        <v>0</v>
      </c>
      <c r="BU272" s="289">
        <f t="shared" si="32"/>
        <v>-95904919</v>
      </c>
      <c r="BV272" s="289">
        <f t="shared" si="32"/>
        <v>0</v>
      </c>
      <c r="BW272" s="289">
        <f t="shared" si="32"/>
        <v>0</v>
      </c>
      <c r="BX272" s="289">
        <f t="shared" si="32"/>
        <v>0</v>
      </c>
      <c r="BY272" s="289">
        <f t="shared" si="32"/>
        <v>0</v>
      </c>
      <c r="CA272" s="289" t="e">
        <f>CA13-#REF!</f>
        <v>#REF!</v>
      </c>
      <c r="CB272" s="289">
        <f t="shared" si="33"/>
        <v>0</v>
      </c>
    </row>
    <row r="273" spans="13:80" hidden="1" x14ac:dyDescent="0.35">
      <c r="M273" s="289" t="e">
        <f>#REF!-#REF!</f>
        <v>#REF!</v>
      </c>
      <c r="N273" s="289" t="e">
        <f>#REF!-#REF!</f>
        <v>#REF!</v>
      </c>
      <c r="O273" s="289" t="e">
        <f>#REF!-#REF!</f>
        <v>#REF!</v>
      </c>
      <c r="P273" s="289" t="e">
        <f>#REF!-#REF!</f>
        <v>#REF!</v>
      </c>
      <c r="Q273" s="289" t="e">
        <f>#REF!-#REF!</f>
        <v>#REF!</v>
      </c>
      <c r="R273" s="289" t="e">
        <f>#REF!-#REF!</f>
        <v>#REF!</v>
      </c>
      <c r="S273" s="289" t="e">
        <f>#REF!-#REF!</f>
        <v>#REF!</v>
      </c>
      <c r="T273" s="289" t="e">
        <f>#REF!-#REF!</f>
        <v>#REF!</v>
      </c>
      <c r="U273" s="289" t="e">
        <f>#REF!-#REF!</f>
        <v>#REF!</v>
      </c>
      <c r="V273" s="289" t="e">
        <f>#REF!-#REF!</f>
        <v>#REF!</v>
      </c>
      <c r="W273" s="289" t="e">
        <f>#REF!-#REF!</f>
        <v>#REF!</v>
      </c>
      <c r="X273" s="289" t="e">
        <f>#REF!-#REF!</f>
        <v>#REF!</v>
      </c>
      <c r="Y273" s="289" t="e">
        <f>#REF!-#REF!</f>
        <v>#REF!</v>
      </c>
      <c r="Z273" s="289" t="e">
        <f>#REF!-#REF!</f>
        <v>#REF!</v>
      </c>
      <c r="AA273" s="289" t="e">
        <f>#REF!-#REF!</f>
        <v>#REF!</v>
      </c>
      <c r="AB273" s="289" t="e">
        <f>#REF!-#REF!</f>
        <v>#REF!</v>
      </c>
      <c r="AC273" s="289" t="e">
        <f>#REF!-#REF!</f>
        <v>#REF!</v>
      </c>
      <c r="AD273" s="289" t="e">
        <f>#REF!-#REF!</f>
        <v>#REF!</v>
      </c>
      <c r="AE273" s="289" t="e">
        <f>#REF!-#REF!</f>
        <v>#REF!</v>
      </c>
      <c r="AF273" s="289" t="e">
        <f>#REF!-#REF!</f>
        <v>#REF!</v>
      </c>
      <c r="AG273" s="289" t="e">
        <f>#REF!-#REF!</f>
        <v>#REF!</v>
      </c>
      <c r="AH273" s="289" t="e">
        <f>#REF!-#REF!</f>
        <v>#REF!</v>
      </c>
      <c r="AI273" s="289" t="e">
        <f>#REF!-#REF!</f>
        <v>#REF!</v>
      </c>
      <c r="AJ273" s="289" t="e">
        <f>#REF!-#REF!</f>
        <v>#REF!</v>
      </c>
      <c r="AK273" s="289" t="e">
        <f>#REF!-#REF!</f>
        <v>#REF!</v>
      </c>
      <c r="AL273" s="289" t="e">
        <f>#REF!-#REF!</f>
        <v>#REF!</v>
      </c>
      <c r="AM273" s="289" t="e">
        <f>#REF!-#REF!</f>
        <v>#REF!</v>
      </c>
      <c r="AN273" s="289" t="e">
        <f>#REF!-#REF!</f>
        <v>#REF!</v>
      </c>
      <c r="AO273" s="289" t="e">
        <f>#REF!-#REF!</f>
        <v>#REF!</v>
      </c>
      <c r="AP273" s="289" t="e">
        <f>#REF!-#REF!</f>
        <v>#REF!</v>
      </c>
      <c r="AQ273" s="289" t="e">
        <f>#REF!-#REF!</f>
        <v>#REF!</v>
      </c>
      <c r="AR273" s="289" t="e">
        <f>#REF!-#REF!</f>
        <v>#REF!</v>
      </c>
      <c r="AS273" s="289" t="e">
        <f>#REF!-#REF!</f>
        <v>#REF!</v>
      </c>
      <c r="AT273" s="289" t="e">
        <f>#REF!-#REF!</f>
        <v>#REF!</v>
      </c>
      <c r="AU273" s="289" t="e">
        <f>#REF!-#REF!</f>
        <v>#REF!</v>
      </c>
      <c r="AV273" s="289" t="e">
        <f>#REF!-#REF!</f>
        <v>#REF!</v>
      </c>
      <c r="AW273" s="289" t="e">
        <f>#REF!-#REF!</f>
        <v>#REF!</v>
      </c>
      <c r="AX273" s="289" t="e">
        <f>#REF!-#REF!</f>
        <v>#REF!</v>
      </c>
      <c r="AY273" s="289" t="e">
        <f>#REF!-#REF!</f>
        <v>#REF!</v>
      </c>
      <c r="AZ273" s="289" t="e">
        <f>#REF!-#REF!</f>
        <v>#REF!</v>
      </c>
      <c r="BA273" s="289" t="e">
        <f>#REF!-#REF!</f>
        <v>#REF!</v>
      </c>
      <c r="BB273" s="289" t="e">
        <f>#REF!-#REF!</f>
        <v>#REF!</v>
      </c>
      <c r="BC273" s="289" t="e">
        <f>#REF!-#REF!</f>
        <v>#REF!</v>
      </c>
      <c r="BD273" s="289" t="e">
        <f>#REF!-#REF!</f>
        <v>#REF!</v>
      </c>
      <c r="BE273" s="289" t="e">
        <f>#REF!-#REF!</f>
        <v>#REF!</v>
      </c>
      <c r="BF273" s="289" t="e">
        <f>#REF!-#REF!</f>
        <v>#REF!</v>
      </c>
      <c r="BG273" s="289" t="e">
        <f>#REF!-#REF!</f>
        <v>#REF!</v>
      </c>
      <c r="BH273" s="289" t="e">
        <f>#REF!-#REF!</f>
        <v>#REF!</v>
      </c>
      <c r="BI273" s="289" t="e">
        <f>#REF!-#REF!</f>
        <v>#REF!</v>
      </c>
      <c r="BJ273" s="289" t="e">
        <f>#REF!-#REF!</f>
        <v>#REF!</v>
      </c>
      <c r="BK273" s="289" t="e">
        <f>#REF!-#REF!</f>
        <v>#REF!</v>
      </c>
      <c r="BL273" s="289" t="e">
        <f>#REF!-#REF!</f>
        <v>#REF!</v>
      </c>
      <c r="BM273" s="289" t="e">
        <f>#REF!-#REF!</f>
        <v>#REF!</v>
      </c>
      <c r="BN273" s="289" t="e">
        <f>#REF!-#REF!</f>
        <v>#REF!</v>
      </c>
      <c r="BO273" s="289" t="e">
        <f>#REF!-#REF!</f>
        <v>#REF!</v>
      </c>
      <c r="BP273" s="289" t="e">
        <f>#REF!-#REF!</f>
        <v>#REF!</v>
      </c>
      <c r="BQ273" s="289" t="e">
        <f>#REF!-#REF!</f>
        <v>#REF!</v>
      </c>
      <c r="BR273" s="289" t="e">
        <f>#REF!-#REF!</f>
        <v>#REF!</v>
      </c>
      <c r="BS273" s="289" t="e">
        <f>#REF!-#REF!</f>
        <v>#REF!</v>
      </c>
      <c r="BT273" s="289" t="e">
        <f>#REF!-#REF!</f>
        <v>#REF!</v>
      </c>
      <c r="BU273" s="289" t="e">
        <f>#REF!-#REF!</f>
        <v>#REF!</v>
      </c>
      <c r="BV273" s="289" t="e">
        <f>#REF!-#REF!</f>
        <v>#REF!</v>
      </c>
      <c r="BW273" s="289" t="e">
        <f>#REF!-#REF!</f>
        <v>#REF!</v>
      </c>
      <c r="BX273" s="289" t="e">
        <f>#REF!-#REF!</f>
        <v>#REF!</v>
      </c>
      <c r="BY273" s="289" t="e">
        <f>#REF!-#REF!</f>
        <v>#REF!</v>
      </c>
      <c r="CA273" s="289" t="e">
        <f>#REF!-#REF!</f>
        <v>#REF!</v>
      </c>
      <c r="CB273" s="289" t="e">
        <f>#REF!-#REF!</f>
        <v>#REF!</v>
      </c>
    </row>
    <row r="274" spans="13:80" hidden="1" x14ac:dyDescent="0.35">
      <c r="M274" s="289" t="e">
        <f>#REF!-#REF!</f>
        <v>#REF!</v>
      </c>
      <c r="N274" s="289" t="e">
        <f>#REF!-#REF!</f>
        <v>#REF!</v>
      </c>
      <c r="O274" s="289" t="e">
        <f>#REF!-#REF!</f>
        <v>#REF!</v>
      </c>
      <c r="P274" s="289" t="e">
        <f>#REF!-#REF!</f>
        <v>#REF!</v>
      </c>
      <c r="Q274" s="289" t="e">
        <f>#REF!-#REF!</f>
        <v>#REF!</v>
      </c>
      <c r="R274" s="289" t="e">
        <f>#REF!-#REF!</f>
        <v>#REF!</v>
      </c>
      <c r="S274" s="289" t="e">
        <f>#REF!-#REF!</f>
        <v>#REF!</v>
      </c>
      <c r="T274" s="289" t="e">
        <f>#REF!-#REF!</f>
        <v>#REF!</v>
      </c>
      <c r="U274" s="289" t="e">
        <f>#REF!-#REF!</f>
        <v>#REF!</v>
      </c>
      <c r="V274" s="289" t="e">
        <f>#REF!-#REF!</f>
        <v>#REF!</v>
      </c>
      <c r="W274" s="289" t="e">
        <f>#REF!-#REF!</f>
        <v>#REF!</v>
      </c>
      <c r="X274" s="289" t="e">
        <f>#REF!-#REF!</f>
        <v>#REF!</v>
      </c>
      <c r="Y274" s="289" t="e">
        <f>#REF!-#REF!</f>
        <v>#REF!</v>
      </c>
      <c r="Z274" s="289" t="e">
        <f>#REF!-#REF!</f>
        <v>#REF!</v>
      </c>
      <c r="AA274" s="289" t="e">
        <f>#REF!-#REF!</f>
        <v>#REF!</v>
      </c>
      <c r="AB274" s="289" t="e">
        <f>#REF!-#REF!</f>
        <v>#REF!</v>
      </c>
      <c r="AC274" s="289" t="e">
        <f>#REF!-#REF!</f>
        <v>#REF!</v>
      </c>
      <c r="AD274" s="289" t="e">
        <f>#REF!-#REF!</f>
        <v>#REF!</v>
      </c>
      <c r="AE274" s="289" t="e">
        <f>#REF!-#REF!</f>
        <v>#REF!</v>
      </c>
      <c r="AF274" s="289" t="e">
        <f>#REF!-#REF!</f>
        <v>#REF!</v>
      </c>
      <c r="AG274" s="289" t="e">
        <f>#REF!-#REF!</f>
        <v>#REF!</v>
      </c>
      <c r="AH274" s="289" t="e">
        <f>#REF!-#REF!</f>
        <v>#REF!</v>
      </c>
      <c r="AI274" s="289" t="e">
        <f>#REF!-#REF!</f>
        <v>#REF!</v>
      </c>
      <c r="AJ274" s="289" t="e">
        <f>#REF!-#REF!</f>
        <v>#REF!</v>
      </c>
      <c r="AK274" s="289" t="e">
        <f>#REF!-#REF!</f>
        <v>#REF!</v>
      </c>
      <c r="AL274" s="289" t="e">
        <f>#REF!-#REF!</f>
        <v>#REF!</v>
      </c>
      <c r="AM274" s="289" t="e">
        <f>#REF!-#REF!</f>
        <v>#REF!</v>
      </c>
      <c r="AN274" s="289" t="e">
        <f>#REF!-#REF!</f>
        <v>#REF!</v>
      </c>
      <c r="AO274" s="289" t="e">
        <f>#REF!-#REF!</f>
        <v>#REF!</v>
      </c>
      <c r="AP274" s="289" t="e">
        <f>#REF!-#REF!</f>
        <v>#REF!</v>
      </c>
      <c r="AQ274" s="289" t="e">
        <f>#REF!-#REF!</f>
        <v>#REF!</v>
      </c>
      <c r="AR274" s="289" t="e">
        <f>#REF!-#REF!</f>
        <v>#REF!</v>
      </c>
      <c r="AS274" s="289" t="e">
        <f>#REF!-#REF!</f>
        <v>#REF!</v>
      </c>
      <c r="AT274" s="289" t="e">
        <f>#REF!-#REF!</f>
        <v>#REF!</v>
      </c>
      <c r="AU274" s="289" t="e">
        <f>#REF!-#REF!</f>
        <v>#REF!</v>
      </c>
      <c r="AV274" s="289" t="e">
        <f>#REF!-#REF!</f>
        <v>#REF!</v>
      </c>
      <c r="AW274" s="289" t="e">
        <f>#REF!-#REF!</f>
        <v>#REF!</v>
      </c>
      <c r="AX274" s="289" t="e">
        <f>#REF!-#REF!</f>
        <v>#REF!</v>
      </c>
      <c r="AY274" s="289" t="e">
        <f>#REF!-#REF!</f>
        <v>#REF!</v>
      </c>
      <c r="AZ274" s="289" t="e">
        <f>#REF!-#REF!</f>
        <v>#REF!</v>
      </c>
      <c r="BA274" s="289" t="e">
        <f>#REF!-#REF!</f>
        <v>#REF!</v>
      </c>
      <c r="BB274" s="289" t="e">
        <f>#REF!-#REF!</f>
        <v>#REF!</v>
      </c>
      <c r="BC274" s="289" t="e">
        <f>#REF!-#REF!</f>
        <v>#REF!</v>
      </c>
      <c r="BD274" s="289" t="e">
        <f>#REF!-#REF!</f>
        <v>#REF!</v>
      </c>
      <c r="BE274" s="289" t="e">
        <f>#REF!-#REF!</f>
        <v>#REF!</v>
      </c>
      <c r="BF274" s="289" t="e">
        <f>#REF!-#REF!</f>
        <v>#REF!</v>
      </c>
      <c r="BG274" s="289" t="e">
        <f>#REF!-#REF!</f>
        <v>#REF!</v>
      </c>
      <c r="BH274" s="289" t="e">
        <f>#REF!-#REF!</f>
        <v>#REF!</v>
      </c>
      <c r="BI274" s="289" t="e">
        <f>#REF!-#REF!</f>
        <v>#REF!</v>
      </c>
      <c r="BJ274" s="289" t="e">
        <f>#REF!-#REF!</f>
        <v>#REF!</v>
      </c>
      <c r="BK274" s="289" t="e">
        <f>#REF!-#REF!</f>
        <v>#REF!</v>
      </c>
      <c r="BL274" s="289" t="e">
        <f>#REF!-#REF!</f>
        <v>#REF!</v>
      </c>
      <c r="BM274" s="289" t="e">
        <f>#REF!-#REF!</f>
        <v>#REF!</v>
      </c>
      <c r="BN274" s="289" t="e">
        <f>#REF!-#REF!</f>
        <v>#REF!</v>
      </c>
      <c r="BO274" s="289" t="e">
        <f>#REF!-#REF!</f>
        <v>#REF!</v>
      </c>
      <c r="BP274" s="289" t="e">
        <f>#REF!-#REF!</f>
        <v>#REF!</v>
      </c>
      <c r="BQ274" s="289" t="e">
        <f>#REF!-#REF!</f>
        <v>#REF!</v>
      </c>
      <c r="BR274" s="289" t="e">
        <f>#REF!-#REF!</f>
        <v>#REF!</v>
      </c>
      <c r="BS274" s="289" t="e">
        <f>#REF!-#REF!</f>
        <v>#REF!</v>
      </c>
      <c r="BT274" s="289" t="e">
        <f>#REF!-#REF!</f>
        <v>#REF!</v>
      </c>
      <c r="BU274" s="289" t="e">
        <f>#REF!-#REF!</f>
        <v>#REF!</v>
      </c>
      <c r="BV274" s="289" t="e">
        <f>#REF!-#REF!</f>
        <v>#REF!</v>
      </c>
      <c r="BW274" s="289" t="e">
        <f>#REF!-#REF!</f>
        <v>#REF!</v>
      </c>
      <c r="BX274" s="289" t="e">
        <f>#REF!-#REF!</f>
        <v>#REF!</v>
      </c>
      <c r="BY274" s="289" t="e">
        <f>#REF!-#REF!</f>
        <v>#REF!</v>
      </c>
      <c r="CA274" s="289" t="e">
        <f>#REF!-#REF!</f>
        <v>#REF!</v>
      </c>
      <c r="CB274" s="289" t="e">
        <f>#REF!-#REF!</f>
        <v>#REF!</v>
      </c>
    </row>
    <row r="275" spans="13:80" hidden="1" x14ac:dyDescent="0.35">
      <c r="M275" s="289" t="e">
        <f>#REF!-#REF!</f>
        <v>#REF!</v>
      </c>
      <c r="N275" s="289" t="e">
        <f>#REF!-#REF!</f>
        <v>#REF!</v>
      </c>
      <c r="O275" s="289" t="e">
        <f>#REF!-#REF!</f>
        <v>#REF!</v>
      </c>
      <c r="P275" s="289" t="e">
        <f>#REF!-#REF!</f>
        <v>#REF!</v>
      </c>
      <c r="Q275" s="289" t="e">
        <f>#REF!-#REF!</f>
        <v>#REF!</v>
      </c>
      <c r="R275" s="289" t="e">
        <f>#REF!-#REF!</f>
        <v>#REF!</v>
      </c>
      <c r="S275" s="289" t="e">
        <f>#REF!-#REF!</f>
        <v>#REF!</v>
      </c>
      <c r="T275" s="289" t="e">
        <f>#REF!-#REF!</f>
        <v>#REF!</v>
      </c>
      <c r="U275" s="289" t="e">
        <f>#REF!-#REF!</f>
        <v>#REF!</v>
      </c>
      <c r="V275" s="289" t="e">
        <f>#REF!-#REF!</f>
        <v>#REF!</v>
      </c>
      <c r="W275" s="289" t="e">
        <f>#REF!-#REF!</f>
        <v>#REF!</v>
      </c>
      <c r="X275" s="289" t="e">
        <f>#REF!-#REF!</f>
        <v>#REF!</v>
      </c>
      <c r="Y275" s="289" t="e">
        <f>#REF!-#REF!</f>
        <v>#REF!</v>
      </c>
      <c r="Z275" s="289" t="e">
        <f>#REF!-#REF!</f>
        <v>#REF!</v>
      </c>
      <c r="AA275" s="289" t="e">
        <f>#REF!-#REF!</f>
        <v>#REF!</v>
      </c>
      <c r="AB275" s="289" t="e">
        <f>#REF!-#REF!</f>
        <v>#REF!</v>
      </c>
      <c r="AC275" s="289" t="e">
        <f>#REF!-#REF!</f>
        <v>#REF!</v>
      </c>
      <c r="AD275" s="289" t="e">
        <f>#REF!-#REF!</f>
        <v>#REF!</v>
      </c>
      <c r="AE275" s="289" t="e">
        <f>#REF!-#REF!</f>
        <v>#REF!</v>
      </c>
      <c r="AF275" s="289" t="e">
        <f>#REF!-#REF!</f>
        <v>#REF!</v>
      </c>
      <c r="AG275" s="289" t="e">
        <f>#REF!-#REF!</f>
        <v>#REF!</v>
      </c>
      <c r="AH275" s="289" t="e">
        <f>#REF!-#REF!</f>
        <v>#REF!</v>
      </c>
      <c r="AI275" s="289" t="e">
        <f>#REF!-#REF!</f>
        <v>#REF!</v>
      </c>
      <c r="AJ275" s="289" t="e">
        <f>#REF!-#REF!</f>
        <v>#REF!</v>
      </c>
      <c r="AK275" s="289" t="e">
        <f>#REF!-#REF!</f>
        <v>#REF!</v>
      </c>
      <c r="AL275" s="289" t="e">
        <f>#REF!-#REF!</f>
        <v>#REF!</v>
      </c>
      <c r="AM275" s="289" t="e">
        <f>#REF!-#REF!</f>
        <v>#REF!</v>
      </c>
      <c r="AN275" s="289" t="e">
        <f>#REF!-#REF!</f>
        <v>#REF!</v>
      </c>
      <c r="AO275" s="289" t="e">
        <f>#REF!-#REF!</f>
        <v>#REF!</v>
      </c>
      <c r="AP275" s="289" t="e">
        <f>#REF!-#REF!</f>
        <v>#REF!</v>
      </c>
      <c r="AQ275" s="289" t="e">
        <f>#REF!-#REF!</f>
        <v>#REF!</v>
      </c>
      <c r="AR275" s="289" t="e">
        <f>#REF!-#REF!</f>
        <v>#REF!</v>
      </c>
      <c r="AS275" s="289" t="e">
        <f>#REF!-#REF!</f>
        <v>#REF!</v>
      </c>
      <c r="AT275" s="289" t="e">
        <f>#REF!-#REF!</f>
        <v>#REF!</v>
      </c>
      <c r="AU275" s="289" t="e">
        <f>#REF!-#REF!</f>
        <v>#REF!</v>
      </c>
      <c r="AV275" s="289" t="e">
        <f>#REF!-#REF!</f>
        <v>#REF!</v>
      </c>
      <c r="AW275" s="289" t="e">
        <f>#REF!-#REF!</f>
        <v>#REF!</v>
      </c>
      <c r="AX275" s="289" t="e">
        <f>#REF!-#REF!</f>
        <v>#REF!</v>
      </c>
      <c r="AY275" s="289" t="e">
        <f>#REF!-#REF!</f>
        <v>#REF!</v>
      </c>
      <c r="AZ275" s="289" t="e">
        <f>#REF!-#REF!</f>
        <v>#REF!</v>
      </c>
      <c r="BA275" s="289" t="e">
        <f>#REF!-#REF!</f>
        <v>#REF!</v>
      </c>
      <c r="BB275" s="289" t="e">
        <f>#REF!-#REF!</f>
        <v>#REF!</v>
      </c>
      <c r="BC275" s="289" t="e">
        <f>#REF!-#REF!</f>
        <v>#REF!</v>
      </c>
      <c r="BD275" s="289" t="e">
        <f>#REF!-#REF!</f>
        <v>#REF!</v>
      </c>
      <c r="BE275" s="289" t="e">
        <f>#REF!-#REF!</f>
        <v>#REF!</v>
      </c>
      <c r="BF275" s="289" t="e">
        <f>#REF!-#REF!</f>
        <v>#REF!</v>
      </c>
      <c r="BG275" s="289" t="e">
        <f>#REF!-#REF!</f>
        <v>#REF!</v>
      </c>
      <c r="BH275" s="289" t="e">
        <f>#REF!-#REF!</f>
        <v>#REF!</v>
      </c>
      <c r="BI275" s="289" t="e">
        <f>#REF!-#REF!</f>
        <v>#REF!</v>
      </c>
      <c r="BJ275" s="289" t="e">
        <f>#REF!-#REF!</f>
        <v>#REF!</v>
      </c>
      <c r="BK275" s="289" t="e">
        <f>#REF!-#REF!</f>
        <v>#REF!</v>
      </c>
      <c r="BL275" s="289" t="e">
        <f>#REF!-#REF!</f>
        <v>#REF!</v>
      </c>
      <c r="BM275" s="289" t="e">
        <f>#REF!-#REF!</f>
        <v>#REF!</v>
      </c>
      <c r="BN275" s="289" t="e">
        <f>#REF!-#REF!</f>
        <v>#REF!</v>
      </c>
      <c r="BO275" s="289" t="e">
        <f>#REF!-#REF!</f>
        <v>#REF!</v>
      </c>
      <c r="BP275" s="289" t="e">
        <f>#REF!-#REF!</f>
        <v>#REF!</v>
      </c>
      <c r="BQ275" s="289" t="e">
        <f>#REF!-#REF!</f>
        <v>#REF!</v>
      </c>
      <c r="BR275" s="289" t="e">
        <f>#REF!-#REF!</f>
        <v>#REF!</v>
      </c>
      <c r="BS275" s="289" t="e">
        <f>#REF!-#REF!</f>
        <v>#REF!</v>
      </c>
      <c r="BT275" s="289" t="e">
        <f>#REF!-#REF!</f>
        <v>#REF!</v>
      </c>
      <c r="BU275" s="289" t="e">
        <f>#REF!-#REF!</f>
        <v>#REF!</v>
      </c>
      <c r="BV275" s="289" t="e">
        <f>#REF!-#REF!</f>
        <v>#REF!</v>
      </c>
      <c r="BW275" s="289" t="e">
        <f>#REF!-#REF!</f>
        <v>#REF!</v>
      </c>
      <c r="BX275" s="289" t="e">
        <f>#REF!-#REF!</f>
        <v>#REF!</v>
      </c>
      <c r="BY275" s="289" t="e">
        <f>#REF!-#REF!</f>
        <v>#REF!</v>
      </c>
      <c r="CA275" s="289" t="e">
        <f>#REF!-#REF!</f>
        <v>#REF!</v>
      </c>
      <c r="CB275" s="289" t="e">
        <f>#REF!-#REF!</f>
        <v>#REF!</v>
      </c>
    </row>
    <row r="276" spans="13:80" hidden="1" x14ac:dyDescent="0.35">
      <c r="M276" s="289" t="e">
        <f>#REF!-#REF!</f>
        <v>#REF!</v>
      </c>
      <c r="N276" s="289" t="e">
        <f>#REF!-#REF!</f>
        <v>#REF!</v>
      </c>
      <c r="O276" s="289" t="e">
        <f>#REF!-#REF!</f>
        <v>#REF!</v>
      </c>
      <c r="P276" s="289" t="e">
        <f>#REF!-#REF!</f>
        <v>#REF!</v>
      </c>
      <c r="Q276" s="289" t="e">
        <f>#REF!-#REF!</f>
        <v>#REF!</v>
      </c>
      <c r="R276" s="289" t="e">
        <f>#REF!-#REF!</f>
        <v>#REF!</v>
      </c>
      <c r="S276" s="289" t="e">
        <f>#REF!-#REF!</f>
        <v>#REF!</v>
      </c>
      <c r="T276" s="289" t="e">
        <f>#REF!-#REF!</f>
        <v>#REF!</v>
      </c>
      <c r="U276" s="289" t="e">
        <f>#REF!-#REF!</f>
        <v>#REF!</v>
      </c>
      <c r="V276" s="289" t="e">
        <f>#REF!-#REF!</f>
        <v>#REF!</v>
      </c>
      <c r="W276" s="289" t="e">
        <f>#REF!-#REF!</f>
        <v>#REF!</v>
      </c>
      <c r="X276" s="289" t="e">
        <f>#REF!-#REF!</f>
        <v>#REF!</v>
      </c>
      <c r="Y276" s="289" t="e">
        <f>#REF!-#REF!</f>
        <v>#REF!</v>
      </c>
      <c r="Z276" s="289" t="e">
        <f>#REF!-#REF!</f>
        <v>#REF!</v>
      </c>
      <c r="AA276" s="289" t="e">
        <f>#REF!-#REF!</f>
        <v>#REF!</v>
      </c>
      <c r="AB276" s="289" t="e">
        <f>#REF!-#REF!</f>
        <v>#REF!</v>
      </c>
      <c r="AC276" s="289" t="e">
        <f>#REF!-#REF!</f>
        <v>#REF!</v>
      </c>
      <c r="AD276" s="289" t="e">
        <f>#REF!-#REF!</f>
        <v>#REF!</v>
      </c>
      <c r="AE276" s="289" t="e">
        <f>#REF!-#REF!</f>
        <v>#REF!</v>
      </c>
      <c r="AF276" s="289" t="e">
        <f>#REF!-#REF!</f>
        <v>#REF!</v>
      </c>
      <c r="AG276" s="289" t="e">
        <f>#REF!-#REF!</f>
        <v>#REF!</v>
      </c>
      <c r="AH276" s="289" t="e">
        <f>#REF!-#REF!</f>
        <v>#REF!</v>
      </c>
      <c r="AI276" s="289" t="e">
        <f>#REF!-#REF!</f>
        <v>#REF!</v>
      </c>
      <c r="AJ276" s="289" t="e">
        <f>#REF!-#REF!</f>
        <v>#REF!</v>
      </c>
      <c r="AK276" s="289" t="e">
        <f>#REF!-#REF!</f>
        <v>#REF!</v>
      </c>
      <c r="AL276" s="289" t="e">
        <f>#REF!-#REF!</f>
        <v>#REF!</v>
      </c>
      <c r="AM276" s="289" t="e">
        <f>#REF!-#REF!</f>
        <v>#REF!</v>
      </c>
      <c r="AN276" s="289" t="e">
        <f>#REF!-#REF!</f>
        <v>#REF!</v>
      </c>
      <c r="AO276" s="289" t="e">
        <f>#REF!-#REF!</f>
        <v>#REF!</v>
      </c>
      <c r="AP276" s="289" t="e">
        <f>#REF!-#REF!</f>
        <v>#REF!</v>
      </c>
      <c r="AQ276" s="289" t="e">
        <f>#REF!-#REF!</f>
        <v>#REF!</v>
      </c>
      <c r="AR276" s="289" t="e">
        <f>#REF!-#REF!</f>
        <v>#REF!</v>
      </c>
      <c r="AS276" s="289" t="e">
        <f>#REF!-#REF!</f>
        <v>#REF!</v>
      </c>
      <c r="AT276" s="289" t="e">
        <f>#REF!-#REF!</f>
        <v>#REF!</v>
      </c>
      <c r="AU276" s="289" t="e">
        <f>#REF!-#REF!</f>
        <v>#REF!</v>
      </c>
      <c r="AV276" s="289" t="e">
        <f>#REF!-#REF!</f>
        <v>#REF!</v>
      </c>
      <c r="AW276" s="289" t="e">
        <f>#REF!-#REF!</f>
        <v>#REF!</v>
      </c>
      <c r="AX276" s="289" t="e">
        <f>#REF!-#REF!</f>
        <v>#REF!</v>
      </c>
      <c r="AY276" s="289" t="e">
        <f>#REF!-#REF!</f>
        <v>#REF!</v>
      </c>
      <c r="AZ276" s="289" t="e">
        <f>#REF!-#REF!</f>
        <v>#REF!</v>
      </c>
      <c r="BA276" s="289" t="e">
        <f>#REF!-#REF!</f>
        <v>#REF!</v>
      </c>
      <c r="BB276" s="289" t="e">
        <f>#REF!-#REF!</f>
        <v>#REF!</v>
      </c>
      <c r="BC276" s="289" t="e">
        <f>#REF!-#REF!</f>
        <v>#REF!</v>
      </c>
      <c r="BD276" s="289" t="e">
        <f>#REF!-#REF!</f>
        <v>#REF!</v>
      </c>
      <c r="BE276" s="289" t="e">
        <f>#REF!-#REF!</f>
        <v>#REF!</v>
      </c>
      <c r="BF276" s="289" t="e">
        <f>#REF!-#REF!</f>
        <v>#REF!</v>
      </c>
      <c r="BG276" s="289" t="e">
        <f>#REF!-#REF!</f>
        <v>#REF!</v>
      </c>
      <c r="BH276" s="289" t="e">
        <f>#REF!-#REF!</f>
        <v>#REF!</v>
      </c>
      <c r="BI276" s="289" t="e">
        <f>#REF!-#REF!</f>
        <v>#REF!</v>
      </c>
      <c r="BJ276" s="289" t="e">
        <f>#REF!-#REF!</f>
        <v>#REF!</v>
      </c>
      <c r="BK276" s="289" t="e">
        <f>#REF!-#REF!</f>
        <v>#REF!</v>
      </c>
      <c r="BL276" s="289" t="e">
        <f>#REF!-#REF!</f>
        <v>#REF!</v>
      </c>
      <c r="BM276" s="289" t="e">
        <f>#REF!-#REF!</f>
        <v>#REF!</v>
      </c>
      <c r="BN276" s="289" t="e">
        <f>#REF!-#REF!</f>
        <v>#REF!</v>
      </c>
      <c r="BO276" s="289" t="e">
        <f>#REF!-#REF!</f>
        <v>#REF!</v>
      </c>
      <c r="BP276" s="289" t="e">
        <f>#REF!-#REF!</f>
        <v>#REF!</v>
      </c>
      <c r="BQ276" s="289" t="e">
        <f>#REF!-#REF!</f>
        <v>#REF!</v>
      </c>
      <c r="BR276" s="289" t="e">
        <f>#REF!-#REF!</f>
        <v>#REF!</v>
      </c>
      <c r="BS276" s="289" t="e">
        <f>#REF!-#REF!</f>
        <v>#REF!</v>
      </c>
      <c r="BT276" s="289" t="e">
        <f>#REF!-#REF!</f>
        <v>#REF!</v>
      </c>
      <c r="BU276" s="289" t="e">
        <f>#REF!-#REF!</f>
        <v>#REF!</v>
      </c>
      <c r="BV276" s="289" t="e">
        <f>#REF!-#REF!</f>
        <v>#REF!</v>
      </c>
      <c r="BW276" s="289" t="e">
        <f>#REF!-#REF!</f>
        <v>#REF!</v>
      </c>
      <c r="BX276" s="289" t="e">
        <f>#REF!-#REF!</f>
        <v>#REF!</v>
      </c>
      <c r="BY276" s="289" t="e">
        <f>#REF!-#REF!</f>
        <v>#REF!</v>
      </c>
      <c r="CA276" s="289" t="e">
        <f>#REF!-#REF!</f>
        <v>#REF!</v>
      </c>
      <c r="CB276" s="289" t="e">
        <f>#REF!-#REF!</f>
        <v>#REF!</v>
      </c>
    </row>
    <row r="277" spans="13:80" hidden="1" x14ac:dyDescent="0.35">
      <c r="M277" s="289" t="e">
        <f>#REF!-#REF!</f>
        <v>#REF!</v>
      </c>
      <c r="N277" s="289" t="e">
        <f>#REF!-#REF!</f>
        <v>#REF!</v>
      </c>
      <c r="O277" s="289" t="e">
        <f>#REF!-#REF!</f>
        <v>#REF!</v>
      </c>
      <c r="P277" s="289" t="e">
        <f>#REF!-#REF!</f>
        <v>#REF!</v>
      </c>
      <c r="Q277" s="289" t="e">
        <f>#REF!-#REF!</f>
        <v>#REF!</v>
      </c>
      <c r="R277" s="289" t="e">
        <f>#REF!-#REF!</f>
        <v>#REF!</v>
      </c>
      <c r="S277" s="289" t="e">
        <f>#REF!-#REF!</f>
        <v>#REF!</v>
      </c>
      <c r="T277" s="289" t="e">
        <f>#REF!-#REF!</f>
        <v>#REF!</v>
      </c>
      <c r="U277" s="289" t="e">
        <f>#REF!-#REF!</f>
        <v>#REF!</v>
      </c>
      <c r="V277" s="289" t="e">
        <f>#REF!-#REF!</f>
        <v>#REF!</v>
      </c>
      <c r="W277" s="289" t="e">
        <f>#REF!-#REF!</f>
        <v>#REF!</v>
      </c>
      <c r="X277" s="289" t="e">
        <f>#REF!-#REF!</f>
        <v>#REF!</v>
      </c>
      <c r="Y277" s="289" t="e">
        <f>#REF!-#REF!</f>
        <v>#REF!</v>
      </c>
      <c r="Z277" s="289" t="e">
        <f>#REF!-#REF!</f>
        <v>#REF!</v>
      </c>
      <c r="AA277" s="289" t="e">
        <f>#REF!-#REF!</f>
        <v>#REF!</v>
      </c>
      <c r="AB277" s="289" t="e">
        <f>#REF!-#REF!</f>
        <v>#REF!</v>
      </c>
      <c r="AC277" s="289" t="e">
        <f>#REF!-#REF!</f>
        <v>#REF!</v>
      </c>
      <c r="AD277" s="289" t="e">
        <f>#REF!-#REF!</f>
        <v>#REF!</v>
      </c>
      <c r="AE277" s="289" t="e">
        <f>#REF!-#REF!</f>
        <v>#REF!</v>
      </c>
      <c r="AF277" s="289" t="e">
        <f>#REF!-#REF!</f>
        <v>#REF!</v>
      </c>
      <c r="AG277" s="289" t="e">
        <f>#REF!-#REF!</f>
        <v>#REF!</v>
      </c>
      <c r="AH277" s="289" t="e">
        <f>#REF!-#REF!</f>
        <v>#REF!</v>
      </c>
      <c r="AI277" s="289" t="e">
        <f>#REF!-#REF!</f>
        <v>#REF!</v>
      </c>
      <c r="AJ277" s="289" t="e">
        <f>#REF!-#REF!</f>
        <v>#REF!</v>
      </c>
      <c r="AK277" s="289" t="e">
        <f>#REF!-#REF!</f>
        <v>#REF!</v>
      </c>
      <c r="AL277" s="289" t="e">
        <f>#REF!-#REF!</f>
        <v>#REF!</v>
      </c>
      <c r="AM277" s="289" t="e">
        <f>#REF!-#REF!</f>
        <v>#REF!</v>
      </c>
      <c r="AN277" s="289" t="e">
        <f>#REF!-#REF!</f>
        <v>#REF!</v>
      </c>
      <c r="AO277" s="289" t="e">
        <f>#REF!-#REF!</f>
        <v>#REF!</v>
      </c>
      <c r="AP277" s="289" t="e">
        <f>#REF!-#REF!</f>
        <v>#REF!</v>
      </c>
      <c r="AQ277" s="289" t="e">
        <f>#REF!-#REF!</f>
        <v>#REF!</v>
      </c>
      <c r="AR277" s="289" t="e">
        <f>#REF!-#REF!</f>
        <v>#REF!</v>
      </c>
      <c r="AS277" s="289" t="e">
        <f>#REF!-#REF!</f>
        <v>#REF!</v>
      </c>
      <c r="AT277" s="289" t="e">
        <f>#REF!-#REF!</f>
        <v>#REF!</v>
      </c>
      <c r="AU277" s="289" t="e">
        <f>#REF!-#REF!</f>
        <v>#REF!</v>
      </c>
      <c r="AV277" s="289" t="e">
        <f>#REF!-#REF!</f>
        <v>#REF!</v>
      </c>
      <c r="AW277" s="289" t="e">
        <f>#REF!-#REF!</f>
        <v>#REF!</v>
      </c>
      <c r="AX277" s="289" t="e">
        <f>#REF!-#REF!</f>
        <v>#REF!</v>
      </c>
      <c r="AY277" s="289" t="e">
        <f>#REF!-#REF!</f>
        <v>#REF!</v>
      </c>
      <c r="AZ277" s="289" t="e">
        <f>#REF!-#REF!</f>
        <v>#REF!</v>
      </c>
      <c r="BA277" s="289" t="e">
        <f>#REF!-#REF!</f>
        <v>#REF!</v>
      </c>
      <c r="BB277" s="289" t="e">
        <f>#REF!-#REF!</f>
        <v>#REF!</v>
      </c>
      <c r="BC277" s="289" t="e">
        <f>#REF!-#REF!</f>
        <v>#REF!</v>
      </c>
      <c r="BD277" s="289" t="e">
        <f>#REF!-#REF!</f>
        <v>#REF!</v>
      </c>
      <c r="BE277" s="289" t="e">
        <f>#REF!-#REF!</f>
        <v>#REF!</v>
      </c>
      <c r="BF277" s="289" t="e">
        <f>#REF!-#REF!</f>
        <v>#REF!</v>
      </c>
      <c r="BG277" s="289" t="e">
        <f>#REF!-#REF!</f>
        <v>#REF!</v>
      </c>
      <c r="BH277" s="289" t="e">
        <f>#REF!-#REF!</f>
        <v>#REF!</v>
      </c>
      <c r="BI277" s="289" t="e">
        <f>#REF!-#REF!</f>
        <v>#REF!</v>
      </c>
      <c r="BJ277" s="289" t="e">
        <f>#REF!-#REF!</f>
        <v>#REF!</v>
      </c>
      <c r="BK277" s="289" t="e">
        <f>#REF!-#REF!</f>
        <v>#REF!</v>
      </c>
      <c r="BL277" s="289" t="e">
        <f>#REF!-#REF!</f>
        <v>#REF!</v>
      </c>
      <c r="BM277" s="289" t="e">
        <f>#REF!-#REF!</f>
        <v>#REF!</v>
      </c>
      <c r="BN277" s="289" t="e">
        <f>#REF!-#REF!</f>
        <v>#REF!</v>
      </c>
      <c r="BO277" s="289" t="e">
        <f>#REF!-#REF!</f>
        <v>#REF!</v>
      </c>
      <c r="BP277" s="289" t="e">
        <f>#REF!-#REF!</f>
        <v>#REF!</v>
      </c>
      <c r="BQ277" s="289" t="e">
        <f>#REF!-#REF!</f>
        <v>#REF!</v>
      </c>
      <c r="BR277" s="289" t="e">
        <f>#REF!-#REF!</f>
        <v>#REF!</v>
      </c>
      <c r="BS277" s="289" t="e">
        <f>#REF!-#REF!</f>
        <v>#REF!</v>
      </c>
      <c r="BT277" s="289" t="e">
        <f>#REF!-#REF!</f>
        <v>#REF!</v>
      </c>
      <c r="BU277" s="289" t="e">
        <f>#REF!-#REF!</f>
        <v>#REF!</v>
      </c>
      <c r="BV277" s="289" t="e">
        <f>#REF!-#REF!</f>
        <v>#REF!</v>
      </c>
      <c r="BW277" s="289" t="e">
        <f>#REF!-#REF!</f>
        <v>#REF!</v>
      </c>
      <c r="BX277" s="289" t="e">
        <f>#REF!-#REF!</f>
        <v>#REF!</v>
      </c>
      <c r="BY277" s="289" t="e">
        <f>#REF!-#REF!</f>
        <v>#REF!</v>
      </c>
      <c r="CA277" s="289" t="e">
        <f>#REF!-#REF!</f>
        <v>#REF!</v>
      </c>
      <c r="CB277" s="289" t="e">
        <f>#REF!-#REF!</f>
        <v>#REF!</v>
      </c>
    </row>
    <row r="278" spans="13:80" hidden="1" x14ac:dyDescent="0.35">
      <c r="M278" s="289">
        <f t="shared" ref="M278:BX280" si="36">M14-CE14</f>
        <v>0</v>
      </c>
      <c r="N278" s="289">
        <f t="shared" si="36"/>
        <v>0</v>
      </c>
      <c r="O278" s="289">
        <f t="shared" si="36"/>
        <v>0</v>
      </c>
      <c r="P278" s="289">
        <f t="shared" si="36"/>
        <v>0</v>
      </c>
      <c r="Q278" s="289">
        <f t="shared" si="36"/>
        <v>0</v>
      </c>
      <c r="R278" s="289">
        <f t="shared" si="36"/>
        <v>0</v>
      </c>
      <c r="S278" s="289">
        <f t="shared" si="36"/>
        <v>0</v>
      </c>
      <c r="T278" s="289">
        <f t="shared" si="36"/>
        <v>0</v>
      </c>
      <c r="U278" s="289">
        <f t="shared" si="36"/>
        <v>0</v>
      </c>
      <c r="V278" s="289">
        <f t="shared" si="36"/>
        <v>0</v>
      </c>
      <c r="W278" s="289">
        <f t="shared" si="36"/>
        <v>0</v>
      </c>
      <c r="X278" s="289">
        <f t="shared" si="36"/>
        <v>0</v>
      </c>
      <c r="Y278" s="289">
        <f t="shared" si="36"/>
        <v>0</v>
      </c>
      <c r="Z278" s="289">
        <f t="shared" si="36"/>
        <v>0</v>
      </c>
      <c r="AA278" s="289">
        <f t="shared" si="36"/>
        <v>0</v>
      </c>
      <c r="AB278" s="289">
        <f t="shared" si="36"/>
        <v>0</v>
      </c>
      <c r="AC278" s="289">
        <f t="shared" si="36"/>
        <v>0</v>
      </c>
      <c r="AD278" s="289">
        <f t="shared" si="36"/>
        <v>0</v>
      </c>
      <c r="AE278" s="289">
        <f t="shared" si="36"/>
        <v>0</v>
      </c>
      <c r="AF278" s="289">
        <f t="shared" si="36"/>
        <v>0</v>
      </c>
      <c r="AG278" s="289">
        <f t="shared" si="36"/>
        <v>0</v>
      </c>
      <c r="AH278" s="289">
        <f t="shared" si="36"/>
        <v>0</v>
      </c>
      <c r="AI278" s="289">
        <f t="shared" si="36"/>
        <v>0</v>
      </c>
      <c r="AJ278" s="289">
        <f t="shared" si="36"/>
        <v>0</v>
      </c>
      <c r="AK278" s="289">
        <f t="shared" si="36"/>
        <v>0</v>
      </c>
      <c r="AL278" s="289">
        <f t="shared" si="36"/>
        <v>0</v>
      </c>
      <c r="AM278" s="289">
        <f t="shared" si="36"/>
        <v>0</v>
      </c>
      <c r="AN278" s="289">
        <f t="shared" si="36"/>
        <v>0</v>
      </c>
      <c r="AO278" s="289">
        <f t="shared" si="36"/>
        <v>0</v>
      </c>
      <c r="AP278" s="289">
        <f t="shared" si="36"/>
        <v>0</v>
      </c>
      <c r="AQ278" s="289">
        <f t="shared" si="36"/>
        <v>0</v>
      </c>
      <c r="AR278" s="289">
        <f t="shared" si="36"/>
        <v>0</v>
      </c>
      <c r="AS278" s="289">
        <f t="shared" si="36"/>
        <v>0</v>
      </c>
      <c r="AT278" s="289">
        <f t="shared" si="36"/>
        <v>0</v>
      </c>
      <c r="AU278" s="289">
        <f t="shared" si="36"/>
        <v>0</v>
      </c>
      <c r="AV278" s="289">
        <f t="shared" si="36"/>
        <v>0</v>
      </c>
      <c r="AW278" s="289">
        <f t="shared" si="36"/>
        <v>0</v>
      </c>
      <c r="AX278" s="289">
        <f t="shared" si="36"/>
        <v>0</v>
      </c>
      <c r="AY278" s="289">
        <f t="shared" si="36"/>
        <v>0</v>
      </c>
      <c r="AZ278" s="289">
        <f t="shared" si="36"/>
        <v>0</v>
      </c>
      <c r="BA278" s="289">
        <f t="shared" si="36"/>
        <v>-1</v>
      </c>
      <c r="BB278" s="289">
        <f t="shared" si="36"/>
        <v>0</v>
      </c>
      <c r="BC278" s="289">
        <f t="shared" si="36"/>
        <v>0</v>
      </c>
      <c r="BD278" s="289">
        <f t="shared" si="36"/>
        <v>0</v>
      </c>
      <c r="BE278" s="289">
        <f t="shared" si="36"/>
        <v>0</v>
      </c>
      <c r="BF278" s="289">
        <f t="shared" si="36"/>
        <v>0</v>
      </c>
      <c r="BG278" s="289">
        <f t="shared" si="36"/>
        <v>0</v>
      </c>
      <c r="BH278" s="289">
        <f t="shared" si="36"/>
        <v>0</v>
      </c>
      <c r="BI278" s="289">
        <f t="shared" si="36"/>
        <v>0</v>
      </c>
      <c r="BJ278" s="289">
        <f t="shared" si="36"/>
        <v>0</v>
      </c>
      <c r="BK278" s="289">
        <f t="shared" si="36"/>
        <v>0</v>
      </c>
      <c r="BL278" s="289">
        <f t="shared" si="36"/>
        <v>0</v>
      </c>
      <c r="BM278" s="289">
        <f t="shared" si="36"/>
        <v>0</v>
      </c>
      <c r="BN278" s="289">
        <f t="shared" si="36"/>
        <v>0</v>
      </c>
      <c r="BO278" s="289">
        <f t="shared" si="36"/>
        <v>0</v>
      </c>
      <c r="BP278" s="289">
        <f t="shared" si="36"/>
        <v>0</v>
      </c>
      <c r="BQ278" s="289">
        <f t="shared" si="36"/>
        <v>0</v>
      </c>
      <c r="BR278" s="289">
        <f t="shared" si="36"/>
        <v>0</v>
      </c>
      <c r="BS278" s="289">
        <f t="shared" si="36"/>
        <v>0</v>
      </c>
      <c r="BT278" s="289">
        <f t="shared" si="36"/>
        <v>0</v>
      </c>
      <c r="BU278" s="289">
        <f t="shared" si="36"/>
        <v>0</v>
      </c>
      <c r="BV278" s="289">
        <f t="shared" si="36"/>
        <v>0</v>
      </c>
      <c r="BW278" s="289">
        <f t="shared" si="36"/>
        <v>0</v>
      </c>
      <c r="BX278" s="289">
        <f t="shared" si="36"/>
        <v>0</v>
      </c>
      <c r="BY278" s="289">
        <f t="shared" ref="BU278:BY280" si="37">BY14-EQ14</f>
        <v>0</v>
      </c>
      <c r="CA278" s="289" t="e">
        <f>CA14-#REF!</f>
        <v>#REF!</v>
      </c>
      <c r="CB278" s="289">
        <f>CB14-ES14</f>
        <v>0</v>
      </c>
    </row>
    <row r="279" spans="13:80" hidden="1" x14ac:dyDescent="0.35">
      <c r="M279" s="289">
        <f t="shared" si="36"/>
        <v>-1510139</v>
      </c>
      <c r="N279" s="289">
        <f t="shared" si="36"/>
        <v>0</v>
      </c>
      <c r="O279" s="289">
        <f t="shared" si="36"/>
        <v>0</v>
      </c>
      <c r="P279" s="289">
        <f t="shared" si="36"/>
        <v>0</v>
      </c>
      <c r="Q279" s="289">
        <f t="shared" si="36"/>
        <v>0</v>
      </c>
      <c r="R279" s="289">
        <f t="shared" si="36"/>
        <v>-945747</v>
      </c>
      <c r="S279" s="289">
        <f t="shared" si="36"/>
        <v>0</v>
      </c>
      <c r="T279" s="289">
        <f t="shared" si="36"/>
        <v>0</v>
      </c>
      <c r="U279" s="289">
        <f t="shared" si="36"/>
        <v>0</v>
      </c>
      <c r="V279" s="289">
        <f t="shared" si="36"/>
        <v>0</v>
      </c>
      <c r="W279" s="289">
        <f t="shared" si="36"/>
        <v>-413291</v>
      </c>
      <c r="X279" s="289">
        <f t="shared" si="36"/>
        <v>0</v>
      </c>
      <c r="Y279" s="289">
        <f t="shared" si="36"/>
        <v>0</v>
      </c>
      <c r="Z279" s="289">
        <f t="shared" si="36"/>
        <v>0</v>
      </c>
      <c r="AA279" s="289">
        <f t="shared" si="36"/>
        <v>0</v>
      </c>
      <c r="AB279" s="289">
        <f t="shared" si="36"/>
        <v>-509726</v>
      </c>
      <c r="AC279" s="289">
        <f t="shared" si="36"/>
        <v>0</v>
      </c>
      <c r="AD279" s="289">
        <f t="shared" si="36"/>
        <v>0</v>
      </c>
      <c r="AE279" s="289">
        <f t="shared" si="36"/>
        <v>0</v>
      </c>
      <c r="AF279" s="289">
        <f t="shared" si="36"/>
        <v>0</v>
      </c>
      <c r="AG279" s="289">
        <f t="shared" si="36"/>
        <v>-481932</v>
      </c>
      <c r="AH279" s="289">
        <f t="shared" si="36"/>
        <v>0</v>
      </c>
      <c r="AI279" s="289">
        <f t="shared" si="36"/>
        <v>0</v>
      </c>
      <c r="AJ279" s="289">
        <f t="shared" si="36"/>
        <v>0</v>
      </c>
      <c r="AK279" s="289">
        <f t="shared" si="36"/>
        <v>0</v>
      </c>
      <c r="AL279" s="289">
        <f t="shared" si="36"/>
        <v>-394961</v>
      </c>
      <c r="AM279" s="289">
        <f t="shared" si="36"/>
        <v>0</v>
      </c>
      <c r="AN279" s="289">
        <f t="shared" si="36"/>
        <v>0</v>
      </c>
      <c r="AO279" s="289">
        <f t="shared" si="36"/>
        <v>0</v>
      </c>
      <c r="AP279" s="289">
        <f t="shared" si="36"/>
        <v>0</v>
      </c>
      <c r="AQ279" s="289">
        <f t="shared" si="36"/>
        <v>-486039</v>
      </c>
      <c r="AR279" s="289">
        <f t="shared" si="36"/>
        <v>0</v>
      </c>
      <c r="AS279" s="289">
        <f t="shared" si="36"/>
        <v>0</v>
      </c>
      <c r="AT279" s="289">
        <f t="shared" si="36"/>
        <v>0</v>
      </c>
      <c r="AU279" s="289">
        <f t="shared" si="36"/>
        <v>0</v>
      </c>
      <c r="AV279" s="289">
        <f t="shared" si="36"/>
        <v>-514052</v>
      </c>
      <c r="AW279" s="289">
        <f t="shared" si="36"/>
        <v>0</v>
      </c>
      <c r="AX279" s="289">
        <f t="shared" si="36"/>
        <v>0</v>
      </c>
      <c r="AY279" s="289">
        <f t="shared" si="36"/>
        <v>0</v>
      </c>
      <c r="AZ279" s="289">
        <f t="shared" si="36"/>
        <v>0</v>
      </c>
      <c r="BA279" s="289">
        <f t="shared" si="36"/>
        <v>-240274</v>
      </c>
      <c r="BB279" s="289">
        <f t="shared" si="36"/>
        <v>0</v>
      </c>
      <c r="BC279" s="289">
        <f t="shared" si="36"/>
        <v>0</v>
      </c>
      <c r="BD279" s="289">
        <f t="shared" si="36"/>
        <v>0</v>
      </c>
      <c r="BE279" s="289">
        <f t="shared" si="36"/>
        <v>0</v>
      </c>
      <c r="BF279" s="289">
        <f t="shared" si="36"/>
        <v>-278970</v>
      </c>
      <c r="BG279" s="289">
        <f t="shared" si="36"/>
        <v>0</v>
      </c>
      <c r="BH279" s="289">
        <f t="shared" si="36"/>
        <v>0</v>
      </c>
      <c r="BI279" s="289">
        <f t="shared" si="36"/>
        <v>0</v>
      </c>
      <c r="BJ279" s="289">
        <f t="shared" si="36"/>
        <v>0</v>
      </c>
      <c r="BK279" s="289">
        <f t="shared" si="36"/>
        <v>-349641</v>
      </c>
      <c r="BL279" s="289">
        <f t="shared" si="36"/>
        <v>0</v>
      </c>
      <c r="BM279" s="289">
        <f t="shared" si="36"/>
        <v>0</v>
      </c>
      <c r="BN279" s="289">
        <f t="shared" si="36"/>
        <v>0</v>
      </c>
      <c r="BO279" s="289">
        <f t="shared" si="36"/>
        <v>0</v>
      </c>
      <c r="BP279" s="289">
        <f t="shared" si="36"/>
        <v>-377048</v>
      </c>
      <c r="BQ279" s="289">
        <f t="shared" si="36"/>
        <v>0</v>
      </c>
      <c r="BR279" s="289">
        <f t="shared" si="36"/>
        <v>0</v>
      </c>
      <c r="BS279" s="289">
        <f t="shared" si="36"/>
        <v>0</v>
      </c>
      <c r="BT279" s="289">
        <f t="shared" si="36"/>
        <v>0</v>
      </c>
      <c r="BU279" s="289">
        <f t="shared" si="37"/>
        <v>-1510139</v>
      </c>
      <c r="BV279" s="289">
        <f t="shared" si="37"/>
        <v>0</v>
      </c>
      <c r="BW279" s="289">
        <f t="shared" si="37"/>
        <v>0</v>
      </c>
      <c r="BX279" s="289">
        <f t="shared" si="37"/>
        <v>0</v>
      </c>
      <c r="BY279" s="289">
        <f t="shared" si="37"/>
        <v>0</v>
      </c>
      <c r="CA279" s="289" t="e">
        <f>CA15-#REF!</f>
        <v>#REF!</v>
      </c>
      <c r="CB279" s="289">
        <f>CB15-ES15</f>
        <v>0</v>
      </c>
    </row>
    <row r="280" spans="13:80" hidden="1" x14ac:dyDescent="0.35">
      <c r="M280" s="289">
        <f t="shared" si="36"/>
        <v>0</v>
      </c>
      <c r="N280" s="289">
        <f t="shared" si="36"/>
        <v>0</v>
      </c>
      <c r="O280" s="289">
        <f t="shared" si="36"/>
        <v>0</v>
      </c>
      <c r="P280" s="289">
        <f t="shared" si="36"/>
        <v>0</v>
      </c>
      <c r="Q280" s="289">
        <f t="shared" si="36"/>
        <v>0</v>
      </c>
      <c r="R280" s="289">
        <f t="shared" si="36"/>
        <v>0</v>
      </c>
      <c r="S280" s="289">
        <f t="shared" si="36"/>
        <v>0</v>
      </c>
      <c r="T280" s="289">
        <f t="shared" si="36"/>
        <v>0</v>
      </c>
      <c r="U280" s="289">
        <f t="shared" si="36"/>
        <v>0</v>
      </c>
      <c r="V280" s="289">
        <f t="shared" si="36"/>
        <v>0</v>
      </c>
      <c r="W280" s="289">
        <f t="shared" si="36"/>
        <v>0</v>
      </c>
      <c r="X280" s="289">
        <f t="shared" si="36"/>
        <v>0</v>
      </c>
      <c r="Y280" s="289">
        <f t="shared" si="36"/>
        <v>0</v>
      </c>
      <c r="Z280" s="289">
        <f t="shared" si="36"/>
        <v>0</v>
      </c>
      <c r="AA280" s="289">
        <f t="shared" si="36"/>
        <v>0</v>
      </c>
      <c r="AB280" s="289">
        <f t="shared" si="36"/>
        <v>0</v>
      </c>
      <c r="AC280" s="289">
        <f t="shared" si="36"/>
        <v>0</v>
      </c>
      <c r="AD280" s="289">
        <f t="shared" si="36"/>
        <v>0</v>
      </c>
      <c r="AE280" s="289">
        <f t="shared" si="36"/>
        <v>0</v>
      </c>
      <c r="AF280" s="289">
        <f t="shared" si="36"/>
        <v>0</v>
      </c>
      <c r="AG280" s="289">
        <f t="shared" si="36"/>
        <v>0</v>
      </c>
      <c r="AH280" s="289">
        <f t="shared" si="36"/>
        <v>0</v>
      </c>
      <c r="AI280" s="289">
        <f t="shared" si="36"/>
        <v>0</v>
      </c>
      <c r="AJ280" s="289">
        <f t="shared" si="36"/>
        <v>0</v>
      </c>
      <c r="AK280" s="289">
        <f t="shared" si="36"/>
        <v>0</v>
      </c>
      <c r="AL280" s="289">
        <f t="shared" si="36"/>
        <v>0</v>
      </c>
      <c r="AM280" s="289">
        <f t="shared" si="36"/>
        <v>0</v>
      </c>
      <c r="AN280" s="289">
        <f t="shared" si="36"/>
        <v>0</v>
      </c>
      <c r="AO280" s="289">
        <f t="shared" si="36"/>
        <v>0</v>
      </c>
      <c r="AP280" s="289">
        <f t="shared" si="36"/>
        <v>0</v>
      </c>
      <c r="AQ280" s="289">
        <f t="shared" si="36"/>
        <v>0</v>
      </c>
      <c r="AR280" s="289">
        <f t="shared" si="36"/>
        <v>0</v>
      </c>
      <c r="AS280" s="289">
        <f t="shared" si="36"/>
        <v>0</v>
      </c>
      <c r="AT280" s="289">
        <f t="shared" si="36"/>
        <v>0</v>
      </c>
      <c r="AU280" s="289">
        <f t="shared" si="36"/>
        <v>0</v>
      </c>
      <c r="AV280" s="289">
        <f t="shared" si="36"/>
        <v>0</v>
      </c>
      <c r="AW280" s="289">
        <f t="shared" si="36"/>
        <v>0</v>
      </c>
      <c r="AX280" s="289">
        <f t="shared" si="36"/>
        <v>0</v>
      </c>
      <c r="AY280" s="289">
        <f t="shared" si="36"/>
        <v>0</v>
      </c>
      <c r="AZ280" s="289">
        <f t="shared" si="36"/>
        <v>0</v>
      </c>
      <c r="BA280" s="289">
        <f t="shared" si="36"/>
        <v>0</v>
      </c>
      <c r="BB280" s="289">
        <f t="shared" si="36"/>
        <v>0</v>
      </c>
      <c r="BC280" s="289">
        <f t="shared" si="36"/>
        <v>0</v>
      </c>
      <c r="BD280" s="289">
        <f t="shared" si="36"/>
        <v>0</v>
      </c>
      <c r="BE280" s="289">
        <f t="shared" si="36"/>
        <v>0</v>
      </c>
      <c r="BF280" s="289">
        <f t="shared" si="36"/>
        <v>0</v>
      </c>
      <c r="BG280" s="289">
        <f t="shared" si="36"/>
        <v>0</v>
      </c>
      <c r="BH280" s="289">
        <f t="shared" si="36"/>
        <v>0</v>
      </c>
      <c r="BI280" s="289">
        <f t="shared" si="36"/>
        <v>0</v>
      </c>
      <c r="BJ280" s="289">
        <f t="shared" si="36"/>
        <v>0</v>
      </c>
      <c r="BK280" s="289">
        <f t="shared" si="36"/>
        <v>0</v>
      </c>
      <c r="BL280" s="289">
        <f t="shared" si="36"/>
        <v>0</v>
      </c>
      <c r="BM280" s="289">
        <f t="shared" si="36"/>
        <v>0</v>
      </c>
      <c r="BN280" s="289">
        <f t="shared" si="36"/>
        <v>0</v>
      </c>
      <c r="BO280" s="289">
        <f t="shared" si="36"/>
        <v>0</v>
      </c>
      <c r="BP280" s="289">
        <f t="shared" si="36"/>
        <v>0</v>
      </c>
      <c r="BQ280" s="289">
        <f t="shared" si="36"/>
        <v>0</v>
      </c>
      <c r="BR280" s="289">
        <f t="shared" si="36"/>
        <v>0</v>
      </c>
      <c r="BS280" s="289">
        <f t="shared" si="36"/>
        <v>0</v>
      </c>
      <c r="BT280" s="289">
        <f t="shared" si="36"/>
        <v>0</v>
      </c>
      <c r="BU280" s="289">
        <f t="shared" si="37"/>
        <v>0</v>
      </c>
      <c r="BV280" s="289">
        <f t="shared" si="37"/>
        <v>0</v>
      </c>
      <c r="BW280" s="289">
        <f t="shared" si="37"/>
        <v>0</v>
      </c>
      <c r="BX280" s="289">
        <f t="shared" si="37"/>
        <v>0</v>
      </c>
      <c r="BY280" s="289">
        <f t="shared" si="37"/>
        <v>0</v>
      </c>
      <c r="CA280" s="289" t="e">
        <f>CA16-#REF!</f>
        <v>#REF!</v>
      </c>
      <c r="CB280" s="289">
        <f>CB16-ES16</f>
        <v>0</v>
      </c>
    </row>
    <row r="281" spans="13:80" hidden="1" x14ac:dyDescent="0.35">
      <c r="M281" s="289" t="e">
        <f>#REF!-#REF!</f>
        <v>#REF!</v>
      </c>
      <c r="N281" s="289" t="e">
        <f>#REF!-#REF!</f>
        <v>#REF!</v>
      </c>
      <c r="O281" s="289" t="e">
        <f>#REF!-#REF!</f>
        <v>#REF!</v>
      </c>
      <c r="P281" s="289" t="e">
        <f>#REF!-#REF!</f>
        <v>#REF!</v>
      </c>
      <c r="Q281" s="289" t="e">
        <f>#REF!-#REF!</f>
        <v>#REF!</v>
      </c>
      <c r="R281" s="289" t="e">
        <f>#REF!-#REF!</f>
        <v>#REF!</v>
      </c>
      <c r="S281" s="289" t="e">
        <f>#REF!-#REF!</f>
        <v>#REF!</v>
      </c>
      <c r="T281" s="289" t="e">
        <f>#REF!-#REF!</f>
        <v>#REF!</v>
      </c>
      <c r="U281" s="289" t="e">
        <f>#REF!-#REF!</f>
        <v>#REF!</v>
      </c>
      <c r="V281" s="289" t="e">
        <f>#REF!-#REF!</f>
        <v>#REF!</v>
      </c>
      <c r="W281" s="289" t="e">
        <f>#REF!-#REF!</f>
        <v>#REF!</v>
      </c>
      <c r="X281" s="289" t="e">
        <f>#REF!-#REF!</f>
        <v>#REF!</v>
      </c>
      <c r="Y281" s="289" t="e">
        <f>#REF!-#REF!</f>
        <v>#REF!</v>
      </c>
      <c r="Z281" s="289" t="e">
        <f>#REF!-#REF!</f>
        <v>#REF!</v>
      </c>
      <c r="AA281" s="289" t="e">
        <f>#REF!-#REF!</f>
        <v>#REF!</v>
      </c>
      <c r="AB281" s="289" t="e">
        <f>#REF!-#REF!</f>
        <v>#REF!</v>
      </c>
      <c r="AC281" s="289" t="e">
        <f>#REF!-#REF!</f>
        <v>#REF!</v>
      </c>
      <c r="AD281" s="289" t="e">
        <f>#REF!-#REF!</f>
        <v>#REF!</v>
      </c>
      <c r="AE281" s="289" t="e">
        <f>#REF!-#REF!</f>
        <v>#REF!</v>
      </c>
      <c r="AF281" s="289" t="e">
        <f>#REF!-#REF!</f>
        <v>#REF!</v>
      </c>
      <c r="AG281" s="289" t="e">
        <f>#REF!-#REF!</f>
        <v>#REF!</v>
      </c>
      <c r="AH281" s="289" t="e">
        <f>#REF!-#REF!</f>
        <v>#REF!</v>
      </c>
      <c r="AI281" s="289" t="e">
        <f>#REF!-#REF!</f>
        <v>#REF!</v>
      </c>
      <c r="AJ281" s="289" t="e">
        <f>#REF!-#REF!</f>
        <v>#REF!</v>
      </c>
      <c r="AK281" s="289" t="e">
        <f>#REF!-#REF!</f>
        <v>#REF!</v>
      </c>
      <c r="AL281" s="289" t="e">
        <f>#REF!-#REF!</f>
        <v>#REF!</v>
      </c>
      <c r="AM281" s="289" t="e">
        <f>#REF!-#REF!</f>
        <v>#REF!</v>
      </c>
      <c r="AN281" s="289" t="e">
        <f>#REF!-#REF!</f>
        <v>#REF!</v>
      </c>
      <c r="AO281" s="289" t="e">
        <f>#REF!-#REF!</f>
        <v>#REF!</v>
      </c>
      <c r="AP281" s="289" t="e">
        <f>#REF!-#REF!</f>
        <v>#REF!</v>
      </c>
      <c r="AQ281" s="289" t="e">
        <f>#REF!-#REF!</f>
        <v>#REF!</v>
      </c>
      <c r="AR281" s="289" t="e">
        <f>#REF!-#REF!</f>
        <v>#REF!</v>
      </c>
      <c r="AS281" s="289" t="e">
        <f>#REF!-#REF!</f>
        <v>#REF!</v>
      </c>
      <c r="AT281" s="289" t="e">
        <f>#REF!-#REF!</f>
        <v>#REF!</v>
      </c>
      <c r="AU281" s="289" t="e">
        <f>#REF!-#REF!</f>
        <v>#REF!</v>
      </c>
      <c r="AV281" s="289" t="e">
        <f>#REF!-#REF!</f>
        <v>#REF!</v>
      </c>
      <c r="AW281" s="289" t="e">
        <f>#REF!-#REF!</f>
        <v>#REF!</v>
      </c>
      <c r="AX281" s="289" t="e">
        <f>#REF!-#REF!</f>
        <v>#REF!</v>
      </c>
      <c r="AY281" s="289" t="e">
        <f>#REF!-#REF!</f>
        <v>#REF!</v>
      </c>
      <c r="AZ281" s="289" t="e">
        <f>#REF!-#REF!</f>
        <v>#REF!</v>
      </c>
      <c r="BA281" s="289" t="e">
        <f>#REF!-#REF!</f>
        <v>#REF!</v>
      </c>
      <c r="BB281" s="289" t="e">
        <f>#REF!-#REF!</f>
        <v>#REF!</v>
      </c>
      <c r="BC281" s="289" t="e">
        <f>#REF!-#REF!</f>
        <v>#REF!</v>
      </c>
      <c r="BD281" s="289" t="e">
        <f>#REF!-#REF!</f>
        <v>#REF!</v>
      </c>
      <c r="BE281" s="289" t="e">
        <f>#REF!-#REF!</f>
        <v>#REF!</v>
      </c>
      <c r="BF281" s="289" t="e">
        <f>#REF!-#REF!</f>
        <v>#REF!</v>
      </c>
      <c r="BG281" s="289" t="e">
        <f>#REF!-#REF!</f>
        <v>#REF!</v>
      </c>
      <c r="BH281" s="289" t="e">
        <f>#REF!-#REF!</f>
        <v>#REF!</v>
      </c>
      <c r="BI281" s="289" t="e">
        <f>#REF!-#REF!</f>
        <v>#REF!</v>
      </c>
      <c r="BJ281" s="289" t="e">
        <f>#REF!-#REF!</f>
        <v>#REF!</v>
      </c>
      <c r="BK281" s="289" t="e">
        <f>#REF!-#REF!</f>
        <v>#REF!</v>
      </c>
      <c r="BL281" s="289" t="e">
        <f>#REF!-#REF!</f>
        <v>#REF!</v>
      </c>
      <c r="BM281" s="289" t="e">
        <f>#REF!-#REF!</f>
        <v>#REF!</v>
      </c>
      <c r="BN281" s="289" t="e">
        <f>#REF!-#REF!</f>
        <v>#REF!</v>
      </c>
      <c r="BO281" s="289" t="e">
        <f>#REF!-#REF!</f>
        <v>#REF!</v>
      </c>
      <c r="BP281" s="289" t="e">
        <f>#REF!-#REF!</f>
        <v>#REF!</v>
      </c>
      <c r="BQ281" s="289" t="e">
        <f>#REF!-#REF!</f>
        <v>#REF!</v>
      </c>
      <c r="BR281" s="289" t="e">
        <f>#REF!-#REF!</f>
        <v>#REF!</v>
      </c>
      <c r="BS281" s="289" t="e">
        <f>#REF!-#REF!</f>
        <v>#REF!</v>
      </c>
      <c r="BT281" s="289" t="e">
        <f>#REF!-#REF!</f>
        <v>#REF!</v>
      </c>
      <c r="BU281" s="289" t="e">
        <f>#REF!-#REF!</f>
        <v>#REF!</v>
      </c>
      <c r="BV281" s="289" t="e">
        <f>#REF!-#REF!</f>
        <v>#REF!</v>
      </c>
      <c r="BW281" s="289" t="e">
        <f>#REF!-#REF!</f>
        <v>#REF!</v>
      </c>
      <c r="BX281" s="289" t="e">
        <f>#REF!-#REF!</f>
        <v>#REF!</v>
      </c>
      <c r="BY281" s="289" t="e">
        <f>#REF!-#REF!</f>
        <v>#REF!</v>
      </c>
      <c r="CA281" s="289" t="e">
        <f>#REF!-#REF!</f>
        <v>#REF!</v>
      </c>
      <c r="CB281" s="289" t="e">
        <f>#REF!-#REF!</f>
        <v>#REF!</v>
      </c>
    </row>
    <row r="282" spans="13:80" hidden="1" x14ac:dyDescent="0.35">
      <c r="M282" s="289">
        <f t="shared" ref="M282:BT284" si="38">M17-CE17</f>
        <v>0</v>
      </c>
      <c r="N282" s="289">
        <f t="shared" si="38"/>
        <v>0</v>
      </c>
      <c r="O282" s="289">
        <f t="shared" si="38"/>
        <v>0</v>
      </c>
      <c r="P282" s="289">
        <f t="shared" si="38"/>
        <v>0</v>
      </c>
      <c r="Q282" s="289">
        <f t="shared" si="38"/>
        <v>0</v>
      </c>
      <c r="R282" s="289">
        <f t="shared" si="38"/>
        <v>0</v>
      </c>
      <c r="S282" s="289">
        <f t="shared" si="38"/>
        <v>0</v>
      </c>
      <c r="T282" s="289">
        <f t="shared" si="38"/>
        <v>0</v>
      </c>
      <c r="U282" s="289">
        <f t="shared" si="38"/>
        <v>0</v>
      </c>
      <c r="V282" s="289">
        <f t="shared" si="38"/>
        <v>0</v>
      </c>
      <c r="W282" s="289">
        <f t="shared" si="38"/>
        <v>0</v>
      </c>
      <c r="X282" s="289">
        <f t="shared" si="38"/>
        <v>0</v>
      </c>
      <c r="Y282" s="289">
        <f t="shared" si="38"/>
        <v>0</v>
      </c>
      <c r="Z282" s="289">
        <f t="shared" si="38"/>
        <v>0</v>
      </c>
      <c r="AA282" s="289">
        <f t="shared" si="38"/>
        <v>0</v>
      </c>
      <c r="AB282" s="289">
        <f t="shared" si="38"/>
        <v>0</v>
      </c>
      <c r="AC282" s="289">
        <f t="shared" si="38"/>
        <v>0</v>
      </c>
      <c r="AD282" s="289">
        <f t="shared" si="38"/>
        <v>0</v>
      </c>
      <c r="AE282" s="289">
        <f t="shared" si="38"/>
        <v>0</v>
      </c>
      <c r="AF282" s="289">
        <f t="shared" si="38"/>
        <v>0</v>
      </c>
      <c r="AG282" s="289">
        <f t="shared" si="38"/>
        <v>0</v>
      </c>
      <c r="AH282" s="289">
        <f t="shared" si="38"/>
        <v>0</v>
      </c>
      <c r="AI282" s="289">
        <f t="shared" si="38"/>
        <v>0</v>
      </c>
      <c r="AJ282" s="289">
        <f t="shared" si="38"/>
        <v>0</v>
      </c>
      <c r="AK282" s="289">
        <f t="shared" si="38"/>
        <v>0</v>
      </c>
      <c r="AL282" s="289">
        <f t="shared" si="38"/>
        <v>0</v>
      </c>
      <c r="AM282" s="289">
        <f t="shared" si="38"/>
        <v>0</v>
      </c>
      <c r="AN282" s="289">
        <f t="shared" si="38"/>
        <v>0</v>
      </c>
      <c r="AO282" s="289">
        <f t="shared" si="38"/>
        <v>0</v>
      </c>
      <c r="AP282" s="289">
        <f t="shared" si="38"/>
        <v>0</v>
      </c>
      <c r="AQ282" s="289">
        <f t="shared" si="38"/>
        <v>0</v>
      </c>
      <c r="AR282" s="289">
        <f t="shared" si="38"/>
        <v>0</v>
      </c>
      <c r="AS282" s="289">
        <f t="shared" si="38"/>
        <v>0</v>
      </c>
      <c r="AT282" s="289">
        <f t="shared" si="38"/>
        <v>0</v>
      </c>
      <c r="AU282" s="289">
        <f t="shared" si="38"/>
        <v>0</v>
      </c>
      <c r="AV282" s="289">
        <f t="shared" si="38"/>
        <v>0</v>
      </c>
      <c r="AW282" s="289">
        <f t="shared" si="38"/>
        <v>0</v>
      </c>
      <c r="AX282" s="289">
        <f t="shared" si="38"/>
        <v>0</v>
      </c>
      <c r="AY282" s="289">
        <f t="shared" si="38"/>
        <v>0</v>
      </c>
      <c r="AZ282" s="289">
        <f t="shared" si="38"/>
        <v>0</v>
      </c>
      <c r="BA282" s="289">
        <f t="shared" si="38"/>
        <v>0</v>
      </c>
      <c r="BB282" s="289">
        <f t="shared" si="38"/>
        <v>0</v>
      </c>
      <c r="BC282" s="289">
        <f t="shared" si="38"/>
        <v>0</v>
      </c>
      <c r="BD282" s="289">
        <f t="shared" si="38"/>
        <v>0</v>
      </c>
      <c r="BE282" s="289">
        <f t="shared" si="38"/>
        <v>0</v>
      </c>
      <c r="BF282" s="289">
        <f t="shared" si="38"/>
        <v>0</v>
      </c>
      <c r="BG282" s="289">
        <f t="shared" si="38"/>
        <v>0</v>
      </c>
      <c r="BH282" s="289">
        <f t="shared" si="38"/>
        <v>0</v>
      </c>
      <c r="BI282" s="289">
        <f t="shared" si="38"/>
        <v>0</v>
      </c>
      <c r="BJ282" s="289">
        <f t="shared" si="38"/>
        <v>0</v>
      </c>
      <c r="BK282" s="289">
        <f t="shared" si="38"/>
        <v>0</v>
      </c>
      <c r="BL282" s="289">
        <f t="shared" si="38"/>
        <v>0</v>
      </c>
      <c r="BM282" s="289">
        <f t="shared" si="38"/>
        <v>0</v>
      </c>
      <c r="BN282" s="289">
        <f t="shared" si="38"/>
        <v>0</v>
      </c>
      <c r="BO282" s="289">
        <f t="shared" si="38"/>
        <v>0</v>
      </c>
      <c r="BP282" s="289">
        <f t="shared" si="38"/>
        <v>0</v>
      </c>
      <c r="BQ282" s="289">
        <f t="shared" si="38"/>
        <v>0</v>
      </c>
      <c r="BR282" s="289">
        <f t="shared" si="38"/>
        <v>0</v>
      </c>
      <c r="BS282" s="289">
        <f t="shared" si="38"/>
        <v>0</v>
      </c>
      <c r="BT282" s="289">
        <f t="shared" si="38"/>
        <v>0</v>
      </c>
      <c r="BU282" s="289">
        <f>BU18-EM18</f>
        <v>0</v>
      </c>
      <c r="BV282" s="289">
        <f t="shared" ref="BV282:BY284" si="39">BV17-EN17</f>
        <v>0</v>
      </c>
      <c r="BW282" s="289">
        <f t="shared" si="39"/>
        <v>0</v>
      </c>
      <c r="BX282" s="289">
        <f t="shared" si="39"/>
        <v>0</v>
      </c>
      <c r="BY282" s="289">
        <f t="shared" si="39"/>
        <v>0</v>
      </c>
      <c r="CA282" s="289" t="e">
        <f>CA17-#REF!</f>
        <v>#REF!</v>
      </c>
      <c r="CB282" s="289">
        <f>CB17-ES17</f>
        <v>0</v>
      </c>
    </row>
    <row r="283" spans="13:80" hidden="1" x14ac:dyDescent="0.35">
      <c r="M283" s="289">
        <f t="shared" si="38"/>
        <v>0</v>
      </c>
      <c r="N283" s="289">
        <f t="shared" si="38"/>
        <v>0</v>
      </c>
      <c r="O283" s="289">
        <f t="shared" si="38"/>
        <v>0</v>
      </c>
      <c r="P283" s="289">
        <f t="shared" si="38"/>
        <v>0</v>
      </c>
      <c r="Q283" s="289">
        <f t="shared" si="38"/>
        <v>0</v>
      </c>
      <c r="R283" s="289">
        <f t="shared" si="38"/>
        <v>0</v>
      </c>
      <c r="S283" s="289">
        <f t="shared" si="38"/>
        <v>0</v>
      </c>
      <c r="T283" s="289">
        <f t="shared" si="38"/>
        <v>0</v>
      </c>
      <c r="U283" s="289">
        <f t="shared" si="38"/>
        <v>0</v>
      </c>
      <c r="V283" s="289">
        <f t="shared" si="38"/>
        <v>0</v>
      </c>
      <c r="W283" s="289">
        <f t="shared" si="38"/>
        <v>0</v>
      </c>
      <c r="X283" s="289">
        <f t="shared" si="38"/>
        <v>0</v>
      </c>
      <c r="Y283" s="289">
        <f t="shared" si="38"/>
        <v>0</v>
      </c>
      <c r="Z283" s="289">
        <f t="shared" si="38"/>
        <v>0</v>
      </c>
      <c r="AA283" s="289">
        <f t="shared" si="38"/>
        <v>0</v>
      </c>
      <c r="AB283" s="289">
        <f t="shared" si="38"/>
        <v>0</v>
      </c>
      <c r="AC283" s="289">
        <f t="shared" si="38"/>
        <v>0</v>
      </c>
      <c r="AD283" s="289">
        <f t="shared" si="38"/>
        <v>0</v>
      </c>
      <c r="AE283" s="289">
        <f t="shared" si="38"/>
        <v>0</v>
      </c>
      <c r="AF283" s="289">
        <f t="shared" si="38"/>
        <v>0</v>
      </c>
      <c r="AG283" s="289">
        <f t="shared" si="38"/>
        <v>0</v>
      </c>
      <c r="AH283" s="289">
        <f t="shared" si="38"/>
        <v>0</v>
      </c>
      <c r="AI283" s="289">
        <f t="shared" si="38"/>
        <v>0</v>
      </c>
      <c r="AJ283" s="289">
        <f t="shared" si="38"/>
        <v>0</v>
      </c>
      <c r="AK283" s="289">
        <f t="shared" si="38"/>
        <v>0</v>
      </c>
      <c r="AL283" s="289">
        <f t="shared" si="38"/>
        <v>0</v>
      </c>
      <c r="AM283" s="289">
        <f t="shared" si="38"/>
        <v>0</v>
      </c>
      <c r="AN283" s="289">
        <f t="shared" si="38"/>
        <v>0</v>
      </c>
      <c r="AO283" s="289">
        <f t="shared" si="38"/>
        <v>0</v>
      </c>
      <c r="AP283" s="289">
        <f t="shared" si="38"/>
        <v>0</v>
      </c>
      <c r="AQ283" s="289">
        <f t="shared" si="38"/>
        <v>0</v>
      </c>
      <c r="AR283" s="289">
        <f t="shared" si="38"/>
        <v>0</v>
      </c>
      <c r="AS283" s="289">
        <f t="shared" si="38"/>
        <v>0</v>
      </c>
      <c r="AT283" s="289">
        <f t="shared" si="38"/>
        <v>0</v>
      </c>
      <c r="AU283" s="289">
        <f t="shared" si="38"/>
        <v>0</v>
      </c>
      <c r="AV283" s="289">
        <f t="shared" si="38"/>
        <v>0</v>
      </c>
      <c r="AW283" s="289">
        <f t="shared" si="38"/>
        <v>0</v>
      </c>
      <c r="AX283" s="289">
        <f t="shared" si="38"/>
        <v>0</v>
      </c>
      <c r="AY283" s="289">
        <f t="shared" si="38"/>
        <v>0</v>
      </c>
      <c r="AZ283" s="289">
        <f t="shared" si="38"/>
        <v>0</v>
      </c>
      <c r="BA283" s="289">
        <f t="shared" si="38"/>
        <v>0</v>
      </c>
      <c r="BB283" s="289">
        <f t="shared" si="38"/>
        <v>0</v>
      </c>
      <c r="BC283" s="289">
        <f t="shared" si="38"/>
        <v>0</v>
      </c>
      <c r="BD283" s="289">
        <f t="shared" si="38"/>
        <v>0</v>
      </c>
      <c r="BE283" s="289">
        <f t="shared" si="38"/>
        <v>0</v>
      </c>
      <c r="BF283" s="289">
        <f t="shared" si="38"/>
        <v>-54537922</v>
      </c>
      <c r="BG283" s="289">
        <f t="shared" si="38"/>
        <v>0</v>
      </c>
      <c r="BH283" s="289">
        <f t="shared" si="38"/>
        <v>0</v>
      </c>
      <c r="BI283" s="289">
        <f t="shared" si="38"/>
        <v>0</v>
      </c>
      <c r="BJ283" s="289">
        <f t="shared" si="38"/>
        <v>0</v>
      </c>
      <c r="BK283" s="289">
        <f t="shared" si="38"/>
        <v>0</v>
      </c>
      <c r="BL283" s="289">
        <f t="shared" si="38"/>
        <v>0</v>
      </c>
      <c r="BM283" s="289">
        <f t="shared" si="38"/>
        <v>0</v>
      </c>
      <c r="BN283" s="289">
        <f t="shared" si="38"/>
        <v>0</v>
      </c>
      <c r="BO283" s="289">
        <f t="shared" si="38"/>
        <v>0</v>
      </c>
      <c r="BP283" s="289">
        <f t="shared" si="38"/>
        <v>0</v>
      </c>
      <c r="BQ283" s="289">
        <f t="shared" si="38"/>
        <v>0</v>
      </c>
      <c r="BR283" s="289">
        <f t="shared" si="38"/>
        <v>0</v>
      </c>
      <c r="BS283" s="289">
        <f t="shared" si="38"/>
        <v>0</v>
      </c>
      <c r="BT283" s="289">
        <f t="shared" si="38"/>
        <v>0</v>
      </c>
      <c r="BU283" s="289">
        <f>BU18-EM18</f>
        <v>0</v>
      </c>
      <c r="BV283" s="289">
        <f t="shared" si="39"/>
        <v>0</v>
      </c>
      <c r="BW283" s="289">
        <f t="shared" si="39"/>
        <v>0</v>
      </c>
      <c r="BX283" s="289">
        <f t="shared" si="39"/>
        <v>0</v>
      </c>
      <c r="BY283" s="289">
        <f t="shared" si="39"/>
        <v>0</v>
      </c>
      <c r="CA283" s="289" t="e">
        <f>CA18-#REF!</f>
        <v>#REF!</v>
      </c>
      <c r="CB283" s="289">
        <f>CB18-ES18</f>
        <v>0</v>
      </c>
    </row>
    <row r="284" spans="13:80" hidden="1" x14ac:dyDescent="0.35">
      <c r="M284" s="289">
        <f t="shared" si="38"/>
        <v>0</v>
      </c>
      <c r="N284" s="289">
        <f t="shared" si="38"/>
        <v>0</v>
      </c>
      <c r="O284" s="289">
        <f t="shared" si="38"/>
        <v>0</v>
      </c>
      <c r="P284" s="289">
        <f t="shared" si="38"/>
        <v>0</v>
      </c>
      <c r="Q284" s="289">
        <f t="shared" si="38"/>
        <v>0</v>
      </c>
      <c r="R284" s="289">
        <f t="shared" si="38"/>
        <v>0</v>
      </c>
      <c r="S284" s="289">
        <f t="shared" si="38"/>
        <v>0</v>
      </c>
      <c r="T284" s="289">
        <f t="shared" si="38"/>
        <v>0</v>
      </c>
      <c r="U284" s="289">
        <f t="shared" si="38"/>
        <v>0</v>
      </c>
      <c r="V284" s="289">
        <f t="shared" si="38"/>
        <v>0</v>
      </c>
      <c r="W284" s="289">
        <f t="shared" si="38"/>
        <v>0</v>
      </c>
      <c r="X284" s="289">
        <f t="shared" si="38"/>
        <v>0</v>
      </c>
      <c r="Y284" s="289">
        <f t="shared" si="38"/>
        <v>0</v>
      </c>
      <c r="Z284" s="289">
        <f t="shared" si="38"/>
        <v>0</v>
      </c>
      <c r="AA284" s="289">
        <f t="shared" si="38"/>
        <v>0</v>
      </c>
      <c r="AB284" s="289">
        <f t="shared" si="38"/>
        <v>0</v>
      </c>
      <c r="AC284" s="289">
        <f t="shared" si="38"/>
        <v>0</v>
      </c>
      <c r="AD284" s="289">
        <f t="shared" si="38"/>
        <v>0</v>
      </c>
      <c r="AE284" s="289">
        <f t="shared" si="38"/>
        <v>0</v>
      </c>
      <c r="AF284" s="289">
        <f t="shared" si="38"/>
        <v>0</v>
      </c>
      <c r="AG284" s="289">
        <f t="shared" si="38"/>
        <v>0</v>
      </c>
      <c r="AH284" s="289">
        <f t="shared" si="38"/>
        <v>0</v>
      </c>
      <c r="AI284" s="289">
        <f t="shared" si="38"/>
        <v>0</v>
      </c>
      <c r="AJ284" s="289">
        <f t="shared" si="38"/>
        <v>0</v>
      </c>
      <c r="AK284" s="289">
        <f t="shared" si="38"/>
        <v>0</v>
      </c>
      <c r="AL284" s="289">
        <f t="shared" si="38"/>
        <v>0</v>
      </c>
      <c r="AM284" s="289">
        <f t="shared" si="38"/>
        <v>0</v>
      </c>
      <c r="AN284" s="289">
        <f t="shared" si="38"/>
        <v>0</v>
      </c>
      <c r="AO284" s="289">
        <f t="shared" si="38"/>
        <v>0</v>
      </c>
      <c r="AP284" s="289">
        <f t="shared" si="38"/>
        <v>0</v>
      </c>
      <c r="AQ284" s="289">
        <f t="shared" si="38"/>
        <v>0</v>
      </c>
      <c r="AR284" s="289">
        <f t="shared" si="38"/>
        <v>0</v>
      </c>
      <c r="AS284" s="289">
        <f t="shared" si="38"/>
        <v>0</v>
      </c>
      <c r="AT284" s="289">
        <f t="shared" si="38"/>
        <v>0</v>
      </c>
      <c r="AU284" s="289">
        <f t="shared" si="38"/>
        <v>0</v>
      </c>
      <c r="AV284" s="289">
        <f t="shared" si="38"/>
        <v>0</v>
      </c>
      <c r="AW284" s="289">
        <f t="shared" si="38"/>
        <v>0</v>
      </c>
      <c r="AX284" s="289">
        <f t="shared" si="38"/>
        <v>0</v>
      </c>
      <c r="AY284" s="289">
        <f t="shared" si="38"/>
        <v>0</v>
      </c>
      <c r="AZ284" s="289">
        <f t="shared" si="38"/>
        <v>0</v>
      </c>
      <c r="BA284" s="289">
        <f t="shared" si="38"/>
        <v>0</v>
      </c>
      <c r="BB284" s="289">
        <f t="shared" si="38"/>
        <v>0</v>
      </c>
      <c r="BC284" s="289">
        <f t="shared" si="38"/>
        <v>0</v>
      </c>
      <c r="BD284" s="289">
        <f t="shared" si="38"/>
        <v>0</v>
      </c>
      <c r="BE284" s="289">
        <f t="shared" si="38"/>
        <v>0</v>
      </c>
      <c r="BF284" s="289">
        <f t="shared" si="38"/>
        <v>-29385000</v>
      </c>
      <c r="BG284" s="289">
        <f t="shared" si="38"/>
        <v>0</v>
      </c>
      <c r="BH284" s="289">
        <f t="shared" si="38"/>
        <v>0</v>
      </c>
      <c r="BI284" s="289">
        <f t="shared" si="38"/>
        <v>0</v>
      </c>
      <c r="BJ284" s="289">
        <f t="shared" si="38"/>
        <v>0</v>
      </c>
      <c r="BK284" s="289">
        <f t="shared" si="38"/>
        <v>0</v>
      </c>
      <c r="BL284" s="289">
        <f t="shared" si="38"/>
        <v>0</v>
      </c>
      <c r="BM284" s="289">
        <f t="shared" si="38"/>
        <v>0</v>
      </c>
      <c r="BN284" s="289">
        <f t="shared" si="38"/>
        <v>0</v>
      </c>
      <c r="BO284" s="289">
        <f t="shared" si="38"/>
        <v>0</v>
      </c>
      <c r="BP284" s="289">
        <f t="shared" si="38"/>
        <v>0</v>
      </c>
      <c r="BQ284" s="289">
        <f t="shared" si="38"/>
        <v>0</v>
      </c>
      <c r="BR284" s="289">
        <f t="shared" si="38"/>
        <v>0</v>
      </c>
      <c r="BS284" s="289">
        <f t="shared" si="38"/>
        <v>0</v>
      </c>
      <c r="BT284" s="289">
        <f t="shared" si="38"/>
        <v>0</v>
      </c>
      <c r="BU284" s="289">
        <f>BU19-EM19</f>
        <v>0</v>
      </c>
      <c r="BV284" s="289">
        <f t="shared" si="39"/>
        <v>0</v>
      </c>
      <c r="BW284" s="289">
        <f t="shared" si="39"/>
        <v>0</v>
      </c>
      <c r="BX284" s="289">
        <f t="shared" si="39"/>
        <v>0</v>
      </c>
      <c r="BY284" s="289">
        <f t="shared" si="39"/>
        <v>0</v>
      </c>
      <c r="CA284" s="289" t="e">
        <f>CA19-#REF!</f>
        <v>#REF!</v>
      </c>
      <c r="CB284" s="289">
        <f>CB19-ES19</f>
        <v>0</v>
      </c>
    </row>
    <row r="285" spans="13:80" hidden="1" x14ac:dyDescent="0.35">
      <c r="M285" s="289" t="e">
        <f>#REF!-#REF!</f>
        <v>#REF!</v>
      </c>
      <c r="N285" s="289" t="e">
        <f>#REF!-#REF!</f>
        <v>#REF!</v>
      </c>
      <c r="O285" s="289" t="e">
        <f>#REF!-#REF!</f>
        <v>#REF!</v>
      </c>
      <c r="P285" s="289" t="e">
        <f>#REF!-#REF!</f>
        <v>#REF!</v>
      </c>
      <c r="Q285" s="289" t="e">
        <f>#REF!-#REF!</f>
        <v>#REF!</v>
      </c>
      <c r="R285" s="289" t="e">
        <f>#REF!-#REF!</f>
        <v>#REF!</v>
      </c>
      <c r="S285" s="289" t="e">
        <f>#REF!-#REF!</f>
        <v>#REF!</v>
      </c>
      <c r="T285" s="289" t="e">
        <f>#REF!-#REF!</f>
        <v>#REF!</v>
      </c>
      <c r="U285" s="289" t="e">
        <f>#REF!-#REF!</f>
        <v>#REF!</v>
      </c>
      <c r="V285" s="289" t="e">
        <f>#REF!-#REF!</f>
        <v>#REF!</v>
      </c>
      <c r="W285" s="289" t="e">
        <f>#REF!-#REF!</f>
        <v>#REF!</v>
      </c>
      <c r="X285" s="289" t="e">
        <f>#REF!-#REF!</f>
        <v>#REF!</v>
      </c>
      <c r="Y285" s="289" t="e">
        <f>#REF!-#REF!</f>
        <v>#REF!</v>
      </c>
      <c r="Z285" s="289" t="e">
        <f>#REF!-#REF!</f>
        <v>#REF!</v>
      </c>
      <c r="AA285" s="289" t="e">
        <f>#REF!-#REF!</f>
        <v>#REF!</v>
      </c>
      <c r="AB285" s="289" t="e">
        <f>#REF!-#REF!</f>
        <v>#REF!</v>
      </c>
      <c r="AC285" s="289" t="e">
        <f>#REF!-#REF!</f>
        <v>#REF!</v>
      </c>
      <c r="AD285" s="289" t="e">
        <f>#REF!-#REF!</f>
        <v>#REF!</v>
      </c>
      <c r="AE285" s="289" t="e">
        <f>#REF!-#REF!</f>
        <v>#REF!</v>
      </c>
      <c r="AF285" s="289" t="e">
        <f>#REF!-#REF!</f>
        <v>#REF!</v>
      </c>
      <c r="AG285" s="289" t="e">
        <f>#REF!-#REF!</f>
        <v>#REF!</v>
      </c>
      <c r="AH285" s="289" t="e">
        <f>#REF!-#REF!</f>
        <v>#REF!</v>
      </c>
      <c r="AI285" s="289" t="e">
        <f>#REF!-#REF!</f>
        <v>#REF!</v>
      </c>
      <c r="AJ285" s="289" t="e">
        <f>#REF!-#REF!</f>
        <v>#REF!</v>
      </c>
      <c r="AK285" s="289" t="e">
        <f>#REF!-#REF!</f>
        <v>#REF!</v>
      </c>
      <c r="AL285" s="289" t="e">
        <f>#REF!-#REF!</f>
        <v>#REF!</v>
      </c>
      <c r="AM285" s="289" t="e">
        <f>#REF!-#REF!</f>
        <v>#REF!</v>
      </c>
      <c r="AN285" s="289" t="e">
        <f>#REF!-#REF!</f>
        <v>#REF!</v>
      </c>
      <c r="AO285" s="289" t="e">
        <f>#REF!-#REF!</f>
        <v>#REF!</v>
      </c>
      <c r="AP285" s="289" t="e">
        <f>#REF!-#REF!</f>
        <v>#REF!</v>
      </c>
      <c r="AQ285" s="289" t="e">
        <f>#REF!-#REF!</f>
        <v>#REF!</v>
      </c>
      <c r="AR285" s="289" t="e">
        <f>#REF!-#REF!</f>
        <v>#REF!</v>
      </c>
      <c r="AS285" s="289" t="e">
        <f>#REF!-#REF!</f>
        <v>#REF!</v>
      </c>
      <c r="AT285" s="289" t="e">
        <f>#REF!-#REF!</f>
        <v>#REF!</v>
      </c>
      <c r="AU285" s="289" t="e">
        <f>#REF!-#REF!</f>
        <v>#REF!</v>
      </c>
      <c r="AV285" s="289" t="e">
        <f>#REF!-#REF!</f>
        <v>#REF!</v>
      </c>
      <c r="AW285" s="289" t="e">
        <f>#REF!-#REF!</f>
        <v>#REF!</v>
      </c>
      <c r="AX285" s="289" t="e">
        <f>#REF!-#REF!</f>
        <v>#REF!</v>
      </c>
      <c r="AY285" s="289" t="e">
        <f>#REF!-#REF!</f>
        <v>#REF!</v>
      </c>
      <c r="AZ285" s="289" t="e">
        <f>#REF!-#REF!</f>
        <v>#REF!</v>
      </c>
      <c r="BA285" s="289" t="e">
        <f>#REF!-#REF!</f>
        <v>#REF!</v>
      </c>
      <c r="BB285" s="289" t="e">
        <f>#REF!-#REF!</f>
        <v>#REF!</v>
      </c>
      <c r="BC285" s="289" t="e">
        <f>#REF!-#REF!</f>
        <v>#REF!</v>
      </c>
      <c r="BD285" s="289" t="e">
        <f>#REF!-#REF!</f>
        <v>#REF!</v>
      </c>
      <c r="BE285" s="289" t="e">
        <f>#REF!-#REF!</f>
        <v>#REF!</v>
      </c>
      <c r="BF285" s="289" t="e">
        <f>#REF!-#REF!</f>
        <v>#REF!</v>
      </c>
      <c r="BG285" s="289" t="e">
        <f>#REF!-#REF!</f>
        <v>#REF!</v>
      </c>
      <c r="BH285" s="289" t="e">
        <f>#REF!-#REF!</f>
        <v>#REF!</v>
      </c>
      <c r="BI285" s="289" t="e">
        <f>#REF!-#REF!</f>
        <v>#REF!</v>
      </c>
      <c r="BJ285" s="289" t="e">
        <f>#REF!-#REF!</f>
        <v>#REF!</v>
      </c>
      <c r="BK285" s="289" t="e">
        <f>#REF!-#REF!</f>
        <v>#REF!</v>
      </c>
      <c r="BL285" s="289" t="e">
        <f>#REF!-#REF!</f>
        <v>#REF!</v>
      </c>
      <c r="BM285" s="289" t="e">
        <f>#REF!-#REF!</f>
        <v>#REF!</v>
      </c>
      <c r="BN285" s="289" t="e">
        <f>#REF!-#REF!</f>
        <v>#REF!</v>
      </c>
      <c r="BO285" s="289" t="e">
        <f>#REF!-#REF!</f>
        <v>#REF!</v>
      </c>
      <c r="BP285" s="289" t="e">
        <f>#REF!-#REF!</f>
        <v>#REF!</v>
      </c>
      <c r="BQ285" s="289" t="e">
        <f>#REF!-#REF!</f>
        <v>#REF!</v>
      </c>
      <c r="BR285" s="289" t="e">
        <f>#REF!-#REF!</f>
        <v>#REF!</v>
      </c>
      <c r="BS285" s="289" t="e">
        <f>#REF!-#REF!</f>
        <v>#REF!</v>
      </c>
      <c r="BT285" s="289" t="e">
        <f>#REF!-#REF!</f>
        <v>#REF!</v>
      </c>
      <c r="BU285" s="289" t="e">
        <f>#REF!-#REF!</f>
        <v>#REF!</v>
      </c>
      <c r="BV285" s="289" t="e">
        <f>#REF!-#REF!</f>
        <v>#REF!</v>
      </c>
      <c r="BW285" s="289" t="e">
        <f>#REF!-#REF!</f>
        <v>#REF!</v>
      </c>
      <c r="BX285" s="289" t="e">
        <f>#REF!-#REF!</f>
        <v>#REF!</v>
      </c>
      <c r="BY285" s="289" t="e">
        <f>#REF!-#REF!</f>
        <v>#REF!</v>
      </c>
      <c r="CA285" s="289" t="e">
        <f>#REF!-#REF!</f>
        <v>#REF!</v>
      </c>
      <c r="CB285" s="289" t="e">
        <f>#REF!-#REF!</f>
        <v>#REF!</v>
      </c>
    </row>
    <row r="286" spans="13:80" hidden="1" x14ac:dyDescent="0.35">
      <c r="M286" s="289">
        <f t="shared" ref="M286:BX286" si="40">M20-CE20</f>
        <v>0</v>
      </c>
      <c r="N286" s="289">
        <f t="shared" si="40"/>
        <v>0</v>
      </c>
      <c r="O286" s="289">
        <f t="shared" si="40"/>
        <v>0</v>
      </c>
      <c r="P286" s="289">
        <f t="shared" si="40"/>
        <v>0</v>
      </c>
      <c r="Q286" s="289">
        <f t="shared" si="40"/>
        <v>0</v>
      </c>
      <c r="R286" s="289">
        <f t="shared" si="40"/>
        <v>0</v>
      </c>
      <c r="S286" s="289">
        <f t="shared" si="40"/>
        <v>0</v>
      </c>
      <c r="T286" s="289">
        <f t="shared" si="40"/>
        <v>0</v>
      </c>
      <c r="U286" s="289">
        <f t="shared" si="40"/>
        <v>0</v>
      </c>
      <c r="V286" s="289">
        <f t="shared" si="40"/>
        <v>0</v>
      </c>
      <c r="W286" s="289">
        <f t="shared" si="40"/>
        <v>0</v>
      </c>
      <c r="X286" s="289">
        <f t="shared" si="40"/>
        <v>0</v>
      </c>
      <c r="Y286" s="289">
        <f t="shared" si="40"/>
        <v>0</v>
      </c>
      <c r="Z286" s="289">
        <f t="shared" si="40"/>
        <v>0</v>
      </c>
      <c r="AA286" s="289">
        <f t="shared" si="40"/>
        <v>0</v>
      </c>
      <c r="AB286" s="289">
        <f t="shared" si="40"/>
        <v>0</v>
      </c>
      <c r="AC286" s="289">
        <f t="shared" si="40"/>
        <v>0</v>
      </c>
      <c r="AD286" s="289">
        <f t="shared" si="40"/>
        <v>0</v>
      </c>
      <c r="AE286" s="289">
        <f t="shared" si="40"/>
        <v>0</v>
      </c>
      <c r="AF286" s="289">
        <f t="shared" si="40"/>
        <v>0</v>
      </c>
      <c r="AG286" s="289">
        <f t="shared" si="40"/>
        <v>0</v>
      </c>
      <c r="AH286" s="289">
        <f t="shared" si="40"/>
        <v>0</v>
      </c>
      <c r="AI286" s="289">
        <f t="shared" si="40"/>
        <v>0</v>
      </c>
      <c r="AJ286" s="289">
        <f t="shared" si="40"/>
        <v>0</v>
      </c>
      <c r="AK286" s="289">
        <f t="shared" si="40"/>
        <v>0</v>
      </c>
      <c r="AL286" s="289">
        <f t="shared" si="40"/>
        <v>0</v>
      </c>
      <c r="AM286" s="289">
        <f t="shared" si="40"/>
        <v>0</v>
      </c>
      <c r="AN286" s="289">
        <f t="shared" si="40"/>
        <v>0</v>
      </c>
      <c r="AO286" s="289">
        <f t="shared" si="40"/>
        <v>0</v>
      </c>
      <c r="AP286" s="289">
        <f t="shared" si="40"/>
        <v>0</v>
      </c>
      <c r="AQ286" s="289">
        <f t="shared" si="40"/>
        <v>0</v>
      </c>
      <c r="AR286" s="289">
        <f t="shared" si="40"/>
        <v>0</v>
      </c>
      <c r="AS286" s="289">
        <f t="shared" si="40"/>
        <v>0</v>
      </c>
      <c r="AT286" s="289">
        <f t="shared" si="40"/>
        <v>0</v>
      </c>
      <c r="AU286" s="289">
        <f t="shared" si="40"/>
        <v>0</v>
      </c>
      <c r="AV286" s="289">
        <f t="shared" si="40"/>
        <v>0</v>
      </c>
      <c r="AW286" s="289">
        <f t="shared" si="40"/>
        <v>0</v>
      </c>
      <c r="AX286" s="289">
        <f t="shared" si="40"/>
        <v>0</v>
      </c>
      <c r="AY286" s="289">
        <f t="shared" si="40"/>
        <v>0</v>
      </c>
      <c r="AZ286" s="289">
        <f t="shared" si="40"/>
        <v>0</v>
      </c>
      <c r="BA286" s="289">
        <f t="shared" si="40"/>
        <v>0</v>
      </c>
      <c r="BB286" s="289">
        <f t="shared" si="40"/>
        <v>0</v>
      </c>
      <c r="BC286" s="289">
        <f t="shared" si="40"/>
        <v>0</v>
      </c>
      <c r="BD286" s="289">
        <f t="shared" si="40"/>
        <v>0</v>
      </c>
      <c r="BE286" s="289">
        <f t="shared" si="40"/>
        <v>0</v>
      </c>
      <c r="BF286" s="289">
        <f t="shared" si="40"/>
        <v>-25152922</v>
      </c>
      <c r="BG286" s="289">
        <f t="shared" si="40"/>
        <v>0</v>
      </c>
      <c r="BH286" s="289">
        <f t="shared" si="40"/>
        <v>0</v>
      </c>
      <c r="BI286" s="289">
        <f t="shared" si="40"/>
        <v>0</v>
      </c>
      <c r="BJ286" s="289">
        <f t="shared" si="40"/>
        <v>0</v>
      </c>
      <c r="BK286" s="289">
        <f t="shared" si="40"/>
        <v>0</v>
      </c>
      <c r="BL286" s="289">
        <f t="shared" si="40"/>
        <v>0</v>
      </c>
      <c r="BM286" s="289">
        <f t="shared" si="40"/>
        <v>0</v>
      </c>
      <c r="BN286" s="289">
        <f t="shared" si="40"/>
        <v>0</v>
      </c>
      <c r="BO286" s="289">
        <f t="shared" si="40"/>
        <v>0</v>
      </c>
      <c r="BP286" s="289">
        <f t="shared" si="40"/>
        <v>0</v>
      </c>
      <c r="BQ286" s="289">
        <f t="shared" si="40"/>
        <v>0</v>
      </c>
      <c r="BR286" s="289">
        <f t="shared" si="40"/>
        <v>0</v>
      </c>
      <c r="BS286" s="289">
        <f t="shared" si="40"/>
        <v>0</v>
      </c>
      <c r="BT286" s="289">
        <f t="shared" si="40"/>
        <v>0</v>
      </c>
      <c r="BU286" s="289">
        <f t="shared" si="40"/>
        <v>0</v>
      </c>
      <c r="BV286" s="289">
        <f t="shared" si="40"/>
        <v>0</v>
      </c>
      <c r="BW286" s="289">
        <f t="shared" si="40"/>
        <v>0</v>
      </c>
      <c r="BX286" s="289">
        <f t="shared" si="40"/>
        <v>0</v>
      </c>
      <c r="BY286" s="289">
        <f>BY20-EQ20</f>
        <v>0</v>
      </c>
      <c r="CA286" s="289" t="e">
        <f>CA20-#REF!</f>
        <v>#REF!</v>
      </c>
      <c r="CB286" s="289">
        <f>CB20-ES20</f>
        <v>0</v>
      </c>
    </row>
    <row r="287" spans="13:80" hidden="1" x14ac:dyDescent="0.35">
      <c r="M287" s="289" t="e">
        <f>#REF!-#REF!</f>
        <v>#REF!</v>
      </c>
      <c r="N287" s="289" t="e">
        <f>#REF!-#REF!</f>
        <v>#REF!</v>
      </c>
      <c r="O287" s="289" t="e">
        <f>#REF!-#REF!</f>
        <v>#REF!</v>
      </c>
      <c r="P287" s="289" t="e">
        <f>#REF!-#REF!</f>
        <v>#REF!</v>
      </c>
      <c r="Q287" s="289" t="e">
        <f>#REF!-#REF!</f>
        <v>#REF!</v>
      </c>
      <c r="R287" s="289" t="e">
        <f>#REF!-#REF!</f>
        <v>#REF!</v>
      </c>
      <c r="S287" s="289" t="e">
        <f>#REF!-#REF!</f>
        <v>#REF!</v>
      </c>
      <c r="T287" s="289" t="e">
        <f>#REF!-#REF!</f>
        <v>#REF!</v>
      </c>
      <c r="U287" s="289" t="e">
        <f>#REF!-#REF!</f>
        <v>#REF!</v>
      </c>
      <c r="V287" s="289" t="e">
        <f>#REF!-#REF!</f>
        <v>#REF!</v>
      </c>
      <c r="W287" s="289" t="e">
        <f>#REF!-#REF!</f>
        <v>#REF!</v>
      </c>
      <c r="X287" s="289" t="e">
        <f>#REF!-#REF!</f>
        <v>#REF!</v>
      </c>
      <c r="Y287" s="289" t="e">
        <f>#REF!-#REF!</f>
        <v>#REF!</v>
      </c>
      <c r="Z287" s="289" t="e">
        <f>#REF!-#REF!</f>
        <v>#REF!</v>
      </c>
      <c r="AA287" s="289" t="e">
        <f>#REF!-#REF!</f>
        <v>#REF!</v>
      </c>
      <c r="AB287" s="289" t="e">
        <f>#REF!-#REF!</f>
        <v>#REF!</v>
      </c>
      <c r="AC287" s="289" t="e">
        <f>#REF!-#REF!</f>
        <v>#REF!</v>
      </c>
      <c r="AD287" s="289" t="e">
        <f>#REF!-#REF!</f>
        <v>#REF!</v>
      </c>
      <c r="AE287" s="289" t="e">
        <f>#REF!-#REF!</f>
        <v>#REF!</v>
      </c>
      <c r="AF287" s="289" t="e">
        <f>#REF!-#REF!</f>
        <v>#REF!</v>
      </c>
      <c r="AG287" s="289" t="e">
        <f>#REF!-#REF!</f>
        <v>#REF!</v>
      </c>
      <c r="AH287" s="289" t="e">
        <f>#REF!-#REF!</f>
        <v>#REF!</v>
      </c>
      <c r="AI287" s="289" t="e">
        <f>#REF!-#REF!</f>
        <v>#REF!</v>
      </c>
      <c r="AJ287" s="289" t="e">
        <f>#REF!-#REF!</f>
        <v>#REF!</v>
      </c>
      <c r="AK287" s="289" t="e">
        <f>#REF!-#REF!</f>
        <v>#REF!</v>
      </c>
      <c r="AL287" s="289" t="e">
        <f>#REF!-#REF!</f>
        <v>#REF!</v>
      </c>
      <c r="AM287" s="289" t="e">
        <f>#REF!-#REF!</f>
        <v>#REF!</v>
      </c>
      <c r="AN287" s="289" t="e">
        <f>#REF!-#REF!</f>
        <v>#REF!</v>
      </c>
      <c r="AO287" s="289" t="e">
        <f>#REF!-#REF!</f>
        <v>#REF!</v>
      </c>
      <c r="AP287" s="289" t="e">
        <f>#REF!-#REF!</f>
        <v>#REF!</v>
      </c>
      <c r="AQ287" s="289" t="e">
        <f>#REF!-#REF!</f>
        <v>#REF!</v>
      </c>
      <c r="AR287" s="289" t="e">
        <f>#REF!-#REF!</f>
        <v>#REF!</v>
      </c>
      <c r="AS287" s="289" t="e">
        <f>#REF!-#REF!</f>
        <v>#REF!</v>
      </c>
      <c r="AT287" s="289" t="e">
        <f>#REF!-#REF!</f>
        <v>#REF!</v>
      </c>
      <c r="AU287" s="289" t="e">
        <f>#REF!-#REF!</f>
        <v>#REF!</v>
      </c>
      <c r="AV287" s="289" t="e">
        <f>#REF!-#REF!</f>
        <v>#REF!</v>
      </c>
      <c r="AW287" s="289" t="e">
        <f>#REF!-#REF!</f>
        <v>#REF!</v>
      </c>
      <c r="AX287" s="289" t="e">
        <f>#REF!-#REF!</f>
        <v>#REF!</v>
      </c>
      <c r="AY287" s="289" t="e">
        <f>#REF!-#REF!</f>
        <v>#REF!</v>
      </c>
      <c r="AZ287" s="289" t="e">
        <f>#REF!-#REF!</f>
        <v>#REF!</v>
      </c>
      <c r="BA287" s="289" t="e">
        <f>#REF!-#REF!</f>
        <v>#REF!</v>
      </c>
      <c r="BB287" s="289" t="e">
        <f>#REF!-#REF!</f>
        <v>#REF!</v>
      </c>
      <c r="BC287" s="289" t="e">
        <f>#REF!-#REF!</f>
        <v>#REF!</v>
      </c>
      <c r="BD287" s="289" t="e">
        <f>#REF!-#REF!</f>
        <v>#REF!</v>
      </c>
      <c r="BE287" s="289" t="e">
        <f>#REF!-#REF!</f>
        <v>#REF!</v>
      </c>
      <c r="BF287" s="289" t="e">
        <f>#REF!-#REF!</f>
        <v>#REF!</v>
      </c>
      <c r="BG287" s="289" t="e">
        <f>#REF!-#REF!</f>
        <v>#REF!</v>
      </c>
      <c r="BH287" s="289" t="e">
        <f>#REF!-#REF!</f>
        <v>#REF!</v>
      </c>
      <c r="BI287" s="289" t="e">
        <f>#REF!-#REF!</f>
        <v>#REF!</v>
      </c>
      <c r="BJ287" s="289" t="e">
        <f>#REF!-#REF!</f>
        <v>#REF!</v>
      </c>
      <c r="BK287" s="289" t="e">
        <f>#REF!-#REF!</f>
        <v>#REF!</v>
      </c>
      <c r="BL287" s="289" t="e">
        <f>#REF!-#REF!</f>
        <v>#REF!</v>
      </c>
      <c r="BM287" s="289" t="e">
        <f>#REF!-#REF!</f>
        <v>#REF!</v>
      </c>
      <c r="BN287" s="289" t="e">
        <f>#REF!-#REF!</f>
        <v>#REF!</v>
      </c>
      <c r="BO287" s="289" t="e">
        <f>#REF!-#REF!</f>
        <v>#REF!</v>
      </c>
      <c r="BP287" s="289" t="e">
        <f>#REF!-#REF!</f>
        <v>#REF!</v>
      </c>
      <c r="BQ287" s="289" t="e">
        <f>#REF!-#REF!</f>
        <v>#REF!</v>
      </c>
      <c r="BR287" s="289" t="e">
        <f>#REF!-#REF!</f>
        <v>#REF!</v>
      </c>
      <c r="BS287" s="289" t="e">
        <f>#REF!-#REF!</f>
        <v>#REF!</v>
      </c>
      <c r="BT287" s="289" t="e">
        <f>#REF!-#REF!</f>
        <v>#REF!</v>
      </c>
      <c r="BU287" s="289" t="e">
        <f>#REF!-#REF!</f>
        <v>#REF!</v>
      </c>
      <c r="BV287" s="289" t="e">
        <f>#REF!-#REF!</f>
        <v>#REF!</v>
      </c>
      <c r="BW287" s="289" t="e">
        <f>#REF!-#REF!</f>
        <v>#REF!</v>
      </c>
      <c r="BX287" s="289" t="e">
        <f>#REF!-#REF!</f>
        <v>#REF!</v>
      </c>
      <c r="BY287" s="289" t="e">
        <f>#REF!-#REF!</f>
        <v>#REF!</v>
      </c>
      <c r="CA287" s="289" t="e">
        <f>#REF!-#REF!</f>
        <v>#REF!</v>
      </c>
      <c r="CB287" s="289" t="e">
        <f>#REF!-#REF!</f>
        <v>#REF!</v>
      </c>
    </row>
    <row r="288" spans="13:80" hidden="1" x14ac:dyDescent="0.35">
      <c r="M288" s="289">
        <f t="shared" ref="M288:BX289" si="41">M22-CE22</f>
        <v>0</v>
      </c>
      <c r="N288" s="289">
        <f t="shared" si="41"/>
        <v>0</v>
      </c>
      <c r="O288" s="289">
        <f t="shared" si="41"/>
        <v>0</v>
      </c>
      <c r="P288" s="289">
        <f t="shared" si="41"/>
        <v>0</v>
      </c>
      <c r="Q288" s="289">
        <f t="shared" si="41"/>
        <v>0</v>
      </c>
      <c r="R288" s="289">
        <f t="shared" si="41"/>
        <v>0</v>
      </c>
      <c r="S288" s="289">
        <f t="shared" si="41"/>
        <v>0</v>
      </c>
      <c r="T288" s="289">
        <f t="shared" si="41"/>
        <v>0</v>
      </c>
      <c r="U288" s="289">
        <f t="shared" si="41"/>
        <v>0</v>
      </c>
      <c r="V288" s="289">
        <f t="shared" si="41"/>
        <v>0</v>
      </c>
      <c r="W288" s="289">
        <f t="shared" si="41"/>
        <v>0</v>
      </c>
      <c r="X288" s="289">
        <f t="shared" si="41"/>
        <v>0</v>
      </c>
      <c r="Y288" s="289">
        <f t="shared" si="41"/>
        <v>0</v>
      </c>
      <c r="Z288" s="289">
        <f t="shared" si="41"/>
        <v>0</v>
      </c>
      <c r="AA288" s="289">
        <f t="shared" si="41"/>
        <v>0</v>
      </c>
      <c r="AB288" s="289">
        <f t="shared" si="41"/>
        <v>0</v>
      </c>
      <c r="AC288" s="289">
        <f t="shared" si="41"/>
        <v>0</v>
      </c>
      <c r="AD288" s="289">
        <f t="shared" si="41"/>
        <v>0</v>
      </c>
      <c r="AE288" s="289">
        <f t="shared" si="41"/>
        <v>0</v>
      </c>
      <c r="AF288" s="289">
        <f t="shared" si="41"/>
        <v>0</v>
      </c>
      <c r="AG288" s="289">
        <f t="shared" si="41"/>
        <v>0</v>
      </c>
      <c r="AH288" s="289">
        <f t="shared" si="41"/>
        <v>0</v>
      </c>
      <c r="AI288" s="289">
        <f t="shared" si="41"/>
        <v>0</v>
      </c>
      <c r="AJ288" s="289">
        <f t="shared" si="41"/>
        <v>0</v>
      </c>
      <c r="AK288" s="289">
        <f t="shared" si="41"/>
        <v>0</v>
      </c>
      <c r="AL288" s="289">
        <f t="shared" si="41"/>
        <v>0</v>
      </c>
      <c r="AM288" s="289">
        <f t="shared" si="41"/>
        <v>0</v>
      </c>
      <c r="AN288" s="289">
        <f t="shared" si="41"/>
        <v>0</v>
      </c>
      <c r="AO288" s="289">
        <f t="shared" si="41"/>
        <v>0</v>
      </c>
      <c r="AP288" s="289">
        <f t="shared" si="41"/>
        <v>0</v>
      </c>
      <c r="AQ288" s="289">
        <f t="shared" si="41"/>
        <v>0</v>
      </c>
      <c r="AR288" s="289">
        <f t="shared" si="41"/>
        <v>0</v>
      </c>
      <c r="AS288" s="289">
        <f t="shared" si="41"/>
        <v>0</v>
      </c>
      <c r="AT288" s="289">
        <f t="shared" si="41"/>
        <v>0</v>
      </c>
      <c r="AU288" s="289">
        <f t="shared" si="41"/>
        <v>0</v>
      </c>
      <c r="AV288" s="289">
        <f t="shared" si="41"/>
        <v>0</v>
      </c>
      <c r="AW288" s="289">
        <f t="shared" si="41"/>
        <v>0</v>
      </c>
      <c r="AX288" s="289">
        <f t="shared" si="41"/>
        <v>0</v>
      </c>
      <c r="AY288" s="289">
        <f t="shared" si="41"/>
        <v>0</v>
      </c>
      <c r="AZ288" s="289">
        <f t="shared" si="41"/>
        <v>0</v>
      </c>
      <c r="BA288" s="289">
        <f t="shared" si="41"/>
        <v>0</v>
      </c>
      <c r="BB288" s="289">
        <f t="shared" si="41"/>
        <v>0</v>
      </c>
      <c r="BC288" s="289">
        <f t="shared" si="41"/>
        <v>0</v>
      </c>
      <c r="BD288" s="289">
        <f t="shared" si="41"/>
        <v>0</v>
      </c>
      <c r="BE288" s="289">
        <f t="shared" si="41"/>
        <v>0</v>
      </c>
      <c r="BF288" s="289">
        <f t="shared" si="41"/>
        <v>0</v>
      </c>
      <c r="BG288" s="289">
        <f t="shared" si="41"/>
        <v>0</v>
      </c>
      <c r="BH288" s="289">
        <f t="shared" si="41"/>
        <v>0</v>
      </c>
      <c r="BI288" s="289">
        <f t="shared" si="41"/>
        <v>0</v>
      </c>
      <c r="BJ288" s="289">
        <f t="shared" si="41"/>
        <v>0</v>
      </c>
      <c r="BK288" s="289">
        <f t="shared" si="41"/>
        <v>0</v>
      </c>
      <c r="BL288" s="289">
        <f t="shared" si="41"/>
        <v>0</v>
      </c>
      <c r="BM288" s="289">
        <f t="shared" si="41"/>
        <v>0</v>
      </c>
      <c r="BN288" s="289">
        <f t="shared" si="41"/>
        <v>0</v>
      </c>
      <c r="BO288" s="289">
        <f t="shared" si="41"/>
        <v>0</v>
      </c>
      <c r="BP288" s="289">
        <f t="shared" si="41"/>
        <v>0</v>
      </c>
      <c r="BQ288" s="289">
        <f t="shared" si="41"/>
        <v>0</v>
      </c>
      <c r="BR288" s="289">
        <f t="shared" si="41"/>
        <v>0</v>
      </c>
      <c r="BS288" s="289">
        <f t="shared" si="41"/>
        <v>0</v>
      </c>
      <c r="BT288" s="289">
        <f t="shared" si="41"/>
        <v>0</v>
      </c>
      <c r="BU288" s="289">
        <f t="shared" si="41"/>
        <v>0</v>
      </c>
      <c r="BV288" s="289">
        <f t="shared" si="41"/>
        <v>0</v>
      </c>
      <c r="BW288" s="289">
        <f t="shared" si="41"/>
        <v>0</v>
      </c>
      <c r="BX288" s="289">
        <f t="shared" si="41"/>
        <v>0</v>
      </c>
      <c r="BY288" s="289">
        <f t="shared" ref="BU288:BY289" si="42">BY22-EQ22</f>
        <v>0</v>
      </c>
      <c r="CA288" s="289" t="e">
        <f>CA22-#REF!</f>
        <v>#REF!</v>
      </c>
      <c r="CB288" s="289">
        <f>CB22-ES22</f>
        <v>0</v>
      </c>
    </row>
    <row r="289" spans="13:80" hidden="1" x14ac:dyDescent="0.35">
      <c r="M289" s="289">
        <f t="shared" si="41"/>
        <v>0</v>
      </c>
      <c r="N289" s="289">
        <f t="shared" si="41"/>
        <v>0</v>
      </c>
      <c r="O289" s="289">
        <f t="shared" si="41"/>
        <v>0</v>
      </c>
      <c r="P289" s="289">
        <f t="shared" si="41"/>
        <v>0</v>
      </c>
      <c r="Q289" s="289">
        <f t="shared" si="41"/>
        <v>0</v>
      </c>
      <c r="R289" s="289">
        <f t="shared" si="41"/>
        <v>0</v>
      </c>
      <c r="S289" s="289">
        <f t="shared" si="41"/>
        <v>0</v>
      </c>
      <c r="T289" s="289">
        <f t="shared" si="41"/>
        <v>0</v>
      </c>
      <c r="U289" s="289">
        <f t="shared" si="41"/>
        <v>0</v>
      </c>
      <c r="V289" s="289">
        <f t="shared" si="41"/>
        <v>0</v>
      </c>
      <c r="W289" s="289">
        <f t="shared" si="41"/>
        <v>0</v>
      </c>
      <c r="X289" s="289">
        <f t="shared" si="41"/>
        <v>0</v>
      </c>
      <c r="Y289" s="289">
        <f t="shared" si="41"/>
        <v>0</v>
      </c>
      <c r="Z289" s="289">
        <f t="shared" si="41"/>
        <v>0</v>
      </c>
      <c r="AA289" s="289">
        <f t="shared" si="41"/>
        <v>0</v>
      </c>
      <c r="AB289" s="289">
        <f t="shared" si="41"/>
        <v>0</v>
      </c>
      <c r="AC289" s="289">
        <f t="shared" si="41"/>
        <v>0</v>
      </c>
      <c r="AD289" s="289">
        <f t="shared" si="41"/>
        <v>0</v>
      </c>
      <c r="AE289" s="289">
        <f t="shared" si="41"/>
        <v>0</v>
      </c>
      <c r="AF289" s="289">
        <f t="shared" si="41"/>
        <v>0</v>
      </c>
      <c r="AG289" s="289">
        <f t="shared" si="41"/>
        <v>0</v>
      </c>
      <c r="AH289" s="289">
        <f t="shared" si="41"/>
        <v>0</v>
      </c>
      <c r="AI289" s="289">
        <f t="shared" si="41"/>
        <v>0</v>
      </c>
      <c r="AJ289" s="289">
        <f t="shared" si="41"/>
        <v>0</v>
      </c>
      <c r="AK289" s="289">
        <f t="shared" si="41"/>
        <v>0</v>
      </c>
      <c r="AL289" s="289">
        <f t="shared" si="41"/>
        <v>0</v>
      </c>
      <c r="AM289" s="289">
        <f t="shared" si="41"/>
        <v>0</v>
      </c>
      <c r="AN289" s="289">
        <f t="shared" si="41"/>
        <v>0</v>
      </c>
      <c r="AO289" s="289">
        <f t="shared" si="41"/>
        <v>0</v>
      </c>
      <c r="AP289" s="289">
        <f t="shared" si="41"/>
        <v>0</v>
      </c>
      <c r="AQ289" s="289">
        <f t="shared" si="41"/>
        <v>0</v>
      </c>
      <c r="AR289" s="289">
        <f t="shared" si="41"/>
        <v>0</v>
      </c>
      <c r="AS289" s="289">
        <f t="shared" si="41"/>
        <v>0</v>
      </c>
      <c r="AT289" s="289">
        <f t="shared" si="41"/>
        <v>0</v>
      </c>
      <c r="AU289" s="289">
        <f t="shared" si="41"/>
        <v>0</v>
      </c>
      <c r="AV289" s="289">
        <f t="shared" si="41"/>
        <v>0</v>
      </c>
      <c r="AW289" s="289">
        <f t="shared" si="41"/>
        <v>0</v>
      </c>
      <c r="AX289" s="289">
        <f t="shared" si="41"/>
        <v>0</v>
      </c>
      <c r="AY289" s="289">
        <f t="shared" si="41"/>
        <v>0</v>
      </c>
      <c r="AZ289" s="289">
        <f t="shared" si="41"/>
        <v>0</v>
      </c>
      <c r="BA289" s="289">
        <f t="shared" si="41"/>
        <v>0</v>
      </c>
      <c r="BB289" s="289">
        <f t="shared" si="41"/>
        <v>0</v>
      </c>
      <c r="BC289" s="289">
        <f t="shared" si="41"/>
        <v>0</v>
      </c>
      <c r="BD289" s="289">
        <f t="shared" si="41"/>
        <v>0</v>
      </c>
      <c r="BE289" s="289">
        <f t="shared" si="41"/>
        <v>0</v>
      </c>
      <c r="BF289" s="289">
        <f t="shared" si="41"/>
        <v>0</v>
      </c>
      <c r="BG289" s="289">
        <f t="shared" si="41"/>
        <v>0</v>
      </c>
      <c r="BH289" s="289">
        <f t="shared" si="41"/>
        <v>0</v>
      </c>
      <c r="BI289" s="289">
        <f t="shared" si="41"/>
        <v>0</v>
      </c>
      <c r="BJ289" s="289">
        <f t="shared" si="41"/>
        <v>0</v>
      </c>
      <c r="BK289" s="289">
        <f t="shared" si="41"/>
        <v>0</v>
      </c>
      <c r="BL289" s="289">
        <f t="shared" si="41"/>
        <v>0</v>
      </c>
      <c r="BM289" s="289">
        <f t="shared" si="41"/>
        <v>0</v>
      </c>
      <c r="BN289" s="289">
        <f t="shared" si="41"/>
        <v>0</v>
      </c>
      <c r="BO289" s="289">
        <f t="shared" si="41"/>
        <v>0</v>
      </c>
      <c r="BP289" s="289">
        <f t="shared" si="41"/>
        <v>0</v>
      </c>
      <c r="BQ289" s="289">
        <f t="shared" si="41"/>
        <v>0</v>
      </c>
      <c r="BR289" s="289">
        <f t="shared" si="41"/>
        <v>0</v>
      </c>
      <c r="BS289" s="289">
        <f t="shared" si="41"/>
        <v>0</v>
      </c>
      <c r="BT289" s="289">
        <f t="shared" si="41"/>
        <v>0</v>
      </c>
      <c r="BU289" s="289">
        <f t="shared" si="42"/>
        <v>0</v>
      </c>
      <c r="BV289" s="289">
        <f t="shared" si="42"/>
        <v>0</v>
      </c>
      <c r="BW289" s="289">
        <f t="shared" si="42"/>
        <v>0</v>
      </c>
      <c r="BX289" s="289">
        <f t="shared" si="42"/>
        <v>0</v>
      </c>
      <c r="BY289" s="289">
        <f t="shared" si="42"/>
        <v>0</v>
      </c>
      <c r="CA289" s="289" t="e">
        <f>CA23-#REF!</f>
        <v>#REF!</v>
      </c>
      <c r="CB289" s="289">
        <f>CB23-ES23</f>
        <v>0</v>
      </c>
    </row>
    <row r="290" spans="13:80" hidden="1" x14ac:dyDescent="0.35">
      <c r="M290" s="289" t="e">
        <f>#REF!-#REF!</f>
        <v>#REF!</v>
      </c>
      <c r="N290" s="289" t="e">
        <f>#REF!-#REF!</f>
        <v>#REF!</v>
      </c>
      <c r="O290" s="289" t="e">
        <f>#REF!-#REF!</f>
        <v>#REF!</v>
      </c>
      <c r="P290" s="289" t="e">
        <f>#REF!-#REF!</f>
        <v>#REF!</v>
      </c>
      <c r="Q290" s="289" t="e">
        <f>#REF!-#REF!</f>
        <v>#REF!</v>
      </c>
      <c r="R290" s="289" t="e">
        <f>#REF!-#REF!</f>
        <v>#REF!</v>
      </c>
      <c r="S290" s="289" t="e">
        <f>#REF!-#REF!</f>
        <v>#REF!</v>
      </c>
      <c r="T290" s="289" t="e">
        <f>#REF!-#REF!</f>
        <v>#REF!</v>
      </c>
      <c r="U290" s="289" t="e">
        <f>#REF!-#REF!</f>
        <v>#REF!</v>
      </c>
      <c r="V290" s="289" t="e">
        <f>#REF!-#REF!</f>
        <v>#REF!</v>
      </c>
      <c r="W290" s="289" t="e">
        <f>#REF!-#REF!</f>
        <v>#REF!</v>
      </c>
      <c r="X290" s="289" t="e">
        <f>#REF!-#REF!</f>
        <v>#REF!</v>
      </c>
      <c r="Y290" s="289" t="e">
        <f>#REF!-#REF!</f>
        <v>#REF!</v>
      </c>
      <c r="Z290" s="289" t="e">
        <f>#REF!-#REF!</f>
        <v>#REF!</v>
      </c>
      <c r="AA290" s="289" t="e">
        <f>#REF!-#REF!</f>
        <v>#REF!</v>
      </c>
      <c r="AB290" s="289" t="e">
        <f>#REF!-#REF!</f>
        <v>#REF!</v>
      </c>
      <c r="AC290" s="289" t="e">
        <f>#REF!-#REF!</f>
        <v>#REF!</v>
      </c>
      <c r="AD290" s="289" t="e">
        <f>#REF!-#REF!</f>
        <v>#REF!</v>
      </c>
      <c r="AE290" s="289" t="e">
        <f>#REF!-#REF!</f>
        <v>#REF!</v>
      </c>
      <c r="AF290" s="289" t="e">
        <f>#REF!-#REF!</f>
        <v>#REF!</v>
      </c>
      <c r="AG290" s="289" t="e">
        <f>#REF!-#REF!</f>
        <v>#REF!</v>
      </c>
      <c r="AH290" s="289" t="e">
        <f>#REF!-#REF!</f>
        <v>#REF!</v>
      </c>
      <c r="AI290" s="289" t="e">
        <f>#REF!-#REF!</f>
        <v>#REF!</v>
      </c>
      <c r="AJ290" s="289" t="e">
        <f>#REF!-#REF!</f>
        <v>#REF!</v>
      </c>
      <c r="AK290" s="289" t="e">
        <f>#REF!-#REF!</f>
        <v>#REF!</v>
      </c>
      <c r="AL290" s="289" t="e">
        <f>#REF!-#REF!</f>
        <v>#REF!</v>
      </c>
      <c r="AM290" s="289" t="e">
        <f>#REF!-#REF!</f>
        <v>#REF!</v>
      </c>
      <c r="AN290" s="289" t="e">
        <f>#REF!-#REF!</f>
        <v>#REF!</v>
      </c>
      <c r="AO290" s="289" t="e">
        <f>#REF!-#REF!</f>
        <v>#REF!</v>
      </c>
      <c r="AP290" s="289" t="e">
        <f>#REF!-#REF!</f>
        <v>#REF!</v>
      </c>
      <c r="AQ290" s="289" t="e">
        <f>#REF!-#REF!</f>
        <v>#REF!</v>
      </c>
      <c r="AR290" s="289" t="e">
        <f>#REF!-#REF!</f>
        <v>#REF!</v>
      </c>
      <c r="AS290" s="289" t="e">
        <f>#REF!-#REF!</f>
        <v>#REF!</v>
      </c>
      <c r="AT290" s="289" t="e">
        <f>#REF!-#REF!</f>
        <v>#REF!</v>
      </c>
      <c r="AU290" s="289" t="e">
        <f>#REF!-#REF!</f>
        <v>#REF!</v>
      </c>
      <c r="AV290" s="289" t="e">
        <f>#REF!-#REF!</f>
        <v>#REF!</v>
      </c>
      <c r="AW290" s="289" t="e">
        <f>#REF!-#REF!</f>
        <v>#REF!</v>
      </c>
      <c r="AX290" s="289" t="e">
        <f>#REF!-#REF!</f>
        <v>#REF!</v>
      </c>
      <c r="AY290" s="289" t="e">
        <f>#REF!-#REF!</f>
        <v>#REF!</v>
      </c>
      <c r="AZ290" s="289" t="e">
        <f>#REF!-#REF!</f>
        <v>#REF!</v>
      </c>
      <c r="BA290" s="289" t="e">
        <f>#REF!-#REF!</f>
        <v>#REF!</v>
      </c>
      <c r="BB290" s="289" t="e">
        <f>#REF!-#REF!</f>
        <v>#REF!</v>
      </c>
      <c r="BC290" s="289" t="e">
        <f>#REF!-#REF!</f>
        <v>#REF!</v>
      </c>
      <c r="BD290" s="289" t="e">
        <f>#REF!-#REF!</f>
        <v>#REF!</v>
      </c>
      <c r="BE290" s="289" t="e">
        <f>#REF!-#REF!</f>
        <v>#REF!</v>
      </c>
      <c r="BF290" s="289" t="e">
        <f>#REF!-#REF!</f>
        <v>#REF!</v>
      </c>
      <c r="BG290" s="289" t="e">
        <f>#REF!-#REF!</f>
        <v>#REF!</v>
      </c>
      <c r="BH290" s="289" t="e">
        <f>#REF!-#REF!</f>
        <v>#REF!</v>
      </c>
      <c r="BI290" s="289" t="e">
        <f>#REF!-#REF!</f>
        <v>#REF!</v>
      </c>
      <c r="BJ290" s="289" t="e">
        <f>#REF!-#REF!</f>
        <v>#REF!</v>
      </c>
      <c r="BK290" s="289" t="e">
        <f>#REF!-#REF!</f>
        <v>#REF!</v>
      </c>
      <c r="BL290" s="289" t="e">
        <f>#REF!-#REF!</f>
        <v>#REF!</v>
      </c>
      <c r="BM290" s="289" t="e">
        <f>#REF!-#REF!</f>
        <v>#REF!</v>
      </c>
      <c r="BN290" s="289" t="e">
        <f>#REF!-#REF!</f>
        <v>#REF!</v>
      </c>
      <c r="BO290" s="289" t="e">
        <f>#REF!-#REF!</f>
        <v>#REF!</v>
      </c>
      <c r="BP290" s="289" t="e">
        <f>#REF!-#REF!</f>
        <v>#REF!</v>
      </c>
      <c r="BQ290" s="289" t="e">
        <f>#REF!-#REF!</f>
        <v>#REF!</v>
      </c>
      <c r="BR290" s="289" t="e">
        <f>#REF!-#REF!</f>
        <v>#REF!</v>
      </c>
      <c r="BS290" s="289" t="e">
        <f>#REF!-#REF!</f>
        <v>#REF!</v>
      </c>
      <c r="BT290" s="289" t="e">
        <f>#REF!-#REF!</f>
        <v>#REF!</v>
      </c>
      <c r="BU290" s="289" t="e">
        <f>#REF!-#REF!</f>
        <v>#REF!</v>
      </c>
      <c r="BV290" s="289" t="e">
        <f>#REF!-#REF!</f>
        <v>#REF!</v>
      </c>
      <c r="BW290" s="289" t="e">
        <f>#REF!-#REF!</f>
        <v>#REF!</v>
      </c>
      <c r="BX290" s="289" t="e">
        <f>#REF!-#REF!</f>
        <v>#REF!</v>
      </c>
      <c r="BY290" s="289" t="e">
        <f>#REF!-#REF!</f>
        <v>#REF!</v>
      </c>
      <c r="CA290" s="289" t="e">
        <f>#REF!-#REF!</f>
        <v>#REF!</v>
      </c>
      <c r="CB290" s="289" t="e">
        <f>#REF!-#REF!</f>
        <v>#REF!</v>
      </c>
    </row>
    <row r="291" spans="13:80" hidden="1" x14ac:dyDescent="0.35">
      <c r="M291" s="289">
        <f t="shared" ref="M291:BX294" si="43">M24-CE24</f>
        <v>0</v>
      </c>
      <c r="N291" s="289">
        <f t="shared" si="43"/>
        <v>0</v>
      </c>
      <c r="O291" s="289">
        <f t="shared" si="43"/>
        <v>0</v>
      </c>
      <c r="P291" s="289">
        <f t="shared" si="43"/>
        <v>0</v>
      </c>
      <c r="Q291" s="289">
        <f t="shared" si="43"/>
        <v>0</v>
      </c>
      <c r="R291" s="289">
        <f t="shared" si="43"/>
        <v>0</v>
      </c>
      <c r="S291" s="289">
        <f t="shared" si="43"/>
        <v>0</v>
      </c>
      <c r="T291" s="289">
        <f t="shared" si="43"/>
        <v>0</v>
      </c>
      <c r="U291" s="289">
        <f t="shared" si="43"/>
        <v>0</v>
      </c>
      <c r="V291" s="289">
        <f t="shared" si="43"/>
        <v>0</v>
      </c>
      <c r="W291" s="289">
        <f t="shared" si="43"/>
        <v>0</v>
      </c>
      <c r="X291" s="289">
        <f t="shared" si="43"/>
        <v>0</v>
      </c>
      <c r="Y291" s="289">
        <f t="shared" si="43"/>
        <v>0</v>
      </c>
      <c r="Z291" s="289">
        <f t="shared" si="43"/>
        <v>0</v>
      </c>
      <c r="AA291" s="289">
        <f t="shared" si="43"/>
        <v>0</v>
      </c>
      <c r="AB291" s="289">
        <f t="shared" si="43"/>
        <v>0</v>
      </c>
      <c r="AC291" s="289">
        <f t="shared" si="43"/>
        <v>0</v>
      </c>
      <c r="AD291" s="289">
        <f t="shared" si="43"/>
        <v>0</v>
      </c>
      <c r="AE291" s="289">
        <f t="shared" si="43"/>
        <v>0</v>
      </c>
      <c r="AF291" s="289">
        <f t="shared" si="43"/>
        <v>0</v>
      </c>
      <c r="AG291" s="289">
        <f t="shared" si="43"/>
        <v>0</v>
      </c>
      <c r="AH291" s="289">
        <f t="shared" si="43"/>
        <v>0</v>
      </c>
      <c r="AI291" s="289">
        <f t="shared" si="43"/>
        <v>0</v>
      </c>
      <c r="AJ291" s="289">
        <f t="shared" si="43"/>
        <v>0</v>
      </c>
      <c r="AK291" s="289">
        <f t="shared" si="43"/>
        <v>0</v>
      </c>
      <c r="AL291" s="289">
        <f t="shared" si="43"/>
        <v>0</v>
      </c>
      <c r="AM291" s="289">
        <f t="shared" si="43"/>
        <v>0</v>
      </c>
      <c r="AN291" s="289">
        <f t="shared" si="43"/>
        <v>0</v>
      </c>
      <c r="AO291" s="289">
        <f t="shared" si="43"/>
        <v>0</v>
      </c>
      <c r="AP291" s="289">
        <f t="shared" si="43"/>
        <v>0</v>
      </c>
      <c r="AQ291" s="289">
        <f t="shared" si="43"/>
        <v>0</v>
      </c>
      <c r="AR291" s="289">
        <f t="shared" si="43"/>
        <v>0</v>
      </c>
      <c r="AS291" s="289">
        <f t="shared" si="43"/>
        <v>0</v>
      </c>
      <c r="AT291" s="289">
        <f t="shared" si="43"/>
        <v>0</v>
      </c>
      <c r="AU291" s="289">
        <f t="shared" si="43"/>
        <v>0</v>
      </c>
      <c r="AV291" s="289">
        <f t="shared" si="43"/>
        <v>0</v>
      </c>
      <c r="AW291" s="289">
        <f t="shared" si="43"/>
        <v>0</v>
      </c>
      <c r="AX291" s="289">
        <f t="shared" si="43"/>
        <v>0</v>
      </c>
      <c r="AY291" s="289">
        <f t="shared" si="43"/>
        <v>0</v>
      </c>
      <c r="AZ291" s="289">
        <f t="shared" si="43"/>
        <v>0</v>
      </c>
      <c r="BA291" s="289">
        <f t="shared" si="43"/>
        <v>0</v>
      </c>
      <c r="BB291" s="289">
        <f t="shared" si="43"/>
        <v>0</v>
      </c>
      <c r="BC291" s="289">
        <f t="shared" si="43"/>
        <v>0</v>
      </c>
      <c r="BD291" s="289">
        <f t="shared" si="43"/>
        <v>0</v>
      </c>
      <c r="BE291" s="289">
        <f t="shared" si="43"/>
        <v>0</v>
      </c>
      <c r="BF291" s="289">
        <f t="shared" si="43"/>
        <v>0</v>
      </c>
      <c r="BG291" s="289">
        <f t="shared" si="43"/>
        <v>0</v>
      </c>
      <c r="BH291" s="289">
        <f t="shared" si="43"/>
        <v>0</v>
      </c>
      <c r="BI291" s="289">
        <f t="shared" si="43"/>
        <v>0</v>
      </c>
      <c r="BJ291" s="289">
        <f t="shared" si="43"/>
        <v>0</v>
      </c>
      <c r="BK291" s="289">
        <f t="shared" si="43"/>
        <v>0</v>
      </c>
      <c r="BL291" s="289">
        <f t="shared" si="43"/>
        <v>0</v>
      </c>
      <c r="BM291" s="289">
        <f t="shared" si="43"/>
        <v>0</v>
      </c>
      <c r="BN291" s="289">
        <f t="shared" si="43"/>
        <v>0</v>
      </c>
      <c r="BO291" s="289">
        <f t="shared" si="43"/>
        <v>0</v>
      </c>
      <c r="BP291" s="289">
        <f t="shared" si="43"/>
        <v>0</v>
      </c>
      <c r="BQ291" s="289">
        <f t="shared" si="43"/>
        <v>0</v>
      </c>
      <c r="BR291" s="289">
        <f t="shared" si="43"/>
        <v>0</v>
      </c>
      <c r="BS291" s="289">
        <f t="shared" si="43"/>
        <v>0</v>
      </c>
      <c r="BT291" s="289">
        <f t="shared" si="43"/>
        <v>0</v>
      </c>
      <c r="BU291" s="289">
        <f t="shared" si="43"/>
        <v>0</v>
      </c>
      <c r="BV291" s="289">
        <f t="shared" si="43"/>
        <v>0</v>
      </c>
      <c r="BW291" s="289">
        <f t="shared" si="43"/>
        <v>0</v>
      </c>
      <c r="BX291" s="289">
        <f t="shared" si="43"/>
        <v>0</v>
      </c>
      <c r="BY291" s="289">
        <f t="shared" ref="BU291:BY294" si="44">BY24-EQ24</f>
        <v>0</v>
      </c>
      <c r="CA291" s="289" t="e">
        <f>CA24-#REF!</f>
        <v>#REF!</v>
      </c>
      <c r="CB291" s="289">
        <f>CB24-ES24</f>
        <v>0</v>
      </c>
    </row>
    <row r="292" spans="13:80" hidden="1" x14ac:dyDescent="0.35">
      <c r="M292" s="289">
        <f t="shared" si="43"/>
        <v>0</v>
      </c>
      <c r="N292" s="289">
        <f t="shared" si="43"/>
        <v>0</v>
      </c>
      <c r="O292" s="289">
        <f t="shared" si="43"/>
        <v>0</v>
      </c>
      <c r="P292" s="289">
        <f t="shared" si="43"/>
        <v>0</v>
      </c>
      <c r="Q292" s="289">
        <f t="shared" si="43"/>
        <v>0</v>
      </c>
      <c r="R292" s="289">
        <f t="shared" si="43"/>
        <v>0</v>
      </c>
      <c r="S292" s="289">
        <f t="shared" si="43"/>
        <v>0</v>
      </c>
      <c r="T292" s="289">
        <f t="shared" si="43"/>
        <v>0</v>
      </c>
      <c r="U292" s="289">
        <f t="shared" si="43"/>
        <v>0</v>
      </c>
      <c r="V292" s="289">
        <f t="shared" si="43"/>
        <v>0</v>
      </c>
      <c r="W292" s="289">
        <f t="shared" si="43"/>
        <v>0</v>
      </c>
      <c r="X292" s="289">
        <f t="shared" si="43"/>
        <v>0</v>
      </c>
      <c r="Y292" s="289">
        <f t="shared" si="43"/>
        <v>0</v>
      </c>
      <c r="Z292" s="289">
        <f t="shared" si="43"/>
        <v>0</v>
      </c>
      <c r="AA292" s="289">
        <f t="shared" si="43"/>
        <v>0</v>
      </c>
      <c r="AB292" s="289">
        <f t="shared" si="43"/>
        <v>0</v>
      </c>
      <c r="AC292" s="289">
        <f t="shared" si="43"/>
        <v>0</v>
      </c>
      <c r="AD292" s="289">
        <f t="shared" si="43"/>
        <v>0</v>
      </c>
      <c r="AE292" s="289">
        <f t="shared" si="43"/>
        <v>0</v>
      </c>
      <c r="AF292" s="289">
        <f t="shared" si="43"/>
        <v>0</v>
      </c>
      <c r="AG292" s="289">
        <f t="shared" si="43"/>
        <v>0</v>
      </c>
      <c r="AH292" s="289">
        <f t="shared" si="43"/>
        <v>0</v>
      </c>
      <c r="AI292" s="289">
        <f t="shared" si="43"/>
        <v>0</v>
      </c>
      <c r="AJ292" s="289">
        <f t="shared" si="43"/>
        <v>0</v>
      </c>
      <c r="AK292" s="289">
        <f t="shared" si="43"/>
        <v>0</v>
      </c>
      <c r="AL292" s="289">
        <f t="shared" si="43"/>
        <v>0</v>
      </c>
      <c r="AM292" s="289">
        <f t="shared" si="43"/>
        <v>0</v>
      </c>
      <c r="AN292" s="289">
        <f t="shared" si="43"/>
        <v>0</v>
      </c>
      <c r="AO292" s="289">
        <f t="shared" si="43"/>
        <v>0</v>
      </c>
      <c r="AP292" s="289">
        <f t="shared" si="43"/>
        <v>0</v>
      </c>
      <c r="AQ292" s="289">
        <f t="shared" si="43"/>
        <v>0</v>
      </c>
      <c r="AR292" s="289">
        <f t="shared" si="43"/>
        <v>0</v>
      </c>
      <c r="AS292" s="289">
        <f t="shared" si="43"/>
        <v>0</v>
      </c>
      <c r="AT292" s="289">
        <f t="shared" si="43"/>
        <v>0</v>
      </c>
      <c r="AU292" s="289">
        <f t="shared" si="43"/>
        <v>0</v>
      </c>
      <c r="AV292" s="289">
        <f t="shared" si="43"/>
        <v>0</v>
      </c>
      <c r="AW292" s="289">
        <f t="shared" si="43"/>
        <v>0</v>
      </c>
      <c r="AX292" s="289">
        <f t="shared" si="43"/>
        <v>0</v>
      </c>
      <c r="AY292" s="289">
        <f t="shared" si="43"/>
        <v>0</v>
      </c>
      <c r="AZ292" s="289">
        <f t="shared" si="43"/>
        <v>0</v>
      </c>
      <c r="BA292" s="289">
        <f t="shared" si="43"/>
        <v>0</v>
      </c>
      <c r="BB292" s="289">
        <f t="shared" si="43"/>
        <v>0</v>
      </c>
      <c r="BC292" s="289">
        <f t="shared" si="43"/>
        <v>0</v>
      </c>
      <c r="BD292" s="289">
        <f t="shared" si="43"/>
        <v>0</v>
      </c>
      <c r="BE292" s="289">
        <f t="shared" si="43"/>
        <v>0</v>
      </c>
      <c r="BF292" s="289">
        <f t="shared" si="43"/>
        <v>0</v>
      </c>
      <c r="BG292" s="289">
        <f t="shared" si="43"/>
        <v>0</v>
      </c>
      <c r="BH292" s="289">
        <f t="shared" si="43"/>
        <v>0</v>
      </c>
      <c r="BI292" s="289">
        <f t="shared" si="43"/>
        <v>0</v>
      </c>
      <c r="BJ292" s="289">
        <f t="shared" si="43"/>
        <v>0</v>
      </c>
      <c r="BK292" s="289">
        <f t="shared" si="43"/>
        <v>0</v>
      </c>
      <c r="BL292" s="289">
        <f t="shared" si="43"/>
        <v>0</v>
      </c>
      <c r="BM292" s="289">
        <f t="shared" si="43"/>
        <v>0</v>
      </c>
      <c r="BN292" s="289">
        <f t="shared" si="43"/>
        <v>0</v>
      </c>
      <c r="BO292" s="289">
        <f t="shared" si="43"/>
        <v>0</v>
      </c>
      <c r="BP292" s="289">
        <f t="shared" si="43"/>
        <v>0</v>
      </c>
      <c r="BQ292" s="289">
        <f t="shared" si="43"/>
        <v>0</v>
      </c>
      <c r="BR292" s="289">
        <f t="shared" si="43"/>
        <v>0</v>
      </c>
      <c r="BS292" s="289">
        <f t="shared" si="43"/>
        <v>0</v>
      </c>
      <c r="BT292" s="289">
        <f t="shared" si="43"/>
        <v>0</v>
      </c>
      <c r="BU292" s="289">
        <f t="shared" si="44"/>
        <v>0</v>
      </c>
      <c r="BV292" s="289">
        <f t="shared" si="44"/>
        <v>0</v>
      </c>
      <c r="BW292" s="289">
        <f t="shared" si="44"/>
        <v>0</v>
      </c>
      <c r="BX292" s="289">
        <f t="shared" si="44"/>
        <v>0</v>
      </c>
      <c r="BY292" s="289">
        <f t="shared" si="44"/>
        <v>0</v>
      </c>
      <c r="CA292" s="289" t="e">
        <f>CA25-#REF!</f>
        <v>#REF!</v>
      </c>
      <c r="CB292" s="289">
        <f>CB25-ES25</f>
        <v>0</v>
      </c>
    </row>
    <row r="293" spans="13:80" hidden="1" x14ac:dyDescent="0.35">
      <c r="M293" s="289">
        <f t="shared" si="43"/>
        <v>0</v>
      </c>
      <c r="N293" s="289">
        <f t="shared" si="43"/>
        <v>0</v>
      </c>
      <c r="O293" s="289">
        <f t="shared" si="43"/>
        <v>0</v>
      </c>
      <c r="P293" s="289">
        <f t="shared" si="43"/>
        <v>0</v>
      </c>
      <c r="Q293" s="289">
        <f t="shared" si="43"/>
        <v>0</v>
      </c>
      <c r="R293" s="289">
        <f t="shared" si="43"/>
        <v>0</v>
      </c>
      <c r="S293" s="289">
        <f t="shared" si="43"/>
        <v>0</v>
      </c>
      <c r="T293" s="289">
        <f t="shared" si="43"/>
        <v>0</v>
      </c>
      <c r="U293" s="289">
        <f t="shared" si="43"/>
        <v>0</v>
      </c>
      <c r="V293" s="289">
        <f t="shared" si="43"/>
        <v>0</v>
      </c>
      <c r="W293" s="289">
        <f t="shared" si="43"/>
        <v>0</v>
      </c>
      <c r="X293" s="289">
        <f t="shared" si="43"/>
        <v>0</v>
      </c>
      <c r="Y293" s="289">
        <f t="shared" si="43"/>
        <v>0</v>
      </c>
      <c r="Z293" s="289">
        <f t="shared" si="43"/>
        <v>0</v>
      </c>
      <c r="AA293" s="289">
        <f t="shared" si="43"/>
        <v>0</v>
      </c>
      <c r="AB293" s="289">
        <f t="shared" si="43"/>
        <v>0</v>
      </c>
      <c r="AC293" s="289">
        <f t="shared" si="43"/>
        <v>0</v>
      </c>
      <c r="AD293" s="289">
        <f t="shared" si="43"/>
        <v>0</v>
      </c>
      <c r="AE293" s="289">
        <f t="shared" si="43"/>
        <v>0</v>
      </c>
      <c r="AF293" s="289">
        <f t="shared" si="43"/>
        <v>0</v>
      </c>
      <c r="AG293" s="289">
        <f t="shared" si="43"/>
        <v>0</v>
      </c>
      <c r="AH293" s="289">
        <f t="shared" si="43"/>
        <v>0</v>
      </c>
      <c r="AI293" s="289">
        <f t="shared" si="43"/>
        <v>0</v>
      </c>
      <c r="AJ293" s="289">
        <f t="shared" si="43"/>
        <v>0</v>
      </c>
      <c r="AK293" s="289">
        <f t="shared" si="43"/>
        <v>0</v>
      </c>
      <c r="AL293" s="289">
        <f t="shared" si="43"/>
        <v>0</v>
      </c>
      <c r="AM293" s="289">
        <f t="shared" si="43"/>
        <v>0</v>
      </c>
      <c r="AN293" s="289">
        <f t="shared" si="43"/>
        <v>0</v>
      </c>
      <c r="AO293" s="289">
        <f t="shared" si="43"/>
        <v>0</v>
      </c>
      <c r="AP293" s="289">
        <f t="shared" si="43"/>
        <v>0</v>
      </c>
      <c r="AQ293" s="289">
        <f t="shared" si="43"/>
        <v>0</v>
      </c>
      <c r="AR293" s="289">
        <f t="shared" si="43"/>
        <v>0</v>
      </c>
      <c r="AS293" s="289">
        <f t="shared" si="43"/>
        <v>0</v>
      </c>
      <c r="AT293" s="289">
        <f t="shared" si="43"/>
        <v>0</v>
      </c>
      <c r="AU293" s="289">
        <f t="shared" si="43"/>
        <v>0</v>
      </c>
      <c r="AV293" s="289">
        <f t="shared" si="43"/>
        <v>0</v>
      </c>
      <c r="AW293" s="289">
        <f t="shared" si="43"/>
        <v>0</v>
      </c>
      <c r="AX293" s="289">
        <f t="shared" si="43"/>
        <v>0</v>
      </c>
      <c r="AY293" s="289">
        <f t="shared" si="43"/>
        <v>0</v>
      </c>
      <c r="AZ293" s="289">
        <f t="shared" si="43"/>
        <v>0</v>
      </c>
      <c r="BA293" s="289">
        <f t="shared" si="43"/>
        <v>0</v>
      </c>
      <c r="BB293" s="289">
        <f t="shared" si="43"/>
        <v>0</v>
      </c>
      <c r="BC293" s="289">
        <f t="shared" si="43"/>
        <v>0</v>
      </c>
      <c r="BD293" s="289">
        <f t="shared" si="43"/>
        <v>0</v>
      </c>
      <c r="BE293" s="289">
        <f t="shared" si="43"/>
        <v>0</v>
      </c>
      <c r="BF293" s="289">
        <f t="shared" si="43"/>
        <v>0</v>
      </c>
      <c r="BG293" s="289">
        <f t="shared" si="43"/>
        <v>0</v>
      </c>
      <c r="BH293" s="289">
        <f t="shared" si="43"/>
        <v>0</v>
      </c>
      <c r="BI293" s="289">
        <f t="shared" si="43"/>
        <v>0</v>
      </c>
      <c r="BJ293" s="289">
        <f t="shared" si="43"/>
        <v>0</v>
      </c>
      <c r="BK293" s="289">
        <f t="shared" si="43"/>
        <v>0</v>
      </c>
      <c r="BL293" s="289">
        <f t="shared" si="43"/>
        <v>0</v>
      </c>
      <c r="BM293" s="289">
        <f t="shared" si="43"/>
        <v>0</v>
      </c>
      <c r="BN293" s="289">
        <f t="shared" si="43"/>
        <v>0</v>
      </c>
      <c r="BO293" s="289">
        <f t="shared" si="43"/>
        <v>0</v>
      </c>
      <c r="BP293" s="289">
        <f t="shared" si="43"/>
        <v>0</v>
      </c>
      <c r="BQ293" s="289">
        <f t="shared" si="43"/>
        <v>0</v>
      </c>
      <c r="BR293" s="289">
        <f t="shared" si="43"/>
        <v>0</v>
      </c>
      <c r="BS293" s="289">
        <f t="shared" si="43"/>
        <v>0</v>
      </c>
      <c r="BT293" s="289">
        <f t="shared" si="43"/>
        <v>0</v>
      </c>
      <c r="BU293" s="289">
        <f t="shared" si="44"/>
        <v>0</v>
      </c>
      <c r="BV293" s="289">
        <f t="shared" si="44"/>
        <v>0</v>
      </c>
      <c r="BW293" s="289">
        <f t="shared" si="44"/>
        <v>0</v>
      </c>
      <c r="BX293" s="289">
        <f t="shared" si="44"/>
        <v>0</v>
      </c>
      <c r="BY293" s="289">
        <f t="shared" si="44"/>
        <v>0</v>
      </c>
      <c r="CA293" s="289" t="e">
        <f>CA26-#REF!</f>
        <v>#REF!</v>
      </c>
      <c r="CB293" s="289">
        <f>CB26-ES26</f>
        <v>0</v>
      </c>
    </row>
    <row r="294" spans="13:80" hidden="1" x14ac:dyDescent="0.35">
      <c r="M294" s="289">
        <f t="shared" si="43"/>
        <v>0</v>
      </c>
      <c r="N294" s="289">
        <f t="shared" si="43"/>
        <v>0</v>
      </c>
      <c r="O294" s="289">
        <f t="shared" si="43"/>
        <v>0</v>
      </c>
      <c r="P294" s="289">
        <f t="shared" si="43"/>
        <v>0</v>
      </c>
      <c r="Q294" s="289">
        <f t="shared" si="43"/>
        <v>0</v>
      </c>
      <c r="R294" s="289">
        <f t="shared" si="43"/>
        <v>0</v>
      </c>
      <c r="S294" s="289">
        <f t="shared" si="43"/>
        <v>0</v>
      </c>
      <c r="T294" s="289">
        <f t="shared" si="43"/>
        <v>0</v>
      </c>
      <c r="U294" s="289">
        <f t="shared" si="43"/>
        <v>0</v>
      </c>
      <c r="V294" s="289">
        <f t="shared" si="43"/>
        <v>0</v>
      </c>
      <c r="W294" s="289">
        <f t="shared" si="43"/>
        <v>0</v>
      </c>
      <c r="X294" s="289">
        <f t="shared" si="43"/>
        <v>0</v>
      </c>
      <c r="Y294" s="289">
        <f t="shared" si="43"/>
        <v>0</v>
      </c>
      <c r="Z294" s="289">
        <f t="shared" si="43"/>
        <v>0</v>
      </c>
      <c r="AA294" s="289">
        <f t="shared" si="43"/>
        <v>0</v>
      </c>
      <c r="AB294" s="289">
        <f t="shared" si="43"/>
        <v>0</v>
      </c>
      <c r="AC294" s="289">
        <f t="shared" si="43"/>
        <v>0</v>
      </c>
      <c r="AD294" s="289">
        <f t="shared" si="43"/>
        <v>0</v>
      </c>
      <c r="AE294" s="289">
        <f t="shared" si="43"/>
        <v>0</v>
      </c>
      <c r="AF294" s="289">
        <f t="shared" si="43"/>
        <v>0</v>
      </c>
      <c r="AG294" s="289">
        <f t="shared" si="43"/>
        <v>0</v>
      </c>
      <c r="AH294" s="289">
        <f t="shared" si="43"/>
        <v>0</v>
      </c>
      <c r="AI294" s="289">
        <f t="shared" si="43"/>
        <v>0</v>
      </c>
      <c r="AJ294" s="289">
        <f t="shared" si="43"/>
        <v>0</v>
      </c>
      <c r="AK294" s="289">
        <f t="shared" si="43"/>
        <v>0</v>
      </c>
      <c r="AL294" s="289">
        <f t="shared" si="43"/>
        <v>0</v>
      </c>
      <c r="AM294" s="289">
        <f t="shared" si="43"/>
        <v>0</v>
      </c>
      <c r="AN294" s="289">
        <f t="shared" si="43"/>
        <v>0</v>
      </c>
      <c r="AO294" s="289">
        <f t="shared" si="43"/>
        <v>0</v>
      </c>
      <c r="AP294" s="289">
        <f t="shared" si="43"/>
        <v>0</v>
      </c>
      <c r="AQ294" s="289">
        <f t="shared" si="43"/>
        <v>0</v>
      </c>
      <c r="AR294" s="289">
        <f t="shared" si="43"/>
        <v>0</v>
      </c>
      <c r="AS294" s="289">
        <f t="shared" si="43"/>
        <v>0</v>
      </c>
      <c r="AT294" s="289">
        <f t="shared" si="43"/>
        <v>0</v>
      </c>
      <c r="AU294" s="289">
        <f t="shared" si="43"/>
        <v>0</v>
      </c>
      <c r="AV294" s="289">
        <f t="shared" si="43"/>
        <v>0</v>
      </c>
      <c r="AW294" s="289">
        <f t="shared" si="43"/>
        <v>0</v>
      </c>
      <c r="AX294" s="289">
        <f t="shared" si="43"/>
        <v>0</v>
      </c>
      <c r="AY294" s="289">
        <f t="shared" si="43"/>
        <v>0</v>
      </c>
      <c r="AZ294" s="289">
        <f t="shared" si="43"/>
        <v>0</v>
      </c>
      <c r="BA294" s="289">
        <f t="shared" si="43"/>
        <v>0</v>
      </c>
      <c r="BB294" s="289">
        <f t="shared" si="43"/>
        <v>0</v>
      </c>
      <c r="BC294" s="289">
        <f t="shared" si="43"/>
        <v>0</v>
      </c>
      <c r="BD294" s="289">
        <f t="shared" si="43"/>
        <v>0</v>
      </c>
      <c r="BE294" s="289">
        <f t="shared" si="43"/>
        <v>0</v>
      </c>
      <c r="BF294" s="289">
        <f t="shared" si="43"/>
        <v>0</v>
      </c>
      <c r="BG294" s="289">
        <f t="shared" si="43"/>
        <v>0</v>
      </c>
      <c r="BH294" s="289">
        <f t="shared" si="43"/>
        <v>0</v>
      </c>
      <c r="BI294" s="289">
        <f t="shared" si="43"/>
        <v>0</v>
      </c>
      <c r="BJ294" s="289">
        <f t="shared" si="43"/>
        <v>0</v>
      </c>
      <c r="BK294" s="289">
        <f t="shared" si="43"/>
        <v>0</v>
      </c>
      <c r="BL294" s="289">
        <f t="shared" si="43"/>
        <v>0</v>
      </c>
      <c r="BM294" s="289">
        <f t="shared" si="43"/>
        <v>0</v>
      </c>
      <c r="BN294" s="289">
        <f t="shared" si="43"/>
        <v>0</v>
      </c>
      <c r="BO294" s="289">
        <f t="shared" si="43"/>
        <v>0</v>
      </c>
      <c r="BP294" s="289">
        <f t="shared" si="43"/>
        <v>0</v>
      </c>
      <c r="BQ294" s="289">
        <f t="shared" si="43"/>
        <v>0</v>
      </c>
      <c r="BR294" s="289">
        <f t="shared" si="43"/>
        <v>0</v>
      </c>
      <c r="BS294" s="289">
        <f t="shared" si="43"/>
        <v>0</v>
      </c>
      <c r="BT294" s="289">
        <f t="shared" si="43"/>
        <v>0</v>
      </c>
      <c r="BU294" s="289">
        <f t="shared" si="44"/>
        <v>0</v>
      </c>
      <c r="BV294" s="289">
        <f t="shared" si="44"/>
        <v>0</v>
      </c>
      <c r="BW294" s="289">
        <f t="shared" si="44"/>
        <v>0</v>
      </c>
      <c r="BX294" s="289">
        <f t="shared" si="44"/>
        <v>0</v>
      </c>
      <c r="BY294" s="289">
        <f t="shared" si="44"/>
        <v>0</v>
      </c>
      <c r="CA294" s="289" t="e">
        <f>CA27-#REF!</f>
        <v>#REF!</v>
      </c>
      <c r="CB294" s="289">
        <f>CB27-ES27</f>
        <v>0</v>
      </c>
    </row>
    <row r="295" spans="13:80" hidden="1" x14ac:dyDescent="0.35">
      <c r="M295" s="289" t="e">
        <f>#REF!-#REF!</f>
        <v>#REF!</v>
      </c>
      <c r="N295" s="289" t="e">
        <f>#REF!-#REF!</f>
        <v>#REF!</v>
      </c>
      <c r="O295" s="289" t="e">
        <f>#REF!-#REF!</f>
        <v>#REF!</v>
      </c>
      <c r="P295" s="289" t="e">
        <f>#REF!-#REF!</f>
        <v>#REF!</v>
      </c>
      <c r="Q295" s="289" t="e">
        <f>#REF!-#REF!</f>
        <v>#REF!</v>
      </c>
      <c r="R295" s="289" t="e">
        <f>#REF!-#REF!</f>
        <v>#REF!</v>
      </c>
      <c r="S295" s="289" t="e">
        <f>#REF!-#REF!</f>
        <v>#REF!</v>
      </c>
      <c r="T295" s="289" t="e">
        <f>#REF!-#REF!</f>
        <v>#REF!</v>
      </c>
      <c r="U295" s="289" t="e">
        <f>#REF!-#REF!</f>
        <v>#REF!</v>
      </c>
      <c r="V295" s="289" t="e">
        <f>#REF!-#REF!</f>
        <v>#REF!</v>
      </c>
      <c r="W295" s="289" t="e">
        <f>#REF!-#REF!</f>
        <v>#REF!</v>
      </c>
      <c r="X295" s="289" t="e">
        <f>#REF!-#REF!</f>
        <v>#REF!</v>
      </c>
      <c r="Y295" s="289" t="e">
        <f>#REF!-#REF!</f>
        <v>#REF!</v>
      </c>
      <c r="Z295" s="289" t="e">
        <f>#REF!-#REF!</f>
        <v>#REF!</v>
      </c>
      <c r="AA295" s="289" t="e">
        <f>#REF!-#REF!</f>
        <v>#REF!</v>
      </c>
      <c r="AB295" s="289" t="e">
        <f>#REF!-#REF!</f>
        <v>#REF!</v>
      </c>
      <c r="AC295" s="289" t="e">
        <f>#REF!-#REF!</f>
        <v>#REF!</v>
      </c>
      <c r="AD295" s="289" t="e">
        <f>#REF!-#REF!</f>
        <v>#REF!</v>
      </c>
      <c r="AE295" s="289" t="e">
        <f>#REF!-#REF!</f>
        <v>#REF!</v>
      </c>
      <c r="AF295" s="289" t="e">
        <f>#REF!-#REF!</f>
        <v>#REF!</v>
      </c>
      <c r="AG295" s="289" t="e">
        <f>#REF!-#REF!</f>
        <v>#REF!</v>
      </c>
      <c r="AH295" s="289" t="e">
        <f>#REF!-#REF!</f>
        <v>#REF!</v>
      </c>
      <c r="AI295" s="289" t="e">
        <f>#REF!-#REF!</f>
        <v>#REF!</v>
      </c>
      <c r="AJ295" s="289" t="e">
        <f>#REF!-#REF!</f>
        <v>#REF!</v>
      </c>
      <c r="AK295" s="289" t="e">
        <f>#REF!-#REF!</f>
        <v>#REF!</v>
      </c>
      <c r="AL295" s="289" t="e">
        <f>#REF!-#REF!</f>
        <v>#REF!</v>
      </c>
      <c r="AM295" s="289" t="e">
        <f>#REF!-#REF!</f>
        <v>#REF!</v>
      </c>
      <c r="AN295" s="289" t="e">
        <f>#REF!-#REF!</f>
        <v>#REF!</v>
      </c>
      <c r="AO295" s="289" t="e">
        <f>#REF!-#REF!</f>
        <v>#REF!</v>
      </c>
      <c r="AP295" s="289" t="e">
        <f>#REF!-#REF!</f>
        <v>#REF!</v>
      </c>
      <c r="AQ295" s="289" t="e">
        <f>#REF!-#REF!</f>
        <v>#REF!</v>
      </c>
      <c r="AR295" s="289" t="e">
        <f>#REF!-#REF!</f>
        <v>#REF!</v>
      </c>
      <c r="AS295" s="289" t="e">
        <f>#REF!-#REF!</f>
        <v>#REF!</v>
      </c>
      <c r="AT295" s="289" t="e">
        <f>#REF!-#REF!</f>
        <v>#REF!</v>
      </c>
      <c r="AU295" s="289" t="e">
        <f>#REF!-#REF!</f>
        <v>#REF!</v>
      </c>
      <c r="AV295" s="289" t="e">
        <f>#REF!-#REF!</f>
        <v>#REF!</v>
      </c>
      <c r="AW295" s="289" t="e">
        <f>#REF!-#REF!</f>
        <v>#REF!</v>
      </c>
      <c r="AX295" s="289" t="e">
        <f>#REF!-#REF!</f>
        <v>#REF!</v>
      </c>
      <c r="AY295" s="289" t="e">
        <f>#REF!-#REF!</f>
        <v>#REF!</v>
      </c>
      <c r="AZ295" s="289" t="e">
        <f>#REF!-#REF!</f>
        <v>#REF!</v>
      </c>
      <c r="BA295" s="289" t="e">
        <f>#REF!-#REF!</f>
        <v>#REF!</v>
      </c>
      <c r="BB295" s="289" t="e">
        <f>#REF!-#REF!</f>
        <v>#REF!</v>
      </c>
      <c r="BC295" s="289" t="e">
        <f>#REF!-#REF!</f>
        <v>#REF!</v>
      </c>
      <c r="BD295" s="289" t="e">
        <f>#REF!-#REF!</f>
        <v>#REF!</v>
      </c>
      <c r="BE295" s="289" t="e">
        <f>#REF!-#REF!</f>
        <v>#REF!</v>
      </c>
      <c r="BF295" s="289" t="e">
        <f>#REF!-#REF!</f>
        <v>#REF!</v>
      </c>
      <c r="BG295" s="289" t="e">
        <f>#REF!-#REF!</f>
        <v>#REF!</v>
      </c>
      <c r="BH295" s="289" t="e">
        <f>#REF!-#REF!</f>
        <v>#REF!</v>
      </c>
      <c r="BI295" s="289" t="e">
        <f>#REF!-#REF!</f>
        <v>#REF!</v>
      </c>
      <c r="BJ295" s="289" t="e">
        <f>#REF!-#REF!</f>
        <v>#REF!</v>
      </c>
      <c r="BK295" s="289" t="e">
        <f>#REF!-#REF!</f>
        <v>#REF!</v>
      </c>
      <c r="BL295" s="289" t="e">
        <f>#REF!-#REF!</f>
        <v>#REF!</v>
      </c>
      <c r="BM295" s="289" t="e">
        <f>#REF!-#REF!</f>
        <v>#REF!</v>
      </c>
      <c r="BN295" s="289" t="e">
        <f>#REF!-#REF!</f>
        <v>#REF!</v>
      </c>
      <c r="BO295" s="289" t="e">
        <f>#REF!-#REF!</f>
        <v>#REF!</v>
      </c>
      <c r="BP295" s="289" t="e">
        <f>#REF!-#REF!</f>
        <v>#REF!</v>
      </c>
      <c r="BQ295" s="289" t="e">
        <f>#REF!-#REF!</f>
        <v>#REF!</v>
      </c>
      <c r="BR295" s="289" t="e">
        <f>#REF!-#REF!</f>
        <v>#REF!</v>
      </c>
      <c r="BS295" s="289" t="e">
        <f>#REF!-#REF!</f>
        <v>#REF!</v>
      </c>
      <c r="BT295" s="289" t="e">
        <f>#REF!-#REF!</f>
        <v>#REF!</v>
      </c>
      <c r="BU295" s="289" t="e">
        <f>#REF!-#REF!</f>
        <v>#REF!</v>
      </c>
      <c r="BV295" s="289" t="e">
        <f>#REF!-#REF!</f>
        <v>#REF!</v>
      </c>
      <c r="BW295" s="289" t="e">
        <f>#REF!-#REF!</f>
        <v>#REF!</v>
      </c>
      <c r="BX295" s="289" t="e">
        <f>#REF!-#REF!</f>
        <v>#REF!</v>
      </c>
      <c r="BY295" s="289" t="e">
        <f>#REF!-#REF!</f>
        <v>#REF!</v>
      </c>
      <c r="CA295" s="289" t="e">
        <f>#REF!-#REF!</f>
        <v>#REF!</v>
      </c>
      <c r="CB295" s="289" t="e">
        <f>#REF!-#REF!</f>
        <v>#REF!</v>
      </c>
    </row>
    <row r="296" spans="13:80" hidden="1" x14ac:dyDescent="0.35">
      <c r="M296" s="289">
        <f t="shared" ref="M296:BX299" si="45">M28-CE28</f>
        <v>0</v>
      </c>
      <c r="N296" s="289">
        <f t="shared" si="45"/>
        <v>0</v>
      </c>
      <c r="O296" s="289">
        <f t="shared" si="45"/>
        <v>0</v>
      </c>
      <c r="P296" s="289">
        <f t="shared" si="45"/>
        <v>0</v>
      </c>
      <c r="Q296" s="289">
        <f t="shared" si="45"/>
        <v>0</v>
      </c>
      <c r="R296" s="289">
        <f t="shared" si="45"/>
        <v>0</v>
      </c>
      <c r="S296" s="289">
        <f t="shared" si="45"/>
        <v>0</v>
      </c>
      <c r="T296" s="289">
        <f t="shared" si="45"/>
        <v>0</v>
      </c>
      <c r="U296" s="289">
        <f t="shared" si="45"/>
        <v>0</v>
      </c>
      <c r="V296" s="289">
        <f t="shared" si="45"/>
        <v>0</v>
      </c>
      <c r="W296" s="289">
        <f t="shared" si="45"/>
        <v>0</v>
      </c>
      <c r="X296" s="289">
        <f t="shared" si="45"/>
        <v>0</v>
      </c>
      <c r="Y296" s="289">
        <f t="shared" si="45"/>
        <v>0</v>
      </c>
      <c r="Z296" s="289">
        <f t="shared" si="45"/>
        <v>0</v>
      </c>
      <c r="AA296" s="289">
        <f t="shared" si="45"/>
        <v>0</v>
      </c>
      <c r="AB296" s="289">
        <f t="shared" si="45"/>
        <v>0</v>
      </c>
      <c r="AC296" s="289">
        <f t="shared" si="45"/>
        <v>0</v>
      </c>
      <c r="AD296" s="289">
        <f t="shared" si="45"/>
        <v>0</v>
      </c>
      <c r="AE296" s="289">
        <f t="shared" si="45"/>
        <v>0</v>
      </c>
      <c r="AF296" s="289">
        <f t="shared" si="45"/>
        <v>0</v>
      </c>
      <c r="AG296" s="289">
        <f t="shared" si="45"/>
        <v>0</v>
      </c>
      <c r="AH296" s="289">
        <f t="shared" si="45"/>
        <v>0</v>
      </c>
      <c r="AI296" s="289">
        <f t="shared" si="45"/>
        <v>0</v>
      </c>
      <c r="AJ296" s="289">
        <f t="shared" si="45"/>
        <v>0</v>
      </c>
      <c r="AK296" s="289">
        <f t="shared" si="45"/>
        <v>0</v>
      </c>
      <c r="AL296" s="289">
        <f t="shared" si="45"/>
        <v>0</v>
      </c>
      <c r="AM296" s="289">
        <f t="shared" si="45"/>
        <v>0</v>
      </c>
      <c r="AN296" s="289">
        <f t="shared" si="45"/>
        <v>0</v>
      </c>
      <c r="AO296" s="289">
        <f t="shared" si="45"/>
        <v>0</v>
      </c>
      <c r="AP296" s="289">
        <f t="shared" si="45"/>
        <v>0</v>
      </c>
      <c r="AQ296" s="289">
        <f t="shared" si="45"/>
        <v>0</v>
      </c>
      <c r="AR296" s="289">
        <f t="shared" si="45"/>
        <v>0</v>
      </c>
      <c r="AS296" s="289">
        <f t="shared" si="45"/>
        <v>0</v>
      </c>
      <c r="AT296" s="289">
        <f t="shared" si="45"/>
        <v>0</v>
      </c>
      <c r="AU296" s="289">
        <f t="shared" si="45"/>
        <v>0</v>
      </c>
      <c r="AV296" s="289">
        <f t="shared" si="45"/>
        <v>0</v>
      </c>
      <c r="AW296" s="289">
        <f t="shared" si="45"/>
        <v>0</v>
      </c>
      <c r="AX296" s="289">
        <f t="shared" si="45"/>
        <v>0</v>
      </c>
      <c r="AY296" s="289">
        <f t="shared" si="45"/>
        <v>0</v>
      </c>
      <c r="AZ296" s="289">
        <f t="shared" si="45"/>
        <v>0</v>
      </c>
      <c r="BA296" s="289">
        <f t="shared" si="45"/>
        <v>0</v>
      </c>
      <c r="BB296" s="289">
        <f t="shared" si="45"/>
        <v>0</v>
      </c>
      <c r="BC296" s="289">
        <f t="shared" si="45"/>
        <v>0</v>
      </c>
      <c r="BD296" s="289">
        <f t="shared" si="45"/>
        <v>0</v>
      </c>
      <c r="BE296" s="289">
        <f t="shared" si="45"/>
        <v>0</v>
      </c>
      <c r="BF296" s="289">
        <f t="shared" si="45"/>
        <v>0</v>
      </c>
      <c r="BG296" s="289">
        <f t="shared" si="45"/>
        <v>0</v>
      </c>
      <c r="BH296" s="289">
        <f t="shared" si="45"/>
        <v>0</v>
      </c>
      <c r="BI296" s="289">
        <f t="shared" si="45"/>
        <v>0</v>
      </c>
      <c r="BJ296" s="289">
        <f t="shared" si="45"/>
        <v>0</v>
      </c>
      <c r="BK296" s="289">
        <f t="shared" si="45"/>
        <v>0</v>
      </c>
      <c r="BL296" s="289">
        <f t="shared" si="45"/>
        <v>0</v>
      </c>
      <c r="BM296" s="289">
        <f t="shared" si="45"/>
        <v>0</v>
      </c>
      <c r="BN296" s="289">
        <f t="shared" si="45"/>
        <v>0</v>
      </c>
      <c r="BO296" s="289">
        <f t="shared" si="45"/>
        <v>0</v>
      </c>
      <c r="BP296" s="289">
        <f t="shared" si="45"/>
        <v>0</v>
      </c>
      <c r="BQ296" s="289">
        <f t="shared" si="45"/>
        <v>0</v>
      </c>
      <c r="BR296" s="289">
        <f t="shared" si="45"/>
        <v>0</v>
      </c>
      <c r="BS296" s="289">
        <f t="shared" si="45"/>
        <v>0</v>
      </c>
      <c r="BT296" s="289">
        <f t="shared" si="45"/>
        <v>0</v>
      </c>
      <c r="BU296" s="289">
        <f t="shared" si="45"/>
        <v>0</v>
      </c>
      <c r="BV296" s="289">
        <f t="shared" si="45"/>
        <v>0</v>
      </c>
      <c r="BW296" s="289">
        <f t="shared" si="45"/>
        <v>0</v>
      </c>
      <c r="BX296" s="289">
        <f t="shared" si="45"/>
        <v>0</v>
      </c>
      <c r="BY296" s="289">
        <f t="shared" ref="BU296:BY299" si="46">BY28-EQ28</f>
        <v>0</v>
      </c>
      <c r="CA296" s="289" t="e">
        <f>CA28-#REF!</f>
        <v>#REF!</v>
      </c>
      <c r="CB296" s="289">
        <f>CB28-ES28</f>
        <v>0</v>
      </c>
    </row>
    <row r="297" spans="13:80" hidden="1" x14ac:dyDescent="0.35">
      <c r="M297" s="289">
        <f t="shared" si="45"/>
        <v>0</v>
      </c>
      <c r="N297" s="289">
        <f t="shared" si="45"/>
        <v>0</v>
      </c>
      <c r="O297" s="289">
        <f t="shared" si="45"/>
        <v>0</v>
      </c>
      <c r="P297" s="289">
        <f t="shared" si="45"/>
        <v>0</v>
      </c>
      <c r="Q297" s="289">
        <f t="shared" si="45"/>
        <v>0</v>
      </c>
      <c r="R297" s="289">
        <f t="shared" si="45"/>
        <v>0</v>
      </c>
      <c r="S297" s="289">
        <f t="shared" si="45"/>
        <v>0</v>
      </c>
      <c r="T297" s="289">
        <f t="shared" si="45"/>
        <v>0</v>
      </c>
      <c r="U297" s="289">
        <f t="shared" si="45"/>
        <v>0</v>
      </c>
      <c r="V297" s="289">
        <f t="shared" si="45"/>
        <v>0</v>
      </c>
      <c r="W297" s="289">
        <f t="shared" si="45"/>
        <v>0</v>
      </c>
      <c r="X297" s="289">
        <f t="shared" si="45"/>
        <v>0</v>
      </c>
      <c r="Y297" s="289">
        <f t="shared" si="45"/>
        <v>0</v>
      </c>
      <c r="Z297" s="289">
        <f t="shared" si="45"/>
        <v>0</v>
      </c>
      <c r="AA297" s="289">
        <f t="shared" si="45"/>
        <v>0</v>
      </c>
      <c r="AB297" s="289">
        <f t="shared" si="45"/>
        <v>0</v>
      </c>
      <c r="AC297" s="289">
        <f t="shared" si="45"/>
        <v>0</v>
      </c>
      <c r="AD297" s="289">
        <f t="shared" si="45"/>
        <v>0</v>
      </c>
      <c r="AE297" s="289">
        <f t="shared" si="45"/>
        <v>0</v>
      </c>
      <c r="AF297" s="289">
        <f t="shared" si="45"/>
        <v>0</v>
      </c>
      <c r="AG297" s="289">
        <f t="shared" si="45"/>
        <v>0</v>
      </c>
      <c r="AH297" s="289">
        <f t="shared" si="45"/>
        <v>0</v>
      </c>
      <c r="AI297" s="289">
        <f t="shared" si="45"/>
        <v>0</v>
      </c>
      <c r="AJ297" s="289">
        <f t="shared" si="45"/>
        <v>0</v>
      </c>
      <c r="AK297" s="289">
        <f t="shared" si="45"/>
        <v>0</v>
      </c>
      <c r="AL297" s="289">
        <f t="shared" si="45"/>
        <v>0</v>
      </c>
      <c r="AM297" s="289">
        <f t="shared" si="45"/>
        <v>0</v>
      </c>
      <c r="AN297" s="289">
        <f t="shared" si="45"/>
        <v>0</v>
      </c>
      <c r="AO297" s="289">
        <f t="shared" si="45"/>
        <v>0</v>
      </c>
      <c r="AP297" s="289">
        <f t="shared" si="45"/>
        <v>0</v>
      </c>
      <c r="AQ297" s="289">
        <f t="shared" si="45"/>
        <v>0</v>
      </c>
      <c r="AR297" s="289">
        <f t="shared" si="45"/>
        <v>0</v>
      </c>
      <c r="AS297" s="289">
        <f t="shared" si="45"/>
        <v>0</v>
      </c>
      <c r="AT297" s="289">
        <f t="shared" si="45"/>
        <v>0</v>
      </c>
      <c r="AU297" s="289">
        <f t="shared" si="45"/>
        <v>0</v>
      </c>
      <c r="AV297" s="289">
        <f t="shared" si="45"/>
        <v>0</v>
      </c>
      <c r="AW297" s="289">
        <f t="shared" si="45"/>
        <v>0</v>
      </c>
      <c r="AX297" s="289">
        <f t="shared" si="45"/>
        <v>0</v>
      </c>
      <c r="AY297" s="289">
        <f t="shared" si="45"/>
        <v>0</v>
      </c>
      <c r="AZ297" s="289">
        <f t="shared" si="45"/>
        <v>0</v>
      </c>
      <c r="BA297" s="289">
        <f t="shared" si="45"/>
        <v>0</v>
      </c>
      <c r="BB297" s="289">
        <f t="shared" si="45"/>
        <v>0</v>
      </c>
      <c r="BC297" s="289">
        <f t="shared" si="45"/>
        <v>0</v>
      </c>
      <c r="BD297" s="289">
        <f t="shared" si="45"/>
        <v>0</v>
      </c>
      <c r="BE297" s="289">
        <f t="shared" si="45"/>
        <v>0</v>
      </c>
      <c r="BF297" s="289">
        <f t="shared" si="45"/>
        <v>0</v>
      </c>
      <c r="BG297" s="289">
        <f t="shared" si="45"/>
        <v>0</v>
      </c>
      <c r="BH297" s="289">
        <f t="shared" si="45"/>
        <v>0</v>
      </c>
      <c r="BI297" s="289">
        <f t="shared" si="45"/>
        <v>0</v>
      </c>
      <c r="BJ297" s="289">
        <f t="shared" si="45"/>
        <v>0</v>
      </c>
      <c r="BK297" s="289">
        <f t="shared" si="45"/>
        <v>0</v>
      </c>
      <c r="BL297" s="289">
        <f t="shared" si="45"/>
        <v>0</v>
      </c>
      <c r="BM297" s="289">
        <f t="shared" si="45"/>
        <v>0</v>
      </c>
      <c r="BN297" s="289">
        <f t="shared" si="45"/>
        <v>0</v>
      </c>
      <c r="BO297" s="289">
        <f t="shared" si="45"/>
        <v>0</v>
      </c>
      <c r="BP297" s="289">
        <f t="shared" si="45"/>
        <v>0</v>
      </c>
      <c r="BQ297" s="289">
        <f t="shared" si="45"/>
        <v>0</v>
      </c>
      <c r="BR297" s="289">
        <f t="shared" si="45"/>
        <v>0</v>
      </c>
      <c r="BS297" s="289">
        <f t="shared" si="45"/>
        <v>0</v>
      </c>
      <c r="BT297" s="289">
        <f t="shared" si="45"/>
        <v>0</v>
      </c>
      <c r="BU297" s="289">
        <f t="shared" si="46"/>
        <v>0</v>
      </c>
      <c r="BV297" s="289">
        <f t="shared" si="46"/>
        <v>0</v>
      </c>
      <c r="BW297" s="289">
        <f t="shared" si="46"/>
        <v>0</v>
      </c>
      <c r="BX297" s="289">
        <f t="shared" si="46"/>
        <v>0</v>
      </c>
      <c r="BY297" s="289">
        <f t="shared" si="46"/>
        <v>0</v>
      </c>
      <c r="CA297" s="289" t="e">
        <f>CA29-#REF!</f>
        <v>#REF!</v>
      </c>
      <c r="CB297" s="289">
        <f>CB29-ES29</f>
        <v>0</v>
      </c>
    </row>
    <row r="298" spans="13:80" hidden="1" x14ac:dyDescent="0.35">
      <c r="M298" s="289">
        <f t="shared" si="45"/>
        <v>0</v>
      </c>
      <c r="N298" s="289">
        <f t="shared" si="45"/>
        <v>0</v>
      </c>
      <c r="O298" s="289">
        <f t="shared" si="45"/>
        <v>0</v>
      </c>
      <c r="P298" s="289">
        <f t="shared" si="45"/>
        <v>0</v>
      </c>
      <c r="Q298" s="289">
        <f t="shared" si="45"/>
        <v>0</v>
      </c>
      <c r="R298" s="289">
        <f t="shared" si="45"/>
        <v>0</v>
      </c>
      <c r="S298" s="289">
        <f t="shared" si="45"/>
        <v>0</v>
      </c>
      <c r="T298" s="289">
        <f t="shared" si="45"/>
        <v>0</v>
      </c>
      <c r="U298" s="289">
        <f t="shared" si="45"/>
        <v>0</v>
      </c>
      <c r="V298" s="289">
        <f t="shared" si="45"/>
        <v>0</v>
      </c>
      <c r="W298" s="289">
        <f t="shared" si="45"/>
        <v>0</v>
      </c>
      <c r="X298" s="289">
        <f t="shared" si="45"/>
        <v>0</v>
      </c>
      <c r="Y298" s="289">
        <f t="shared" si="45"/>
        <v>0</v>
      </c>
      <c r="Z298" s="289">
        <f t="shared" si="45"/>
        <v>0</v>
      </c>
      <c r="AA298" s="289">
        <f t="shared" si="45"/>
        <v>0</v>
      </c>
      <c r="AB298" s="289">
        <f t="shared" si="45"/>
        <v>0</v>
      </c>
      <c r="AC298" s="289">
        <f t="shared" si="45"/>
        <v>0</v>
      </c>
      <c r="AD298" s="289">
        <f t="shared" si="45"/>
        <v>0</v>
      </c>
      <c r="AE298" s="289">
        <f t="shared" si="45"/>
        <v>0</v>
      </c>
      <c r="AF298" s="289">
        <f t="shared" si="45"/>
        <v>0</v>
      </c>
      <c r="AG298" s="289">
        <f t="shared" si="45"/>
        <v>0</v>
      </c>
      <c r="AH298" s="289">
        <f t="shared" si="45"/>
        <v>0</v>
      </c>
      <c r="AI298" s="289">
        <f t="shared" si="45"/>
        <v>0</v>
      </c>
      <c r="AJ298" s="289">
        <f t="shared" si="45"/>
        <v>0</v>
      </c>
      <c r="AK298" s="289">
        <f t="shared" si="45"/>
        <v>0</v>
      </c>
      <c r="AL298" s="289">
        <f t="shared" si="45"/>
        <v>0</v>
      </c>
      <c r="AM298" s="289">
        <f t="shared" si="45"/>
        <v>0</v>
      </c>
      <c r="AN298" s="289">
        <f t="shared" si="45"/>
        <v>0</v>
      </c>
      <c r="AO298" s="289">
        <f t="shared" si="45"/>
        <v>0</v>
      </c>
      <c r="AP298" s="289">
        <f t="shared" si="45"/>
        <v>0</v>
      </c>
      <c r="AQ298" s="289">
        <f t="shared" si="45"/>
        <v>0</v>
      </c>
      <c r="AR298" s="289">
        <f t="shared" si="45"/>
        <v>0</v>
      </c>
      <c r="AS298" s="289">
        <f t="shared" si="45"/>
        <v>0</v>
      </c>
      <c r="AT298" s="289">
        <f t="shared" si="45"/>
        <v>0</v>
      </c>
      <c r="AU298" s="289">
        <f t="shared" si="45"/>
        <v>0</v>
      </c>
      <c r="AV298" s="289">
        <f t="shared" si="45"/>
        <v>0</v>
      </c>
      <c r="AW298" s="289">
        <f t="shared" si="45"/>
        <v>0</v>
      </c>
      <c r="AX298" s="289">
        <f t="shared" si="45"/>
        <v>0</v>
      </c>
      <c r="AY298" s="289">
        <f t="shared" si="45"/>
        <v>0</v>
      </c>
      <c r="AZ298" s="289">
        <f t="shared" si="45"/>
        <v>0</v>
      </c>
      <c r="BA298" s="289">
        <f t="shared" si="45"/>
        <v>0</v>
      </c>
      <c r="BB298" s="289">
        <f t="shared" si="45"/>
        <v>0</v>
      </c>
      <c r="BC298" s="289">
        <f t="shared" si="45"/>
        <v>0</v>
      </c>
      <c r="BD298" s="289">
        <f t="shared" si="45"/>
        <v>0</v>
      </c>
      <c r="BE298" s="289">
        <f t="shared" si="45"/>
        <v>0</v>
      </c>
      <c r="BF298" s="289">
        <f t="shared" si="45"/>
        <v>0</v>
      </c>
      <c r="BG298" s="289">
        <f t="shared" si="45"/>
        <v>0</v>
      </c>
      <c r="BH298" s="289">
        <f t="shared" si="45"/>
        <v>0</v>
      </c>
      <c r="BI298" s="289">
        <f t="shared" si="45"/>
        <v>0</v>
      </c>
      <c r="BJ298" s="289">
        <f t="shared" si="45"/>
        <v>0</v>
      </c>
      <c r="BK298" s="289">
        <f t="shared" si="45"/>
        <v>0</v>
      </c>
      <c r="BL298" s="289">
        <f t="shared" si="45"/>
        <v>0</v>
      </c>
      <c r="BM298" s="289">
        <f t="shared" si="45"/>
        <v>0</v>
      </c>
      <c r="BN298" s="289">
        <f t="shared" si="45"/>
        <v>0</v>
      </c>
      <c r="BO298" s="289">
        <f t="shared" si="45"/>
        <v>0</v>
      </c>
      <c r="BP298" s="289">
        <f t="shared" si="45"/>
        <v>0</v>
      </c>
      <c r="BQ298" s="289">
        <f t="shared" si="45"/>
        <v>0</v>
      </c>
      <c r="BR298" s="289">
        <f t="shared" si="45"/>
        <v>0</v>
      </c>
      <c r="BS298" s="289">
        <f t="shared" si="45"/>
        <v>0</v>
      </c>
      <c r="BT298" s="289">
        <f t="shared" si="45"/>
        <v>0</v>
      </c>
      <c r="BU298" s="289">
        <f t="shared" si="46"/>
        <v>0</v>
      </c>
      <c r="BV298" s="289">
        <f t="shared" si="46"/>
        <v>0</v>
      </c>
      <c r="BW298" s="289">
        <f t="shared" si="46"/>
        <v>0</v>
      </c>
      <c r="BX298" s="289">
        <f t="shared" si="46"/>
        <v>0</v>
      </c>
      <c r="BY298" s="289">
        <f t="shared" si="46"/>
        <v>0</v>
      </c>
      <c r="CA298" s="289" t="e">
        <f>CA30-#REF!</f>
        <v>#REF!</v>
      </c>
      <c r="CB298" s="289">
        <f>CB30-ES30</f>
        <v>0</v>
      </c>
    </row>
    <row r="299" spans="13:80" hidden="1" x14ac:dyDescent="0.35">
      <c r="M299" s="289">
        <f t="shared" si="45"/>
        <v>0</v>
      </c>
      <c r="N299" s="289">
        <f t="shared" si="45"/>
        <v>0</v>
      </c>
      <c r="O299" s="289">
        <f t="shared" si="45"/>
        <v>0</v>
      </c>
      <c r="P299" s="289">
        <f t="shared" si="45"/>
        <v>0</v>
      </c>
      <c r="Q299" s="289">
        <f t="shared" si="45"/>
        <v>0</v>
      </c>
      <c r="R299" s="289">
        <f t="shared" si="45"/>
        <v>0</v>
      </c>
      <c r="S299" s="289">
        <f t="shared" si="45"/>
        <v>0</v>
      </c>
      <c r="T299" s="289">
        <f t="shared" si="45"/>
        <v>0</v>
      </c>
      <c r="U299" s="289">
        <f t="shared" si="45"/>
        <v>0</v>
      </c>
      <c r="V299" s="289">
        <f t="shared" si="45"/>
        <v>0</v>
      </c>
      <c r="W299" s="289">
        <f t="shared" si="45"/>
        <v>0</v>
      </c>
      <c r="X299" s="289">
        <f t="shared" si="45"/>
        <v>0</v>
      </c>
      <c r="Y299" s="289">
        <f t="shared" si="45"/>
        <v>0</v>
      </c>
      <c r="Z299" s="289">
        <f t="shared" si="45"/>
        <v>0</v>
      </c>
      <c r="AA299" s="289">
        <f t="shared" si="45"/>
        <v>0</v>
      </c>
      <c r="AB299" s="289">
        <f t="shared" si="45"/>
        <v>0</v>
      </c>
      <c r="AC299" s="289">
        <f t="shared" si="45"/>
        <v>0</v>
      </c>
      <c r="AD299" s="289">
        <f t="shared" si="45"/>
        <v>0</v>
      </c>
      <c r="AE299" s="289">
        <f t="shared" si="45"/>
        <v>0</v>
      </c>
      <c r="AF299" s="289">
        <f t="shared" si="45"/>
        <v>0</v>
      </c>
      <c r="AG299" s="289">
        <f t="shared" si="45"/>
        <v>0</v>
      </c>
      <c r="AH299" s="289">
        <f t="shared" si="45"/>
        <v>0</v>
      </c>
      <c r="AI299" s="289">
        <f t="shared" si="45"/>
        <v>0</v>
      </c>
      <c r="AJ299" s="289">
        <f t="shared" si="45"/>
        <v>0</v>
      </c>
      <c r="AK299" s="289">
        <f t="shared" si="45"/>
        <v>0</v>
      </c>
      <c r="AL299" s="289">
        <f t="shared" si="45"/>
        <v>0</v>
      </c>
      <c r="AM299" s="289">
        <f t="shared" si="45"/>
        <v>0</v>
      </c>
      <c r="AN299" s="289">
        <f t="shared" si="45"/>
        <v>0</v>
      </c>
      <c r="AO299" s="289">
        <f t="shared" si="45"/>
        <v>0</v>
      </c>
      <c r="AP299" s="289">
        <f t="shared" si="45"/>
        <v>0</v>
      </c>
      <c r="AQ299" s="289">
        <f t="shared" si="45"/>
        <v>0</v>
      </c>
      <c r="AR299" s="289">
        <f t="shared" si="45"/>
        <v>0</v>
      </c>
      <c r="AS299" s="289">
        <f t="shared" si="45"/>
        <v>0</v>
      </c>
      <c r="AT299" s="289">
        <f t="shared" si="45"/>
        <v>0</v>
      </c>
      <c r="AU299" s="289">
        <f t="shared" si="45"/>
        <v>0</v>
      </c>
      <c r="AV299" s="289">
        <f t="shared" si="45"/>
        <v>0</v>
      </c>
      <c r="AW299" s="289">
        <f t="shared" si="45"/>
        <v>0</v>
      </c>
      <c r="AX299" s="289">
        <f t="shared" si="45"/>
        <v>0</v>
      </c>
      <c r="AY299" s="289">
        <f t="shared" si="45"/>
        <v>0</v>
      </c>
      <c r="AZ299" s="289">
        <f t="shared" si="45"/>
        <v>0</v>
      </c>
      <c r="BA299" s="289">
        <f t="shared" si="45"/>
        <v>0</v>
      </c>
      <c r="BB299" s="289">
        <f t="shared" si="45"/>
        <v>0</v>
      </c>
      <c r="BC299" s="289">
        <f t="shared" si="45"/>
        <v>0</v>
      </c>
      <c r="BD299" s="289">
        <f t="shared" si="45"/>
        <v>0</v>
      </c>
      <c r="BE299" s="289">
        <f t="shared" si="45"/>
        <v>0</v>
      </c>
      <c r="BF299" s="289">
        <f t="shared" si="45"/>
        <v>0</v>
      </c>
      <c r="BG299" s="289">
        <f t="shared" si="45"/>
        <v>0</v>
      </c>
      <c r="BH299" s="289">
        <f t="shared" si="45"/>
        <v>0</v>
      </c>
      <c r="BI299" s="289">
        <f t="shared" si="45"/>
        <v>0</v>
      </c>
      <c r="BJ299" s="289">
        <f t="shared" si="45"/>
        <v>0</v>
      </c>
      <c r="BK299" s="289">
        <f t="shared" si="45"/>
        <v>0</v>
      </c>
      <c r="BL299" s="289">
        <f t="shared" si="45"/>
        <v>0</v>
      </c>
      <c r="BM299" s="289">
        <f t="shared" si="45"/>
        <v>0</v>
      </c>
      <c r="BN299" s="289">
        <f t="shared" si="45"/>
        <v>0</v>
      </c>
      <c r="BO299" s="289">
        <f t="shared" si="45"/>
        <v>0</v>
      </c>
      <c r="BP299" s="289">
        <f t="shared" si="45"/>
        <v>0</v>
      </c>
      <c r="BQ299" s="289">
        <f t="shared" si="45"/>
        <v>0</v>
      </c>
      <c r="BR299" s="289">
        <f t="shared" si="45"/>
        <v>0</v>
      </c>
      <c r="BS299" s="289">
        <f t="shared" si="45"/>
        <v>0</v>
      </c>
      <c r="BT299" s="289">
        <f t="shared" si="45"/>
        <v>0</v>
      </c>
      <c r="BU299" s="289">
        <f t="shared" si="46"/>
        <v>0</v>
      </c>
      <c r="BV299" s="289">
        <f t="shared" si="46"/>
        <v>0</v>
      </c>
      <c r="BW299" s="289">
        <f t="shared" si="46"/>
        <v>0</v>
      </c>
      <c r="BX299" s="289">
        <f t="shared" si="46"/>
        <v>0</v>
      </c>
      <c r="BY299" s="289">
        <f t="shared" si="46"/>
        <v>0</v>
      </c>
      <c r="CA299" s="289" t="e">
        <f>CA31-#REF!</f>
        <v>#REF!</v>
      </c>
      <c r="CB299" s="289">
        <f>CB31-ES31</f>
        <v>0</v>
      </c>
    </row>
    <row r="300" spans="13:80" hidden="1" x14ac:dyDescent="0.35">
      <c r="M300" s="289" t="e">
        <f>#REF!-#REF!</f>
        <v>#REF!</v>
      </c>
      <c r="N300" s="289" t="e">
        <f>#REF!-#REF!</f>
        <v>#REF!</v>
      </c>
      <c r="O300" s="289" t="e">
        <f>#REF!-#REF!</f>
        <v>#REF!</v>
      </c>
      <c r="P300" s="289" t="e">
        <f>#REF!-#REF!</f>
        <v>#REF!</v>
      </c>
      <c r="Q300" s="289" t="e">
        <f>#REF!-#REF!</f>
        <v>#REF!</v>
      </c>
      <c r="R300" s="289" t="e">
        <f>#REF!-#REF!</f>
        <v>#REF!</v>
      </c>
      <c r="S300" s="289" t="e">
        <f>#REF!-#REF!</f>
        <v>#REF!</v>
      </c>
      <c r="T300" s="289" t="e">
        <f>#REF!-#REF!</f>
        <v>#REF!</v>
      </c>
      <c r="U300" s="289" t="e">
        <f>#REF!-#REF!</f>
        <v>#REF!</v>
      </c>
      <c r="V300" s="289" t="e">
        <f>#REF!-#REF!</f>
        <v>#REF!</v>
      </c>
      <c r="W300" s="289" t="e">
        <f>#REF!-#REF!</f>
        <v>#REF!</v>
      </c>
      <c r="X300" s="289" t="e">
        <f>#REF!-#REF!</f>
        <v>#REF!</v>
      </c>
      <c r="Y300" s="289" t="e">
        <f>#REF!-#REF!</f>
        <v>#REF!</v>
      </c>
      <c r="Z300" s="289" t="e">
        <f>#REF!-#REF!</f>
        <v>#REF!</v>
      </c>
      <c r="AA300" s="289" t="e">
        <f>#REF!-#REF!</f>
        <v>#REF!</v>
      </c>
      <c r="AB300" s="289" t="e">
        <f>#REF!-#REF!</f>
        <v>#REF!</v>
      </c>
      <c r="AC300" s="289" t="e">
        <f>#REF!-#REF!</f>
        <v>#REF!</v>
      </c>
      <c r="AD300" s="289" t="e">
        <f>#REF!-#REF!</f>
        <v>#REF!</v>
      </c>
      <c r="AE300" s="289" t="e">
        <f>#REF!-#REF!</f>
        <v>#REF!</v>
      </c>
      <c r="AF300" s="289" t="e">
        <f>#REF!-#REF!</f>
        <v>#REF!</v>
      </c>
      <c r="AG300" s="289" t="e">
        <f>#REF!-#REF!</f>
        <v>#REF!</v>
      </c>
      <c r="AH300" s="289" t="e">
        <f>#REF!-#REF!</f>
        <v>#REF!</v>
      </c>
      <c r="AI300" s="289" t="e">
        <f>#REF!-#REF!</f>
        <v>#REF!</v>
      </c>
      <c r="AJ300" s="289" t="e">
        <f>#REF!-#REF!</f>
        <v>#REF!</v>
      </c>
      <c r="AK300" s="289" t="e">
        <f>#REF!-#REF!</f>
        <v>#REF!</v>
      </c>
      <c r="AL300" s="289" t="e">
        <f>#REF!-#REF!</f>
        <v>#REF!</v>
      </c>
      <c r="AM300" s="289" t="e">
        <f>#REF!-#REF!</f>
        <v>#REF!</v>
      </c>
      <c r="AN300" s="289" t="e">
        <f>#REF!-#REF!</f>
        <v>#REF!</v>
      </c>
      <c r="AO300" s="289" t="e">
        <f>#REF!-#REF!</f>
        <v>#REF!</v>
      </c>
      <c r="AP300" s="289" t="e">
        <f>#REF!-#REF!</f>
        <v>#REF!</v>
      </c>
      <c r="AQ300" s="289" t="e">
        <f>#REF!-#REF!</f>
        <v>#REF!</v>
      </c>
      <c r="AR300" s="289" t="e">
        <f>#REF!-#REF!</f>
        <v>#REF!</v>
      </c>
      <c r="AS300" s="289" t="e">
        <f>#REF!-#REF!</f>
        <v>#REF!</v>
      </c>
      <c r="AT300" s="289" t="e">
        <f>#REF!-#REF!</f>
        <v>#REF!</v>
      </c>
      <c r="AU300" s="289" t="e">
        <f>#REF!-#REF!</f>
        <v>#REF!</v>
      </c>
      <c r="AV300" s="289" t="e">
        <f>#REF!-#REF!</f>
        <v>#REF!</v>
      </c>
      <c r="AW300" s="289" t="e">
        <f>#REF!-#REF!</f>
        <v>#REF!</v>
      </c>
      <c r="AX300" s="289" t="e">
        <f>#REF!-#REF!</f>
        <v>#REF!</v>
      </c>
      <c r="AY300" s="289" t="e">
        <f>#REF!-#REF!</f>
        <v>#REF!</v>
      </c>
      <c r="AZ300" s="289" t="e">
        <f>#REF!-#REF!</f>
        <v>#REF!</v>
      </c>
      <c r="BA300" s="289" t="e">
        <f>#REF!-#REF!</f>
        <v>#REF!</v>
      </c>
      <c r="BB300" s="289" t="e">
        <f>#REF!-#REF!</f>
        <v>#REF!</v>
      </c>
      <c r="BC300" s="289" t="e">
        <f>#REF!-#REF!</f>
        <v>#REF!</v>
      </c>
      <c r="BD300" s="289" t="e">
        <f>#REF!-#REF!</f>
        <v>#REF!</v>
      </c>
      <c r="BE300" s="289" t="e">
        <f>#REF!-#REF!</f>
        <v>#REF!</v>
      </c>
      <c r="BF300" s="289" t="e">
        <f>#REF!-#REF!</f>
        <v>#REF!</v>
      </c>
      <c r="BG300" s="289" t="e">
        <f>#REF!-#REF!</f>
        <v>#REF!</v>
      </c>
      <c r="BH300" s="289" t="e">
        <f>#REF!-#REF!</f>
        <v>#REF!</v>
      </c>
      <c r="BI300" s="289" t="e">
        <f>#REF!-#REF!</f>
        <v>#REF!</v>
      </c>
      <c r="BJ300" s="289" t="e">
        <f>#REF!-#REF!</f>
        <v>#REF!</v>
      </c>
      <c r="BK300" s="289" t="e">
        <f>#REF!-#REF!</f>
        <v>#REF!</v>
      </c>
      <c r="BL300" s="289" t="e">
        <f>#REF!-#REF!</f>
        <v>#REF!</v>
      </c>
      <c r="BM300" s="289" t="e">
        <f>#REF!-#REF!</f>
        <v>#REF!</v>
      </c>
      <c r="BN300" s="289" t="e">
        <f>#REF!-#REF!</f>
        <v>#REF!</v>
      </c>
      <c r="BO300" s="289" t="e">
        <f>#REF!-#REF!</f>
        <v>#REF!</v>
      </c>
      <c r="BP300" s="289" t="e">
        <f>#REF!-#REF!</f>
        <v>#REF!</v>
      </c>
      <c r="BQ300" s="289" t="e">
        <f>#REF!-#REF!</f>
        <v>#REF!</v>
      </c>
      <c r="BR300" s="289" t="e">
        <f>#REF!-#REF!</f>
        <v>#REF!</v>
      </c>
      <c r="BS300" s="289" t="e">
        <f>#REF!-#REF!</f>
        <v>#REF!</v>
      </c>
      <c r="BT300" s="289" t="e">
        <f>#REF!-#REF!</f>
        <v>#REF!</v>
      </c>
      <c r="BU300" s="289" t="e">
        <f>#REF!-#REF!</f>
        <v>#REF!</v>
      </c>
      <c r="BV300" s="289" t="e">
        <f>#REF!-#REF!</f>
        <v>#REF!</v>
      </c>
      <c r="BW300" s="289" t="e">
        <f>#REF!-#REF!</f>
        <v>#REF!</v>
      </c>
      <c r="BX300" s="289" t="e">
        <f>#REF!-#REF!</f>
        <v>#REF!</v>
      </c>
      <c r="BY300" s="289" t="e">
        <f>#REF!-#REF!</f>
        <v>#REF!</v>
      </c>
      <c r="CA300" s="289" t="e">
        <f>#REF!-#REF!</f>
        <v>#REF!</v>
      </c>
      <c r="CB300" s="289" t="e">
        <f>#REF!-#REF!</f>
        <v>#REF!</v>
      </c>
    </row>
    <row r="301" spans="13:80" hidden="1" x14ac:dyDescent="0.35">
      <c r="M301" s="289">
        <f t="shared" ref="M301:BX301" si="47">M32-CE32</f>
        <v>0</v>
      </c>
      <c r="N301" s="289">
        <f t="shared" si="47"/>
        <v>0</v>
      </c>
      <c r="O301" s="289">
        <f t="shared" si="47"/>
        <v>0</v>
      </c>
      <c r="P301" s="289">
        <f t="shared" si="47"/>
        <v>0</v>
      </c>
      <c r="Q301" s="289">
        <f t="shared" si="47"/>
        <v>0</v>
      </c>
      <c r="R301" s="289">
        <f t="shared" si="47"/>
        <v>0</v>
      </c>
      <c r="S301" s="289">
        <f t="shared" si="47"/>
        <v>0</v>
      </c>
      <c r="T301" s="289">
        <f t="shared" si="47"/>
        <v>0</v>
      </c>
      <c r="U301" s="289">
        <f t="shared" si="47"/>
        <v>0</v>
      </c>
      <c r="V301" s="289">
        <f t="shared" si="47"/>
        <v>0</v>
      </c>
      <c r="W301" s="289">
        <f t="shared" si="47"/>
        <v>0</v>
      </c>
      <c r="X301" s="289">
        <f t="shared" si="47"/>
        <v>0</v>
      </c>
      <c r="Y301" s="289">
        <f t="shared" si="47"/>
        <v>0</v>
      </c>
      <c r="Z301" s="289">
        <f t="shared" si="47"/>
        <v>0</v>
      </c>
      <c r="AA301" s="289">
        <f t="shared" si="47"/>
        <v>0</v>
      </c>
      <c r="AB301" s="289">
        <f t="shared" si="47"/>
        <v>0</v>
      </c>
      <c r="AC301" s="289">
        <f t="shared" si="47"/>
        <v>0</v>
      </c>
      <c r="AD301" s="289">
        <f t="shared" si="47"/>
        <v>0</v>
      </c>
      <c r="AE301" s="289">
        <f t="shared" si="47"/>
        <v>0</v>
      </c>
      <c r="AF301" s="289">
        <f t="shared" si="47"/>
        <v>0</v>
      </c>
      <c r="AG301" s="289">
        <f t="shared" si="47"/>
        <v>0</v>
      </c>
      <c r="AH301" s="289">
        <f t="shared" si="47"/>
        <v>0</v>
      </c>
      <c r="AI301" s="289">
        <f t="shared" si="47"/>
        <v>0</v>
      </c>
      <c r="AJ301" s="289">
        <f t="shared" si="47"/>
        <v>0</v>
      </c>
      <c r="AK301" s="289">
        <f t="shared" si="47"/>
        <v>0</v>
      </c>
      <c r="AL301" s="289">
        <f t="shared" si="47"/>
        <v>0</v>
      </c>
      <c r="AM301" s="289">
        <f t="shared" si="47"/>
        <v>0</v>
      </c>
      <c r="AN301" s="289">
        <f t="shared" si="47"/>
        <v>0</v>
      </c>
      <c r="AO301" s="289">
        <f t="shared" si="47"/>
        <v>0</v>
      </c>
      <c r="AP301" s="289">
        <f t="shared" si="47"/>
        <v>0</v>
      </c>
      <c r="AQ301" s="289">
        <f t="shared" si="47"/>
        <v>0</v>
      </c>
      <c r="AR301" s="289">
        <f t="shared" si="47"/>
        <v>0</v>
      </c>
      <c r="AS301" s="289">
        <f t="shared" si="47"/>
        <v>0</v>
      </c>
      <c r="AT301" s="289">
        <f t="shared" si="47"/>
        <v>0</v>
      </c>
      <c r="AU301" s="289">
        <f t="shared" si="47"/>
        <v>0</v>
      </c>
      <c r="AV301" s="289">
        <f t="shared" si="47"/>
        <v>0</v>
      </c>
      <c r="AW301" s="289">
        <f t="shared" si="47"/>
        <v>0</v>
      </c>
      <c r="AX301" s="289">
        <f t="shared" si="47"/>
        <v>0</v>
      </c>
      <c r="AY301" s="289">
        <f t="shared" si="47"/>
        <v>0</v>
      </c>
      <c r="AZ301" s="289">
        <f t="shared" si="47"/>
        <v>0</v>
      </c>
      <c r="BA301" s="289">
        <f t="shared" si="47"/>
        <v>0</v>
      </c>
      <c r="BB301" s="289">
        <f t="shared" si="47"/>
        <v>0</v>
      </c>
      <c r="BC301" s="289">
        <f t="shared" si="47"/>
        <v>0</v>
      </c>
      <c r="BD301" s="289">
        <f t="shared" si="47"/>
        <v>0</v>
      </c>
      <c r="BE301" s="289">
        <f t="shared" si="47"/>
        <v>0</v>
      </c>
      <c r="BF301" s="289">
        <f t="shared" si="47"/>
        <v>0</v>
      </c>
      <c r="BG301" s="289">
        <f t="shared" si="47"/>
        <v>0</v>
      </c>
      <c r="BH301" s="289">
        <f t="shared" si="47"/>
        <v>0</v>
      </c>
      <c r="BI301" s="289">
        <f t="shared" si="47"/>
        <v>0</v>
      </c>
      <c r="BJ301" s="289">
        <f t="shared" si="47"/>
        <v>0</v>
      </c>
      <c r="BK301" s="289">
        <f t="shared" si="47"/>
        <v>0</v>
      </c>
      <c r="BL301" s="289">
        <f t="shared" si="47"/>
        <v>0</v>
      </c>
      <c r="BM301" s="289">
        <f t="shared" si="47"/>
        <v>0</v>
      </c>
      <c r="BN301" s="289">
        <f t="shared" si="47"/>
        <v>0</v>
      </c>
      <c r="BO301" s="289">
        <f t="shared" si="47"/>
        <v>0</v>
      </c>
      <c r="BP301" s="289">
        <f t="shared" si="47"/>
        <v>0</v>
      </c>
      <c r="BQ301" s="289">
        <f t="shared" si="47"/>
        <v>0</v>
      </c>
      <c r="BR301" s="289">
        <f t="shared" si="47"/>
        <v>0</v>
      </c>
      <c r="BS301" s="289">
        <f t="shared" si="47"/>
        <v>0</v>
      </c>
      <c r="BT301" s="289">
        <f t="shared" si="47"/>
        <v>0</v>
      </c>
      <c r="BU301" s="289">
        <f t="shared" si="47"/>
        <v>0</v>
      </c>
      <c r="BV301" s="289">
        <f t="shared" si="47"/>
        <v>0</v>
      </c>
      <c r="BW301" s="289">
        <f t="shared" si="47"/>
        <v>0</v>
      </c>
      <c r="BX301" s="289">
        <f t="shared" si="47"/>
        <v>0</v>
      </c>
      <c r="BY301" s="289">
        <f>BY32-EQ32</f>
        <v>0</v>
      </c>
      <c r="CA301" s="289" t="e">
        <f>CA32-#REF!</f>
        <v>#REF!</v>
      </c>
      <c r="CB301" s="289">
        <f>CB32-ES32</f>
        <v>0</v>
      </c>
    </row>
    <row r="302" spans="13:80" hidden="1" x14ac:dyDescent="0.35">
      <c r="M302" s="289">
        <f t="shared" ref="M302:BX305" si="48">M94-CE94</f>
        <v>0</v>
      </c>
      <c r="N302" s="289">
        <f t="shared" si="48"/>
        <v>0</v>
      </c>
      <c r="O302" s="289">
        <f t="shared" si="48"/>
        <v>0</v>
      </c>
      <c r="P302" s="289">
        <f t="shared" si="48"/>
        <v>0</v>
      </c>
      <c r="Q302" s="289">
        <f t="shared" si="48"/>
        <v>0</v>
      </c>
      <c r="R302" s="289">
        <f t="shared" si="48"/>
        <v>0</v>
      </c>
      <c r="S302" s="289">
        <f t="shared" si="48"/>
        <v>0</v>
      </c>
      <c r="T302" s="289">
        <f t="shared" si="48"/>
        <v>0</v>
      </c>
      <c r="U302" s="289">
        <f t="shared" si="48"/>
        <v>0</v>
      </c>
      <c r="V302" s="289">
        <f t="shared" si="48"/>
        <v>0</v>
      </c>
      <c r="W302" s="289">
        <f t="shared" si="48"/>
        <v>0</v>
      </c>
      <c r="X302" s="289">
        <f t="shared" si="48"/>
        <v>0</v>
      </c>
      <c r="Y302" s="289">
        <f t="shared" si="48"/>
        <v>0</v>
      </c>
      <c r="Z302" s="289">
        <f t="shared" si="48"/>
        <v>0</v>
      </c>
      <c r="AA302" s="289">
        <f t="shared" si="48"/>
        <v>0</v>
      </c>
      <c r="AB302" s="289">
        <f t="shared" si="48"/>
        <v>0</v>
      </c>
      <c r="AC302" s="289">
        <f t="shared" si="48"/>
        <v>0</v>
      </c>
      <c r="AD302" s="289">
        <f t="shared" si="48"/>
        <v>0</v>
      </c>
      <c r="AE302" s="289">
        <f t="shared" si="48"/>
        <v>0</v>
      </c>
      <c r="AF302" s="289">
        <f t="shared" si="48"/>
        <v>0</v>
      </c>
      <c r="AG302" s="289">
        <f t="shared" si="48"/>
        <v>0</v>
      </c>
      <c r="AH302" s="289">
        <f t="shared" si="48"/>
        <v>0</v>
      </c>
      <c r="AI302" s="289">
        <f t="shared" si="48"/>
        <v>0</v>
      </c>
      <c r="AJ302" s="289">
        <f t="shared" si="48"/>
        <v>0</v>
      </c>
      <c r="AK302" s="289">
        <f t="shared" si="48"/>
        <v>0</v>
      </c>
      <c r="AL302" s="289">
        <f t="shared" si="48"/>
        <v>0</v>
      </c>
      <c r="AM302" s="289">
        <f t="shared" si="48"/>
        <v>0</v>
      </c>
      <c r="AN302" s="289">
        <f t="shared" si="48"/>
        <v>0</v>
      </c>
      <c r="AO302" s="289">
        <f t="shared" si="48"/>
        <v>0</v>
      </c>
      <c r="AP302" s="289">
        <f t="shared" si="48"/>
        <v>0</v>
      </c>
      <c r="AQ302" s="289">
        <f t="shared" si="48"/>
        <v>0</v>
      </c>
      <c r="AR302" s="289">
        <f t="shared" si="48"/>
        <v>0</v>
      </c>
      <c r="AS302" s="289">
        <f t="shared" si="48"/>
        <v>0</v>
      </c>
      <c r="AT302" s="289">
        <f t="shared" si="48"/>
        <v>0</v>
      </c>
      <c r="AU302" s="289">
        <f t="shared" si="48"/>
        <v>0</v>
      </c>
      <c r="AV302" s="289">
        <f t="shared" si="48"/>
        <v>0</v>
      </c>
      <c r="AW302" s="289">
        <f t="shared" si="48"/>
        <v>0</v>
      </c>
      <c r="AX302" s="289">
        <f t="shared" si="48"/>
        <v>0</v>
      </c>
      <c r="AY302" s="289">
        <f t="shared" si="48"/>
        <v>0</v>
      </c>
      <c r="AZ302" s="289">
        <f t="shared" si="48"/>
        <v>0</v>
      </c>
      <c r="BA302" s="289">
        <f t="shared" si="48"/>
        <v>0</v>
      </c>
      <c r="BB302" s="289">
        <f t="shared" si="48"/>
        <v>0</v>
      </c>
      <c r="BC302" s="289">
        <f t="shared" si="48"/>
        <v>0</v>
      </c>
      <c r="BD302" s="289">
        <f t="shared" si="48"/>
        <v>0</v>
      </c>
      <c r="BE302" s="289">
        <f t="shared" si="48"/>
        <v>0</v>
      </c>
      <c r="BF302" s="289">
        <f t="shared" si="48"/>
        <v>0</v>
      </c>
      <c r="BG302" s="289">
        <f t="shared" si="48"/>
        <v>0</v>
      </c>
      <c r="BH302" s="289">
        <f t="shared" si="48"/>
        <v>0</v>
      </c>
      <c r="BI302" s="289">
        <f t="shared" si="48"/>
        <v>0</v>
      </c>
      <c r="BJ302" s="289">
        <f t="shared" si="48"/>
        <v>0</v>
      </c>
      <c r="BK302" s="289">
        <f t="shared" si="48"/>
        <v>0</v>
      </c>
      <c r="BL302" s="289">
        <f t="shared" si="48"/>
        <v>0</v>
      </c>
      <c r="BM302" s="289">
        <f t="shared" si="48"/>
        <v>0</v>
      </c>
      <c r="BN302" s="289">
        <f t="shared" si="48"/>
        <v>0</v>
      </c>
      <c r="BO302" s="289">
        <f t="shared" si="48"/>
        <v>0</v>
      </c>
      <c r="BP302" s="289">
        <f t="shared" si="48"/>
        <v>0</v>
      </c>
      <c r="BQ302" s="289">
        <f t="shared" si="48"/>
        <v>0</v>
      </c>
      <c r="BR302" s="289">
        <f t="shared" si="48"/>
        <v>0</v>
      </c>
      <c r="BS302" s="289">
        <f t="shared" si="48"/>
        <v>0</v>
      </c>
      <c r="BT302" s="289">
        <f t="shared" si="48"/>
        <v>0</v>
      </c>
      <c r="BU302" s="289">
        <f t="shared" si="48"/>
        <v>0</v>
      </c>
      <c r="BV302" s="289">
        <f t="shared" si="48"/>
        <v>0</v>
      </c>
      <c r="BW302" s="289">
        <f t="shared" si="48"/>
        <v>0</v>
      </c>
      <c r="BX302" s="289">
        <f t="shared" si="48"/>
        <v>0</v>
      </c>
      <c r="BY302" s="289">
        <f t="shared" ref="BY302:BY316" si="49">BY94-EQ94</f>
        <v>0</v>
      </c>
      <c r="CA302" s="289" t="e">
        <f>CA94-#REF!</f>
        <v>#REF!</v>
      </c>
      <c r="CB302" s="289">
        <f t="shared" ref="CB302:CB316" si="50">CB94-ES94</f>
        <v>0</v>
      </c>
    </row>
    <row r="303" spans="13:80" hidden="1" x14ac:dyDescent="0.35">
      <c r="M303" s="289">
        <f t="shared" si="48"/>
        <v>7175000</v>
      </c>
      <c r="N303" s="289">
        <f t="shared" si="48"/>
        <v>0</v>
      </c>
      <c r="O303" s="289">
        <f t="shared" si="48"/>
        <v>0</v>
      </c>
      <c r="P303" s="289">
        <f t="shared" si="48"/>
        <v>0</v>
      </c>
      <c r="Q303" s="289">
        <f t="shared" si="48"/>
        <v>0</v>
      </c>
      <c r="R303" s="289">
        <f t="shared" si="48"/>
        <v>-2925000</v>
      </c>
      <c r="S303" s="289">
        <f t="shared" si="48"/>
        <v>0</v>
      </c>
      <c r="T303" s="289">
        <f t="shared" si="48"/>
        <v>0</v>
      </c>
      <c r="U303" s="289">
        <f t="shared" si="48"/>
        <v>0</v>
      </c>
      <c r="V303" s="289">
        <f t="shared" si="48"/>
        <v>0</v>
      </c>
      <c r="W303" s="289">
        <f t="shared" si="48"/>
        <v>-6910000</v>
      </c>
      <c r="X303" s="289">
        <f t="shared" si="48"/>
        <v>0</v>
      </c>
      <c r="Y303" s="289">
        <f t="shared" si="48"/>
        <v>0</v>
      </c>
      <c r="Z303" s="289">
        <f t="shared" si="48"/>
        <v>0</v>
      </c>
      <c r="AA303" s="289">
        <f t="shared" si="48"/>
        <v>0</v>
      </c>
      <c r="AB303" s="289">
        <f t="shared" si="48"/>
        <v>-6155000</v>
      </c>
      <c r="AC303" s="289">
        <f t="shared" si="48"/>
        <v>0</v>
      </c>
      <c r="AD303" s="289">
        <f t="shared" si="48"/>
        <v>0</v>
      </c>
      <c r="AE303" s="289">
        <f t="shared" si="48"/>
        <v>0</v>
      </c>
      <c r="AF303" s="289">
        <f t="shared" si="48"/>
        <v>0</v>
      </c>
      <c r="AG303" s="289">
        <f t="shared" si="48"/>
        <v>-7095000</v>
      </c>
      <c r="AH303" s="289">
        <f t="shared" si="48"/>
        <v>0</v>
      </c>
      <c r="AI303" s="289">
        <f t="shared" si="48"/>
        <v>0</v>
      </c>
      <c r="AJ303" s="289">
        <f t="shared" si="48"/>
        <v>0</v>
      </c>
      <c r="AK303" s="289">
        <f t="shared" si="48"/>
        <v>0</v>
      </c>
      <c r="AL303" s="289">
        <f t="shared" si="48"/>
        <v>-7530000</v>
      </c>
      <c r="AM303" s="289">
        <f t="shared" si="48"/>
        <v>0</v>
      </c>
      <c r="AN303" s="289">
        <f t="shared" si="48"/>
        <v>0</v>
      </c>
      <c r="AO303" s="289">
        <f t="shared" si="48"/>
        <v>0</v>
      </c>
      <c r="AP303" s="289">
        <f t="shared" si="48"/>
        <v>0</v>
      </c>
      <c r="AQ303" s="289">
        <f t="shared" si="48"/>
        <v>-8400000</v>
      </c>
      <c r="AR303" s="289">
        <f t="shared" si="48"/>
        <v>0</v>
      </c>
      <c r="AS303" s="289">
        <f t="shared" si="48"/>
        <v>0</v>
      </c>
      <c r="AT303" s="289">
        <f t="shared" si="48"/>
        <v>0</v>
      </c>
      <c r="AU303" s="289">
        <f t="shared" si="48"/>
        <v>0</v>
      </c>
      <c r="AV303" s="289">
        <f t="shared" si="48"/>
        <v>-6720000</v>
      </c>
      <c r="AW303" s="289">
        <f t="shared" si="48"/>
        <v>0</v>
      </c>
      <c r="AX303" s="289">
        <f t="shared" si="48"/>
        <v>0</v>
      </c>
      <c r="AY303" s="289">
        <f t="shared" si="48"/>
        <v>0</v>
      </c>
      <c r="AZ303" s="289">
        <f t="shared" si="48"/>
        <v>0</v>
      </c>
      <c r="BA303" s="289">
        <f t="shared" si="48"/>
        <v>-5005000</v>
      </c>
      <c r="BB303" s="289">
        <f t="shared" si="48"/>
        <v>0</v>
      </c>
      <c r="BC303" s="289">
        <f t="shared" si="48"/>
        <v>0</v>
      </c>
      <c r="BD303" s="289">
        <f t="shared" si="48"/>
        <v>0</v>
      </c>
      <c r="BE303" s="289">
        <f t="shared" si="48"/>
        <v>0</v>
      </c>
      <c r="BF303" s="289">
        <f t="shared" si="48"/>
        <v>-7140000</v>
      </c>
      <c r="BG303" s="289">
        <f t="shared" si="48"/>
        <v>0</v>
      </c>
      <c r="BH303" s="289">
        <f t="shared" si="48"/>
        <v>0</v>
      </c>
      <c r="BI303" s="289">
        <f t="shared" si="48"/>
        <v>0</v>
      </c>
      <c r="BJ303" s="289">
        <f t="shared" si="48"/>
        <v>0</v>
      </c>
      <c r="BK303" s="289">
        <f t="shared" si="48"/>
        <v>-4750000</v>
      </c>
      <c r="BL303" s="289">
        <f t="shared" si="48"/>
        <v>0</v>
      </c>
      <c r="BM303" s="289">
        <f t="shared" si="48"/>
        <v>0</v>
      </c>
      <c r="BN303" s="289">
        <f t="shared" si="48"/>
        <v>0</v>
      </c>
      <c r="BO303" s="289">
        <f t="shared" si="48"/>
        <v>0</v>
      </c>
      <c r="BP303" s="289">
        <f t="shared" si="48"/>
        <v>-9550000</v>
      </c>
      <c r="BQ303" s="289">
        <f t="shared" si="48"/>
        <v>0</v>
      </c>
      <c r="BR303" s="289">
        <f t="shared" si="48"/>
        <v>0</v>
      </c>
      <c r="BS303" s="289">
        <f t="shared" si="48"/>
        <v>0</v>
      </c>
      <c r="BT303" s="289">
        <f t="shared" si="48"/>
        <v>0</v>
      </c>
      <c r="BU303" s="289">
        <f t="shared" si="48"/>
        <v>7175000</v>
      </c>
      <c r="BV303" s="289">
        <f t="shared" si="48"/>
        <v>0</v>
      </c>
      <c r="BW303" s="289">
        <f t="shared" si="48"/>
        <v>0</v>
      </c>
      <c r="BX303" s="289">
        <f t="shared" si="48"/>
        <v>0</v>
      </c>
      <c r="BY303" s="289">
        <f t="shared" si="49"/>
        <v>0</v>
      </c>
      <c r="CA303" s="289" t="e">
        <f>CA95-#REF!</f>
        <v>#REF!</v>
      </c>
      <c r="CB303" s="289">
        <f t="shared" si="50"/>
        <v>0</v>
      </c>
    </row>
    <row r="304" spans="13:80" hidden="1" x14ac:dyDescent="0.35">
      <c r="M304" s="289">
        <f t="shared" si="48"/>
        <v>7225692</v>
      </c>
      <c r="N304" s="289">
        <f t="shared" si="48"/>
        <v>0</v>
      </c>
      <c r="O304" s="289">
        <f t="shared" si="48"/>
        <v>0</v>
      </c>
      <c r="P304" s="289">
        <f t="shared" si="48"/>
        <v>0</v>
      </c>
      <c r="Q304" s="289">
        <f t="shared" si="48"/>
        <v>0</v>
      </c>
      <c r="R304" s="289">
        <f t="shared" si="48"/>
        <v>-3026199</v>
      </c>
      <c r="S304" s="289">
        <f t="shared" si="48"/>
        <v>0</v>
      </c>
      <c r="T304" s="289">
        <f t="shared" si="48"/>
        <v>0</v>
      </c>
      <c r="U304" s="289">
        <f t="shared" si="48"/>
        <v>0</v>
      </c>
      <c r="V304" s="289">
        <f t="shared" si="48"/>
        <v>0</v>
      </c>
      <c r="W304" s="289">
        <f t="shared" si="48"/>
        <v>-7142937</v>
      </c>
      <c r="X304" s="289">
        <f t="shared" si="48"/>
        <v>0</v>
      </c>
      <c r="Y304" s="289">
        <f t="shared" si="48"/>
        <v>0</v>
      </c>
      <c r="Z304" s="289">
        <f t="shared" si="48"/>
        <v>0</v>
      </c>
      <c r="AA304" s="289">
        <f t="shared" si="48"/>
        <v>0</v>
      </c>
      <c r="AB304" s="289">
        <f t="shared" si="48"/>
        <v>-6336277</v>
      </c>
      <c r="AC304" s="289">
        <f t="shared" si="48"/>
        <v>0</v>
      </c>
      <c r="AD304" s="289">
        <f t="shared" si="48"/>
        <v>0</v>
      </c>
      <c r="AE304" s="289">
        <f t="shared" si="48"/>
        <v>0</v>
      </c>
      <c r="AF304" s="289">
        <f t="shared" si="48"/>
        <v>0</v>
      </c>
      <c r="AG304" s="289">
        <f t="shared" si="48"/>
        <v>-7274669</v>
      </c>
      <c r="AH304" s="289">
        <f t="shared" si="48"/>
        <v>0</v>
      </c>
      <c r="AI304" s="289">
        <f t="shared" si="48"/>
        <v>0</v>
      </c>
      <c r="AJ304" s="289">
        <f t="shared" si="48"/>
        <v>0</v>
      </c>
      <c r="AK304" s="289">
        <f t="shared" si="48"/>
        <v>0</v>
      </c>
      <c r="AL304" s="289">
        <f t="shared" si="48"/>
        <v>-7755769</v>
      </c>
      <c r="AM304" s="289">
        <f t="shared" si="48"/>
        <v>0</v>
      </c>
      <c r="AN304" s="289">
        <f t="shared" si="48"/>
        <v>0</v>
      </c>
      <c r="AO304" s="289">
        <f t="shared" si="48"/>
        <v>0</v>
      </c>
      <c r="AP304" s="289">
        <f t="shared" si="48"/>
        <v>0</v>
      </c>
      <c r="AQ304" s="289">
        <f t="shared" si="48"/>
        <v>-8644702</v>
      </c>
      <c r="AR304" s="289">
        <f t="shared" si="48"/>
        <v>0</v>
      </c>
      <c r="AS304" s="289">
        <f t="shared" si="48"/>
        <v>0</v>
      </c>
      <c r="AT304" s="289">
        <f t="shared" si="48"/>
        <v>0</v>
      </c>
      <c r="AU304" s="289">
        <f t="shared" si="48"/>
        <v>0</v>
      </c>
      <c r="AV304" s="289">
        <f t="shared" si="48"/>
        <v>-6856678</v>
      </c>
      <c r="AW304" s="289">
        <f t="shared" si="48"/>
        <v>0</v>
      </c>
      <c r="AX304" s="289">
        <f t="shared" si="48"/>
        <v>0</v>
      </c>
      <c r="AY304" s="289">
        <f t="shared" si="48"/>
        <v>0</v>
      </c>
      <c r="AZ304" s="289">
        <f t="shared" si="48"/>
        <v>0</v>
      </c>
      <c r="BA304" s="289">
        <f t="shared" si="48"/>
        <v>-5101474</v>
      </c>
      <c r="BB304" s="289">
        <f t="shared" si="48"/>
        <v>0</v>
      </c>
      <c r="BC304" s="289">
        <f t="shared" si="48"/>
        <v>0</v>
      </c>
      <c r="BD304" s="289">
        <f t="shared" si="48"/>
        <v>0</v>
      </c>
      <c r="BE304" s="289">
        <f t="shared" si="48"/>
        <v>0</v>
      </c>
      <c r="BF304" s="289">
        <f t="shared" si="48"/>
        <v>-7306457</v>
      </c>
      <c r="BG304" s="289">
        <f t="shared" si="48"/>
        <v>0</v>
      </c>
      <c r="BH304" s="289">
        <f t="shared" si="48"/>
        <v>0</v>
      </c>
      <c r="BI304" s="289">
        <f t="shared" si="48"/>
        <v>0</v>
      </c>
      <c r="BJ304" s="289">
        <f t="shared" si="48"/>
        <v>0</v>
      </c>
      <c r="BK304" s="289">
        <f t="shared" si="48"/>
        <v>-4889664</v>
      </c>
      <c r="BL304" s="289">
        <f t="shared" si="48"/>
        <v>0</v>
      </c>
      <c r="BM304" s="289">
        <f t="shared" si="48"/>
        <v>0</v>
      </c>
      <c r="BN304" s="289">
        <f t="shared" si="48"/>
        <v>0</v>
      </c>
      <c r="BO304" s="289">
        <f t="shared" si="48"/>
        <v>0</v>
      </c>
      <c r="BP304" s="289">
        <f t="shared" si="48"/>
        <v>-9641922</v>
      </c>
      <c r="BQ304" s="289">
        <f t="shared" si="48"/>
        <v>0</v>
      </c>
      <c r="BR304" s="289">
        <f t="shared" si="48"/>
        <v>0</v>
      </c>
      <c r="BS304" s="289">
        <f t="shared" si="48"/>
        <v>0</v>
      </c>
      <c r="BT304" s="289">
        <f t="shared" si="48"/>
        <v>0</v>
      </c>
      <c r="BU304" s="289">
        <f t="shared" si="48"/>
        <v>7225692</v>
      </c>
      <c r="BV304" s="289">
        <f t="shared" si="48"/>
        <v>0</v>
      </c>
      <c r="BW304" s="289">
        <f t="shared" si="48"/>
        <v>0</v>
      </c>
      <c r="BX304" s="289">
        <f t="shared" si="48"/>
        <v>0</v>
      </c>
      <c r="BY304" s="289">
        <f t="shared" si="49"/>
        <v>0</v>
      </c>
      <c r="CA304" s="289" t="e">
        <f>CA96-#REF!</f>
        <v>#REF!</v>
      </c>
      <c r="CB304" s="289">
        <f t="shared" si="50"/>
        <v>0</v>
      </c>
    </row>
    <row r="305" spans="13:80" hidden="1" x14ac:dyDescent="0.35">
      <c r="M305" s="289">
        <f t="shared" si="48"/>
        <v>-8500</v>
      </c>
      <c r="N305" s="289">
        <f t="shared" si="48"/>
        <v>0</v>
      </c>
      <c r="O305" s="289">
        <f t="shared" si="48"/>
        <v>0</v>
      </c>
      <c r="P305" s="289">
        <f t="shared" si="48"/>
        <v>0</v>
      </c>
      <c r="Q305" s="289">
        <f t="shared" si="48"/>
        <v>0</v>
      </c>
      <c r="R305" s="289">
        <f t="shared" si="48"/>
        <v>-1772</v>
      </c>
      <c r="S305" s="289">
        <f t="shared" si="48"/>
        <v>0</v>
      </c>
      <c r="T305" s="289">
        <f t="shared" si="48"/>
        <v>0</v>
      </c>
      <c r="U305" s="289">
        <f t="shared" si="48"/>
        <v>0</v>
      </c>
      <c r="V305" s="289">
        <f t="shared" si="48"/>
        <v>0</v>
      </c>
      <c r="W305" s="289">
        <f t="shared" si="48"/>
        <v>-8656</v>
      </c>
      <c r="X305" s="289">
        <f t="shared" si="48"/>
        <v>0</v>
      </c>
      <c r="Y305" s="289">
        <f t="shared" si="48"/>
        <v>0</v>
      </c>
      <c r="Z305" s="289">
        <f t="shared" si="48"/>
        <v>0</v>
      </c>
      <c r="AA305" s="289">
        <f t="shared" si="48"/>
        <v>0</v>
      </c>
      <c r="AB305" s="289">
        <f t="shared" si="48"/>
        <v>-11112</v>
      </c>
      <c r="AC305" s="289">
        <f t="shared" si="48"/>
        <v>0</v>
      </c>
      <c r="AD305" s="289">
        <f t="shared" si="48"/>
        <v>0</v>
      </c>
      <c r="AE305" s="289">
        <f t="shared" si="48"/>
        <v>0</v>
      </c>
      <c r="AF305" s="289">
        <f t="shared" si="48"/>
        <v>0</v>
      </c>
      <c r="AG305" s="289">
        <f t="shared" si="48"/>
        <v>-6268</v>
      </c>
      <c r="AH305" s="289">
        <f t="shared" si="48"/>
        <v>0</v>
      </c>
      <c r="AI305" s="289">
        <f t="shared" si="48"/>
        <v>0</v>
      </c>
      <c r="AJ305" s="289">
        <f t="shared" si="48"/>
        <v>0</v>
      </c>
      <c r="AK305" s="289">
        <f t="shared" si="48"/>
        <v>0</v>
      </c>
      <c r="AL305" s="289">
        <f t="shared" si="48"/>
        <v>-58</v>
      </c>
      <c r="AM305" s="289">
        <f t="shared" si="48"/>
        <v>0</v>
      </c>
      <c r="AN305" s="289">
        <f t="shared" si="48"/>
        <v>0</v>
      </c>
      <c r="AO305" s="289">
        <f t="shared" si="48"/>
        <v>0</v>
      </c>
      <c r="AP305" s="289">
        <f t="shared" si="48"/>
        <v>0</v>
      </c>
      <c r="AQ305" s="289">
        <f t="shared" si="48"/>
        <v>0</v>
      </c>
      <c r="AR305" s="289">
        <f t="shared" si="48"/>
        <v>0</v>
      </c>
      <c r="AS305" s="289">
        <f t="shared" si="48"/>
        <v>0</v>
      </c>
      <c r="AT305" s="289">
        <f t="shared" si="48"/>
        <v>0</v>
      </c>
      <c r="AU305" s="289">
        <f t="shared" si="48"/>
        <v>0</v>
      </c>
      <c r="AV305" s="289">
        <f t="shared" si="48"/>
        <v>0</v>
      </c>
      <c r="AW305" s="289">
        <f t="shared" si="48"/>
        <v>0</v>
      </c>
      <c r="AX305" s="289">
        <f t="shared" si="48"/>
        <v>0</v>
      </c>
      <c r="AY305" s="289">
        <f t="shared" si="48"/>
        <v>0</v>
      </c>
      <c r="AZ305" s="289">
        <f t="shared" si="48"/>
        <v>0</v>
      </c>
      <c r="BA305" s="289">
        <f t="shared" si="48"/>
        <v>0</v>
      </c>
      <c r="BB305" s="289">
        <f t="shared" si="48"/>
        <v>0</v>
      </c>
      <c r="BC305" s="289">
        <f t="shared" si="48"/>
        <v>0</v>
      </c>
      <c r="BD305" s="289">
        <f t="shared" si="48"/>
        <v>0</v>
      </c>
      <c r="BE305" s="289">
        <f t="shared" si="48"/>
        <v>0</v>
      </c>
      <c r="BF305" s="289">
        <f t="shared" si="48"/>
        <v>0</v>
      </c>
      <c r="BG305" s="289">
        <f t="shared" si="48"/>
        <v>0</v>
      </c>
      <c r="BH305" s="289">
        <f t="shared" si="48"/>
        <v>0</v>
      </c>
      <c r="BI305" s="289">
        <f t="shared" si="48"/>
        <v>0</v>
      </c>
      <c r="BJ305" s="289">
        <f t="shared" si="48"/>
        <v>0</v>
      </c>
      <c r="BK305" s="289">
        <f t="shared" si="48"/>
        <v>0</v>
      </c>
      <c r="BL305" s="289">
        <f t="shared" si="48"/>
        <v>0</v>
      </c>
      <c r="BM305" s="289">
        <f t="shared" si="48"/>
        <v>0</v>
      </c>
      <c r="BN305" s="289">
        <f t="shared" si="48"/>
        <v>0</v>
      </c>
      <c r="BO305" s="289">
        <f t="shared" si="48"/>
        <v>0</v>
      </c>
      <c r="BP305" s="289">
        <f t="shared" si="48"/>
        <v>0</v>
      </c>
      <c r="BQ305" s="289">
        <f t="shared" si="48"/>
        <v>0</v>
      </c>
      <c r="BR305" s="289">
        <f t="shared" si="48"/>
        <v>0</v>
      </c>
      <c r="BS305" s="289">
        <f t="shared" si="48"/>
        <v>0</v>
      </c>
      <c r="BT305" s="289">
        <f t="shared" si="48"/>
        <v>0</v>
      </c>
      <c r="BU305" s="289">
        <f t="shared" si="48"/>
        <v>-8500</v>
      </c>
      <c r="BV305" s="289">
        <f t="shared" si="48"/>
        <v>0</v>
      </c>
      <c r="BW305" s="289">
        <f t="shared" si="48"/>
        <v>0</v>
      </c>
      <c r="BX305" s="289">
        <f t="shared" ref="BX305:BX316" si="51">BX97-EP97</f>
        <v>0</v>
      </c>
      <c r="BY305" s="289">
        <f t="shared" si="49"/>
        <v>0</v>
      </c>
      <c r="CA305" s="289" t="e">
        <f>CA97-#REF!</f>
        <v>#REF!</v>
      </c>
      <c r="CB305" s="289">
        <f t="shared" si="50"/>
        <v>0</v>
      </c>
    </row>
    <row r="306" spans="13:80" hidden="1" x14ac:dyDescent="0.35">
      <c r="M306" s="289">
        <f t="shared" ref="M306:BW310" si="52">M98-CE98</f>
        <v>-42192</v>
      </c>
      <c r="N306" s="289">
        <f t="shared" si="52"/>
        <v>0</v>
      </c>
      <c r="O306" s="289">
        <f t="shared" si="52"/>
        <v>0</v>
      </c>
      <c r="P306" s="289">
        <f t="shared" si="52"/>
        <v>0</v>
      </c>
      <c r="Q306" s="289">
        <f t="shared" si="52"/>
        <v>0</v>
      </c>
      <c r="R306" s="289">
        <f t="shared" si="52"/>
        <v>102971</v>
      </c>
      <c r="S306" s="289">
        <f t="shared" si="52"/>
        <v>0</v>
      </c>
      <c r="T306" s="289">
        <f t="shared" si="52"/>
        <v>0</v>
      </c>
      <c r="U306" s="289">
        <f t="shared" si="52"/>
        <v>0</v>
      </c>
      <c r="V306" s="289">
        <f t="shared" si="52"/>
        <v>0</v>
      </c>
      <c r="W306" s="289">
        <f t="shared" si="52"/>
        <v>241593</v>
      </c>
      <c r="X306" s="289">
        <f t="shared" si="52"/>
        <v>0</v>
      </c>
      <c r="Y306" s="289">
        <f t="shared" si="52"/>
        <v>0</v>
      </c>
      <c r="Z306" s="289">
        <f t="shared" si="52"/>
        <v>0</v>
      </c>
      <c r="AA306" s="289">
        <f t="shared" si="52"/>
        <v>0</v>
      </c>
      <c r="AB306" s="289">
        <f t="shared" si="52"/>
        <v>192389</v>
      </c>
      <c r="AC306" s="289">
        <f t="shared" si="52"/>
        <v>0</v>
      </c>
      <c r="AD306" s="289">
        <f t="shared" si="52"/>
        <v>0</v>
      </c>
      <c r="AE306" s="289">
        <f t="shared" si="52"/>
        <v>0</v>
      </c>
      <c r="AF306" s="289">
        <f t="shared" si="52"/>
        <v>0</v>
      </c>
      <c r="AG306" s="289">
        <f t="shared" si="52"/>
        <v>185937</v>
      </c>
      <c r="AH306" s="289">
        <f t="shared" si="52"/>
        <v>0</v>
      </c>
      <c r="AI306" s="289">
        <f t="shared" si="52"/>
        <v>0</v>
      </c>
      <c r="AJ306" s="289">
        <f t="shared" si="52"/>
        <v>0</v>
      </c>
      <c r="AK306" s="289">
        <f t="shared" si="52"/>
        <v>0</v>
      </c>
      <c r="AL306" s="289">
        <f t="shared" si="52"/>
        <v>225827</v>
      </c>
      <c r="AM306" s="289">
        <f t="shared" si="52"/>
        <v>0</v>
      </c>
      <c r="AN306" s="289">
        <f t="shared" si="52"/>
        <v>0</v>
      </c>
      <c r="AO306" s="289">
        <f t="shared" si="52"/>
        <v>0</v>
      </c>
      <c r="AP306" s="289">
        <f t="shared" si="52"/>
        <v>0</v>
      </c>
      <c r="AQ306" s="289">
        <f t="shared" si="52"/>
        <v>244702</v>
      </c>
      <c r="AR306" s="289">
        <f t="shared" si="52"/>
        <v>0</v>
      </c>
      <c r="AS306" s="289">
        <f t="shared" si="52"/>
        <v>0</v>
      </c>
      <c r="AT306" s="289">
        <f t="shared" si="52"/>
        <v>0</v>
      </c>
      <c r="AU306" s="289">
        <f t="shared" si="52"/>
        <v>0</v>
      </c>
      <c r="AV306" s="289">
        <f t="shared" si="52"/>
        <v>136678</v>
      </c>
      <c r="AW306" s="289">
        <f t="shared" si="52"/>
        <v>0</v>
      </c>
      <c r="AX306" s="289">
        <f t="shared" si="52"/>
        <v>0</v>
      </c>
      <c r="AY306" s="289">
        <f t="shared" si="52"/>
        <v>0</v>
      </c>
      <c r="AZ306" s="289">
        <f t="shared" si="52"/>
        <v>0</v>
      </c>
      <c r="BA306" s="289">
        <f t="shared" si="52"/>
        <v>96474</v>
      </c>
      <c r="BB306" s="289">
        <f t="shared" si="52"/>
        <v>0</v>
      </c>
      <c r="BC306" s="289">
        <f t="shared" si="52"/>
        <v>0</v>
      </c>
      <c r="BD306" s="289">
        <f t="shared" si="52"/>
        <v>0</v>
      </c>
      <c r="BE306" s="289">
        <f t="shared" si="52"/>
        <v>0</v>
      </c>
      <c r="BF306" s="289">
        <f t="shared" si="52"/>
        <v>166457</v>
      </c>
      <c r="BG306" s="289">
        <f t="shared" si="52"/>
        <v>0</v>
      </c>
      <c r="BH306" s="289">
        <f t="shared" si="52"/>
        <v>0</v>
      </c>
      <c r="BI306" s="289">
        <f t="shared" si="52"/>
        <v>0</v>
      </c>
      <c r="BJ306" s="289">
        <f t="shared" si="52"/>
        <v>0</v>
      </c>
      <c r="BK306" s="289">
        <f t="shared" si="52"/>
        <v>139664</v>
      </c>
      <c r="BL306" s="289">
        <f t="shared" si="52"/>
        <v>0</v>
      </c>
      <c r="BM306" s="289">
        <f t="shared" si="52"/>
        <v>0</v>
      </c>
      <c r="BN306" s="289">
        <f t="shared" si="52"/>
        <v>0</v>
      </c>
      <c r="BO306" s="289">
        <f t="shared" si="52"/>
        <v>0</v>
      </c>
      <c r="BP306" s="289">
        <f t="shared" si="52"/>
        <v>91922</v>
      </c>
      <c r="BQ306" s="289">
        <f t="shared" si="52"/>
        <v>0</v>
      </c>
      <c r="BR306" s="289">
        <f t="shared" si="52"/>
        <v>0</v>
      </c>
      <c r="BS306" s="289">
        <f t="shared" si="52"/>
        <v>0</v>
      </c>
      <c r="BT306" s="289">
        <f t="shared" si="52"/>
        <v>0</v>
      </c>
      <c r="BU306" s="289">
        <f t="shared" si="52"/>
        <v>-42192</v>
      </c>
      <c r="BV306" s="289">
        <f t="shared" si="52"/>
        <v>0</v>
      </c>
      <c r="BW306" s="289">
        <f t="shared" si="52"/>
        <v>0</v>
      </c>
      <c r="BX306" s="289">
        <f t="shared" si="51"/>
        <v>0</v>
      </c>
      <c r="BY306" s="289">
        <f t="shared" si="49"/>
        <v>0</v>
      </c>
      <c r="CA306" s="289" t="e">
        <f>CA98-#REF!</f>
        <v>#REF!</v>
      </c>
      <c r="CB306" s="289">
        <f t="shared" si="50"/>
        <v>0</v>
      </c>
    </row>
    <row r="307" spans="13:80" hidden="1" x14ac:dyDescent="0.35">
      <c r="M307" s="289">
        <f t="shared" si="52"/>
        <v>0</v>
      </c>
      <c r="N307" s="289">
        <f t="shared" si="52"/>
        <v>0</v>
      </c>
      <c r="O307" s="289">
        <f t="shared" si="52"/>
        <v>0</v>
      </c>
      <c r="P307" s="289">
        <f t="shared" si="52"/>
        <v>0</v>
      </c>
      <c r="Q307" s="289">
        <f t="shared" si="52"/>
        <v>0</v>
      </c>
      <c r="R307" s="289">
        <f t="shared" si="52"/>
        <v>0</v>
      </c>
      <c r="S307" s="289">
        <f t="shared" si="52"/>
        <v>0</v>
      </c>
      <c r="T307" s="289">
        <f t="shared" si="52"/>
        <v>0</v>
      </c>
      <c r="U307" s="289">
        <f t="shared" si="52"/>
        <v>0</v>
      </c>
      <c r="V307" s="289">
        <f t="shared" si="52"/>
        <v>0</v>
      </c>
      <c r="W307" s="289">
        <f t="shared" si="52"/>
        <v>0</v>
      </c>
      <c r="X307" s="289">
        <f t="shared" si="52"/>
        <v>0</v>
      </c>
      <c r="Y307" s="289">
        <f t="shared" si="52"/>
        <v>0</v>
      </c>
      <c r="Z307" s="289">
        <f t="shared" si="52"/>
        <v>0</v>
      </c>
      <c r="AA307" s="289">
        <f t="shared" si="52"/>
        <v>0</v>
      </c>
      <c r="AB307" s="289">
        <f t="shared" si="52"/>
        <v>0</v>
      </c>
      <c r="AC307" s="289">
        <f t="shared" si="52"/>
        <v>0</v>
      </c>
      <c r="AD307" s="289">
        <f t="shared" si="52"/>
        <v>0</v>
      </c>
      <c r="AE307" s="289">
        <f t="shared" si="52"/>
        <v>0</v>
      </c>
      <c r="AF307" s="289">
        <f t="shared" si="52"/>
        <v>0</v>
      </c>
      <c r="AG307" s="289">
        <f t="shared" si="52"/>
        <v>0</v>
      </c>
      <c r="AH307" s="289">
        <f t="shared" si="52"/>
        <v>0</v>
      </c>
      <c r="AI307" s="289">
        <f t="shared" si="52"/>
        <v>0</v>
      </c>
      <c r="AJ307" s="289">
        <f t="shared" si="52"/>
        <v>0</v>
      </c>
      <c r="AK307" s="289">
        <f t="shared" si="52"/>
        <v>0</v>
      </c>
      <c r="AL307" s="289">
        <f t="shared" si="52"/>
        <v>0</v>
      </c>
      <c r="AM307" s="289">
        <f t="shared" si="52"/>
        <v>0</v>
      </c>
      <c r="AN307" s="289">
        <f t="shared" si="52"/>
        <v>0</v>
      </c>
      <c r="AO307" s="289">
        <f t="shared" si="52"/>
        <v>0</v>
      </c>
      <c r="AP307" s="289">
        <f t="shared" si="52"/>
        <v>0</v>
      </c>
      <c r="AQ307" s="289">
        <f t="shared" si="52"/>
        <v>0</v>
      </c>
      <c r="AR307" s="289">
        <f t="shared" si="52"/>
        <v>0</v>
      </c>
      <c r="AS307" s="289">
        <f t="shared" si="52"/>
        <v>0</v>
      </c>
      <c r="AT307" s="289">
        <f t="shared" si="52"/>
        <v>0</v>
      </c>
      <c r="AU307" s="289">
        <f t="shared" si="52"/>
        <v>0</v>
      </c>
      <c r="AV307" s="289">
        <f t="shared" si="52"/>
        <v>0</v>
      </c>
      <c r="AW307" s="289">
        <f t="shared" si="52"/>
        <v>0</v>
      </c>
      <c r="AX307" s="289">
        <f t="shared" si="52"/>
        <v>0</v>
      </c>
      <c r="AY307" s="289">
        <f t="shared" si="52"/>
        <v>0</v>
      </c>
      <c r="AZ307" s="289">
        <f t="shared" si="52"/>
        <v>0</v>
      </c>
      <c r="BA307" s="289">
        <f t="shared" si="52"/>
        <v>0</v>
      </c>
      <c r="BB307" s="289">
        <f t="shared" si="52"/>
        <v>0</v>
      </c>
      <c r="BC307" s="289">
        <f t="shared" si="52"/>
        <v>0</v>
      </c>
      <c r="BD307" s="289">
        <f t="shared" si="52"/>
        <v>0</v>
      </c>
      <c r="BE307" s="289">
        <f t="shared" si="52"/>
        <v>0</v>
      </c>
      <c r="BF307" s="289">
        <f t="shared" si="52"/>
        <v>0</v>
      </c>
      <c r="BG307" s="289">
        <f t="shared" si="52"/>
        <v>0</v>
      </c>
      <c r="BH307" s="289">
        <f t="shared" si="52"/>
        <v>0</v>
      </c>
      <c r="BI307" s="289">
        <f t="shared" si="52"/>
        <v>0</v>
      </c>
      <c r="BJ307" s="289">
        <f t="shared" si="52"/>
        <v>0</v>
      </c>
      <c r="BK307" s="289">
        <f t="shared" si="52"/>
        <v>0</v>
      </c>
      <c r="BL307" s="289">
        <f t="shared" si="52"/>
        <v>0</v>
      </c>
      <c r="BM307" s="289">
        <f t="shared" si="52"/>
        <v>0</v>
      </c>
      <c r="BN307" s="289">
        <f t="shared" si="52"/>
        <v>0</v>
      </c>
      <c r="BO307" s="289">
        <f t="shared" si="52"/>
        <v>0</v>
      </c>
      <c r="BP307" s="289">
        <f t="shared" si="52"/>
        <v>0</v>
      </c>
      <c r="BQ307" s="289">
        <f t="shared" si="52"/>
        <v>0</v>
      </c>
      <c r="BR307" s="289">
        <f t="shared" si="52"/>
        <v>0</v>
      </c>
      <c r="BS307" s="289">
        <f t="shared" si="52"/>
        <v>0</v>
      </c>
      <c r="BT307" s="289">
        <f t="shared" si="52"/>
        <v>0</v>
      </c>
      <c r="BU307" s="289">
        <f t="shared" si="52"/>
        <v>0</v>
      </c>
      <c r="BV307" s="289">
        <f t="shared" si="52"/>
        <v>0</v>
      </c>
      <c r="BW307" s="289">
        <f t="shared" si="52"/>
        <v>0</v>
      </c>
      <c r="BX307" s="289">
        <f t="shared" si="51"/>
        <v>0</v>
      </c>
      <c r="BY307" s="289">
        <f t="shared" si="49"/>
        <v>0</v>
      </c>
      <c r="CA307" s="289" t="e">
        <f>CA99-#REF!</f>
        <v>#REF!</v>
      </c>
      <c r="CB307" s="289">
        <f t="shared" si="50"/>
        <v>0</v>
      </c>
    </row>
    <row r="308" spans="13:80" hidden="1" x14ac:dyDescent="0.35">
      <c r="M308" s="289">
        <f t="shared" si="52"/>
        <v>0</v>
      </c>
      <c r="N308" s="289">
        <f t="shared" si="52"/>
        <v>0</v>
      </c>
      <c r="O308" s="289">
        <f t="shared" si="52"/>
        <v>0</v>
      </c>
      <c r="P308" s="289">
        <f t="shared" si="52"/>
        <v>0</v>
      </c>
      <c r="Q308" s="289">
        <f t="shared" si="52"/>
        <v>0</v>
      </c>
      <c r="R308" s="289">
        <f t="shared" si="52"/>
        <v>0</v>
      </c>
      <c r="S308" s="289">
        <f t="shared" si="52"/>
        <v>0</v>
      </c>
      <c r="T308" s="289">
        <f t="shared" si="52"/>
        <v>0</v>
      </c>
      <c r="U308" s="289">
        <f t="shared" si="52"/>
        <v>0</v>
      </c>
      <c r="V308" s="289">
        <f t="shared" si="52"/>
        <v>0</v>
      </c>
      <c r="W308" s="289">
        <f t="shared" si="52"/>
        <v>0</v>
      </c>
      <c r="X308" s="289">
        <f t="shared" si="52"/>
        <v>0</v>
      </c>
      <c r="Y308" s="289">
        <f t="shared" si="52"/>
        <v>0</v>
      </c>
      <c r="Z308" s="289">
        <f t="shared" si="52"/>
        <v>0</v>
      </c>
      <c r="AA308" s="289">
        <f t="shared" si="52"/>
        <v>0</v>
      </c>
      <c r="AB308" s="289">
        <f t="shared" si="52"/>
        <v>0</v>
      </c>
      <c r="AC308" s="289">
        <f t="shared" si="52"/>
        <v>0</v>
      </c>
      <c r="AD308" s="289">
        <f t="shared" si="52"/>
        <v>0</v>
      </c>
      <c r="AE308" s="289">
        <f t="shared" si="52"/>
        <v>0</v>
      </c>
      <c r="AF308" s="289">
        <f t="shared" si="52"/>
        <v>0</v>
      </c>
      <c r="AG308" s="289">
        <f t="shared" si="52"/>
        <v>0</v>
      </c>
      <c r="AH308" s="289">
        <f t="shared" si="52"/>
        <v>0</v>
      </c>
      <c r="AI308" s="289">
        <f t="shared" si="52"/>
        <v>0</v>
      </c>
      <c r="AJ308" s="289">
        <f t="shared" si="52"/>
        <v>0</v>
      </c>
      <c r="AK308" s="289">
        <f t="shared" si="52"/>
        <v>0</v>
      </c>
      <c r="AL308" s="289">
        <f t="shared" si="52"/>
        <v>0</v>
      </c>
      <c r="AM308" s="289">
        <f t="shared" si="52"/>
        <v>0</v>
      </c>
      <c r="AN308" s="289">
        <f t="shared" si="52"/>
        <v>0</v>
      </c>
      <c r="AO308" s="289">
        <f t="shared" si="52"/>
        <v>0</v>
      </c>
      <c r="AP308" s="289">
        <f t="shared" si="52"/>
        <v>0</v>
      </c>
      <c r="AQ308" s="289">
        <f t="shared" si="52"/>
        <v>0</v>
      </c>
      <c r="AR308" s="289">
        <f t="shared" si="52"/>
        <v>0</v>
      </c>
      <c r="AS308" s="289">
        <f t="shared" si="52"/>
        <v>0</v>
      </c>
      <c r="AT308" s="289">
        <f t="shared" si="52"/>
        <v>0</v>
      </c>
      <c r="AU308" s="289">
        <f t="shared" si="52"/>
        <v>0</v>
      </c>
      <c r="AV308" s="289">
        <f t="shared" si="52"/>
        <v>0</v>
      </c>
      <c r="AW308" s="289">
        <f t="shared" si="52"/>
        <v>0</v>
      </c>
      <c r="AX308" s="289">
        <f t="shared" si="52"/>
        <v>0</v>
      </c>
      <c r="AY308" s="289">
        <f t="shared" si="52"/>
        <v>0</v>
      </c>
      <c r="AZ308" s="289">
        <f t="shared" si="52"/>
        <v>0</v>
      </c>
      <c r="BA308" s="289">
        <f t="shared" si="52"/>
        <v>0</v>
      </c>
      <c r="BB308" s="289">
        <f t="shared" si="52"/>
        <v>0</v>
      </c>
      <c r="BC308" s="289">
        <f t="shared" si="52"/>
        <v>0</v>
      </c>
      <c r="BD308" s="289">
        <f t="shared" si="52"/>
        <v>0</v>
      </c>
      <c r="BE308" s="289">
        <f t="shared" si="52"/>
        <v>0</v>
      </c>
      <c r="BF308" s="289">
        <f t="shared" si="52"/>
        <v>0</v>
      </c>
      <c r="BG308" s="289">
        <f t="shared" si="52"/>
        <v>0</v>
      </c>
      <c r="BH308" s="289">
        <f t="shared" si="52"/>
        <v>0</v>
      </c>
      <c r="BI308" s="289">
        <f t="shared" si="52"/>
        <v>0</v>
      </c>
      <c r="BJ308" s="289">
        <f t="shared" si="52"/>
        <v>0</v>
      </c>
      <c r="BK308" s="289">
        <f t="shared" si="52"/>
        <v>0</v>
      </c>
      <c r="BL308" s="289">
        <f t="shared" si="52"/>
        <v>0</v>
      </c>
      <c r="BM308" s="289">
        <f t="shared" si="52"/>
        <v>0</v>
      </c>
      <c r="BN308" s="289">
        <f t="shared" si="52"/>
        <v>0</v>
      </c>
      <c r="BO308" s="289">
        <f t="shared" si="52"/>
        <v>0</v>
      </c>
      <c r="BP308" s="289">
        <f t="shared" si="52"/>
        <v>0</v>
      </c>
      <c r="BQ308" s="289">
        <f t="shared" si="52"/>
        <v>0</v>
      </c>
      <c r="BR308" s="289">
        <f t="shared" si="52"/>
        <v>0</v>
      </c>
      <c r="BS308" s="289">
        <f t="shared" si="52"/>
        <v>0</v>
      </c>
      <c r="BT308" s="289">
        <f t="shared" si="52"/>
        <v>0</v>
      </c>
      <c r="BU308" s="289">
        <f t="shared" si="52"/>
        <v>0</v>
      </c>
      <c r="BV308" s="289">
        <f t="shared" si="52"/>
        <v>0</v>
      </c>
      <c r="BW308" s="289">
        <f t="shared" si="52"/>
        <v>0</v>
      </c>
      <c r="BX308" s="289">
        <f t="shared" si="51"/>
        <v>0</v>
      </c>
      <c r="BY308" s="289">
        <f t="shared" si="49"/>
        <v>0</v>
      </c>
      <c r="CA308" s="289" t="e">
        <f>CA100-#REF!</f>
        <v>#REF!</v>
      </c>
      <c r="CB308" s="289">
        <f t="shared" si="50"/>
        <v>0</v>
      </c>
    </row>
    <row r="309" spans="13:80" hidden="1" x14ac:dyDescent="0.35">
      <c r="M309" s="289">
        <f t="shared" si="52"/>
        <v>0</v>
      </c>
      <c r="N309" s="289">
        <f t="shared" si="52"/>
        <v>0</v>
      </c>
      <c r="O309" s="289">
        <f t="shared" si="52"/>
        <v>0</v>
      </c>
      <c r="P309" s="289">
        <f t="shared" si="52"/>
        <v>0</v>
      </c>
      <c r="Q309" s="289">
        <f t="shared" si="52"/>
        <v>0</v>
      </c>
      <c r="R309" s="289">
        <f t="shared" si="52"/>
        <v>0</v>
      </c>
      <c r="S309" s="289">
        <f t="shared" si="52"/>
        <v>0</v>
      </c>
      <c r="T309" s="289">
        <f t="shared" si="52"/>
        <v>0</v>
      </c>
      <c r="U309" s="289">
        <f t="shared" si="52"/>
        <v>0</v>
      </c>
      <c r="V309" s="289">
        <f t="shared" si="52"/>
        <v>0</v>
      </c>
      <c r="W309" s="289">
        <f t="shared" si="52"/>
        <v>0</v>
      </c>
      <c r="X309" s="289">
        <f t="shared" si="52"/>
        <v>0</v>
      </c>
      <c r="Y309" s="289">
        <f t="shared" si="52"/>
        <v>0</v>
      </c>
      <c r="Z309" s="289">
        <f t="shared" si="52"/>
        <v>0</v>
      </c>
      <c r="AA309" s="289">
        <f t="shared" si="52"/>
        <v>0</v>
      </c>
      <c r="AB309" s="289">
        <f t="shared" si="52"/>
        <v>0</v>
      </c>
      <c r="AC309" s="289">
        <f t="shared" si="52"/>
        <v>0</v>
      </c>
      <c r="AD309" s="289">
        <f t="shared" si="52"/>
        <v>0</v>
      </c>
      <c r="AE309" s="289">
        <f t="shared" si="52"/>
        <v>0</v>
      </c>
      <c r="AF309" s="289">
        <f t="shared" si="52"/>
        <v>0</v>
      </c>
      <c r="AG309" s="289">
        <f t="shared" si="52"/>
        <v>0</v>
      </c>
      <c r="AH309" s="289">
        <f t="shared" si="52"/>
        <v>0</v>
      </c>
      <c r="AI309" s="289">
        <f t="shared" si="52"/>
        <v>0</v>
      </c>
      <c r="AJ309" s="289">
        <f t="shared" si="52"/>
        <v>0</v>
      </c>
      <c r="AK309" s="289">
        <f t="shared" si="52"/>
        <v>0</v>
      </c>
      <c r="AL309" s="289">
        <f t="shared" si="52"/>
        <v>0</v>
      </c>
      <c r="AM309" s="289">
        <f t="shared" si="52"/>
        <v>0</v>
      </c>
      <c r="AN309" s="289">
        <f t="shared" si="52"/>
        <v>0</v>
      </c>
      <c r="AO309" s="289">
        <f t="shared" si="52"/>
        <v>0</v>
      </c>
      <c r="AP309" s="289">
        <f t="shared" si="52"/>
        <v>0</v>
      </c>
      <c r="AQ309" s="289">
        <f t="shared" si="52"/>
        <v>0</v>
      </c>
      <c r="AR309" s="289">
        <f t="shared" si="52"/>
        <v>0</v>
      </c>
      <c r="AS309" s="289">
        <f t="shared" si="52"/>
        <v>0</v>
      </c>
      <c r="AT309" s="289">
        <f t="shared" si="52"/>
        <v>0</v>
      </c>
      <c r="AU309" s="289">
        <f t="shared" si="52"/>
        <v>0</v>
      </c>
      <c r="AV309" s="289">
        <f t="shared" si="52"/>
        <v>0</v>
      </c>
      <c r="AW309" s="289">
        <f t="shared" si="52"/>
        <v>0</v>
      </c>
      <c r="AX309" s="289">
        <f t="shared" si="52"/>
        <v>0</v>
      </c>
      <c r="AY309" s="289">
        <f t="shared" si="52"/>
        <v>0</v>
      </c>
      <c r="AZ309" s="289">
        <f t="shared" si="52"/>
        <v>0</v>
      </c>
      <c r="BA309" s="289">
        <f t="shared" si="52"/>
        <v>0</v>
      </c>
      <c r="BB309" s="289">
        <f t="shared" si="52"/>
        <v>0</v>
      </c>
      <c r="BC309" s="289">
        <f t="shared" si="52"/>
        <v>0</v>
      </c>
      <c r="BD309" s="289">
        <f t="shared" si="52"/>
        <v>0</v>
      </c>
      <c r="BE309" s="289">
        <f t="shared" si="52"/>
        <v>0</v>
      </c>
      <c r="BF309" s="289">
        <f t="shared" si="52"/>
        <v>0</v>
      </c>
      <c r="BG309" s="289">
        <f t="shared" si="52"/>
        <v>0</v>
      </c>
      <c r="BH309" s="289">
        <f t="shared" si="52"/>
        <v>0</v>
      </c>
      <c r="BI309" s="289">
        <f t="shared" si="52"/>
        <v>0</v>
      </c>
      <c r="BJ309" s="289">
        <f t="shared" si="52"/>
        <v>0</v>
      </c>
      <c r="BK309" s="289">
        <f t="shared" si="52"/>
        <v>0</v>
      </c>
      <c r="BL309" s="289">
        <f t="shared" si="52"/>
        <v>0</v>
      </c>
      <c r="BM309" s="289">
        <f t="shared" si="52"/>
        <v>0</v>
      </c>
      <c r="BN309" s="289">
        <f t="shared" si="52"/>
        <v>0</v>
      </c>
      <c r="BO309" s="289">
        <f t="shared" si="52"/>
        <v>0</v>
      </c>
      <c r="BP309" s="289">
        <f t="shared" si="52"/>
        <v>0</v>
      </c>
      <c r="BQ309" s="289">
        <f t="shared" si="52"/>
        <v>0</v>
      </c>
      <c r="BR309" s="289">
        <f t="shared" si="52"/>
        <v>0</v>
      </c>
      <c r="BS309" s="289">
        <f t="shared" si="52"/>
        <v>0</v>
      </c>
      <c r="BT309" s="289">
        <f t="shared" si="52"/>
        <v>0</v>
      </c>
      <c r="BU309" s="289">
        <f t="shared" si="52"/>
        <v>0</v>
      </c>
      <c r="BV309" s="289">
        <f t="shared" si="52"/>
        <v>0</v>
      </c>
      <c r="BW309" s="289">
        <f t="shared" si="52"/>
        <v>0</v>
      </c>
      <c r="BX309" s="289">
        <f t="shared" si="51"/>
        <v>0</v>
      </c>
      <c r="BY309" s="289">
        <f t="shared" si="49"/>
        <v>0</v>
      </c>
      <c r="CA309" s="289" t="e">
        <f>CA101-#REF!</f>
        <v>#REF!</v>
      </c>
      <c r="CB309" s="289">
        <f t="shared" si="50"/>
        <v>0</v>
      </c>
    </row>
    <row r="310" spans="13:80" hidden="1" x14ac:dyDescent="0.35">
      <c r="M310" s="289">
        <f t="shared" si="52"/>
        <v>0</v>
      </c>
      <c r="N310" s="289">
        <f t="shared" si="52"/>
        <v>0</v>
      </c>
      <c r="O310" s="289">
        <f t="shared" si="52"/>
        <v>0</v>
      </c>
      <c r="P310" s="289">
        <f t="shared" ref="P310:BW314" si="53">P102-CH102</f>
        <v>0</v>
      </c>
      <c r="Q310" s="289">
        <f t="shared" si="53"/>
        <v>0</v>
      </c>
      <c r="R310" s="289">
        <f t="shared" si="53"/>
        <v>0</v>
      </c>
      <c r="S310" s="289">
        <f t="shared" si="53"/>
        <v>0</v>
      </c>
      <c r="T310" s="289">
        <f t="shared" si="53"/>
        <v>0</v>
      </c>
      <c r="U310" s="289">
        <f t="shared" si="53"/>
        <v>0</v>
      </c>
      <c r="V310" s="289">
        <f t="shared" si="53"/>
        <v>0</v>
      </c>
      <c r="W310" s="289">
        <f t="shared" si="53"/>
        <v>0</v>
      </c>
      <c r="X310" s="289">
        <f t="shared" si="53"/>
        <v>0</v>
      </c>
      <c r="Y310" s="289">
        <f t="shared" si="53"/>
        <v>0</v>
      </c>
      <c r="Z310" s="289">
        <f t="shared" si="53"/>
        <v>0</v>
      </c>
      <c r="AA310" s="289">
        <f t="shared" si="53"/>
        <v>0</v>
      </c>
      <c r="AB310" s="289">
        <f t="shared" si="53"/>
        <v>0</v>
      </c>
      <c r="AC310" s="289">
        <f t="shared" si="53"/>
        <v>0</v>
      </c>
      <c r="AD310" s="289">
        <f t="shared" si="53"/>
        <v>0</v>
      </c>
      <c r="AE310" s="289">
        <f t="shared" si="53"/>
        <v>0</v>
      </c>
      <c r="AF310" s="289">
        <f t="shared" si="53"/>
        <v>0</v>
      </c>
      <c r="AG310" s="289">
        <f t="shared" si="53"/>
        <v>0</v>
      </c>
      <c r="AH310" s="289">
        <f t="shared" si="53"/>
        <v>0</v>
      </c>
      <c r="AI310" s="289">
        <f t="shared" si="53"/>
        <v>0</v>
      </c>
      <c r="AJ310" s="289">
        <f t="shared" si="53"/>
        <v>0</v>
      </c>
      <c r="AK310" s="289">
        <f t="shared" si="53"/>
        <v>0</v>
      </c>
      <c r="AL310" s="289">
        <f t="shared" si="53"/>
        <v>0</v>
      </c>
      <c r="AM310" s="289">
        <f t="shared" si="53"/>
        <v>0</v>
      </c>
      <c r="AN310" s="289">
        <f t="shared" si="53"/>
        <v>0</v>
      </c>
      <c r="AO310" s="289">
        <f t="shared" si="53"/>
        <v>0</v>
      </c>
      <c r="AP310" s="289">
        <f t="shared" si="53"/>
        <v>0</v>
      </c>
      <c r="AQ310" s="289">
        <f t="shared" si="53"/>
        <v>0</v>
      </c>
      <c r="AR310" s="289">
        <f t="shared" si="53"/>
        <v>0</v>
      </c>
      <c r="AS310" s="289">
        <f t="shared" si="53"/>
        <v>0</v>
      </c>
      <c r="AT310" s="289">
        <f t="shared" si="53"/>
        <v>0</v>
      </c>
      <c r="AU310" s="289">
        <f t="shared" si="53"/>
        <v>0</v>
      </c>
      <c r="AV310" s="289">
        <f t="shared" si="53"/>
        <v>0</v>
      </c>
      <c r="AW310" s="289">
        <f t="shared" si="53"/>
        <v>0</v>
      </c>
      <c r="AX310" s="289">
        <f t="shared" si="53"/>
        <v>0</v>
      </c>
      <c r="AY310" s="289">
        <f t="shared" si="53"/>
        <v>0</v>
      </c>
      <c r="AZ310" s="289">
        <f t="shared" si="53"/>
        <v>0</v>
      </c>
      <c r="BA310" s="289">
        <f t="shared" si="53"/>
        <v>0</v>
      </c>
      <c r="BB310" s="289">
        <f t="shared" si="53"/>
        <v>0</v>
      </c>
      <c r="BC310" s="289">
        <f t="shared" si="53"/>
        <v>0</v>
      </c>
      <c r="BD310" s="289">
        <f t="shared" si="53"/>
        <v>0</v>
      </c>
      <c r="BE310" s="289">
        <f t="shared" si="53"/>
        <v>0</v>
      </c>
      <c r="BF310" s="289">
        <f t="shared" si="53"/>
        <v>0</v>
      </c>
      <c r="BG310" s="289">
        <f t="shared" si="53"/>
        <v>0</v>
      </c>
      <c r="BH310" s="289">
        <f t="shared" si="53"/>
        <v>0</v>
      </c>
      <c r="BI310" s="289">
        <f t="shared" si="53"/>
        <v>0</v>
      </c>
      <c r="BJ310" s="289">
        <f t="shared" si="53"/>
        <v>0</v>
      </c>
      <c r="BK310" s="289">
        <f t="shared" si="53"/>
        <v>0</v>
      </c>
      <c r="BL310" s="289">
        <f t="shared" si="53"/>
        <v>0</v>
      </c>
      <c r="BM310" s="289">
        <f t="shared" si="53"/>
        <v>0</v>
      </c>
      <c r="BN310" s="289">
        <f t="shared" si="53"/>
        <v>0</v>
      </c>
      <c r="BO310" s="289">
        <f t="shared" si="53"/>
        <v>0</v>
      </c>
      <c r="BP310" s="289">
        <f t="shared" si="53"/>
        <v>0</v>
      </c>
      <c r="BQ310" s="289">
        <f t="shared" si="53"/>
        <v>0</v>
      </c>
      <c r="BR310" s="289">
        <f t="shared" si="53"/>
        <v>0</v>
      </c>
      <c r="BS310" s="289">
        <f t="shared" si="53"/>
        <v>0</v>
      </c>
      <c r="BT310" s="289">
        <f t="shared" si="53"/>
        <v>0</v>
      </c>
      <c r="BU310" s="289">
        <f t="shared" si="53"/>
        <v>0</v>
      </c>
      <c r="BV310" s="289">
        <f t="shared" si="53"/>
        <v>0</v>
      </c>
      <c r="BW310" s="289">
        <f t="shared" si="53"/>
        <v>0</v>
      </c>
      <c r="BX310" s="289">
        <f t="shared" si="51"/>
        <v>0</v>
      </c>
      <c r="BY310" s="289">
        <f t="shared" si="49"/>
        <v>0</v>
      </c>
      <c r="CA310" s="289" t="e">
        <f>CA102-#REF!</f>
        <v>#REF!</v>
      </c>
      <c r="CB310" s="289">
        <f t="shared" si="50"/>
        <v>0</v>
      </c>
    </row>
    <row r="311" spans="13:80" hidden="1" x14ac:dyDescent="0.35">
      <c r="M311" s="289">
        <f t="shared" ref="M311:AB316" si="54">M103-CE103</f>
        <v>0</v>
      </c>
      <c r="N311" s="289">
        <f t="shared" si="54"/>
        <v>0</v>
      </c>
      <c r="O311" s="289">
        <f t="shared" si="54"/>
        <v>0</v>
      </c>
      <c r="P311" s="289">
        <f t="shared" si="53"/>
        <v>0</v>
      </c>
      <c r="Q311" s="289">
        <f t="shared" si="53"/>
        <v>0</v>
      </c>
      <c r="R311" s="289">
        <f t="shared" si="53"/>
        <v>0</v>
      </c>
      <c r="S311" s="289">
        <f t="shared" si="53"/>
        <v>0</v>
      </c>
      <c r="T311" s="289">
        <f t="shared" si="53"/>
        <v>0</v>
      </c>
      <c r="U311" s="289">
        <f t="shared" si="53"/>
        <v>0</v>
      </c>
      <c r="V311" s="289">
        <f t="shared" si="53"/>
        <v>0</v>
      </c>
      <c r="W311" s="289">
        <f t="shared" si="53"/>
        <v>0</v>
      </c>
      <c r="X311" s="289">
        <f t="shared" si="53"/>
        <v>0</v>
      </c>
      <c r="Y311" s="289">
        <f t="shared" si="53"/>
        <v>0</v>
      </c>
      <c r="Z311" s="289">
        <f t="shared" si="53"/>
        <v>0</v>
      </c>
      <c r="AA311" s="289">
        <f t="shared" si="53"/>
        <v>0</v>
      </c>
      <c r="AB311" s="289">
        <f t="shared" si="53"/>
        <v>0</v>
      </c>
      <c r="AC311" s="289">
        <f t="shared" si="53"/>
        <v>0</v>
      </c>
      <c r="AD311" s="289">
        <f t="shared" si="53"/>
        <v>0</v>
      </c>
      <c r="AE311" s="289">
        <f t="shared" si="53"/>
        <v>0</v>
      </c>
      <c r="AF311" s="289">
        <f t="shared" si="53"/>
        <v>0</v>
      </c>
      <c r="AG311" s="289">
        <f t="shared" si="53"/>
        <v>0</v>
      </c>
      <c r="AH311" s="289">
        <f t="shared" si="53"/>
        <v>0</v>
      </c>
      <c r="AI311" s="289">
        <f t="shared" si="53"/>
        <v>0</v>
      </c>
      <c r="AJ311" s="289">
        <f t="shared" si="53"/>
        <v>0</v>
      </c>
      <c r="AK311" s="289">
        <f t="shared" si="53"/>
        <v>0</v>
      </c>
      <c r="AL311" s="289">
        <f t="shared" si="53"/>
        <v>0</v>
      </c>
      <c r="AM311" s="289">
        <f t="shared" si="53"/>
        <v>0</v>
      </c>
      <c r="AN311" s="289">
        <f t="shared" si="53"/>
        <v>0</v>
      </c>
      <c r="AO311" s="289">
        <f t="shared" si="53"/>
        <v>0</v>
      </c>
      <c r="AP311" s="289">
        <f t="shared" si="53"/>
        <v>0</v>
      </c>
      <c r="AQ311" s="289">
        <f t="shared" si="53"/>
        <v>0</v>
      </c>
      <c r="AR311" s="289">
        <f t="shared" si="53"/>
        <v>0</v>
      </c>
      <c r="AS311" s="289">
        <f t="shared" si="53"/>
        <v>0</v>
      </c>
      <c r="AT311" s="289">
        <f t="shared" si="53"/>
        <v>0</v>
      </c>
      <c r="AU311" s="289">
        <f t="shared" si="53"/>
        <v>0</v>
      </c>
      <c r="AV311" s="289">
        <f t="shared" si="53"/>
        <v>0</v>
      </c>
      <c r="AW311" s="289">
        <f t="shared" si="53"/>
        <v>0</v>
      </c>
      <c r="AX311" s="289">
        <f t="shared" si="53"/>
        <v>0</v>
      </c>
      <c r="AY311" s="289">
        <f t="shared" si="53"/>
        <v>0</v>
      </c>
      <c r="AZ311" s="289">
        <f t="shared" si="53"/>
        <v>0</v>
      </c>
      <c r="BA311" s="289">
        <f t="shared" si="53"/>
        <v>0</v>
      </c>
      <c r="BB311" s="289">
        <f t="shared" si="53"/>
        <v>0</v>
      </c>
      <c r="BC311" s="289">
        <f t="shared" si="53"/>
        <v>0</v>
      </c>
      <c r="BD311" s="289">
        <f t="shared" si="53"/>
        <v>0</v>
      </c>
      <c r="BE311" s="289">
        <f t="shared" si="53"/>
        <v>0</v>
      </c>
      <c r="BF311" s="289">
        <f t="shared" si="53"/>
        <v>0</v>
      </c>
      <c r="BG311" s="289">
        <f t="shared" si="53"/>
        <v>0</v>
      </c>
      <c r="BH311" s="289">
        <f t="shared" si="53"/>
        <v>0</v>
      </c>
      <c r="BI311" s="289">
        <f t="shared" si="53"/>
        <v>0</v>
      </c>
      <c r="BJ311" s="289">
        <f t="shared" si="53"/>
        <v>0</v>
      </c>
      <c r="BK311" s="289">
        <f t="shared" si="53"/>
        <v>0</v>
      </c>
      <c r="BL311" s="289">
        <f t="shared" si="53"/>
        <v>0</v>
      </c>
      <c r="BM311" s="289">
        <f t="shared" si="53"/>
        <v>0</v>
      </c>
      <c r="BN311" s="289">
        <f t="shared" si="53"/>
        <v>0</v>
      </c>
      <c r="BO311" s="289">
        <f t="shared" si="53"/>
        <v>0</v>
      </c>
      <c r="BP311" s="289">
        <f t="shared" si="53"/>
        <v>0</v>
      </c>
      <c r="BQ311" s="289">
        <f t="shared" si="53"/>
        <v>0</v>
      </c>
      <c r="BR311" s="289">
        <f t="shared" si="53"/>
        <v>0</v>
      </c>
      <c r="BS311" s="289">
        <f t="shared" si="53"/>
        <v>0</v>
      </c>
      <c r="BT311" s="289">
        <f t="shared" si="53"/>
        <v>0</v>
      </c>
      <c r="BU311" s="289">
        <f t="shared" si="53"/>
        <v>0</v>
      </c>
      <c r="BV311" s="289">
        <f t="shared" si="53"/>
        <v>0</v>
      </c>
      <c r="BW311" s="289">
        <f t="shared" si="53"/>
        <v>0</v>
      </c>
      <c r="BX311" s="289">
        <f t="shared" si="51"/>
        <v>0</v>
      </c>
      <c r="BY311" s="289">
        <f t="shared" si="49"/>
        <v>0</v>
      </c>
      <c r="CA311" s="289" t="e">
        <f>CA103-#REF!</f>
        <v>#REF!</v>
      </c>
      <c r="CB311" s="289">
        <f t="shared" si="50"/>
        <v>0</v>
      </c>
    </row>
    <row r="312" spans="13:80" hidden="1" x14ac:dyDescent="0.35">
      <c r="M312" s="289">
        <f t="shared" si="54"/>
        <v>0</v>
      </c>
      <c r="N312" s="289">
        <f t="shared" si="54"/>
        <v>0</v>
      </c>
      <c r="O312" s="289">
        <f t="shared" si="54"/>
        <v>0</v>
      </c>
      <c r="P312" s="289">
        <f t="shared" si="53"/>
        <v>0</v>
      </c>
      <c r="Q312" s="289">
        <f t="shared" si="53"/>
        <v>0</v>
      </c>
      <c r="R312" s="289">
        <f t="shared" si="53"/>
        <v>0</v>
      </c>
      <c r="S312" s="289">
        <f t="shared" si="53"/>
        <v>0</v>
      </c>
      <c r="T312" s="289">
        <f t="shared" si="53"/>
        <v>0</v>
      </c>
      <c r="U312" s="289">
        <f t="shared" si="53"/>
        <v>0</v>
      </c>
      <c r="V312" s="289">
        <f t="shared" si="53"/>
        <v>0</v>
      </c>
      <c r="W312" s="289">
        <f t="shared" si="53"/>
        <v>0</v>
      </c>
      <c r="X312" s="289">
        <f t="shared" si="53"/>
        <v>0</v>
      </c>
      <c r="Y312" s="289">
        <f t="shared" si="53"/>
        <v>0</v>
      </c>
      <c r="Z312" s="289">
        <f t="shared" si="53"/>
        <v>0</v>
      </c>
      <c r="AA312" s="289">
        <f t="shared" si="53"/>
        <v>0</v>
      </c>
      <c r="AB312" s="289">
        <f t="shared" si="53"/>
        <v>0</v>
      </c>
      <c r="AC312" s="289">
        <f t="shared" si="53"/>
        <v>0</v>
      </c>
      <c r="AD312" s="289">
        <f t="shared" si="53"/>
        <v>0</v>
      </c>
      <c r="AE312" s="289">
        <f t="shared" si="53"/>
        <v>0</v>
      </c>
      <c r="AF312" s="289">
        <f t="shared" si="53"/>
        <v>0</v>
      </c>
      <c r="AG312" s="289">
        <f t="shared" si="53"/>
        <v>0</v>
      </c>
      <c r="AH312" s="289">
        <f t="shared" si="53"/>
        <v>0</v>
      </c>
      <c r="AI312" s="289">
        <f t="shared" si="53"/>
        <v>0</v>
      </c>
      <c r="AJ312" s="289">
        <f t="shared" si="53"/>
        <v>0</v>
      </c>
      <c r="AK312" s="289">
        <f t="shared" si="53"/>
        <v>0</v>
      </c>
      <c r="AL312" s="289">
        <f t="shared" si="53"/>
        <v>0</v>
      </c>
      <c r="AM312" s="289">
        <f t="shared" si="53"/>
        <v>0</v>
      </c>
      <c r="AN312" s="289">
        <f t="shared" si="53"/>
        <v>0</v>
      </c>
      <c r="AO312" s="289">
        <f t="shared" si="53"/>
        <v>0</v>
      </c>
      <c r="AP312" s="289">
        <f t="shared" si="53"/>
        <v>0</v>
      </c>
      <c r="AQ312" s="289">
        <f t="shared" si="53"/>
        <v>0</v>
      </c>
      <c r="AR312" s="289">
        <f t="shared" si="53"/>
        <v>0</v>
      </c>
      <c r="AS312" s="289">
        <f t="shared" si="53"/>
        <v>0</v>
      </c>
      <c r="AT312" s="289">
        <f t="shared" si="53"/>
        <v>0</v>
      </c>
      <c r="AU312" s="289">
        <f t="shared" si="53"/>
        <v>0</v>
      </c>
      <c r="AV312" s="289">
        <f t="shared" si="53"/>
        <v>0</v>
      </c>
      <c r="AW312" s="289">
        <f t="shared" si="53"/>
        <v>0</v>
      </c>
      <c r="AX312" s="289">
        <f t="shared" si="53"/>
        <v>0</v>
      </c>
      <c r="AY312" s="289">
        <f t="shared" si="53"/>
        <v>0</v>
      </c>
      <c r="AZ312" s="289">
        <f t="shared" si="53"/>
        <v>0</v>
      </c>
      <c r="BA312" s="289">
        <f t="shared" si="53"/>
        <v>0</v>
      </c>
      <c r="BB312" s="289">
        <f t="shared" si="53"/>
        <v>0</v>
      </c>
      <c r="BC312" s="289">
        <f t="shared" si="53"/>
        <v>0</v>
      </c>
      <c r="BD312" s="289">
        <f t="shared" si="53"/>
        <v>0</v>
      </c>
      <c r="BE312" s="289">
        <f t="shared" si="53"/>
        <v>0</v>
      </c>
      <c r="BF312" s="289">
        <f t="shared" si="53"/>
        <v>0</v>
      </c>
      <c r="BG312" s="289">
        <f t="shared" si="53"/>
        <v>0</v>
      </c>
      <c r="BH312" s="289">
        <f t="shared" si="53"/>
        <v>0</v>
      </c>
      <c r="BI312" s="289">
        <f t="shared" si="53"/>
        <v>0</v>
      </c>
      <c r="BJ312" s="289">
        <f t="shared" si="53"/>
        <v>0</v>
      </c>
      <c r="BK312" s="289">
        <f t="shared" si="53"/>
        <v>0</v>
      </c>
      <c r="BL312" s="289">
        <f t="shared" si="53"/>
        <v>0</v>
      </c>
      <c r="BM312" s="289">
        <f t="shared" si="53"/>
        <v>0</v>
      </c>
      <c r="BN312" s="289">
        <f t="shared" si="53"/>
        <v>0</v>
      </c>
      <c r="BO312" s="289">
        <f t="shared" si="53"/>
        <v>0</v>
      </c>
      <c r="BP312" s="289">
        <f t="shared" si="53"/>
        <v>0</v>
      </c>
      <c r="BQ312" s="289">
        <f t="shared" si="53"/>
        <v>0</v>
      </c>
      <c r="BR312" s="289">
        <f t="shared" si="53"/>
        <v>0</v>
      </c>
      <c r="BS312" s="289">
        <f t="shared" si="53"/>
        <v>0</v>
      </c>
      <c r="BT312" s="289">
        <f t="shared" si="53"/>
        <v>0</v>
      </c>
      <c r="BU312" s="289">
        <f t="shared" si="53"/>
        <v>0</v>
      </c>
      <c r="BV312" s="289">
        <f t="shared" si="53"/>
        <v>0</v>
      </c>
      <c r="BW312" s="289">
        <f t="shared" si="53"/>
        <v>0</v>
      </c>
      <c r="BX312" s="289">
        <f t="shared" si="51"/>
        <v>0</v>
      </c>
      <c r="BY312" s="289">
        <f t="shared" si="49"/>
        <v>0</v>
      </c>
      <c r="CA312" s="289" t="e">
        <f>CA104-#REF!</f>
        <v>#REF!</v>
      </c>
      <c r="CB312" s="289">
        <f t="shared" si="50"/>
        <v>0</v>
      </c>
    </row>
    <row r="313" spans="13:80" hidden="1" x14ac:dyDescent="0.35">
      <c r="M313" s="289">
        <f t="shared" si="54"/>
        <v>6420000</v>
      </c>
      <c r="N313" s="289">
        <f t="shared" si="54"/>
        <v>0</v>
      </c>
      <c r="O313" s="289">
        <f t="shared" si="54"/>
        <v>0</v>
      </c>
      <c r="P313" s="289">
        <f t="shared" si="53"/>
        <v>0</v>
      </c>
      <c r="Q313" s="289">
        <f t="shared" si="53"/>
        <v>0</v>
      </c>
      <c r="R313" s="289">
        <f t="shared" si="53"/>
        <v>-50000</v>
      </c>
      <c r="S313" s="289">
        <f t="shared" si="53"/>
        <v>0</v>
      </c>
      <c r="T313" s="289">
        <f t="shared" si="53"/>
        <v>0</v>
      </c>
      <c r="U313" s="289">
        <f t="shared" si="53"/>
        <v>0</v>
      </c>
      <c r="V313" s="289">
        <f t="shared" si="53"/>
        <v>0</v>
      </c>
      <c r="W313" s="289">
        <f t="shared" si="53"/>
        <v>-360000</v>
      </c>
      <c r="X313" s="289">
        <f t="shared" si="53"/>
        <v>0</v>
      </c>
      <c r="Y313" s="289">
        <f t="shared" si="53"/>
        <v>0</v>
      </c>
      <c r="Z313" s="289">
        <f t="shared" si="53"/>
        <v>0</v>
      </c>
      <c r="AA313" s="289">
        <f t="shared" si="53"/>
        <v>0</v>
      </c>
      <c r="AB313" s="289">
        <f t="shared" si="53"/>
        <v>-725000</v>
      </c>
      <c r="AC313" s="289">
        <f t="shared" si="53"/>
        <v>0</v>
      </c>
      <c r="AD313" s="289">
        <f t="shared" si="53"/>
        <v>0</v>
      </c>
      <c r="AE313" s="289">
        <f t="shared" si="53"/>
        <v>0</v>
      </c>
      <c r="AF313" s="289">
        <f t="shared" si="53"/>
        <v>0</v>
      </c>
      <c r="AG313" s="289">
        <f t="shared" si="53"/>
        <v>-1940000</v>
      </c>
      <c r="AH313" s="289">
        <f t="shared" si="53"/>
        <v>0</v>
      </c>
      <c r="AI313" s="289">
        <f t="shared" si="53"/>
        <v>0</v>
      </c>
      <c r="AJ313" s="289">
        <f t="shared" si="53"/>
        <v>0</v>
      </c>
      <c r="AK313" s="289">
        <f t="shared" si="53"/>
        <v>0</v>
      </c>
      <c r="AL313" s="289">
        <f t="shared" si="53"/>
        <v>-1135000</v>
      </c>
      <c r="AM313" s="289">
        <f t="shared" si="53"/>
        <v>0</v>
      </c>
      <c r="AN313" s="289">
        <f t="shared" si="53"/>
        <v>0</v>
      </c>
      <c r="AO313" s="289">
        <f t="shared" si="53"/>
        <v>0</v>
      </c>
      <c r="AP313" s="289">
        <f t="shared" si="53"/>
        <v>0</v>
      </c>
      <c r="AQ313" s="289">
        <f t="shared" si="53"/>
        <v>-1470000</v>
      </c>
      <c r="AR313" s="289">
        <f t="shared" si="53"/>
        <v>0</v>
      </c>
      <c r="AS313" s="289">
        <f t="shared" si="53"/>
        <v>0</v>
      </c>
      <c r="AT313" s="289">
        <f t="shared" si="53"/>
        <v>0</v>
      </c>
      <c r="AU313" s="289">
        <f t="shared" si="53"/>
        <v>0</v>
      </c>
      <c r="AV313" s="289">
        <f t="shared" si="53"/>
        <v>-4200000</v>
      </c>
      <c r="AW313" s="289">
        <f t="shared" si="53"/>
        <v>0</v>
      </c>
      <c r="AX313" s="289">
        <f t="shared" si="53"/>
        <v>0</v>
      </c>
      <c r="AY313" s="289">
        <f t="shared" si="53"/>
        <v>0</v>
      </c>
      <c r="AZ313" s="289">
        <f t="shared" si="53"/>
        <v>0</v>
      </c>
      <c r="BA313" s="289">
        <f t="shared" si="53"/>
        <v>-5005000</v>
      </c>
      <c r="BB313" s="289">
        <f t="shared" si="53"/>
        <v>0</v>
      </c>
      <c r="BC313" s="289">
        <f t="shared" si="53"/>
        <v>0</v>
      </c>
      <c r="BD313" s="289">
        <f t="shared" si="53"/>
        <v>0</v>
      </c>
      <c r="BE313" s="289">
        <f t="shared" si="53"/>
        <v>0</v>
      </c>
      <c r="BF313" s="289">
        <f t="shared" si="53"/>
        <v>-6325000</v>
      </c>
      <c r="BG313" s="289">
        <f t="shared" si="53"/>
        <v>0</v>
      </c>
      <c r="BH313" s="289">
        <f t="shared" si="53"/>
        <v>0</v>
      </c>
      <c r="BI313" s="289">
        <f t="shared" si="53"/>
        <v>0</v>
      </c>
      <c r="BJ313" s="289">
        <f t="shared" si="53"/>
        <v>0</v>
      </c>
      <c r="BK313" s="289">
        <f t="shared" si="53"/>
        <v>-1600000</v>
      </c>
      <c r="BL313" s="289">
        <f t="shared" si="53"/>
        <v>0</v>
      </c>
      <c r="BM313" s="289">
        <f t="shared" si="53"/>
        <v>0</v>
      </c>
      <c r="BN313" s="289">
        <f t="shared" si="53"/>
        <v>0</v>
      </c>
      <c r="BO313" s="289">
        <f t="shared" si="53"/>
        <v>0</v>
      </c>
      <c r="BP313" s="289">
        <f t="shared" si="53"/>
        <v>-6650000</v>
      </c>
      <c r="BQ313" s="289">
        <f t="shared" si="53"/>
        <v>0</v>
      </c>
      <c r="BR313" s="289">
        <f t="shared" si="53"/>
        <v>0</v>
      </c>
      <c r="BS313" s="289">
        <f t="shared" si="53"/>
        <v>0</v>
      </c>
      <c r="BT313" s="289">
        <f t="shared" si="53"/>
        <v>0</v>
      </c>
      <c r="BU313" s="289">
        <f t="shared" si="53"/>
        <v>6420000</v>
      </c>
      <c r="BV313" s="289">
        <f t="shared" si="53"/>
        <v>0</v>
      </c>
      <c r="BW313" s="289">
        <f t="shared" si="53"/>
        <v>0</v>
      </c>
      <c r="BX313" s="289">
        <f t="shared" si="51"/>
        <v>0</v>
      </c>
      <c r="BY313" s="289">
        <f t="shared" si="49"/>
        <v>0</v>
      </c>
      <c r="CA313" s="289" t="e">
        <f>CA105-#REF!</f>
        <v>#REF!</v>
      </c>
      <c r="CB313" s="289">
        <f t="shared" si="50"/>
        <v>0</v>
      </c>
    </row>
    <row r="314" spans="13:80" hidden="1" x14ac:dyDescent="0.35">
      <c r="M314" s="289">
        <f t="shared" si="54"/>
        <v>6471875</v>
      </c>
      <c r="N314" s="289">
        <f t="shared" si="54"/>
        <v>0</v>
      </c>
      <c r="O314" s="289">
        <f t="shared" si="54"/>
        <v>0</v>
      </c>
      <c r="P314" s="289">
        <f t="shared" si="53"/>
        <v>0</v>
      </c>
      <c r="Q314" s="289">
        <f t="shared" si="53"/>
        <v>0</v>
      </c>
      <c r="R314" s="289">
        <f t="shared" si="53"/>
        <v>-48228</v>
      </c>
      <c r="S314" s="289">
        <f t="shared" si="53"/>
        <v>0</v>
      </c>
      <c r="T314" s="289">
        <f t="shared" si="53"/>
        <v>0</v>
      </c>
      <c r="U314" s="289">
        <f t="shared" si="53"/>
        <v>0</v>
      </c>
      <c r="V314" s="289">
        <f t="shared" si="53"/>
        <v>0</v>
      </c>
      <c r="W314" s="289">
        <f t="shared" si="53"/>
        <v>-351344</v>
      </c>
      <c r="X314" s="289">
        <f t="shared" si="53"/>
        <v>0</v>
      </c>
      <c r="Y314" s="289">
        <f t="shared" si="53"/>
        <v>0</v>
      </c>
      <c r="Z314" s="289">
        <f t="shared" si="53"/>
        <v>0</v>
      </c>
      <c r="AA314" s="289">
        <f t="shared" si="53"/>
        <v>0</v>
      </c>
      <c r="AB314" s="289">
        <f t="shared" si="53"/>
        <v>-713888</v>
      </c>
      <c r="AC314" s="289">
        <f t="shared" si="53"/>
        <v>0</v>
      </c>
      <c r="AD314" s="289">
        <f t="shared" si="53"/>
        <v>0</v>
      </c>
      <c r="AE314" s="289">
        <f t="shared" ref="AE314:BW316" si="55">AE106-CW106</f>
        <v>0</v>
      </c>
      <c r="AF314" s="289">
        <f t="shared" si="55"/>
        <v>0</v>
      </c>
      <c r="AG314" s="289">
        <f t="shared" si="55"/>
        <v>-1933732</v>
      </c>
      <c r="AH314" s="289">
        <f t="shared" si="55"/>
        <v>0</v>
      </c>
      <c r="AI314" s="289">
        <f t="shared" si="55"/>
        <v>0</v>
      </c>
      <c r="AJ314" s="289">
        <f t="shared" si="55"/>
        <v>0</v>
      </c>
      <c r="AK314" s="289">
        <f t="shared" si="55"/>
        <v>0</v>
      </c>
      <c r="AL314" s="289">
        <f t="shared" si="55"/>
        <v>-1134942</v>
      </c>
      <c r="AM314" s="289">
        <f t="shared" si="55"/>
        <v>0</v>
      </c>
      <c r="AN314" s="289">
        <f t="shared" si="55"/>
        <v>0</v>
      </c>
      <c r="AO314" s="289">
        <f t="shared" si="55"/>
        <v>0</v>
      </c>
      <c r="AP314" s="289">
        <f t="shared" si="55"/>
        <v>0</v>
      </c>
      <c r="AQ314" s="289">
        <f t="shared" si="55"/>
        <v>-1483999</v>
      </c>
      <c r="AR314" s="289">
        <f t="shared" si="55"/>
        <v>0</v>
      </c>
      <c r="AS314" s="289">
        <f t="shared" si="55"/>
        <v>0</v>
      </c>
      <c r="AT314" s="289">
        <f t="shared" si="55"/>
        <v>0</v>
      </c>
      <c r="AU314" s="289">
        <f t="shared" si="55"/>
        <v>0</v>
      </c>
      <c r="AV314" s="289">
        <f t="shared" si="55"/>
        <v>-4254138</v>
      </c>
      <c r="AW314" s="289">
        <f t="shared" si="55"/>
        <v>0</v>
      </c>
      <c r="AX314" s="289">
        <f t="shared" si="55"/>
        <v>0</v>
      </c>
      <c r="AY314" s="289">
        <f t="shared" si="55"/>
        <v>0</v>
      </c>
      <c r="AZ314" s="289">
        <f t="shared" si="55"/>
        <v>0</v>
      </c>
      <c r="BA314" s="289">
        <f t="shared" si="55"/>
        <v>-5101474</v>
      </c>
      <c r="BB314" s="289">
        <f t="shared" si="55"/>
        <v>0</v>
      </c>
      <c r="BC314" s="289">
        <f t="shared" si="55"/>
        <v>0</v>
      </c>
      <c r="BD314" s="289">
        <f t="shared" si="55"/>
        <v>0</v>
      </c>
      <c r="BE314" s="289">
        <f t="shared" si="55"/>
        <v>0</v>
      </c>
      <c r="BF314" s="289">
        <f t="shared" si="55"/>
        <v>-6466169</v>
      </c>
      <c r="BG314" s="289">
        <f t="shared" si="55"/>
        <v>0</v>
      </c>
      <c r="BH314" s="289">
        <f t="shared" si="55"/>
        <v>0</v>
      </c>
      <c r="BI314" s="289">
        <f t="shared" si="55"/>
        <v>0</v>
      </c>
      <c r="BJ314" s="289">
        <f t="shared" si="55"/>
        <v>0</v>
      </c>
      <c r="BK314" s="289">
        <f t="shared" si="55"/>
        <v>-1646739</v>
      </c>
      <c r="BL314" s="289">
        <f t="shared" si="55"/>
        <v>0</v>
      </c>
      <c r="BM314" s="289">
        <f t="shared" si="55"/>
        <v>0</v>
      </c>
      <c r="BN314" s="289">
        <f t="shared" si="55"/>
        <v>0</v>
      </c>
      <c r="BO314" s="289">
        <f t="shared" si="55"/>
        <v>0</v>
      </c>
      <c r="BP314" s="289">
        <f t="shared" si="55"/>
        <v>-6670325</v>
      </c>
      <c r="BQ314" s="289">
        <f t="shared" si="55"/>
        <v>0</v>
      </c>
      <c r="BR314" s="289">
        <f t="shared" si="55"/>
        <v>0</v>
      </c>
      <c r="BS314" s="289">
        <f t="shared" si="55"/>
        <v>0</v>
      </c>
      <c r="BT314" s="289">
        <f t="shared" si="55"/>
        <v>0</v>
      </c>
      <c r="BU314" s="289">
        <f t="shared" si="55"/>
        <v>6471875</v>
      </c>
      <c r="BV314" s="289">
        <f t="shared" si="55"/>
        <v>0</v>
      </c>
      <c r="BW314" s="289">
        <f t="shared" si="55"/>
        <v>0</v>
      </c>
      <c r="BX314" s="289">
        <f t="shared" si="51"/>
        <v>0</v>
      </c>
      <c r="BY314" s="289">
        <f t="shared" si="49"/>
        <v>0</v>
      </c>
      <c r="CA314" s="289" t="e">
        <f>CA106-#REF!</f>
        <v>#REF!</v>
      </c>
      <c r="CB314" s="289">
        <f t="shared" si="50"/>
        <v>0</v>
      </c>
    </row>
    <row r="315" spans="13:80" hidden="1" x14ac:dyDescent="0.35">
      <c r="M315" s="289">
        <f t="shared" si="54"/>
        <v>-8500</v>
      </c>
      <c r="N315" s="289">
        <f t="shared" si="54"/>
        <v>0</v>
      </c>
      <c r="O315" s="289">
        <f t="shared" si="54"/>
        <v>0</v>
      </c>
      <c r="P315" s="289">
        <f t="shared" si="54"/>
        <v>0</v>
      </c>
      <c r="Q315" s="289">
        <f t="shared" si="54"/>
        <v>0</v>
      </c>
      <c r="R315" s="289">
        <f t="shared" si="54"/>
        <v>-1772</v>
      </c>
      <c r="S315" s="289">
        <f t="shared" si="54"/>
        <v>0</v>
      </c>
      <c r="T315" s="289">
        <f t="shared" si="54"/>
        <v>0</v>
      </c>
      <c r="U315" s="289">
        <f t="shared" si="54"/>
        <v>0</v>
      </c>
      <c r="V315" s="289">
        <f t="shared" si="54"/>
        <v>0</v>
      </c>
      <c r="W315" s="289">
        <f t="shared" si="54"/>
        <v>-8656</v>
      </c>
      <c r="X315" s="289">
        <f t="shared" si="54"/>
        <v>0</v>
      </c>
      <c r="Y315" s="289">
        <f t="shared" si="54"/>
        <v>0</v>
      </c>
      <c r="Z315" s="289">
        <f t="shared" si="54"/>
        <v>0</v>
      </c>
      <c r="AA315" s="289">
        <f t="shared" si="54"/>
        <v>0</v>
      </c>
      <c r="AB315" s="289">
        <f t="shared" si="54"/>
        <v>-11112</v>
      </c>
      <c r="AC315" s="289">
        <f t="shared" ref="AC315:AD316" si="56">AC107-CU107</f>
        <v>0</v>
      </c>
      <c r="AD315" s="289">
        <f t="shared" si="56"/>
        <v>0</v>
      </c>
      <c r="AE315" s="289">
        <f t="shared" si="55"/>
        <v>0</v>
      </c>
      <c r="AF315" s="289">
        <f t="shared" si="55"/>
        <v>0</v>
      </c>
      <c r="AG315" s="289">
        <f t="shared" si="55"/>
        <v>-6268</v>
      </c>
      <c r="AH315" s="289">
        <f t="shared" si="55"/>
        <v>0</v>
      </c>
      <c r="AI315" s="289">
        <f t="shared" si="55"/>
        <v>0</v>
      </c>
      <c r="AJ315" s="289">
        <f t="shared" si="55"/>
        <v>0</v>
      </c>
      <c r="AK315" s="289">
        <f t="shared" si="55"/>
        <v>0</v>
      </c>
      <c r="AL315" s="289">
        <f t="shared" si="55"/>
        <v>-58</v>
      </c>
      <c r="AM315" s="289">
        <f t="shared" si="55"/>
        <v>0</v>
      </c>
      <c r="AN315" s="289">
        <f t="shared" si="55"/>
        <v>0</v>
      </c>
      <c r="AO315" s="289">
        <f t="shared" si="55"/>
        <v>0</v>
      </c>
      <c r="AP315" s="289">
        <f t="shared" si="55"/>
        <v>0</v>
      </c>
      <c r="AQ315" s="289">
        <f t="shared" si="55"/>
        <v>0</v>
      </c>
      <c r="AR315" s="289">
        <f t="shared" si="55"/>
        <v>0</v>
      </c>
      <c r="AS315" s="289">
        <f t="shared" si="55"/>
        <v>0</v>
      </c>
      <c r="AT315" s="289">
        <f t="shared" si="55"/>
        <v>0</v>
      </c>
      <c r="AU315" s="289">
        <f t="shared" si="55"/>
        <v>0</v>
      </c>
      <c r="AV315" s="289">
        <f t="shared" si="55"/>
        <v>0</v>
      </c>
      <c r="AW315" s="289">
        <f t="shared" si="55"/>
        <v>0</v>
      </c>
      <c r="AX315" s="289">
        <f t="shared" si="55"/>
        <v>0</v>
      </c>
      <c r="AY315" s="289">
        <f t="shared" si="55"/>
        <v>0</v>
      </c>
      <c r="AZ315" s="289">
        <f t="shared" si="55"/>
        <v>0</v>
      </c>
      <c r="BA315" s="289">
        <f t="shared" si="55"/>
        <v>0</v>
      </c>
      <c r="BB315" s="289">
        <f t="shared" si="55"/>
        <v>0</v>
      </c>
      <c r="BC315" s="289">
        <f t="shared" si="55"/>
        <v>0</v>
      </c>
      <c r="BD315" s="289">
        <f t="shared" si="55"/>
        <v>0</v>
      </c>
      <c r="BE315" s="289">
        <f t="shared" si="55"/>
        <v>0</v>
      </c>
      <c r="BF315" s="289">
        <f t="shared" si="55"/>
        <v>0</v>
      </c>
      <c r="BG315" s="289">
        <f t="shared" si="55"/>
        <v>0</v>
      </c>
      <c r="BH315" s="289">
        <f t="shared" si="55"/>
        <v>0</v>
      </c>
      <c r="BI315" s="289">
        <f t="shared" si="55"/>
        <v>0</v>
      </c>
      <c r="BJ315" s="289">
        <f t="shared" si="55"/>
        <v>0</v>
      </c>
      <c r="BK315" s="289">
        <f t="shared" si="55"/>
        <v>0</v>
      </c>
      <c r="BL315" s="289">
        <f t="shared" si="55"/>
        <v>0</v>
      </c>
      <c r="BM315" s="289">
        <f t="shared" si="55"/>
        <v>0</v>
      </c>
      <c r="BN315" s="289">
        <f t="shared" si="55"/>
        <v>0</v>
      </c>
      <c r="BO315" s="289">
        <f t="shared" si="55"/>
        <v>0</v>
      </c>
      <c r="BP315" s="289">
        <f t="shared" si="55"/>
        <v>0</v>
      </c>
      <c r="BQ315" s="289">
        <f t="shared" si="55"/>
        <v>0</v>
      </c>
      <c r="BR315" s="289">
        <f t="shared" si="55"/>
        <v>0</v>
      </c>
      <c r="BS315" s="289">
        <f t="shared" si="55"/>
        <v>0</v>
      </c>
      <c r="BT315" s="289">
        <f t="shared" si="55"/>
        <v>0</v>
      </c>
      <c r="BU315" s="289">
        <f t="shared" si="55"/>
        <v>-8500</v>
      </c>
      <c r="BV315" s="289">
        <f t="shared" si="55"/>
        <v>0</v>
      </c>
      <c r="BW315" s="289">
        <f t="shared" si="55"/>
        <v>0</v>
      </c>
      <c r="BX315" s="289">
        <f t="shared" si="51"/>
        <v>0</v>
      </c>
      <c r="BY315" s="289">
        <f t="shared" si="49"/>
        <v>0</v>
      </c>
      <c r="CA315" s="289" t="e">
        <f>CA107-#REF!</f>
        <v>#REF!</v>
      </c>
      <c r="CB315" s="289">
        <f t="shared" si="50"/>
        <v>0</v>
      </c>
    </row>
    <row r="316" spans="13:80" hidden="1" x14ac:dyDescent="0.35">
      <c r="M316" s="289">
        <f t="shared" si="54"/>
        <v>-43375</v>
      </c>
      <c r="N316" s="289">
        <f t="shared" si="54"/>
        <v>0</v>
      </c>
      <c r="O316" s="289">
        <f t="shared" si="54"/>
        <v>0</v>
      </c>
      <c r="P316" s="289">
        <f t="shared" si="54"/>
        <v>0</v>
      </c>
      <c r="Q316" s="289">
        <f t="shared" si="54"/>
        <v>0</v>
      </c>
      <c r="R316" s="289">
        <f t="shared" si="54"/>
        <v>0</v>
      </c>
      <c r="S316" s="289">
        <f t="shared" si="54"/>
        <v>0</v>
      </c>
      <c r="T316" s="289">
        <f t="shared" si="54"/>
        <v>0</v>
      </c>
      <c r="U316" s="289">
        <f t="shared" si="54"/>
        <v>0</v>
      </c>
      <c r="V316" s="289">
        <f t="shared" si="54"/>
        <v>0</v>
      </c>
      <c r="W316" s="289">
        <f t="shared" si="54"/>
        <v>0</v>
      </c>
      <c r="X316" s="289">
        <f t="shared" si="54"/>
        <v>0</v>
      </c>
      <c r="Y316" s="289">
        <f t="shared" si="54"/>
        <v>0</v>
      </c>
      <c r="Z316" s="289">
        <f t="shared" si="54"/>
        <v>0</v>
      </c>
      <c r="AA316" s="289">
        <f t="shared" si="54"/>
        <v>0</v>
      </c>
      <c r="AB316" s="289">
        <f t="shared" si="54"/>
        <v>0</v>
      </c>
      <c r="AC316" s="289">
        <f t="shared" si="56"/>
        <v>0</v>
      </c>
      <c r="AD316" s="289">
        <f t="shared" si="56"/>
        <v>0</v>
      </c>
      <c r="AE316" s="289">
        <f t="shared" si="55"/>
        <v>0</v>
      </c>
      <c r="AF316" s="289">
        <f t="shared" si="55"/>
        <v>0</v>
      </c>
      <c r="AG316" s="289">
        <f t="shared" si="55"/>
        <v>0</v>
      </c>
      <c r="AH316" s="289">
        <f t="shared" si="55"/>
        <v>0</v>
      </c>
      <c r="AI316" s="289">
        <f t="shared" si="55"/>
        <v>0</v>
      </c>
      <c r="AJ316" s="289">
        <f t="shared" si="55"/>
        <v>0</v>
      </c>
      <c r="AK316" s="289">
        <f t="shared" si="55"/>
        <v>0</v>
      </c>
      <c r="AL316" s="289">
        <f t="shared" si="55"/>
        <v>0</v>
      </c>
      <c r="AM316" s="289">
        <f t="shared" si="55"/>
        <v>0</v>
      </c>
      <c r="AN316" s="289">
        <f t="shared" si="55"/>
        <v>0</v>
      </c>
      <c r="AO316" s="289">
        <f t="shared" si="55"/>
        <v>0</v>
      </c>
      <c r="AP316" s="289">
        <f t="shared" si="55"/>
        <v>0</v>
      </c>
      <c r="AQ316" s="289">
        <f t="shared" si="55"/>
        <v>13999</v>
      </c>
      <c r="AR316" s="289">
        <f t="shared" si="55"/>
        <v>0</v>
      </c>
      <c r="AS316" s="289">
        <f t="shared" si="55"/>
        <v>0</v>
      </c>
      <c r="AT316" s="289">
        <f t="shared" si="55"/>
        <v>0</v>
      </c>
      <c r="AU316" s="289">
        <f t="shared" si="55"/>
        <v>0</v>
      </c>
      <c r="AV316" s="289">
        <f t="shared" si="55"/>
        <v>54138</v>
      </c>
      <c r="AW316" s="289">
        <f t="shared" si="55"/>
        <v>0</v>
      </c>
      <c r="AX316" s="289">
        <f t="shared" si="55"/>
        <v>0</v>
      </c>
      <c r="AY316" s="289">
        <f t="shared" si="55"/>
        <v>0</v>
      </c>
      <c r="AZ316" s="289">
        <f t="shared" si="55"/>
        <v>0</v>
      </c>
      <c r="BA316" s="289">
        <f t="shared" si="55"/>
        <v>96474</v>
      </c>
      <c r="BB316" s="289">
        <f t="shared" si="55"/>
        <v>0</v>
      </c>
      <c r="BC316" s="289">
        <f t="shared" si="55"/>
        <v>0</v>
      </c>
      <c r="BD316" s="289">
        <f t="shared" si="55"/>
        <v>0</v>
      </c>
      <c r="BE316" s="289">
        <f t="shared" si="55"/>
        <v>0</v>
      </c>
      <c r="BF316" s="289">
        <f t="shared" si="55"/>
        <v>141169</v>
      </c>
      <c r="BG316" s="289">
        <f t="shared" si="55"/>
        <v>0</v>
      </c>
      <c r="BH316" s="289">
        <f t="shared" si="55"/>
        <v>0</v>
      </c>
      <c r="BI316" s="289">
        <f t="shared" si="55"/>
        <v>0</v>
      </c>
      <c r="BJ316" s="289">
        <f t="shared" si="55"/>
        <v>0</v>
      </c>
      <c r="BK316" s="289">
        <f t="shared" si="55"/>
        <v>46739</v>
      </c>
      <c r="BL316" s="289">
        <f t="shared" si="55"/>
        <v>0</v>
      </c>
      <c r="BM316" s="289">
        <f t="shared" si="55"/>
        <v>0</v>
      </c>
      <c r="BN316" s="289">
        <f t="shared" si="55"/>
        <v>0</v>
      </c>
      <c r="BO316" s="289">
        <f t="shared" si="55"/>
        <v>0</v>
      </c>
      <c r="BP316" s="289">
        <f t="shared" si="55"/>
        <v>20325</v>
      </c>
      <c r="BQ316" s="289">
        <f t="shared" si="55"/>
        <v>0</v>
      </c>
      <c r="BR316" s="289">
        <f t="shared" si="55"/>
        <v>0</v>
      </c>
      <c r="BS316" s="289">
        <f t="shared" si="55"/>
        <v>0</v>
      </c>
      <c r="BT316" s="289">
        <f t="shared" si="55"/>
        <v>0</v>
      </c>
      <c r="BU316" s="289">
        <f t="shared" si="55"/>
        <v>-43375</v>
      </c>
      <c r="BV316" s="289">
        <f t="shared" si="55"/>
        <v>0</v>
      </c>
      <c r="BW316" s="289">
        <f t="shared" si="55"/>
        <v>0</v>
      </c>
      <c r="BX316" s="289">
        <f t="shared" si="51"/>
        <v>0</v>
      </c>
      <c r="BY316" s="289">
        <f t="shared" si="49"/>
        <v>0</v>
      </c>
      <c r="CA316" s="289" t="e">
        <f>CA108-#REF!</f>
        <v>#REF!</v>
      </c>
      <c r="CB316" s="289">
        <f t="shared" si="50"/>
        <v>0</v>
      </c>
    </row>
    <row r="317" spans="13:80" hidden="1" x14ac:dyDescent="0.35">
      <c r="M317" s="289">
        <f t="shared" ref="M317:BX319" si="57">M129-CE129</f>
        <v>0</v>
      </c>
      <c r="N317" s="289">
        <f t="shared" si="57"/>
        <v>0</v>
      </c>
      <c r="O317" s="289">
        <f t="shared" si="57"/>
        <v>0</v>
      </c>
      <c r="P317" s="289">
        <f t="shared" si="57"/>
        <v>0</v>
      </c>
      <c r="Q317" s="289">
        <f t="shared" si="57"/>
        <v>0</v>
      </c>
      <c r="R317" s="289">
        <f t="shared" si="57"/>
        <v>0</v>
      </c>
      <c r="S317" s="289">
        <f t="shared" si="57"/>
        <v>0</v>
      </c>
      <c r="T317" s="289">
        <f t="shared" si="57"/>
        <v>0</v>
      </c>
      <c r="U317" s="289">
        <f t="shared" si="57"/>
        <v>0</v>
      </c>
      <c r="V317" s="289">
        <f t="shared" si="57"/>
        <v>0</v>
      </c>
      <c r="W317" s="289">
        <f t="shared" si="57"/>
        <v>0</v>
      </c>
      <c r="X317" s="289">
        <f t="shared" si="57"/>
        <v>0</v>
      </c>
      <c r="Y317" s="289">
        <f t="shared" si="57"/>
        <v>0</v>
      </c>
      <c r="Z317" s="289">
        <f t="shared" si="57"/>
        <v>0</v>
      </c>
      <c r="AA317" s="289">
        <f t="shared" si="57"/>
        <v>0</v>
      </c>
      <c r="AB317" s="289">
        <f t="shared" si="57"/>
        <v>0</v>
      </c>
      <c r="AC317" s="289">
        <f t="shared" si="57"/>
        <v>0</v>
      </c>
      <c r="AD317" s="289">
        <f t="shared" si="57"/>
        <v>0</v>
      </c>
      <c r="AE317" s="289">
        <f t="shared" si="57"/>
        <v>0</v>
      </c>
      <c r="AF317" s="289">
        <f t="shared" si="57"/>
        <v>0</v>
      </c>
      <c r="AG317" s="289">
        <f t="shared" si="57"/>
        <v>0</v>
      </c>
      <c r="AH317" s="289">
        <f t="shared" si="57"/>
        <v>0</v>
      </c>
      <c r="AI317" s="289">
        <f t="shared" si="57"/>
        <v>0</v>
      </c>
      <c r="AJ317" s="289">
        <f t="shared" si="57"/>
        <v>0</v>
      </c>
      <c r="AK317" s="289">
        <f t="shared" si="57"/>
        <v>0</v>
      </c>
      <c r="AL317" s="289">
        <f t="shared" si="57"/>
        <v>0</v>
      </c>
      <c r="AM317" s="289">
        <f t="shared" si="57"/>
        <v>0</v>
      </c>
      <c r="AN317" s="289">
        <f t="shared" si="57"/>
        <v>0</v>
      </c>
      <c r="AO317" s="289">
        <f t="shared" si="57"/>
        <v>0</v>
      </c>
      <c r="AP317" s="289">
        <f t="shared" si="57"/>
        <v>0</v>
      </c>
      <c r="AQ317" s="289">
        <f t="shared" si="57"/>
        <v>0</v>
      </c>
      <c r="AR317" s="289">
        <f t="shared" si="57"/>
        <v>0</v>
      </c>
      <c r="AS317" s="289">
        <f t="shared" si="57"/>
        <v>0</v>
      </c>
      <c r="AT317" s="289">
        <f t="shared" si="57"/>
        <v>0</v>
      </c>
      <c r="AU317" s="289">
        <f t="shared" si="57"/>
        <v>0</v>
      </c>
      <c r="AV317" s="289">
        <f t="shared" si="57"/>
        <v>0</v>
      </c>
      <c r="AW317" s="289">
        <f t="shared" si="57"/>
        <v>0</v>
      </c>
      <c r="AX317" s="289">
        <f t="shared" si="57"/>
        <v>0</v>
      </c>
      <c r="AY317" s="289">
        <f t="shared" si="57"/>
        <v>0</v>
      </c>
      <c r="AZ317" s="289">
        <f t="shared" si="57"/>
        <v>0</v>
      </c>
      <c r="BA317" s="289">
        <f t="shared" si="57"/>
        <v>0</v>
      </c>
      <c r="BB317" s="289">
        <f t="shared" si="57"/>
        <v>0</v>
      </c>
      <c r="BC317" s="289">
        <f t="shared" si="57"/>
        <v>0</v>
      </c>
      <c r="BD317" s="289">
        <f t="shared" si="57"/>
        <v>0</v>
      </c>
      <c r="BE317" s="289">
        <f t="shared" si="57"/>
        <v>0</v>
      </c>
      <c r="BF317" s="289">
        <f t="shared" si="57"/>
        <v>0</v>
      </c>
      <c r="BG317" s="289">
        <f t="shared" si="57"/>
        <v>0</v>
      </c>
      <c r="BH317" s="289">
        <f t="shared" si="57"/>
        <v>0</v>
      </c>
      <c r="BI317" s="289">
        <f t="shared" si="57"/>
        <v>0</v>
      </c>
      <c r="BJ317" s="289">
        <f t="shared" si="57"/>
        <v>0</v>
      </c>
      <c r="BK317" s="289">
        <f t="shared" si="57"/>
        <v>0</v>
      </c>
      <c r="BL317" s="289">
        <f t="shared" si="57"/>
        <v>0</v>
      </c>
      <c r="BM317" s="289">
        <f t="shared" si="57"/>
        <v>0</v>
      </c>
      <c r="BN317" s="289">
        <f t="shared" si="57"/>
        <v>0</v>
      </c>
      <c r="BO317" s="289">
        <f t="shared" si="57"/>
        <v>0</v>
      </c>
      <c r="BP317" s="289">
        <f t="shared" si="57"/>
        <v>0</v>
      </c>
      <c r="BQ317" s="289">
        <f t="shared" si="57"/>
        <v>0</v>
      </c>
      <c r="BR317" s="289">
        <f t="shared" si="57"/>
        <v>0</v>
      </c>
      <c r="BS317" s="289">
        <f t="shared" si="57"/>
        <v>0</v>
      </c>
      <c r="BT317" s="289">
        <f t="shared" si="57"/>
        <v>0</v>
      </c>
      <c r="BU317" s="289">
        <f t="shared" si="57"/>
        <v>0</v>
      </c>
      <c r="BV317" s="289">
        <f t="shared" si="57"/>
        <v>0</v>
      </c>
      <c r="BW317" s="289">
        <f t="shared" si="57"/>
        <v>0</v>
      </c>
      <c r="BX317" s="289">
        <f t="shared" si="57"/>
        <v>0</v>
      </c>
      <c r="BY317" s="289">
        <f t="shared" ref="BU317:BY319" si="58">BY129-EQ129</f>
        <v>0</v>
      </c>
      <c r="CA317" s="289" t="e">
        <f>CA129-#REF!</f>
        <v>#REF!</v>
      </c>
      <c r="CB317" s="289">
        <f>CB129-ES129</f>
        <v>0</v>
      </c>
    </row>
    <row r="318" spans="13:80" hidden="1" x14ac:dyDescent="0.35">
      <c r="M318" s="289">
        <f t="shared" si="57"/>
        <v>420056</v>
      </c>
      <c r="N318" s="289">
        <f t="shared" si="57"/>
        <v>0</v>
      </c>
      <c r="O318" s="289">
        <f t="shared" si="57"/>
        <v>0</v>
      </c>
      <c r="P318" s="289">
        <f t="shared" si="57"/>
        <v>0</v>
      </c>
      <c r="Q318" s="289">
        <f t="shared" si="57"/>
        <v>0</v>
      </c>
      <c r="R318" s="289">
        <f t="shared" si="57"/>
        <v>-1574881</v>
      </c>
      <c r="S318" s="289">
        <f t="shared" si="57"/>
        <v>0</v>
      </c>
      <c r="T318" s="289">
        <f t="shared" si="57"/>
        <v>0</v>
      </c>
      <c r="U318" s="289">
        <f t="shared" si="57"/>
        <v>0</v>
      </c>
      <c r="V318" s="289">
        <f t="shared" si="57"/>
        <v>0</v>
      </c>
      <c r="W318" s="289">
        <f t="shared" si="57"/>
        <v>-2461029</v>
      </c>
      <c r="X318" s="289">
        <f t="shared" si="57"/>
        <v>0</v>
      </c>
      <c r="Y318" s="289">
        <f t="shared" si="57"/>
        <v>0</v>
      </c>
      <c r="Z318" s="289">
        <f t="shared" si="57"/>
        <v>0</v>
      </c>
      <c r="AA318" s="289">
        <f t="shared" si="57"/>
        <v>0</v>
      </c>
      <c r="AB318" s="289">
        <f t="shared" si="57"/>
        <v>-1277871</v>
      </c>
      <c r="AC318" s="289">
        <f t="shared" si="57"/>
        <v>0</v>
      </c>
      <c r="AD318" s="289">
        <f t="shared" si="57"/>
        <v>0</v>
      </c>
      <c r="AE318" s="289">
        <f t="shared" si="57"/>
        <v>0</v>
      </c>
      <c r="AF318" s="289">
        <f t="shared" si="57"/>
        <v>0</v>
      </c>
      <c r="AG318" s="289">
        <f t="shared" si="57"/>
        <v>-863427</v>
      </c>
      <c r="AH318" s="289">
        <f t="shared" si="57"/>
        <v>0</v>
      </c>
      <c r="AI318" s="289">
        <f t="shared" si="57"/>
        <v>0</v>
      </c>
      <c r="AJ318" s="289">
        <f t="shared" si="57"/>
        <v>0</v>
      </c>
      <c r="AK318" s="289">
        <f t="shared" si="57"/>
        <v>0</v>
      </c>
      <c r="AL318" s="289">
        <f t="shared" si="57"/>
        <v>-971293</v>
      </c>
      <c r="AM318" s="289">
        <f t="shared" si="57"/>
        <v>0</v>
      </c>
      <c r="AN318" s="289">
        <f t="shared" si="57"/>
        <v>0</v>
      </c>
      <c r="AO318" s="289">
        <f t="shared" si="57"/>
        <v>0</v>
      </c>
      <c r="AP318" s="289">
        <f t="shared" si="57"/>
        <v>0</v>
      </c>
      <c r="AQ318" s="289">
        <f t="shared" si="57"/>
        <v>-1205531</v>
      </c>
      <c r="AR318" s="289">
        <f t="shared" si="57"/>
        <v>0</v>
      </c>
      <c r="AS318" s="289">
        <f t="shared" si="57"/>
        <v>0</v>
      </c>
      <c r="AT318" s="289">
        <f t="shared" si="57"/>
        <v>0</v>
      </c>
      <c r="AU318" s="289">
        <f t="shared" si="57"/>
        <v>0</v>
      </c>
      <c r="AV318" s="289">
        <f t="shared" si="57"/>
        <v>-5420696</v>
      </c>
      <c r="AW318" s="289">
        <f t="shared" si="57"/>
        <v>0</v>
      </c>
      <c r="AX318" s="289">
        <f t="shared" si="57"/>
        <v>0</v>
      </c>
      <c r="AY318" s="289">
        <f t="shared" si="57"/>
        <v>0</v>
      </c>
      <c r="AZ318" s="289">
        <f t="shared" si="57"/>
        <v>0</v>
      </c>
      <c r="BA318" s="289">
        <f t="shared" si="57"/>
        <v>-782265</v>
      </c>
      <c r="BB318" s="289">
        <f t="shared" si="57"/>
        <v>0</v>
      </c>
      <c r="BC318" s="289">
        <f t="shared" si="57"/>
        <v>0</v>
      </c>
      <c r="BD318" s="289">
        <f t="shared" si="57"/>
        <v>0</v>
      </c>
      <c r="BE318" s="289">
        <f t="shared" si="57"/>
        <v>0</v>
      </c>
      <c r="BF318" s="289">
        <f t="shared" si="57"/>
        <v>-1776250</v>
      </c>
      <c r="BG318" s="289">
        <f t="shared" si="57"/>
        <v>0</v>
      </c>
      <c r="BH318" s="289">
        <f t="shared" si="57"/>
        <v>0</v>
      </c>
      <c r="BI318" s="289">
        <f t="shared" si="57"/>
        <v>0</v>
      </c>
      <c r="BJ318" s="289">
        <f t="shared" si="57"/>
        <v>0</v>
      </c>
      <c r="BK318" s="289">
        <f t="shared" si="57"/>
        <v>-2704016</v>
      </c>
      <c r="BL318" s="289">
        <f t="shared" si="57"/>
        <v>0</v>
      </c>
      <c r="BM318" s="289">
        <f t="shared" si="57"/>
        <v>0</v>
      </c>
      <c r="BN318" s="289">
        <f t="shared" si="57"/>
        <v>0</v>
      </c>
      <c r="BO318" s="289">
        <f t="shared" si="57"/>
        <v>0</v>
      </c>
      <c r="BP318" s="289">
        <f t="shared" si="57"/>
        <v>-1511771</v>
      </c>
      <c r="BQ318" s="289">
        <f t="shared" si="57"/>
        <v>0</v>
      </c>
      <c r="BR318" s="289">
        <f t="shared" si="57"/>
        <v>0</v>
      </c>
      <c r="BS318" s="289">
        <f t="shared" si="57"/>
        <v>0</v>
      </c>
      <c r="BT318" s="289">
        <f t="shared" si="57"/>
        <v>0</v>
      </c>
      <c r="BU318" s="289">
        <f t="shared" si="58"/>
        <v>420056</v>
      </c>
      <c r="BV318" s="289">
        <f t="shared" si="58"/>
        <v>0</v>
      </c>
      <c r="BW318" s="289">
        <f t="shared" si="58"/>
        <v>0</v>
      </c>
      <c r="BX318" s="289">
        <f t="shared" si="58"/>
        <v>0</v>
      </c>
      <c r="BY318" s="289">
        <f t="shared" si="58"/>
        <v>0</v>
      </c>
      <c r="CA318" s="289" t="e">
        <f>CA130-#REF!</f>
        <v>#REF!</v>
      </c>
      <c r="CB318" s="289">
        <f>CB130-ES130</f>
        <v>0</v>
      </c>
    </row>
    <row r="319" spans="13:80" hidden="1" x14ac:dyDescent="0.35">
      <c r="M319" s="289">
        <f t="shared" si="57"/>
        <v>420056</v>
      </c>
      <c r="N319" s="289">
        <f t="shared" si="57"/>
        <v>0</v>
      </c>
      <c r="O319" s="289">
        <f t="shared" si="57"/>
        <v>0</v>
      </c>
      <c r="P319" s="289">
        <f t="shared" si="57"/>
        <v>0</v>
      </c>
      <c r="Q319" s="289">
        <f t="shared" si="57"/>
        <v>0</v>
      </c>
      <c r="R319" s="289">
        <f t="shared" si="57"/>
        <v>-1574881</v>
      </c>
      <c r="S319" s="289">
        <f t="shared" si="57"/>
        <v>0</v>
      </c>
      <c r="T319" s="289">
        <f t="shared" si="57"/>
        <v>0</v>
      </c>
      <c r="U319" s="289">
        <f t="shared" si="57"/>
        <v>0</v>
      </c>
      <c r="V319" s="289">
        <f t="shared" si="57"/>
        <v>0</v>
      </c>
      <c r="W319" s="289">
        <f t="shared" si="57"/>
        <v>-2461029</v>
      </c>
      <c r="X319" s="289">
        <f t="shared" si="57"/>
        <v>0</v>
      </c>
      <c r="Y319" s="289">
        <f t="shared" si="57"/>
        <v>0</v>
      </c>
      <c r="Z319" s="289">
        <f t="shared" si="57"/>
        <v>0</v>
      </c>
      <c r="AA319" s="289">
        <f t="shared" si="57"/>
        <v>0</v>
      </c>
      <c r="AB319" s="289">
        <f t="shared" si="57"/>
        <v>-1277871</v>
      </c>
      <c r="AC319" s="289">
        <f t="shared" si="57"/>
        <v>0</v>
      </c>
      <c r="AD319" s="289">
        <f t="shared" si="57"/>
        <v>0</v>
      </c>
      <c r="AE319" s="289">
        <f t="shared" si="57"/>
        <v>0</v>
      </c>
      <c r="AF319" s="289">
        <f t="shared" si="57"/>
        <v>0</v>
      </c>
      <c r="AG319" s="289">
        <f t="shared" si="57"/>
        <v>-863427</v>
      </c>
      <c r="AH319" s="289">
        <f t="shared" si="57"/>
        <v>0</v>
      </c>
      <c r="AI319" s="289">
        <f t="shared" si="57"/>
        <v>0</v>
      </c>
      <c r="AJ319" s="289">
        <f t="shared" si="57"/>
        <v>0</v>
      </c>
      <c r="AK319" s="289">
        <f t="shared" si="57"/>
        <v>0</v>
      </c>
      <c r="AL319" s="289">
        <f t="shared" si="57"/>
        <v>-971293</v>
      </c>
      <c r="AM319" s="289">
        <f t="shared" si="57"/>
        <v>0</v>
      </c>
      <c r="AN319" s="289">
        <f t="shared" si="57"/>
        <v>0</v>
      </c>
      <c r="AO319" s="289">
        <f t="shared" si="57"/>
        <v>0</v>
      </c>
      <c r="AP319" s="289">
        <f t="shared" si="57"/>
        <v>0</v>
      </c>
      <c r="AQ319" s="289">
        <f t="shared" si="57"/>
        <v>-1205531</v>
      </c>
      <c r="AR319" s="289">
        <f t="shared" si="57"/>
        <v>0</v>
      </c>
      <c r="AS319" s="289">
        <f t="shared" si="57"/>
        <v>0</v>
      </c>
      <c r="AT319" s="289">
        <f t="shared" si="57"/>
        <v>0</v>
      </c>
      <c r="AU319" s="289">
        <f t="shared" si="57"/>
        <v>0</v>
      </c>
      <c r="AV319" s="289">
        <f t="shared" si="57"/>
        <v>-5420696</v>
      </c>
      <c r="AW319" s="289">
        <f t="shared" si="57"/>
        <v>0</v>
      </c>
      <c r="AX319" s="289">
        <f t="shared" si="57"/>
        <v>0</v>
      </c>
      <c r="AY319" s="289">
        <f t="shared" si="57"/>
        <v>0</v>
      </c>
      <c r="AZ319" s="289">
        <f t="shared" si="57"/>
        <v>0</v>
      </c>
      <c r="BA319" s="289">
        <f t="shared" si="57"/>
        <v>-782265</v>
      </c>
      <c r="BB319" s="289">
        <f t="shared" si="57"/>
        <v>0</v>
      </c>
      <c r="BC319" s="289">
        <f t="shared" si="57"/>
        <v>0</v>
      </c>
      <c r="BD319" s="289">
        <f t="shared" si="57"/>
        <v>0</v>
      </c>
      <c r="BE319" s="289">
        <f t="shared" si="57"/>
        <v>0</v>
      </c>
      <c r="BF319" s="289">
        <f t="shared" si="57"/>
        <v>-1776250</v>
      </c>
      <c r="BG319" s="289">
        <f t="shared" si="57"/>
        <v>0</v>
      </c>
      <c r="BH319" s="289">
        <f t="shared" si="57"/>
        <v>0</v>
      </c>
      <c r="BI319" s="289">
        <f t="shared" si="57"/>
        <v>0</v>
      </c>
      <c r="BJ319" s="289">
        <f t="shared" si="57"/>
        <v>0</v>
      </c>
      <c r="BK319" s="289">
        <f t="shared" si="57"/>
        <v>-2704016</v>
      </c>
      <c r="BL319" s="289">
        <f t="shared" si="57"/>
        <v>0</v>
      </c>
      <c r="BM319" s="289">
        <f t="shared" si="57"/>
        <v>0</v>
      </c>
      <c r="BN319" s="289">
        <f t="shared" si="57"/>
        <v>0</v>
      </c>
      <c r="BO319" s="289">
        <f t="shared" si="57"/>
        <v>0</v>
      </c>
      <c r="BP319" s="289">
        <f t="shared" si="57"/>
        <v>-1511771</v>
      </c>
      <c r="BQ319" s="289">
        <f t="shared" si="57"/>
        <v>0</v>
      </c>
      <c r="BR319" s="289">
        <f t="shared" si="57"/>
        <v>0</v>
      </c>
      <c r="BS319" s="289">
        <f t="shared" si="57"/>
        <v>0</v>
      </c>
      <c r="BT319" s="289">
        <f t="shared" si="57"/>
        <v>0</v>
      </c>
      <c r="BU319" s="289">
        <f t="shared" si="58"/>
        <v>420056</v>
      </c>
      <c r="BV319" s="289">
        <f t="shared" si="58"/>
        <v>0</v>
      </c>
      <c r="BW319" s="289">
        <f t="shared" si="58"/>
        <v>0</v>
      </c>
      <c r="BX319" s="289">
        <f t="shared" si="58"/>
        <v>0</v>
      </c>
      <c r="BY319" s="289">
        <f t="shared" si="58"/>
        <v>0</v>
      </c>
      <c r="CA319" s="289" t="e">
        <f>CA131-#REF!</f>
        <v>#REF!</v>
      </c>
      <c r="CB319" s="289">
        <f>CB131-ES131</f>
        <v>0</v>
      </c>
    </row>
    <row r="320" spans="13:80" hidden="1" x14ac:dyDescent="0.35">
      <c r="M320" s="289">
        <f t="shared" ref="M320:BX320" si="59">M133-CE133</f>
        <v>0</v>
      </c>
      <c r="N320" s="289">
        <f t="shared" si="59"/>
        <v>0</v>
      </c>
      <c r="O320" s="289">
        <f t="shared" si="59"/>
        <v>0</v>
      </c>
      <c r="P320" s="289">
        <f t="shared" si="59"/>
        <v>0</v>
      </c>
      <c r="Q320" s="289">
        <f t="shared" si="59"/>
        <v>0</v>
      </c>
      <c r="R320" s="289">
        <f t="shared" si="59"/>
        <v>0</v>
      </c>
      <c r="S320" s="289">
        <f t="shared" si="59"/>
        <v>0</v>
      </c>
      <c r="T320" s="289">
        <f t="shared" si="59"/>
        <v>0</v>
      </c>
      <c r="U320" s="289">
        <f t="shared" si="59"/>
        <v>0</v>
      </c>
      <c r="V320" s="289">
        <f t="shared" si="59"/>
        <v>0</v>
      </c>
      <c r="W320" s="289">
        <f t="shared" si="59"/>
        <v>0</v>
      </c>
      <c r="X320" s="289">
        <f t="shared" si="59"/>
        <v>0</v>
      </c>
      <c r="Y320" s="289">
        <f t="shared" si="59"/>
        <v>0</v>
      </c>
      <c r="Z320" s="289">
        <f t="shared" si="59"/>
        <v>0</v>
      </c>
      <c r="AA320" s="289">
        <f t="shared" si="59"/>
        <v>0</v>
      </c>
      <c r="AB320" s="289">
        <f t="shared" si="59"/>
        <v>0</v>
      </c>
      <c r="AC320" s="289">
        <f t="shared" si="59"/>
        <v>0</v>
      </c>
      <c r="AD320" s="289">
        <f t="shared" si="59"/>
        <v>0</v>
      </c>
      <c r="AE320" s="289">
        <f t="shared" si="59"/>
        <v>0</v>
      </c>
      <c r="AF320" s="289">
        <f t="shared" si="59"/>
        <v>0</v>
      </c>
      <c r="AG320" s="289">
        <f t="shared" si="59"/>
        <v>0</v>
      </c>
      <c r="AH320" s="289">
        <f t="shared" si="59"/>
        <v>0</v>
      </c>
      <c r="AI320" s="289">
        <f t="shared" si="59"/>
        <v>0</v>
      </c>
      <c r="AJ320" s="289">
        <f t="shared" si="59"/>
        <v>0</v>
      </c>
      <c r="AK320" s="289">
        <f t="shared" si="59"/>
        <v>0</v>
      </c>
      <c r="AL320" s="289">
        <f t="shared" si="59"/>
        <v>0</v>
      </c>
      <c r="AM320" s="289">
        <f t="shared" si="59"/>
        <v>0</v>
      </c>
      <c r="AN320" s="289">
        <f t="shared" si="59"/>
        <v>0</v>
      </c>
      <c r="AO320" s="289">
        <f t="shared" si="59"/>
        <v>0</v>
      </c>
      <c r="AP320" s="289">
        <f t="shared" si="59"/>
        <v>0</v>
      </c>
      <c r="AQ320" s="289">
        <f t="shared" si="59"/>
        <v>0</v>
      </c>
      <c r="AR320" s="289">
        <f t="shared" si="59"/>
        <v>0</v>
      </c>
      <c r="AS320" s="289">
        <f t="shared" si="59"/>
        <v>0</v>
      </c>
      <c r="AT320" s="289">
        <f t="shared" si="59"/>
        <v>0</v>
      </c>
      <c r="AU320" s="289">
        <f t="shared" si="59"/>
        <v>0</v>
      </c>
      <c r="AV320" s="289">
        <f t="shared" si="59"/>
        <v>0</v>
      </c>
      <c r="AW320" s="289">
        <f t="shared" si="59"/>
        <v>0</v>
      </c>
      <c r="AX320" s="289">
        <f t="shared" si="59"/>
        <v>0</v>
      </c>
      <c r="AY320" s="289">
        <f t="shared" si="59"/>
        <v>0</v>
      </c>
      <c r="AZ320" s="289">
        <f t="shared" si="59"/>
        <v>0</v>
      </c>
      <c r="BA320" s="289">
        <f t="shared" si="59"/>
        <v>0</v>
      </c>
      <c r="BB320" s="289">
        <f t="shared" si="59"/>
        <v>0</v>
      </c>
      <c r="BC320" s="289">
        <f t="shared" si="59"/>
        <v>0</v>
      </c>
      <c r="BD320" s="289">
        <f t="shared" si="59"/>
        <v>0</v>
      </c>
      <c r="BE320" s="289">
        <f t="shared" si="59"/>
        <v>0</v>
      </c>
      <c r="BF320" s="289">
        <f t="shared" si="59"/>
        <v>0</v>
      </c>
      <c r="BG320" s="289">
        <f t="shared" si="59"/>
        <v>0</v>
      </c>
      <c r="BH320" s="289">
        <f t="shared" si="59"/>
        <v>0</v>
      </c>
      <c r="BI320" s="289">
        <f t="shared" si="59"/>
        <v>0</v>
      </c>
      <c r="BJ320" s="289">
        <f t="shared" si="59"/>
        <v>0</v>
      </c>
      <c r="BK320" s="289">
        <f t="shared" si="59"/>
        <v>0</v>
      </c>
      <c r="BL320" s="289">
        <f t="shared" si="59"/>
        <v>0</v>
      </c>
      <c r="BM320" s="289">
        <f t="shared" si="59"/>
        <v>0</v>
      </c>
      <c r="BN320" s="289">
        <f t="shared" si="59"/>
        <v>0</v>
      </c>
      <c r="BO320" s="289">
        <f t="shared" si="59"/>
        <v>0</v>
      </c>
      <c r="BP320" s="289">
        <f t="shared" si="59"/>
        <v>0</v>
      </c>
      <c r="BQ320" s="289">
        <f t="shared" si="59"/>
        <v>0</v>
      </c>
      <c r="BR320" s="289">
        <f t="shared" si="59"/>
        <v>0</v>
      </c>
      <c r="BS320" s="289">
        <f t="shared" si="59"/>
        <v>0</v>
      </c>
      <c r="BT320" s="289">
        <f t="shared" si="59"/>
        <v>0</v>
      </c>
      <c r="BU320" s="289">
        <f t="shared" si="59"/>
        <v>0</v>
      </c>
      <c r="BV320" s="289">
        <f t="shared" si="59"/>
        <v>0</v>
      </c>
      <c r="BW320" s="289">
        <f t="shared" si="59"/>
        <v>0</v>
      </c>
      <c r="BX320" s="289">
        <f t="shared" si="59"/>
        <v>0</v>
      </c>
      <c r="BY320" s="289">
        <f>BY133-EQ133</f>
        <v>0</v>
      </c>
      <c r="CA320" s="289" t="e">
        <f>CA133-#REF!</f>
        <v>#REF!</v>
      </c>
      <c r="CB320" s="289">
        <f>CB133-ES133</f>
        <v>0</v>
      </c>
    </row>
    <row r="321" spans="13:80" hidden="1" x14ac:dyDescent="0.35">
      <c r="M321" s="289">
        <f t="shared" ref="M321:BX324" si="60">M154-CE154</f>
        <v>0</v>
      </c>
      <c r="N321" s="289">
        <f t="shared" si="60"/>
        <v>0</v>
      </c>
      <c r="O321" s="289">
        <f t="shared" si="60"/>
        <v>0</v>
      </c>
      <c r="P321" s="289">
        <f t="shared" si="60"/>
        <v>0</v>
      </c>
      <c r="Q321" s="289">
        <f t="shared" si="60"/>
        <v>0</v>
      </c>
      <c r="R321" s="289">
        <f t="shared" si="60"/>
        <v>0</v>
      </c>
      <c r="S321" s="289">
        <f t="shared" si="60"/>
        <v>0</v>
      </c>
      <c r="T321" s="289">
        <f t="shared" si="60"/>
        <v>0</v>
      </c>
      <c r="U321" s="289">
        <f t="shared" si="60"/>
        <v>0</v>
      </c>
      <c r="V321" s="289">
        <f t="shared" si="60"/>
        <v>0</v>
      </c>
      <c r="W321" s="289">
        <f t="shared" si="60"/>
        <v>0</v>
      </c>
      <c r="X321" s="289">
        <f t="shared" si="60"/>
        <v>0</v>
      </c>
      <c r="Y321" s="289">
        <f t="shared" si="60"/>
        <v>0</v>
      </c>
      <c r="Z321" s="289">
        <f t="shared" si="60"/>
        <v>0</v>
      </c>
      <c r="AA321" s="289">
        <f t="shared" si="60"/>
        <v>0</v>
      </c>
      <c r="AB321" s="289">
        <f t="shared" si="60"/>
        <v>0</v>
      </c>
      <c r="AC321" s="289">
        <f t="shared" si="60"/>
        <v>0</v>
      </c>
      <c r="AD321" s="289">
        <f t="shared" si="60"/>
        <v>0</v>
      </c>
      <c r="AE321" s="289">
        <f t="shared" si="60"/>
        <v>0</v>
      </c>
      <c r="AF321" s="289">
        <f t="shared" si="60"/>
        <v>0</v>
      </c>
      <c r="AG321" s="289">
        <f t="shared" si="60"/>
        <v>0</v>
      </c>
      <c r="AH321" s="289">
        <f t="shared" si="60"/>
        <v>0</v>
      </c>
      <c r="AI321" s="289">
        <f t="shared" si="60"/>
        <v>0</v>
      </c>
      <c r="AJ321" s="289">
        <f t="shared" si="60"/>
        <v>0</v>
      </c>
      <c r="AK321" s="289">
        <f t="shared" si="60"/>
        <v>0</v>
      </c>
      <c r="AL321" s="289">
        <f t="shared" si="60"/>
        <v>0</v>
      </c>
      <c r="AM321" s="289">
        <f t="shared" si="60"/>
        <v>0</v>
      </c>
      <c r="AN321" s="289">
        <f t="shared" si="60"/>
        <v>0</v>
      </c>
      <c r="AO321" s="289">
        <f t="shared" si="60"/>
        <v>0</v>
      </c>
      <c r="AP321" s="289">
        <f t="shared" si="60"/>
        <v>0</v>
      </c>
      <c r="AQ321" s="289">
        <f t="shared" si="60"/>
        <v>0</v>
      </c>
      <c r="AR321" s="289">
        <f t="shared" si="60"/>
        <v>0</v>
      </c>
      <c r="AS321" s="289">
        <f t="shared" si="60"/>
        <v>0</v>
      </c>
      <c r="AT321" s="289">
        <f t="shared" si="60"/>
        <v>0</v>
      </c>
      <c r="AU321" s="289">
        <f t="shared" si="60"/>
        <v>0</v>
      </c>
      <c r="AV321" s="289">
        <f t="shared" si="60"/>
        <v>0</v>
      </c>
      <c r="AW321" s="289">
        <f t="shared" si="60"/>
        <v>0</v>
      </c>
      <c r="AX321" s="289">
        <f t="shared" si="60"/>
        <v>0</v>
      </c>
      <c r="AY321" s="289">
        <f t="shared" si="60"/>
        <v>0</v>
      </c>
      <c r="AZ321" s="289">
        <f t="shared" si="60"/>
        <v>0</v>
      </c>
      <c r="BA321" s="289">
        <f t="shared" si="60"/>
        <v>0</v>
      </c>
      <c r="BB321" s="289">
        <f t="shared" si="60"/>
        <v>0</v>
      </c>
      <c r="BC321" s="289">
        <f t="shared" si="60"/>
        <v>0</v>
      </c>
      <c r="BD321" s="289">
        <f t="shared" si="60"/>
        <v>0</v>
      </c>
      <c r="BE321" s="289">
        <f t="shared" si="60"/>
        <v>0</v>
      </c>
      <c r="BF321" s="289">
        <f t="shared" si="60"/>
        <v>0</v>
      </c>
      <c r="BG321" s="289">
        <f t="shared" si="60"/>
        <v>0</v>
      </c>
      <c r="BH321" s="289">
        <f t="shared" si="60"/>
        <v>0</v>
      </c>
      <c r="BI321" s="289">
        <f t="shared" si="60"/>
        <v>0</v>
      </c>
      <c r="BJ321" s="289">
        <f t="shared" si="60"/>
        <v>0</v>
      </c>
      <c r="BK321" s="289">
        <f t="shared" si="60"/>
        <v>0</v>
      </c>
      <c r="BL321" s="289">
        <f t="shared" si="60"/>
        <v>0</v>
      </c>
      <c r="BM321" s="289">
        <f t="shared" si="60"/>
        <v>0</v>
      </c>
      <c r="BN321" s="289">
        <f t="shared" si="60"/>
        <v>0</v>
      </c>
      <c r="BO321" s="289">
        <f t="shared" si="60"/>
        <v>0</v>
      </c>
      <c r="BP321" s="289">
        <f t="shared" si="60"/>
        <v>0</v>
      </c>
      <c r="BQ321" s="289">
        <f t="shared" si="60"/>
        <v>0</v>
      </c>
      <c r="BR321" s="289">
        <f t="shared" si="60"/>
        <v>0</v>
      </c>
      <c r="BS321" s="289">
        <f t="shared" si="60"/>
        <v>0</v>
      </c>
      <c r="BT321" s="289">
        <f t="shared" si="60"/>
        <v>0</v>
      </c>
      <c r="BU321" s="289">
        <f t="shared" si="60"/>
        <v>0</v>
      </c>
      <c r="BV321" s="289">
        <f t="shared" si="60"/>
        <v>0</v>
      </c>
      <c r="BW321" s="289">
        <f t="shared" si="60"/>
        <v>0</v>
      </c>
      <c r="BX321" s="289">
        <f t="shared" si="60"/>
        <v>0</v>
      </c>
      <c r="BY321" s="289">
        <f t="shared" ref="BY321:BY335" si="61">BY154-EQ154</f>
        <v>0</v>
      </c>
      <c r="CA321" s="289" t="e">
        <f>CA154-#REF!</f>
        <v>#REF!</v>
      </c>
      <c r="CB321" s="289">
        <f t="shared" ref="CB321:CB335" si="62">CB154-ES154</f>
        <v>0</v>
      </c>
    </row>
    <row r="322" spans="13:80" hidden="1" x14ac:dyDescent="0.35">
      <c r="M322" s="289">
        <f t="shared" si="60"/>
        <v>0</v>
      </c>
      <c r="N322" s="289">
        <f t="shared" si="60"/>
        <v>0</v>
      </c>
      <c r="O322" s="289">
        <f t="shared" si="60"/>
        <v>0</v>
      </c>
      <c r="P322" s="289">
        <f t="shared" si="60"/>
        <v>0</v>
      </c>
      <c r="Q322" s="289">
        <f t="shared" si="60"/>
        <v>0</v>
      </c>
      <c r="R322" s="289">
        <f t="shared" si="60"/>
        <v>0</v>
      </c>
      <c r="S322" s="289">
        <f t="shared" si="60"/>
        <v>0</v>
      </c>
      <c r="T322" s="289">
        <f t="shared" si="60"/>
        <v>0</v>
      </c>
      <c r="U322" s="289">
        <f t="shared" si="60"/>
        <v>0</v>
      </c>
      <c r="V322" s="289">
        <f t="shared" si="60"/>
        <v>0</v>
      </c>
      <c r="W322" s="289">
        <f t="shared" si="60"/>
        <v>0</v>
      </c>
      <c r="X322" s="289">
        <f t="shared" si="60"/>
        <v>0</v>
      </c>
      <c r="Y322" s="289">
        <f t="shared" si="60"/>
        <v>0</v>
      </c>
      <c r="Z322" s="289">
        <f t="shared" si="60"/>
        <v>0</v>
      </c>
      <c r="AA322" s="289">
        <f t="shared" si="60"/>
        <v>0</v>
      </c>
      <c r="AB322" s="289">
        <f t="shared" si="60"/>
        <v>0</v>
      </c>
      <c r="AC322" s="289">
        <f t="shared" si="60"/>
        <v>0</v>
      </c>
      <c r="AD322" s="289">
        <f t="shared" si="60"/>
        <v>0</v>
      </c>
      <c r="AE322" s="289">
        <f t="shared" si="60"/>
        <v>0</v>
      </c>
      <c r="AF322" s="289">
        <f t="shared" si="60"/>
        <v>0</v>
      </c>
      <c r="AG322" s="289">
        <f t="shared" si="60"/>
        <v>0</v>
      </c>
      <c r="AH322" s="289">
        <f t="shared" si="60"/>
        <v>0</v>
      </c>
      <c r="AI322" s="289">
        <f t="shared" si="60"/>
        <v>0</v>
      </c>
      <c r="AJ322" s="289">
        <f t="shared" si="60"/>
        <v>0</v>
      </c>
      <c r="AK322" s="289">
        <f t="shared" si="60"/>
        <v>0</v>
      </c>
      <c r="AL322" s="289">
        <f t="shared" si="60"/>
        <v>0</v>
      </c>
      <c r="AM322" s="289">
        <f t="shared" si="60"/>
        <v>0</v>
      </c>
      <c r="AN322" s="289">
        <f t="shared" si="60"/>
        <v>0</v>
      </c>
      <c r="AO322" s="289">
        <f t="shared" si="60"/>
        <v>0</v>
      </c>
      <c r="AP322" s="289">
        <f t="shared" si="60"/>
        <v>0</v>
      </c>
      <c r="AQ322" s="289">
        <f t="shared" si="60"/>
        <v>0</v>
      </c>
      <c r="AR322" s="289">
        <f t="shared" si="60"/>
        <v>0</v>
      </c>
      <c r="AS322" s="289">
        <f t="shared" si="60"/>
        <v>0</v>
      </c>
      <c r="AT322" s="289">
        <f t="shared" si="60"/>
        <v>0</v>
      </c>
      <c r="AU322" s="289">
        <f t="shared" si="60"/>
        <v>0</v>
      </c>
      <c r="AV322" s="289">
        <f t="shared" si="60"/>
        <v>0</v>
      </c>
      <c r="AW322" s="289">
        <f t="shared" si="60"/>
        <v>0</v>
      </c>
      <c r="AX322" s="289">
        <f t="shared" si="60"/>
        <v>0</v>
      </c>
      <c r="AY322" s="289">
        <f t="shared" si="60"/>
        <v>0</v>
      </c>
      <c r="AZ322" s="289">
        <f t="shared" si="60"/>
        <v>0</v>
      </c>
      <c r="BA322" s="289">
        <f t="shared" si="60"/>
        <v>0</v>
      </c>
      <c r="BB322" s="289">
        <f t="shared" si="60"/>
        <v>0</v>
      </c>
      <c r="BC322" s="289">
        <f t="shared" si="60"/>
        <v>0</v>
      </c>
      <c r="BD322" s="289">
        <f t="shared" si="60"/>
        <v>0</v>
      </c>
      <c r="BE322" s="289">
        <f t="shared" si="60"/>
        <v>0</v>
      </c>
      <c r="BF322" s="289">
        <f t="shared" si="60"/>
        <v>0</v>
      </c>
      <c r="BG322" s="289">
        <f t="shared" si="60"/>
        <v>0</v>
      </c>
      <c r="BH322" s="289">
        <f t="shared" si="60"/>
        <v>0</v>
      </c>
      <c r="BI322" s="289">
        <f t="shared" si="60"/>
        <v>0</v>
      </c>
      <c r="BJ322" s="289">
        <f t="shared" si="60"/>
        <v>0</v>
      </c>
      <c r="BK322" s="289">
        <f t="shared" si="60"/>
        <v>0</v>
      </c>
      <c r="BL322" s="289">
        <f t="shared" si="60"/>
        <v>0</v>
      </c>
      <c r="BM322" s="289">
        <f t="shared" si="60"/>
        <v>0</v>
      </c>
      <c r="BN322" s="289">
        <f t="shared" si="60"/>
        <v>0</v>
      </c>
      <c r="BO322" s="289">
        <f t="shared" si="60"/>
        <v>0</v>
      </c>
      <c r="BP322" s="289">
        <f t="shared" si="60"/>
        <v>0</v>
      </c>
      <c r="BQ322" s="289">
        <f t="shared" si="60"/>
        <v>0</v>
      </c>
      <c r="BR322" s="289">
        <f t="shared" si="60"/>
        <v>0</v>
      </c>
      <c r="BS322" s="289">
        <f t="shared" si="60"/>
        <v>0</v>
      </c>
      <c r="BT322" s="289">
        <f t="shared" si="60"/>
        <v>0</v>
      </c>
      <c r="BU322" s="289">
        <f t="shared" si="60"/>
        <v>0</v>
      </c>
      <c r="BV322" s="289">
        <f t="shared" si="60"/>
        <v>0</v>
      </c>
      <c r="BW322" s="289">
        <f t="shared" si="60"/>
        <v>0</v>
      </c>
      <c r="BX322" s="289">
        <f t="shared" si="60"/>
        <v>0</v>
      </c>
      <c r="BY322" s="289">
        <f t="shared" si="61"/>
        <v>0</v>
      </c>
      <c r="CA322" s="289" t="e">
        <f>CA155-#REF!</f>
        <v>#REF!</v>
      </c>
      <c r="CB322" s="289">
        <f t="shared" si="62"/>
        <v>0</v>
      </c>
    </row>
    <row r="323" spans="13:80" hidden="1" x14ac:dyDescent="0.35">
      <c r="M323" s="289">
        <f t="shared" si="60"/>
        <v>0</v>
      </c>
      <c r="N323" s="289">
        <f t="shared" si="60"/>
        <v>0</v>
      </c>
      <c r="O323" s="289">
        <f t="shared" si="60"/>
        <v>0</v>
      </c>
      <c r="P323" s="289">
        <f t="shared" si="60"/>
        <v>0</v>
      </c>
      <c r="Q323" s="289">
        <f t="shared" si="60"/>
        <v>0</v>
      </c>
      <c r="R323" s="289">
        <f t="shared" si="60"/>
        <v>0</v>
      </c>
      <c r="S323" s="289">
        <f t="shared" si="60"/>
        <v>0</v>
      </c>
      <c r="T323" s="289">
        <f t="shared" si="60"/>
        <v>0</v>
      </c>
      <c r="U323" s="289">
        <f t="shared" si="60"/>
        <v>0</v>
      </c>
      <c r="V323" s="289">
        <f t="shared" si="60"/>
        <v>0</v>
      </c>
      <c r="W323" s="289">
        <f t="shared" si="60"/>
        <v>0</v>
      </c>
      <c r="X323" s="289">
        <f t="shared" si="60"/>
        <v>0</v>
      </c>
      <c r="Y323" s="289">
        <f t="shared" si="60"/>
        <v>0</v>
      </c>
      <c r="Z323" s="289">
        <f t="shared" si="60"/>
        <v>0</v>
      </c>
      <c r="AA323" s="289">
        <f t="shared" si="60"/>
        <v>0</v>
      </c>
      <c r="AB323" s="289">
        <f t="shared" si="60"/>
        <v>0</v>
      </c>
      <c r="AC323" s="289">
        <f t="shared" si="60"/>
        <v>0</v>
      </c>
      <c r="AD323" s="289">
        <f t="shared" si="60"/>
        <v>0</v>
      </c>
      <c r="AE323" s="289">
        <f t="shared" si="60"/>
        <v>0</v>
      </c>
      <c r="AF323" s="289">
        <f t="shared" si="60"/>
        <v>0</v>
      </c>
      <c r="AG323" s="289">
        <f t="shared" si="60"/>
        <v>0</v>
      </c>
      <c r="AH323" s="289">
        <f t="shared" si="60"/>
        <v>0</v>
      </c>
      <c r="AI323" s="289">
        <f t="shared" si="60"/>
        <v>0</v>
      </c>
      <c r="AJ323" s="289">
        <f t="shared" si="60"/>
        <v>0</v>
      </c>
      <c r="AK323" s="289">
        <f t="shared" si="60"/>
        <v>0</v>
      </c>
      <c r="AL323" s="289">
        <f t="shared" si="60"/>
        <v>0</v>
      </c>
      <c r="AM323" s="289">
        <f t="shared" si="60"/>
        <v>0</v>
      </c>
      <c r="AN323" s="289">
        <f t="shared" si="60"/>
        <v>0</v>
      </c>
      <c r="AO323" s="289">
        <f t="shared" si="60"/>
        <v>0</v>
      </c>
      <c r="AP323" s="289">
        <f t="shared" si="60"/>
        <v>0</v>
      </c>
      <c r="AQ323" s="289">
        <f t="shared" si="60"/>
        <v>0</v>
      </c>
      <c r="AR323" s="289">
        <f t="shared" si="60"/>
        <v>0</v>
      </c>
      <c r="AS323" s="289">
        <f t="shared" si="60"/>
        <v>0</v>
      </c>
      <c r="AT323" s="289">
        <f t="shared" si="60"/>
        <v>0</v>
      </c>
      <c r="AU323" s="289">
        <f t="shared" si="60"/>
        <v>0</v>
      </c>
      <c r="AV323" s="289">
        <f t="shared" si="60"/>
        <v>0</v>
      </c>
      <c r="AW323" s="289">
        <f t="shared" si="60"/>
        <v>0</v>
      </c>
      <c r="AX323" s="289">
        <f t="shared" si="60"/>
        <v>0</v>
      </c>
      <c r="AY323" s="289">
        <f t="shared" si="60"/>
        <v>0</v>
      </c>
      <c r="AZ323" s="289">
        <f t="shared" si="60"/>
        <v>0</v>
      </c>
      <c r="BA323" s="289">
        <f t="shared" si="60"/>
        <v>0</v>
      </c>
      <c r="BB323" s="289">
        <f t="shared" si="60"/>
        <v>0</v>
      </c>
      <c r="BC323" s="289">
        <f t="shared" si="60"/>
        <v>0</v>
      </c>
      <c r="BD323" s="289">
        <f t="shared" si="60"/>
        <v>0</v>
      </c>
      <c r="BE323" s="289">
        <f t="shared" si="60"/>
        <v>0</v>
      </c>
      <c r="BF323" s="289">
        <f t="shared" si="60"/>
        <v>0</v>
      </c>
      <c r="BG323" s="289">
        <f t="shared" si="60"/>
        <v>0</v>
      </c>
      <c r="BH323" s="289">
        <f t="shared" si="60"/>
        <v>0</v>
      </c>
      <c r="BI323" s="289">
        <f t="shared" si="60"/>
        <v>0</v>
      </c>
      <c r="BJ323" s="289">
        <f t="shared" si="60"/>
        <v>0</v>
      </c>
      <c r="BK323" s="289">
        <f t="shared" si="60"/>
        <v>0</v>
      </c>
      <c r="BL323" s="289">
        <f t="shared" si="60"/>
        <v>0</v>
      </c>
      <c r="BM323" s="289">
        <f t="shared" si="60"/>
        <v>0</v>
      </c>
      <c r="BN323" s="289">
        <f t="shared" si="60"/>
        <v>0</v>
      </c>
      <c r="BO323" s="289">
        <f t="shared" si="60"/>
        <v>0</v>
      </c>
      <c r="BP323" s="289">
        <f t="shared" si="60"/>
        <v>0</v>
      </c>
      <c r="BQ323" s="289">
        <f t="shared" si="60"/>
        <v>0</v>
      </c>
      <c r="BR323" s="289">
        <f t="shared" si="60"/>
        <v>0</v>
      </c>
      <c r="BS323" s="289">
        <f t="shared" si="60"/>
        <v>0</v>
      </c>
      <c r="BT323" s="289">
        <f t="shared" si="60"/>
        <v>0</v>
      </c>
      <c r="BU323" s="289">
        <f t="shared" si="60"/>
        <v>0</v>
      </c>
      <c r="BV323" s="289">
        <f t="shared" si="60"/>
        <v>0</v>
      </c>
      <c r="BW323" s="289">
        <f t="shared" si="60"/>
        <v>0</v>
      </c>
      <c r="BX323" s="289">
        <f t="shared" si="60"/>
        <v>0</v>
      </c>
      <c r="BY323" s="289">
        <f t="shared" si="61"/>
        <v>0</v>
      </c>
      <c r="CA323" s="289" t="e">
        <f>CA156-#REF!</f>
        <v>#REF!</v>
      </c>
      <c r="CB323" s="289">
        <f t="shared" si="62"/>
        <v>0</v>
      </c>
    </row>
    <row r="324" spans="13:80" hidden="1" x14ac:dyDescent="0.35">
      <c r="M324" s="289">
        <f t="shared" si="60"/>
        <v>0</v>
      </c>
      <c r="N324" s="289">
        <f t="shared" si="60"/>
        <v>0</v>
      </c>
      <c r="O324" s="289">
        <f t="shared" si="60"/>
        <v>0</v>
      </c>
      <c r="P324" s="289">
        <f t="shared" si="60"/>
        <v>0</v>
      </c>
      <c r="Q324" s="289">
        <f t="shared" si="60"/>
        <v>0</v>
      </c>
      <c r="R324" s="289">
        <f t="shared" si="60"/>
        <v>0</v>
      </c>
      <c r="S324" s="289">
        <f t="shared" si="60"/>
        <v>0</v>
      </c>
      <c r="T324" s="289">
        <f t="shared" si="60"/>
        <v>0</v>
      </c>
      <c r="U324" s="289">
        <f t="shared" si="60"/>
        <v>0</v>
      </c>
      <c r="V324" s="289">
        <f t="shared" si="60"/>
        <v>0</v>
      </c>
      <c r="W324" s="289">
        <f t="shared" si="60"/>
        <v>0</v>
      </c>
      <c r="X324" s="289">
        <f t="shared" si="60"/>
        <v>0</v>
      </c>
      <c r="Y324" s="289">
        <f t="shared" si="60"/>
        <v>0</v>
      </c>
      <c r="Z324" s="289">
        <f t="shared" si="60"/>
        <v>0</v>
      </c>
      <c r="AA324" s="289">
        <f t="shared" si="60"/>
        <v>0</v>
      </c>
      <c r="AB324" s="289">
        <f t="shared" si="60"/>
        <v>0</v>
      </c>
      <c r="AC324" s="289">
        <f t="shared" si="60"/>
        <v>0</v>
      </c>
      <c r="AD324" s="289">
        <f t="shared" si="60"/>
        <v>0</v>
      </c>
      <c r="AE324" s="289">
        <f t="shared" si="60"/>
        <v>0</v>
      </c>
      <c r="AF324" s="289">
        <f t="shared" si="60"/>
        <v>0</v>
      </c>
      <c r="AG324" s="289">
        <f t="shared" si="60"/>
        <v>0</v>
      </c>
      <c r="AH324" s="289">
        <f t="shared" si="60"/>
        <v>0</v>
      </c>
      <c r="AI324" s="289">
        <f t="shared" si="60"/>
        <v>0</v>
      </c>
      <c r="AJ324" s="289">
        <f t="shared" si="60"/>
        <v>0</v>
      </c>
      <c r="AK324" s="289">
        <f t="shared" si="60"/>
        <v>0</v>
      </c>
      <c r="AL324" s="289">
        <f t="shared" si="60"/>
        <v>-277062</v>
      </c>
      <c r="AM324" s="289">
        <f t="shared" si="60"/>
        <v>0</v>
      </c>
      <c r="AN324" s="289">
        <f t="shared" si="60"/>
        <v>0</v>
      </c>
      <c r="AO324" s="289">
        <f t="shared" si="60"/>
        <v>0</v>
      </c>
      <c r="AP324" s="289">
        <f t="shared" si="60"/>
        <v>0</v>
      </c>
      <c r="AQ324" s="289">
        <f t="shared" si="60"/>
        <v>0</v>
      </c>
      <c r="AR324" s="289">
        <f t="shared" si="60"/>
        <v>0</v>
      </c>
      <c r="AS324" s="289">
        <f t="shared" si="60"/>
        <v>0</v>
      </c>
      <c r="AT324" s="289">
        <f t="shared" si="60"/>
        <v>0</v>
      </c>
      <c r="AU324" s="289">
        <f t="shared" si="60"/>
        <v>0</v>
      </c>
      <c r="AV324" s="289">
        <f t="shared" si="60"/>
        <v>0</v>
      </c>
      <c r="AW324" s="289">
        <f t="shared" si="60"/>
        <v>0</v>
      </c>
      <c r="AX324" s="289">
        <f t="shared" si="60"/>
        <v>0</v>
      </c>
      <c r="AY324" s="289">
        <f t="shared" si="60"/>
        <v>0</v>
      </c>
      <c r="AZ324" s="289">
        <f t="shared" si="60"/>
        <v>0</v>
      </c>
      <c r="BA324" s="289">
        <f t="shared" si="60"/>
        <v>0</v>
      </c>
      <c r="BB324" s="289">
        <f t="shared" si="60"/>
        <v>0</v>
      </c>
      <c r="BC324" s="289">
        <f t="shared" si="60"/>
        <v>0</v>
      </c>
      <c r="BD324" s="289">
        <f t="shared" si="60"/>
        <v>0</v>
      </c>
      <c r="BE324" s="289">
        <f t="shared" si="60"/>
        <v>0</v>
      </c>
      <c r="BF324" s="289">
        <f t="shared" si="60"/>
        <v>0</v>
      </c>
      <c r="BG324" s="289">
        <f t="shared" si="60"/>
        <v>0</v>
      </c>
      <c r="BH324" s="289">
        <f t="shared" si="60"/>
        <v>0</v>
      </c>
      <c r="BI324" s="289">
        <f t="shared" si="60"/>
        <v>0</v>
      </c>
      <c r="BJ324" s="289">
        <f t="shared" si="60"/>
        <v>0</v>
      </c>
      <c r="BK324" s="289">
        <f t="shared" si="60"/>
        <v>0</v>
      </c>
      <c r="BL324" s="289">
        <f t="shared" si="60"/>
        <v>0</v>
      </c>
      <c r="BM324" s="289">
        <f t="shared" si="60"/>
        <v>0</v>
      </c>
      <c r="BN324" s="289">
        <f t="shared" si="60"/>
        <v>0</v>
      </c>
      <c r="BO324" s="289">
        <f t="shared" si="60"/>
        <v>0</v>
      </c>
      <c r="BP324" s="289">
        <f t="shared" si="60"/>
        <v>0</v>
      </c>
      <c r="BQ324" s="289">
        <f t="shared" si="60"/>
        <v>0</v>
      </c>
      <c r="BR324" s="289">
        <f t="shared" si="60"/>
        <v>0</v>
      </c>
      <c r="BS324" s="289">
        <f t="shared" si="60"/>
        <v>0</v>
      </c>
      <c r="BT324" s="289">
        <f t="shared" si="60"/>
        <v>0</v>
      </c>
      <c r="BU324" s="289">
        <f t="shared" si="60"/>
        <v>0</v>
      </c>
      <c r="BV324" s="289">
        <f t="shared" si="60"/>
        <v>0</v>
      </c>
      <c r="BW324" s="289">
        <f t="shared" si="60"/>
        <v>0</v>
      </c>
      <c r="BX324" s="289">
        <f t="shared" ref="BX324:BX335" si="63">BX157-EP157</f>
        <v>0</v>
      </c>
      <c r="BY324" s="289">
        <f t="shared" si="61"/>
        <v>0</v>
      </c>
      <c r="CA324" s="289" t="e">
        <f>CA157-#REF!</f>
        <v>#REF!</v>
      </c>
      <c r="CB324" s="289">
        <f t="shared" si="62"/>
        <v>0</v>
      </c>
    </row>
    <row r="325" spans="13:80" hidden="1" x14ac:dyDescent="0.35">
      <c r="M325" s="289">
        <f t="shared" ref="M325:BW329" si="64">M158-CE158</f>
        <v>0</v>
      </c>
      <c r="N325" s="289">
        <f t="shared" si="64"/>
        <v>0</v>
      </c>
      <c r="O325" s="289">
        <f t="shared" si="64"/>
        <v>0</v>
      </c>
      <c r="P325" s="289">
        <f t="shared" si="64"/>
        <v>0</v>
      </c>
      <c r="Q325" s="289">
        <f t="shared" si="64"/>
        <v>0</v>
      </c>
      <c r="R325" s="289">
        <f t="shared" si="64"/>
        <v>0</v>
      </c>
      <c r="S325" s="289">
        <f t="shared" si="64"/>
        <v>0</v>
      </c>
      <c r="T325" s="289">
        <f t="shared" si="64"/>
        <v>0</v>
      </c>
      <c r="U325" s="289">
        <f t="shared" si="64"/>
        <v>0</v>
      </c>
      <c r="V325" s="289">
        <f t="shared" si="64"/>
        <v>0</v>
      </c>
      <c r="W325" s="289">
        <f t="shared" si="64"/>
        <v>0</v>
      </c>
      <c r="X325" s="289">
        <f t="shared" si="64"/>
        <v>0</v>
      </c>
      <c r="Y325" s="289">
        <f t="shared" si="64"/>
        <v>0</v>
      </c>
      <c r="Z325" s="289">
        <f t="shared" si="64"/>
        <v>0</v>
      </c>
      <c r="AA325" s="289">
        <f t="shared" si="64"/>
        <v>0</v>
      </c>
      <c r="AB325" s="289">
        <f t="shared" si="64"/>
        <v>0</v>
      </c>
      <c r="AC325" s="289">
        <f t="shared" si="64"/>
        <v>0</v>
      </c>
      <c r="AD325" s="289">
        <f t="shared" si="64"/>
        <v>0</v>
      </c>
      <c r="AE325" s="289">
        <f t="shared" si="64"/>
        <v>0</v>
      </c>
      <c r="AF325" s="289">
        <f t="shared" si="64"/>
        <v>0</v>
      </c>
      <c r="AG325" s="289">
        <f t="shared" si="64"/>
        <v>0</v>
      </c>
      <c r="AH325" s="289">
        <f t="shared" si="64"/>
        <v>0</v>
      </c>
      <c r="AI325" s="289">
        <f t="shared" si="64"/>
        <v>0</v>
      </c>
      <c r="AJ325" s="289">
        <f t="shared" si="64"/>
        <v>0</v>
      </c>
      <c r="AK325" s="289">
        <f t="shared" si="64"/>
        <v>0</v>
      </c>
      <c r="AL325" s="289">
        <f t="shared" si="64"/>
        <v>-277062</v>
      </c>
      <c r="AM325" s="289">
        <f t="shared" si="64"/>
        <v>0</v>
      </c>
      <c r="AN325" s="289">
        <f t="shared" si="64"/>
        <v>0</v>
      </c>
      <c r="AO325" s="289">
        <f t="shared" si="64"/>
        <v>0</v>
      </c>
      <c r="AP325" s="289">
        <f t="shared" si="64"/>
        <v>0</v>
      </c>
      <c r="AQ325" s="289">
        <f t="shared" si="64"/>
        <v>0</v>
      </c>
      <c r="AR325" s="289">
        <f t="shared" si="64"/>
        <v>0</v>
      </c>
      <c r="AS325" s="289">
        <f t="shared" si="64"/>
        <v>0</v>
      </c>
      <c r="AT325" s="289">
        <f t="shared" si="64"/>
        <v>0</v>
      </c>
      <c r="AU325" s="289">
        <f t="shared" si="64"/>
        <v>0</v>
      </c>
      <c r="AV325" s="289">
        <f t="shared" si="64"/>
        <v>0</v>
      </c>
      <c r="AW325" s="289">
        <f t="shared" si="64"/>
        <v>0</v>
      </c>
      <c r="AX325" s="289">
        <f t="shared" si="64"/>
        <v>0</v>
      </c>
      <c r="AY325" s="289">
        <f t="shared" si="64"/>
        <v>0</v>
      </c>
      <c r="AZ325" s="289">
        <f t="shared" si="64"/>
        <v>0</v>
      </c>
      <c r="BA325" s="289">
        <f t="shared" si="64"/>
        <v>0</v>
      </c>
      <c r="BB325" s="289">
        <f t="shared" si="64"/>
        <v>0</v>
      </c>
      <c r="BC325" s="289">
        <f t="shared" si="64"/>
        <v>0</v>
      </c>
      <c r="BD325" s="289">
        <f t="shared" si="64"/>
        <v>0</v>
      </c>
      <c r="BE325" s="289">
        <f t="shared" si="64"/>
        <v>0</v>
      </c>
      <c r="BF325" s="289">
        <f t="shared" si="64"/>
        <v>0</v>
      </c>
      <c r="BG325" s="289">
        <f t="shared" si="64"/>
        <v>0</v>
      </c>
      <c r="BH325" s="289">
        <f t="shared" si="64"/>
        <v>0</v>
      </c>
      <c r="BI325" s="289">
        <f t="shared" si="64"/>
        <v>0</v>
      </c>
      <c r="BJ325" s="289">
        <f t="shared" si="64"/>
        <v>0</v>
      </c>
      <c r="BK325" s="289">
        <f t="shared" si="64"/>
        <v>0</v>
      </c>
      <c r="BL325" s="289">
        <f t="shared" si="64"/>
        <v>0</v>
      </c>
      <c r="BM325" s="289">
        <f t="shared" si="64"/>
        <v>0</v>
      </c>
      <c r="BN325" s="289">
        <f t="shared" si="64"/>
        <v>0</v>
      </c>
      <c r="BO325" s="289">
        <f t="shared" si="64"/>
        <v>0</v>
      </c>
      <c r="BP325" s="289">
        <f t="shared" si="64"/>
        <v>0</v>
      </c>
      <c r="BQ325" s="289">
        <f t="shared" si="64"/>
        <v>0</v>
      </c>
      <c r="BR325" s="289">
        <f t="shared" si="64"/>
        <v>0</v>
      </c>
      <c r="BS325" s="289">
        <f t="shared" si="64"/>
        <v>0</v>
      </c>
      <c r="BT325" s="289">
        <f t="shared" si="64"/>
        <v>0</v>
      </c>
      <c r="BU325" s="289">
        <f t="shared" si="64"/>
        <v>0</v>
      </c>
      <c r="BV325" s="289">
        <f t="shared" si="64"/>
        <v>0</v>
      </c>
      <c r="BW325" s="289">
        <f t="shared" si="64"/>
        <v>0</v>
      </c>
      <c r="BX325" s="289">
        <f t="shared" si="63"/>
        <v>0</v>
      </c>
      <c r="BY325" s="289">
        <f t="shared" si="61"/>
        <v>0</v>
      </c>
      <c r="CA325" s="289" t="e">
        <f>CA158-#REF!</f>
        <v>#REF!</v>
      </c>
      <c r="CB325" s="289">
        <f t="shared" si="62"/>
        <v>0</v>
      </c>
    </row>
    <row r="326" spans="13:80" hidden="1" x14ac:dyDescent="0.35">
      <c r="M326" s="289">
        <f t="shared" si="64"/>
        <v>0</v>
      </c>
      <c r="N326" s="289">
        <f t="shared" si="64"/>
        <v>0</v>
      </c>
      <c r="O326" s="289">
        <f t="shared" si="64"/>
        <v>0</v>
      </c>
      <c r="P326" s="289">
        <f t="shared" si="64"/>
        <v>0</v>
      </c>
      <c r="Q326" s="289">
        <f t="shared" si="64"/>
        <v>0</v>
      </c>
      <c r="R326" s="289">
        <f t="shared" si="64"/>
        <v>0</v>
      </c>
      <c r="S326" s="289">
        <f t="shared" si="64"/>
        <v>0</v>
      </c>
      <c r="T326" s="289">
        <f t="shared" si="64"/>
        <v>0</v>
      </c>
      <c r="U326" s="289">
        <f t="shared" si="64"/>
        <v>0</v>
      </c>
      <c r="V326" s="289">
        <f t="shared" si="64"/>
        <v>0</v>
      </c>
      <c r="W326" s="289">
        <f t="shared" si="64"/>
        <v>0</v>
      </c>
      <c r="X326" s="289">
        <f t="shared" si="64"/>
        <v>0</v>
      </c>
      <c r="Y326" s="289">
        <f t="shared" si="64"/>
        <v>0</v>
      </c>
      <c r="Z326" s="289">
        <f t="shared" si="64"/>
        <v>0</v>
      </c>
      <c r="AA326" s="289">
        <f t="shared" si="64"/>
        <v>0</v>
      </c>
      <c r="AB326" s="289">
        <f t="shared" si="64"/>
        <v>0</v>
      </c>
      <c r="AC326" s="289">
        <f t="shared" si="64"/>
        <v>0</v>
      </c>
      <c r="AD326" s="289">
        <f t="shared" si="64"/>
        <v>0</v>
      </c>
      <c r="AE326" s="289">
        <f t="shared" si="64"/>
        <v>0</v>
      </c>
      <c r="AF326" s="289">
        <f t="shared" si="64"/>
        <v>0</v>
      </c>
      <c r="AG326" s="289">
        <f t="shared" si="64"/>
        <v>0</v>
      </c>
      <c r="AH326" s="289">
        <f t="shared" si="64"/>
        <v>0</v>
      </c>
      <c r="AI326" s="289">
        <f t="shared" si="64"/>
        <v>0</v>
      </c>
      <c r="AJ326" s="289">
        <f t="shared" si="64"/>
        <v>0</v>
      </c>
      <c r="AK326" s="289">
        <f t="shared" si="64"/>
        <v>0</v>
      </c>
      <c r="AL326" s="289">
        <f t="shared" si="64"/>
        <v>0</v>
      </c>
      <c r="AM326" s="289">
        <f t="shared" si="64"/>
        <v>0</v>
      </c>
      <c r="AN326" s="289">
        <f t="shared" si="64"/>
        <v>0</v>
      </c>
      <c r="AO326" s="289">
        <f t="shared" si="64"/>
        <v>0</v>
      </c>
      <c r="AP326" s="289">
        <f t="shared" si="64"/>
        <v>0</v>
      </c>
      <c r="AQ326" s="289">
        <f t="shared" si="64"/>
        <v>0</v>
      </c>
      <c r="AR326" s="289">
        <f t="shared" si="64"/>
        <v>0</v>
      </c>
      <c r="AS326" s="289">
        <f t="shared" si="64"/>
        <v>0</v>
      </c>
      <c r="AT326" s="289">
        <f t="shared" si="64"/>
        <v>0</v>
      </c>
      <c r="AU326" s="289">
        <f t="shared" si="64"/>
        <v>0</v>
      </c>
      <c r="AV326" s="289">
        <f t="shared" si="64"/>
        <v>0</v>
      </c>
      <c r="AW326" s="289">
        <f t="shared" si="64"/>
        <v>0</v>
      </c>
      <c r="AX326" s="289">
        <f t="shared" si="64"/>
        <v>0</v>
      </c>
      <c r="AY326" s="289">
        <f t="shared" si="64"/>
        <v>0</v>
      </c>
      <c r="AZ326" s="289">
        <f t="shared" si="64"/>
        <v>0</v>
      </c>
      <c r="BA326" s="289">
        <f t="shared" si="64"/>
        <v>0</v>
      </c>
      <c r="BB326" s="289">
        <f t="shared" si="64"/>
        <v>0</v>
      </c>
      <c r="BC326" s="289">
        <f t="shared" si="64"/>
        <v>0</v>
      </c>
      <c r="BD326" s="289">
        <f t="shared" si="64"/>
        <v>0</v>
      </c>
      <c r="BE326" s="289">
        <f t="shared" si="64"/>
        <v>0</v>
      </c>
      <c r="BF326" s="289">
        <f t="shared" si="64"/>
        <v>0</v>
      </c>
      <c r="BG326" s="289">
        <f t="shared" si="64"/>
        <v>0</v>
      </c>
      <c r="BH326" s="289">
        <f t="shared" si="64"/>
        <v>0</v>
      </c>
      <c r="BI326" s="289">
        <f t="shared" si="64"/>
        <v>0</v>
      </c>
      <c r="BJ326" s="289">
        <f t="shared" si="64"/>
        <v>0</v>
      </c>
      <c r="BK326" s="289">
        <f t="shared" si="64"/>
        <v>0</v>
      </c>
      <c r="BL326" s="289">
        <f t="shared" si="64"/>
        <v>0</v>
      </c>
      <c r="BM326" s="289">
        <f t="shared" si="64"/>
        <v>0</v>
      </c>
      <c r="BN326" s="289">
        <f t="shared" si="64"/>
        <v>0</v>
      </c>
      <c r="BO326" s="289">
        <f t="shared" si="64"/>
        <v>0</v>
      </c>
      <c r="BP326" s="289">
        <f t="shared" si="64"/>
        <v>0</v>
      </c>
      <c r="BQ326" s="289">
        <f t="shared" si="64"/>
        <v>0</v>
      </c>
      <c r="BR326" s="289">
        <f t="shared" si="64"/>
        <v>0</v>
      </c>
      <c r="BS326" s="289">
        <f t="shared" si="64"/>
        <v>0</v>
      </c>
      <c r="BT326" s="289">
        <f t="shared" si="64"/>
        <v>0</v>
      </c>
      <c r="BU326" s="289">
        <f t="shared" si="64"/>
        <v>0</v>
      </c>
      <c r="BV326" s="289">
        <f t="shared" si="64"/>
        <v>0</v>
      </c>
      <c r="BW326" s="289">
        <f t="shared" si="64"/>
        <v>0</v>
      </c>
      <c r="BX326" s="289">
        <f t="shared" si="63"/>
        <v>0</v>
      </c>
      <c r="BY326" s="289">
        <f t="shared" si="61"/>
        <v>0</v>
      </c>
      <c r="CA326" s="289" t="e">
        <f>CA159-#REF!</f>
        <v>#REF!</v>
      </c>
      <c r="CB326" s="289">
        <f t="shared" si="62"/>
        <v>0</v>
      </c>
    </row>
    <row r="327" spans="13:80" hidden="1" x14ac:dyDescent="0.35">
      <c r="M327" s="289">
        <f t="shared" si="64"/>
        <v>0</v>
      </c>
      <c r="N327" s="289">
        <f t="shared" si="64"/>
        <v>0</v>
      </c>
      <c r="O327" s="289">
        <f t="shared" si="64"/>
        <v>0</v>
      </c>
      <c r="P327" s="289">
        <f t="shared" si="64"/>
        <v>0</v>
      </c>
      <c r="Q327" s="289">
        <f t="shared" si="64"/>
        <v>0</v>
      </c>
      <c r="R327" s="289">
        <f t="shared" si="64"/>
        <v>0</v>
      </c>
      <c r="S327" s="289">
        <f t="shared" si="64"/>
        <v>0</v>
      </c>
      <c r="T327" s="289">
        <f t="shared" si="64"/>
        <v>0</v>
      </c>
      <c r="U327" s="289">
        <f t="shared" si="64"/>
        <v>0</v>
      </c>
      <c r="V327" s="289">
        <f t="shared" si="64"/>
        <v>0</v>
      </c>
      <c r="W327" s="289">
        <f t="shared" si="64"/>
        <v>0</v>
      </c>
      <c r="X327" s="289">
        <f t="shared" si="64"/>
        <v>0</v>
      </c>
      <c r="Y327" s="289">
        <f t="shared" si="64"/>
        <v>0</v>
      </c>
      <c r="Z327" s="289">
        <f t="shared" si="64"/>
        <v>0</v>
      </c>
      <c r="AA327" s="289">
        <f t="shared" si="64"/>
        <v>0</v>
      </c>
      <c r="AB327" s="289">
        <f t="shared" si="64"/>
        <v>0</v>
      </c>
      <c r="AC327" s="289">
        <f t="shared" si="64"/>
        <v>0</v>
      </c>
      <c r="AD327" s="289">
        <f t="shared" si="64"/>
        <v>0</v>
      </c>
      <c r="AE327" s="289">
        <f t="shared" si="64"/>
        <v>0</v>
      </c>
      <c r="AF327" s="289">
        <f t="shared" si="64"/>
        <v>0</v>
      </c>
      <c r="AG327" s="289">
        <f t="shared" si="64"/>
        <v>0</v>
      </c>
      <c r="AH327" s="289">
        <f t="shared" si="64"/>
        <v>0</v>
      </c>
      <c r="AI327" s="289">
        <f t="shared" si="64"/>
        <v>0</v>
      </c>
      <c r="AJ327" s="289">
        <f t="shared" si="64"/>
        <v>0</v>
      </c>
      <c r="AK327" s="289">
        <f t="shared" si="64"/>
        <v>0</v>
      </c>
      <c r="AL327" s="289">
        <f t="shared" si="64"/>
        <v>0</v>
      </c>
      <c r="AM327" s="289">
        <f t="shared" si="64"/>
        <v>0</v>
      </c>
      <c r="AN327" s="289">
        <f t="shared" si="64"/>
        <v>0</v>
      </c>
      <c r="AO327" s="289">
        <f t="shared" si="64"/>
        <v>0</v>
      </c>
      <c r="AP327" s="289">
        <f t="shared" si="64"/>
        <v>0</v>
      </c>
      <c r="AQ327" s="289">
        <f t="shared" si="64"/>
        <v>0</v>
      </c>
      <c r="AR327" s="289">
        <f t="shared" si="64"/>
        <v>0</v>
      </c>
      <c r="AS327" s="289">
        <f t="shared" si="64"/>
        <v>0</v>
      </c>
      <c r="AT327" s="289">
        <f t="shared" si="64"/>
        <v>0</v>
      </c>
      <c r="AU327" s="289">
        <f t="shared" si="64"/>
        <v>0</v>
      </c>
      <c r="AV327" s="289">
        <f t="shared" si="64"/>
        <v>0</v>
      </c>
      <c r="AW327" s="289">
        <f t="shared" si="64"/>
        <v>0</v>
      </c>
      <c r="AX327" s="289">
        <f t="shared" si="64"/>
        <v>0</v>
      </c>
      <c r="AY327" s="289">
        <f t="shared" si="64"/>
        <v>0</v>
      </c>
      <c r="AZ327" s="289">
        <f t="shared" si="64"/>
        <v>0</v>
      </c>
      <c r="BA327" s="289">
        <f t="shared" si="64"/>
        <v>0</v>
      </c>
      <c r="BB327" s="289">
        <f t="shared" si="64"/>
        <v>0</v>
      </c>
      <c r="BC327" s="289">
        <f t="shared" si="64"/>
        <v>0</v>
      </c>
      <c r="BD327" s="289">
        <f t="shared" si="64"/>
        <v>0</v>
      </c>
      <c r="BE327" s="289">
        <f t="shared" si="64"/>
        <v>0</v>
      </c>
      <c r="BF327" s="289">
        <f t="shared" si="64"/>
        <v>0</v>
      </c>
      <c r="BG327" s="289">
        <f t="shared" si="64"/>
        <v>0</v>
      </c>
      <c r="BH327" s="289">
        <f t="shared" si="64"/>
        <v>0</v>
      </c>
      <c r="BI327" s="289">
        <f t="shared" si="64"/>
        <v>0</v>
      </c>
      <c r="BJ327" s="289">
        <f t="shared" si="64"/>
        <v>0</v>
      </c>
      <c r="BK327" s="289">
        <f t="shared" si="64"/>
        <v>0</v>
      </c>
      <c r="BL327" s="289">
        <f t="shared" si="64"/>
        <v>0</v>
      </c>
      <c r="BM327" s="289">
        <f t="shared" si="64"/>
        <v>0</v>
      </c>
      <c r="BN327" s="289">
        <f t="shared" si="64"/>
        <v>0</v>
      </c>
      <c r="BO327" s="289">
        <f t="shared" si="64"/>
        <v>0</v>
      </c>
      <c r="BP327" s="289">
        <f t="shared" si="64"/>
        <v>0</v>
      </c>
      <c r="BQ327" s="289">
        <f t="shared" si="64"/>
        <v>0</v>
      </c>
      <c r="BR327" s="289">
        <f t="shared" si="64"/>
        <v>0</v>
      </c>
      <c r="BS327" s="289">
        <f t="shared" si="64"/>
        <v>0</v>
      </c>
      <c r="BT327" s="289">
        <f t="shared" si="64"/>
        <v>0</v>
      </c>
      <c r="BU327" s="289">
        <f t="shared" si="64"/>
        <v>0</v>
      </c>
      <c r="BV327" s="289">
        <f t="shared" si="64"/>
        <v>0</v>
      </c>
      <c r="BW327" s="289">
        <f t="shared" si="64"/>
        <v>0</v>
      </c>
      <c r="BX327" s="289">
        <f t="shared" si="63"/>
        <v>0</v>
      </c>
      <c r="BY327" s="289">
        <f t="shared" si="61"/>
        <v>0</v>
      </c>
      <c r="CA327" s="289" t="e">
        <f>CA160-#REF!</f>
        <v>#REF!</v>
      </c>
      <c r="CB327" s="289">
        <f t="shared" si="62"/>
        <v>0</v>
      </c>
    </row>
    <row r="328" spans="13:80" hidden="1" x14ac:dyDescent="0.35">
      <c r="M328" s="289">
        <f t="shared" si="64"/>
        <v>0</v>
      </c>
      <c r="N328" s="289">
        <f t="shared" si="64"/>
        <v>0</v>
      </c>
      <c r="O328" s="289">
        <f t="shared" si="64"/>
        <v>0</v>
      </c>
      <c r="P328" s="289">
        <f t="shared" si="64"/>
        <v>0</v>
      </c>
      <c r="Q328" s="289">
        <f t="shared" si="64"/>
        <v>0</v>
      </c>
      <c r="R328" s="289">
        <f t="shared" si="64"/>
        <v>0</v>
      </c>
      <c r="S328" s="289">
        <f t="shared" si="64"/>
        <v>0</v>
      </c>
      <c r="T328" s="289">
        <f t="shared" si="64"/>
        <v>0</v>
      </c>
      <c r="U328" s="289">
        <f t="shared" si="64"/>
        <v>0</v>
      </c>
      <c r="V328" s="289">
        <f t="shared" si="64"/>
        <v>0</v>
      </c>
      <c r="W328" s="289">
        <f t="shared" si="64"/>
        <v>0</v>
      </c>
      <c r="X328" s="289">
        <f t="shared" si="64"/>
        <v>0</v>
      </c>
      <c r="Y328" s="289">
        <f t="shared" si="64"/>
        <v>0</v>
      </c>
      <c r="Z328" s="289">
        <f t="shared" si="64"/>
        <v>0</v>
      </c>
      <c r="AA328" s="289">
        <f t="shared" si="64"/>
        <v>0</v>
      </c>
      <c r="AB328" s="289">
        <f t="shared" si="64"/>
        <v>0</v>
      </c>
      <c r="AC328" s="289">
        <f t="shared" si="64"/>
        <v>0</v>
      </c>
      <c r="AD328" s="289">
        <f t="shared" si="64"/>
        <v>0</v>
      </c>
      <c r="AE328" s="289">
        <f t="shared" si="64"/>
        <v>0</v>
      </c>
      <c r="AF328" s="289">
        <f t="shared" si="64"/>
        <v>0</v>
      </c>
      <c r="AG328" s="289">
        <f t="shared" si="64"/>
        <v>0</v>
      </c>
      <c r="AH328" s="289">
        <f t="shared" si="64"/>
        <v>0</v>
      </c>
      <c r="AI328" s="289">
        <f t="shared" si="64"/>
        <v>0</v>
      </c>
      <c r="AJ328" s="289">
        <f t="shared" si="64"/>
        <v>0</v>
      </c>
      <c r="AK328" s="289">
        <f t="shared" si="64"/>
        <v>0</v>
      </c>
      <c r="AL328" s="289">
        <f t="shared" si="64"/>
        <v>0</v>
      </c>
      <c r="AM328" s="289">
        <f t="shared" si="64"/>
        <v>0</v>
      </c>
      <c r="AN328" s="289">
        <f t="shared" si="64"/>
        <v>0</v>
      </c>
      <c r="AO328" s="289">
        <f t="shared" si="64"/>
        <v>0</v>
      </c>
      <c r="AP328" s="289">
        <f t="shared" si="64"/>
        <v>0</v>
      </c>
      <c r="AQ328" s="289">
        <f t="shared" si="64"/>
        <v>0</v>
      </c>
      <c r="AR328" s="289">
        <f t="shared" si="64"/>
        <v>0</v>
      </c>
      <c r="AS328" s="289">
        <f t="shared" si="64"/>
        <v>0</v>
      </c>
      <c r="AT328" s="289">
        <f t="shared" si="64"/>
        <v>0</v>
      </c>
      <c r="AU328" s="289">
        <f t="shared" si="64"/>
        <v>0</v>
      </c>
      <c r="AV328" s="289">
        <f t="shared" si="64"/>
        <v>0</v>
      </c>
      <c r="AW328" s="289">
        <f t="shared" si="64"/>
        <v>0</v>
      </c>
      <c r="AX328" s="289">
        <f t="shared" si="64"/>
        <v>0</v>
      </c>
      <c r="AY328" s="289">
        <f t="shared" si="64"/>
        <v>0</v>
      </c>
      <c r="AZ328" s="289">
        <f t="shared" si="64"/>
        <v>0</v>
      </c>
      <c r="BA328" s="289">
        <f t="shared" si="64"/>
        <v>0</v>
      </c>
      <c r="BB328" s="289">
        <f t="shared" si="64"/>
        <v>0</v>
      </c>
      <c r="BC328" s="289">
        <f t="shared" si="64"/>
        <v>0</v>
      </c>
      <c r="BD328" s="289">
        <f t="shared" si="64"/>
        <v>0</v>
      </c>
      <c r="BE328" s="289">
        <f t="shared" si="64"/>
        <v>0</v>
      </c>
      <c r="BF328" s="289">
        <f t="shared" si="64"/>
        <v>0</v>
      </c>
      <c r="BG328" s="289">
        <f t="shared" si="64"/>
        <v>0</v>
      </c>
      <c r="BH328" s="289">
        <f t="shared" si="64"/>
        <v>0</v>
      </c>
      <c r="BI328" s="289">
        <f t="shared" si="64"/>
        <v>0</v>
      </c>
      <c r="BJ328" s="289">
        <f t="shared" si="64"/>
        <v>0</v>
      </c>
      <c r="BK328" s="289">
        <f t="shared" si="64"/>
        <v>0</v>
      </c>
      <c r="BL328" s="289">
        <f t="shared" si="64"/>
        <v>0</v>
      </c>
      <c r="BM328" s="289">
        <f t="shared" si="64"/>
        <v>0</v>
      </c>
      <c r="BN328" s="289">
        <f t="shared" si="64"/>
        <v>0</v>
      </c>
      <c r="BO328" s="289">
        <f t="shared" si="64"/>
        <v>0</v>
      </c>
      <c r="BP328" s="289">
        <f t="shared" si="64"/>
        <v>0</v>
      </c>
      <c r="BQ328" s="289">
        <f t="shared" si="64"/>
        <v>0</v>
      </c>
      <c r="BR328" s="289">
        <f t="shared" si="64"/>
        <v>0</v>
      </c>
      <c r="BS328" s="289">
        <f t="shared" si="64"/>
        <v>0</v>
      </c>
      <c r="BT328" s="289">
        <f t="shared" si="64"/>
        <v>0</v>
      </c>
      <c r="BU328" s="289">
        <f t="shared" si="64"/>
        <v>0</v>
      </c>
      <c r="BV328" s="289">
        <f t="shared" si="64"/>
        <v>0</v>
      </c>
      <c r="BW328" s="289">
        <f t="shared" si="64"/>
        <v>0</v>
      </c>
      <c r="BX328" s="289">
        <f t="shared" si="63"/>
        <v>0</v>
      </c>
      <c r="BY328" s="289">
        <f t="shared" si="61"/>
        <v>0</v>
      </c>
      <c r="CA328" s="289" t="e">
        <f>CA161-#REF!</f>
        <v>#REF!</v>
      </c>
      <c r="CB328" s="289">
        <f t="shared" si="62"/>
        <v>0</v>
      </c>
    </row>
    <row r="329" spans="13:80" hidden="1" x14ac:dyDescent="0.35">
      <c r="M329" s="289">
        <f t="shared" si="64"/>
        <v>0</v>
      </c>
      <c r="N329" s="289">
        <f t="shared" si="64"/>
        <v>0</v>
      </c>
      <c r="O329" s="289">
        <f t="shared" si="64"/>
        <v>0</v>
      </c>
      <c r="P329" s="289">
        <f t="shared" ref="P329:BW333" si="65">P162-CH162</f>
        <v>0</v>
      </c>
      <c r="Q329" s="289">
        <f t="shared" si="65"/>
        <v>0</v>
      </c>
      <c r="R329" s="289">
        <f t="shared" si="65"/>
        <v>0</v>
      </c>
      <c r="S329" s="289">
        <f t="shared" si="65"/>
        <v>0</v>
      </c>
      <c r="T329" s="289">
        <f t="shared" si="65"/>
        <v>0</v>
      </c>
      <c r="U329" s="289">
        <f t="shared" si="65"/>
        <v>0</v>
      </c>
      <c r="V329" s="289">
        <f t="shared" si="65"/>
        <v>0</v>
      </c>
      <c r="W329" s="289">
        <f t="shared" si="65"/>
        <v>0</v>
      </c>
      <c r="X329" s="289">
        <f t="shared" si="65"/>
        <v>0</v>
      </c>
      <c r="Y329" s="289">
        <f t="shared" si="65"/>
        <v>0</v>
      </c>
      <c r="Z329" s="289">
        <f t="shared" si="65"/>
        <v>0</v>
      </c>
      <c r="AA329" s="289">
        <f t="shared" si="65"/>
        <v>0</v>
      </c>
      <c r="AB329" s="289">
        <f t="shared" si="65"/>
        <v>0</v>
      </c>
      <c r="AC329" s="289">
        <f t="shared" si="65"/>
        <v>0</v>
      </c>
      <c r="AD329" s="289">
        <f t="shared" si="65"/>
        <v>0</v>
      </c>
      <c r="AE329" s="289">
        <f t="shared" si="65"/>
        <v>0</v>
      </c>
      <c r="AF329" s="289">
        <f t="shared" si="65"/>
        <v>0</v>
      </c>
      <c r="AG329" s="289">
        <f t="shared" si="65"/>
        <v>0</v>
      </c>
      <c r="AH329" s="289">
        <f t="shared" si="65"/>
        <v>0</v>
      </c>
      <c r="AI329" s="289">
        <f t="shared" si="65"/>
        <v>0</v>
      </c>
      <c r="AJ329" s="289">
        <f t="shared" si="65"/>
        <v>0</v>
      </c>
      <c r="AK329" s="289">
        <f t="shared" si="65"/>
        <v>0</v>
      </c>
      <c r="AL329" s="289">
        <f t="shared" si="65"/>
        <v>0</v>
      </c>
      <c r="AM329" s="289">
        <f t="shared" si="65"/>
        <v>0</v>
      </c>
      <c r="AN329" s="289">
        <f t="shared" si="65"/>
        <v>0</v>
      </c>
      <c r="AO329" s="289">
        <f t="shared" si="65"/>
        <v>0</v>
      </c>
      <c r="AP329" s="289">
        <f t="shared" si="65"/>
        <v>0</v>
      </c>
      <c r="AQ329" s="289">
        <f t="shared" si="65"/>
        <v>0</v>
      </c>
      <c r="AR329" s="289">
        <f t="shared" si="65"/>
        <v>0</v>
      </c>
      <c r="AS329" s="289">
        <f t="shared" si="65"/>
        <v>0</v>
      </c>
      <c r="AT329" s="289">
        <f t="shared" si="65"/>
        <v>0</v>
      </c>
      <c r="AU329" s="289">
        <f t="shared" si="65"/>
        <v>0</v>
      </c>
      <c r="AV329" s="289">
        <f t="shared" si="65"/>
        <v>0</v>
      </c>
      <c r="AW329" s="289">
        <f t="shared" si="65"/>
        <v>0</v>
      </c>
      <c r="AX329" s="289">
        <f t="shared" si="65"/>
        <v>0</v>
      </c>
      <c r="AY329" s="289">
        <f t="shared" si="65"/>
        <v>0</v>
      </c>
      <c r="AZ329" s="289">
        <f t="shared" si="65"/>
        <v>0</v>
      </c>
      <c r="BA329" s="289">
        <f t="shared" si="65"/>
        <v>0</v>
      </c>
      <c r="BB329" s="289">
        <f t="shared" si="65"/>
        <v>0</v>
      </c>
      <c r="BC329" s="289">
        <f t="shared" si="65"/>
        <v>0</v>
      </c>
      <c r="BD329" s="289">
        <f t="shared" si="65"/>
        <v>0</v>
      </c>
      <c r="BE329" s="289">
        <f t="shared" si="65"/>
        <v>0</v>
      </c>
      <c r="BF329" s="289">
        <f t="shared" si="65"/>
        <v>0</v>
      </c>
      <c r="BG329" s="289">
        <f t="shared" si="65"/>
        <v>0</v>
      </c>
      <c r="BH329" s="289">
        <f t="shared" si="65"/>
        <v>0</v>
      </c>
      <c r="BI329" s="289">
        <f t="shared" si="65"/>
        <v>0</v>
      </c>
      <c r="BJ329" s="289">
        <f t="shared" si="65"/>
        <v>0</v>
      </c>
      <c r="BK329" s="289">
        <f t="shared" si="65"/>
        <v>0</v>
      </c>
      <c r="BL329" s="289">
        <f t="shared" si="65"/>
        <v>0</v>
      </c>
      <c r="BM329" s="289">
        <f t="shared" si="65"/>
        <v>0</v>
      </c>
      <c r="BN329" s="289">
        <f t="shared" si="65"/>
        <v>0</v>
      </c>
      <c r="BO329" s="289">
        <f t="shared" si="65"/>
        <v>0</v>
      </c>
      <c r="BP329" s="289">
        <f t="shared" si="65"/>
        <v>0</v>
      </c>
      <c r="BQ329" s="289">
        <f t="shared" si="65"/>
        <v>0</v>
      </c>
      <c r="BR329" s="289">
        <f t="shared" si="65"/>
        <v>0</v>
      </c>
      <c r="BS329" s="289">
        <f t="shared" si="65"/>
        <v>0</v>
      </c>
      <c r="BT329" s="289">
        <f t="shared" si="65"/>
        <v>0</v>
      </c>
      <c r="BU329" s="289">
        <f t="shared" si="65"/>
        <v>0</v>
      </c>
      <c r="BV329" s="289">
        <f t="shared" si="65"/>
        <v>0</v>
      </c>
      <c r="BW329" s="289">
        <f t="shared" si="65"/>
        <v>0</v>
      </c>
      <c r="BX329" s="289">
        <f t="shared" si="63"/>
        <v>0</v>
      </c>
      <c r="BY329" s="289">
        <f t="shared" si="61"/>
        <v>0</v>
      </c>
      <c r="CA329" s="289" t="e">
        <f>CA162-#REF!</f>
        <v>#REF!</v>
      </c>
      <c r="CB329" s="289">
        <f t="shared" si="62"/>
        <v>0</v>
      </c>
    </row>
    <row r="330" spans="13:80" hidden="1" x14ac:dyDescent="0.35">
      <c r="M330" s="289">
        <f t="shared" ref="M330:AB335" si="66">M163-CE163</f>
        <v>2187079</v>
      </c>
      <c r="N330" s="289">
        <f t="shared" si="66"/>
        <v>0</v>
      </c>
      <c r="O330" s="289">
        <f t="shared" si="66"/>
        <v>0</v>
      </c>
      <c r="P330" s="289">
        <f t="shared" si="65"/>
        <v>0</v>
      </c>
      <c r="Q330" s="289">
        <f t="shared" si="65"/>
        <v>0</v>
      </c>
      <c r="R330" s="289">
        <f t="shared" si="65"/>
        <v>-196067</v>
      </c>
      <c r="S330" s="289">
        <f t="shared" si="65"/>
        <v>0</v>
      </c>
      <c r="T330" s="289">
        <f t="shared" si="65"/>
        <v>0</v>
      </c>
      <c r="U330" s="289">
        <f t="shared" si="65"/>
        <v>0</v>
      </c>
      <c r="V330" s="289">
        <f t="shared" si="65"/>
        <v>0</v>
      </c>
      <c r="W330" s="289">
        <f t="shared" si="65"/>
        <v>0</v>
      </c>
      <c r="X330" s="289">
        <f t="shared" si="65"/>
        <v>0</v>
      </c>
      <c r="Y330" s="289">
        <f t="shared" si="65"/>
        <v>0</v>
      </c>
      <c r="Z330" s="289">
        <f t="shared" si="65"/>
        <v>0</v>
      </c>
      <c r="AA330" s="289">
        <f t="shared" si="65"/>
        <v>0</v>
      </c>
      <c r="AB330" s="289">
        <f t="shared" si="65"/>
        <v>-21955</v>
      </c>
      <c r="AC330" s="289">
        <f t="shared" si="65"/>
        <v>0</v>
      </c>
      <c r="AD330" s="289">
        <f t="shared" si="65"/>
        <v>0</v>
      </c>
      <c r="AE330" s="289">
        <f t="shared" si="65"/>
        <v>0</v>
      </c>
      <c r="AF330" s="289">
        <f t="shared" si="65"/>
        <v>0</v>
      </c>
      <c r="AG330" s="289">
        <f t="shared" si="65"/>
        <v>0</v>
      </c>
      <c r="AH330" s="289">
        <f t="shared" si="65"/>
        <v>0</v>
      </c>
      <c r="AI330" s="289">
        <f t="shared" si="65"/>
        <v>0</v>
      </c>
      <c r="AJ330" s="289">
        <f t="shared" si="65"/>
        <v>0</v>
      </c>
      <c r="AK330" s="289">
        <f t="shared" si="65"/>
        <v>0</v>
      </c>
      <c r="AL330" s="289">
        <f t="shared" si="65"/>
        <v>0</v>
      </c>
      <c r="AM330" s="289">
        <f t="shared" si="65"/>
        <v>0</v>
      </c>
      <c r="AN330" s="289">
        <f t="shared" si="65"/>
        <v>0</v>
      </c>
      <c r="AO330" s="289">
        <f t="shared" si="65"/>
        <v>0</v>
      </c>
      <c r="AP330" s="289">
        <f t="shared" si="65"/>
        <v>0</v>
      </c>
      <c r="AQ330" s="289">
        <f t="shared" si="65"/>
        <v>0</v>
      </c>
      <c r="AR330" s="289">
        <f t="shared" si="65"/>
        <v>0</v>
      </c>
      <c r="AS330" s="289">
        <f t="shared" si="65"/>
        <v>0</v>
      </c>
      <c r="AT330" s="289">
        <f t="shared" si="65"/>
        <v>0</v>
      </c>
      <c r="AU330" s="289">
        <f t="shared" si="65"/>
        <v>0</v>
      </c>
      <c r="AV330" s="289">
        <f t="shared" si="65"/>
        <v>0</v>
      </c>
      <c r="AW330" s="289">
        <f t="shared" si="65"/>
        <v>0</v>
      </c>
      <c r="AX330" s="289">
        <f t="shared" si="65"/>
        <v>0</v>
      </c>
      <c r="AY330" s="289">
        <f t="shared" si="65"/>
        <v>0</v>
      </c>
      <c r="AZ330" s="289">
        <f t="shared" si="65"/>
        <v>0</v>
      </c>
      <c r="BA330" s="289">
        <f t="shared" si="65"/>
        <v>0</v>
      </c>
      <c r="BB330" s="289">
        <f t="shared" si="65"/>
        <v>0</v>
      </c>
      <c r="BC330" s="289">
        <f t="shared" si="65"/>
        <v>0</v>
      </c>
      <c r="BD330" s="289">
        <f t="shared" si="65"/>
        <v>0</v>
      </c>
      <c r="BE330" s="289">
        <f t="shared" si="65"/>
        <v>0</v>
      </c>
      <c r="BF330" s="289">
        <f t="shared" si="65"/>
        <v>0</v>
      </c>
      <c r="BG330" s="289">
        <f t="shared" si="65"/>
        <v>0</v>
      </c>
      <c r="BH330" s="289">
        <f t="shared" si="65"/>
        <v>0</v>
      </c>
      <c r="BI330" s="289">
        <f t="shared" si="65"/>
        <v>0</v>
      </c>
      <c r="BJ330" s="289">
        <f t="shared" si="65"/>
        <v>0</v>
      </c>
      <c r="BK330" s="289">
        <f t="shared" si="65"/>
        <v>0</v>
      </c>
      <c r="BL330" s="289">
        <f t="shared" si="65"/>
        <v>0</v>
      </c>
      <c r="BM330" s="289">
        <f t="shared" si="65"/>
        <v>0</v>
      </c>
      <c r="BN330" s="289">
        <f t="shared" si="65"/>
        <v>0</v>
      </c>
      <c r="BO330" s="289">
        <f t="shared" si="65"/>
        <v>0</v>
      </c>
      <c r="BP330" s="289">
        <f t="shared" si="65"/>
        <v>-1659315</v>
      </c>
      <c r="BQ330" s="289">
        <f t="shared" si="65"/>
        <v>0</v>
      </c>
      <c r="BR330" s="289">
        <f t="shared" si="65"/>
        <v>0</v>
      </c>
      <c r="BS330" s="289">
        <f t="shared" si="65"/>
        <v>0</v>
      </c>
      <c r="BT330" s="289">
        <f t="shared" si="65"/>
        <v>0</v>
      </c>
      <c r="BU330" s="289">
        <f t="shared" si="65"/>
        <v>2187079</v>
      </c>
      <c r="BV330" s="289">
        <f t="shared" si="65"/>
        <v>0</v>
      </c>
      <c r="BW330" s="289">
        <f t="shared" si="65"/>
        <v>0</v>
      </c>
      <c r="BX330" s="289">
        <f t="shared" si="63"/>
        <v>0</v>
      </c>
      <c r="BY330" s="289">
        <f t="shared" si="61"/>
        <v>0</v>
      </c>
      <c r="CA330" s="289" t="e">
        <f>CA163-#REF!</f>
        <v>#REF!</v>
      </c>
      <c r="CB330" s="289">
        <f t="shared" si="62"/>
        <v>0</v>
      </c>
    </row>
    <row r="331" spans="13:80" hidden="1" x14ac:dyDescent="0.35">
      <c r="M331" s="289">
        <f t="shared" si="66"/>
        <v>2187079</v>
      </c>
      <c r="N331" s="289">
        <f t="shared" si="66"/>
        <v>0</v>
      </c>
      <c r="O331" s="289">
        <f t="shared" si="66"/>
        <v>0</v>
      </c>
      <c r="P331" s="289">
        <f t="shared" si="65"/>
        <v>0</v>
      </c>
      <c r="Q331" s="289">
        <f t="shared" si="65"/>
        <v>0</v>
      </c>
      <c r="R331" s="289">
        <f t="shared" si="65"/>
        <v>-196067</v>
      </c>
      <c r="S331" s="289">
        <f t="shared" si="65"/>
        <v>0</v>
      </c>
      <c r="T331" s="289">
        <f t="shared" si="65"/>
        <v>0</v>
      </c>
      <c r="U331" s="289">
        <f t="shared" si="65"/>
        <v>0</v>
      </c>
      <c r="V331" s="289">
        <f t="shared" si="65"/>
        <v>0</v>
      </c>
      <c r="W331" s="289">
        <f t="shared" si="65"/>
        <v>0</v>
      </c>
      <c r="X331" s="289">
        <f t="shared" si="65"/>
        <v>0</v>
      </c>
      <c r="Y331" s="289">
        <f t="shared" si="65"/>
        <v>0</v>
      </c>
      <c r="Z331" s="289">
        <f t="shared" si="65"/>
        <v>0</v>
      </c>
      <c r="AA331" s="289">
        <f t="shared" si="65"/>
        <v>0</v>
      </c>
      <c r="AB331" s="289">
        <f t="shared" si="65"/>
        <v>-21955</v>
      </c>
      <c r="AC331" s="289">
        <f t="shared" si="65"/>
        <v>0</v>
      </c>
      <c r="AD331" s="289">
        <f t="shared" si="65"/>
        <v>0</v>
      </c>
      <c r="AE331" s="289">
        <f t="shared" si="65"/>
        <v>0</v>
      </c>
      <c r="AF331" s="289">
        <f t="shared" si="65"/>
        <v>0</v>
      </c>
      <c r="AG331" s="289">
        <f t="shared" si="65"/>
        <v>0</v>
      </c>
      <c r="AH331" s="289">
        <f t="shared" si="65"/>
        <v>0</v>
      </c>
      <c r="AI331" s="289">
        <f t="shared" si="65"/>
        <v>0</v>
      </c>
      <c r="AJ331" s="289">
        <f t="shared" si="65"/>
        <v>0</v>
      </c>
      <c r="AK331" s="289">
        <f t="shared" si="65"/>
        <v>0</v>
      </c>
      <c r="AL331" s="289">
        <f t="shared" si="65"/>
        <v>0</v>
      </c>
      <c r="AM331" s="289">
        <f t="shared" si="65"/>
        <v>0</v>
      </c>
      <c r="AN331" s="289">
        <f t="shared" si="65"/>
        <v>0</v>
      </c>
      <c r="AO331" s="289">
        <f t="shared" si="65"/>
        <v>0</v>
      </c>
      <c r="AP331" s="289">
        <f t="shared" si="65"/>
        <v>0</v>
      </c>
      <c r="AQ331" s="289">
        <f t="shared" si="65"/>
        <v>0</v>
      </c>
      <c r="AR331" s="289">
        <f t="shared" si="65"/>
        <v>0</v>
      </c>
      <c r="AS331" s="289">
        <f t="shared" si="65"/>
        <v>0</v>
      </c>
      <c r="AT331" s="289">
        <f t="shared" si="65"/>
        <v>0</v>
      </c>
      <c r="AU331" s="289">
        <f t="shared" si="65"/>
        <v>0</v>
      </c>
      <c r="AV331" s="289">
        <f t="shared" si="65"/>
        <v>0</v>
      </c>
      <c r="AW331" s="289">
        <f t="shared" si="65"/>
        <v>0</v>
      </c>
      <c r="AX331" s="289">
        <f t="shared" si="65"/>
        <v>0</v>
      </c>
      <c r="AY331" s="289">
        <f t="shared" si="65"/>
        <v>0</v>
      </c>
      <c r="AZ331" s="289">
        <f t="shared" si="65"/>
        <v>0</v>
      </c>
      <c r="BA331" s="289">
        <f t="shared" si="65"/>
        <v>0</v>
      </c>
      <c r="BB331" s="289">
        <f t="shared" si="65"/>
        <v>0</v>
      </c>
      <c r="BC331" s="289">
        <f t="shared" si="65"/>
        <v>0</v>
      </c>
      <c r="BD331" s="289">
        <f t="shared" si="65"/>
        <v>0</v>
      </c>
      <c r="BE331" s="289">
        <f t="shared" si="65"/>
        <v>0</v>
      </c>
      <c r="BF331" s="289">
        <f t="shared" si="65"/>
        <v>0</v>
      </c>
      <c r="BG331" s="289">
        <f t="shared" si="65"/>
        <v>0</v>
      </c>
      <c r="BH331" s="289">
        <f t="shared" si="65"/>
        <v>0</v>
      </c>
      <c r="BI331" s="289">
        <f t="shared" si="65"/>
        <v>0</v>
      </c>
      <c r="BJ331" s="289">
        <f t="shared" si="65"/>
        <v>0</v>
      </c>
      <c r="BK331" s="289">
        <f t="shared" si="65"/>
        <v>0</v>
      </c>
      <c r="BL331" s="289">
        <f t="shared" si="65"/>
        <v>0</v>
      </c>
      <c r="BM331" s="289">
        <f t="shared" si="65"/>
        <v>0</v>
      </c>
      <c r="BN331" s="289">
        <f t="shared" si="65"/>
        <v>0</v>
      </c>
      <c r="BO331" s="289">
        <f t="shared" si="65"/>
        <v>0</v>
      </c>
      <c r="BP331" s="289">
        <f t="shared" si="65"/>
        <v>-1659315</v>
      </c>
      <c r="BQ331" s="289">
        <f t="shared" si="65"/>
        <v>0</v>
      </c>
      <c r="BR331" s="289">
        <f t="shared" si="65"/>
        <v>0</v>
      </c>
      <c r="BS331" s="289">
        <f t="shared" si="65"/>
        <v>0</v>
      </c>
      <c r="BT331" s="289">
        <f t="shared" si="65"/>
        <v>0</v>
      </c>
      <c r="BU331" s="289">
        <f t="shared" si="65"/>
        <v>2187079</v>
      </c>
      <c r="BV331" s="289">
        <f t="shared" si="65"/>
        <v>0</v>
      </c>
      <c r="BW331" s="289">
        <f t="shared" si="65"/>
        <v>0</v>
      </c>
      <c r="BX331" s="289">
        <f t="shared" si="63"/>
        <v>0</v>
      </c>
      <c r="BY331" s="289">
        <f t="shared" si="61"/>
        <v>0</v>
      </c>
      <c r="CA331" s="289" t="e">
        <f>CA164-#REF!</f>
        <v>#REF!</v>
      </c>
      <c r="CB331" s="289">
        <f t="shared" si="62"/>
        <v>0</v>
      </c>
    </row>
    <row r="332" spans="13:80" hidden="1" x14ac:dyDescent="0.35">
      <c r="M332" s="289">
        <f t="shared" si="66"/>
        <v>0</v>
      </c>
      <c r="N332" s="289">
        <f t="shared" si="66"/>
        <v>0</v>
      </c>
      <c r="O332" s="289">
        <f t="shared" si="66"/>
        <v>0</v>
      </c>
      <c r="P332" s="289">
        <f t="shared" si="65"/>
        <v>0</v>
      </c>
      <c r="Q332" s="289">
        <f t="shared" si="65"/>
        <v>0</v>
      </c>
      <c r="R332" s="289">
        <f t="shared" si="65"/>
        <v>0</v>
      </c>
      <c r="S332" s="289">
        <f t="shared" si="65"/>
        <v>0</v>
      </c>
      <c r="T332" s="289">
        <f t="shared" si="65"/>
        <v>0</v>
      </c>
      <c r="U332" s="289">
        <f t="shared" si="65"/>
        <v>0</v>
      </c>
      <c r="V332" s="289">
        <f t="shared" si="65"/>
        <v>0</v>
      </c>
      <c r="W332" s="289">
        <f t="shared" si="65"/>
        <v>0</v>
      </c>
      <c r="X332" s="289">
        <f t="shared" si="65"/>
        <v>0</v>
      </c>
      <c r="Y332" s="289">
        <f t="shared" si="65"/>
        <v>0</v>
      </c>
      <c r="Z332" s="289">
        <f t="shared" si="65"/>
        <v>0</v>
      </c>
      <c r="AA332" s="289">
        <f t="shared" si="65"/>
        <v>0</v>
      </c>
      <c r="AB332" s="289">
        <f t="shared" si="65"/>
        <v>0</v>
      </c>
      <c r="AC332" s="289">
        <f t="shared" si="65"/>
        <v>0</v>
      </c>
      <c r="AD332" s="289">
        <f t="shared" si="65"/>
        <v>0</v>
      </c>
      <c r="AE332" s="289">
        <f t="shared" si="65"/>
        <v>0</v>
      </c>
      <c r="AF332" s="289">
        <f t="shared" si="65"/>
        <v>0</v>
      </c>
      <c r="AG332" s="289">
        <f t="shared" si="65"/>
        <v>0</v>
      </c>
      <c r="AH332" s="289">
        <f t="shared" si="65"/>
        <v>0</v>
      </c>
      <c r="AI332" s="289">
        <f t="shared" si="65"/>
        <v>0</v>
      </c>
      <c r="AJ332" s="289">
        <f t="shared" si="65"/>
        <v>0</v>
      </c>
      <c r="AK332" s="289">
        <f t="shared" si="65"/>
        <v>0</v>
      </c>
      <c r="AL332" s="289">
        <f t="shared" si="65"/>
        <v>0</v>
      </c>
      <c r="AM332" s="289">
        <f t="shared" si="65"/>
        <v>0</v>
      </c>
      <c r="AN332" s="289">
        <f t="shared" si="65"/>
        <v>0</v>
      </c>
      <c r="AO332" s="289">
        <f t="shared" si="65"/>
        <v>0</v>
      </c>
      <c r="AP332" s="289">
        <f t="shared" si="65"/>
        <v>0</v>
      </c>
      <c r="AQ332" s="289">
        <f t="shared" si="65"/>
        <v>0</v>
      </c>
      <c r="AR332" s="289">
        <f t="shared" si="65"/>
        <v>0</v>
      </c>
      <c r="AS332" s="289">
        <f t="shared" si="65"/>
        <v>0</v>
      </c>
      <c r="AT332" s="289">
        <f t="shared" si="65"/>
        <v>0</v>
      </c>
      <c r="AU332" s="289">
        <f t="shared" si="65"/>
        <v>0</v>
      </c>
      <c r="AV332" s="289">
        <f t="shared" si="65"/>
        <v>0</v>
      </c>
      <c r="AW332" s="289">
        <f t="shared" si="65"/>
        <v>0</v>
      </c>
      <c r="AX332" s="289">
        <f t="shared" si="65"/>
        <v>0</v>
      </c>
      <c r="AY332" s="289">
        <f t="shared" si="65"/>
        <v>0</v>
      </c>
      <c r="AZ332" s="289">
        <f t="shared" si="65"/>
        <v>0</v>
      </c>
      <c r="BA332" s="289">
        <f t="shared" si="65"/>
        <v>0</v>
      </c>
      <c r="BB332" s="289">
        <f t="shared" si="65"/>
        <v>0</v>
      </c>
      <c r="BC332" s="289">
        <f t="shared" si="65"/>
        <v>0</v>
      </c>
      <c r="BD332" s="289">
        <f t="shared" si="65"/>
        <v>0</v>
      </c>
      <c r="BE332" s="289">
        <f t="shared" si="65"/>
        <v>0</v>
      </c>
      <c r="BF332" s="289">
        <f t="shared" si="65"/>
        <v>0</v>
      </c>
      <c r="BG332" s="289">
        <f t="shared" si="65"/>
        <v>0</v>
      </c>
      <c r="BH332" s="289">
        <f t="shared" si="65"/>
        <v>0</v>
      </c>
      <c r="BI332" s="289">
        <f t="shared" si="65"/>
        <v>0</v>
      </c>
      <c r="BJ332" s="289">
        <f t="shared" si="65"/>
        <v>0</v>
      </c>
      <c r="BK332" s="289">
        <f t="shared" si="65"/>
        <v>0</v>
      </c>
      <c r="BL332" s="289">
        <f t="shared" si="65"/>
        <v>0</v>
      </c>
      <c r="BM332" s="289">
        <f t="shared" si="65"/>
        <v>0</v>
      </c>
      <c r="BN332" s="289">
        <f t="shared" si="65"/>
        <v>0</v>
      </c>
      <c r="BO332" s="289">
        <f t="shared" si="65"/>
        <v>0</v>
      </c>
      <c r="BP332" s="289">
        <f t="shared" si="65"/>
        <v>0</v>
      </c>
      <c r="BQ332" s="289">
        <f t="shared" si="65"/>
        <v>0</v>
      </c>
      <c r="BR332" s="289">
        <f t="shared" si="65"/>
        <v>0</v>
      </c>
      <c r="BS332" s="289">
        <f t="shared" si="65"/>
        <v>0</v>
      </c>
      <c r="BT332" s="289">
        <f t="shared" si="65"/>
        <v>0</v>
      </c>
      <c r="BU332" s="289">
        <f t="shared" si="65"/>
        <v>0</v>
      </c>
      <c r="BV332" s="289">
        <f t="shared" si="65"/>
        <v>0</v>
      </c>
      <c r="BW332" s="289">
        <f t="shared" si="65"/>
        <v>0</v>
      </c>
      <c r="BX332" s="289">
        <f t="shared" si="63"/>
        <v>0</v>
      </c>
      <c r="BY332" s="289">
        <f t="shared" si="61"/>
        <v>0</v>
      </c>
      <c r="CA332" s="289" t="e">
        <f>CA165-#REF!</f>
        <v>#REF!</v>
      </c>
      <c r="CB332" s="289">
        <f t="shared" si="62"/>
        <v>0</v>
      </c>
    </row>
    <row r="333" spans="13:80" hidden="1" x14ac:dyDescent="0.35">
      <c r="M333" s="289">
        <f t="shared" si="66"/>
        <v>0</v>
      </c>
      <c r="N333" s="289">
        <f t="shared" si="66"/>
        <v>0</v>
      </c>
      <c r="O333" s="289">
        <f t="shared" si="66"/>
        <v>0</v>
      </c>
      <c r="P333" s="289">
        <f t="shared" si="65"/>
        <v>0</v>
      </c>
      <c r="Q333" s="289">
        <f t="shared" si="65"/>
        <v>0</v>
      </c>
      <c r="R333" s="289">
        <f t="shared" si="65"/>
        <v>0</v>
      </c>
      <c r="S333" s="289">
        <f t="shared" si="65"/>
        <v>0</v>
      </c>
      <c r="T333" s="289">
        <f t="shared" si="65"/>
        <v>0</v>
      </c>
      <c r="U333" s="289">
        <f t="shared" si="65"/>
        <v>0</v>
      </c>
      <c r="V333" s="289">
        <f t="shared" si="65"/>
        <v>0</v>
      </c>
      <c r="W333" s="289">
        <f t="shared" si="65"/>
        <v>0</v>
      </c>
      <c r="X333" s="289">
        <f t="shared" si="65"/>
        <v>0</v>
      </c>
      <c r="Y333" s="289">
        <f t="shared" si="65"/>
        <v>0</v>
      </c>
      <c r="Z333" s="289">
        <f t="shared" si="65"/>
        <v>0</v>
      </c>
      <c r="AA333" s="289">
        <f t="shared" si="65"/>
        <v>0</v>
      </c>
      <c r="AB333" s="289">
        <f t="shared" si="65"/>
        <v>0</v>
      </c>
      <c r="AC333" s="289">
        <f t="shared" si="65"/>
        <v>0</v>
      </c>
      <c r="AD333" s="289">
        <f t="shared" si="65"/>
        <v>0</v>
      </c>
      <c r="AE333" s="289">
        <f t="shared" ref="AE333:BW335" si="67">AE166-CW166</f>
        <v>0</v>
      </c>
      <c r="AF333" s="289">
        <f t="shared" si="67"/>
        <v>0</v>
      </c>
      <c r="AG333" s="289">
        <f t="shared" si="67"/>
        <v>0</v>
      </c>
      <c r="AH333" s="289">
        <f t="shared" si="67"/>
        <v>0</v>
      </c>
      <c r="AI333" s="289">
        <f t="shared" si="67"/>
        <v>0</v>
      </c>
      <c r="AJ333" s="289">
        <f t="shared" si="67"/>
        <v>0</v>
      </c>
      <c r="AK333" s="289">
        <f t="shared" si="67"/>
        <v>0</v>
      </c>
      <c r="AL333" s="289">
        <f t="shared" si="67"/>
        <v>0</v>
      </c>
      <c r="AM333" s="289">
        <f t="shared" si="67"/>
        <v>0</v>
      </c>
      <c r="AN333" s="289">
        <f t="shared" si="67"/>
        <v>0</v>
      </c>
      <c r="AO333" s="289">
        <f t="shared" si="67"/>
        <v>0</v>
      </c>
      <c r="AP333" s="289">
        <f t="shared" si="67"/>
        <v>0</v>
      </c>
      <c r="AQ333" s="289">
        <f t="shared" si="67"/>
        <v>0</v>
      </c>
      <c r="AR333" s="289">
        <f t="shared" si="67"/>
        <v>0</v>
      </c>
      <c r="AS333" s="289">
        <f t="shared" si="67"/>
        <v>0</v>
      </c>
      <c r="AT333" s="289">
        <f t="shared" si="67"/>
        <v>0</v>
      </c>
      <c r="AU333" s="289">
        <f t="shared" si="67"/>
        <v>0</v>
      </c>
      <c r="AV333" s="289">
        <f t="shared" si="67"/>
        <v>0</v>
      </c>
      <c r="AW333" s="289">
        <f t="shared" si="67"/>
        <v>0</v>
      </c>
      <c r="AX333" s="289">
        <f t="shared" si="67"/>
        <v>0</v>
      </c>
      <c r="AY333" s="289">
        <f t="shared" si="67"/>
        <v>0</v>
      </c>
      <c r="AZ333" s="289">
        <f t="shared" si="67"/>
        <v>0</v>
      </c>
      <c r="BA333" s="289">
        <f t="shared" si="67"/>
        <v>0</v>
      </c>
      <c r="BB333" s="289">
        <f t="shared" si="67"/>
        <v>0</v>
      </c>
      <c r="BC333" s="289">
        <f t="shared" si="67"/>
        <v>0</v>
      </c>
      <c r="BD333" s="289">
        <f t="shared" si="67"/>
        <v>0</v>
      </c>
      <c r="BE333" s="289">
        <f t="shared" si="67"/>
        <v>0</v>
      </c>
      <c r="BF333" s="289">
        <f t="shared" si="67"/>
        <v>0</v>
      </c>
      <c r="BG333" s="289">
        <f t="shared" si="67"/>
        <v>0</v>
      </c>
      <c r="BH333" s="289">
        <f t="shared" si="67"/>
        <v>0</v>
      </c>
      <c r="BI333" s="289">
        <f t="shared" si="67"/>
        <v>0</v>
      </c>
      <c r="BJ333" s="289">
        <f t="shared" si="67"/>
        <v>0</v>
      </c>
      <c r="BK333" s="289">
        <f t="shared" si="67"/>
        <v>0</v>
      </c>
      <c r="BL333" s="289">
        <f t="shared" si="67"/>
        <v>0</v>
      </c>
      <c r="BM333" s="289">
        <f t="shared" si="67"/>
        <v>0</v>
      </c>
      <c r="BN333" s="289">
        <f t="shared" si="67"/>
        <v>0</v>
      </c>
      <c r="BO333" s="289">
        <f t="shared" si="67"/>
        <v>0</v>
      </c>
      <c r="BP333" s="289">
        <f t="shared" si="67"/>
        <v>0</v>
      </c>
      <c r="BQ333" s="289">
        <f t="shared" si="67"/>
        <v>0</v>
      </c>
      <c r="BR333" s="289">
        <f t="shared" si="67"/>
        <v>0</v>
      </c>
      <c r="BS333" s="289">
        <f t="shared" si="67"/>
        <v>0</v>
      </c>
      <c r="BT333" s="289">
        <f t="shared" si="67"/>
        <v>0</v>
      </c>
      <c r="BU333" s="289">
        <f t="shared" si="67"/>
        <v>0</v>
      </c>
      <c r="BV333" s="289">
        <f t="shared" si="67"/>
        <v>0</v>
      </c>
      <c r="BW333" s="289">
        <f t="shared" si="67"/>
        <v>0</v>
      </c>
      <c r="BX333" s="289">
        <f t="shared" si="63"/>
        <v>0</v>
      </c>
      <c r="BY333" s="289">
        <f t="shared" si="61"/>
        <v>0</v>
      </c>
      <c r="CA333" s="289" t="e">
        <f>CA166-#REF!</f>
        <v>#REF!</v>
      </c>
      <c r="CB333" s="289">
        <f t="shared" si="62"/>
        <v>0</v>
      </c>
    </row>
    <row r="334" spans="13:80" hidden="1" x14ac:dyDescent="0.35">
      <c r="M334" s="289">
        <f t="shared" si="66"/>
        <v>0</v>
      </c>
      <c r="N334" s="289">
        <f t="shared" si="66"/>
        <v>0</v>
      </c>
      <c r="O334" s="289">
        <f t="shared" si="66"/>
        <v>0</v>
      </c>
      <c r="P334" s="289">
        <f t="shared" si="66"/>
        <v>0</v>
      </c>
      <c r="Q334" s="289">
        <f t="shared" si="66"/>
        <v>0</v>
      </c>
      <c r="R334" s="289">
        <f t="shared" si="66"/>
        <v>0</v>
      </c>
      <c r="S334" s="289">
        <f t="shared" si="66"/>
        <v>0</v>
      </c>
      <c r="T334" s="289">
        <f t="shared" si="66"/>
        <v>0</v>
      </c>
      <c r="U334" s="289">
        <f t="shared" si="66"/>
        <v>0</v>
      </c>
      <c r="V334" s="289">
        <f t="shared" si="66"/>
        <v>0</v>
      </c>
      <c r="W334" s="289">
        <f t="shared" si="66"/>
        <v>0</v>
      </c>
      <c r="X334" s="289">
        <f t="shared" si="66"/>
        <v>0</v>
      </c>
      <c r="Y334" s="289">
        <f t="shared" si="66"/>
        <v>0</v>
      </c>
      <c r="Z334" s="289">
        <f t="shared" si="66"/>
        <v>0</v>
      </c>
      <c r="AA334" s="289">
        <f t="shared" si="66"/>
        <v>0</v>
      </c>
      <c r="AB334" s="289">
        <f t="shared" si="66"/>
        <v>0</v>
      </c>
      <c r="AC334" s="289">
        <f t="shared" ref="AC334:AD335" si="68">AC167-CU167</f>
        <v>0</v>
      </c>
      <c r="AD334" s="289">
        <f t="shared" si="68"/>
        <v>0</v>
      </c>
      <c r="AE334" s="289">
        <f t="shared" si="67"/>
        <v>0</v>
      </c>
      <c r="AF334" s="289">
        <f t="shared" si="67"/>
        <v>0</v>
      </c>
      <c r="AG334" s="289">
        <f t="shared" si="67"/>
        <v>0</v>
      </c>
      <c r="AH334" s="289">
        <f t="shared" si="67"/>
        <v>0</v>
      </c>
      <c r="AI334" s="289">
        <f t="shared" si="67"/>
        <v>0</v>
      </c>
      <c r="AJ334" s="289">
        <f t="shared" si="67"/>
        <v>0</v>
      </c>
      <c r="AK334" s="289">
        <f t="shared" si="67"/>
        <v>0</v>
      </c>
      <c r="AL334" s="289">
        <f t="shared" si="67"/>
        <v>0</v>
      </c>
      <c r="AM334" s="289">
        <f t="shared" si="67"/>
        <v>0</v>
      </c>
      <c r="AN334" s="289">
        <f t="shared" si="67"/>
        <v>0</v>
      </c>
      <c r="AO334" s="289">
        <f t="shared" si="67"/>
        <v>0</v>
      </c>
      <c r="AP334" s="289">
        <f t="shared" si="67"/>
        <v>0</v>
      </c>
      <c r="AQ334" s="289">
        <f t="shared" si="67"/>
        <v>0</v>
      </c>
      <c r="AR334" s="289">
        <f t="shared" si="67"/>
        <v>0</v>
      </c>
      <c r="AS334" s="289">
        <f t="shared" si="67"/>
        <v>0</v>
      </c>
      <c r="AT334" s="289">
        <f t="shared" si="67"/>
        <v>0</v>
      </c>
      <c r="AU334" s="289">
        <f t="shared" si="67"/>
        <v>0</v>
      </c>
      <c r="AV334" s="289">
        <f t="shared" si="67"/>
        <v>0</v>
      </c>
      <c r="AW334" s="289">
        <f t="shared" si="67"/>
        <v>0</v>
      </c>
      <c r="AX334" s="289">
        <f t="shared" si="67"/>
        <v>0</v>
      </c>
      <c r="AY334" s="289">
        <f t="shared" si="67"/>
        <v>0</v>
      </c>
      <c r="AZ334" s="289">
        <f t="shared" si="67"/>
        <v>0</v>
      </c>
      <c r="BA334" s="289">
        <f t="shared" si="67"/>
        <v>0</v>
      </c>
      <c r="BB334" s="289">
        <f t="shared" si="67"/>
        <v>0</v>
      </c>
      <c r="BC334" s="289">
        <f t="shared" si="67"/>
        <v>0</v>
      </c>
      <c r="BD334" s="289">
        <f t="shared" si="67"/>
        <v>0</v>
      </c>
      <c r="BE334" s="289">
        <f t="shared" si="67"/>
        <v>0</v>
      </c>
      <c r="BF334" s="289">
        <f t="shared" si="67"/>
        <v>0</v>
      </c>
      <c r="BG334" s="289">
        <f t="shared" si="67"/>
        <v>0</v>
      </c>
      <c r="BH334" s="289">
        <f t="shared" si="67"/>
        <v>0</v>
      </c>
      <c r="BI334" s="289">
        <f t="shared" si="67"/>
        <v>0</v>
      </c>
      <c r="BJ334" s="289">
        <f t="shared" si="67"/>
        <v>0</v>
      </c>
      <c r="BK334" s="289">
        <f t="shared" si="67"/>
        <v>0</v>
      </c>
      <c r="BL334" s="289">
        <f t="shared" si="67"/>
        <v>0</v>
      </c>
      <c r="BM334" s="289">
        <f t="shared" si="67"/>
        <v>0</v>
      </c>
      <c r="BN334" s="289">
        <f t="shared" si="67"/>
        <v>0</v>
      </c>
      <c r="BO334" s="289">
        <f t="shared" si="67"/>
        <v>0</v>
      </c>
      <c r="BP334" s="289">
        <f t="shared" si="67"/>
        <v>0</v>
      </c>
      <c r="BQ334" s="289">
        <f t="shared" si="67"/>
        <v>0</v>
      </c>
      <c r="BR334" s="289">
        <f t="shared" si="67"/>
        <v>0</v>
      </c>
      <c r="BS334" s="289">
        <f t="shared" si="67"/>
        <v>0</v>
      </c>
      <c r="BT334" s="289">
        <f t="shared" si="67"/>
        <v>0</v>
      </c>
      <c r="BU334" s="289">
        <f t="shared" si="67"/>
        <v>0</v>
      </c>
      <c r="BV334" s="289">
        <f t="shared" si="67"/>
        <v>0</v>
      </c>
      <c r="BW334" s="289">
        <f t="shared" si="67"/>
        <v>0</v>
      </c>
      <c r="BX334" s="289">
        <f t="shared" si="63"/>
        <v>0</v>
      </c>
      <c r="BY334" s="289">
        <f t="shared" si="61"/>
        <v>0</v>
      </c>
      <c r="CA334" s="289" t="e">
        <f>CA167-#REF!</f>
        <v>#REF!</v>
      </c>
      <c r="CB334" s="289">
        <f t="shared" si="62"/>
        <v>0</v>
      </c>
    </row>
    <row r="335" spans="13:80" hidden="1" x14ac:dyDescent="0.35">
      <c r="M335" s="289">
        <f t="shared" si="66"/>
        <v>0</v>
      </c>
      <c r="N335" s="289">
        <f t="shared" si="66"/>
        <v>0</v>
      </c>
      <c r="O335" s="289">
        <f t="shared" si="66"/>
        <v>0</v>
      </c>
      <c r="P335" s="289">
        <f t="shared" si="66"/>
        <v>0</v>
      </c>
      <c r="Q335" s="289">
        <f t="shared" si="66"/>
        <v>0</v>
      </c>
      <c r="R335" s="289">
        <f t="shared" si="66"/>
        <v>0</v>
      </c>
      <c r="S335" s="289">
        <f t="shared" si="66"/>
        <v>0</v>
      </c>
      <c r="T335" s="289">
        <f t="shared" si="66"/>
        <v>0</v>
      </c>
      <c r="U335" s="289">
        <f t="shared" si="66"/>
        <v>0</v>
      </c>
      <c r="V335" s="289">
        <f t="shared" si="66"/>
        <v>0</v>
      </c>
      <c r="W335" s="289">
        <f t="shared" si="66"/>
        <v>0</v>
      </c>
      <c r="X335" s="289">
        <f t="shared" si="66"/>
        <v>0</v>
      </c>
      <c r="Y335" s="289">
        <f t="shared" si="66"/>
        <v>0</v>
      </c>
      <c r="Z335" s="289">
        <f t="shared" si="66"/>
        <v>0</v>
      </c>
      <c r="AA335" s="289">
        <f t="shared" si="66"/>
        <v>0</v>
      </c>
      <c r="AB335" s="289">
        <f t="shared" si="66"/>
        <v>0</v>
      </c>
      <c r="AC335" s="289">
        <f t="shared" si="68"/>
        <v>0</v>
      </c>
      <c r="AD335" s="289">
        <f t="shared" si="68"/>
        <v>0</v>
      </c>
      <c r="AE335" s="289">
        <f t="shared" si="67"/>
        <v>0</v>
      </c>
      <c r="AF335" s="289">
        <f t="shared" si="67"/>
        <v>0</v>
      </c>
      <c r="AG335" s="289">
        <f t="shared" si="67"/>
        <v>0</v>
      </c>
      <c r="AH335" s="289">
        <f t="shared" si="67"/>
        <v>0</v>
      </c>
      <c r="AI335" s="289">
        <f t="shared" si="67"/>
        <v>0</v>
      </c>
      <c r="AJ335" s="289">
        <f t="shared" si="67"/>
        <v>0</v>
      </c>
      <c r="AK335" s="289">
        <f t="shared" si="67"/>
        <v>0</v>
      </c>
      <c r="AL335" s="289">
        <f t="shared" si="67"/>
        <v>0</v>
      </c>
      <c r="AM335" s="289">
        <f t="shared" si="67"/>
        <v>0</v>
      </c>
      <c r="AN335" s="289">
        <f t="shared" si="67"/>
        <v>0</v>
      </c>
      <c r="AO335" s="289">
        <f t="shared" si="67"/>
        <v>0</v>
      </c>
      <c r="AP335" s="289">
        <f t="shared" si="67"/>
        <v>0</v>
      </c>
      <c r="AQ335" s="289">
        <f t="shared" si="67"/>
        <v>0</v>
      </c>
      <c r="AR335" s="289">
        <f t="shared" si="67"/>
        <v>0</v>
      </c>
      <c r="AS335" s="289">
        <f t="shared" si="67"/>
        <v>0</v>
      </c>
      <c r="AT335" s="289">
        <f t="shared" si="67"/>
        <v>0</v>
      </c>
      <c r="AU335" s="289">
        <f t="shared" si="67"/>
        <v>0</v>
      </c>
      <c r="AV335" s="289">
        <f t="shared" si="67"/>
        <v>0</v>
      </c>
      <c r="AW335" s="289">
        <f t="shared" si="67"/>
        <v>0</v>
      </c>
      <c r="AX335" s="289">
        <f t="shared" si="67"/>
        <v>0</v>
      </c>
      <c r="AY335" s="289">
        <f t="shared" si="67"/>
        <v>0</v>
      </c>
      <c r="AZ335" s="289">
        <f t="shared" si="67"/>
        <v>0</v>
      </c>
      <c r="BA335" s="289">
        <f t="shared" si="67"/>
        <v>0</v>
      </c>
      <c r="BB335" s="289">
        <f t="shared" si="67"/>
        <v>0</v>
      </c>
      <c r="BC335" s="289">
        <f t="shared" si="67"/>
        <v>0</v>
      </c>
      <c r="BD335" s="289">
        <f t="shared" si="67"/>
        <v>0</v>
      </c>
      <c r="BE335" s="289">
        <f t="shared" si="67"/>
        <v>0</v>
      </c>
      <c r="BF335" s="289">
        <f t="shared" si="67"/>
        <v>0</v>
      </c>
      <c r="BG335" s="289">
        <f t="shared" si="67"/>
        <v>0</v>
      </c>
      <c r="BH335" s="289">
        <f t="shared" si="67"/>
        <v>0</v>
      </c>
      <c r="BI335" s="289">
        <f t="shared" si="67"/>
        <v>0</v>
      </c>
      <c r="BJ335" s="289">
        <f t="shared" si="67"/>
        <v>0</v>
      </c>
      <c r="BK335" s="289">
        <f t="shared" si="67"/>
        <v>0</v>
      </c>
      <c r="BL335" s="289">
        <f t="shared" si="67"/>
        <v>0</v>
      </c>
      <c r="BM335" s="289">
        <f t="shared" si="67"/>
        <v>0</v>
      </c>
      <c r="BN335" s="289">
        <f t="shared" si="67"/>
        <v>0</v>
      </c>
      <c r="BO335" s="289">
        <f t="shared" si="67"/>
        <v>0</v>
      </c>
      <c r="BP335" s="289">
        <f t="shared" si="67"/>
        <v>0</v>
      </c>
      <c r="BQ335" s="289">
        <f t="shared" si="67"/>
        <v>0</v>
      </c>
      <c r="BR335" s="289">
        <f t="shared" si="67"/>
        <v>0</v>
      </c>
      <c r="BS335" s="289">
        <f t="shared" si="67"/>
        <v>0</v>
      </c>
      <c r="BT335" s="289">
        <f t="shared" si="67"/>
        <v>0</v>
      </c>
      <c r="BU335" s="289">
        <f t="shared" si="67"/>
        <v>0</v>
      </c>
      <c r="BV335" s="289">
        <f t="shared" si="67"/>
        <v>0</v>
      </c>
      <c r="BW335" s="289">
        <f t="shared" si="67"/>
        <v>0</v>
      </c>
      <c r="BX335" s="289">
        <f t="shared" si="63"/>
        <v>0</v>
      </c>
      <c r="BY335" s="289">
        <f t="shared" si="61"/>
        <v>0</v>
      </c>
      <c r="CA335" s="289" t="e">
        <f>CA168-#REF!</f>
        <v>#REF!</v>
      </c>
      <c r="CB335" s="289">
        <f t="shared" si="62"/>
        <v>0</v>
      </c>
    </row>
    <row r="336" spans="13:80" hidden="1" x14ac:dyDescent="0.35">
      <c r="M336" s="289">
        <f t="shared" ref="M336:BX339" si="69">M172-CE172</f>
        <v>0</v>
      </c>
      <c r="N336" s="289">
        <f t="shared" si="69"/>
        <v>0</v>
      </c>
      <c r="O336" s="289">
        <f t="shared" si="69"/>
        <v>0</v>
      </c>
      <c r="P336" s="289">
        <f t="shared" si="69"/>
        <v>0</v>
      </c>
      <c r="Q336" s="289">
        <f t="shared" si="69"/>
        <v>0</v>
      </c>
      <c r="R336" s="289">
        <f t="shared" si="69"/>
        <v>0</v>
      </c>
      <c r="S336" s="289">
        <f t="shared" si="69"/>
        <v>0</v>
      </c>
      <c r="T336" s="289">
        <f t="shared" si="69"/>
        <v>0</v>
      </c>
      <c r="U336" s="289">
        <f t="shared" si="69"/>
        <v>0</v>
      </c>
      <c r="V336" s="289">
        <f t="shared" si="69"/>
        <v>0</v>
      </c>
      <c r="W336" s="289">
        <f t="shared" si="69"/>
        <v>0</v>
      </c>
      <c r="X336" s="289">
        <f t="shared" si="69"/>
        <v>0</v>
      </c>
      <c r="Y336" s="289">
        <f t="shared" si="69"/>
        <v>0</v>
      </c>
      <c r="Z336" s="289">
        <f t="shared" si="69"/>
        <v>0</v>
      </c>
      <c r="AA336" s="289">
        <f t="shared" si="69"/>
        <v>0</v>
      </c>
      <c r="AB336" s="289">
        <f t="shared" si="69"/>
        <v>0</v>
      </c>
      <c r="AC336" s="289">
        <f t="shared" si="69"/>
        <v>0</v>
      </c>
      <c r="AD336" s="289">
        <f t="shared" si="69"/>
        <v>0</v>
      </c>
      <c r="AE336" s="289">
        <f t="shared" si="69"/>
        <v>0</v>
      </c>
      <c r="AF336" s="289">
        <f t="shared" si="69"/>
        <v>0</v>
      </c>
      <c r="AG336" s="289">
        <f t="shared" si="69"/>
        <v>0</v>
      </c>
      <c r="AH336" s="289">
        <f t="shared" si="69"/>
        <v>0</v>
      </c>
      <c r="AI336" s="289">
        <f t="shared" si="69"/>
        <v>0</v>
      </c>
      <c r="AJ336" s="289">
        <f t="shared" si="69"/>
        <v>0</v>
      </c>
      <c r="AK336" s="289">
        <f t="shared" si="69"/>
        <v>0</v>
      </c>
      <c r="AL336" s="289">
        <f t="shared" si="69"/>
        <v>0</v>
      </c>
      <c r="AM336" s="289">
        <f t="shared" si="69"/>
        <v>0</v>
      </c>
      <c r="AN336" s="289">
        <f t="shared" si="69"/>
        <v>0</v>
      </c>
      <c r="AO336" s="289">
        <f t="shared" si="69"/>
        <v>0</v>
      </c>
      <c r="AP336" s="289">
        <f t="shared" si="69"/>
        <v>0</v>
      </c>
      <c r="AQ336" s="289">
        <f t="shared" si="69"/>
        <v>0</v>
      </c>
      <c r="AR336" s="289">
        <f t="shared" si="69"/>
        <v>0</v>
      </c>
      <c r="AS336" s="289">
        <f t="shared" si="69"/>
        <v>0</v>
      </c>
      <c r="AT336" s="289">
        <f t="shared" si="69"/>
        <v>0</v>
      </c>
      <c r="AU336" s="289">
        <f t="shared" si="69"/>
        <v>0</v>
      </c>
      <c r="AV336" s="289">
        <f t="shared" si="69"/>
        <v>-4411719</v>
      </c>
      <c r="AW336" s="289">
        <f t="shared" si="69"/>
        <v>0</v>
      </c>
      <c r="AX336" s="289">
        <f t="shared" si="69"/>
        <v>0</v>
      </c>
      <c r="AY336" s="289">
        <f t="shared" si="69"/>
        <v>0</v>
      </c>
      <c r="AZ336" s="289">
        <f t="shared" si="69"/>
        <v>0</v>
      </c>
      <c r="BA336" s="289">
        <f t="shared" si="69"/>
        <v>-726325</v>
      </c>
      <c r="BB336" s="289">
        <f t="shared" si="69"/>
        <v>0</v>
      </c>
      <c r="BC336" s="289">
        <f t="shared" si="69"/>
        <v>0</v>
      </c>
      <c r="BD336" s="289">
        <f t="shared" si="69"/>
        <v>0</v>
      </c>
      <c r="BE336" s="289">
        <f t="shared" si="69"/>
        <v>0</v>
      </c>
      <c r="BF336" s="289">
        <f t="shared" si="69"/>
        <v>0</v>
      </c>
      <c r="BG336" s="289">
        <f t="shared" si="69"/>
        <v>0</v>
      </c>
      <c r="BH336" s="289">
        <f t="shared" si="69"/>
        <v>0</v>
      </c>
      <c r="BI336" s="289">
        <f t="shared" si="69"/>
        <v>0</v>
      </c>
      <c r="BJ336" s="289">
        <f t="shared" si="69"/>
        <v>0</v>
      </c>
      <c r="BK336" s="289">
        <f t="shared" si="69"/>
        <v>0</v>
      </c>
      <c r="BL336" s="289">
        <f t="shared" si="69"/>
        <v>0</v>
      </c>
      <c r="BM336" s="289">
        <f t="shared" si="69"/>
        <v>0</v>
      </c>
      <c r="BN336" s="289">
        <f t="shared" si="69"/>
        <v>0</v>
      </c>
      <c r="BO336" s="289">
        <f t="shared" si="69"/>
        <v>0</v>
      </c>
      <c r="BP336" s="289">
        <f t="shared" si="69"/>
        <v>-157325</v>
      </c>
      <c r="BQ336" s="289">
        <f t="shared" si="69"/>
        <v>0</v>
      </c>
      <c r="BR336" s="289">
        <f t="shared" si="69"/>
        <v>0</v>
      </c>
      <c r="BS336" s="289">
        <f t="shared" si="69"/>
        <v>0</v>
      </c>
      <c r="BT336" s="289">
        <f t="shared" si="69"/>
        <v>0</v>
      </c>
      <c r="BU336" s="289">
        <f t="shared" si="69"/>
        <v>0</v>
      </c>
      <c r="BV336" s="289">
        <f t="shared" si="69"/>
        <v>0</v>
      </c>
      <c r="BW336" s="289">
        <f t="shared" si="69"/>
        <v>0</v>
      </c>
      <c r="BX336" s="289">
        <f t="shared" si="69"/>
        <v>0</v>
      </c>
      <c r="BY336" s="289">
        <f t="shared" ref="BY336:BY355" si="70">BY172-EQ172</f>
        <v>0</v>
      </c>
      <c r="CA336" s="289" t="e">
        <f>CA172-#REF!</f>
        <v>#REF!</v>
      </c>
      <c r="CB336" s="289">
        <f t="shared" ref="CB336:CB355" si="71">CB172-ES172</f>
        <v>0</v>
      </c>
    </row>
    <row r="337" spans="13:80" hidden="1" x14ac:dyDescent="0.35">
      <c r="M337" s="289">
        <f t="shared" si="69"/>
        <v>0</v>
      </c>
      <c r="N337" s="289">
        <f t="shared" si="69"/>
        <v>0</v>
      </c>
      <c r="O337" s="289">
        <f t="shared" si="69"/>
        <v>0</v>
      </c>
      <c r="P337" s="289">
        <f t="shared" si="69"/>
        <v>0</v>
      </c>
      <c r="Q337" s="289">
        <f t="shared" si="69"/>
        <v>0</v>
      </c>
      <c r="R337" s="289">
        <f t="shared" si="69"/>
        <v>0</v>
      </c>
      <c r="S337" s="289">
        <f t="shared" si="69"/>
        <v>0</v>
      </c>
      <c r="T337" s="289">
        <f t="shared" si="69"/>
        <v>0</v>
      </c>
      <c r="U337" s="289">
        <f t="shared" si="69"/>
        <v>0</v>
      </c>
      <c r="V337" s="289">
        <f t="shared" si="69"/>
        <v>0</v>
      </c>
      <c r="W337" s="289">
        <f t="shared" si="69"/>
        <v>0</v>
      </c>
      <c r="X337" s="289">
        <f t="shared" si="69"/>
        <v>0</v>
      </c>
      <c r="Y337" s="289">
        <f t="shared" si="69"/>
        <v>0</v>
      </c>
      <c r="Z337" s="289">
        <f t="shared" si="69"/>
        <v>0</v>
      </c>
      <c r="AA337" s="289">
        <f t="shared" si="69"/>
        <v>0</v>
      </c>
      <c r="AB337" s="289">
        <f t="shared" si="69"/>
        <v>0</v>
      </c>
      <c r="AC337" s="289">
        <f t="shared" si="69"/>
        <v>0</v>
      </c>
      <c r="AD337" s="289">
        <f t="shared" si="69"/>
        <v>0</v>
      </c>
      <c r="AE337" s="289">
        <f t="shared" si="69"/>
        <v>0</v>
      </c>
      <c r="AF337" s="289">
        <f t="shared" si="69"/>
        <v>0</v>
      </c>
      <c r="AG337" s="289">
        <f t="shared" si="69"/>
        <v>0</v>
      </c>
      <c r="AH337" s="289">
        <f t="shared" si="69"/>
        <v>0</v>
      </c>
      <c r="AI337" s="289">
        <f t="shared" si="69"/>
        <v>0</v>
      </c>
      <c r="AJ337" s="289">
        <f t="shared" si="69"/>
        <v>0</v>
      </c>
      <c r="AK337" s="289">
        <f t="shared" si="69"/>
        <v>0</v>
      </c>
      <c r="AL337" s="289">
        <f t="shared" si="69"/>
        <v>0</v>
      </c>
      <c r="AM337" s="289">
        <f t="shared" si="69"/>
        <v>0</v>
      </c>
      <c r="AN337" s="289">
        <f t="shared" si="69"/>
        <v>0</v>
      </c>
      <c r="AO337" s="289">
        <f t="shared" si="69"/>
        <v>0</v>
      </c>
      <c r="AP337" s="289">
        <f t="shared" si="69"/>
        <v>0</v>
      </c>
      <c r="AQ337" s="289">
        <f t="shared" si="69"/>
        <v>0</v>
      </c>
      <c r="AR337" s="289">
        <f t="shared" si="69"/>
        <v>0</v>
      </c>
      <c r="AS337" s="289">
        <f t="shared" si="69"/>
        <v>0</v>
      </c>
      <c r="AT337" s="289">
        <f t="shared" si="69"/>
        <v>0</v>
      </c>
      <c r="AU337" s="289">
        <f t="shared" si="69"/>
        <v>0</v>
      </c>
      <c r="AV337" s="289">
        <f t="shared" si="69"/>
        <v>-4411719</v>
      </c>
      <c r="AW337" s="289">
        <f t="shared" si="69"/>
        <v>0</v>
      </c>
      <c r="AX337" s="289">
        <f t="shared" si="69"/>
        <v>0</v>
      </c>
      <c r="AY337" s="289">
        <f t="shared" si="69"/>
        <v>0</v>
      </c>
      <c r="AZ337" s="289">
        <f t="shared" si="69"/>
        <v>0</v>
      </c>
      <c r="BA337" s="289">
        <f t="shared" si="69"/>
        <v>-726325</v>
      </c>
      <c r="BB337" s="289">
        <f t="shared" si="69"/>
        <v>0</v>
      </c>
      <c r="BC337" s="289">
        <f t="shared" si="69"/>
        <v>0</v>
      </c>
      <c r="BD337" s="289">
        <f t="shared" si="69"/>
        <v>0</v>
      </c>
      <c r="BE337" s="289">
        <f t="shared" si="69"/>
        <v>0</v>
      </c>
      <c r="BF337" s="289">
        <f t="shared" si="69"/>
        <v>0</v>
      </c>
      <c r="BG337" s="289">
        <f t="shared" si="69"/>
        <v>0</v>
      </c>
      <c r="BH337" s="289">
        <f t="shared" si="69"/>
        <v>0</v>
      </c>
      <c r="BI337" s="289">
        <f t="shared" si="69"/>
        <v>0</v>
      </c>
      <c r="BJ337" s="289">
        <f t="shared" si="69"/>
        <v>0</v>
      </c>
      <c r="BK337" s="289">
        <f t="shared" si="69"/>
        <v>0</v>
      </c>
      <c r="BL337" s="289">
        <f t="shared" si="69"/>
        <v>0</v>
      </c>
      <c r="BM337" s="289">
        <f t="shared" si="69"/>
        <v>0</v>
      </c>
      <c r="BN337" s="289">
        <f t="shared" si="69"/>
        <v>0</v>
      </c>
      <c r="BO337" s="289">
        <f t="shared" si="69"/>
        <v>0</v>
      </c>
      <c r="BP337" s="289">
        <f t="shared" si="69"/>
        <v>-157325</v>
      </c>
      <c r="BQ337" s="289">
        <f t="shared" si="69"/>
        <v>0</v>
      </c>
      <c r="BR337" s="289">
        <f t="shared" si="69"/>
        <v>0</v>
      </c>
      <c r="BS337" s="289">
        <f t="shared" si="69"/>
        <v>0</v>
      </c>
      <c r="BT337" s="289">
        <f t="shared" si="69"/>
        <v>0</v>
      </c>
      <c r="BU337" s="289">
        <f t="shared" si="69"/>
        <v>0</v>
      </c>
      <c r="BV337" s="289">
        <f t="shared" si="69"/>
        <v>0</v>
      </c>
      <c r="BW337" s="289">
        <f t="shared" si="69"/>
        <v>0</v>
      </c>
      <c r="BX337" s="289">
        <f t="shared" si="69"/>
        <v>0</v>
      </c>
      <c r="BY337" s="289">
        <f t="shared" si="70"/>
        <v>0</v>
      </c>
      <c r="CA337" s="289" t="e">
        <f>CA173-#REF!</f>
        <v>#REF!</v>
      </c>
      <c r="CB337" s="289">
        <f t="shared" si="71"/>
        <v>0</v>
      </c>
    </row>
    <row r="338" spans="13:80" hidden="1" x14ac:dyDescent="0.35">
      <c r="M338" s="289">
        <f t="shared" si="69"/>
        <v>0</v>
      </c>
      <c r="N338" s="289">
        <f t="shared" si="69"/>
        <v>0</v>
      </c>
      <c r="O338" s="289">
        <f t="shared" si="69"/>
        <v>0</v>
      </c>
      <c r="P338" s="289">
        <f t="shared" si="69"/>
        <v>0</v>
      </c>
      <c r="Q338" s="289">
        <f t="shared" si="69"/>
        <v>0</v>
      </c>
      <c r="R338" s="289">
        <f t="shared" si="69"/>
        <v>0</v>
      </c>
      <c r="S338" s="289">
        <f t="shared" si="69"/>
        <v>0</v>
      </c>
      <c r="T338" s="289">
        <f t="shared" si="69"/>
        <v>0</v>
      </c>
      <c r="U338" s="289">
        <f t="shared" si="69"/>
        <v>0</v>
      </c>
      <c r="V338" s="289">
        <f t="shared" si="69"/>
        <v>0</v>
      </c>
      <c r="W338" s="289">
        <f t="shared" si="69"/>
        <v>0</v>
      </c>
      <c r="X338" s="289">
        <f t="shared" si="69"/>
        <v>0</v>
      </c>
      <c r="Y338" s="289">
        <f t="shared" si="69"/>
        <v>0</v>
      </c>
      <c r="Z338" s="289">
        <f t="shared" si="69"/>
        <v>0</v>
      </c>
      <c r="AA338" s="289">
        <f t="shared" si="69"/>
        <v>0</v>
      </c>
      <c r="AB338" s="289">
        <f t="shared" si="69"/>
        <v>0</v>
      </c>
      <c r="AC338" s="289">
        <f t="shared" si="69"/>
        <v>0</v>
      </c>
      <c r="AD338" s="289">
        <f t="shared" si="69"/>
        <v>0</v>
      </c>
      <c r="AE338" s="289">
        <f t="shared" si="69"/>
        <v>0</v>
      </c>
      <c r="AF338" s="289">
        <f t="shared" si="69"/>
        <v>0</v>
      </c>
      <c r="AG338" s="289">
        <f t="shared" si="69"/>
        <v>0</v>
      </c>
      <c r="AH338" s="289">
        <f t="shared" si="69"/>
        <v>0</v>
      </c>
      <c r="AI338" s="289">
        <f t="shared" si="69"/>
        <v>0</v>
      </c>
      <c r="AJ338" s="289">
        <f t="shared" si="69"/>
        <v>0</v>
      </c>
      <c r="AK338" s="289">
        <f t="shared" si="69"/>
        <v>0</v>
      </c>
      <c r="AL338" s="289">
        <f t="shared" si="69"/>
        <v>0</v>
      </c>
      <c r="AM338" s="289">
        <f t="shared" si="69"/>
        <v>0</v>
      </c>
      <c r="AN338" s="289">
        <f t="shared" si="69"/>
        <v>0</v>
      </c>
      <c r="AO338" s="289">
        <f t="shared" si="69"/>
        <v>0</v>
      </c>
      <c r="AP338" s="289">
        <f t="shared" si="69"/>
        <v>0</v>
      </c>
      <c r="AQ338" s="289">
        <f t="shared" si="69"/>
        <v>0</v>
      </c>
      <c r="AR338" s="289">
        <f t="shared" si="69"/>
        <v>0</v>
      </c>
      <c r="AS338" s="289">
        <f t="shared" si="69"/>
        <v>0</v>
      </c>
      <c r="AT338" s="289">
        <f t="shared" si="69"/>
        <v>0</v>
      </c>
      <c r="AU338" s="289">
        <f t="shared" si="69"/>
        <v>0</v>
      </c>
      <c r="AV338" s="289">
        <f t="shared" si="69"/>
        <v>0</v>
      </c>
      <c r="AW338" s="289">
        <f t="shared" si="69"/>
        <v>0</v>
      </c>
      <c r="AX338" s="289">
        <f t="shared" si="69"/>
        <v>0</v>
      </c>
      <c r="AY338" s="289">
        <f t="shared" si="69"/>
        <v>0</v>
      </c>
      <c r="AZ338" s="289">
        <f t="shared" si="69"/>
        <v>0</v>
      </c>
      <c r="BA338" s="289">
        <f t="shared" si="69"/>
        <v>0</v>
      </c>
      <c r="BB338" s="289">
        <f t="shared" si="69"/>
        <v>0</v>
      </c>
      <c r="BC338" s="289">
        <f t="shared" si="69"/>
        <v>0</v>
      </c>
      <c r="BD338" s="289">
        <f t="shared" si="69"/>
        <v>0</v>
      </c>
      <c r="BE338" s="289">
        <f t="shared" si="69"/>
        <v>0</v>
      </c>
      <c r="BF338" s="289">
        <f t="shared" si="69"/>
        <v>0</v>
      </c>
      <c r="BG338" s="289">
        <f t="shared" si="69"/>
        <v>0</v>
      </c>
      <c r="BH338" s="289">
        <f t="shared" si="69"/>
        <v>0</v>
      </c>
      <c r="BI338" s="289">
        <f t="shared" si="69"/>
        <v>0</v>
      </c>
      <c r="BJ338" s="289">
        <f t="shared" si="69"/>
        <v>0</v>
      </c>
      <c r="BK338" s="289">
        <f t="shared" si="69"/>
        <v>0</v>
      </c>
      <c r="BL338" s="289">
        <f t="shared" si="69"/>
        <v>0</v>
      </c>
      <c r="BM338" s="289">
        <f t="shared" si="69"/>
        <v>0</v>
      </c>
      <c r="BN338" s="289">
        <f t="shared" si="69"/>
        <v>0</v>
      </c>
      <c r="BO338" s="289">
        <f t="shared" si="69"/>
        <v>0</v>
      </c>
      <c r="BP338" s="289">
        <f t="shared" si="69"/>
        <v>0</v>
      </c>
      <c r="BQ338" s="289">
        <f t="shared" si="69"/>
        <v>0</v>
      </c>
      <c r="BR338" s="289">
        <f t="shared" si="69"/>
        <v>0</v>
      </c>
      <c r="BS338" s="289">
        <f t="shared" si="69"/>
        <v>0</v>
      </c>
      <c r="BT338" s="289">
        <f t="shared" si="69"/>
        <v>0</v>
      </c>
      <c r="BU338" s="289">
        <f t="shared" si="69"/>
        <v>0</v>
      </c>
      <c r="BV338" s="289">
        <f t="shared" si="69"/>
        <v>0</v>
      </c>
      <c r="BW338" s="289">
        <f t="shared" si="69"/>
        <v>0</v>
      </c>
      <c r="BX338" s="289">
        <f t="shared" si="69"/>
        <v>0</v>
      </c>
      <c r="BY338" s="289">
        <f t="shared" si="70"/>
        <v>0</v>
      </c>
      <c r="CA338" s="289" t="e">
        <f>CA174-#REF!</f>
        <v>#REF!</v>
      </c>
      <c r="CB338" s="289">
        <f t="shared" si="71"/>
        <v>0</v>
      </c>
    </row>
    <row r="339" spans="13:80" hidden="1" x14ac:dyDescent="0.35">
      <c r="M339" s="289">
        <f t="shared" si="69"/>
        <v>-261459</v>
      </c>
      <c r="N339" s="289">
        <f t="shared" si="69"/>
        <v>0</v>
      </c>
      <c r="O339" s="289">
        <f t="shared" si="69"/>
        <v>0</v>
      </c>
      <c r="P339" s="289">
        <f t="shared" si="69"/>
        <v>0</v>
      </c>
      <c r="Q339" s="289">
        <f t="shared" si="69"/>
        <v>0</v>
      </c>
      <c r="R339" s="289">
        <f t="shared" si="69"/>
        <v>0</v>
      </c>
      <c r="S339" s="289">
        <f t="shared" si="69"/>
        <v>0</v>
      </c>
      <c r="T339" s="289">
        <f t="shared" si="69"/>
        <v>0</v>
      </c>
      <c r="U339" s="289">
        <f t="shared" si="69"/>
        <v>0</v>
      </c>
      <c r="V339" s="289">
        <f t="shared" si="69"/>
        <v>0</v>
      </c>
      <c r="W339" s="289">
        <f t="shared" si="69"/>
        <v>0</v>
      </c>
      <c r="X339" s="289">
        <f t="shared" si="69"/>
        <v>0</v>
      </c>
      <c r="Y339" s="289">
        <f t="shared" si="69"/>
        <v>0</v>
      </c>
      <c r="Z339" s="289">
        <f t="shared" si="69"/>
        <v>0</v>
      </c>
      <c r="AA339" s="289">
        <f t="shared" si="69"/>
        <v>0</v>
      </c>
      <c r="AB339" s="289">
        <f t="shared" si="69"/>
        <v>0</v>
      </c>
      <c r="AC339" s="289">
        <f t="shared" si="69"/>
        <v>0</v>
      </c>
      <c r="AD339" s="289">
        <f t="shared" si="69"/>
        <v>0</v>
      </c>
      <c r="AE339" s="289">
        <f t="shared" si="69"/>
        <v>0</v>
      </c>
      <c r="AF339" s="289">
        <f t="shared" si="69"/>
        <v>0</v>
      </c>
      <c r="AG339" s="289">
        <f t="shared" si="69"/>
        <v>0</v>
      </c>
      <c r="AH339" s="289">
        <f t="shared" si="69"/>
        <v>0</v>
      </c>
      <c r="AI339" s="289">
        <f t="shared" si="69"/>
        <v>0</v>
      </c>
      <c r="AJ339" s="289">
        <f t="shared" si="69"/>
        <v>0</v>
      </c>
      <c r="AK339" s="289">
        <f t="shared" si="69"/>
        <v>0</v>
      </c>
      <c r="AL339" s="289">
        <f t="shared" si="69"/>
        <v>0</v>
      </c>
      <c r="AM339" s="289">
        <f t="shared" si="69"/>
        <v>0</v>
      </c>
      <c r="AN339" s="289">
        <f t="shared" si="69"/>
        <v>0</v>
      </c>
      <c r="AO339" s="289">
        <f t="shared" si="69"/>
        <v>0</v>
      </c>
      <c r="AP339" s="289">
        <f t="shared" si="69"/>
        <v>0</v>
      </c>
      <c r="AQ339" s="289">
        <f t="shared" si="69"/>
        <v>0</v>
      </c>
      <c r="AR339" s="289">
        <f t="shared" si="69"/>
        <v>0</v>
      </c>
      <c r="AS339" s="289">
        <f t="shared" si="69"/>
        <v>0</v>
      </c>
      <c r="AT339" s="289">
        <f t="shared" si="69"/>
        <v>0</v>
      </c>
      <c r="AU339" s="289">
        <f t="shared" si="69"/>
        <v>0</v>
      </c>
      <c r="AV339" s="289">
        <f t="shared" si="69"/>
        <v>0</v>
      </c>
      <c r="AW339" s="289">
        <f t="shared" si="69"/>
        <v>0</v>
      </c>
      <c r="AX339" s="289">
        <f t="shared" si="69"/>
        <v>0</v>
      </c>
      <c r="AY339" s="289">
        <f t="shared" si="69"/>
        <v>0</v>
      </c>
      <c r="AZ339" s="289">
        <f t="shared" si="69"/>
        <v>0</v>
      </c>
      <c r="BA339" s="289">
        <f t="shared" si="69"/>
        <v>0</v>
      </c>
      <c r="BB339" s="289">
        <f t="shared" si="69"/>
        <v>0</v>
      </c>
      <c r="BC339" s="289">
        <f t="shared" si="69"/>
        <v>0</v>
      </c>
      <c r="BD339" s="289">
        <f t="shared" si="69"/>
        <v>0</v>
      </c>
      <c r="BE339" s="289">
        <f t="shared" si="69"/>
        <v>0</v>
      </c>
      <c r="BF339" s="289">
        <f t="shared" si="69"/>
        <v>0</v>
      </c>
      <c r="BG339" s="289">
        <f t="shared" si="69"/>
        <v>0</v>
      </c>
      <c r="BH339" s="289">
        <f t="shared" si="69"/>
        <v>0</v>
      </c>
      <c r="BI339" s="289">
        <f t="shared" si="69"/>
        <v>0</v>
      </c>
      <c r="BJ339" s="289">
        <f t="shared" si="69"/>
        <v>0</v>
      </c>
      <c r="BK339" s="289">
        <f t="shared" si="69"/>
        <v>0</v>
      </c>
      <c r="BL339" s="289">
        <f t="shared" si="69"/>
        <v>0</v>
      </c>
      <c r="BM339" s="289">
        <f t="shared" si="69"/>
        <v>0</v>
      </c>
      <c r="BN339" s="289">
        <f t="shared" si="69"/>
        <v>0</v>
      </c>
      <c r="BO339" s="289">
        <f t="shared" si="69"/>
        <v>0</v>
      </c>
      <c r="BP339" s="289">
        <f t="shared" si="69"/>
        <v>0</v>
      </c>
      <c r="BQ339" s="289">
        <f t="shared" si="69"/>
        <v>0</v>
      </c>
      <c r="BR339" s="289">
        <f t="shared" si="69"/>
        <v>0</v>
      </c>
      <c r="BS339" s="289">
        <f t="shared" si="69"/>
        <v>0</v>
      </c>
      <c r="BT339" s="289">
        <f t="shared" si="69"/>
        <v>0</v>
      </c>
      <c r="BU339" s="289">
        <f t="shared" si="69"/>
        <v>-261459</v>
      </c>
      <c r="BV339" s="289">
        <f t="shared" si="69"/>
        <v>0</v>
      </c>
      <c r="BW339" s="289">
        <f t="shared" si="69"/>
        <v>0</v>
      </c>
      <c r="BX339" s="289">
        <f t="shared" ref="BX339:BX355" si="72">BX175-EP175</f>
        <v>0</v>
      </c>
      <c r="BY339" s="289">
        <f t="shared" si="70"/>
        <v>0</v>
      </c>
      <c r="CA339" s="289" t="e">
        <f>CA175-#REF!</f>
        <v>#REF!</v>
      </c>
      <c r="CB339" s="289">
        <f t="shared" si="71"/>
        <v>0</v>
      </c>
    </row>
    <row r="340" spans="13:80" hidden="1" x14ac:dyDescent="0.35">
      <c r="M340" s="289">
        <f t="shared" ref="M340:BW344" si="73">M176-CE176</f>
        <v>-261459</v>
      </c>
      <c r="N340" s="289">
        <f t="shared" si="73"/>
        <v>0</v>
      </c>
      <c r="O340" s="289">
        <f t="shared" si="73"/>
        <v>0</v>
      </c>
      <c r="P340" s="289">
        <f t="shared" si="73"/>
        <v>0</v>
      </c>
      <c r="Q340" s="289">
        <f t="shared" si="73"/>
        <v>0</v>
      </c>
      <c r="R340" s="289">
        <f t="shared" si="73"/>
        <v>0</v>
      </c>
      <c r="S340" s="289">
        <f t="shared" si="73"/>
        <v>0</v>
      </c>
      <c r="T340" s="289">
        <f t="shared" si="73"/>
        <v>0</v>
      </c>
      <c r="U340" s="289">
        <f t="shared" si="73"/>
        <v>0</v>
      </c>
      <c r="V340" s="289">
        <f t="shared" si="73"/>
        <v>0</v>
      </c>
      <c r="W340" s="289">
        <f t="shared" si="73"/>
        <v>0</v>
      </c>
      <c r="X340" s="289">
        <f t="shared" si="73"/>
        <v>0</v>
      </c>
      <c r="Y340" s="289">
        <f t="shared" si="73"/>
        <v>0</v>
      </c>
      <c r="Z340" s="289">
        <f t="shared" si="73"/>
        <v>0</v>
      </c>
      <c r="AA340" s="289">
        <f t="shared" si="73"/>
        <v>0</v>
      </c>
      <c r="AB340" s="289">
        <f t="shared" si="73"/>
        <v>0</v>
      </c>
      <c r="AC340" s="289">
        <f t="shared" si="73"/>
        <v>0</v>
      </c>
      <c r="AD340" s="289">
        <f t="shared" si="73"/>
        <v>0</v>
      </c>
      <c r="AE340" s="289">
        <f t="shared" si="73"/>
        <v>0</v>
      </c>
      <c r="AF340" s="289">
        <f t="shared" si="73"/>
        <v>0</v>
      </c>
      <c r="AG340" s="289">
        <f t="shared" si="73"/>
        <v>0</v>
      </c>
      <c r="AH340" s="289">
        <f t="shared" si="73"/>
        <v>0</v>
      </c>
      <c r="AI340" s="289">
        <f t="shared" si="73"/>
        <v>0</v>
      </c>
      <c r="AJ340" s="289">
        <f t="shared" si="73"/>
        <v>0</v>
      </c>
      <c r="AK340" s="289">
        <f t="shared" si="73"/>
        <v>0</v>
      </c>
      <c r="AL340" s="289">
        <f t="shared" si="73"/>
        <v>0</v>
      </c>
      <c r="AM340" s="289">
        <f t="shared" si="73"/>
        <v>0</v>
      </c>
      <c r="AN340" s="289">
        <f t="shared" si="73"/>
        <v>0</v>
      </c>
      <c r="AO340" s="289">
        <f t="shared" si="73"/>
        <v>0</v>
      </c>
      <c r="AP340" s="289">
        <f t="shared" si="73"/>
        <v>0</v>
      </c>
      <c r="AQ340" s="289">
        <f t="shared" si="73"/>
        <v>0</v>
      </c>
      <c r="AR340" s="289">
        <f t="shared" si="73"/>
        <v>0</v>
      </c>
      <c r="AS340" s="289">
        <f t="shared" si="73"/>
        <v>0</v>
      </c>
      <c r="AT340" s="289">
        <f t="shared" si="73"/>
        <v>0</v>
      </c>
      <c r="AU340" s="289">
        <f t="shared" si="73"/>
        <v>0</v>
      </c>
      <c r="AV340" s="289">
        <f t="shared" si="73"/>
        <v>0</v>
      </c>
      <c r="AW340" s="289">
        <f t="shared" si="73"/>
        <v>0</v>
      </c>
      <c r="AX340" s="289">
        <f t="shared" si="73"/>
        <v>0</v>
      </c>
      <c r="AY340" s="289">
        <f t="shared" si="73"/>
        <v>0</v>
      </c>
      <c r="AZ340" s="289">
        <f t="shared" si="73"/>
        <v>0</v>
      </c>
      <c r="BA340" s="289">
        <f t="shared" si="73"/>
        <v>0</v>
      </c>
      <c r="BB340" s="289">
        <f t="shared" si="73"/>
        <v>0</v>
      </c>
      <c r="BC340" s="289">
        <f t="shared" si="73"/>
        <v>0</v>
      </c>
      <c r="BD340" s="289">
        <f t="shared" si="73"/>
        <v>0</v>
      </c>
      <c r="BE340" s="289">
        <f t="shared" si="73"/>
        <v>0</v>
      </c>
      <c r="BF340" s="289">
        <f t="shared" si="73"/>
        <v>0</v>
      </c>
      <c r="BG340" s="289">
        <f t="shared" si="73"/>
        <v>0</v>
      </c>
      <c r="BH340" s="289">
        <f t="shared" si="73"/>
        <v>0</v>
      </c>
      <c r="BI340" s="289">
        <f t="shared" si="73"/>
        <v>0</v>
      </c>
      <c r="BJ340" s="289">
        <f t="shared" si="73"/>
        <v>0</v>
      </c>
      <c r="BK340" s="289">
        <f t="shared" si="73"/>
        <v>0</v>
      </c>
      <c r="BL340" s="289">
        <f t="shared" si="73"/>
        <v>0</v>
      </c>
      <c r="BM340" s="289">
        <f t="shared" si="73"/>
        <v>0</v>
      </c>
      <c r="BN340" s="289">
        <f t="shared" si="73"/>
        <v>0</v>
      </c>
      <c r="BO340" s="289">
        <f t="shared" si="73"/>
        <v>0</v>
      </c>
      <c r="BP340" s="289">
        <f t="shared" si="73"/>
        <v>0</v>
      </c>
      <c r="BQ340" s="289">
        <f t="shared" si="73"/>
        <v>0</v>
      </c>
      <c r="BR340" s="289">
        <f t="shared" si="73"/>
        <v>0</v>
      </c>
      <c r="BS340" s="289">
        <f t="shared" si="73"/>
        <v>0</v>
      </c>
      <c r="BT340" s="289">
        <f t="shared" si="73"/>
        <v>0</v>
      </c>
      <c r="BU340" s="289">
        <f t="shared" si="73"/>
        <v>-261459</v>
      </c>
      <c r="BV340" s="289">
        <f t="shared" si="73"/>
        <v>0</v>
      </c>
      <c r="BW340" s="289">
        <f t="shared" si="73"/>
        <v>0</v>
      </c>
      <c r="BX340" s="289">
        <f t="shared" si="72"/>
        <v>0</v>
      </c>
      <c r="BY340" s="289">
        <f t="shared" si="70"/>
        <v>0</v>
      </c>
      <c r="CA340" s="289" t="e">
        <f>CA176-#REF!</f>
        <v>#REF!</v>
      </c>
      <c r="CB340" s="289">
        <f t="shared" si="71"/>
        <v>0</v>
      </c>
    </row>
    <row r="341" spans="13:80" hidden="1" x14ac:dyDescent="0.35">
      <c r="M341" s="289">
        <f t="shared" si="73"/>
        <v>0</v>
      </c>
      <c r="N341" s="289">
        <f t="shared" si="73"/>
        <v>0</v>
      </c>
      <c r="O341" s="289">
        <f t="shared" si="73"/>
        <v>0</v>
      </c>
      <c r="P341" s="289">
        <f t="shared" si="73"/>
        <v>0</v>
      </c>
      <c r="Q341" s="289">
        <f t="shared" si="73"/>
        <v>0</v>
      </c>
      <c r="R341" s="289">
        <f t="shared" si="73"/>
        <v>0</v>
      </c>
      <c r="S341" s="289">
        <f t="shared" si="73"/>
        <v>0</v>
      </c>
      <c r="T341" s="289">
        <f t="shared" si="73"/>
        <v>0</v>
      </c>
      <c r="U341" s="289">
        <f t="shared" si="73"/>
        <v>0</v>
      </c>
      <c r="V341" s="289">
        <f t="shared" si="73"/>
        <v>0</v>
      </c>
      <c r="W341" s="289">
        <f t="shared" si="73"/>
        <v>0</v>
      </c>
      <c r="X341" s="289">
        <f t="shared" si="73"/>
        <v>0</v>
      </c>
      <c r="Y341" s="289">
        <f t="shared" si="73"/>
        <v>0</v>
      </c>
      <c r="Z341" s="289">
        <f t="shared" si="73"/>
        <v>0</v>
      </c>
      <c r="AA341" s="289">
        <f t="shared" si="73"/>
        <v>0</v>
      </c>
      <c r="AB341" s="289">
        <f t="shared" si="73"/>
        <v>0</v>
      </c>
      <c r="AC341" s="289">
        <f t="shared" si="73"/>
        <v>0</v>
      </c>
      <c r="AD341" s="289">
        <f t="shared" si="73"/>
        <v>0</v>
      </c>
      <c r="AE341" s="289">
        <f t="shared" si="73"/>
        <v>0</v>
      </c>
      <c r="AF341" s="289">
        <f t="shared" si="73"/>
        <v>0</v>
      </c>
      <c r="AG341" s="289">
        <f t="shared" si="73"/>
        <v>0</v>
      </c>
      <c r="AH341" s="289">
        <f t="shared" si="73"/>
        <v>0</v>
      </c>
      <c r="AI341" s="289">
        <f t="shared" si="73"/>
        <v>0</v>
      </c>
      <c r="AJ341" s="289">
        <f t="shared" si="73"/>
        <v>0</v>
      </c>
      <c r="AK341" s="289">
        <f t="shared" si="73"/>
        <v>0</v>
      </c>
      <c r="AL341" s="289">
        <f t="shared" si="73"/>
        <v>0</v>
      </c>
      <c r="AM341" s="289">
        <f t="shared" si="73"/>
        <v>0</v>
      </c>
      <c r="AN341" s="289">
        <f t="shared" si="73"/>
        <v>0</v>
      </c>
      <c r="AO341" s="289">
        <f t="shared" si="73"/>
        <v>0</v>
      </c>
      <c r="AP341" s="289">
        <f t="shared" si="73"/>
        <v>0</v>
      </c>
      <c r="AQ341" s="289">
        <f t="shared" si="73"/>
        <v>0</v>
      </c>
      <c r="AR341" s="289">
        <f t="shared" si="73"/>
        <v>0</v>
      </c>
      <c r="AS341" s="289">
        <f t="shared" si="73"/>
        <v>0</v>
      </c>
      <c r="AT341" s="289">
        <f t="shared" si="73"/>
        <v>0</v>
      </c>
      <c r="AU341" s="289">
        <f t="shared" si="73"/>
        <v>0</v>
      </c>
      <c r="AV341" s="289">
        <f t="shared" si="73"/>
        <v>0</v>
      </c>
      <c r="AW341" s="289">
        <f t="shared" si="73"/>
        <v>0</v>
      </c>
      <c r="AX341" s="289">
        <f t="shared" si="73"/>
        <v>0</v>
      </c>
      <c r="AY341" s="289">
        <f t="shared" si="73"/>
        <v>0</v>
      </c>
      <c r="AZ341" s="289">
        <f t="shared" si="73"/>
        <v>0</v>
      </c>
      <c r="BA341" s="289">
        <f t="shared" si="73"/>
        <v>0</v>
      </c>
      <c r="BB341" s="289">
        <f t="shared" si="73"/>
        <v>0</v>
      </c>
      <c r="BC341" s="289">
        <f t="shared" si="73"/>
        <v>0</v>
      </c>
      <c r="BD341" s="289">
        <f t="shared" si="73"/>
        <v>0</v>
      </c>
      <c r="BE341" s="289">
        <f t="shared" si="73"/>
        <v>0</v>
      </c>
      <c r="BF341" s="289">
        <f t="shared" si="73"/>
        <v>0</v>
      </c>
      <c r="BG341" s="289">
        <f t="shared" si="73"/>
        <v>0</v>
      </c>
      <c r="BH341" s="289">
        <f t="shared" si="73"/>
        <v>0</v>
      </c>
      <c r="BI341" s="289">
        <f t="shared" si="73"/>
        <v>0</v>
      </c>
      <c r="BJ341" s="289">
        <f t="shared" si="73"/>
        <v>0</v>
      </c>
      <c r="BK341" s="289">
        <f t="shared" si="73"/>
        <v>0</v>
      </c>
      <c r="BL341" s="289">
        <f t="shared" si="73"/>
        <v>0</v>
      </c>
      <c r="BM341" s="289">
        <f t="shared" si="73"/>
        <v>0</v>
      </c>
      <c r="BN341" s="289">
        <f t="shared" si="73"/>
        <v>0</v>
      </c>
      <c r="BO341" s="289">
        <f t="shared" si="73"/>
        <v>0</v>
      </c>
      <c r="BP341" s="289">
        <f t="shared" si="73"/>
        <v>0</v>
      </c>
      <c r="BQ341" s="289">
        <f t="shared" si="73"/>
        <v>0</v>
      </c>
      <c r="BR341" s="289">
        <f t="shared" si="73"/>
        <v>0</v>
      </c>
      <c r="BS341" s="289">
        <f t="shared" si="73"/>
        <v>0</v>
      </c>
      <c r="BT341" s="289">
        <f t="shared" si="73"/>
        <v>0</v>
      </c>
      <c r="BU341" s="289">
        <f t="shared" si="73"/>
        <v>0</v>
      </c>
      <c r="BV341" s="289">
        <f t="shared" si="73"/>
        <v>0</v>
      </c>
      <c r="BW341" s="289">
        <f t="shared" si="73"/>
        <v>0</v>
      </c>
      <c r="BX341" s="289">
        <f t="shared" si="72"/>
        <v>0</v>
      </c>
      <c r="BY341" s="289">
        <f t="shared" si="70"/>
        <v>0</v>
      </c>
      <c r="CA341" s="289" t="e">
        <f>CA177-#REF!</f>
        <v>#REF!</v>
      </c>
      <c r="CB341" s="289">
        <f t="shared" si="71"/>
        <v>0</v>
      </c>
    </row>
    <row r="342" spans="13:80" hidden="1" x14ac:dyDescent="0.35">
      <c r="M342" s="289">
        <f t="shared" si="73"/>
        <v>0</v>
      </c>
      <c r="N342" s="289">
        <f t="shared" si="73"/>
        <v>0</v>
      </c>
      <c r="O342" s="289">
        <f t="shared" si="73"/>
        <v>0</v>
      </c>
      <c r="P342" s="289">
        <f t="shared" si="73"/>
        <v>0</v>
      </c>
      <c r="Q342" s="289">
        <f t="shared" si="73"/>
        <v>0</v>
      </c>
      <c r="R342" s="289">
        <f t="shared" si="73"/>
        <v>-9095</v>
      </c>
      <c r="S342" s="289">
        <f t="shared" si="73"/>
        <v>0</v>
      </c>
      <c r="T342" s="289">
        <f t="shared" si="73"/>
        <v>0</v>
      </c>
      <c r="U342" s="289">
        <f t="shared" si="73"/>
        <v>0</v>
      </c>
      <c r="V342" s="289">
        <f t="shared" si="73"/>
        <v>0</v>
      </c>
      <c r="W342" s="289">
        <f t="shared" si="73"/>
        <v>0</v>
      </c>
      <c r="X342" s="289">
        <f t="shared" si="73"/>
        <v>0</v>
      </c>
      <c r="Y342" s="289">
        <f t="shared" si="73"/>
        <v>0</v>
      </c>
      <c r="Z342" s="289">
        <f t="shared" si="73"/>
        <v>0</v>
      </c>
      <c r="AA342" s="289">
        <f t="shared" si="73"/>
        <v>0</v>
      </c>
      <c r="AB342" s="289">
        <f t="shared" si="73"/>
        <v>0</v>
      </c>
      <c r="AC342" s="289">
        <f t="shared" si="73"/>
        <v>0</v>
      </c>
      <c r="AD342" s="289">
        <f t="shared" si="73"/>
        <v>0</v>
      </c>
      <c r="AE342" s="289">
        <f t="shared" si="73"/>
        <v>0</v>
      </c>
      <c r="AF342" s="289">
        <f t="shared" si="73"/>
        <v>0</v>
      </c>
      <c r="AG342" s="289">
        <f t="shared" si="73"/>
        <v>0</v>
      </c>
      <c r="AH342" s="289">
        <f t="shared" si="73"/>
        <v>0</v>
      </c>
      <c r="AI342" s="289">
        <f t="shared" si="73"/>
        <v>0</v>
      </c>
      <c r="AJ342" s="289">
        <f t="shared" si="73"/>
        <v>0</v>
      </c>
      <c r="AK342" s="289">
        <f t="shared" si="73"/>
        <v>0</v>
      </c>
      <c r="AL342" s="289">
        <f t="shared" si="73"/>
        <v>0</v>
      </c>
      <c r="AM342" s="289">
        <f t="shared" si="73"/>
        <v>0</v>
      </c>
      <c r="AN342" s="289">
        <f t="shared" si="73"/>
        <v>0</v>
      </c>
      <c r="AO342" s="289">
        <f t="shared" si="73"/>
        <v>0</v>
      </c>
      <c r="AP342" s="289">
        <f t="shared" si="73"/>
        <v>0</v>
      </c>
      <c r="AQ342" s="289">
        <f t="shared" si="73"/>
        <v>0</v>
      </c>
      <c r="AR342" s="289">
        <f t="shared" si="73"/>
        <v>0</v>
      </c>
      <c r="AS342" s="289">
        <f t="shared" si="73"/>
        <v>0</v>
      </c>
      <c r="AT342" s="289">
        <f t="shared" si="73"/>
        <v>0</v>
      </c>
      <c r="AU342" s="289">
        <f t="shared" si="73"/>
        <v>0</v>
      </c>
      <c r="AV342" s="289">
        <f t="shared" si="73"/>
        <v>-389157</v>
      </c>
      <c r="AW342" s="289">
        <f t="shared" si="73"/>
        <v>0</v>
      </c>
      <c r="AX342" s="289">
        <f t="shared" si="73"/>
        <v>0</v>
      </c>
      <c r="AY342" s="289">
        <f t="shared" si="73"/>
        <v>0</v>
      </c>
      <c r="AZ342" s="289">
        <f t="shared" si="73"/>
        <v>0</v>
      </c>
      <c r="BA342" s="289">
        <f t="shared" si="73"/>
        <v>0</v>
      </c>
      <c r="BB342" s="289">
        <f t="shared" si="73"/>
        <v>0</v>
      </c>
      <c r="BC342" s="289">
        <f t="shared" si="73"/>
        <v>0</v>
      </c>
      <c r="BD342" s="289">
        <f t="shared" si="73"/>
        <v>0</v>
      </c>
      <c r="BE342" s="289">
        <f t="shared" si="73"/>
        <v>0</v>
      </c>
      <c r="BF342" s="289">
        <f t="shared" si="73"/>
        <v>0</v>
      </c>
      <c r="BG342" s="289">
        <f t="shared" si="73"/>
        <v>0</v>
      </c>
      <c r="BH342" s="289">
        <f t="shared" si="73"/>
        <v>0</v>
      </c>
      <c r="BI342" s="289">
        <f t="shared" si="73"/>
        <v>0</v>
      </c>
      <c r="BJ342" s="289">
        <f t="shared" si="73"/>
        <v>0</v>
      </c>
      <c r="BK342" s="289">
        <f t="shared" si="73"/>
        <v>0</v>
      </c>
      <c r="BL342" s="289">
        <f t="shared" si="73"/>
        <v>0</v>
      </c>
      <c r="BM342" s="289">
        <f t="shared" si="73"/>
        <v>0</v>
      </c>
      <c r="BN342" s="289">
        <f t="shared" si="73"/>
        <v>0</v>
      </c>
      <c r="BO342" s="289">
        <f t="shared" si="73"/>
        <v>0</v>
      </c>
      <c r="BP342" s="289">
        <f t="shared" si="73"/>
        <v>0</v>
      </c>
      <c r="BQ342" s="289">
        <f t="shared" si="73"/>
        <v>0</v>
      </c>
      <c r="BR342" s="289">
        <f t="shared" si="73"/>
        <v>0</v>
      </c>
      <c r="BS342" s="289">
        <f t="shared" si="73"/>
        <v>0</v>
      </c>
      <c r="BT342" s="289">
        <f t="shared" si="73"/>
        <v>0</v>
      </c>
      <c r="BU342" s="289">
        <f t="shared" si="73"/>
        <v>0</v>
      </c>
      <c r="BV342" s="289">
        <f t="shared" si="73"/>
        <v>0</v>
      </c>
      <c r="BW342" s="289">
        <f t="shared" si="73"/>
        <v>0</v>
      </c>
      <c r="BX342" s="289">
        <f t="shared" si="72"/>
        <v>0</v>
      </c>
      <c r="BY342" s="289">
        <f t="shared" si="70"/>
        <v>0</v>
      </c>
      <c r="CA342" s="289" t="e">
        <f>CA178-#REF!</f>
        <v>#REF!</v>
      </c>
      <c r="CB342" s="289">
        <f t="shared" si="71"/>
        <v>0</v>
      </c>
    </row>
    <row r="343" spans="13:80" hidden="1" x14ac:dyDescent="0.35">
      <c r="M343" s="289">
        <f t="shared" si="73"/>
        <v>0</v>
      </c>
      <c r="N343" s="289">
        <f t="shared" si="73"/>
        <v>0</v>
      </c>
      <c r="O343" s="289">
        <f t="shared" si="73"/>
        <v>0</v>
      </c>
      <c r="P343" s="289">
        <f t="shared" si="73"/>
        <v>0</v>
      </c>
      <c r="Q343" s="289">
        <f t="shared" si="73"/>
        <v>0</v>
      </c>
      <c r="R343" s="289">
        <f t="shared" si="73"/>
        <v>-9095</v>
      </c>
      <c r="S343" s="289">
        <f t="shared" si="73"/>
        <v>0</v>
      </c>
      <c r="T343" s="289">
        <f t="shared" si="73"/>
        <v>0</v>
      </c>
      <c r="U343" s="289">
        <f t="shared" si="73"/>
        <v>0</v>
      </c>
      <c r="V343" s="289">
        <f t="shared" si="73"/>
        <v>0</v>
      </c>
      <c r="W343" s="289">
        <f t="shared" si="73"/>
        <v>0</v>
      </c>
      <c r="X343" s="289">
        <f t="shared" si="73"/>
        <v>0</v>
      </c>
      <c r="Y343" s="289">
        <f t="shared" si="73"/>
        <v>0</v>
      </c>
      <c r="Z343" s="289">
        <f t="shared" si="73"/>
        <v>0</v>
      </c>
      <c r="AA343" s="289">
        <f t="shared" si="73"/>
        <v>0</v>
      </c>
      <c r="AB343" s="289">
        <f t="shared" si="73"/>
        <v>0</v>
      </c>
      <c r="AC343" s="289">
        <f t="shared" si="73"/>
        <v>0</v>
      </c>
      <c r="AD343" s="289">
        <f t="shared" si="73"/>
        <v>0</v>
      </c>
      <c r="AE343" s="289">
        <f t="shared" si="73"/>
        <v>0</v>
      </c>
      <c r="AF343" s="289">
        <f t="shared" si="73"/>
        <v>0</v>
      </c>
      <c r="AG343" s="289">
        <f t="shared" si="73"/>
        <v>0</v>
      </c>
      <c r="AH343" s="289">
        <f t="shared" si="73"/>
        <v>0</v>
      </c>
      <c r="AI343" s="289">
        <f t="shared" si="73"/>
        <v>0</v>
      </c>
      <c r="AJ343" s="289">
        <f t="shared" si="73"/>
        <v>0</v>
      </c>
      <c r="AK343" s="289">
        <f t="shared" si="73"/>
        <v>0</v>
      </c>
      <c r="AL343" s="289">
        <f t="shared" si="73"/>
        <v>0</v>
      </c>
      <c r="AM343" s="289">
        <f t="shared" si="73"/>
        <v>0</v>
      </c>
      <c r="AN343" s="289">
        <f t="shared" si="73"/>
        <v>0</v>
      </c>
      <c r="AO343" s="289">
        <f t="shared" si="73"/>
        <v>0</v>
      </c>
      <c r="AP343" s="289">
        <f t="shared" si="73"/>
        <v>0</v>
      </c>
      <c r="AQ343" s="289">
        <f t="shared" si="73"/>
        <v>0</v>
      </c>
      <c r="AR343" s="289">
        <f t="shared" si="73"/>
        <v>0</v>
      </c>
      <c r="AS343" s="289">
        <f t="shared" si="73"/>
        <v>0</v>
      </c>
      <c r="AT343" s="289">
        <f t="shared" si="73"/>
        <v>0</v>
      </c>
      <c r="AU343" s="289">
        <f t="shared" si="73"/>
        <v>0</v>
      </c>
      <c r="AV343" s="289">
        <f t="shared" si="73"/>
        <v>-389157</v>
      </c>
      <c r="AW343" s="289">
        <f t="shared" si="73"/>
        <v>0</v>
      </c>
      <c r="AX343" s="289">
        <f t="shared" si="73"/>
        <v>0</v>
      </c>
      <c r="AY343" s="289">
        <f t="shared" si="73"/>
        <v>0</v>
      </c>
      <c r="AZ343" s="289">
        <f t="shared" si="73"/>
        <v>0</v>
      </c>
      <c r="BA343" s="289">
        <f t="shared" si="73"/>
        <v>0</v>
      </c>
      <c r="BB343" s="289">
        <f t="shared" si="73"/>
        <v>0</v>
      </c>
      <c r="BC343" s="289">
        <f t="shared" si="73"/>
        <v>0</v>
      </c>
      <c r="BD343" s="289">
        <f t="shared" si="73"/>
        <v>0</v>
      </c>
      <c r="BE343" s="289">
        <f t="shared" si="73"/>
        <v>0</v>
      </c>
      <c r="BF343" s="289">
        <f t="shared" si="73"/>
        <v>0</v>
      </c>
      <c r="BG343" s="289">
        <f t="shared" si="73"/>
        <v>0</v>
      </c>
      <c r="BH343" s="289">
        <f t="shared" si="73"/>
        <v>0</v>
      </c>
      <c r="BI343" s="289">
        <f t="shared" si="73"/>
        <v>0</v>
      </c>
      <c r="BJ343" s="289">
        <f t="shared" si="73"/>
        <v>0</v>
      </c>
      <c r="BK343" s="289">
        <f t="shared" si="73"/>
        <v>0</v>
      </c>
      <c r="BL343" s="289">
        <f t="shared" si="73"/>
        <v>0</v>
      </c>
      <c r="BM343" s="289">
        <f t="shared" si="73"/>
        <v>0</v>
      </c>
      <c r="BN343" s="289">
        <f t="shared" si="73"/>
        <v>0</v>
      </c>
      <c r="BO343" s="289">
        <f t="shared" si="73"/>
        <v>0</v>
      </c>
      <c r="BP343" s="289">
        <f t="shared" si="73"/>
        <v>0</v>
      </c>
      <c r="BQ343" s="289">
        <f t="shared" si="73"/>
        <v>0</v>
      </c>
      <c r="BR343" s="289">
        <f t="shared" si="73"/>
        <v>0</v>
      </c>
      <c r="BS343" s="289">
        <f t="shared" si="73"/>
        <v>0</v>
      </c>
      <c r="BT343" s="289">
        <f t="shared" si="73"/>
        <v>0</v>
      </c>
      <c r="BU343" s="289">
        <f t="shared" si="73"/>
        <v>0</v>
      </c>
      <c r="BV343" s="289">
        <f t="shared" si="73"/>
        <v>0</v>
      </c>
      <c r="BW343" s="289">
        <f t="shared" si="73"/>
        <v>0</v>
      </c>
      <c r="BX343" s="289">
        <f t="shared" si="72"/>
        <v>0</v>
      </c>
      <c r="BY343" s="289">
        <f t="shared" si="70"/>
        <v>0</v>
      </c>
      <c r="CA343" s="289" t="e">
        <f>CA179-#REF!</f>
        <v>#REF!</v>
      </c>
      <c r="CB343" s="289">
        <f t="shared" si="71"/>
        <v>0</v>
      </c>
    </row>
    <row r="344" spans="13:80" hidden="1" x14ac:dyDescent="0.35">
      <c r="M344" s="289">
        <f t="shared" si="73"/>
        <v>0</v>
      </c>
      <c r="N344" s="289">
        <f t="shared" si="73"/>
        <v>0</v>
      </c>
      <c r="O344" s="289">
        <f t="shared" si="73"/>
        <v>0</v>
      </c>
      <c r="P344" s="289">
        <f t="shared" ref="P344:BW348" si="74">P180-CH180</f>
        <v>0</v>
      </c>
      <c r="Q344" s="289">
        <f t="shared" si="74"/>
        <v>0</v>
      </c>
      <c r="R344" s="289">
        <f t="shared" si="74"/>
        <v>0</v>
      </c>
      <c r="S344" s="289">
        <f t="shared" si="74"/>
        <v>0</v>
      </c>
      <c r="T344" s="289">
        <f t="shared" si="74"/>
        <v>0</v>
      </c>
      <c r="U344" s="289">
        <f t="shared" si="74"/>
        <v>0</v>
      </c>
      <c r="V344" s="289">
        <f t="shared" si="74"/>
        <v>0</v>
      </c>
      <c r="W344" s="289">
        <f t="shared" si="74"/>
        <v>0</v>
      </c>
      <c r="X344" s="289">
        <f t="shared" si="74"/>
        <v>0</v>
      </c>
      <c r="Y344" s="289">
        <f t="shared" si="74"/>
        <v>0</v>
      </c>
      <c r="Z344" s="289">
        <f t="shared" si="74"/>
        <v>0</v>
      </c>
      <c r="AA344" s="289">
        <f t="shared" si="74"/>
        <v>0</v>
      </c>
      <c r="AB344" s="289">
        <f t="shared" si="74"/>
        <v>0</v>
      </c>
      <c r="AC344" s="289">
        <f t="shared" si="74"/>
        <v>0</v>
      </c>
      <c r="AD344" s="289">
        <f t="shared" si="74"/>
        <v>0</v>
      </c>
      <c r="AE344" s="289">
        <f t="shared" si="74"/>
        <v>0</v>
      </c>
      <c r="AF344" s="289">
        <f t="shared" si="74"/>
        <v>0</v>
      </c>
      <c r="AG344" s="289">
        <f t="shared" si="74"/>
        <v>0</v>
      </c>
      <c r="AH344" s="289">
        <f t="shared" si="74"/>
        <v>0</v>
      </c>
      <c r="AI344" s="289">
        <f t="shared" si="74"/>
        <v>0</v>
      </c>
      <c r="AJ344" s="289">
        <f t="shared" si="74"/>
        <v>0</v>
      </c>
      <c r="AK344" s="289">
        <f t="shared" si="74"/>
        <v>0</v>
      </c>
      <c r="AL344" s="289">
        <f t="shared" si="74"/>
        <v>0</v>
      </c>
      <c r="AM344" s="289">
        <f t="shared" si="74"/>
        <v>0</v>
      </c>
      <c r="AN344" s="289">
        <f t="shared" si="74"/>
        <v>0</v>
      </c>
      <c r="AO344" s="289">
        <f t="shared" si="74"/>
        <v>0</v>
      </c>
      <c r="AP344" s="289">
        <f t="shared" si="74"/>
        <v>0</v>
      </c>
      <c r="AQ344" s="289">
        <f t="shared" si="74"/>
        <v>0</v>
      </c>
      <c r="AR344" s="289">
        <f t="shared" si="74"/>
        <v>0</v>
      </c>
      <c r="AS344" s="289">
        <f t="shared" si="74"/>
        <v>0</v>
      </c>
      <c r="AT344" s="289">
        <f t="shared" si="74"/>
        <v>0</v>
      </c>
      <c r="AU344" s="289">
        <f t="shared" si="74"/>
        <v>0</v>
      </c>
      <c r="AV344" s="289">
        <f t="shared" si="74"/>
        <v>0</v>
      </c>
      <c r="AW344" s="289">
        <f t="shared" si="74"/>
        <v>0</v>
      </c>
      <c r="AX344" s="289">
        <f t="shared" si="74"/>
        <v>0</v>
      </c>
      <c r="AY344" s="289">
        <f t="shared" si="74"/>
        <v>0</v>
      </c>
      <c r="AZ344" s="289">
        <f t="shared" si="74"/>
        <v>0</v>
      </c>
      <c r="BA344" s="289">
        <f t="shared" si="74"/>
        <v>0</v>
      </c>
      <c r="BB344" s="289">
        <f t="shared" si="74"/>
        <v>0</v>
      </c>
      <c r="BC344" s="289">
        <f t="shared" si="74"/>
        <v>0</v>
      </c>
      <c r="BD344" s="289">
        <f t="shared" si="74"/>
        <v>0</v>
      </c>
      <c r="BE344" s="289">
        <f t="shared" si="74"/>
        <v>0</v>
      </c>
      <c r="BF344" s="289">
        <f t="shared" si="74"/>
        <v>0</v>
      </c>
      <c r="BG344" s="289">
        <f t="shared" si="74"/>
        <v>0</v>
      </c>
      <c r="BH344" s="289">
        <f t="shared" si="74"/>
        <v>0</v>
      </c>
      <c r="BI344" s="289">
        <f t="shared" si="74"/>
        <v>0</v>
      </c>
      <c r="BJ344" s="289">
        <f t="shared" si="74"/>
        <v>0</v>
      </c>
      <c r="BK344" s="289">
        <f t="shared" si="74"/>
        <v>0</v>
      </c>
      <c r="BL344" s="289">
        <f t="shared" si="74"/>
        <v>0</v>
      </c>
      <c r="BM344" s="289">
        <f t="shared" si="74"/>
        <v>0</v>
      </c>
      <c r="BN344" s="289">
        <f t="shared" si="74"/>
        <v>0</v>
      </c>
      <c r="BO344" s="289">
        <f t="shared" si="74"/>
        <v>0</v>
      </c>
      <c r="BP344" s="289">
        <f t="shared" si="74"/>
        <v>0</v>
      </c>
      <c r="BQ344" s="289">
        <f t="shared" si="74"/>
        <v>0</v>
      </c>
      <c r="BR344" s="289">
        <f t="shared" si="74"/>
        <v>0</v>
      </c>
      <c r="BS344" s="289">
        <f t="shared" si="74"/>
        <v>0</v>
      </c>
      <c r="BT344" s="289">
        <f t="shared" si="74"/>
        <v>0</v>
      </c>
      <c r="BU344" s="289">
        <f t="shared" si="74"/>
        <v>0</v>
      </c>
      <c r="BV344" s="289">
        <f t="shared" si="74"/>
        <v>0</v>
      </c>
      <c r="BW344" s="289">
        <f t="shared" si="74"/>
        <v>0</v>
      </c>
      <c r="BX344" s="289">
        <f t="shared" si="72"/>
        <v>0</v>
      </c>
      <c r="BY344" s="289">
        <f t="shared" si="70"/>
        <v>0</v>
      </c>
      <c r="CA344" s="289" t="e">
        <f>CA180-#REF!</f>
        <v>#REF!</v>
      </c>
      <c r="CB344" s="289">
        <f t="shared" si="71"/>
        <v>0</v>
      </c>
    </row>
    <row r="345" spans="13:80" hidden="1" x14ac:dyDescent="0.35">
      <c r="M345" s="289">
        <f t="shared" ref="M345:AB355" si="75">M181-CE181</f>
        <v>0</v>
      </c>
      <c r="N345" s="289">
        <f t="shared" si="75"/>
        <v>0</v>
      </c>
      <c r="O345" s="289">
        <f t="shared" si="75"/>
        <v>0</v>
      </c>
      <c r="P345" s="289">
        <f t="shared" si="74"/>
        <v>0</v>
      </c>
      <c r="Q345" s="289">
        <f t="shared" si="74"/>
        <v>0</v>
      </c>
      <c r="R345" s="289">
        <f t="shared" si="74"/>
        <v>-196553</v>
      </c>
      <c r="S345" s="289">
        <f t="shared" si="74"/>
        <v>0</v>
      </c>
      <c r="T345" s="289">
        <f t="shared" si="74"/>
        <v>0</v>
      </c>
      <c r="U345" s="289">
        <f t="shared" si="74"/>
        <v>0</v>
      </c>
      <c r="V345" s="289">
        <f t="shared" si="74"/>
        <v>0</v>
      </c>
      <c r="W345" s="289">
        <f t="shared" si="74"/>
        <v>-964</v>
      </c>
      <c r="X345" s="289">
        <f t="shared" si="74"/>
        <v>0</v>
      </c>
      <c r="Y345" s="289">
        <f t="shared" si="74"/>
        <v>0</v>
      </c>
      <c r="Z345" s="289">
        <f t="shared" si="74"/>
        <v>0</v>
      </c>
      <c r="AA345" s="289">
        <f t="shared" si="74"/>
        <v>0</v>
      </c>
      <c r="AB345" s="289">
        <f t="shared" si="74"/>
        <v>-80144</v>
      </c>
      <c r="AC345" s="289">
        <f t="shared" si="74"/>
        <v>0</v>
      </c>
      <c r="AD345" s="289">
        <f t="shared" si="74"/>
        <v>0</v>
      </c>
      <c r="AE345" s="289">
        <f t="shared" si="74"/>
        <v>0</v>
      </c>
      <c r="AF345" s="289">
        <f t="shared" si="74"/>
        <v>0</v>
      </c>
      <c r="AG345" s="289">
        <f t="shared" si="74"/>
        <v>0</v>
      </c>
      <c r="AH345" s="289">
        <f t="shared" si="74"/>
        <v>0</v>
      </c>
      <c r="AI345" s="289">
        <f t="shared" si="74"/>
        <v>0</v>
      </c>
      <c r="AJ345" s="289">
        <f t="shared" si="74"/>
        <v>0</v>
      </c>
      <c r="AK345" s="289">
        <f t="shared" si="74"/>
        <v>0</v>
      </c>
      <c r="AL345" s="289">
        <f t="shared" si="74"/>
        <v>0</v>
      </c>
      <c r="AM345" s="289">
        <f t="shared" si="74"/>
        <v>0</v>
      </c>
      <c r="AN345" s="289">
        <f t="shared" si="74"/>
        <v>0</v>
      </c>
      <c r="AO345" s="289">
        <f t="shared" si="74"/>
        <v>0</v>
      </c>
      <c r="AP345" s="289">
        <f t="shared" si="74"/>
        <v>0</v>
      </c>
      <c r="AQ345" s="289">
        <f t="shared" si="74"/>
        <v>-998574</v>
      </c>
      <c r="AR345" s="289">
        <f t="shared" si="74"/>
        <v>0</v>
      </c>
      <c r="AS345" s="289">
        <f t="shared" si="74"/>
        <v>0</v>
      </c>
      <c r="AT345" s="289">
        <f t="shared" si="74"/>
        <v>0</v>
      </c>
      <c r="AU345" s="289">
        <f t="shared" si="74"/>
        <v>0</v>
      </c>
      <c r="AV345" s="289">
        <f t="shared" si="74"/>
        <v>0</v>
      </c>
      <c r="AW345" s="289">
        <f t="shared" si="74"/>
        <v>0</v>
      </c>
      <c r="AX345" s="289">
        <f t="shared" si="74"/>
        <v>0</v>
      </c>
      <c r="AY345" s="289">
        <f t="shared" si="74"/>
        <v>0</v>
      </c>
      <c r="AZ345" s="289">
        <f t="shared" si="74"/>
        <v>0</v>
      </c>
      <c r="BA345" s="289">
        <f t="shared" si="74"/>
        <v>0</v>
      </c>
      <c r="BB345" s="289">
        <f t="shared" si="74"/>
        <v>0</v>
      </c>
      <c r="BC345" s="289">
        <f t="shared" si="74"/>
        <v>0</v>
      </c>
      <c r="BD345" s="289">
        <f t="shared" si="74"/>
        <v>0</v>
      </c>
      <c r="BE345" s="289">
        <f t="shared" si="74"/>
        <v>0</v>
      </c>
      <c r="BF345" s="289">
        <f t="shared" si="74"/>
        <v>0</v>
      </c>
      <c r="BG345" s="289">
        <f t="shared" si="74"/>
        <v>0</v>
      </c>
      <c r="BH345" s="289">
        <f t="shared" si="74"/>
        <v>0</v>
      </c>
      <c r="BI345" s="289">
        <f t="shared" si="74"/>
        <v>0</v>
      </c>
      <c r="BJ345" s="289">
        <f t="shared" si="74"/>
        <v>0</v>
      </c>
      <c r="BK345" s="289">
        <f t="shared" si="74"/>
        <v>0</v>
      </c>
      <c r="BL345" s="289">
        <f t="shared" si="74"/>
        <v>0</v>
      </c>
      <c r="BM345" s="289">
        <f t="shared" si="74"/>
        <v>0</v>
      </c>
      <c r="BN345" s="289">
        <f t="shared" si="74"/>
        <v>0</v>
      </c>
      <c r="BO345" s="289">
        <f t="shared" si="74"/>
        <v>0</v>
      </c>
      <c r="BP345" s="289">
        <f t="shared" si="74"/>
        <v>0</v>
      </c>
      <c r="BQ345" s="289">
        <f t="shared" si="74"/>
        <v>0</v>
      </c>
      <c r="BR345" s="289">
        <f t="shared" si="74"/>
        <v>0</v>
      </c>
      <c r="BS345" s="289">
        <f t="shared" si="74"/>
        <v>0</v>
      </c>
      <c r="BT345" s="289">
        <f t="shared" si="74"/>
        <v>0</v>
      </c>
      <c r="BU345" s="289">
        <f t="shared" si="74"/>
        <v>0</v>
      </c>
      <c r="BV345" s="289">
        <f t="shared" si="74"/>
        <v>0</v>
      </c>
      <c r="BW345" s="289">
        <f t="shared" si="74"/>
        <v>0</v>
      </c>
      <c r="BX345" s="289">
        <f t="shared" si="72"/>
        <v>0</v>
      </c>
      <c r="BY345" s="289">
        <f t="shared" si="70"/>
        <v>0</v>
      </c>
      <c r="CA345" s="289" t="e">
        <f>CA181-#REF!</f>
        <v>#REF!</v>
      </c>
      <c r="CB345" s="289">
        <f t="shared" si="71"/>
        <v>0</v>
      </c>
    </row>
    <row r="346" spans="13:80" hidden="1" x14ac:dyDescent="0.35">
      <c r="M346" s="289">
        <f t="shared" si="75"/>
        <v>0</v>
      </c>
      <c r="N346" s="289">
        <f t="shared" si="75"/>
        <v>0</v>
      </c>
      <c r="O346" s="289">
        <f t="shared" si="75"/>
        <v>0</v>
      </c>
      <c r="P346" s="289">
        <f t="shared" si="74"/>
        <v>0</v>
      </c>
      <c r="Q346" s="289">
        <f t="shared" si="74"/>
        <v>0</v>
      </c>
      <c r="R346" s="289">
        <f t="shared" si="74"/>
        <v>-196553</v>
      </c>
      <c r="S346" s="289">
        <f t="shared" si="74"/>
        <v>0</v>
      </c>
      <c r="T346" s="289">
        <f t="shared" si="74"/>
        <v>0</v>
      </c>
      <c r="U346" s="289">
        <f t="shared" si="74"/>
        <v>0</v>
      </c>
      <c r="V346" s="289">
        <f t="shared" si="74"/>
        <v>0</v>
      </c>
      <c r="W346" s="289">
        <f t="shared" si="74"/>
        <v>-964</v>
      </c>
      <c r="X346" s="289">
        <f t="shared" si="74"/>
        <v>0</v>
      </c>
      <c r="Y346" s="289">
        <f t="shared" si="74"/>
        <v>0</v>
      </c>
      <c r="Z346" s="289">
        <f t="shared" si="74"/>
        <v>0</v>
      </c>
      <c r="AA346" s="289">
        <f t="shared" si="74"/>
        <v>0</v>
      </c>
      <c r="AB346" s="289">
        <f t="shared" si="74"/>
        <v>-80144</v>
      </c>
      <c r="AC346" s="289">
        <f t="shared" si="74"/>
        <v>0</v>
      </c>
      <c r="AD346" s="289">
        <f t="shared" si="74"/>
        <v>0</v>
      </c>
      <c r="AE346" s="289">
        <f t="shared" si="74"/>
        <v>0</v>
      </c>
      <c r="AF346" s="289">
        <f t="shared" si="74"/>
        <v>0</v>
      </c>
      <c r="AG346" s="289">
        <f t="shared" si="74"/>
        <v>0</v>
      </c>
      <c r="AH346" s="289">
        <f t="shared" si="74"/>
        <v>0</v>
      </c>
      <c r="AI346" s="289">
        <f t="shared" si="74"/>
        <v>0</v>
      </c>
      <c r="AJ346" s="289">
        <f t="shared" si="74"/>
        <v>0</v>
      </c>
      <c r="AK346" s="289">
        <f t="shared" si="74"/>
        <v>0</v>
      </c>
      <c r="AL346" s="289">
        <f t="shared" si="74"/>
        <v>0</v>
      </c>
      <c r="AM346" s="289">
        <f t="shared" si="74"/>
        <v>0</v>
      </c>
      <c r="AN346" s="289">
        <f t="shared" si="74"/>
        <v>0</v>
      </c>
      <c r="AO346" s="289">
        <f t="shared" si="74"/>
        <v>0</v>
      </c>
      <c r="AP346" s="289">
        <f t="shared" si="74"/>
        <v>0</v>
      </c>
      <c r="AQ346" s="289">
        <f t="shared" si="74"/>
        <v>-998574</v>
      </c>
      <c r="AR346" s="289">
        <f t="shared" si="74"/>
        <v>0</v>
      </c>
      <c r="AS346" s="289">
        <f t="shared" si="74"/>
        <v>0</v>
      </c>
      <c r="AT346" s="289">
        <f t="shared" si="74"/>
        <v>0</v>
      </c>
      <c r="AU346" s="289">
        <f t="shared" si="74"/>
        <v>0</v>
      </c>
      <c r="AV346" s="289">
        <f t="shared" si="74"/>
        <v>0</v>
      </c>
      <c r="AW346" s="289">
        <f t="shared" si="74"/>
        <v>0</v>
      </c>
      <c r="AX346" s="289">
        <f t="shared" si="74"/>
        <v>0</v>
      </c>
      <c r="AY346" s="289">
        <f t="shared" si="74"/>
        <v>0</v>
      </c>
      <c r="AZ346" s="289">
        <f t="shared" si="74"/>
        <v>0</v>
      </c>
      <c r="BA346" s="289">
        <f t="shared" si="74"/>
        <v>0</v>
      </c>
      <c r="BB346" s="289">
        <f t="shared" si="74"/>
        <v>0</v>
      </c>
      <c r="BC346" s="289">
        <f t="shared" si="74"/>
        <v>0</v>
      </c>
      <c r="BD346" s="289">
        <f t="shared" si="74"/>
        <v>0</v>
      </c>
      <c r="BE346" s="289">
        <f t="shared" si="74"/>
        <v>0</v>
      </c>
      <c r="BF346" s="289">
        <f t="shared" si="74"/>
        <v>0</v>
      </c>
      <c r="BG346" s="289">
        <f t="shared" si="74"/>
        <v>0</v>
      </c>
      <c r="BH346" s="289">
        <f t="shared" si="74"/>
        <v>0</v>
      </c>
      <c r="BI346" s="289">
        <f t="shared" si="74"/>
        <v>0</v>
      </c>
      <c r="BJ346" s="289">
        <f t="shared" si="74"/>
        <v>0</v>
      </c>
      <c r="BK346" s="289">
        <f t="shared" si="74"/>
        <v>0</v>
      </c>
      <c r="BL346" s="289">
        <f t="shared" si="74"/>
        <v>0</v>
      </c>
      <c r="BM346" s="289">
        <f t="shared" si="74"/>
        <v>0</v>
      </c>
      <c r="BN346" s="289">
        <f t="shared" si="74"/>
        <v>0</v>
      </c>
      <c r="BO346" s="289">
        <f t="shared" si="74"/>
        <v>0</v>
      </c>
      <c r="BP346" s="289">
        <f t="shared" si="74"/>
        <v>0</v>
      </c>
      <c r="BQ346" s="289">
        <f t="shared" si="74"/>
        <v>0</v>
      </c>
      <c r="BR346" s="289">
        <f t="shared" si="74"/>
        <v>0</v>
      </c>
      <c r="BS346" s="289">
        <f t="shared" si="74"/>
        <v>0</v>
      </c>
      <c r="BT346" s="289">
        <f t="shared" si="74"/>
        <v>0</v>
      </c>
      <c r="BU346" s="289">
        <f t="shared" si="74"/>
        <v>0</v>
      </c>
      <c r="BV346" s="289">
        <f t="shared" si="74"/>
        <v>0</v>
      </c>
      <c r="BW346" s="289">
        <f t="shared" si="74"/>
        <v>0</v>
      </c>
      <c r="BX346" s="289">
        <f t="shared" si="72"/>
        <v>0</v>
      </c>
      <c r="BY346" s="289">
        <f t="shared" si="70"/>
        <v>0</v>
      </c>
      <c r="CA346" s="289" t="e">
        <f>CA182-#REF!</f>
        <v>#REF!</v>
      </c>
      <c r="CB346" s="289">
        <f t="shared" si="71"/>
        <v>0</v>
      </c>
    </row>
    <row r="347" spans="13:80" hidden="1" x14ac:dyDescent="0.35">
      <c r="M347" s="289">
        <f t="shared" si="75"/>
        <v>0</v>
      </c>
      <c r="N347" s="289">
        <f t="shared" si="75"/>
        <v>0</v>
      </c>
      <c r="O347" s="289">
        <f t="shared" si="75"/>
        <v>0</v>
      </c>
      <c r="P347" s="289">
        <f t="shared" si="74"/>
        <v>0</v>
      </c>
      <c r="Q347" s="289">
        <f t="shared" si="74"/>
        <v>0</v>
      </c>
      <c r="R347" s="289">
        <f t="shared" si="74"/>
        <v>0</v>
      </c>
      <c r="S347" s="289">
        <f t="shared" si="74"/>
        <v>0</v>
      </c>
      <c r="T347" s="289">
        <f t="shared" si="74"/>
        <v>0</v>
      </c>
      <c r="U347" s="289">
        <f t="shared" si="74"/>
        <v>0</v>
      </c>
      <c r="V347" s="289">
        <f t="shared" si="74"/>
        <v>0</v>
      </c>
      <c r="W347" s="289">
        <f t="shared" si="74"/>
        <v>0</v>
      </c>
      <c r="X347" s="289">
        <f t="shared" si="74"/>
        <v>0</v>
      </c>
      <c r="Y347" s="289">
        <f t="shared" si="74"/>
        <v>0</v>
      </c>
      <c r="Z347" s="289">
        <f t="shared" si="74"/>
        <v>0</v>
      </c>
      <c r="AA347" s="289">
        <f t="shared" si="74"/>
        <v>0</v>
      </c>
      <c r="AB347" s="289">
        <f t="shared" si="74"/>
        <v>0</v>
      </c>
      <c r="AC347" s="289">
        <f t="shared" si="74"/>
        <v>0</v>
      </c>
      <c r="AD347" s="289">
        <f t="shared" si="74"/>
        <v>0</v>
      </c>
      <c r="AE347" s="289">
        <f t="shared" si="74"/>
        <v>0</v>
      </c>
      <c r="AF347" s="289">
        <f t="shared" si="74"/>
        <v>0</v>
      </c>
      <c r="AG347" s="289">
        <f t="shared" si="74"/>
        <v>0</v>
      </c>
      <c r="AH347" s="289">
        <f t="shared" si="74"/>
        <v>0</v>
      </c>
      <c r="AI347" s="289">
        <f t="shared" si="74"/>
        <v>0</v>
      </c>
      <c r="AJ347" s="289">
        <f t="shared" si="74"/>
        <v>0</v>
      </c>
      <c r="AK347" s="289">
        <f t="shared" si="74"/>
        <v>0</v>
      </c>
      <c r="AL347" s="289">
        <f t="shared" si="74"/>
        <v>0</v>
      </c>
      <c r="AM347" s="289">
        <f t="shared" si="74"/>
        <v>0</v>
      </c>
      <c r="AN347" s="289">
        <f t="shared" si="74"/>
        <v>0</v>
      </c>
      <c r="AO347" s="289">
        <f t="shared" si="74"/>
        <v>0</v>
      </c>
      <c r="AP347" s="289">
        <f t="shared" si="74"/>
        <v>0</v>
      </c>
      <c r="AQ347" s="289">
        <f t="shared" si="74"/>
        <v>0</v>
      </c>
      <c r="AR347" s="289">
        <f t="shared" si="74"/>
        <v>0</v>
      </c>
      <c r="AS347" s="289">
        <f t="shared" si="74"/>
        <v>0</v>
      </c>
      <c r="AT347" s="289">
        <f t="shared" si="74"/>
        <v>0</v>
      </c>
      <c r="AU347" s="289">
        <f t="shared" si="74"/>
        <v>0</v>
      </c>
      <c r="AV347" s="289">
        <f t="shared" si="74"/>
        <v>0</v>
      </c>
      <c r="AW347" s="289">
        <f t="shared" si="74"/>
        <v>0</v>
      </c>
      <c r="AX347" s="289">
        <f t="shared" si="74"/>
        <v>0</v>
      </c>
      <c r="AY347" s="289">
        <f t="shared" si="74"/>
        <v>0</v>
      </c>
      <c r="AZ347" s="289">
        <f t="shared" si="74"/>
        <v>0</v>
      </c>
      <c r="BA347" s="289">
        <f t="shared" si="74"/>
        <v>0</v>
      </c>
      <c r="BB347" s="289">
        <f t="shared" si="74"/>
        <v>0</v>
      </c>
      <c r="BC347" s="289">
        <f t="shared" si="74"/>
        <v>0</v>
      </c>
      <c r="BD347" s="289">
        <f t="shared" si="74"/>
        <v>0</v>
      </c>
      <c r="BE347" s="289">
        <f t="shared" si="74"/>
        <v>0</v>
      </c>
      <c r="BF347" s="289">
        <f t="shared" si="74"/>
        <v>0</v>
      </c>
      <c r="BG347" s="289">
        <f t="shared" si="74"/>
        <v>0</v>
      </c>
      <c r="BH347" s="289">
        <f t="shared" si="74"/>
        <v>0</v>
      </c>
      <c r="BI347" s="289">
        <f t="shared" si="74"/>
        <v>0</v>
      </c>
      <c r="BJ347" s="289">
        <f t="shared" si="74"/>
        <v>0</v>
      </c>
      <c r="BK347" s="289">
        <f t="shared" si="74"/>
        <v>0</v>
      </c>
      <c r="BL347" s="289">
        <f t="shared" si="74"/>
        <v>0</v>
      </c>
      <c r="BM347" s="289">
        <f t="shared" si="74"/>
        <v>0</v>
      </c>
      <c r="BN347" s="289">
        <f t="shared" si="74"/>
        <v>0</v>
      </c>
      <c r="BO347" s="289">
        <f t="shared" si="74"/>
        <v>0</v>
      </c>
      <c r="BP347" s="289">
        <f t="shared" si="74"/>
        <v>0</v>
      </c>
      <c r="BQ347" s="289">
        <f t="shared" si="74"/>
        <v>0</v>
      </c>
      <c r="BR347" s="289">
        <f t="shared" si="74"/>
        <v>0</v>
      </c>
      <c r="BS347" s="289">
        <f t="shared" si="74"/>
        <v>0</v>
      </c>
      <c r="BT347" s="289">
        <f t="shared" si="74"/>
        <v>0</v>
      </c>
      <c r="BU347" s="289">
        <f t="shared" si="74"/>
        <v>0</v>
      </c>
      <c r="BV347" s="289">
        <f t="shared" si="74"/>
        <v>0</v>
      </c>
      <c r="BW347" s="289">
        <f t="shared" si="74"/>
        <v>0</v>
      </c>
      <c r="BX347" s="289">
        <f t="shared" si="72"/>
        <v>0</v>
      </c>
      <c r="BY347" s="289">
        <f t="shared" si="70"/>
        <v>0</v>
      </c>
      <c r="CA347" s="289" t="e">
        <f>CA183-#REF!</f>
        <v>#REF!</v>
      </c>
      <c r="CB347" s="289">
        <f t="shared" si="71"/>
        <v>0</v>
      </c>
    </row>
    <row r="348" spans="13:80" hidden="1" x14ac:dyDescent="0.35">
      <c r="M348" s="289">
        <f t="shared" si="75"/>
        <v>-98003</v>
      </c>
      <c r="N348" s="289">
        <f t="shared" si="75"/>
        <v>0</v>
      </c>
      <c r="O348" s="289">
        <f t="shared" si="75"/>
        <v>0</v>
      </c>
      <c r="P348" s="289">
        <f t="shared" si="74"/>
        <v>0</v>
      </c>
      <c r="Q348" s="289">
        <f t="shared" si="74"/>
        <v>0</v>
      </c>
      <c r="R348" s="289">
        <f t="shared" si="74"/>
        <v>-41259</v>
      </c>
      <c r="S348" s="289">
        <f t="shared" si="74"/>
        <v>0</v>
      </c>
      <c r="T348" s="289">
        <f t="shared" si="74"/>
        <v>0</v>
      </c>
      <c r="U348" s="289">
        <f t="shared" si="74"/>
        <v>0</v>
      </c>
      <c r="V348" s="289">
        <f t="shared" si="74"/>
        <v>0</v>
      </c>
      <c r="W348" s="289">
        <f t="shared" si="74"/>
        <v>-211421</v>
      </c>
      <c r="X348" s="289">
        <f t="shared" si="74"/>
        <v>0</v>
      </c>
      <c r="Y348" s="289">
        <f t="shared" si="74"/>
        <v>0</v>
      </c>
      <c r="Z348" s="289">
        <f t="shared" si="74"/>
        <v>0</v>
      </c>
      <c r="AA348" s="289">
        <f t="shared" si="74"/>
        <v>0</v>
      </c>
      <c r="AB348" s="289">
        <f t="shared" si="74"/>
        <v>0</v>
      </c>
      <c r="AC348" s="289">
        <f t="shared" si="74"/>
        <v>0</v>
      </c>
      <c r="AD348" s="289">
        <f t="shared" si="74"/>
        <v>0</v>
      </c>
      <c r="AE348" s="289">
        <f t="shared" ref="AE348:BW353" si="76">AE184-CW184</f>
        <v>0</v>
      </c>
      <c r="AF348" s="289">
        <f t="shared" si="76"/>
        <v>0</v>
      </c>
      <c r="AG348" s="289">
        <f t="shared" si="76"/>
        <v>0</v>
      </c>
      <c r="AH348" s="289">
        <f t="shared" si="76"/>
        <v>0</v>
      </c>
      <c r="AI348" s="289">
        <f t="shared" si="76"/>
        <v>0</v>
      </c>
      <c r="AJ348" s="289">
        <f t="shared" si="76"/>
        <v>0</v>
      </c>
      <c r="AK348" s="289">
        <f t="shared" si="76"/>
        <v>0</v>
      </c>
      <c r="AL348" s="289">
        <f t="shared" si="76"/>
        <v>-39614</v>
      </c>
      <c r="AM348" s="289">
        <f t="shared" si="76"/>
        <v>0</v>
      </c>
      <c r="AN348" s="289">
        <f t="shared" si="76"/>
        <v>0</v>
      </c>
      <c r="AO348" s="289">
        <f t="shared" si="76"/>
        <v>0</v>
      </c>
      <c r="AP348" s="289">
        <f t="shared" si="76"/>
        <v>0</v>
      </c>
      <c r="AQ348" s="289">
        <f t="shared" si="76"/>
        <v>-206957</v>
      </c>
      <c r="AR348" s="289">
        <f t="shared" si="76"/>
        <v>0</v>
      </c>
      <c r="AS348" s="289">
        <f t="shared" si="76"/>
        <v>0</v>
      </c>
      <c r="AT348" s="289">
        <f t="shared" si="76"/>
        <v>0</v>
      </c>
      <c r="AU348" s="289">
        <f t="shared" si="76"/>
        <v>0</v>
      </c>
      <c r="AV348" s="289">
        <f t="shared" si="76"/>
        <v>-619820</v>
      </c>
      <c r="AW348" s="289">
        <f t="shared" si="76"/>
        <v>0</v>
      </c>
      <c r="AX348" s="289">
        <f t="shared" si="76"/>
        <v>0</v>
      </c>
      <c r="AY348" s="289">
        <f t="shared" si="76"/>
        <v>0</v>
      </c>
      <c r="AZ348" s="289">
        <f t="shared" si="76"/>
        <v>0</v>
      </c>
      <c r="BA348" s="289">
        <f t="shared" si="76"/>
        <v>0</v>
      </c>
      <c r="BB348" s="289">
        <f t="shared" si="76"/>
        <v>0</v>
      </c>
      <c r="BC348" s="289">
        <f t="shared" si="76"/>
        <v>0</v>
      </c>
      <c r="BD348" s="289">
        <f t="shared" si="76"/>
        <v>0</v>
      </c>
      <c r="BE348" s="289">
        <f t="shared" si="76"/>
        <v>0</v>
      </c>
      <c r="BF348" s="289">
        <f t="shared" si="76"/>
        <v>0</v>
      </c>
      <c r="BG348" s="289">
        <f t="shared" si="76"/>
        <v>0</v>
      </c>
      <c r="BH348" s="289">
        <f t="shared" si="76"/>
        <v>0</v>
      </c>
      <c r="BI348" s="289">
        <f t="shared" si="76"/>
        <v>0</v>
      </c>
      <c r="BJ348" s="289">
        <f t="shared" si="76"/>
        <v>0</v>
      </c>
      <c r="BK348" s="289">
        <f t="shared" si="76"/>
        <v>-437691</v>
      </c>
      <c r="BL348" s="289">
        <f t="shared" si="76"/>
        <v>0</v>
      </c>
      <c r="BM348" s="289">
        <f t="shared" si="76"/>
        <v>0</v>
      </c>
      <c r="BN348" s="289">
        <f t="shared" si="76"/>
        <v>0</v>
      </c>
      <c r="BO348" s="289">
        <f t="shared" si="76"/>
        <v>0</v>
      </c>
      <c r="BP348" s="289">
        <f t="shared" si="76"/>
        <v>-83294</v>
      </c>
      <c r="BQ348" s="289">
        <f t="shared" si="76"/>
        <v>0</v>
      </c>
      <c r="BR348" s="289">
        <f t="shared" si="76"/>
        <v>0</v>
      </c>
      <c r="BS348" s="289">
        <f t="shared" si="76"/>
        <v>0</v>
      </c>
      <c r="BT348" s="289">
        <f t="shared" si="76"/>
        <v>0</v>
      </c>
      <c r="BU348" s="289">
        <f t="shared" si="76"/>
        <v>-98003</v>
      </c>
      <c r="BV348" s="289">
        <f t="shared" si="76"/>
        <v>0</v>
      </c>
      <c r="BW348" s="289">
        <f t="shared" si="76"/>
        <v>0</v>
      </c>
      <c r="BX348" s="289">
        <f t="shared" si="72"/>
        <v>0</v>
      </c>
      <c r="BY348" s="289">
        <f t="shared" si="70"/>
        <v>0</v>
      </c>
      <c r="CA348" s="289" t="e">
        <f>CA184-#REF!</f>
        <v>#REF!</v>
      </c>
      <c r="CB348" s="289">
        <f t="shared" si="71"/>
        <v>0</v>
      </c>
    </row>
    <row r="349" spans="13:80" hidden="1" x14ac:dyDescent="0.35">
      <c r="M349" s="289">
        <f t="shared" si="75"/>
        <v>-98003</v>
      </c>
      <c r="N349" s="289">
        <f t="shared" si="75"/>
        <v>0</v>
      </c>
      <c r="O349" s="289">
        <f t="shared" si="75"/>
        <v>0</v>
      </c>
      <c r="P349" s="289">
        <f t="shared" si="75"/>
        <v>0</v>
      </c>
      <c r="Q349" s="289">
        <f t="shared" si="75"/>
        <v>0</v>
      </c>
      <c r="R349" s="289">
        <f t="shared" si="75"/>
        <v>-41259</v>
      </c>
      <c r="S349" s="289">
        <f t="shared" si="75"/>
        <v>0</v>
      </c>
      <c r="T349" s="289">
        <f t="shared" si="75"/>
        <v>0</v>
      </c>
      <c r="U349" s="289">
        <f t="shared" si="75"/>
        <v>0</v>
      </c>
      <c r="V349" s="289">
        <f t="shared" si="75"/>
        <v>0</v>
      </c>
      <c r="W349" s="289">
        <f t="shared" si="75"/>
        <v>-211421</v>
      </c>
      <c r="X349" s="289">
        <f t="shared" si="75"/>
        <v>0</v>
      </c>
      <c r="Y349" s="289">
        <f t="shared" si="75"/>
        <v>0</v>
      </c>
      <c r="Z349" s="289">
        <f t="shared" si="75"/>
        <v>0</v>
      </c>
      <c r="AA349" s="289">
        <f t="shared" si="75"/>
        <v>0</v>
      </c>
      <c r="AB349" s="289">
        <f t="shared" si="75"/>
        <v>0</v>
      </c>
      <c r="AC349" s="289">
        <f t="shared" ref="AC349:AR355" si="77">AC185-CU185</f>
        <v>0</v>
      </c>
      <c r="AD349" s="289">
        <f t="shared" si="77"/>
        <v>0</v>
      </c>
      <c r="AE349" s="289">
        <f t="shared" si="76"/>
        <v>0</v>
      </c>
      <c r="AF349" s="289">
        <f t="shared" si="76"/>
        <v>0</v>
      </c>
      <c r="AG349" s="289">
        <f t="shared" si="76"/>
        <v>0</v>
      </c>
      <c r="AH349" s="289">
        <f t="shared" si="76"/>
        <v>0</v>
      </c>
      <c r="AI349" s="289">
        <f t="shared" si="76"/>
        <v>0</v>
      </c>
      <c r="AJ349" s="289">
        <f t="shared" si="76"/>
        <v>0</v>
      </c>
      <c r="AK349" s="289">
        <f t="shared" si="76"/>
        <v>0</v>
      </c>
      <c r="AL349" s="289">
        <f t="shared" si="76"/>
        <v>-39614</v>
      </c>
      <c r="AM349" s="289">
        <f t="shared" si="76"/>
        <v>0</v>
      </c>
      <c r="AN349" s="289">
        <f t="shared" si="76"/>
        <v>0</v>
      </c>
      <c r="AO349" s="289">
        <f t="shared" si="76"/>
        <v>0</v>
      </c>
      <c r="AP349" s="289">
        <f t="shared" si="76"/>
        <v>0</v>
      </c>
      <c r="AQ349" s="289">
        <f t="shared" si="76"/>
        <v>-206957</v>
      </c>
      <c r="AR349" s="289">
        <f t="shared" si="76"/>
        <v>0</v>
      </c>
      <c r="AS349" s="289">
        <f t="shared" si="76"/>
        <v>0</v>
      </c>
      <c r="AT349" s="289">
        <f t="shared" si="76"/>
        <v>0</v>
      </c>
      <c r="AU349" s="289">
        <f t="shared" si="76"/>
        <v>0</v>
      </c>
      <c r="AV349" s="289">
        <f t="shared" si="76"/>
        <v>-619820</v>
      </c>
      <c r="AW349" s="289">
        <f t="shared" si="76"/>
        <v>0</v>
      </c>
      <c r="AX349" s="289">
        <f t="shared" si="76"/>
        <v>0</v>
      </c>
      <c r="AY349" s="289">
        <f t="shared" si="76"/>
        <v>0</v>
      </c>
      <c r="AZ349" s="289">
        <f t="shared" si="76"/>
        <v>0</v>
      </c>
      <c r="BA349" s="289">
        <f t="shared" si="76"/>
        <v>0</v>
      </c>
      <c r="BB349" s="289">
        <f t="shared" si="76"/>
        <v>0</v>
      </c>
      <c r="BC349" s="289">
        <f t="shared" si="76"/>
        <v>0</v>
      </c>
      <c r="BD349" s="289">
        <f t="shared" si="76"/>
        <v>0</v>
      </c>
      <c r="BE349" s="289">
        <f t="shared" si="76"/>
        <v>0</v>
      </c>
      <c r="BF349" s="289">
        <f t="shared" si="76"/>
        <v>0</v>
      </c>
      <c r="BG349" s="289">
        <f t="shared" si="76"/>
        <v>0</v>
      </c>
      <c r="BH349" s="289">
        <f t="shared" si="76"/>
        <v>0</v>
      </c>
      <c r="BI349" s="289">
        <f t="shared" si="76"/>
        <v>0</v>
      </c>
      <c r="BJ349" s="289">
        <f t="shared" si="76"/>
        <v>0</v>
      </c>
      <c r="BK349" s="289">
        <f t="shared" si="76"/>
        <v>-437691</v>
      </c>
      <c r="BL349" s="289">
        <f t="shared" si="76"/>
        <v>0</v>
      </c>
      <c r="BM349" s="289">
        <f t="shared" si="76"/>
        <v>0</v>
      </c>
      <c r="BN349" s="289">
        <f t="shared" si="76"/>
        <v>0</v>
      </c>
      <c r="BO349" s="289">
        <f t="shared" si="76"/>
        <v>0</v>
      </c>
      <c r="BP349" s="289">
        <f t="shared" si="76"/>
        <v>-83294</v>
      </c>
      <c r="BQ349" s="289">
        <f t="shared" si="76"/>
        <v>0</v>
      </c>
      <c r="BR349" s="289">
        <f t="shared" si="76"/>
        <v>0</v>
      </c>
      <c r="BS349" s="289">
        <f t="shared" si="76"/>
        <v>0</v>
      </c>
      <c r="BT349" s="289">
        <f t="shared" si="76"/>
        <v>0</v>
      </c>
      <c r="BU349" s="289">
        <f t="shared" si="76"/>
        <v>-98003</v>
      </c>
      <c r="BV349" s="289">
        <f t="shared" si="76"/>
        <v>0</v>
      </c>
      <c r="BW349" s="289">
        <f t="shared" si="76"/>
        <v>0</v>
      </c>
      <c r="BX349" s="289">
        <f t="shared" si="72"/>
        <v>0</v>
      </c>
      <c r="BY349" s="289">
        <f t="shared" si="70"/>
        <v>0</v>
      </c>
      <c r="CA349" s="289" t="e">
        <f>CA185-#REF!</f>
        <v>#REF!</v>
      </c>
      <c r="CB349" s="289">
        <f t="shared" si="71"/>
        <v>0</v>
      </c>
    </row>
    <row r="350" spans="13:80" hidden="1" x14ac:dyDescent="0.35">
      <c r="M350" s="289">
        <f t="shared" si="75"/>
        <v>0</v>
      </c>
      <c r="N350" s="289">
        <f t="shared" si="75"/>
        <v>0</v>
      </c>
      <c r="O350" s="289">
        <f t="shared" si="75"/>
        <v>0</v>
      </c>
      <c r="P350" s="289">
        <f t="shared" si="75"/>
        <v>0</v>
      </c>
      <c r="Q350" s="289">
        <f t="shared" si="75"/>
        <v>0</v>
      </c>
      <c r="R350" s="289">
        <f t="shared" si="75"/>
        <v>0</v>
      </c>
      <c r="S350" s="289">
        <f t="shared" si="75"/>
        <v>0</v>
      </c>
      <c r="T350" s="289">
        <f t="shared" si="75"/>
        <v>0</v>
      </c>
      <c r="U350" s="289">
        <f t="shared" si="75"/>
        <v>0</v>
      </c>
      <c r="V350" s="289">
        <f t="shared" si="75"/>
        <v>0</v>
      </c>
      <c r="W350" s="289">
        <f t="shared" si="75"/>
        <v>0</v>
      </c>
      <c r="X350" s="289">
        <f t="shared" si="75"/>
        <v>0</v>
      </c>
      <c r="Y350" s="289">
        <f t="shared" si="75"/>
        <v>0</v>
      </c>
      <c r="Z350" s="289">
        <f t="shared" si="75"/>
        <v>0</v>
      </c>
      <c r="AA350" s="289">
        <f t="shared" si="75"/>
        <v>0</v>
      </c>
      <c r="AB350" s="289">
        <f t="shared" si="75"/>
        <v>0</v>
      </c>
      <c r="AC350" s="289">
        <f t="shared" si="77"/>
        <v>0</v>
      </c>
      <c r="AD350" s="289">
        <f t="shared" si="77"/>
        <v>0</v>
      </c>
      <c r="AE350" s="289">
        <f t="shared" si="76"/>
        <v>0</v>
      </c>
      <c r="AF350" s="289">
        <f t="shared" si="76"/>
        <v>0</v>
      </c>
      <c r="AG350" s="289">
        <f t="shared" si="76"/>
        <v>0</v>
      </c>
      <c r="AH350" s="289">
        <f t="shared" si="76"/>
        <v>0</v>
      </c>
      <c r="AI350" s="289">
        <f t="shared" si="76"/>
        <v>0</v>
      </c>
      <c r="AJ350" s="289">
        <f t="shared" si="76"/>
        <v>0</v>
      </c>
      <c r="AK350" s="289">
        <f t="shared" si="76"/>
        <v>0</v>
      </c>
      <c r="AL350" s="289">
        <f t="shared" si="76"/>
        <v>0</v>
      </c>
      <c r="AM350" s="289">
        <f t="shared" si="76"/>
        <v>0</v>
      </c>
      <c r="AN350" s="289">
        <f t="shared" si="76"/>
        <v>0</v>
      </c>
      <c r="AO350" s="289">
        <f t="shared" si="76"/>
        <v>0</v>
      </c>
      <c r="AP350" s="289">
        <f t="shared" si="76"/>
        <v>0</v>
      </c>
      <c r="AQ350" s="289">
        <f t="shared" si="76"/>
        <v>0</v>
      </c>
      <c r="AR350" s="289">
        <f t="shared" si="76"/>
        <v>0</v>
      </c>
      <c r="AS350" s="289">
        <f t="shared" si="76"/>
        <v>0</v>
      </c>
      <c r="AT350" s="289">
        <f t="shared" si="76"/>
        <v>0</v>
      </c>
      <c r="AU350" s="289">
        <f t="shared" si="76"/>
        <v>0</v>
      </c>
      <c r="AV350" s="289">
        <f t="shared" si="76"/>
        <v>0</v>
      </c>
      <c r="AW350" s="289">
        <f t="shared" si="76"/>
        <v>0</v>
      </c>
      <c r="AX350" s="289">
        <f t="shared" si="76"/>
        <v>0</v>
      </c>
      <c r="AY350" s="289">
        <f t="shared" si="76"/>
        <v>0</v>
      </c>
      <c r="AZ350" s="289">
        <f t="shared" si="76"/>
        <v>0</v>
      </c>
      <c r="BA350" s="289">
        <f t="shared" si="76"/>
        <v>0</v>
      </c>
      <c r="BB350" s="289">
        <f t="shared" si="76"/>
        <v>0</v>
      </c>
      <c r="BC350" s="289">
        <f t="shared" si="76"/>
        <v>0</v>
      </c>
      <c r="BD350" s="289">
        <f t="shared" si="76"/>
        <v>0</v>
      </c>
      <c r="BE350" s="289">
        <f t="shared" si="76"/>
        <v>0</v>
      </c>
      <c r="BF350" s="289">
        <f t="shared" si="76"/>
        <v>0</v>
      </c>
      <c r="BG350" s="289">
        <f t="shared" si="76"/>
        <v>0</v>
      </c>
      <c r="BH350" s="289">
        <f t="shared" si="76"/>
        <v>0</v>
      </c>
      <c r="BI350" s="289">
        <f t="shared" si="76"/>
        <v>0</v>
      </c>
      <c r="BJ350" s="289">
        <f t="shared" si="76"/>
        <v>0</v>
      </c>
      <c r="BK350" s="289">
        <f t="shared" si="76"/>
        <v>0</v>
      </c>
      <c r="BL350" s="289">
        <f t="shared" si="76"/>
        <v>0</v>
      </c>
      <c r="BM350" s="289">
        <f t="shared" si="76"/>
        <v>0</v>
      </c>
      <c r="BN350" s="289">
        <f t="shared" si="76"/>
        <v>0</v>
      </c>
      <c r="BO350" s="289">
        <f t="shared" si="76"/>
        <v>0</v>
      </c>
      <c r="BP350" s="289">
        <f t="shared" si="76"/>
        <v>0</v>
      </c>
      <c r="BQ350" s="289">
        <f t="shared" si="76"/>
        <v>0</v>
      </c>
      <c r="BR350" s="289">
        <f t="shared" si="76"/>
        <v>0</v>
      </c>
      <c r="BS350" s="289">
        <f t="shared" si="76"/>
        <v>0</v>
      </c>
      <c r="BT350" s="289">
        <f t="shared" si="76"/>
        <v>0</v>
      </c>
      <c r="BU350" s="289">
        <f t="shared" si="76"/>
        <v>0</v>
      </c>
      <c r="BV350" s="289">
        <f t="shared" si="76"/>
        <v>0</v>
      </c>
      <c r="BW350" s="289">
        <f t="shared" si="76"/>
        <v>0</v>
      </c>
      <c r="BX350" s="289">
        <f t="shared" si="72"/>
        <v>0</v>
      </c>
      <c r="BY350" s="289">
        <f t="shared" si="70"/>
        <v>0</v>
      </c>
      <c r="CA350" s="289" t="e">
        <f>CA186-#REF!</f>
        <v>#REF!</v>
      </c>
      <c r="CB350" s="289">
        <f t="shared" si="71"/>
        <v>0</v>
      </c>
    </row>
    <row r="351" spans="13:80" hidden="1" x14ac:dyDescent="0.35">
      <c r="M351" s="289">
        <f t="shared" si="75"/>
        <v>0</v>
      </c>
      <c r="N351" s="289">
        <f t="shared" si="75"/>
        <v>0</v>
      </c>
      <c r="O351" s="289">
        <f t="shared" si="75"/>
        <v>0</v>
      </c>
      <c r="P351" s="289">
        <f t="shared" si="75"/>
        <v>0</v>
      </c>
      <c r="Q351" s="289">
        <f t="shared" si="75"/>
        <v>0</v>
      </c>
      <c r="R351" s="289">
        <f t="shared" si="75"/>
        <v>0</v>
      </c>
      <c r="S351" s="289">
        <f t="shared" si="75"/>
        <v>0</v>
      </c>
      <c r="T351" s="289">
        <f t="shared" si="75"/>
        <v>0</v>
      </c>
      <c r="U351" s="289">
        <f t="shared" si="75"/>
        <v>0</v>
      </c>
      <c r="V351" s="289">
        <f t="shared" si="75"/>
        <v>0</v>
      </c>
      <c r="W351" s="289">
        <f t="shared" si="75"/>
        <v>0</v>
      </c>
      <c r="X351" s="289">
        <f t="shared" si="75"/>
        <v>0</v>
      </c>
      <c r="Y351" s="289">
        <f t="shared" si="75"/>
        <v>0</v>
      </c>
      <c r="Z351" s="289">
        <f t="shared" si="75"/>
        <v>0</v>
      </c>
      <c r="AA351" s="289">
        <f t="shared" si="75"/>
        <v>0</v>
      </c>
      <c r="AB351" s="289">
        <f t="shared" si="75"/>
        <v>0</v>
      </c>
      <c r="AC351" s="289">
        <f t="shared" si="77"/>
        <v>0</v>
      </c>
      <c r="AD351" s="289">
        <f t="shared" si="77"/>
        <v>0</v>
      </c>
      <c r="AE351" s="289">
        <f t="shared" si="76"/>
        <v>0</v>
      </c>
      <c r="AF351" s="289">
        <f t="shared" si="76"/>
        <v>0</v>
      </c>
      <c r="AG351" s="289">
        <f t="shared" si="76"/>
        <v>0</v>
      </c>
      <c r="AH351" s="289">
        <f t="shared" si="76"/>
        <v>0</v>
      </c>
      <c r="AI351" s="289">
        <f t="shared" si="76"/>
        <v>0</v>
      </c>
      <c r="AJ351" s="289">
        <f t="shared" si="76"/>
        <v>0</v>
      </c>
      <c r="AK351" s="289">
        <f t="shared" si="76"/>
        <v>0</v>
      </c>
      <c r="AL351" s="289">
        <f t="shared" si="76"/>
        <v>0</v>
      </c>
      <c r="AM351" s="289">
        <f t="shared" si="76"/>
        <v>0</v>
      </c>
      <c r="AN351" s="289">
        <f t="shared" si="76"/>
        <v>0</v>
      </c>
      <c r="AO351" s="289">
        <f t="shared" si="76"/>
        <v>0</v>
      </c>
      <c r="AP351" s="289">
        <f t="shared" si="76"/>
        <v>0</v>
      </c>
      <c r="AQ351" s="289">
        <f t="shared" si="76"/>
        <v>0</v>
      </c>
      <c r="AR351" s="289">
        <f t="shared" si="76"/>
        <v>0</v>
      </c>
      <c r="AS351" s="289">
        <f t="shared" si="76"/>
        <v>0</v>
      </c>
      <c r="AT351" s="289">
        <f t="shared" si="76"/>
        <v>0</v>
      </c>
      <c r="AU351" s="289">
        <f t="shared" si="76"/>
        <v>0</v>
      </c>
      <c r="AV351" s="289">
        <f t="shared" si="76"/>
        <v>0</v>
      </c>
      <c r="AW351" s="289">
        <f t="shared" si="76"/>
        <v>0</v>
      </c>
      <c r="AX351" s="289">
        <f t="shared" si="76"/>
        <v>0</v>
      </c>
      <c r="AY351" s="289">
        <f t="shared" si="76"/>
        <v>0</v>
      </c>
      <c r="AZ351" s="289">
        <f t="shared" si="76"/>
        <v>0</v>
      </c>
      <c r="BA351" s="289">
        <f t="shared" si="76"/>
        <v>0</v>
      </c>
      <c r="BB351" s="289">
        <f t="shared" si="76"/>
        <v>0</v>
      </c>
      <c r="BC351" s="289">
        <f t="shared" si="76"/>
        <v>0</v>
      </c>
      <c r="BD351" s="289">
        <f t="shared" si="76"/>
        <v>0</v>
      </c>
      <c r="BE351" s="289">
        <f t="shared" si="76"/>
        <v>0</v>
      </c>
      <c r="BF351" s="289">
        <f t="shared" si="76"/>
        <v>0</v>
      </c>
      <c r="BG351" s="289">
        <f t="shared" si="76"/>
        <v>0</v>
      </c>
      <c r="BH351" s="289">
        <f t="shared" si="76"/>
        <v>0</v>
      </c>
      <c r="BI351" s="289">
        <f t="shared" si="76"/>
        <v>0</v>
      </c>
      <c r="BJ351" s="289">
        <f t="shared" si="76"/>
        <v>0</v>
      </c>
      <c r="BK351" s="289">
        <f t="shared" si="76"/>
        <v>-20297</v>
      </c>
      <c r="BL351" s="289">
        <f t="shared" si="76"/>
        <v>0</v>
      </c>
      <c r="BM351" s="289">
        <f t="shared" si="76"/>
        <v>0</v>
      </c>
      <c r="BN351" s="289">
        <f t="shared" si="76"/>
        <v>0</v>
      </c>
      <c r="BO351" s="289">
        <f t="shared" si="76"/>
        <v>0</v>
      </c>
      <c r="BP351" s="289">
        <f t="shared" si="76"/>
        <v>0</v>
      </c>
      <c r="BQ351" s="289">
        <f t="shared" si="76"/>
        <v>0</v>
      </c>
      <c r="BR351" s="289">
        <f t="shared" si="76"/>
        <v>0</v>
      </c>
      <c r="BS351" s="289">
        <f t="shared" si="76"/>
        <v>0</v>
      </c>
      <c r="BT351" s="289">
        <f t="shared" si="76"/>
        <v>0</v>
      </c>
      <c r="BU351" s="289">
        <f t="shared" si="76"/>
        <v>0</v>
      </c>
      <c r="BV351" s="289">
        <f t="shared" si="76"/>
        <v>0</v>
      </c>
      <c r="BW351" s="289">
        <f t="shared" si="76"/>
        <v>0</v>
      </c>
      <c r="BX351" s="289">
        <f t="shared" si="72"/>
        <v>0</v>
      </c>
      <c r="BY351" s="289">
        <f t="shared" si="70"/>
        <v>0</v>
      </c>
      <c r="CA351" s="289" t="e">
        <f>CA187-#REF!</f>
        <v>#REF!</v>
      </c>
      <c r="CB351" s="289">
        <f t="shared" si="71"/>
        <v>0</v>
      </c>
    </row>
    <row r="352" spans="13:80" hidden="1" x14ac:dyDescent="0.35">
      <c r="M352" s="289">
        <f t="shared" si="75"/>
        <v>0</v>
      </c>
      <c r="N352" s="289">
        <f t="shared" si="75"/>
        <v>0</v>
      </c>
      <c r="O352" s="289">
        <f t="shared" si="75"/>
        <v>0</v>
      </c>
      <c r="P352" s="289">
        <f t="shared" si="75"/>
        <v>0</v>
      </c>
      <c r="Q352" s="289">
        <f t="shared" si="75"/>
        <v>0</v>
      </c>
      <c r="R352" s="289">
        <f t="shared" si="75"/>
        <v>0</v>
      </c>
      <c r="S352" s="289">
        <f t="shared" si="75"/>
        <v>0</v>
      </c>
      <c r="T352" s="289">
        <f t="shared" si="75"/>
        <v>0</v>
      </c>
      <c r="U352" s="289">
        <f t="shared" si="75"/>
        <v>0</v>
      </c>
      <c r="V352" s="289">
        <f t="shared" si="75"/>
        <v>0</v>
      </c>
      <c r="W352" s="289">
        <f t="shared" si="75"/>
        <v>0</v>
      </c>
      <c r="X352" s="289">
        <f t="shared" si="75"/>
        <v>0</v>
      </c>
      <c r="Y352" s="289">
        <f t="shared" si="75"/>
        <v>0</v>
      </c>
      <c r="Z352" s="289">
        <f t="shared" si="75"/>
        <v>0</v>
      </c>
      <c r="AA352" s="289">
        <f t="shared" si="75"/>
        <v>0</v>
      </c>
      <c r="AB352" s="289">
        <f t="shared" si="75"/>
        <v>0</v>
      </c>
      <c r="AC352" s="289">
        <f t="shared" si="77"/>
        <v>0</v>
      </c>
      <c r="AD352" s="289">
        <f t="shared" si="77"/>
        <v>0</v>
      </c>
      <c r="AE352" s="289">
        <f t="shared" si="76"/>
        <v>0</v>
      </c>
      <c r="AF352" s="289">
        <f t="shared" si="76"/>
        <v>0</v>
      </c>
      <c r="AG352" s="289">
        <f t="shared" si="76"/>
        <v>0</v>
      </c>
      <c r="AH352" s="289">
        <f t="shared" si="76"/>
        <v>0</v>
      </c>
      <c r="AI352" s="289">
        <f t="shared" si="76"/>
        <v>0</v>
      </c>
      <c r="AJ352" s="289">
        <f t="shared" si="76"/>
        <v>0</v>
      </c>
      <c r="AK352" s="289">
        <f t="shared" si="76"/>
        <v>0</v>
      </c>
      <c r="AL352" s="289">
        <f t="shared" si="76"/>
        <v>0</v>
      </c>
      <c r="AM352" s="289">
        <f t="shared" si="76"/>
        <v>0</v>
      </c>
      <c r="AN352" s="289">
        <f t="shared" si="76"/>
        <v>0</v>
      </c>
      <c r="AO352" s="289">
        <f t="shared" si="76"/>
        <v>0</v>
      </c>
      <c r="AP352" s="289">
        <f t="shared" si="76"/>
        <v>0</v>
      </c>
      <c r="AQ352" s="289">
        <f t="shared" si="76"/>
        <v>0</v>
      </c>
      <c r="AR352" s="289">
        <f t="shared" si="76"/>
        <v>0</v>
      </c>
      <c r="AS352" s="289">
        <f t="shared" si="76"/>
        <v>0</v>
      </c>
      <c r="AT352" s="289">
        <f t="shared" si="76"/>
        <v>0</v>
      </c>
      <c r="AU352" s="289">
        <f t="shared" si="76"/>
        <v>0</v>
      </c>
      <c r="AV352" s="289">
        <f t="shared" si="76"/>
        <v>0</v>
      </c>
      <c r="AW352" s="289">
        <f t="shared" si="76"/>
        <v>0</v>
      </c>
      <c r="AX352" s="289">
        <f t="shared" si="76"/>
        <v>0</v>
      </c>
      <c r="AY352" s="289">
        <f t="shared" si="76"/>
        <v>0</v>
      </c>
      <c r="AZ352" s="289">
        <f t="shared" si="76"/>
        <v>0</v>
      </c>
      <c r="BA352" s="289">
        <f t="shared" si="76"/>
        <v>0</v>
      </c>
      <c r="BB352" s="289">
        <f t="shared" si="76"/>
        <v>0</v>
      </c>
      <c r="BC352" s="289">
        <f t="shared" si="76"/>
        <v>0</v>
      </c>
      <c r="BD352" s="289">
        <f t="shared" si="76"/>
        <v>0</v>
      </c>
      <c r="BE352" s="289">
        <f t="shared" si="76"/>
        <v>0</v>
      </c>
      <c r="BF352" s="289">
        <f t="shared" si="76"/>
        <v>0</v>
      </c>
      <c r="BG352" s="289">
        <f t="shared" si="76"/>
        <v>0</v>
      </c>
      <c r="BH352" s="289">
        <f t="shared" si="76"/>
        <v>0</v>
      </c>
      <c r="BI352" s="289">
        <f t="shared" si="76"/>
        <v>0</v>
      </c>
      <c r="BJ352" s="289">
        <f t="shared" si="76"/>
        <v>0</v>
      </c>
      <c r="BK352" s="289">
        <f t="shared" si="76"/>
        <v>-20297</v>
      </c>
      <c r="BL352" s="289">
        <f t="shared" si="76"/>
        <v>0</v>
      </c>
      <c r="BM352" s="289">
        <f t="shared" si="76"/>
        <v>0</v>
      </c>
      <c r="BN352" s="289">
        <f t="shared" si="76"/>
        <v>0</v>
      </c>
      <c r="BO352" s="289">
        <f t="shared" si="76"/>
        <v>0</v>
      </c>
      <c r="BP352" s="289">
        <f t="shared" si="76"/>
        <v>0</v>
      </c>
      <c r="BQ352" s="289">
        <f t="shared" si="76"/>
        <v>0</v>
      </c>
      <c r="BR352" s="289">
        <f t="shared" si="76"/>
        <v>0</v>
      </c>
      <c r="BS352" s="289">
        <f t="shared" si="76"/>
        <v>0</v>
      </c>
      <c r="BT352" s="289">
        <f t="shared" si="76"/>
        <v>0</v>
      </c>
      <c r="BU352" s="289">
        <f t="shared" si="76"/>
        <v>0</v>
      </c>
      <c r="BV352" s="289">
        <f t="shared" si="76"/>
        <v>0</v>
      </c>
      <c r="BW352" s="289">
        <f t="shared" si="76"/>
        <v>0</v>
      </c>
      <c r="BX352" s="289">
        <f t="shared" si="72"/>
        <v>0</v>
      </c>
      <c r="BY352" s="289">
        <f t="shared" si="70"/>
        <v>0</v>
      </c>
      <c r="CA352" s="289" t="e">
        <f>CA188-#REF!</f>
        <v>#REF!</v>
      </c>
      <c r="CB352" s="289">
        <f t="shared" si="71"/>
        <v>0</v>
      </c>
    </row>
    <row r="353" spans="13:80" hidden="1" x14ac:dyDescent="0.35">
      <c r="M353" s="289">
        <f t="shared" si="75"/>
        <v>0</v>
      </c>
      <c r="N353" s="289">
        <f t="shared" si="75"/>
        <v>0</v>
      </c>
      <c r="O353" s="289">
        <f t="shared" si="75"/>
        <v>0</v>
      </c>
      <c r="P353" s="289">
        <f t="shared" si="75"/>
        <v>0</v>
      </c>
      <c r="Q353" s="289">
        <f t="shared" si="75"/>
        <v>0</v>
      </c>
      <c r="R353" s="289">
        <f t="shared" si="75"/>
        <v>0</v>
      </c>
      <c r="S353" s="289">
        <f t="shared" si="75"/>
        <v>0</v>
      </c>
      <c r="T353" s="289">
        <f t="shared" si="75"/>
        <v>0</v>
      </c>
      <c r="U353" s="289">
        <f t="shared" si="75"/>
        <v>0</v>
      </c>
      <c r="V353" s="289">
        <f t="shared" si="75"/>
        <v>0</v>
      </c>
      <c r="W353" s="289">
        <f t="shared" si="75"/>
        <v>0</v>
      </c>
      <c r="X353" s="289">
        <f t="shared" si="75"/>
        <v>0</v>
      </c>
      <c r="Y353" s="289">
        <f t="shared" si="75"/>
        <v>0</v>
      </c>
      <c r="Z353" s="289">
        <f t="shared" si="75"/>
        <v>0</v>
      </c>
      <c r="AA353" s="289">
        <f t="shared" si="75"/>
        <v>0</v>
      </c>
      <c r="AB353" s="289">
        <f t="shared" si="75"/>
        <v>0</v>
      </c>
      <c r="AC353" s="289">
        <f t="shared" si="77"/>
        <v>0</v>
      </c>
      <c r="AD353" s="289">
        <f t="shared" si="77"/>
        <v>0</v>
      </c>
      <c r="AE353" s="289">
        <f t="shared" si="76"/>
        <v>0</v>
      </c>
      <c r="AF353" s="289">
        <f t="shared" si="76"/>
        <v>0</v>
      </c>
      <c r="AG353" s="289">
        <f t="shared" si="76"/>
        <v>0</v>
      </c>
      <c r="AH353" s="289">
        <f t="shared" si="76"/>
        <v>0</v>
      </c>
      <c r="AI353" s="289">
        <f t="shared" si="76"/>
        <v>0</v>
      </c>
      <c r="AJ353" s="289">
        <f t="shared" si="76"/>
        <v>0</v>
      </c>
      <c r="AK353" s="289">
        <f t="shared" si="76"/>
        <v>0</v>
      </c>
      <c r="AL353" s="289">
        <f t="shared" si="76"/>
        <v>0</v>
      </c>
      <c r="AM353" s="289">
        <f t="shared" si="76"/>
        <v>0</v>
      </c>
      <c r="AN353" s="289">
        <f t="shared" si="76"/>
        <v>0</v>
      </c>
      <c r="AO353" s="289">
        <f t="shared" si="76"/>
        <v>0</v>
      </c>
      <c r="AP353" s="289">
        <f t="shared" si="76"/>
        <v>0</v>
      </c>
      <c r="AQ353" s="289">
        <f t="shared" si="76"/>
        <v>0</v>
      </c>
      <c r="AR353" s="289">
        <f t="shared" si="76"/>
        <v>0</v>
      </c>
      <c r="AS353" s="289">
        <f t="shared" si="76"/>
        <v>0</v>
      </c>
      <c r="AT353" s="289">
        <f t="shared" si="76"/>
        <v>0</v>
      </c>
      <c r="AU353" s="289">
        <f t="shared" si="76"/>
        <v>0</v>
      </c>
      <c r="AV353" s="289">
        <f t="shared" si="76"/>
        <v>0</v>
      </c>
      <c r="AW353" s="289">
        <f t="shared" si="76"/>
        <v>0</v>
      </c>
      <c r="AX353" s="289">
        <f t="shared" si="76"/>
        <v>0</v>
      </c>
      <c r="AY353" s="289">
        <f t="shared" si="76"/>
        <v>0</v>
      </c>
      <c r="AZ353" s="289">
        <f t="shared" si="76"/>
        <v>0</v>
      </c>
      <c r="BA353" s="289">
        <f t="shared" si="76"/>
        <v>0</v>
      </c>
      <c r="BB353" s="289">
        <f t="shared" si="76"/>
        <v>0</v>
      </c>
      <c r="BC353" s="289">
        <f t="shared" si="76"/>
        <v>0</v>
      </c>
      <c r="BD353" s="289">
        <f t="shared" si="76"/>
        <v>0</v>
      </c>
      <c r="BE353" s="289">
        <f t="shared" si="76"/>
        <v>0</v>
      </c>
      <c r="BF353" s="289">
        <f t="shared" si="76"/>
        <v>0</v>
      </c>
      <c r="BG353" s="289">
        <f t="shared" si="76"/>
        <v>0</v>
      </c>
      <c r="BH353" s="289">
        <f t="shared" si="76"/>
        <v>0</v>
      </c>
      <c r="BI353" s="289">
        <f t="shared" ref="BI353:BW355" si="78">BI189-EA189</f>
        <v>0</v>
      </c>
      <c r="BJ353" s="289">
        <f t="shared" si="78"/>
        <v>0</v>
      </c>
      <c r="BK353" s="289">
        <f t="shared" si="78"/>
        <v>0</v>
      </c>
      <c r="BL353" s="289">
        <f t="shared" si="78"/>
        <v>0</v>
      </c>
      <c r="BM353" s="289">
        <f t="shared" si="78"/>
        <v>0</v>
      </c>
      <c r="BN353" s="289">
        <f t="shared" si="78"/>
        <v>0</v>
      </c>
      <c r="BO353" s="289">
        <f t="shared" si="78"/>
        <v>0</v>
      </c>
      <c r="BP353" s="289">
        <f t="shared" si="78"/>
        <v>0</v>
      </c>
      <c r="BQ353" s="289">
        <f t="shared" si="78"/>
        <v>0</v>
      </c>
      <c r="BR353" s="289">
        <f t="shared" si="78"/>
        <v>0</v>
      </c>
      <c r="BS353" s="289">
        <f t="shared" si="78"/>
        <v>0</v>
      </c>
      <c r="BT353" s="289">
        <f t="shared" si="78"/>
        <v>0</v>
      </c>
      <c r="BU353" s="289">
        <f t="shared" si="78"/>
        <v>0</v>
      </c>
      <c r="BV353" s="289">
        <f t="shared" si="78"/>
        <v>0</v>
      </c>
      <c r="BW353" s="289">
        <f t="shared" si="78"/>
        <v>0</v>
      </c>
      <c r="BX353" s="289">
        <f t="shared" si="72"/>
        <v>0</v>
      </c>
      <c r="BY353" s="289">
        <f t="shared" si="70"/>
        <v>0</v>
      </c>
      <c r="CA353" s="289" t="e">
        <f>CA189-#REF!</f>
        <v>#REF!</v>
      </c>
      <c r="CB353" s="289">
        <f t="shared" si="71"/>
        <v>0</v>
      </c>
    </row>
    <row r="354" spans="13:80" hidden="1" x14ac:dyDescent="0.35">
      <c r="M354" s="289">
        <f t="shared" si="75"/>
        <v>-243596</v>
      </c>
      <c r="N354" s="289">
        <f t="shared" si="75"/>
        <v>0</v>
      </c>
      <c r="O354" s="289">
        <f t="shared" si="75"/>
        <v>0</v>
      </c>
      <c r="P354" s="289">
        <f t="shared" si="75"/>
        <v>0</v>
      </c>
      <c r="Q354" s="289">
        <f t="shared" si="75"/>
        <v>0</v>
      </c>
      <c r="R354" s="289">
        <f t="shared" si="75"/>
        <v>0</v>
      </c>
      <c r="S354" s="289">
        <f t="shared" si="75"/>
        <v>0</v>
      </c>
      <c r="T354" s="289">
        <f t="shared" si="75"/>
        <v>0</v>
      </c>
      <c r="U354" s="289">
        <f t="shared" si="75"/>
        <v>0</v>
      </c>
      <c r="V354" s="289">
        <f t="shared" si="75"/>
        <v>0</v>
      </c>
      <c r="W354" s="289">
        <f t="shared" si="75"/>
        <v>-799388</v>
      </c>
      <c r="X354" s="289">
        <f t="shared" si="75"/>
        <v>0</v>
      </c>
      <c r="Y354" s="289">
        <f t="shared" si="75"/>
        <v>0</v>
      </c>
      <c r="Z354" s="289">
        <f t="shared" si="75"/>
        <v>0</v>
      </c>
      <c r="AA354" s="289">
        <f t="shared" si="75"/>
        <v>0</v>
      </c>
      <c r="AB354" s="289">
        <f t="shared" si="75"/>
        <v>-131115</v>
      </c>
      <c r="AC354" s="289">
        <f t="shared" si="77"/>
        <v>0</v>
      </c>
      <c r="AD354" s="289">
        <f t="shared" si="77"/>
        <v>0</v>
      </c>
      <c r="AE354" s="289">
        <f t="shared" si="77"/>
        <v>0</v>
      </c>
      <c r="AF354" s="289">
        <f t="shared" si="77"/>
        <v>0</v>
      </c>
      <c r="AG354" s="289">
        <f t="shared" si="77"/>
        <v>-266286</v>
      </c>
      <c r="AH354" s="289">
        <f t="shared" si="77"/>
        <v>0</v>
      </c>
      <c r="AI354" s="289">
        <f t="shared" si="77"/>
        <v>0</v>
      </c>
      <c r="AJ354" s="289">
        <f t="shared" si="77"/>
        <v>0</v>
      </c>
      <c r="AK354" s="289">
        <f t="shared" si="77"/>
        <v>0</v>
      </c>
      <c r="AL354" s="289">
        <f t="shared" si="77"/>
        <v>0</v>
      </c>
      <c r="AM354" s="289">
        <f t="shared" si="77"/>
        <v>0</v>
      </c>
      <c r="AN354" s="289">
        <f t="shared" si="77"/>
        <v>0</v>
      </c>
      <c r="AO354" s="289">
        <f t="shared" si="77"/>
        <v>0</v>
      </c>
      <c r="AP354" s="289">
        <f t="shared" si="77"/>
        <v>0</v>
      </c>
      <c r="AQ354" s="289">
        <f t="shared" si="77"/>
        <v>0</v>
      </c>
      <c r="AR354" s="289">
        <f t="shared" si="77"/>
        <v>0</v>
      </c>
      <c r="AS354" s="289">
        <f t="shared" ref="AS354:BH355" si="79">AS190-DK190</f>
        <v>0</v>
      </c>
      <c r="AT354" s="289">
        <f t="shared" si="79"/>
        <v>0</v>
      </c>
      <c r="AU354" s="289">
        <f t="shared" si="79"/>
        <v>0</v>
      </c>
      <c r="AV354" s="289">
        <f t="shared" si="79"/>
        <v>0</v>
      </c>
      <c r="AW354" s="289">
        <f t="shared" si="79"/>
        <v>0</v>
      </c>
      <c r="AX354" s="289">
        <f t="shared" si="79"/>
        <v>0</v>
      </c>
      <c r="AY354" s="289">
        <f t="shared" si="79"/>
        <v>0</v>
      </c>
      <c r="AZ354" s="289">
        <f t="shared" si="79"/>
        <v>0</v>
      </c>
      <c r="BA354" s="289">
        <f t="shared" si="79"/>
        <v>0</v>
      </c>
      <c r="BB354" s="289">
        <f t="shared" si="79"/>
        <v>0</v>
      </c>
      <c r="BC354" s="289">
        <f t="shared" si="79"/>
        <v>0</v>
      </c>
      <c r="BD354" s="289">
        <f t="shared" si="79"/>
        <v>0</v>
      </c>
      <c r="BE354" s="289">
        <f t="shared" si="79"/>
        <v>0</v>
      </c>
      <c r="BF354" s="289">
        <f t="shared" si="79"/>
        <v>0</v>
      </c>
      <c r="BG354" s="289">
        <f t="shared" si="79"/>
        <v>0</v>
      </c>
      <c r="BH354" s="289">
        <f t="shared" si="79"/>
        <v>0</v>
      </c>
      <c r="BI354" s="289">
        <f t="shared" si="78"/>
        <v>0</v>
      </c>
      <c r="BJ354" s="289">
        <f t="shared" si="78"/>
        <v>0</v>
      </c>
      <c r="BK354" s="289">
        <f t="shared" si="78"/>
        <v>0</v>
      </c>
      <c r="BL354" s="289">
        <f t="shared" si="78"/>
        <v>0</v>
      </c>
      <c r="BM354" s="289">
        <f t="shared" si="78"/>
        <v>0</v>
      </c>
      <c r="BN354" s="289">
        <f t="shared" si="78"/>
        <v>0</v>
      </c>
      <c r="BO354" s="289">
        <f t="shared" si="78"/>
        <v>0</v>
      </c>
      <c r="BP354" s="289">
        <f t="shared" si="78"/>
        <v>0</v>
      </c>
      <c r="BQ354" s="289">
        <f t="shared" si="78"/>
        <v>0</v>
      </c>
      <c r="BR354" s="289">
        <f t="shared" si="78"/>
        <v>0</v>
      </c>
      <c r="BS354" s="289">
        <f t="shared" si="78"/>
        <v>0</v>
      </c>
      <c r="BT354" s="289">
        <f t="shared" si="78"/>
        <v>0</v>
      </c>
      <c r="BU354" s="289">
        <f t="shared" si="78"/>
        <v>-243596</v>
      </c>
      <c r="BV354" s="289">
        <f t="shared" si="78"/>
        <v>0</v>
      </c>
      <c r="BW354" s="289">
        <f t="shared" si="78"/>
        <v>0</v>
      </c>
      <c r="BX354" s="289">
        <f t="shared" si="72"/>
        <v>0</v>
      </c>
      <c r="BY354" s="289">
        <f t="shared" si="70"/>
        <v>0</v>
      </c>
      <c r="CA354" s="289" t="e">
        <f>CA190-#REF!</f>
        <v>#REF!</v>
      </c>
      <c r="CB354" s="289">
        <f t="shared" si="71"/>
        <v>0</v>
      </c>
    </row>
    <row r="355" spans="13:80" hidden="1" x14ac:dyDescent="0.35">
      <c r="M355" s="289">
        <f t="shared" si="75"/>
        <v>-243596</v>
      </c>
      <c r="N355" s="289">
        <f t="shared" si="75"/>
        <v>0</v>
      </c>
      <c r="O355" s="289">
        <f t="shared" si="75"/>
        <v>0</v>
      </c>
      <c r="P355" s="289">
        <f t="shared" si="75"/>
        <v>0</v>
      </c>
      <c r="Q355" s="289">
        <f t="shared" si="75"/>
        <v>0</v>
      </c>
      <c r="R355" s="289">
        <f t="shared" si="75"/>
        <v>0</v>
      </c>
      <c r="S355" s="289">
        <f t="shared" si="75"/>
        <v>0</v>
      </c>
      <c r="T355" s="289">
        <f t="shared" si="75"/>
        <v>0</v>
      </c>
      <c r="U355" s="289">
        <f t="shared" si="75"/>
        <v>0</v>
      </c>
      <c r="V355" s="289">
        <f t="shared" si="75"/>
        <v>0</v>
      </c>
      <c r="W355" s="289">
        <f t="shared" si="75"/>
        <v>-799388</v>
      </c>
      <c r="X355" s="289">
        <f t="shared" si="75"/>
        <v>0</v>
      </c>
      <c r="Y355" s="289">
        <f t="shared" si="75"/>
        <v>0</v>
      </c>
      <c r="Z355" s="289">
        <f t="shared" si="75"/>
        <v>0</v>
      </c>
      <c r="AA355" s="289">
        <f t="shared" si="75"/>
        <v>0</v>
      </c>
      <c r="AB355" s="289">
        <f t="shared" si="75"/>
        <v>-131115</v>
      </c>
      <c r="AC355" s="289">
        <f t="shared" si="77"/>
        <v>0</v>
      </c>
      <c r="AD355" s="289">
        <f t="shared" si="77"/>
        <v>0</v>
      </c>
      <c r="AE355" s="289">
        <f t="shared" si="77"/>
        <v>0</v>
      </c>
      <c r="AF355" s="289">
        <f t="shared" si="77"/>
        <v>0</v>
      </c>
      <c r="AG355" s="289">
        <f t="shared" si="77"/>
        <v>-266286</v>
      </c>
      <c r="AH355" s="289">
        <f t="shared" si="77"/>
        <v>0</v>
      </c>
      <c r="AI355" s="289">
        <f t="shared" si="77"/>
        <v>0</v>
      </c>
      <c r="AJ355" s="289">
        <f t="shared" si="77"/>
        <v>0</v>
      </c>
      <c r="AK355" s="289">
        <f t="shared" si="77"/>
        <v>0</v>
      </c>
      <c r="AL355" s="289">
        <f t="shared" si="77"/>
        <v>0</v>
      </c>
      <c r="AM355" s="289">
        <f t="shared" si="77"/>
        <v>0</v>
      </c>
      <c r="AN355" s="289">
        <f t="shared" si="77"/>
        <v>0</v>
      </c>
      <c r="AO355" s="289">
        <f t="shared" si="77"/>
        <v>0</v>
      </c>
      <c r="AP355" s="289">
        <f t="shared" si="77"/>
        <v>0</v>
      </c>
      <c r="AQ355" s="289">
        <f t="shared" si="77"/>
        <v>0</v>
      </c>
      <c r="AR355" s="289">
        <f t="shared" si="77"/>
        <v>0</v>
      </c>
      <c r="AS355" s="289">
        <f t="shared" si="79"/>
        <v>0</v>
      </c>
      <c r="AT355" s="289">
        <f t="shared" si="79"/>
        <v>0</v>
      </c>
      <c r="AU355" s="289">
        <f t="shared" si="79"/>
        <v>0</v>
      </c>
      <c r="AV355" s="289">
        <f t="shared" si="79"/>
        <v>0</v>
      </c>
      <c r="AW355" s="289">
        <f t="shared" si="79"/>
        <v>0</v>
      </c>
      <c r="AX355" s="289">
        <f t="shared" si="79"/>
        <v>0</v>
      </c>
      <c r="AY355" s="289">
        <f t="shared" si="79"/>
        <v>0</v>
      </c>
      <c r="AZ355" s="289">
        <f t="shared" si="79"/>
        <v>0</v>
      </c>
      <c r="BA355" s="289">
        <f t="shared" si="79"/>
        <v>0</v>
      </c>
      <c r="BB355" s="289">
        <f t="shared" si="79"/>
        <v>0</v>
      </c>
      <c r="BC355" s="289">
        <f t="shared" si="79"/>
        <v>0</v>
      </c>
      <c r="BD355" s="289">
        <f t="shared" si="79"/>
        <v>0</v>
      </c>
      <c r="BE355" s="289">
        <f t="shared" si="79"/>
        <v>0</v>
      </c>
      <c r="BF355" s="289">
        <f t="shared" si="79"/>
        <v>0</v>
      </c>
      <c r="BG355" s="289">
        <f t="shared" si="79"/>
        <v>0</v>
      </c>
      <c r="BH355" s="289">
        <f t="shared" si="79"/>
        <v>0</v>
      </c>
      <c r="BI355" s="289">
        <f t="shared" si="78"/>
        <v>0</v>
      </c>
      <c r="BJ355" s="289">
        <f t="shared" si="78"/>
        <v>0</v>
      </c>
      <c r="BK355" s="289">
        <f t="shared" si="78"/>
        <v>0</v>
      </c>
      <c r="BL355" s="289">
        <f t="shared" si="78"/>
        <v>0</v>
      </c>
      <c r="BM355" s="289">
        <f t="shared" si="78"/>
        <v>0</v>
      </c>
      <c r="BN355" s="289">
        <f t="shared" si="78"/>
        <v>0</v>
      </c>
      <c r="BO355" s="289">
        <f t="shared" si="78"/>
        <v>0</v>
      </c>
      <c r="BP355" s="289">
        <f t="shared" si="78"/>
        <v>0</v>
      </c>
      <c r="BQ355" s="289">
        <f t="shared" si="78"/>
        <v>0</v>
      </c>
      <c r="BR355" s="289">
        <f t="shared" si="78"/>
        <v>0</v>
      </c>
      <c r="BS355" s="289">
        <f t="shared" si="78"/>
        <v>0</v>
      </c>
      <c r="BT355" s="289">
        <f t="shared" si="78"/>
        <v>0</v>
      </c>
      <c r="BU355" s="289">
        <f t="shared" si="78"/>
        <v>-243596</v>
      </c>
      <c r="BV355" s="289">
        <f t="shared" si="78"/>
        <v>0</v>
      </c>
      <c r="BW355" s="289">
        <f t="shared" si="78"/>
        <v>0</v>
      </c>
      <c r="BX355" s="289">
        <f t="shared" si="72"/>
        <v>0</v>
      </c>
      <c r="BY355" s="289">
        <f t="shared" si="70"/>
        <v>0</v>
      </c>
      <c r="CA355" s="289" t="e">
        <f>CA191-#REF!</f>
        <v>#REF!</v>
      </c>
      <c r="CB355" s="289">
        <f t="shared" si="71"/>
        <v>0</v>
      </c>
    </row>
    <row r="356" spans="13:80" hidden="1" x14ac:dyDescent="0.35">
      <c r="M356" s="289">
        <f t="shared" ref="M356:BX359" si="80">M195-CE195</f>
        <v>0</v>
      </c>
      <c r="N356" s="289">
        <f t="shared" si="80"/>
        <v>0</v>
      </c>
      <c r="O356" s="289">
        <f t="shared" si="80"/>
        <v>0</v>
      </c>
      <c r="P356" s="289">
        <f t="shared" si="80"/>
        <v>0</v>
      </c>
      <c r="Q356" s="289">
        <f t="shared" si="80"/>
        <v>0</v>
      </c>
      <c r="R356" s="289">
        <f t="shared" si="80"/>
        <v>0</v>
      </c>
      <c r="S356" s="289">
        <f t="shared" si="80"/>
        <v>0</v>
      </c>
      <c r="T356" s="289">
        <f t="shared" si="80"/>
        <v>0</v>
      </c>
      <c r="U356" s="289">
        <f t="shared" si="80"/>
        <v>0</v>
      </c>
      <c r="V356" s="289">
        <f t="shared" si="80"/>
        <v>0</v>
      </c>
      <c r="W356" s="289">
        <f t="shared" si="80"/>
        <v>0</v>
      </c>
      <c r="X356" s="289">
        <f t="shared" si="80"/>
        <v>0</v>
      </c>
      <c r="Y356" s="289">
        <f t="shared" si="80"/>
        <v>0</v>
      </c>
      <c r="Z356" s="289">
        <f t="shared" si="80"/>
        <v>0</v>
      </c>
      <c r="AA356" s="289">
        <f t="shared" si="80"/>
        <v>0</v>
      </c>
      <c r="AB356" s="289">
        <f t="shared" si="80"/>
        <v>0</v>
      </c>
      <c r="AC356" s="289">
        <f t="shared" si="80"/>
        <v>0</v>
      </c>
      <c r="AD356" s="289">
        <f t="shared" si="80"/>
        <v>0</v>
      </c>
      <c r="AE356" s="289">
        <f t="shared" si="80"/>
        <v>0</v>
      </c>
      <c r="AF356" s="289">
        <f t="shared" si="80"/>
        <v>0</v>
      </c>
      <c r="AG356" s="289">
        <f t="shared" si="80"/>
        <v>0</v>
      </c>
      <c r="AH356" s="289">
        <f t="shared" si="80"/>
        <v>0</v>
      </c>
      <c r="AI356" s="289">
        <f t="shared" si="80"/>
        <v>0</v>
      </c>
      <c r="AJ356" s="289">
        <f t="shared" si="80"/>
        <v>0</v>
      </c>
      <c r="AK356" s="289">
        <f t="shared" si="80"/>
        <v>0</v>
      </c>
      <c r="AL356" s="289">
        <f t="shared" si="80"/>
        <v>0</v>
      </c>
      <c r="AM356" s="289">
        <f t="shared" si="80"/>
        <v>0</v>
      </c>
      <c r="AN356" s="289">
        <f t="shared" si="80"/>
        <v>0</v>
      </c>
      <c r="AO356" s="289">
        <f t="shared" si="80"/>
        <v>0</v>
      </c>
      <c r="AP356" s="289">
        <f t="shared" si="80"/>
        <v>0</v>
      </c>
      <c r="AQ356" s="289">
        <f t="shared" si="80"/>
        <v>0</v>
      </c>
      <c r="AR356" s="289">
        <f t="shared" si="80"/>
        <v>0</v>
      </c>
      <c r="AS356" s="289">
        <f t="shared" si="80"/>
        <v>0</v>
      </c>
      <c r="AT356" s="289">
        <f t="shared" si="80"/>
        <v>0</v>
      </c>
      <c r="AU356" s="289">
        <f t="shared" si="80"/>
        <v>0</v>
      </c>
      <c r="AV356" s="289">
        <f t="shared" si="80"/>
        <v>0</v>
      </c>
      <c r="AW356" s="289">
        <f t="shared" si="80"/>
        <v>0</v>
      </c>
      <c r="AX356" s="289">
        <f t="shared" si="80"/>
        <v>0</v>
      </c>
      <c r="AY356" s="289">
        <f t="shared" si="80"/>
        <v>0</v>
      </c>
      <c r="AZ356" s="289">
        <f t="shared" si="80"/>
        <v>0</v>
      </c>
      <c r="BA356" s="289">
        <f t="shared" si="80"/>
        <v>0</v>
      </c>
      <c r="BB356" s="289">
        <f t="shared" si="80"/>
        <v>0</v>
      </c>
      <c r="BC356" s="289">
        <f t="shared" si="80"/>
        <v>0</v>
      </c>
      <c r="BD356" s="289">
        <f t="shared" si="80"/>
        <v>0</v>
      </c>
      <c r="BE356" s="289">
        <f t="shared" si="80"/>
        <v>0</v>
      </c>
      <c r="BF356" s="289">
        <f t="shared" si="80"/>
        <v>0</v>
      </c>
      <c r="BG356" s="289">
        <f t="shared" si="80"/>
        <v>0</v>
      </c>
      <c r="BH356" s="289">
        <f t="shared" si="80"/>
        <v>0</v>
      </c>
      <c r="BI356" s="289">
        <f t="shared" si="80"/>
        <v>0</v>
      </c>
      <c r="BJ356" s="289">
        <f t="shared" si="80"/>
        <v>0</v>
      </c>
      <c r="BK356" s="289">
        <f t="shared" si="80"/>
        <v>0</v>
      </c>
      <c r="BL356" s="289">
        <f t="shared" si="80"/>
        <v>0</v>
      </c>
      <c r="BM356" s="289">
        <f t="shared" si="80"/>
        <v>0</v>
      </c>
      <c r="BN356" s="289">
        <f t="shared" si="80"/>
        <v>0</v>
      </c>
      <c r="BO356" s="289">
        <f t="shared" si="80"/>
        <v>0</v>
      </c>
      <c r="BP356" s="289">
        <f t="shared" si="80"/>
        <v>0</v>
      </c>
      <c r="BQ356" s="289">
        <f t="shared" si="80"/>
        <v>0</v>
      </c>
      <c r="BR356" s="289">
        <f t="shared" si="80"/>
        <v>0</v>
      </c>
      <c r="BS356" s="289">
        <f t="shared" si="80"/>
        <v>0</v>
      </c>
      <c r="BT356" s="289">
        <f t="shared" si="80"/>
        <v>0</v>
      </c>
      <c r="BU356" s="289">
        <f t="shared" si="80"/>
        <v>0</v>
      </c>
      <c r="BV356" s="289">
        <f t="shared" si="80"/>
        <v>0</v>
      </c>
      <c r="BW356" s="289">
        <f t="shared" si="80"/>
        <v>0</v>
      </c>
      <c r="BX356" s="289">
        <f t="shared" si="80"/>
        <v>0</v>
      </c>
      <c r="BY356" s="289">
        <f t="shared" ref="BY356:BY370" si="81">BY195-EQ195</f>
        <v>0</v>
      </c>
      <c r="CA356" s="289" t="e">
        <f>CA195-#REF!</f>
        <v>#REF!</v>
      </c>
      <c r="CB356" s="289">
        <f t="shared" ref="CB356:CB370" si="82">CB195-ES195</f>
        <v>0</v>
      </c>
    </row>
    <row r="357" spans="13:80" hidden="1" x14ac:dyDescent="0.35">
      <c r="M357" s="289">
        <f t="shared" si="80"/>
        <v>0</v>
      </c>
      <c r="N357" s="289">
        <f t="shared" si="80"/>
        <v>0</v>
      </c>
      <c r="O357" s="289">
        <f t="shared" si="80"/>
        <v>0</v>
      </c>
      <c r="P357" s="289">
        <f t="shared" si="80"/>
        <v>0</v>
      </c>
      <c r="Q357" s="289">
        <f t="shared" si="80"/>
        <v>0</v>
      </c>
      <c r="R357" s="289">
        <f t="shared" si="80"/>
        <v>0</v>
      </c>
      <c r="S357" s="289">
        <f t="shared" si="80"/>
        <v>0</v>
      </c>
      <c r="T357" s="289">
        <f t="shared" si="80"/>
        <v>0</v>
      </c>
      <c r="U357" s="289">
        <f t="shared" si="80"/>
        <v>0</v>
      </c>
      <c r="V357" s="289">
        <f t="shared" si="80"/>
        <v>0</v>
      </c>
      <c r="W357" s="289">
        <f t="shared" si="80"/>
        <v>0</v>
      </c>
      <c r="X357" s="289">
        <f t="shared" si="80"/>
        <v>0</v>
      </c>
      <c r="Y357" s="289">
        <f t="shared" si="80"/>
        <v>0</v>
      </c>
      <c r="Z357" s="289">
        <f t="shared" si="80"/>
        <v>0</v>
      </c>
      <c r="AA357" s="289">
        <f t="shared" si="80"/>
        <v>0</v>
      </c>
      <c r="AB357" s="289">
        <f t="shared" si="80"/>
        <v>0</v>
      </c>
      <c r="AC357" s="289">
        <f t="shared" si="80"/>
        <v>0</v>
      </c>
      <c r="AD357" s="289">
        <f t="shared" si="80"/>
        <v>0</v>
      </c>
      <c r="AE357" s="289">
        <f t="shared" si="80"/>
        <v>0</v>
      </c>
      <c r="AF357" s="289">
        <f t="shared" si="80"/>
        <v>0</v>
      </c>
      <c r="AG357" s="289">
        <f t="shared" si="80"/>
        <v>-283862</v>
      </c>
      <c r="AH357" s="289">
        <f t="shared" si="80"/>
        <v>0</v>
      </c>
      <c r="AI357" s="289">
        <f t="shared" si="80"/>
        <v>0</v>
      </c>
      <c r="AJ357" s="289">
        <f t="shared" si="80"/>
        <v>0</v>
      </c>
      <c r="AK357" s="289">
        <f t="shared" si="80"/>
        <v>0</v>
      </c>
      <c r="AL357" s="289">
        <f t="shared" si="80"/>
        <v>0</v>
      </c>
      <c r="AM357" s="289">
        <f t="shared" si="80"/>
        <v>0</v>
      </c>
      <c r="AN357" s="289">
        <f t="shared" si="80"/>
        <v>0</v>
      </c>
      <c r="AO357" s="289">
        <f t="shared" si="80"/>
        <v>0</v>
      </c>
      <c r="AP357" s="289">
        <f t="shared" si="80"/>
        <v>0</v>
      </c>
      <c r="AQ357" s="289">
        <f t="shared" si="80"/>
        <v>0</v>
      </c>
      <c r="AR357" s="289">
        <f t="shared" si="80"/>
        <v>0</v>
      </c>
      <c r="AS357" s="289">
        <f t="shared" si="80"/>
        <v>0</v>
      </c>
      <c r="AT357" s="289">
        <f t="shared" si="80"/>
        <v>0</v>
      </c>
      <c r="AU357" s="289">
        <f t="shared" si="80"/>
        <v>0</v>
      </c>
      <c r="AV357" s="289">
        <f t="shared" si="80"/>
        <v>0</v>
      </c>
      <c r="AW357" s="289">
        <f t="shared" si="80"/>
        <v>0</v>
      </c>
      <c r="AX357" s="289">
        <f t="shared" si="80"/>
        <v>0</v>
      </c>
      <c r="AY357" s="289">
        <f t="shared" si="80"/>
        <v>0</v>
      </c>
      <c r="AZ357" s="289">
        <f t="shared" si="80"/>
        <v>0</v>
      </c>
      <c r="BA357" s="289">
        <f t="shared" si="80"/>
        <v>0</v>
      </c>
      <c r="BB357" s="289">
        <f t="shared" si="80"/>
        <v>0</v>
      </c>
      <c r="BC357" s="289">
        <f t="shared" si="80"/>
        <v>0</v>
      </c>
      <c r="BD357" s="289">
        <f t="shared" si="80"/>
        <v>0</v>
      </c>
      <c r="BE357" s="289">
        <f t="shared" si="80"/>
        <v>0</v>
      </c>
      <c r="BF357" s="289">
        <f t="shared" si="80"/>
        <v>-10125</v>
      </c>
      <c r="BG357" s="289">
        <f t="shared" si="80"/>
        <v>0</v>
      </c>
      <c r="BH357" s="289">
        <f t="shared" si="80"/>
        <v>0</v>
      </c>
      <c r="BI357" s="289">
        <f t="shared" si="80"/>
        <v>0</v>
      </c>
      <c r="BJ357" s="289">
        <f t="shared" si="80"/>
        <v>0</v>
      </c>
      <c r="BK357" s="289">
        <f t="shared" si="80"/>
        <v>0</v>
      </c>
      <c r="BL357" s="289">
        <f t="shared" si="80"/>
        <v>0</v>
      </c>
      <c r="BM357" s="289">
        <f t="shared" si="80"/>
        <v>0</v>
      </c>
      <c r="BN357" s="289">
        <f t="shared" si="80"/>
        <v>0</v>
      </c>
      <c r="BO357" s="289">
        <f t="shared" si="80"/>
        <v>0</v>
      </c>
      <c r="BP357" s="289">
        <f t="shared" si="80"/>
        <v>0</v>
      </c>
      <c r="BQ357" s="289">
        <f t="shared" si="80"/>
        <v>0</v>
      </c>
      <c r="BR357" s="289">
        <f t="shared" si="80"/>
        <v>0</v>
      </c>
      <c r="BS357" s="289">
        <f t="shared" si="80"/>
        <v>0</v>
      </c>
      <c r="BT357" s="289">
        <f t="shared" si="80"/>
        <v>0</v>
      </c>
      <c r="BU357" s="289">
        <f t="shared" si="80"/>
        <v>0</v>
      </c>
      <c r="BV357" s="289">
        <f t="shared" si="80"/>
        <v>0</v>
      </c>
      <c r="BW357" s="289">
        <f t="shared" si="80"/>
        <v>0</v>
      </c>
      <c r="BX357" s="289">
        <f t="shared" si="80"/>
        <v>0</v>
      </c>
      <c r="BY357" s="289">
        <f t="shared" si="81"/>
        <v>0</v>
      </c>
      <c r="CA357" s="289" t="e">
        <f>CA196-#REF!</f>
        <v>#REF!</v>
      </c>
      <c r="CB357" s="289">
        <f t="shared" si="82"/>
        <v>0</v>
      </c>
    </row>
    <row r="358" spans="13:80" hidden="1" x14ac:dyDescent="0.35">
      <c r="M358" s="289">
        <f t="shared" si="80"/>
        <v>0</v>
      </c>
      <c r="N358" s="289">
        <f t="shared" si="80"/>
        <v>0</v>
      </c>
      <c r="O358" s="289">
        <f t="shared" si="80"/>
        <v>0</v>
      </c>
      <c r="P358" s="289">
        <f t="shared" si="80"/>
        <v>0</v>
      </c>
      <c r="Q358" s="289">
        <f t="shared" si="80"/>
        <v>0</v>
      </c>
      <c r="R358" s="289">
        <f t="shared" si="80"/>
        <v>0</v>
      </c>
      <c r="S358" s="289">
        <f t="shared" si="80"/>
        <v>0</v>
      </c>
      <c r="T358" s="289">
        <f t="shared" si="80"/>
        <v>0</v>
      </c>
      <c r="U358" s="289">
        <f t="shared" si="80"/>
        <v>0</v>
      </c>
      <c r="V358" s="289">
        <f t="shared" si="80"/>
        <v>0</v>
      </c>
      <c r="W358" s="289">
        <f t="shared" si="80"/>
        <v>0</v>
      </c>
      <c r="X358" s="289">
        <f t="shared" si="80"/>
        <v>0</v>
      </c>
      <c r="Y358" s="289">
        <f t="shared" si="80"/>
        <v>0</v>
      </c>
      <c r="Z358" s="289">
        <f t="shared" si="80"/>
        <v>0</v>
      </c>
      <c r="AA358" s="289">
        <f t="shared" si="80"/>
        <v>0</v>
      </c>
      <c r="AB358" s="289">
        <f t="shared" si="80"/>
        <v>0</v>
      </c>
      <c r="AC358" s="289">
        <f t="shared" si="80"/>
        <v>0</v>
      </c>
      <c r="AD358" s="289">
        <f t="shared" si="80"/>
        <v>0</v>
      </c>
      <c r="AE358" s="289">
        <f t="shared" si="80"/>
        <v>0</v>
      </c>
      <c r="AF358" s="289">
        <f t="shared" si="80"/>
        <v>0</v>
      </c>
      <c r="AG358" s="289">
        <f t="shared" si="80"/>
        <v>-283862</v>
      </c>
      <c r="AH358" s="289">
        <f t="shared" si="80"/>
        <v>0</v>
      </c>
      <c r="AI358" s="289">
        <f t="shared" si="80"/>
        <v>0</v>
      </c>
      <c r="AJ358" s="289">
        <f t="shared" si="80"/>
        <v>0</v>
      </c>
      <c r="AK358" s="289">
        <f t="shared" si="80"/>
        <v>0</v>
      </c>
      <c r="AL358" s="289">
        <f t="shared" si="80"/>
        <v>0</v>
      </c>
      <c r="AM358" s="289">
        <f t="shared" si="80"/>
        <v>0</v>
      </c>
      <c r="AN358" s="289">
        <f t="shared" si="80"/>
        <v>0</v>
      </c>
      <c r="AO358" s="289">
        <f t="shared" si="80"/>
        <v>0</v>
      </c>
      <c r="AP358" s="289">
        <f t="shared" si="80"/>
        <v>0</v>
      </c>
      <c r="AQ358" s="289">
        <f t="shared" si="80"/>
        <v>0</v>
      </c>
      <c r="AR358" s="289">
        <f t="shared" si="80"/>
        <v>0</v>
      </c>
      <c r="AS358" s="289">
        <f t="shared" si="80"/>
        <v>0</v>
      </c>
      <c r="AT358" s="289">
        <f t="shared" si="80"/>
        <v>0</v>
      </c>
      <c r="AU358" s="289">
        <f t="shared" si="80"/>
        <v>0</v>
      </c>
      <c r="AV358" s="289">
        <f t="shared" si="80"/>
        <v>0</v>
      </c>
      <c r="AW358" s="289">
        <f t="shared" si="80"/>
        <v>0</v>
      </c>
      <c r="AX358" s="289">
        <f t="shared" si="80"/>
        <v>0</v>
      </c>
      <c r="AY358" s="289">
        <f t="shared" si="80"/>
        <v>0</v>
      </c>
      <c r="AZ358" s="289">
        <f t="shared" si="80"/>
        <v>0</v>
      </c>
      <c r="BA358" s="289">
        <f t="shared" si="80"/>
        <v>0</v>
      </c>
      <c r="BB358" s="289">
        <f t="shared" si="80"/>
        <v>0</v>
      </c>
      <c r="BC358" s="289">
        <f t="shared" si="80"/>
        <v>0</v>
      </c>
      <c r="BD358" s="289">
        <f t="shared" si="80"/>
        <v>0</v>
      </c>
      <c r="BE358" s="289">
        <f t="shared" si="80"/>
        <v>0</v>
      </c>
      <c r="BF358" s="289">
        <f t="shared" si="80"/>
        <v>-10125</v>
      </c>
      <c r="BG358" s="289">
        <f t="shared" si="80"/>
        <v>0</v>
      </c>
      <c r="BH358" s="289">
        <f t="shared" si="80"/>
        <v>0</v>
      </c>
      <c r="BI358" s="289">
        <f t="shared" si="80"/>
        <v>0</v>
      </c>
      <c r="BJ358" s="289">
        <f t="shared" si="80"/>
        <v>0</v>
      </c>
      <c r="BK358" s="289">
        <f t="shared" si="80"/>
        <v>0</v>
      </c>
      <c r="BL358" s="289">
        <f t="shared" si="80"/>
        <v>0</v>
      </c>
      <c r="BM358" s="289">
        <f t="shared" si="80"/>
        <v>0</v>
      </c>
      <c r="BN358" s="289">
        <f t="shared" si="80"/>
        <v>0</v>
      </c>
      <c r="BO358" s="289">
        <f t="shared" si="80"/>
        <v>0</v>
      </c>
      <c r="BP358" s="289">
        <f t="shared" si="80"/>
        <v>0</v>
      </c>
      <c r="BQ358" s="289">
        <f t="shared" si="80"/>
        <v>0</v>
      </c>
      <c r="BR358" s="289">
        <f t="shared" si="80"/>
        <v>0</v>
      </c>
      <c r="BS358" s="289">
        <f t="shared" si="80"/>
        <v>0</v>
      </c>
      <c r="BT358" s="289">
        <f t="shared" si="80"/>
        <v>0</v>
      </c>
      <c r="BU358" s="289">
        <f t="shared" si="80"/>
        <v>0</v>
      </c>
      <c r="BV358" s="289">
        <f t="shared" si="80"/>
        <v>0</v>
      </c>
      <c r="BW358" s="289">
        <f t="shared" si="80"/>
        <v>0</v>
      </c>
      <c r="BX358" s="289">
        <f t="shared" si="80"/>
        <v>0</v>
      </c>
      <c r="BY358" s="289">
        <f t="shared" si="81"/>
        <v>0</v>
      </c>
      <c r="CA358" s="289" t="e">
        <f>CA197-#REF!</f>
        <v>#REF!</v>
      </c>
      <c r="CB358" s="289">
        <f t="shared" si="82"/>
        <v>0</v>
      </c>
    </row>
    <row r="359" spans="13:80" hidden="1" x14ac:dyDescent="0.35">
      <c r="M359" s="289">
        <f t="shared" si="80"/>
        <v>0</v>
      </c>
      <c r="N359" s="289">
        <f t="shared" si="80"/>
        <v>0</v>
      </c>
      <c r="O359" s="289">
        <f t="shared" si="80"/>
        <v>0</v>
      </c>
      <c r="P359" s="289">
        <f t="shared" si="80"/>
        <v>0</v>
      </c>
      <c r="Q359" s="289">
        <f t="shared" si="80"/>
        <v>0</v>
      </c>
      <c r="R359" s="289">
        <f t="shared" si="80"/>
        <v>0</v>
      </c>
      <c r="S359" s="289">
        <f t="shared" si="80"/>
        <v>0</v>
      </c>
      <c r="T359" s="289">
        <f t="shared" si="80"/>
        <v>0</v>
      </c>
      <c r="U359" s="289">
        <f t="shared" si="80"/>
        <v>0</v>
      </c>
      <c r="V359" s="289">
        <f t="shared" si="80"/>
        <v>0</v>
      </c>
      <c r="W359" s="289">
        <f t="shared" si="80"/>
        <v>0</v>
      </c>
      <c r="X359" s="289">
        <f t="shared" si="80"/>
        <v>0</v>
      </c>
      <c r="Y359" s="289">
        <f t="shared" si="80"/>
        <v>0</v>
      </c>
      <c r="Z359" s="289">
        <f t="shared" si="80"/>
        <v>0</v>
      </c>
      <c r="AA359" s="289">
        <f t="shared" si="80"/>
        <v>0</v>
      </c>
      <c r="AB359" s="289">
        <f t="shared" si="80"/>
        <v>0</v>
      </c>
      <c r="AC359" s="289">
        <f t="shared" si="80"/>
        <v>0</v>
      </c>
      <c r="AD359" s="289">
        <f t="shared" si="80"/>
        <v>0</v>
      </c>
      <c r="AE359" s="289">
        <f t="shared" si="80"/>
        <v>0</v>
      </c>
      <c r="AF359" s="289">
        <f t="shared" si="80"/>
        <v>0</v>
      </c>
      <c r="AG359" s="289">
        <f t="shared" si="80"/>
        <v>0</v>
      </c>
      <c r="AH359" s="289">
        <f t="shared" si="80"/>
        <v>0</v>
      </c>
      <c r="AI359" s="289">
        <f t="shared" si="80"/>
        <v>0</v>
      </c>
      <c r="AJ359" s="289">
        <f t="shared" si="80"/>
        <v>0</v>
      </c>
      <c r="AK359" s="289">
        <f t="shared" si="80"/>
        <v>0</v>
      </c>
      <c r="AL359" s="289">
        <f t="shared" si="80"/>
        <v>0</v>
      </c>
      <c r="AM359" s="289">
        <f t="shared" si="80"/>
        <v>0</v>
      </c>
      <c r="AN359" s="289">
        <f t="shared" si="80"/>
        <v>0</v>
      </c>
      <c r="AO359" s="289">
        <f t="shared" si="80"/>
        <v>0</v>
      </c>
      <c r="AP359" s="289">
        <f t="shared" si="80"/>
        <v>0</v>
      </c>
      <c r="AQ359" s="289">
        <f t="shared" si="80"/>
        <v>0</v>
      </c>
      <c r="AR359" s="289">
        <f t="shared" si="80"/>
        <v>0</v>
      </c>
      <c r="AS359" s="289">
        <f t="shared" si="80"/>
        <v>0</v>
      </c>
      <c r="AT359" s="289">
        <f t="shared" si="80"/>
        <v>0</v>
      </c>
      <c r="AU359" s="289">
        <f t="shared" si="80"/>
        <v>0</v>
      </c>
      <c r="AV359" s="289">
        <f t="shared" si="80"/>
        <v>0</v>
      </c>
      <c r="AW359" s="289">
        <f t="shared" si="80"/>
        <v>0</v>
      </c>
      <c r="AX359" s="289">
        <f t="shared" si="80"/>
        <v>0</v>
      </c>
      <c r="AY359" s="289">
        <f t="shared" si="80"/>
        <v>0</v>
      </c>
      <c r="AZ359" s="289">
        <f t="shared" si="80"/>
        <v>0</v>
      </c>
      <c r="BA359" s="289">
        <f t="shared" si="80"/>
        <v>0</v>
      </c>
      <c r="BB359" s="289">
        <f t="shared" si="80"/>
        <v>0</v>
      </c>
      <c r="BC359" s="289">
        <f t="shared" si="80"/>
        <v>0</v>
      </c>
      <c r="BD359" s="289">
        <f t="shared" si="80"/>
        <v>0</v>
      </c>
      <c r="BE359" s="289">
        <f t="shared" si="80"/>
        <v>0</v>
      </c>
      <c r="BF359" s="289">
        <f t="shared" si="80"/>
        <v>0</v>
      </c>
      <c r="BG359" s="289">
        <f t="shared" si="80"/>
        <v>0</v>
      </c>
      <c r="BH359" s="289">
        <f t="shared" si="80"/>
        <v>0</v>
      </c>
      <c r="BI359" s="289">
        <f t="shared" si="80"/>
        <v>0</v>
      </c>
      <c r="BJ359" s="289">
        <f t="shared" si="80"/>
        <v>0</v>
      </c>
      <c r="BK359" s="289">
        <f t="shared" si="80"/>
        <v>0</v>
      </c>
      <c r="BL359" s="289">
        <f t="shared" si="80"/>
        <v>0</v>
      </c>
      <c r="BM359" s="289">
        <f t="shared" si="80"/>
        <v>0</v>
      </c>
      <c r="BN359" s="289">
        <f t="shared" si="80"/>
        <v>0</v>
      </c>
      <c r="BO359" s="289">
        <f t="shared" si="80"/>
        <v>0</v>
      </c>
      <c r="BP359" s="289">
        <f t="shared" si="80"/>
        <v>0</v>
      </c>
      <c r="BQ359" s="289">
        <f t="shared" si="80"/>
        <v>0</v>
      </c>
      <c r="BR359" s="289">
        <f t="shared" si="80"/>
        <v>0</v>
      </c>
      <c r="BS359" s="289">
        <f t="shared" si="80"/>
        <v>0</v>
      </c>
      <c r="BT359" s="289">
        <f t="shared" si="80"/>
        <v>0</v>
      </c>
      <c r="BU359" s="289">
        <f t="shared" si="80"/>
        <v>0</v>
      </c>
      <c r="BV359" s="289">
        <f t="shared" si="80"/>
        <v>0</v>
      </c>
      <c r="BW359" s="289">
        <f t="shared" si="80"/>
        <v>0</v>
      </c>
      <c r="BX359" s="289">
        <f t="shared" ref="BX359:BX370" si="83">BX198-EP198</f>
        <v>0</v>
      </c>
      <c r="BY359" s="289">
        <f t="shared" si="81"/>
        <v>0</v>
      </c>
      <c r="CA359" s="289" t="e">
        <f>CA198-#REF!</f>
        <v>#REF!</v>
      </c>
      <c r="CB359" s="289">
        <f t="shared" si="82"/>
        <v>0</v>
      </c>
    </row>
    <row r="360" spans="13:80" hidden="1" x14ac:dyDescent="0.35">
      <c r="M360" s="289">
        <f t="shared" ref="M360:BW364" si="84">M199-CE199</f>
        <v>-44886</v>
      </c>
      <c r="N360" s="289">
        <f t="shared" si="84"/>
        <v>0</v>
      </c>
      <c r="O360" s="289">
        <f t="shared" si="84"/>
        <v>0</v>
      </c>
      <c r="P360" s="289">
        <f t="shared" si="84"/>
        <v>0</v>
      </c>
      <c r="Q360" s="289">
        <f t="shared" si="84"/>
        <v>0</v>
      </c>
      <c r="R360" s="289">
        <f t="shared" si="84"/>
        <v>0</v>
      </c>
      <c r="S360" s="289">
        <f t="shared" si="84"/>
        <v>0</v>
      </c>
      <c r="T360" s="289">
        <f t="shared" si="84"/>
        <v>0</v>
      </c>
      <c r="U360" s="289">
        <f t="shared" si="84"/>
        <v>0</v>
      </c>
      <c r="V360" s="289">
        <f t="shared" si="84"/>
        <v>0</v>
      </c>
      <c r="W360" s="289">
        <f t="shared" si="84"/>
        <v>0</v>
      </c>
      <c r="X360" s="289">
        <f t="shared" si="84"/>
        <v>0</v>
      </c>
      <c r="Y360" s="289">
        <f t="shared" si="84"/>
        <v>0</v>
      </c>
      <c r="Z360" s="289">
        <f t="shared" si="84"/>
        <v>0</v>
      </c>
      <c r="AA360" s="289">
        <f t="shared" si="84"/>
        <v>0</v>
      </c>
      <c r="AB360" s="289">
        <f t="shared" si="84"/>
        <v>0</v>
      </c>
      <c r="AC360" s="289">
        <f t="shared" si="84"/>
        <v>0</v>
      </c>
      <c r="AD360" s="289">
        <f t="shared" si="84"/>
        <v>0</v>
      </c>
      <c r="AE360" s="289">
        <f t="shared" si="84"/>
        <v>0</v>
      </c>
      <c r="AF360" s="289">
        <f t="shared" si="84"/>
        <v>0</v>
      </c>
      <c r="AG360" s="289">
        <f t="shared" si="84"/>
        <v>0</v>
      </c>
      <c r="AH360" s="289">
        <f t="shared" si="84"/>
        <v>0</v>
      </c>
      <c r="AI360" s="289">
        <f t="shared" si="84"/>
        <v>0</v>
      </c>
      <c r="AJ360" s="289">
        <f t="shared" si="84"/>
        <v>0</v>
      </c>
      <c r="AK360" s="289">
        <f t="shared" si="84"/>
        <v>0</v>
      </c>
      <c r="AL360" s="289">
        <f t="shared" si="84"/>
        <v>0</v>
      </c>
      <c r="AM360" s="289">
        <f t="shared" si="84"/>
        <v>0</v>
      </c>
      <c r="AN360" s="289">
        <f t="shared" si="84"/>
        <v>0</v>
      </c>
      <c r="AO360" s="289">
        <f t="shared" si="84"/>
        <v>0</v>
      </c>
      <c r="AP360" s="289">
        <f t="shared" si="84"/>
        <v>0</v>
      </c>
      <c r="AQ360" s="289">
        <f t="shared" si="84"/>
        <v>0</v>
      </c>
      <c r="AR360" s="289">
        <f t="shared" si="84"/>
        <v>0</v>
      </c>
      <c r="AS360" s="289">
        <f t="shared" si="84"/>
        <v>0</v>
      </c>
      <c r="AT360" s="289">
        <f t="shared" si="84"/>
        <v>0</v>
      </c>
      <c r="AU360" s="289">
        <f t="shared" si="84"/>
        <v>0</v>
      </c>
      <c r="AV360" s="289">
        <f t="shared" si="84"/>
        <v>0</v>
      </c>
      <c r="AW360" s="289">
        <f t="shared" si="84"/>
        <v>0</v>
      </c>
      <c r="AX360" s="289">
        <f t="shared" si="84"/>
        <v>0</v>
      </c>
      <c r="AY360" s="289">
        <f t="shared" si="84"/>
        <v>0</v>
      </c>
      <c r="AZ360" s="289">
        <f t="shared" si="84"/>
        <v>0</v>
      </c>
      <c r="BA360" s="289">
        <f t="shared" si="84"/>
        <v>0</v>
      </c>
      <c r="BB360" s="289">
        <f t="shared" si="84"/>
        <v>0</v>
      </c>
      <c r="BC360" s="289">
        <f t="shared" si="84"/>
        <v>0</v>
      </c>
      <c r="BD360" s="289">
        <f t="shared" si="84"/>
        <v>0</v>
      </c>
      <c r="BE360" s="289">
        <f t="shared" si="84"/>
        <v>0</v>
      </c>
      <c r="BF360" s="289">
        <f t="shared" si="84"/>
        <v>-104367</v>
      </c>
      <c r="BG360" s="289">
        <f t="shared" si="84"/>
        <v>0</v>
      </c>
      <c r="BH360" s="289">
        <f t="shared" si="84"/>
        <v>0</v>
      </c>
      <c r="BI360" s="289">
        <f t="shared" si="84"/>
        <v>0</v>
      </c>
      <c r="BJ360" s="289">
        <f t="shared" si="84"/>
        <v>0</v>
      </c>
      <c r="BK360" s="289">
        <f t="shared" si="84"/>
        <v>0</v>
      </c>
      <c r="BL360" s="289">
        <f t="shared" si="84"/>
        <v>0</v>
      </c>
      <c r="BM360" s="289">
        <f t="shared" si="84"/>
        <v>0</v>
      </c>
      <c r="BN360" s="289">
        <f t="shared" si="84"/>
        <v>0</v>
      </c>
      <c r="BO360" s="289">
        <f t="shared" si="84"/>
        <v>0</v>
      </c>
      <c r="BP360" s="289">
        <f t="shared" si="84"/>
        <v>0</v>
      </c>
      <c r="BQ360" s="289">
        <f t="shared" si="84"/>
        <v>0</v>
      </c>
      <c r="BR360" s="289">
        <f t="shared" si="84"/>
        <v>0</v>
      </c>
      <c r="BS360" s="289">
        <f t="shared" si="84"/>
        <v>0</v>
      </c>
      <c r="BT360" s="289">
        <f t="shared" si="84"/>
        <v>0</v>
      </c>
      <c r="BU360" s="289">
        <f t="shared" si="84"/>
        <v>-44886</v>
      </c>
      <c r="BV360" s="289">
        <f t="shared" si="84"/>
        <v>0</v>
      </c>
      <c r="BW360" s="289">
        <f t="shared" si="84"/>
        <v>0</v>
      </c>
      <c r="BX360" s="289">
        <f t="shared" si="83"/>
        <v>0</v>
      </c>
      <c r="BY360" s="289">
        <f t="shared" si="81"/>
        <v>0</v>
      </c>
      <c r="CA360" s="289" t="e">
        <f>CA199-#REF!</f>
        <v>#REF!</v>
      </c>
      <c r="CB360" s="289">
        <f t="shared" si="82"/>
        <v>0</v>
      </c>
    </row>
    <row r="361" spans="13:80" hidden="1" x14ac:dyDescent="0.35">
      <c r="M361" s="289">
        <f t="shared" si="84"/>
        <v>-44886</v>
      </c>
      <c r="N361" s="289">
        <f t="shared" si="84"/>
        <v>0</v>
      </c>
      <c r="O361" s="289">
        <f t="shared" si="84"/>
        <v>0</v>
      </c>
      <c r="P361" s="289">
        <f t="shared" si="84"/>
        <v>0</v>
      </c>
      <c r="Q361" s="289">
        <f t="shared" si="84"/>
        <v>0</v>
      </c>
      <c r="R361" s="289">
        <f t="shared" si="84"/>
        <v>0</v>
      </c>
      <c r="S361" s="289">
        <f t="shared" si="84"/>
        <v>0</v>
      </c>
      <c r="T361" s="289">
        <f t="shared" si="84"/>
        <v>0</v>
      </c>
      <c r="U361" s="289">
        <f t="shared" si="84"/>
        <v>0</v>
      </c>
      <c r="V361" s="289">
        <f t="shared" si="84"/>
        <v>0</v>
      </c>
      <c r="W361" s="289">
        <f t="shared" si="84"/>
        <v>0</v>
      </c>
      <c r="X361" s="289">
        <f t="shared" si="84"/>
        <v>0</v>
      </c>
      <c r="Y361" s="289">
        <f t="shared" si="84"/>
        <v>0</v>
      </c>
      <c r="Z361" s="289">
        <f t="shared" si="84"/>
        <v>0</v>
      </c>
      <c r="AA361" s="289">
        <f t="shared" si="84"/>
        <v>0</v>
      </c>
      <c r="AB361" s="289">
        <f t="shared" si="84"/>
        <v>0</v>
      </c>
      <c r="AC361" s="289">
        <f t="shared" si="84"/>
        <v>0</v>
      </c>
      <c r="AD361" s="289">
        <f t="shared" si="84"/>
        <v>0</v>
      </c>
      <c r="AE361" s="289">
        <f t="shared" si="84"/>
        <v>0</v>
      </c>
      <c r="AF361" s="289">
        <f t="shared" si="84"/>
        <v>0</v>
      </c>
      <c r="AG361" s="289">
        <f t="shared" si="84"/>
        <v>0</v>
      </c>
      <c r="AH361" s="289">
        <f t="shared" si="84"/>
        <v>0</v>
      </c>
      <c r="AI361" s="289">
        <f t="shared" si="84"/>
        <v>0</v>
      </c>
      <c r="AJ361" s="289">
        <f t="shared" si="84"/>
        <v>0</v>
      </c>
      <c r="AK361" s="289">
        <f t="shared" si="84"/>
        <v>0</v>
      </c>
      <c r="AL361" s="289">
        <f t="shared" si="84"/>
        <v>0</v>
      </c>
      <c r="AM361" s="289">
        <f t="shared" si="84"/>
        <v>0</v>
      </c>
      <c r="AN361" s="289">
        <f t="shared" si="84"/>
        <v>0</v>
      </c>
      <c r="AO361" s="289">
        <f t="shared" si="84"/>
        <v>0</v>
      </c>
      <c r="AP361" s="289">
        <f t="shared" si="84"/>
        <v>0</v>
      </c>
      <c r="AQ361" s="289">
        <f t="shared" si="84"/>
        <v>0</v>
      </c>
      <c r="AR361" s="289">
        <f t="shared" si="84"/>
        <v>0</v>
      </c>
      <c r="AS361" s="289">
        <f t="shared" si="84"/>
        <v>0</v>
      </c>
      <c r="AT361" s="289">
        <f t="shared" si="84"/>
        <v>0</v>
      </c>
      <c r="AU361" s="289">
        <f t="shared" si="84"/>
        <v>0</v>
      </c>
      <c r="AV361" s="289">
        <f t="shared" si="84"/>
        <v>0</v>
      </c>
      <c r="AW361" s="289">
        <f t="shared" si="84"/>
        <v>0</v>
      </c>
      <c r="AX361" s="289">
        <f t="shared" si="84"/>
        <v>0</v>
      </c>
      <c r="AY361" s="289">
        <f t="shared" si="84"/>
        <v>0</v>
      </c>
      <c r="AZ361" s="289">
        <f t="shared" si="84"/>
        <v>0</v>
      </c>
      <c r="BA361" s="289">
        <f t="shared" si="84"/>
        <v>0</v>
      </c>
      <c r="BB361" s="289">
        <f t="shared" si="84"/>
        <v>0</v>
      </c>
      <c r="BC361" s="289">
        <f t="shared" si="84"/>
        <v>0</v>
      </c>
      <c r="BD361" s="289">
        <f t="shared" si="84"/>
        <v>0</v>
      </c>
      <c r="BE361" s="289">
        <f t="shared" si="84"/>
        <v>0</v>
      </c>
      <c r="BF361" s="289">
        <f t="shared" si="84"/>
        <v>-104367</v>
      </c>
      <c r="BG361" s="289">
        <f t="shared" si="84"/>
        <v>0</v>
      </c>
      <c r="BH361" s="289">
        <f t="shared" si="84"/>
        <v>0</v>
      </c>
      <c r="BI361" s="289">
        <f t="shared" si="84"/>
        <v>0</v>
      </c>
      <c r="BJ361" s="289">
        <f t="shared" si="84"/>
        <v>0</v>
      </c>
      <c r="BK361" s="289">
        <f t="shared" si="84"/>
        <v>0</v>
      </c>
      <c r="BL361" s="289">
        <f t="shared" si="84"/>
        <v>0</v>
      </c>
      <c r="BM361" s="289">
        <f t="shared" si="84"/>
        <v>0</v>
      </c>
      <c r="BN361" s="289">
        <f t="shared" si="84"/>
        <v>0</v>
      </c>
      <c r="BO361" s="289">
        <f t="shared" si="84"/>
        <v>0</v>
      </c>
      <c r="BP361" s="289">
        <f t="shared" si="84"/>
        <v>0</v>
      </c>
      <c r="BQ361" s="289">
        <f t="shared" si="84"/>
        <v>0</v>
      </c>
      <c r="BR361" s="289">
        <f t="shared" si="84"/>
        <v>0</v>
      </c>
      <c r="BS361" s="289">
        <f t="shared" si="84"/>
        <v>0</v>
      </c>
      <c r="BT361" s="289">
        <f t="shared" si="84"/>
        <v>0</v>
      </c>
      <c r="BU361" s="289">
        <f t="shared" si="84"/>
        <v>-44886</v>
      </c>
      <c r="BV361" s="289">
        <f t="shared" si="84"/>
        <v>0</v>
      </c>
      <c r="BW361" s="289">
        <f t="shared" si="84"/>
        <v>0</v>
      </c>
      <c r="BX361" s="289">
        <f t="shared" si="83"/>
        <v>0</v>
      </c>
      <c r="BY361" s="289">
        <f t="shared" si="81"/>
        <v>0</v>
      </c>
      <c r="CA361" s="289" t="e">
        <f>CA200-#REF!</f>
        <v>#REF!</v>
      </c>
      <c r="CB361" s="289">
        <f t="shared" si="82"/>
        <v>0</v>
      </c>
    </row>
    <row r="362" spans="13:80" hidden="1" x14ac:dyDescent="0.35">
      <c r="M362" s="289">
        <f t="shared" si="84"/>
        <v>0</v>
      </c>
      <c r="N362" s="289">
        <f t="shared" si="84"/>
        <v>0</v>
      </c>
      <c r="O362" s="289">
        <f t="shared" si="84"/>
        <v>0</v>
      </c>
      <c r="P362" s="289">
        <f t="shared" si="84"/>
        <v>0</v>
      </c>
      <c r="Q362" s="289">
        <f t="shared" si="84"/>
        <v>0</v>
      </c>
      <c r="R362" s="289">
        <f t="shared" si="84"/>
        <v>0</v>
      </c>
      <c r="S362" s="289">
        <f t="shared" si="84"/>
        <v>0</v>
      </c>
      <c r="T362" s="289">
        <f t="shared" si="84"/>
        <v>0</v>
      </c>
      <c r="U362" s="289">
        <f t="shared" si="84"/>
        <v>0</v>
      </c>
      <c r="V362" s="289">
        <f t="shared" si="84"/>
        <v>0</v>
      </c>
      <c r="W362" s="289">
        <f t="shared" si="84"/>
        <v>0</v>
      </c>
      <c r="X362" s="289">
        <f t="shared" si="84"/>
        <v>0</v>
      </c>
      <c r="Y362" s="289">
        <f t="shared" si="84"/>
        <v>0</v>
      </c>
      <c r="Z362" s="289">
        <f t="shared" si="84"/>
        <v>0</v>
      </c>
      <c r="AA362" s="289">
        <f t="shared" si="84"/>
        <v>0</v>
      </c>
      <c r="AB362" s="289">
        <f t="shared" si="84"/>
        <v>0</v>
      </c>
      <c r="AC362" s="289">
        <f t="shared" si="84"/>
        <v>0</v>
      </c>
      <c r="AD362" s="289">
        <f t="shared" si="84"/>
        <v>0</v>
      </c>
      <c r="AE362" s="289">
        <f t="shared" si="84"/>
        <v>0</v>
      </c>
      <c r="AF362" s="289">
        <f t="shared" si="84"/>
        <v>0</v>
      </c>
      <c r="AG362" s="289">
        <f t="shared" si="84"/>
        <v>0</v>
      </c>
      <c r="AH362" s="289">
        <f t="shared" si="84"/>
        <v>0</v>
      </c>
      <c r="AI362" s="289">
        <f t="shared" si="84"/>
        <v>0</v>
      </c>
      <c r="AJ362" s="289">
        <f t="shared" si="84"/>
        <v>0</v>
      </c>
      <c r="AK362" s="289">
        <f t="shared" si="84"/>
        <v>0</v>
      </c>
      <c r="AL362" s="289">
        <f t="shared" si="84"/>
        <v>0</v>
      </c>
      <c r="AM362" s="289">
        <f t="shared" si="84"/>
        <v>0</v>
      </c>
      <c r="AN362" s="289">
        <f t="shared" si="84"/>
        <v>0</v>
      </c>
      <c r="AO362" s="289">
        <f t="shared" si="84"/>
        <v>0</v>
      </c>
      <c r="AP362" s="289">
        <f t="shared" si="84"/>
        <v>0</v>
      </c>
      <c r="AQ362" s="289">
        <f t="shared" si="84"/>
        <v>0</v>
      </c>
      <c r="AR362" s="289">
        <f t="shared" si="84"/>
        <v>0</v>
      </c>
      <c r="AS362" s="289">
        <f t="shared" si="84"/>
        <v>0</v>
      </c>
      <c r="AT362" s="289">
        <f t="shared" si="84"/>
        <v>0</v>
      </c>
      <c r="AU362" s="289">
        <f t="shared" si="84"/>
        <v>0</v>
      </c>
      <c r="AV362" s="289">
        <f t="shared" si="84"/>
        <v>0</v>
      </c>
      <c r="AW362" s="289">
        <f t="shared" si="84"/>
        <v>0</v>
      </c>
      <c r="AX362" s="289">
        <f t="shared" si="84"/>
        <v>0</v>
      </c>
      <c r="AY362" s="289">
        <f t="shared" si="84"/>
        <v>0</v>
      </c>
      <c r="AZ362" s="289">
        <f t="shared" si="84"/>
        <v>0</v>
      </c>
      <c r="BA362" s="289">
        <f t="shared" si="84"/>
        <v>0</v>
      </c>
      <c r="BB362" s="289">
        <f t="shared" si="84"/>
        <v>0</v>
      </c>
      <c r="BC362" s="289">
        <f t="shared" si="84"/>
        <v>0</v>
      </c>
      <c r="BD362" s="289">
        <f t="shared" si="84"/>
        <v>0</v>
      </c>
      <c r="BE362" s="289">
        <f t="shared" si="84"/>
        <v>0</v>
      </c>
      <c r="BF362" s="289">
        <f t="shared" si="84"/>
        <v>0</v>
      </c>
      <c r="BG362" s="289">
        <f t="shared" si="84"/>
        <v>0</v>
      </c>
      <c r="BH362" s="289">
        <f t="shared" si="84"/>
        <v>0</v>
      </c>
      <c r="BI362" s="289">
        <f t="shared" si="84"/>
        <v>0</v>
      </c>
      <c r="BJ362" s="289">
        <f t="shared" si="84"/>
        <v>0</v>
      </c>
      <c r="BK362" s="289">
        <f t="shared" si="84"/>
        <v>0</v>
      </c>
      <c r="BL362" s="289">
        <f t="shared" si="84"/>
        <v>0</v>
      </c>
      <c r="BM362" s="289">
        <f t="shared" si="84"/>
        <v>0</v>
      </c>
      <c r="BN362" s="289">
        <f t="shared" si="84"/>
        <v>0</v>
      </c>
      <c r="BO362" s="289">
        <f t="shared" si="84"/>
        <v>0</v>
      </c>
      <c r="BP362" s="289">
        <f t="shared" si="84"/>
        <v>0</v>
      </c>
      <c r="BQ362" s="289">
        <f t="shared" si="84"/>
        <v>0</v>
      </c>
      <c r="BR362" s="289">
        <f t="shared" si="84"/>
        <v>0</v>
      </c>
      <c r="BS362" s="289">
        <f t="shared" si="84"/>
        <v>0</v>
      </c>
      <c r="BT362" s="289">
        <f t="shared" si="84"/>
        <v>0</v>
      </c>
      <c r="BU362" s="289">
        <f t="shared" si="84"/>
        <v>0</v>
      </c>
      <c r="BV362" s="289">
        <f t="shared" si="84"/>
        <v>0</v>
      </c>
      <c r="BW362" s="289">
        <f t="shared" si="84"/>
        <v>0</v>
      </c>
      <c r="BX362" s="289">
        <f t="shared" si="83"/>
        <v>0</v>
      </c>
      <c r="BY362" s="289">
        <f t="shared" si="81"/>
        <v>0</v>
      </c>
      <c r="CA362" s="289" t="e">
        <f>CA201-#REF!</f>
        <v>#REF!</v>
      </c>
      <c r="CB362" s="289">
        <f t="shared" si="82"/>
        <v>0</v>
      </c>
    </row>
    <row r="363" spans="13:80" hidden="1" x14ac:dyDescent="0.35">
      <c r="M363" s="289">
        <f t="shared" si="84"/>
        <v>-242058</v>
      </c>
      <c r="N363" s="289">
        <f t="shared" si="84"/>
        <v>0</v>
      </c>
      <c r="O363" s="289">
        <f t="shared" si="84"/>
        <v>0</v>
      </c>
      <c r="P363" s="289">
        <f t="shared" si="84"/>
        <v>0</v>
      </c>
      <c r="Q363" s="289">
        <f t="shared" si="84"/>
        <v>0</v>
      </c>
      <c r="R363" s="289">
        <f t="shared" si="84"/>
        <v>0</v>
      </c>
      <c r="S363" s="289">
        <f t="shared" si="84"/>
        <v>0</v>
      </c>
      <c r="T363" s="289">
        <f t="shared" si="84"/>
        <v>0</v>
      </c>
      <c r="U363" s="289">
        <f t="shared" si="84"/>
        <v>0</v>
      </c>
      <c r="V363" s="289">
        <f t="shared" si="84"/>
        <v>0</v>
      </c>
      <c r="W363" s="289">
        <f t="shared" si="84"/>
        <v>-9217</v>
      </c>
      <c r="X363" s="289">
        <f t="shared" si="84"/>
        <v>0</v>
      </c>
      <c r="Y363" s="289">
        <f t="shared" si="84"/>
        <v>0</v>
      </c>
      <c r="Z363" s="289">
        <f t="shared" si="84"/>
        <v>0</v>
      </c>
      <c r="AA363" s="289">
        <f t="shared" si="84"/>
        <v>0</v>
      </c>
      <c r="AB363" s="289">
        <f t="shared" si="84"/>
        <v>0</v>
      </c>
      <c r="AC363" s="289">
        <f t="shared" si="84"/>
        <v>0</v>
      </c>
      <c r="AD363" s="289">
        <f t="shared" si="84"/>
        <v>0</v>
      </c>
      <c r="AE363" s="289">
        <f t="shared" si="84"/>
        <v>0</v>
      </c>
      <c r="AF363" s="289">
        <f t="shared" si="84"/>
        <v>0</v>
      </c>
      <c r="AG363" s="289">
        <f t="shared" si="84"/>
        <v>0</v>
      </c>
      <c r="AH363" s="289">
        <f t="shared" si="84"/>
        <v>0</v>
      </c>
      <c r="AI363" s="289">
        <f t="shared" si="84"/>
        <v>0</v>
      </c>
      <c r="AJ363" s="289">
        <f t="shared" si="84"/>
        <v>0</v>
      </c>
      <c r="AK363" s="289">
        <f t="shared" si="84"/>
        <v>0</v>
      </c>
      <c r="AL363" s="289">
        <f t="shared" si="84"/>
        <v>0</v>
      </c>
      <c r="AM363" s="289">
        <f t="shared" si="84"/>
        <v>0</v>
      </c>
      <c r="AN363" s="289">
        <f t="shared" si="84"/>
        <v>0</v>
      </c>
      <c r="AO363" s="289">
        <f t="shared" si="84"/>
        <v>0</v>
      </c>
      <c r="AP363" s="289">
        <f t="shared" si="84"/>
        <v>0</v>
      </c>
      <c r="AQ363" s="289">
        <f t="shared" si="84"/>
        <v>0</v>
      </c>
      <c r="AR363" s="289">
        <f t="shared" si="84"/>
        <v>0</v>
      </c>
      <c r="AS363" s="289">
        <f t="shared" si="84"/>
        <v>0</v>
      </c>
      <c r="AT363" s="289">
        <f t="shared" si="84"/>
        <v>0</v>
      </c>
      <c r="AU363" s="289">
        <f t="shared" si="84"/>
        <v>0</v>
      </c>
      <c r="AV363" s="289">
        <f t="shared" si="84"/>
        <v>0</v>
      </c>
      <c r="AW363" s="289">
        <f t="shared" si="84"/>
        <v>0</v>
      </c>
      <c r="AX363" s="289">
        <f t="shared" si="84"/>
        <v>0</v>
      </c>
      <c r="AY363" s="289">
        <f t="shared" si="84"/>
        <v>0</v>
      </c>
      <c r="AZ363" s="289">
        <f t="shared" si="84"/>
        <v>0</v>
      </c>
      <c r="BA363" s="289">
        <f t="shared" si="84"/>
        <v>0</v>
      </c>
      <c r="BB363" s="289">
        <f t="shared" si="84"/>
        <v>0</v>
      </c>
      <c r="BC363" s="289">
        <f t="shared" si="84"/>
        <v>0</v>
      </c>
      <c r="BD363" s="289">
        <f t="shared" si="84"/>
        <v>0</v>
      </c>
      <c r="BE363" s="289">
        <f t="shared" si="84"/>
        <v>0</v>
      </c>
      <c r="BF363" s="289">
        <f t="shared" si="84"/>
        <v>0</v>
      </c>
      <c r="BG363" s="289">
        <f t="shared" si="84"/>
        <v>0</v>
      </c>
      <c r="BH363" s="289">
        <f t="shared" si="84"/>
        <v>0</v>
      </c>
      <c r="BI363" s="289">
        <f t="shared" si="84"/>
        <v>0</v>
      </c>
      <c r="BJ363" s="289">
        <f t="shared" si="84"/>
        <v>0</v>
      </c>
      <c r="BK363" s="289">
        <f t="shared" si="84"/>
        <v>0</v>
      </c>
      <c r="BL363" s="289">
        <f t="shared" si="84"/>
        <v>0</v>
      </c>
      <c r="BM363" s="289">
        <f t="shared" si="84"/>
        <v>0</v>
      </c>
      <c r="BN363" s="289">
        <f t="shared" si="84"/>
        <v>0</v>
      </c>
      <c r="BO363" s="289">
        <f t="shared" si="84"/>
        <v>0</v>
      </c>
      <c r="BP363" s="289">
        <f t="shared" si="84"/>
        <v>0</v>
      </c>
      <c r="BQ363" s="289">
        <f t="shared" si="84"/>
        <v>0</v>
      </c>
      <c r="BR363" s="289">
        <f t="shared" si="84"/>
        <v>0</v>
      </c>
      <c r="BS363" s="289">
        <f t="shared" si="84"/>
        <v>0</v>
      </c>
      <c r="BT363" s="289">
        <f t="shared" si="84"/>
        <v>0</v>
      </c>
      <c r="BU363" s="289">
        <f t="shared" si="84"/>
        <v>-242058</v>
      </c>
      <c r="BV363" s="289">
        <f t="shared" si="84"/>
        <v>0</v>
      </c>
      <c r="BW363" s="289">
        <f t="shared" si="84"/>
        <v>0</v>
      </c>
      <c r="BX363" s="289">
        <f t="shared" si="83"/>
        <v>0</v>
      </c>
      <c r="BY363" s="289">
        <f t="shared" si="81"/>
        <v>0</v>
      </c>
      <c r="CA363" s="289" t="e">
        <f>CA202-#REF!</f>
        <v>#REF!</v>
      </c>
      <c r="CB363" s="289">
        <f t="shared" si="82"/>
        <v>0</v>
      </c>
    </row>
    <row r="364" spans="13:80" hidden="1" x14ac:dyDescent="0.35">
      <c r="M364" s="289">
        <f t="shared" si="84"/>
        <v>-242058</v>
      </c>
      <c r="N364" s="289">
        <f t="shared" si="84"/>
        <v>0</v>
      </c>
      <c r="O364" s="289">
        <f t="shared" si="84"/>
        <v>0</v>
      </c>
      <c r="P364" s="289">
        <f t="shared" ref="P364:BW368" si="85">P203-CH203</f>
        <v>0</v>
      </c>
      <c r="Q364" s="289">
        <f t="shared" si="85"/>
        <v>0</v>
      </c>
      <c r="R364" s="289">
        <f t="shared" si="85"/>
        <v>0</v>
      </c>
      <c r="S364" s="289">
        <f t="shared" si="85"/>
        <v>0</v>
      </c>
      <c r="T364" s="289">
        <f t="shared" si="85"/>
        <v>0</v>
      </c>
      <c r="U364" s="289">
        <f t="shared" si="85"/>
        <v>0</v>
      </c>
      <c r="V364" s="289">
        <f t="shared" si="85"/>
        <v>0</v>
      </c>
      <c r="W364" s="289">
        <f t="shared" si="85"/>
        <v>-9217</v>
      </c>
      <c r="X364" s="289">
        <f t="shared" si="85"/>
        <v>0</v>
      </c>
      <c r="Y364" s="289">
        <f t="shared" si="85"/>
        <v>0</v>
      </c>
      <c r="Z364" s="289">
        <f t="shared" si="85"/>
        <v>0</v>
      </c>
      <c r="AA364" s="289">
        <f t="shared" si="85"/>
        <v>0</v>
      </c>
      <c r="AB364" s="289">
        <f t="shared" si="85"/>
        <v>0</v>
      </c>
      <c r="AC364" s="289">
        <f t="shared" si="85"/>
        <v>0</v>
      </c>
      <c r="AD364" s="289">
        <f t="shared" si="85"/>
        <v>0</v>
      </c>
      <c r="AE364" s="289">
        <f t="shared" si="85"/>
        <v>0</v>
      </c>
      <c r="AF364" s="289">
        <f t="shared" si="85"/>
        <v>0</v>
      </c>
      <c r="AG364" s="289">
        <f t="shared" si="85"/>
        <v>0</v>
      </c>
      <c r="AH364" s="289">
        <f t="shared" si="85"/>
        <v>0</v>
      </c>
      <c r="AI364" s="289">
        <f t="shared" si="85"/>
        <v>0</v>
      </c>
      <c r="AJ364" s="289">
        <f t="shared" si="85"/>
        <v>0</v>
      </c>
      <c r="AK364" s="289">
        <f t="shared" si="85"/>
        <v>0</v>
      </c>
      <c r="AL364" s="289">
        <f t="shared" si="85"/>
        <v>0</v>
      </c>
      <c r="AM364" s="289">
        <f t="shared" si="85"/>
        <v>0</v>
      </c>
      <c r="AN364" s="289">
        <f t="shared" si="85"/>
        <v>0</v>
      </c>
      <c r="AO364" s="289">
        <f t="shared" si="85"/>
        <v>0</v>
      </c>
      <c r="AP364" s="289">
        <f t="shared" si="85"/>
        <v>0</v>
      </c>
      <c r="AQ364" s="289">
        <f t="shared" si="85"/>
        <v>0</v>
      </c>
      <c r="AR364" s="289">
        <f t="shared" si="85"/>
        <v>0</v>
      </c>
      <c r="AS364" s="289">
        <f t="shared" si="85"/>
        <v>0</v>
      </c>
      <c r="AT364" s="289">
        <f t="shared" si="85"/>
        <v>0</v>
      </c>
      <c r="AU364" s="289">
        <f t="shared" si="85"/>
        <v>0</v>
      </c>
      <c r="AV364" s="289">
        <f t="shared" si="85"/>
        <v>0</v>
      </c>
      <c r="AW364" s="289">
        <f t="shared" si="85"/>
        <v>0</v>
      </c>
      <c r="AX364" s="289">
        <f t="shared" si="85"/>
        <v>0</v>
      </c>
      <c r="AY364" s="289">
        <f t="shared" si="85"/>
        <v>0</v>
      </c>
      <c r="AZ364" s="289">
        <f t="shared" si="85"/>
        <v>0</v>
      </c>
      <c r="BA364" s="289">
        <f t="shared" si="85"/>
        <v>0</v>
      </c>
      <c r="BB364" s="289">
        <f t="shared" si="85"/>
        <v>0</v>
      </c>
      <c r="BC364" s="289">
        <f t="shared" si="85"/>
        <v>0</v>
      </c>
      <c r="BD364" s="289">
        <f t="shared" si="85"/>
        <v>0</v>
      </c>
      <c r="BE364" s="289">
        <f t="shared" si="85"/>
        <v>0</v>
      </c>
      <c r="BF364" s="289">
        <f t="shared" si="85"/>
        <v>0</v>
      </c>
      <c r="BG364" s="289">
        <f t="shared" si="85"/>
        <v>0</v>
      </c>
      <c r="BH364" s="289">
        <f t="shared" si="85"/>
        <v>0</v>
      </c>
      <c r="BI364" s="289">
        <f t="shared" si="85"/>
        <v>0</v>
      </c>
      <c r="BJ364" s="289">
        <f t="shared" si="85"/>
        <v>0</v>
      </c>
      <c r="BK364" s="289">
        <f t="shared" si="85"/>
        <v>0</v>
      </c>
      <c r="BL364" s="289">
        <f t="shared" si="85"/>
        <v>0</v>
      </c>
      <c r="BM364" s="289">
        <f t="shared" si="85"/>
        <v>0</v>
      </c>
      <c r="BN364" s="289">
        <f t="shared" si="85"/>
        <v>0</v>
      </c>
      <c r="BO364" s="289">
        <f t="shared" si="85"/>
        <v>0</v>
      </c>
      <c r="BP364" s="289">
        <f t="shared" si="85"/>
        <v>0</v>
      </c>
      <c r="BQ364" s="289">
        <f t="shared" si="85"/>
        <v>0</v>
      </c>
      <c r="BR364" s="289">
        <f t="shared" si="85"/>
        <v>0</v>
      </c>
      <c r="BS364" s="289">
        <f t="shared" si="85"/>
        <v>0</v>
      </c>
      <c r="BT364" s="289">
        <f t="shared" si="85"/>
        <v>0</v>
      </c>
      <c r="BU364" s="289">
        <f t="shared" si="85"/>
        <v>-242058</v>
      </c>
      <c r="BV364" s="289">
        <f t="shared" si="85"/>
        <v>0</v>
      </c>
      <c r="BW364" s="289">
        <f t="shared" si="85"/>
        <v>0</v>
      </c>
      <c r="BX364" s="289">
        <f t="shared" si="83"/>
        <v>0</v>
      </c>
      <c r="BY364" s="289">
        <f t="shared" si="81"/>
        <v>0</v>
      </c>
      <c r="CA364" s="289" t="e">
        <f>CA203-#REF!</f>
        <v>#REF!</v>
      </c>
      <c r="CB364" s="289">
        <f t="shared" si="82"/>
        <v>0</v>
      </c>
    </row>
    <row r="365" spans="13:80" hidden="1" x14ac:dyDescent="0.35">
      <c r="M365" s="289">
        <f t="shared" ref="M365:AB370" si="86">M204-CE204</f>
        <v>0</v>
      </c>
      <c r="N365" s="289">
        <f t="shared" si="86"/>
        <v>0</v>
      </c>
      <c r="O365" s="289">
        <f t="shared" si="86"/>
        <v>0</v>
      </c>
      <c r="P365" s="289">
        <f t="shared" si="85"/>
        <v>0</v>
      </c>
      <c r="Q365" s="289">
        <f t="shared" si="85"/>
        <v>0</v>
      </c>
      <c r="R365" s="289">
        <f t="shared" si="85"/>
        <v>0</v>
      </c>
      <c r="S365" s="289">
        <f t="shared" si="85"/>
        <v>0</v>
      </c>
      <c r="T365" s="289">
        <f t="shared" si="85"/>
        <v>0</v>
      </c>
      <c r="U365" s="289">
        <f t="shared" si="85"/>
        <v>0</v>
      </c>
      <c r="V365" s="289">
        <f t="shared" si="85"/>
        <v>0</v>
      </c>
      <c r="W365" s="289">
        <f t="shared" si="85"/>
        <v>0</v>
      </c>
      <c r="X365" s="289">
        <f t="shared" si="85"/>
        <v>0</v>
      </c>
      <c r="Y365" s="289">
        <f t="shared" si="85"/>
        <v>0</v>
      </c>
      <c r="Z365" s="289">
        <f t="shared" si="85"/>
        <v>0</v>
      </c>
      <c r="AA365" s="289">
        <f t="shared" si="85"/>
        <v>0</v>
      </c>
      <c r="AB365" s="289">
        <f t="shared" si="85"/>
        <v>0</v>
      </c>
      <c r="AC365" s="289">
        <f t="shared" si="85"/>
        <v>0</v>
      </c>
      <c r="AD365" s="289">
        <f t="shared" si="85"/>
        <v>0</v>
      </c>
      <c r="AE365" s="289">
        <f t="shared" si="85"/>
        <v>0</v>
      </c>
      <c r="AF365" s="289">
        <f t="shared" si="85"/>
        <v>0</v>
      </c>
      <c r="AG365" s="289">
        <f t="shared" si="85"/>
        <v>0</v>
      </c>
      <c r="AH365" s="289">
        <f t="shared" si="85"/>
        <v>0</v>
      </c>
      <c r="AI365" s="289">
        <f t="shared" si="85"/>
        <v>0</v>
      </c>
      <c r="AJ365" s="289">
        <f t="shared" si="85"/>
        <v>0</v>
      </c>
      <c r="AK365" s="289">
        <f t="shared" si="85"/>
        <v>0</v>
      </c>
      <c r="AL365" s="289">
        <f t="shared" si="85"/>
        <v>0</v>
      </c>
      <c r="AM365" s="289">
        <f t="shared" si="85"/>
        <v>0</v>
      </c>
      <c r="AN365" s="289">
        <f t="shared" si="85"/>
        <v>0</v>
      </c>
      <c r="AO365" s="289">
        <f t="shared" si="85"/>
        <v>0</v>
      </c>
      <c r="AP365" s="289">
        <f t="shared" si="85"/>
        <v>0</v>
      </c>
      <c r="AQ365" s="289">
        <f t="shared" si="85"/>
        <v>0</v>
      </c>
      <c r="AR365" s="289">
        <f t="shared" si="85"/>
        <v>0</v>
      </c>
      <c r="AS365" s="289">
        <f t="shared" si="85"/>
        <v>0</v>
      </c>
      <c r="AT365" s="289">
        <f t="shared" si="85"/>
        <v>0</v>
      </c>
      <c r="AU365" s="289">
        <f t="shared" si="85"/>
        <v>0</v>
      </c>
      <c r="AV365" s="289">
        <f t="shared" si="85"/>
        <v>0</v>
      </c>
      <c r="AW365" s="289">
        <f t="shared" si="85"/>
        <v>0</v>
      </c>
      <c r="AX365" s="289">
        <f t="shared" si="85"/>
        <v>0</v>
      </c>
      <c r="AY365" s="289">
        <f t="shared" si="85"/>
        <v>0</v>
      </c>
      <c r="AZ365" s="289">
        <f t="shared" si="85"/>
        <v>0</v>
      </c>
      <c r="BA365" s="289">
        <f t="shared" si="85"/>
        <v>0</v>
      </c>
      <c r="BB365" s="289">
        <f t="shared" si="85"/>
        <v>0</v>
      </c>
      <c r="BC365" s="289">
        <f t="shared" si="85"/>
        <v>0</v>
      </c>
      <c r="BD365" s="289">
        <f t="shared" si="85"/>
        <v>0</v>
      </c>
      <c r="BE365" s="289">
        <f t="shared" si="85"/>
        <v>0</v>
      </c>
      <c r="BF365" s="289">
        <f t="shared" si="85"/>
        <v>0</v>
      </c>
      <c r="BG365" s="289">
        <f t="shared" si="85"/>
        <v>0</v>
      </c>
      <c r="BH365" s="289">
        <f t="shared" si="85"/>
        <v>0</v>
      </c>
      <c r="BI365" s="289">
        <f t="shared" si="85"/>
        <v>0</v>
      </c>
      <c r="BJ365" s="289">
        <f t="shared" si="85"/>
        <v>0</v>
      </c>
      <c r="BK365" s="289">
        <f t="shared" si="85"/>
        <v>0</v>
      </c>
      <c r="BL365" s="289">
        <f t="shared" si="85"/>
        <v>0</v>
      </c>
      <c r="BM365" s="289">
        <f t="shared" si="85"/>
        <v>0</v>
      </c>
      <c r="BN365" s="289">
        <f t="shared" si="85"/>
        <v>0</v>
      </c>
      <c r="BO365" s="289">
        <f t="shared" si="85"/>
        <v>0</v>
      </c>
      <c r="BP365" s="289">
        <f t="shared" si="85"/>
        <v>0</v>
      </c>
      <c r="BQ365" s="289">
        <f t="shared" si="85"/>
        <v>0</v>
      </c>
      <c r="BR365" s="289">
        <f t="shared" si="85"/>
        <v>0</v>
      </c>
      <c r="BS365" s="289">
        <f t="shared" si="85"/>
        <v>0</v>
      </c>
      <c r="BT365" s="289">
        <f t="shared" si="85"/>
        <v>0</v>
      </c>
      <c r="BU365" s="289">
        <f t="shared" si="85"/>
        <v>0</v>
      </c>
      <c r="BV365" s="289">
        <f t="shared" si="85"/>
        <v>0</v>
      </c>
      <c r="BW365" s="289">
        <f t="shared" si="85"/>
        <v>0</v>
      </c>
      <c r="BX365" s="289">
        <f t="shared" si="83"/>
        <v>0</v>
      </c>
      <c r="BY365" s="289">
        <f t="shared" si="81"/>
        <v>0</v>
      </c>
      <c r="CA365" s="289" t="e">
        <f>CA204-#REF!</f>
        <v>#REF!</v>
      </c>
      <c r="CB365" s="289">
        <f t="shared" si="82"/>
        <v>0</v>
      </c>
    </row>
    <row r="366" spans="13:80" hidden="1" x14ac:dyDescent="0.35">
      <c r="M366" s="289">
        <f t="shared" si="86"/>
        <v>0</v>
      </c>
      <c r="N366" s="289">
        <f t="shared" si="86"/>
        <v>0</v>
      </c>
      <c r="O366" s="289">
        <f t="shared" si="86"/>
        <v>0</v>
      </c>
      <c r="P366" s="289">
        <f t="shared" si="85"/>
        <v>0</v>
      </c>
      <c r="Q366" s="289">
        <f t="shared" si="85"/>
        <v>0</v>
      </c>
      <c r="R366" s="289">
        <f t="shared" si="85"/>
        <v>-860915</v>
      </c>
      <c r="S366" s="289">
        <f t="shared" si="85"/>
        <v>0</v>
      </c>
      <c r="T366" s="289">
        <f t="shared" si="85"/>
        <v>0</v>
      </c>
      <c r="U366" s="289">
        <f t="shared" si="85"/>
        <v>0</v>
      </c>
      <c r="V366" s="289">
        <f t="shared" si="85"/>
        <v>0</v>
      </c>
      <c r="W366" s="289">
        <f t="shared" si="85"/>
        <v>0</v>
      </c>
      <c r="X366" s="289">
        <f t="shared" si="85"/>
        <v>0</v>
      </c>
      <c r="Y366" s="289">
        <f t="shared" si="85"/>
        <v>0</v>
      </c>
      <c r="Z366" s="289">
        <f t="shared" si="85"/>
        <v>0</v>
      </c>
      <c r="AA366" s="289">
        <f t="shared" si="85"/>
        <v>0</v>
      </c>
      <c r="AB366" s="289">
        <f t="shared" si="85"/>
        <v>0</v>
      </c>
      <c r="AC366" s="289">
        <f t="shared" si="85"/>
        <v>0</v>
      </c>
      <c r="AD366" s="289">
        <f t="shared" si="85"/>
        <v>0</v>
      </c>
      <c r="AE366" s="289">
        <f t="shared" si="85"/>
        <v>0</v>
      </c>
      <c r="AF366" s="289">
        <f t="shared" si="85"/>
        <v>0</v>
      </c>
      <c r="AG366" s="289">
        <f t="shared" si="85"/>
        <v>0</v>
      </c>
      <c r="AH366" s="289">
        <f t="shared" si="85"/>
        <v>0</v>
      </c>
      <c r="AI366" s="289">
        <f t="shared" si="85"/>
        <v>0</v>
      </c>
      <c r="AJ366" s="289">
        <f t="shared" si="85"/>
        <v>0</v>
      </c>
      <c r="AK366" s="289">
        <f t="shared" si="85"/>
        <v>0</v>
      </c>
      <c r="AL366" s="289">
        <f t="shared" si="85"/>
        <v>0</v>
      </c>
      <c r="AM366" s="289">
        <f t="shared" si="85"/>
        <v>0</v>
      </c>
      <c r="AN366" s="289">
        <f t="shared" si="85"/>
        <v>0</v>
      </c>
      <c r="AO366" s="289">
        <f t="shared" si="85"/>
        <v>0</v>
      </c>
      <c r="AP366" s="289">
        <f t="shared" si="85"/>
        <v>0</v>
      </c>
      <c r="AQ366" s="289">
        <f t="shared" si="85"/>
        <v>0</v>
      </c>
      <c r="AR366" s="289">
        <f t="shared" si="85"/>
        <v>0</v>
      </c>
      <c r="AS366" s="289">
        <f t="shared" si="85"/>
        <v>0</v>
      </c>
      <c r="AT366" s="289">
        <f t="shared" si="85"/>
        <v>0</v>
      </c>
      <c r="AU366" s="289">
        <f t="shared" si="85"/>
        <v>0</v>
      </c>
      <c r="AV366" s="289">
        <f t="shared" si="85"/>
        <v>0</v>
      </c>
      <c r="AW366" s="289">
        <f t="shared" si="85"/>
        <v>0</v>
      </c>
      <c r="AX366" s="289">
        <f t="shared" si="85"/>
        <v>0</v>
      </c>
      <c r="AY366" s="289">
        <f t="shared" si="85"/>
        <v>0</v>
      </c>
      <c r="AZ366" s="289">
        <f t="shared" si="85"/>
        <v>0</v>
      </c>
      <c r="BA366" s="289">
        <f t="shared" si="85"/>
        <v>0</v>
      </c>
      <c r="BB366" s="289">
        <f t="shared" si="85"/>
        <v>0</v>
      </c>
      <c r="BC366" s="289">
        <f t="shared" si="85"/>
        <v>0</v>
      </c>
      <c r="BD366" s="289">
        <f t="shared" si="85"/>
        <v>0</v>
      </c>
      <c r="BE366" s="289">
        <f t="shared" si="85"/>
        <v>0</v>
      </c>
      <c r="BF366" s="289">
        <f t="shared" si="85"/>
        <v>0</v>
      </c>
      <c r="BG366" s="289">
        <f t="shared" si="85"/>
        <v>0</v>
      </c>
      <c r="BH366" s="289">
        <f t="shared" si="85"/>
        <v>0</v>
      </c>
      <c r="BI366" s="289">
        <f t="shared" si="85"/>
        <v>0</v>
      </c>
      <c r="BJ366" s="289">
        <f t="shared" si="85"/>
        <v>0</v>
      </c>
      <c r="BK366" s="289">
        <f t="shared" si="85"/>
        <v>0</v>
      </c>
      <c r="BL366" s="289">
        <f t="shared" si="85"/>
        <v>0</v>
      </c>
      <c r="BM366" s="289">
        <f t="shared" si="85"/>
        <v>0</v>
      </c>
      <c r="BN366" s="289">
        <f t="shared" si="85"/>
        <v>0</v>
      </c>
      <c r="BO366" s="289">
        <f t="shared" si="85"/>
        <v>0</v>
      </c>
      <c r="BP366" s="289">
        <f t="shared" si="85"/>
        <v>0</v>
      </c>
      <c r="BQ366" s="289">
        <f t="shared" si="85"/>
        <v>0</v>
      </c>
      <c r="BR366" s="289">
        <f t="shared" si="85"/>
        <v>0</v>
      </c>
      <c r="BS366" s="289">
        <f t="shared" si="85"/>
        <v>0</v>
      </c>
      <c r="BT366" s="289">
        <f t="shared" si="85"/>
        <v>0</v>
      </c>
      <c r="BU366" s="289">
        <f t="shared" si="85"/>
        <v>0</v>
      </c>
      <c r="BV366" s="289">
        <f t="shared" si="85"/>
        <v>0</v>
      </c>
      <c r="BW366" s="289">
        <f t="shared" si="85"/>
        <v>0</v>
      </c>
      <c r="BX366" s="289">
        <f t="shared" si="83"/>
        <v>0</v>
      </c>
      <c r="BY366" s="289">
        <f t="shared" si="81"/>
        <v>0</v>
      </c>
      <c r="CA366" s="289" t="e">
        <f>CA205-#REF!</f>
        <v>#REF!</v>
      </c>
      <c r="CB366" s="289">
        <f t="shared" si="82"/>
        <v>0</v>
      </c>
    </row>
    <row r="367" spans="13:80" hidden="1" x14ac:dyDescent="0.35">
      <c r="M367" s="289">
        <f t="shared" si="86"/>
        <v>0</v>
      </c>
      <c r="N367" s="289">
        <f t="shared" si="86"/>
        <v>0</v>
      </c>
      <c r="O367" s="289">
        <f t="shared" si="86"/>
        <v>0</v>
      </c>
      <c r="P367" s="289">
        <f t="shared" si="85"/>
        <v>0</v>
      </c>
      <c r="Q367" s="289">
        <f t="shared" si="85"/>
        <v>0</v>
      </c>
      <c r="R367" s="289">
        <f t="shared" si="85"/>
        <v>-860915</v>
      </c>
      <c r="S367" s="289">
        <f t="shared" si="85"/>
        <v>0</v>
      </c>
      <c r="T367" s="289">
        <f t="shared" si="85"/>
        <v>0</v>
      </c>
      <c r="U367" s="289">
        <f t="shared" si="85"/>
        <v>0</v>
      </c>
      <c r="V367" s="289">
        <f t="shared" si="85"/>
        <v>0</v>
      </c>
      <c r="W367" s="289">
        <f t="shared" si="85"/>
        <v>0</v>
      </c>
      <c r="X367" s="289">
        <f t="shared" si="85"/>
        <v>0</v>
      </c>
      <c r="Y367" s="289">
        <f t="shared" si="85"/>
        <v>0</v>
      </c>
      <c r="Z367" s="289">
        <f t="shared" si="85"/>
        <v>0</v>
      </c>
      <c r="AA367" s="289">
        <f t="shared" si="85"/>
        <v>0</v>
      </c>
      <c r="AB367" s="289">
        <f t="shared" si="85"/>
        <v>0</v>
      </c>
      <c r="AC367" s="289">
        <f t="shared" si="85"/>
        <v>0</v>
      </c>
      <c r="AD367" s="289">
        <f t="shared" si="85"/>
        <v>0</v>
      </c>
      <c r="AE367" s="289">
        <f t="shared" si="85"/>
        <v>0</v>
      </c>
      <c r="AF367" s="289">
        <f t="shared" si="85"/>
        <v>0</v>
      </c>
      <c r="AG367" s="289">
        <f t="shared" si="85"/>
        <v>0</v>
      </c>
      <c r="AH367" s="289">
        <f t="shared" si="85"/>
        <v>0</v>
      </c>
      <c r="AI367" s="289">
        <f t="shared" si="85"/>
        <v>0</v>
      </c>
      <c r="AJ367" s="289">
        <f t="shared" si="85"/>
        <v>0</v>
      </c>
      <c r="AK367" s="289">
        <f t="shared" si="85"/>
        <v>0</v>
      </c>
      <c r="AL367" s="289">
        <f t="shared" si="85"/>
        <v>0</v>
      </c>
      <c r="AM367" s="289">
        <f t="shared" si="85"/>
        <v>0</v>
      </c>
      <c r="AN367" s="289">
        <f t="shared" si="85"/>
        <v>0</v>
      </c>
      <c r="AO367" s="289">
        <f t="shared" si="85"/>
        <v>0</v>
      </c>
      <c r="AP367" s="289">
        <f t="shared" si="85"/>
        <v>0</v>
      </c>
      <c r="AQ367" s="289">
        <f t="shared" si="85"/>
        <v>0</v>
      </c>
      <c r="AR367" s="289">
        <f t="shared" si="85"/>
        <v>0</v>
      </c>
      <c r="AS367" s="289">
        <f t="shared" si="85"/>
        <v>0</v>
      </c>
      <c r="AT367" s="289">
        <f t="shared" si="85"/>
        <v>0</v>
      </c>
      <c r="AU367" s="289">
        <f t="shared" si="85"/>
        <v>0</v>
      </c>
      <c r="AV367" s="289">
        <f t="shared" si="85"/>
        <v>0</v>
      </c>
      <c r="AW367" s="289">
        <f t="shared" si="85"/>
        <v>0</v>
      </c>
      <c r="AX367" s="289">
        <f t="shared" si="85"/>
        <v>0</v>
      </c>
      <c r="AY367" s="289">
        <f t="shared" si="85"/>
        <v>0</v>
      </c>
      <c r="AZ367" s="289">
        <f t="shared" si="85"/>
        <v>0</v>
      </c>
      <c r="BA367" s="289">
        <f t="shared" si="85"/>
        <v>0</v>
      </c>
      <c r="BB367" s="289">
        <f t="shared" si="85"/>
        <v>0</v>
      </c>
      <c r="BC367" s="289">
        <f t="shared" si="85"/>
        <v>0</v>
      </c>
      <c r="BD367" s="289">
        <f t="shared" si="85"/>
        <v>0</v>
      </c>
      <c r="BE367" s="289">
        <f t="shared" si="85"/>
        <v>0</v>
      </c>
      <c r="BF367" s="289">
        <f t="shared" si="85"/>
        <v>0</v>
      </c>
      <c r="BG367" s="289">
        <f t="shared" si="85"/>
        <v>0</v>
      </c>
      <c r="BH367" s="289">
        <f t="shared" si="85"/>
        <v>0</v>
      </c>
      <c r="BI367" s="289">
        <f t="shared" si="85"/>
        <v>0</v>
      </c>
      <c r="BJ367" s="289">
        <f t="shared" si="85"/>
        <v>0</v>
      </c>
      <c r="BK367" s="289">
        <f t="shared" si="85"/>
        <v>0</v>
      </c>
      <c r="BL367" s="289">
        <f t="shared" si="85"/>
        <v>0</v>
      </c>
      <c r="BM367" s="289">
        <f t="shared" si="85"/>
        <v>0</v>
      </c>
      <c r="BN367" s="289">
        <f t="shared" si="85"/>
        <v>0</v>
      </c>
      <c r="BO367" s="289">
        <f t="shared" si="85"/>
        <v>0</v>
      </c>
      <c r="BP367" s="289">
        <f t="shared" si="85"/>
        <v>0</v>
      </c>
      <c r="BQ367" s="289">
        <f t="shared" si="85"/>
        <v>0</v>
      </c>
      <c r="BR367" s="289">
        <f t="shared" si="85"/>
        <v>0</v>
      </c>
      <c r="BS367" s="289">
        <f t="shared" si="85"/>
        <v>0</v>
      </c>
      <c r="BT367" s="289">
        <f t="shared" si="85"/>
        <v>0</v>
      </c>
      <c r="BU367" s="289">
        <f t="shared" si="85"/>
        <v>0</v>
      </c>
      <c r="BV367" s="289">
        <f t="shared" si="85"/>
        <v>0</v>
      </c>
      <c r="BW367" s="289">
        <f t="shared" si="85"/>
        <v>0</v>
      </c>
      <c r="BX367" s="289">
        <f t="shared" si="83"/>
        <v>0</v>
      </c>
      <c r="BY367" s="289">
        <f t="shared" si="81"/>
        <v>0</v>
      </c>
      <c r="CA367" s="289" t="e">
        <f>CA206-#REF!</f>
        <v>#REF!</v>
      </c>
      <c r="CB367" s="289">
        <f t="shared" si="82"/>
        <v>0</v>
      </c>
    </row>
    <row r="368" spans="13:80" hidden="1" x14ac:dyDescent="0.35">
      <c r="M368" s="289">
        <f t="shared" si="86"/>
        <v>0</v>
      </c>
      <c r="N368" s="289">
        <f t="shared" si="86"/>
        <v>0</v>
      </c>
      <c r="O368" s="289">
        <f t="shared" si="86"/>
        <v>0</v>
      </c>
      <c r="P368" s="289">
        <f t="shared" si="85"/>
        <v>0</v>
      </c>
      <c r="Q368" s="289">
        <f t="shared" si="85"/>
        <v>0</v>
      </c>
      <c r="R368" s="289">
        <f t="shared" si="85"/>
        <v>0</v>
      </c>
      <c r="S368" s="289">
        <f t="shared" si="85"/>
        <v>0</v>
      </c>
      <c r="T368" s="289">
        <f t="shared" si="85"/>
        <v>0</v>
      </c>
      <c r="U368" s="289">
        <f t="shared" si="85"/>
        <v>0</v>
      </c>
      <c r="V368" s="289">
        <f t="shared" si="85"/>
        <v>0</v>
      </c>
      <c r="W368" s="289">
        <f t="shared" si="85"/>
        <v>0</v>
      </c>
      <c r="X368" s="289">
        <f t="shared" si="85"/>
        <v>0</v>
      </c>
      <c r="Y368" s="289">
        <f t="shared" si="85"/>
        <v>0</v>
      </c>
      <c r="Z368" s="289">
        <f t="shared" si="85"/>
        <v>0</v>
      </c>
      <c r="AA368" s="289">
        <f t="shared" si="85"/>
        <v>0</v>
      </c>
      <c r="AB368" s="289">
        <f t="shared" si="85"/>
        <v>0</v>
      </c>
      <c r="AC368" s="289">
        <f t="shared" si="85"/>
        <v>0</v>
      </c>
      <c r="AD368" s="289">
        <f t="shared" si="85"/>
        <v>0</v>
      </c>
      <c r="AE368" s="289">
        <f t="shared" ref="AE368:BW370" si="87">AE207-CW207</f>
        <v>0</v>
      </c>
      <c r="AF368" s="289">
        <f t="shared" si="87"/>
        <v>0</v>
      </c>
      <c r="AG368" s="289">
        <f t="shared" si="87"/>
        <v>0</v>
      </c>
      <c r="AH368" s="289">
        <f t="shared" si="87"/>
        <v>0</v>
      </c>
      <c r="AI368" s="289">
        <f t="shared" si="87"/>
        <v>0</v>
      </c>
      <c r="AJ368" s="289">
        <f t="shared" si="87"/>
        <v>0</v>
      </c>
      <c r="AK368" s="289">
        <f t="shared" si="87"/>
        <v>0</v>
      </c>
      <c r="AL368" s="289">
        <f t="shared" si="87"/>
        <v>0</v>
      </c>
      <c r="AM368" s="289">
        <f t="shared" si="87"/>
        <v>0</v>
      </c>
      <c r="AN368" s="289">
        <f t="shared" si="87"/>
        <v>0</v>
      </c>
      <c r="AO368" s="289">
        <f t="shared" si="87"/>
        <v>0</v>
      </c>
      <c r="AP368" s="289">
        <f t="shared" si="87"/>
        <v>0</v>
      </c>
      <c r="AQ368" s="289">
        <f t="shared" si="87"/>
        <v>0</v>
      </c>
      <c r="AR368" s="289">
        <f t="shared" si="87"/>
        <v>0</v>
      </c>
      <c r="AS368" s="289">
        <f t="shared" si="87"/>
        <v>0</v>
      </c>
      <c r="AT368" s="289">
        <f t="shared" si="87"/>
        <v>0</v>
      </c>
      <c r="AU368" s="289">
        <f t="shared" si="87"/>
        <v>0</v>
      </c>
      <c r="AV368" s="289">
        <f t="shared" si="87"/>
        <v>0</v>
      </c>
      <c r="AW368" s="289">
        <f t="shared" si="87"/>
        <v>0</v>
      </c>
      <c r="AX368" s="289">
        <f t="shared" si="87"/>
        <v>0</v>
      </c>
      <c r="AY368" s="289">
        <f t="shared" si="87"/>
        <v>0</v>
      </c>
      <c r="AZ368" s="289">
        <f t="shared" si="87"/>
        <v>0</v>
      </c>
      <c r="BA368" s="289">
        <f t="shared" si="87"/>
        <v>0</v>
      </c>
      <c r="BB368" s="289">
        <f t="shared" si="87"/>
        <v>0</v>
      </c>
      <c r="BC368" s="289">
        <f t="shared" si="87"/>
        <v>0</v>
      </c>
      <c r="BD368" s="289">
        <f t="shared" si="87"/>
        <v>0</v>
      </c>
      <c r="BE368" s="289">
        <f t="shared" si="87"/>
        <v>0</v>
      </c>
      <c r="BF368" s="289">
        <f t="shared" si="87"/>
        <v>0</v>
      </c>
      <c r="BG368" s="289">
        <f t="shared" si="87"/>
        <v>0</v>
      </c>
      <c r="BH368" s="289">
        <f t="shared" si="87"/>
        <v>0</v>
      </c>
      <c r="BI368" s="289">
        <f t="shared" si="87"/>
        <v>0</v>
      </c>
      <c r="BJ368" s="289">
        <f t="shared" si="87"/>
        <v>0</v>
      </c>
      <c r="BK368" s="289">
        <f t="shared" si="87"/>
        <v>0</v>
      </c>
      <c r="BL368" s="289">
        <f t="shared" si="87"/>
        <v>0</v>
      </c>
      <c r="BM368" s="289">
        <f t="shared" si="87"/>
        <v>0</v>
      </c>
      <c r="BN368" s="289">
        <f t="shared" si="87"/>
        <v>0</v>
      </c>
      <c r="BO368" s="289">
        <f t="shared" si="87"/>
        <v>0</v>
      </c>
      <c r="BP368" s="289">
        <f t="shared" si="87"/>
        <v>0</v>
      </c>
      <c r="BQ368" s="289">
        <f t="shared" si="87"/>
        <v>0</v>
      </c>
      <c r="BR368" s="289">
        <f t="shared" si="87"/>
        <v>0</v>
      </c>
      <c r="BS368" s="289">
        <f t="shared" si="87"/>
        <v>0</v>
      </c>
      <c r="BT368" s="289">
        <f t="shared" si="87"/>
        <v>0</v>
      </c>
      <c r="BU368" s="289">
        <f t="shared" si="87"/>
        <v>0</v>
      </c>
      <c r="BV368" s="289">
        <f t="shared" si="87"/>
        <v>0</v>
      </c>
      <c r="BW368" s="289">
        <f t="shared" si="87"/>
        <v>0</v>
      </c>
      <c r="BX368" s="289">
        <f t="shared" si="83"/>
        <v>0</v>
      </c>
      <c r="BY368" s="289">
        <f t="shared" si="81"/>
        <v>0</v>
      </c>
      <c r="CA368" s="289" t="e">
        <f>CA207-#REF!</f>
        <v>#REF!</v>
      </c>
      <c r="CB368" s="289">
        <f t="shared" si="82"/>
        <v>0</v>
      </c>
    </row>
    <row r="369" spans="13:80" hidden="1" x14ac:dyDescent="0.35">
      <c r="M369" s="289">
        <f t="shared" si="86"/>
        <v>0</v>
      </c>
      <c r="N369" s="289">
        <f t="shared" si="86"/>
        <v>0</v>
      </c>
      <c r="O369" s="289">
        <f t="shared" si="86"/>
        <v>0</v>
      </c>
      <c r="P369" s="289">
        <f t="shared" si="86"/>
        <v>0</v>
      </c>
      <c r="Q369" s="289">
        <f t="shared" si="86"/>
        <v>0</v>
      </c>
      <c r="R369" s="289">
        <f t="shared" si="86"/>
        <v>0</v>
      </c>
      <c r="S369" s="289">
        <f t="shared" si="86"/>
        <v>0</v>
      </c>
      <c r="T369" s="289">
        <f t="shared" si="86"/>
        <v>0</v>
      </c>
      <c r="U369" s="289">
        <f t="shared" si="86"/>
        <v>0</v>
      </c>
      <c r="V369" s="289">
        <f t="shared" si="86"/>
        <v>0</v>
      </c>
      <c r="W369" s="289">
        <f t="shared" si="86"/>
        <v>0</v>
      </c>
      <c r="X369" s="289">
        <f t="shared" si="86"/>
        <v>0</v>
      </c>
      <c r="Y369" s="289">
        <f t="shared" si="86"/>
        <v>0</v>
      </c>
      <c r="Z369" s="289">
        <f t="shared" si="86"/>
        <v>0</v>
      </c>
      <c r="AA369" s="289">
        <f t="shared" si="86"/>
        <v>0</v>
      </c>
      <c r="AB369" s="289">
        <f t="shared" si="86"/>
        <v>0</v>
      </c>
      <c r="AC369" s="289">
        <f t="shared" ref="AC369:AD370" si="88">AC208-CU208</f>
        <v>0</v>
      </c>
      <c r="AD369" s="289">
        <f t="shared" si="88"/>
        <v>0</v>
      </c>
      <c r="AE369" s="289">
        <f t="shared" si="87"/>
        <v>0</v>
      </c>
      <c r="AF369" s="289">
        <f t="shared" si="87"/>
        <v>0</v>
      </c>
      <c r="AG369" s="289">
        <f t="shared" si="87"/>
        <v>0</v>
      </c>
      <c r="AH369" s="289">
        <f t="shared" si="87"/>
        <v>0</v>
      </c>
      <c r="AI369" s="289">
        <f t="shared" si="87"/>
        <v>0</v>
      </c>
      <c r="AJ369" s="289">
        <f t="shared" si="87"/>
        <v>0</v>
      </c>
      <c r="AK369" s="289">
        <f t="shared" si="87"/>
        <v>0</v>
      </c>
      <c r="AL369" s="289">
        <f t="shared" si="87"/>
        <v>-565067</v>
      </c>
      <c r="AM369" s="289">
        <f t="shared" si="87"/>
        <v>0</v>
      </c>
      <c r="AN369" s="289">
        <f t="shared" si="87"/>
        <v>0</v>
      </c>
      <c r="AO369" s="289">
        <f t="shared" si="87"/>
        <v>0</v>
      </c>
      <c r="AP369" s="289">
        <f t="shared" si="87"/>
        <v>0</v>
      </c>
      <c r="AQ369" s="289">
        <f t="shared" si="87"/>
        <v>0</v>
      </c>
      <c r="AR369" s="289">
        <f t="shared" si="87"/>
        <v>0</v>
      </c>
      <c r="AS369" s="289">
        <f t="shared" si="87"/>
        <v>0</v>
      </c>
      <c r="AT369" s="289">
        <f t="shared" si="87"/>
        <v>0</v>
      </c>
      <c r="AU369" s="289">
        <f t="shared" si="87"/>
        <v>0</v>
      </c>
      <c r="AV369" s="289">
        <f t="shared" si="87"/>
        <v>0</v>
      </c>
      <c r="AW369" s="289">
        <f t="shared" si="87"/>
        <v>0</v>
      </c>
      <c r="AX369" s="289">
        <f t="shared" si="87"/>
        <v>0</v>
      </c>
      <c r="AY369" s="289">
        <f t="shared" si="87"/>
        <v>0</v>
      </c>
      <c r="AZ369" s="289">
        <f t="shared" si="87"/>
        <v>0</v>
      </c>
      <c r="BA369" s="289">
        <f t="shared" si="87"/>
        <v>0</v>
      </c>
      <c r="BB369" s="289">
        <f t="shared" si="87"/>
        <v>0</v>
      </c>
      <c r="BC369" s="289">
        <f t="shared" si="87"/>
        <v>0</v>
      </c>
      <c r="BD369" s="289">
        <f t="shared" si="87"/>
        <v>0</v>
      </c>
      <c r="BE369" s="289">
        <f t="shared" si="87"/>
        <v>0</v>
      </c>
      <c r="BF369" s="289">
        <f t="shared" si="87"/>
        <v>-129493</v>
      </c>
      <c r="BG369" s="289">
        <f t="shared" si="87"/>
        <v>0</v>
      </c>
      <c r="BH369" s="289">
        <f t="shared" si="87"/>
        <v>0</v>
      </c>
      <c r="BI369" s="289">
        <f t="shared" si="87"/>
        <v>0</v>
      </c>
      <c r="BJ369" s="289">
        <f t="shared" si="87"/>
        <v>0</v>
      </c>
      <c r="BK369" s="289">
        <f t="shared" si="87"/>
        <v>0</v>
      </c>
      <c r="BL369" s="289">
        <f t="shared" si="87"/>
        <v>0</v>
      </c>
      <c r="BM369" s="289">
        <f t="shared" si="87"/>
        <v>0</v>
      </c>
      <c r="BN369" s="289">
        <f t="shared" si="87"/>
        <v>0</v>
      </c>
      <c r="BO369" s="289">
        <f t="shared" si="87"/>
        <v>0</v>
      </c>
      <c r="BP369" s="289">
        <f t="shared" si="87"/>
        <v>0</v>
      </c>
      <c r="BQ369" s="289">
        <f t="shared" si="87"/>
        <v>0</v>
      </c>
      <c r="BR369" s="289">
        <f t="shared" si="87"/>
        <v>0</v>
      </c>
      <c r="BS369" s="289">
        <f t="shared" si="87"/>
        <v>0</v>
      </c>
      <c r="BT369" s="289">
        <f t="shared" si="87"/>
        <v>0</v>
      </c>
      <c r="BU369" s="289">
        <f t="shared" si="87"/>
        <v>0</v>
      </c>
      <c r="BV369" s="289">
        <f t="shared" si="87"/>
        <v>0</v>
      </c>
      <c r="BW369" s="289">
        <f t="shared" si="87"/>
        <v>0</v>
      </c>
      <c r="BX369" s="289">
        <f t="shared" si="83"/>
        <v>0</v>
      </c>
      <c r="BY369" s="289">
        <f t="shared" si="81"/>
        <v>0</v>
      </c>
      <c r="CA369" s="289" t="e">
        <f>CA208-#REF!</f>
        <v>#REF!</v>
      </c>
      <c r="CB369" s="289">
        <f t="shared" si="82"/>
        <v>0</v>
      </c>
    </row>
    <row r="370" spans="13:80" hidden="1" x14ac:dyDescent="0.35">
      <c r="M370" s="289">
        <f t="shared" si="86"/>
        <v>0</v>
      </c>
      <c r="N370" s="289">
        <f t="shared" si="86"/>
        <v>0</v>
      </c>
      <c r="O370" s="289">
        <f t="shared" si="86"/>
        <v>0</v>
      </c>
      <c r="P370" s="289">
        <f t="shared" si="86"/>
        <v>0</v>
      </c>
      <c r="Q370" s="289">
        <f t="shared" si="86"/>
        <v>0</v>
      </c>
      <c r="R370" s="289">
        <f t="shared" si="86"/>
        <v>0</v>
      </c>
      <c r="S370" s="289">
        <f t="shared" si="86"/>
        <v>0</v>
      </c>
      <c r="T370" s="289">
        <f t="shared" si="86"/>
        <v>0</v>
      </c>
      <c r="U370" s="289">
        <f t="shared" si="86"/>
        <v>0</v>
      </c>
      <c r="V370" s="289">
        <f t="shared" si="86"/>
        <v>0</v>
      </c>
      <c r="W370" s="289">
        <f t="shared" si="86"/>
        <v>0</v>
      </c>
      <c r="X370" s="289">
        <f t="shared" si="86"/>
        <v>0</v>
      </c>
      <c r="Y370" s="289">
        <f t="shared" si="86"/>
        <v>0</v>
      </c>
      <c r="Z370" s="289">
        <f t="shared" si="86"/>
        <v>0</v>
      </c>
      <c r="AA370" s="289">
        <f t="shared" si="86"/>
        <v>0</v>
      </c>
      <c r="AB370" s="289">
        <f t="shared" si="86"/>
        <v>0</v>
      </c>
      <c r="AC370" s="289">
        <f t="shared" si="88"/>
        <v>0</v>
      </c>
      <c r="AD370" s="289">
        <f t="shared" si="88"/>
        <v>0</v>
      </c>
      <c r="AE370" s="289">
        <f t="shared" si="87"/>
        <v>0</v>
      </c>
      <c r="AF370" s="289">
        <f t="shared" si="87"/>
        <v>0</v>
      </c>
      <c r="AG370" s="289">
        <f t="shared" si="87"/>
        <v>0</v>
      </c>
      <c r="AH370" s="289">
        <f t="shared" si="87"/>
        <v>0</v>
      </c>
      <c r="AI370" s="289">
        <f t="shared" si="87"/>
        <v>0</v>
      </c>
      <c r="AJ370" s="289">
        <f t="shared" si="87"/>
        <v>0</v>
      </c>
      <c r="AK370" s="289">
        <f t="shared" si="87"/>
        <v>0</v>
      </c>
      <c r="AL370" s="289">
        <f t="shared" si="87"/>
        <v>-565067</v>
      </c>
      <c r="AM370" s="289">
        <f t="shared" si="87"/>
        <v>0</v>
      </c>
      <c r="AN370" s="289">
        <f t="shared" si="87"/>
        <v>0</v>
      </c>
      <c r="AO370" s="289">
        <f t="shared" si="87"/>
        <v>0</v>
      </c>
      <c r="AP370" s="289">
        <f t="shared" si="87"/>
        <v>0</v>
      </c>
      <c r="AQ370" s="289">
        <f t="shared" si="87"/>
        <v>0</v>
      </c>
      <c r="AR370" s="289">
        <f t="shared" si="87"/>
        <v>0</v>
      </c>
      <c r="AS370" s="289">
        <f t="shared" si="87"/>
        <v>0</v>
      </c>
      <c r="AT370" s="289">
        <f t="shared" si="87"/>
        <v>0</v>
      </c>
      <c r="AU370" s="289">
        <f t="shared" si="87"/>
        <v>0</v>
      </c>
      <c r="AV370" s="289">
        <f t="shared" si="87"/>
        <v>0</v>
      </c>
      <c r="AW370" s="289">
        <f t="shared" si="87"/>
        <v>0</v>
      </c>
      <c r="AX370" s="289">
        <f t="shared" si="87"/>
        <v>0</v>
      </c>
      <c r="AY370" s="289">
        <f t="shared" si="87"/>
        <v>0</v>
      </c>
      <c r="AZ370" s="289">
        <f t="shared" si="87"/>
        <v>0</v>
      </c>
      <c r="BA370" s="289">
        <f t="shared" si="87"/>
        <v>0</v>
      </c>
      <c r="BB370" s="289">
        <f t="shared" si="87"/>
        <v>0</v>
      </c>
      <c r="BC370" s="289">
        <f t="shared" si="87"/>
        <v>0</v>
      </c>
      <c r="BD370" s="289">
        <f t="shared" si="87"/>
        <v>0</v>
      </c>
      <c r="BE370" s="289">
        <f t="shared" si="87"/>
        <v>0</v>
      </c>
      <c r="BF370" s="289">
        <f t="shared" si="87"/>
        <v>-129493</v>
      </c>
      <c r="BG370" s="289">
        <f t="shared" si="87"/>
        <v>0</v>
      </c>
      <c r="BH370" s="289">
        <f t="shared" si="87"/>
        <v>0</v>
      </c>
      <c r="BI370" s="289">
        <f t="shared" si="87"/>
        <v>0</v>
      </c>
      <c r="BJ370" s="289">
        <f t="shared" si="87"/>
        <v>0</v>
      </c>
      <c r="BK370" s="289">
        <f t="shared" si="87"/>
        <v>0</v>
      </c>
      <c r="BL370" s="289">
        <f t="shared" si="87"/>
        <v>0</v>
      </c>
      <c r="BM370" s="289">
        <f t="shared" si="87"/>
        <v>0</v>
      </c>
      <c r="BN370" s="289">
        <f t="shared" si="87"/>
        <v>0</v>
      </c>
      <c r="BO370" s="289">
        <f t="shared" si="87"/>
        <v>0</v>
      </c>
      <c r="BP370" s="289">
        <f t="shared" si="87"/>
        <v>0</v>
      </c>
      <c r="BQ370" s="289">
        <f t="shared" si="87"/>
        <v>0</v>
      </c>
      <c r="BR370" s="289">
        <f t="shared" si="87"/>
        <v>0</v>
      </c>
      <c r="BS370" s="289">
        <f t="shared" si="87"/>
        <v>0</v>
      </c>
      <c r="BT370" s="289">
        <f t="shared" si="87"/>
        <v>0</v>
      </c>
      <c r="BU370" s="289">
        <f t="shared" si="87"/>
        <v>0</v>
      </c>
      <c r="BV370" s="289">
        <f t="shared" si="87"/>
        <v>0</v>
      </c>
      <c r="BW370" s="289">
        <f t="shared" si="87"/>
        <v>0</v>
      </c>
      <c r="BX370" s="289">
        <f t="shared" si="83"/>
        <v>0</v>
      </c>
      <c r="BY370" s="289">
        <f t="shared" si="81"/>
        <v>0</v>
      </c>
      <c r="CA370" s="289" t="e">
        <f>CA209-#REF!</f>
        <v>#REF!</v>
      </c>
      <c r="CB370" s="289">
        <f t="shared" si="82"/>
        <v>0</v>
      </c>
    </row>
    <row r="371" spans="13:80" hidden="1" x14ac:dyDescent="0.35">
      <c r="M371" s="289">
        <f t="shared" ref="M371:BX371" si="89">M213-CE213</f>
        <v>0</v>
      </c>
      <c r="N371" s="289">
        <f t="shared" si="89"/>
        <v>0</v>
      </c>
      <c r="O371" s="289">
        <f t="shared" si="89"/>
        <v>0</v>
      </c>
      <c r="P371" s="289">
        <f t="shared" si="89"/>
        <v>0</v>
      </c>
      <c r="Q371" s="289">
        <f t="shared" si="89"/>
        <v>0</v>
      </c>
      <c r="R371" s="289">
        <f t="shared" si="89"/>
        <v>0</v>
      </c>
      <c r="S371" s="289">
        <f t="shared" si="89"/>
        <v>0</v>
      </c>
      <c r="T371" s="289">
        <f t="shared" si="89"/>
        <v>0</v>
      </c>
      <c r="U371" s="289">
        <f t="shared" si="89"/>
        <v>0</v>
      </c>
      <c r="V371" s="289">
        <f t="shared" si="89"/>
        <v>0</v>
      </c>
      <c r="W371" s="289">
        <f t="shared" si="89"/>
        <v>0</v>
      </c>
      <c r="X371" s="289">
        <f t="shared" si="89"/>
        <v>0</v>
      </c>
      <c r="Y371" s="289">
        <f t="shared" si="89"/>
        <v>0</v>
      </c>
      <c r="Z371" s="289">
        <f t="shared" si="89"/>
        <v>0</v>
      </c>
      <c r="AA371" s="289">
        <f t="shared" si="89"/>
        <v>0</v>
      </c>
      <c r="AB371" s="289">
        <f t="shared" si="89"/>
        <v>0</v>
      </c>
      <c r="AC371" s="289">
        <f t="shared" si="89"/>
        <v>0</v>
      </c>
      <c r="AD371" s="289">
        <f t="shared" si="89"/>
        <v>0</v>
      </c>
      <c r="AE371" s="289">
        <f t="shared" si="89"/>
        <v>0</v>
      </c>
      <c r="AF371" s="289">
        <f t="shared" si="89"/>
        <v>0</v>
      </c>
      <c r="AG371" s="289">
        <f t="shared" si="89"/>
        <v>0</v>
      </c>
      <c r="AH371" s="289">
        <f t="shared" si="89"/>
        <v>0</v>
      </c>
      <c r="AI371" s="289">
        <f t="shared" si="89"/>
        <v>0</v>
      </c>
      <c r="AJ371" s="289">
        <f t="shared" si="89"/>
        <v>0</v>
      </c>
      <c r="AK371" s="289">
        <f t="shared" si="89"/>
        <v>0</v>
      </c>
      <c r="AL371" s="289">
        <f t="shared" si="89"/>
        <v>0</v>
      </c>
      <c r="AM371" s="289">
        <f t="shared" si="89"/>
        <v>0</v>
      </c>
      <c r="AN371" s="289">
        <f t="shared" si="89"/>
        <v>0</v>
      </c>
      <c r="AO371" s="289">
        <f t="shared" si="89"/>
        <v>0</v>
      </c>
      <c r="AP371" s="289">
        <f t="shared" si="89"/>
        <v>0</v>
      </c>
      <c r="AQ371" s="289">
        <f t="shared" si="89"/>
        <v>0</v>
      </c>
      <c r="AR371" s="289">
        <f t="shared" si="89"/>
        <v>0</v>
      </c>
      <c r="AS371" s="289">
        <f t="shared" si="89"/>
        <v>0</v>
      </c>
      <c r="AT371" s="289">
        <f t="shared" si="89"/>
        <v>0</v>
      </c>
      <c r="AU371" s="289">
        <f t="shared" si="89"/>
        <v>0</v>
      </c>
      <c r="AV371" s="289">
        <f t="shared" si="89"/>
        <v>0</v>
      </c>
      <c r="AW371" s="289">
        <f t="shared" si="89"/>
        <v>0</v>
      </c>
      <c r="AX371" s="289">
        <f t="shared" si="89"/>
        <v>0</v>
      </c>
      <c r="AY371" s="289">
        <f t="shared" si="89"/>
        <v>0</v>
      </c>
      <c r="AZ371" s="289">
        <f t="shared" si="89"/>
        <v>0</v>
      </c>
      <c r="BA371" s="289">
        <f t="shared" si="89"/>
        <v>0</v>
      </c>
      <c r="BB371" s="289">
        <f t="shared" si="89"/>
        <v>0</v>
      </c>
      <c r="BC371" s="289">
        <f t="shared" si="89"/>
        <v>0</v>
      </c>
      <c r="BD371" s="289">
        <f t="shared" si="89"/>
        <v>0</v>
      </c>
      <c r="BE371" s="289">
        <f t="shared" si="89"/>
        <v>0</v>
      </c>
      <c r="BF371" s="289">
        <f t="shared" si="89"/>
        <v>0</v>
      </c>
      <c r="BG371" s="289">
        <f t="shared" si="89"/>
        <v>0</v>
      </c>
      <c r="BH371" s="289">
        <f t="shared" si="89"/>
        <v>0</v>
      </c>
      <c r="BI371" s="289">
        <f t="shared" si="89"/>
        <v>0</v>
      </c>
      <c r="BJ371" s="289">
        <f t="shared" si="89"/>
        <v>0</v>
      </c>
      <c r="BK371" s="289">
        <f t="shared" si="89"/>
        <v>0</v>
      </c>
      <c r="BL371" s="289">
        <f t="shared" si="89"/>
        <v>0</v>
      </c>
      <c r="BM371" s="289">
        <f t="shared" si="89"/>
        <v>0</v>
      </c>
      <c r="BN371" s="289">
        <f t="shared" si="89"/>
        <v>0</v>
      </c>
      <c r="BO371" s="289">
        <f t="shared" si="89"/>
        <v>0</v>
      </c>
      <c r="BP371" s="289">
        <f t="shared" si="89"/>
        <v>0</v>
      </c>
      <c r="BQ371" s="289">
        <f t="shared" si="89"/>
        <v>0</v>
      </c>
      <c r="BR371" s="289">
        <f t="shared" si="89"/>
        <v>0</v>
      </c>
      <c r="BS371" s="289">
        <f t="shared" si="89"/>
        <v>0</v>
      </c>
      <c r="BT371" s="289">
        <f t="shared" si="89"/>
        <v>0</v>
      </c>
      <c r="BU371" s="289">
        <f t="shared" si="89"/>
        <v>0</v>
      </c>
      <c r="BV371" s="289">
        <f t="shared" si="89"/>
        <v>0</v>
      </c>
      <c r="BW371" s="289">
        <f t="shared" si="89"/>
        <v>0</v>
      </c>
      <c r="BX371" s="289">
        <f t="shared" si="89"/>
        <v>0</v>
      </c>
      <c r="BY371" s="289">
        <f>BY213-EQ213</f>
        <v>0</v>
      </c>
      <c r="CA371" s="289" t="e">
        <f>CA213-#REF!</f>
        <v>#REF!</v>
      </c>
      <c r="CB371" s="289">
        <f>CB213-ES213</f>
        <v>0</v>
      </c>
    </row>
    <row r="372" spans="13:80" hidden="1" x14ac:dyDescent="0.35">
      <c r="M372" s="289">
        <f t="shared" ref="M372:BX375" si="90">M220-CE220</f>
        <v>0</v>
      </c>
      <c r="N372" s="289">
        <f t="shared" si="90"/>
        <v>0</v>
      </c>
      <c r="O372" s="289">
        <f t="shared" si="90"/>
        <v>0</v>
      </c>
      <c r="P372" s="289">
        <f t="shared" si="90"/>
        <v>0</v>
      </c>
      <c r="Q372" s="289">
        <f t="shared" si="90"/>
        <v>0</v>
      </c>
      <c r="R372" s="289">
        <f t="shared" si="90"/>
        <v>0</v>
      </c>
      <c r="S372" s="289">
        <f t="shared" si="90"/>
        <v>0</v>
      </c>
      <c r="T372" s="289">
        <f t="shared" si="90"/>
        <v>0</v>
      </c>
      <c r="U372" s="289">
        <f t="shared" si="90"/>
        <v>0</v>
      </c>
      <c r="V372" s="289">
        <f t="shared" si="90"/>
        <v>0</v>
      </c>
      <c r="W372" s="289">
        <f t="shared" si="90"/>
        <v>0</v>
      </c>
      <c r="X372" s="289">
        <f t="shared" si="90"/>
        <v>0</v>
      </c>
      <c r="Y372" s="289">
        <f t="shared" si="90"/>
        <v>0</v>
      </c>
      <c r="Z372" s="289">
        <f t="shared" si="90"/>
        <v>0</v>
      </c>
      <c r="AA372" s="289">
        <f t="shared" si="90"/>
        <v>0</v>
      </c>
      <c r="AB372" s="289">
        <f t="shared" si="90"/>
        <v>0</v>
      </c>
      <c r="AC372" s="289">
        <f t="shared" si="90"/>
        <v>0</v>
      </c>
      <c r="AD372" s="289">
        <f t="shared" si="90"/>
        <v>0</v>
      </c>
      <c r="AE372" s="289">
        <f t="shared" si="90"/>
        <v>0</v>
      </c>
      <c r="AF372" s="289">
        <f t="shared" si="90"/>
        <v>0</v>
      </c>
      <c r="AG372" s="289">
        <f t="shared" si="90"/>
        <v>0</v>
      </c>
      <c r="AH372" s="289">
        <f t="shared" si="90"/>
        <v>0</v>
      </c>
      <c r="AI372" s="289">
        <f t="shared" si="90"/>
        <v>0</v>
      </c>
      <c r="AJ372" s="289">
        <f t="shared" si="90"/>
        <v>0</v>
      </c>
      <c r="AK372" s="289">
        <f t="shared" si="90"/>
        <v>0</v>
      </c>
      <c r="AL372" s="289">
        <f t="shared" si="90"/>
        <v>0</v>
      </c>
      <c r="AM372" s="289">
        <f t="shared" si="90"/>
        <v>0</v>
      </c>
      <c r="AN372" s="289">
        <f t="shared" si="90"/>
        <v>0</v>
      </c>
      <c r="AO372" s="289">
        <f t="shared" si="90"/>
        <v>0</v>
      </c>
      <c r="AP372" s="289">
        <f t="shared" si="90"/>
        <v>0</v>
      </c>
      <c r="AQ372" s="289">
        <f t="shared" si="90"/>
        <v>0</v>
      </c>
      <c r="AR372" s="289">
        <f t="shared" si="90"/>
        <v>0</v>
      </c>
      <c r="AS372" s="289">
        <f t="shared" si="90"/>
        <v>0</v>
      </c>
      <c r="AT372" s="289">
        <f t="shared" si="90"/>
        <v>0</v>
      </c>
      <c r="AU372" s="289">
        <f t="shared" si="90"/>
        <v>0</v>
      </c>
      <c r="AV372" s="289">
        <f t="shared" si="90"/>
        <v>0</v>
      </c>
      <c r="AW372" s="289">
        <f t="shared" si="90"/>
        <v>0</v>
      </c>
      <c r="AX372" s="289">
        <f t="shared" si="90"/>
        <v>0</v>
      </c>
      <c r="AY372" s="289">
        <f t="shared" si="90"/>
        <v>0</v>
      </c>
      <c r="AZ372" s="289">
        <f t="shared" si="90"/>
        <v>0</v>
      </c>
      <c r="BA372" s="289">
        <f t="shared" si="90"/>
        <v>0</v>
      </c>
      <c r="BB372" s="289">
        <f t="shared" si="90"/>
        <v>0</v>
      </c>
      <c r="BC372" s="289">
        <f t="shared" si="90"/>
        <v>0</v>
      </c>
      <c r="BD372" s="289">
        <f t="shared" si="90"/>
        <v>0</v>
      </c>
      <c r="BE372" s="289">
        <f t="shared" si="90"/>
        <v>0</v>
      </c>
      <c r="BF372" s="289">
        <f t="shared" si="90"/>
        <v>0</v>
      </c>
      <c r="BG372" s="289">
        <f t="shared" si="90"/>
        <v>0</v>
      </c>
      <c r="BH372" s="289">
        <f t="shared" si="90"/>
        <v>0</v>
      </c>
      <c r="BI372" s="289">
        <f t="shared" si="90"/>
        <v>0</v>
      </c>
      <c r="BJ372" s="289">
        <f t="shared" si="90"/>
        <v>0</v>
      </c>
      <c r="BK372" s="289">
        <f t="shared" si="90"/>
        <v>0</v>
      </c>
      <c r="BL372" s="289">
        <f t="shared" si="90"/>
        <v>0</v>
      </c>
      <c r="BM372" s="289">
        <f t="shared" si="90"/>
        <v>0</v>
      </c>
      <c r="BN372" s="289">
        <f t="shared" si="90"/>
        <v>0</v>
      </c>
      <c r="BO372" s="289">
        <f t="shared" si="90"/>
        <v>0</v>
      </c>
      <c r="BP372" s="289">
        <f t="shared" si="90"/>
        <v>0</v>
      </c>
      <c r="BQ372" s="289">
        <f t="shared" si="90"/>
        <v>0</v>
      </c>
      <c r="BR372" s="289">
        <f t="shared" si="90"/>
        <v>0</v>
      </c>
      <c r="BS372" s="289">
        <f t="shared" si="90"/>
        <v>0</v>
      </c>
      <c r="BT372" s="289">
        <f t="shared" si="90"/>
        <v>0</v>
      </c>
      <c r="BU372" s="289">
        <f t="shared" si="90"/>
        <v>0</v>
      </c>
      <c r="BV372" s="289">
        <f t="shared" si="90"/>
        <v>0</v>
      </c>
      <c r="BW372" s="289">
        <f t="shared" si="90"/>
        <v>0</v>
      </c>
      <c r="BX372" s="289">
        <f t="shared" si="90"/>
        <v>0</v>
      </c>
      <c r="BY372" s="289">
        <f t="shared" ref="BY372:BY408" si="91">BY220-EQ220</f>
        <v>0</v>
      </c>
      <c r="CA372" s="289" t="e">
        <f>CA220-#REF!</f>
        <v>#REF!</v>
      </c>
      <c r="CB372" s="289">
        <f t="shared" ref="CB372:CB408" si="92">CB220-ES220</f>
        <v>0</v>
      </c>
    </row>
    <row r="373" spans="13:80" hidden="1" x14ac:dyDescent="0.35">
      <c r="M373" s="289">
        <f t="shared" si="90"/>
        <v>0</v>
      </c>
      <c r="N373" s="289">
        <f t="shared" si="90"/>
        <v>0</v>
      </c>
      <c r="O373" s="289">
        <f t="shared" si="90"/>
        <v>0</v>
      </c>
      <c r="P373" s="289">
        <f t="shared" si="90"/>
        <v>0</v>
      </c>
      <c r="Q373" s="289">
        <f t="shared" si="90"/>
        <v>0</v>
      </c>
      <c r="R373" s="289">
        <f t="shared" si="90"/>
        <v>0</v>
      </c>
      <c r="S373" s="289">
        <f t="shared" si="90"/>
        <v>0</v>
      </c>
      <c r="T373" s="289">
        <f t="shared" si="90"/>
        <v>0</v>
      </c>
      <c r="U373" s="289">
        <f t="shared" si="90"/>
        <v>0</v>
      </c>
      <c r="V373" s="289">
        <f t="shared" si="90"/>
        <v>0</v>
      </c>
      <c r="W373" s="289">
        <f t="shared" si="90"/>
        <v>0</v>
      </c>
      <c r="X373" s="289">
        <f t="shared" si="90"/>
        <v>0</v>
      </c>
      <c r="Y373" s="289">
        <f t="shared" si="90"/>
        <v>0</v>
      </c>
      <c r="Z373" s="289">
        <f t="shared" si="90"/>
        <v>0</v>
      </c>
      <c r="AA373" s="289">
        <f t="shared" si="90"/>
        <v>0</v>
      </c>
      <c r="AB373" s="289">
        <f t="shared" si="90"/>
        <v>0</v>
      </c>
      <c r="AC373" s="289">
        <f t="shared" si="90"/>
        <v>0</v>
      </c>
      <c r="AD373" s="289">
        <f t="shared" si="90"/>
        <v>0</v>
      </c>
      <c r="AE373" s="289">
        <f t="shared" si="90"/>
        <v>0</v>
      </c>
      <c r="AF373" s="289">
        <f t="shared" si="90"/>
        <v>0</v>
      </c>
      <c r="AG373" s="289">
        <f t="shared" si="90"/>
        <v>0</v>
      </c>
      <c r="AH373" s="289">
        <f t="shared" si="90"/>
        <v>0</v>
      </c>
      <c r="AI373" s="289">
        <f t="shared" si="90"/>
        <v>0</v>
      </c>
      <c r="AJ373" s="289">
        <f t="shared" si="90"/>
        <v>0</v>
      </c>
      <c r="AK373" s="289">
        <f t="shared" si="90"/>
        <v>0</v>
      </c>
      <c r="AL373" s="289">
        <f t="shared" si="90"/>
        <v>0</v>
      </c>
      <c r="AM373" s="289">
        <f t="shared" si="90"/>
        <v>0</v>
      </c>
      <c r="AN373" s="289">
        <f t="shared" si="90"/>
        <v>0</v>
      </c>
      <c r="AO373" s="289">
        <f t="shared" si="90"/>
        <v>0</v>
      </c>
      <c r="AP373" s="289">
        <f t="shared" si="90"/>
        <v>0</v>
      </c>
      <c r="AQ373" s="289">
        <f t="shared" si="90"/>
        <v>0</v>
      </c>
      <c r="AR373" s="289">
        <f t="shared" si="90"/>
        <v>0</v>
      </c>
      <c r="AS373" s="289">
        <f t="shared" si="90"/>
        <v>0</v>
      </c>
      <c r="AT373" s="289">
        <f t="shared" si="90"/>
        <v>0</v>
      </c>
      <c r="AU373" s="289">
        <f t="shared" si="90"/>
        <v>0</v>
      </c>
      <c r="AV373" s="289">
        <f t="shared" si="90"/>
        <v>0</v>
      </c>
      <c r="AW373" s="289">
        <f t="shared" si="90"/>
        <v>0</v>
      </c>
      <c r="AX373" s="289">
        <f t="shared" si="90"/>
        <v>0</v>
      </c>
      <c r="AY373" s="289">
        <f t="shared" si="90"/>
        <v>0</v>
      </c>
      <c r="AZ373" s="289">
        <f t="shared" si="90"/>
        <v>0</v>
      </c>
      <c r="BA373" s="289">
        <f t="shared" si="90"/>
        <v>0</v>
      </c>
      <c r="BB373" s="289">
        <f t="shared" si="90"/>
        <v>0</v>
      </c>
      <c r="BC373" s="289">
        <f t="shared" si="90"/>
        <v>0</v>
      </c>
      <c r="BD373" s="289">
        <f t="shared" si="90"/>
        <v>0</v>
      </c>
      <c r="BE373" s="289">
        <f t="shared" si="90"/>
        <v>0</v>
      </c>
      <c r="BF373" s="289">
        <f t="shared" si="90"/>
        <v>0</v>
      </c>
      <c r="BG373" s="289">
        <f t="shared" si="90"/>
        <v>0</v>
      </c>
      <c r="BH373" s="289">
        <f t="shared" si="90"/>
        <v>0</v>
      </c>
      <c r="BI373" s="289">
        <f t="shared" si="90"/>
        <v>0</v>
      </c>
      <c r="BJ373" s="289">
        <f t="shared" si="90"/>
        <v>0</v>
      </c>
      <c r="BK373" s="289">
        <f t="shared" si="90"/>
        <v>0</v>
      </c>
      <c r="BL373" s="289">
        <f t="shared" si="90"/>
        <v>0</v>
      </c>
      <c r="BM373" s="289">
        <f t="shared" si="90"/>
        <v>0</v>
      </c>
      <c r="BN373" s="289">
        <f t="shared" si="90"/>
        <v>0</v>
      </c>
      <c r="BO373" s="289">
        <f t="shared" si="90"/>
        <v>0</v>
      </c>
      <c r="BP373" s="289">
        <f t="shared" si="90"/>
        <v>0</v>
      </c>
      <c r="BQ373" s="289">
        <f t="shared" si="90"/>
        <v>0</v>
      </c>
      <c r="BR373" s="289">
        <f t="shared" si="90"/>
        <v>0</v>
      </c>
      <c r="BS373" s="289">
        <f t="shared" si="90"/>
        <v>0</v>
      </c>
      <c r="BT373" s="289">
        <f t="shared" si="90"/>
        <v>0</v>
      </c>
      <c r="BU373" s="289">
        <f t="shared" si="90"/>
        <v>0</v>
      </c>
      <c r="BV373" s="289">
        <f t="shared" si="90"/>
        <v>0</v>
      </c>
      <c r="BW373" s="289">
        <f t="shared" si="90"/>
        <v>0</v>
      </c>
      <c r="BX373" s="289">
        <f t="shared" si="90"/>
        <v>0</v>
      </c>
      <c r="BY373" s="289">
        <f t="shared" si="91"/>
        <v>0</v>
      </c>
      <c r="CA373" s="289" t="e">
        <f>CA221-#REF!</f>
        <v>#REF!</v>
      </c>
      <c r="CB373" s="289">
        <f t="shared" si="92"/>
        <v>0</v>
      </c>
    </row>
    <row r="374" spans="13:80" hidden="1" x14ac:dyDescent="0.35">
      <c r="M374" s="289">
        <f t="shared" si="90"/>
        <v>0</v>
      </c>
      <c r="N374" s="289">
        <f t="shared" si="90"/>
        <v>0</v>
      </c>
      <c r="O374" s="289">
        <f t="shared" si="90"/>
        <v>0</v>
      </c>
      <c r="P374" s="289">
        <f t="shared" si="90"/>
        <v>0</v>
      </c>
      <c r="Q374" s="289">
        <f t="shared" si="90"/>
        <v>0</v>
      </c>
      <c r="R374" s="289">
        <f t="shared" si="90"/>
        <v>0</v>
      </c>
      <c r="S374" s="289">
        <f t="shared" si="90"/>
        <v>0</v>
      </c>
      <c r="T374" s="289">
        <f t="shared" si="90"/>
        <v>0</v>
      </c>
      <c r="U374" s="289">
        <f t="shared" si="90"/>
        <v>0</v>
      </c>
      <c r="V374" s="289">
        <f t="shared" si="90"/>
        <v>0</v>
      </c>
      <c r="W374" s="289">
        <f t="shared" si="90"/>
        <v>0</v>
      </c>
      <c r="X374" s="289">
        <f t="shared" si="90"/>
        <v>0</v>
      </c>
      <c r="Y374" s="289">
        <f t="shared" si="90"/>
        <v>0</v>
      </c>
      <c r="Z374" s="289">
        <f t="shared" si="90"/>
        <v>0</v>
      </c>
      <c r="AA374" s="289">
        <f t="shared" si="90"/>
        <v>0</v>
      </c>
      <c r="AB374" s="289">
        <f t="shared" si="90"/>
        <v>0</v>
      </c>
      <c r="AC374" s="289">
        <f t="shared" si="90"/>
        <v>0</v>
      </c>
      <c r="AD374" s="289">
        <f t="shared" si="90"/>
        <v>0</v>
      </c>
      <c r="AE374" s="289">
        <f t="shared" si="90"/>
        <v>0</v>
      </c>
      <c r="AF374" s="289">
        <f t="shared" si="90"/>
        <v>0</v>
      </c>
      <c r="AG374" s="289">
        <f t="shared" si="90"/>
        <v>0</v>
      </c>
      <c r="AH374" s="289">
        <f t="shared" si="90"/>
        <v>0</v>
      </c>
      <c r="AI374" s="289">
        <f t="shared" si="90"/>
        <v>0</v>
      </c>
      <c r="AJ374" s="289">
        <f t="shared" si="90"/>
        <v>0</v>
      </c>
      <c r="AK374" s="289">
        <f t="shared" si="90"/>
        <v>0</v>
      </c>
      <c r="AL374" s="289">
        <f t="shared" si="90"/>
        <v>0</v>
      </c>
      <c r="AM374" s="289">
        <f t="shared" si="90"/>
        <v>0</v>
      </c>
      <c r="AN374" s="289">
        <f t="shared" si="90"/>
        <v>0</v>
      </c>
      <c r="AO374" s="289">
        <f t="shared" si="90"/>
        <v>0</v>
      </c>
      <c r="AP374" s="289">
        <f t="shared" si="90"/>
        <v>0</v>
      </c>
      <c r="AQ374" s="289">
        <f t="shared" si="90"/>
        <v>0</v>
      </c>
      <c r="AR374" s="289">
        <f t="shared" si="90"/>
        <v>0</v>
      </c>
      <c r="AS374" s="289">
        <f t="shared" si="90"/>
        <v>0</v>
      </c>
      <c r="AT374" s="289">
        <f t="shared" si="90"/>
        <v>0</v>
      </c>
      <c r="AU374" s="289">
        <f t="shared" si="90"/>
        <v>0</v>
      </c>
      <c r="AV374" s="289">
        <f t="shared" si="90"/>
        <v>0</v>
      </c>
      <c r="AW374" s="289">
        <f t="shared" si="90"/>
        <v>0</v>
      </c>
      <c r="AX374" s="289">
        <f t="shared" si="90"/>
        <v>0</v>
      </c>
      <c r="AY374" s="289">
        <f t="shared" si="90"/>
        <v>0</v>
      </c>
      <c r="AZ374" s="289">
        <f t="shared" si="90"/>
        <v>0</v>
      </c>
      <c r="BA374" s="289">
        <f t="shared" si="90"/>
        <v>0</v>
      </c>
      <c r="BB374" s="289">
        <f t="shared" si="90"/>
        <v>0</v>
      </c>
      <c r="BC374" s="289">
        <f t="shared" si="90"/>
        <v>0</v>
      </c>
      <c r="BD374" s="289">
        <f t="shared" si="90"/>
        <v>0</v>
      </c>
      <c r="BE374" s="289">
        <f t="shared" si="90"/>
        <v>0</v>
      </c>
      <c r="BF374" s="289">
        <f t="shared" si="90"/>
        <v>0</v>
      </c>
      <c r="BG374" s="289">
        <f t="shared" si="90"/>
        <v>0</v>
      </c>
      <c r="BH374" s="289">
        <f t="shared" si="90"/>
        <v>0</v>
      </c>
      <c r="BI374" s="289">
        <f t="shared" si="90"/>
        <v>0</v>
      </c>
      <c r="BJ374" s="289">
        <f t="shared" si="90"/>
        <v>0</v>
      </c>
      <c r="BK374" s="289">
        <f t="shared" si="90"/>
        <v>0</v>
      </c>
      <c r="BL374" s="289">
        <f t="shared" si="90"/>
        <v>0</v>
      </c>
      <c r="BM374" s="289">
        <f t="shared" si="90"/>
        <v>0</v>
      </c>
      <c r="BN374" s="289">
        <f t="shared" si="90"/>
        <v>0</v>
      </c>
      <c r="BO374" s="289">
        <f t="shared" si="90"/>
        <v>0</v>
      </c>
      <c r="BP374" s="289">
        <f t="shared" si="90"/>
        <v>0</v>
      </c>
      <c r="BQ374" s="289">
        <f t="shared" si="90"/>
        <v>0</v>
      </c>
      <c r="BR374" s="289">
        <f t="shared" si="90"/>
        <v>0</v>
      </c>
      <c r="BS374" s="289">
        <f t="shared" si="90"/>
        <v>0</v>
      </c>
      <c r="BT374" s="289">
        <f t="shared" si="90"/>
        <v>0</v>
      </c>
      <c r="BU374" s="289">
        <f t="shared" si="90"/>
        <v>0</v>
      </c>
      <c r="BV374" s="289">
        <f t="shared" si="90"/>
        <v>0</v>
      </c>
      <c r="BW374" s="289">
        <f t="shared" si="90"/>
        <v>0</v>
      </c>
      <c r="BX374" s="289">
        <f t="shared" si="90"/>
        <v>0</v>
      </c>
      <c r="BY374" s="289">
        <f t="shared" si="91"/>
        <v>0</v>
      </c>
      <c r="CA374" s="289" t="e">
        <f>CA222-#REF!</f>
        <v>#REF!</v>
      </c>
      <c r="CB374" s="289">
        <f t="shared" si="92"/>
        <v>0</v>
      </c>
    </row>
    <row r="375" spans="13:80" hidden="1" x14ac:dyDescent="0.35">
      <c r="M375" s="289">
        <f t="shared" si="90"/>
        <v>0</v>
      </c>
      <c r="N375" s="289">
        <f t="shared" si="90"/>
        <v>0</v>
      </c>
      <c r="O375" s="289">
        <f t="shared" si="90"/>
        <v>0</v>
      </c>
      <c r="P375" s="289">
        <f t="shared" si="90"/>
        <v>0</v>
      </c>
      <c r="Q375" s="289">
        <f t="shared" si="90"/>
        <v>0</v>
      </c>
      <c r="R375" s="289">
        <f t="shared" si="90"/>
        <v>0</v>
      </c>
      <c r="S375" s="289">
        <f t="shared" si="90"/>
        <v>0</v>
      </c>
      <c r="T375" s="289">
        <f t="shared" si="90"/>
        <v>0</v>
      </c>
      <c r="U375" s="289">
        <f t="shared" si="90"/>
        <v>0</v>
      </c>
      <c r="V375" s="289">
        <f t="shared" si="90"/>
        <v>0</v>
      </c>
      <c r="W375" s="289">
        <f t="shared" si="90"/>
        <v>0</v>
      </c>
      <c r="X375" s="289">
        <f t="shared" si="90"/>
        <v>0</v>
      </c>
      <c r="Y375" s="289">
        <f t="shared" si="90"/>
        <v>0</v>
      </c>
      <c r="Z375" s="289">
        <f t="shared" si="90"/>
        <v>0</v>
      </c>
      <c r="AA375" s="289">
        <f t="shared" si="90"/>
        <v>0</v>
      </c>
      <c r="AB375" s="289">
        <f t="shared" si="90"/>
        <v>0</v>
      </c>
      <c r="AC375" s="289">
        <f t="shared" si="90"/>
        <v>0</v>
      </c>
      <c r="AD375" s="289">
        <f t="shared" si="90"/>
        <v>0</v>
      </c>
      <c r="AE375" s="289">
        <f t="shared" si="90"/>
        <v>0</v>
      </c>
      <c r="AF375" s="289">
        <f t="shared" si="90"/>
        <v>0</v>
      </c>
      <c r="AG375" s="289">
        <f t="shared" si="90"/>
        <v>0</v>
      </c>
      <c r="AH375" s="289">
        <f t="shared" si="90"/>
        <v>0</v>
      </c>
      <c r="AI375" s="289">
        <f t="shared" si="90"/>
        <v>0</v>
      </c>
      <c r="AJ375" s="289">
        <f t="shared" si="90"/>
        <v>0</v>
      </c>
      <c r="AK375" s="289">
        <f t="shared" si="90"/>
        <v>0</v>
      </c>
      <c r="AL375" s="289">
        <f t="shared" si="90"/>
        <v>0</v>
      </c>
      <c r="AM375" s="289">
        <f t="shared" si="90"/>
        <v>0</v>
      </c>
      <c r="AN375" s="289">
        <f t="shared" si="90"/>
        <v>0</v>
      </c>
      <c r="AO375" s="289">
        <f t="shared" si="90"/>
        <v>0</v>
      </c>
      <c r="AP375" s="289">
        <f t="shared" si="90"/>
        <v>0</v>
      </c>
      <c r="AQ375" s="289">
        <f t="shared" si="90"/>
        <v>0</v>
      </c>
      <c r="AR375" s="289">
        <f t="shared" si="90"/>
        <v>0</v>
      </c>
      <c r="AS375" s="289">
        <f t="shared" si="90"/>
        <v>0</v>
      </c>
      <c r="AT375" s="289">
        <f t="shared" si="90"/>
        <v>0</v>
      </c>
      <c r="AU375" s="289">
        <f t="shared" si="90"/>
        <v>0</v>
      </c>
      <c r="AV375" s="289">
        <f t="shared" si="90"/>
        <v>0</v>
      </c>
      <c r="AW375" s="289">
        <f t="shared" si="90"/>
        <v>0</v>
      </c>
      <c r="AX375" s="289">
        <f t="shared" si="90"/>
        <v>0</v>
      </c>
      <c r="AY375" s="289">
        <f t="shared" si="90"/>
        <v>0</v>
      </c>
      <c r="AZ375" s="289">
        <f t="shared" si="90"/>
        <v>0</v>
      </c>
      <c r="BA375" s="289">
        <f t="shared" si="90"/>
        <v>0</v>
      </c>
      <c r="BB375" s="289">
        <f t="shared" si="90"/>
        <v>0</v>
      </c>
      <c r="BC375" s="289">
        <f t="shared" si="90"/>
        <v>0</v>
      </c>
      <c r="BD375" s="289">
        <f t="shared" si="90"/>
        <v>0</v>
      </c>
      <c r="BE375" s="289">
        <f t="shared" si="90"/>
        <v>0</v>
      </c>
      <c r="BF375" s="289">
        <f t="shared" si="90"/>
        <v>0</v>
      </c>
      <c r="BG375" s="289">
        <f t="shared" si="90"/>
        <v>0</v>
      </c>
      <c r="BH375" s="289">
        <f t="shared" si="90"/>
        <v>0</v>
      </c>
      <c r="BI375" s="289">
        <f t="shared" si="90"/>
        <v>0</v>
      </c>
      <c r="BJ375" s="289">
        <f t="shared" si="90"/>
        <v>0</v>
      </c>
      <c r="BK375" s="289">
        <f t="shared" si="90"/>
        <v>0</v>
      </c>
      <c r="BL375" s="289">
        <f t="shared" si="90"/>
        <v>0</v>
      </c>
      <c r="BM375" s="289">
        <f t="shared" si="90"/>
        <v>0</v>
      </c>
      <c r="BN375" s="289">
        <f t="shared" si="90"/>
        <v>0</v>
      </c>
      <c r="BO375" s="289">
        <f t="shared" si="90"/>
        <v>0</v>
      </c>
      <c r="BP375" s="289">
        <f t="shared" si="90"/>
        <v>0</v>
      </c>
      <c r="BQ375" s="289">
        <f t="shared" si="90"/>
        <v>0</v>
      </c>
      <c r="BR375" s="289">
        <f t="shared" si="90"/>
        <v>0</v>
      </c>
      <c r="BS375" s="289">
        <f t="shared" si="90"/>
        <v>0</v>
      </c>
      <c r="BT375" s="289">
        <f t="shared" si="90"/>
        <v>0</v>
      </c>
      <c r="BU375" s="289">
        <f t="shared" si="90"/>
        <v>0</v>
      </c>
      <c r="BV375" s="289">
        <f t="shared" si="90"/>
        <v>0</v>
      </c>
      <c r="BW375" s="289">
        <f t="shared" si="90"/>
        <v>0</v>
      </c>
      <c r="BX375" s="289">
        <f t="shared" ref="BX375:BX408" si="93">BX223-EP223</f>
        <v>0</v>
      </c>
      <c r="BY375" s="289">
        <f t="shared" si="91"/>
        <v>0</v>
      </c>
      <c r="CA375" s="289" t="e">
        <f>CA223-#REF!</f>
        <v>#REF!</v>
      </c>
      <c r="CB375" s="289">
        <f t="shared" si="92"/>
        <v>0</v>
      </c>
    </row>
    <row r="376" spans="13:80" hidden="1" x14ac:dyDescent="0.35">
      <c r="M376" s="289">
        <f t="shared" ref="M376:BW380" si="94">M224-CE224</f>
        <v>0</v>
      </c>
      <c r="N376" s="289">
        <f t="shared" si="94"/>
        <v>0</v>
      </c>
      <c r="O376" s="289">
        <f t="shared" si="94"/>
        <v>0</v>
      </c>
      <c r="P376" s="289">
        <f t="shared" si="94"/>
        <v>0</v>
      </c>
      <c r="Q376" s="289">
        <f t="shared" si="94"/>
        <v>0</v>
      </c>
      <c r="R376" s="289">
        <f t="shared" si="94"/>
        <v>0</v>
      </c>
      <c r="S376" s="289">
        <f t="shared" si="94"/>
        <v>0</v>
      </c>
      <c r="T376" s="289">
        <f t="shared" si="94"/>
        <v>0</v>
      </c>
      <c r="U376" s="289">
        <f t="shared" si="94"/>
        <v>0</v>
      </c>
      <c r="V376" s="289">
        <f t="shared" si="94"/>
        <v>0</v>
      </c>
      <c r="W376" s="289">
        <f t="shared" si="94"/>
        <v>0</v>
      </c>
      <c r="X376" s="289">
        <f t="shared" si="94"/>
        <v>0</v>
      </c>
      <c r="Y376" s="289">
        <f t="shared" si="94"/>
        <v>0</v>
      </c>
      <c r="Z376" s="289">
        <f t="shared" si="94"/>
        <v>0</v>
      </c>
      <c r="AA376" s="289">
        <f t="shared" si="94"/>
        <v>0</v>
      </c>
      <c r="AB376" s="289">
        <f t="shared" si="94"/>
        <v>0</v>
      </c>
      <c r="AC376" s="289">
        <f t="shared" si="94"/>
        <v>0</v>
      </c>
      <c r="AD376" s="289">
        <f t="shared" si="94"/>
        <v>0</v>
      </c>
      <c r="AE376" s="289">
        <f t="shared" si="94"/>
        <v>0</v>
      </c>
      <c r="AF376" s="289">
        <f t="shared" si="94"/>
        <v>0</v>
      </c>
      <c r="AG376" s="289">
        <f t="shared" si="94"/>
        <v>0</v>
      </c>
      <c r="AH376" s="289">
        <f t="shared" si="94"/>
        <v>0</v>
      </c>
      <c r="AI376" s="289">
        <f t="shared" si="94"/>
        <v>0</v>
      </c>
      <c r="AJ376" s="289">
        <f t="shared" si="94"/>
        <v>0</v>
      </c>
      <c r="AK376" s="289">
        <f t="shared" si="94"/>
        <v>0</v>
      </c>
      <c r="AL376" s="289">
        <f t="shared" si="94"/>
        <v>0</v>
      </c>
      <c r="AM376" s="289">
        <f t="shared" si="94"/>
        <v>0</v>
      </c>
      <c r="AN376" s="289">
        <f t="shared" si="94"/>
        <v>0</v>
      </c>
      <c r="AO376" s="289">
        <f t="shared" si="94"/>
        <v>0</v>
      </c>
      <c r="AP376" s="289">
        <f t="shared" si="94"/>
        <v>0</v>
      </c>
      <c r="AQ376" s="289">
        <f t="shared" si="94"/>
        <v>0</v>
      </c>
      <c r="AR376" s="289">
        <f t="shared" si="94"/>
        <v>0</v>
      </c>
      <c r="AS376" s="289">
        <f t="shared" si="94"/>
        <v>0</v>
      </c>
      <c r="AT376" s="289">
        <f t="shared" si="94"/>
        <v>0</v>
      </c>
      <c r="AU376" s="289">
        <f t="shared" si="94"/>
        <v>0</v>
      </c>
      <c r="AV376" s="289">
        <f t="shared" si="94"/>
        <v>0</v>
      </c>
      <c r="AW376" s="289">
        <f t="shared" si="94"/>
        <v>0</v>
      </c>
      <c r="AX376" s="289">
        <f t="shared" si="94"/>
        <v>0</v>
      </c>
      <c r="AY376" s="289">
        <f t="shared" si="94"/>
        <v>0</v>
      </c>
      <c r="AZ376" s="289">
        <f t="shared" si="94"/>
        <v>0</v>
      </c>
      <c r="BA376" s="289">
        <f t="shared" si="94"/>
        <v>0</v>
      </c>
      <c r="BB376" s="289">
        <f t="shared" si="94"/>
        <v>0</v>
      </c>
      <c r="BC376" s="289">
        <f t="shared" si="94"/>
        <v>0</v>
      </c>
      <c r="BD376" s="289">
        <f t="shared" si="94"/>
        <v>0</v>
      </c>
      <c r="BE376" s="289">
        <f t="shared" si="94"/>
        <v>0</v>
      </c>
      <c r="BF376" s="289">
        <f t="shared" si="94"/>
        <v>0</v>
      </c>
      <c r="BG376" s="289">
        <f t="shared" si="94"/>
        <v>0</v>
      </c>
      <c r="BH376" s="289">
        <f t="shared" si="94"/>
        <v>0</v>
      </c>
      <c r="BI376" s="289">
        <f t="shared" si="94"/>
        <v>0</v>
      </c>
      <c r="BJ376" s="289">
        <f t="shared" si="94"/>
        <v>0</v>
      </c>
      <c r="BK376" s="289">
        <f t="shared" si="94"/>
        <v>0</v>
      </c>
      <c r="BL376" s="289">
        <f t="shared" si="94"/>
        <v>0</v>
      </c>
      <c r="BM376" s="289">
        <f t="shared" si="94"/>
        <v>0</v>
      </c>
      <c r="BN376" s="289">
        <f t="shared" si="94"/>
        <v>0</v>
      </c>
      <c r="BO376" s="289">
        <f t="shared" si="94"/>
        <v>0</v>
      </c>
      <c r="BP376" s="289">
        <f t="shared" si="94"/>
        <v>0</v>
      </c>
      <c r="BQ376" s="289">
        <f t="shared" si="94"/>
        <v>0</v>
      </c>
      <c r="BR376" s="289">
        <f t="shared" si="94"/>
        <v>0</v>
      </c>
      <c r="BS376" s="289">
        <f t="shared" si="94"/>
        <v>0</v>
      </c>
      <c r="BT376" s="289">
        <f t="shared" si="94"/>
        <v>0</v>
      </c>
      <c r="BU376" s="289">
        <f t="shared" si="94"/>
        <v>0</v>
      </c>
      <c r="BV376" s="289">
        <f t="shared" si="94"/>
        <v>0</v>
      </c>
      <c r="BW376" s="289">
        <f t="shared" si="94"/>
        <v>0</v>
      </c>
      <c r="BX376" s="289">
        <f t="shared" si="93"/>
        <v>0</v>
      </c>
      <c r="BY376" s="289">
        <f t="shared" si="91"/>
        <v>0</v>
      </c>
      <c r="CA376" s="289" t="e">
        <f>CA224-#REF!</f>
        <v>#REF!</v>
      </c>
      <c r="CB376" s="289">
        <f t="shared" si="92"/>
        <v>0</v>
      </c>
    </row>
    <row r="377" spans="13:80" hidden="1" x14ac:dyDescent="0.35">
      <c r="M377" s="289">
        <f t="shared" si="94"/>
        <v>0</v>
      </c>
      <c r="N377" s="289">
        <f t="shared" si="94"/>
        <v>0</v>
      </c>
      <c r="O377" s="289">
        <f t="shared" si="94"/>
        <v>0</v>
      </c>
      <c r="P377" s="289">
        <f t="shared" si="94"/>
        <v>0</v>
      </c>
      <c r="Q377" s="289">
        <f t="shared" si="94"/>
        <v>0</v>
      </c>
      <c r="R377" s="289">
        <f t="shared" si="94"/>
        <v>0</v>
      </c>
      <c r="S377" s="289">
        <f t="shared" si="94"/>
        <v>0</v>
      </c>
      <c r="T377" s="289">
        <f t="shared" si="94"/>
        <v>0</v>
      </c>
      <c r="U377" s="289">
        <f t="shared" si="94"/>
        <v>0</v>
      </c>
      <c r="V377" s="289">
        <f t="shared" si="94"/>
        <v>0</v>
      </c>
      <c r="W377" s="289">
        <f t="shared" si="94"/>
        <v>0</v>
      </c>
      <c r="X377" s="289">
        <f t="shared" si="94"/>
        <v>0</v>
      </c>
      <c r="Y377" s="289">
        <f t="shared" si="94"/>
        <v>0</v>
      </c>
      <c r="Z377" s="289">
        <f t="shared" si="94"/>
        <v>0</v>
      </c>
      <c r="AA377" s="289">
        <f t="shared" si="94"/>
        <v>0</v>
      </c>
      <c r="AB377" s="289">
        <f t="shared" si="94"/>
        <v>0</v>
      </c>
      <c r="AC377" s="289">
        <f t="shared" si="94"/>
        <v>0</v>
      </c>
      <c r="AD377" s="289">
        <f t="shared" si="94"/>
        <v>0</v>
      </c>
      <c r="AE377" s="289">
        <f t="shared" si="94"/>
        <v>0</v>
      </c>
      <c r="AF377" s="289">
        <f t="shared" si="94"/>
        <v>0</v>
      </c>
      <c r="AG377" s="289">
        <f t="shared" si="94"/>
        <v>0</v>
      </c>
      <c r="AH377" s="289">
        <f t="shared" si="94"/>
        <v>0</v>
      </c>
      <c r="AI377" s="289">
        <f t="shared" si="94"/>
        <v>0</v>
      </c>
      <c r="AJ377" s="289">
        <f t="shared" si="94"/>
        <v>0</v>
      </c>
      <c r="AK377" s="289">
        <f t="shared" si="94"/>
        <v>0</v>
      </c>
      <c r="AL377" s="289">
        <f t="shared" si="94"/>
        <v>0</v>
      </c>
      <c r="AM377" s="289">
        <f t="shared" si="94"/>
        <v>0</v>
      </c>
      <c r="AN377" s="289">
        <f t="shared" si="94"/>
        <v>0</v>
      </c>
      <c r="AO377" s="289">
        <f t="shared" si="94"/>
        <v>0</v>
      </c>
      <c r="AP377" s="289">
        <f t="shared" si="94"/>
        <v>0</v>
      </c>
      <c r="AQ377" s="289">
        <f t="shared" si="94"/>
        <v>0</v>
      </c>
      <c r="AR377" s="289">
        <f t="shared" si="94"/>
        <v>0</v>
      </c>
      <c r="AS377" s="289">
        <f t="shared" si="94"/>
        <v>0</v>
      </c>
      <c r="AT377" s="289">
        <f t="shared" si="94"/>
        <v>0</v>
      </c>
      <c r="AU377" s="289">
        <f t="shared" si="94"/>
        <v>0</v>
      </c>
      <c r="AV377" s="289">
        <f t="shared" si="94"/>
        <v>0</v>
      </c>
      <c r="AW377" s="289">
        <f t="shared" si="94"/>
        <v>0</v>
      </c>
      <c r="AX377" s="289">
        <f t="shared" si="94"/>
        <v>0</v>
      </c>
      <c r="AY377" s="289">
        <f t="shared" si="94"/>
        <v>0</v>
      </c>
      <c r="AZ377" s="289">
        <f t="shared" si="94"/>
        <v>0</v>
      </c>
      <c r="BA377" s="289">
        <f t="shared" si="94"/>
        <v>0</v>
      </c>
      <c r="BB377" s="289">
        <f t="shared" si="94"/>
        <v>0</v>
      </c>
      <c r="BC377" s="289">
        <f t="shared" si="94"/>
        <v>0</v>
      </c>
      <c r="BD377" s="289">
        <f t="shared" si="94"/>
        <v>0</v>
      </c>
      <c r="BE377" s="289">
        <f t="shared" si="94"/>
        <v>0</v>
      </c>
      <c r="BF377" s="289">
        <f t="shared" si="94"/>
        <v>0</v>
      </c>
      <c r="BG377" s="289">
        <f t="shared" si="94"/>
        <v>0</v>
      </c>
      <c r="BH377" s="289">
        <f t="shared" si="94"/>
        <v>0</v>
      </c>
      <c r="BI377" s="289">
        <f t="shared" si="94"/>
        <v>0</v>
      </c>
      <c r="BJ377" s="289">
        <f t="shared" si="94"/>
        <v>0</v>
      </c>
      <c r="BK377" s="289">
        <f t="shared" si="94"/>
        <v>0</v>
      </c>
      <c r="BL377" s="289">
        <f t="shared" si="94"/>
        <v>0</v>
      </c>
      <c r="BM377" s="289">
        <f t="shared" si="94"/>
        <v>0</v>
      </c>
      <c r="BN377" s="289">
        <f t="shared" si="94"/>
        <v>0</v>
      </c>
      <c r="BO377" s="289">
        <f t="shared" si="94"/>
        <v>0</v>
      </c>
      <c r="BP377" s="289">
        <f t="shared" si="94"/>
        <v>0</v>
      </c>
      <c r="BQ377" s="289">
        <f t="shared" si="94"/>
        <v>0</v>
      </c>
      <c r="BR377" s="289">
        <f t="shared" si="94"/>
        <v>0</v>
      </c>
      <c r="BS377" s="289">
        <f t="shared" si="94"/>
        <v>0</v>
      </c>
      <c r="BT377" s="289">
        <f t="shared" si="94"/>
        <v>0</v>
      </c>
      <c r="BU377" s="289">
        <f t="shared" si="94"/>
        <v>0</v>
      </c>
      <c r="BV377" s="289">
        <f t="shared" si="94"/>
        <v>0</v>
      </c>
      <c r="BW377" s="289">
        <f t="shared" si="94"/>
        <v>0</v>
      </c>
      <c r="BX377" s="289">
        <f t="shared" si="93"/>
        <v>0</v>
      </c>
      <c r="BY377" s="289">
        <f t="shared" si="91"/>
        <v>0</v>
      </c>
      <c r="CA377" s="289" t="e">
        <f>CA225-#REF!</f>
        <v>#REF!</v>
      </c>
      <c r="CB377" s="289">
        <f t="shared" si="92"/>
        <v>0</v>
      </c>
    </row>
    <row r="378" spans="13:80" hidden="1" x14ac:dyDescent="0.35">
      <c r="M378" s="289">
        <f t="shared" si="94"/>
        <v>0</v>
      </c>
      <c r="N378" s="289">
        <f t="shared" si="94"/>
        <v>0</v>
      </c>
      <c r="O378" s="289">
        <f t="shared" si="94"/>
        <v>0</v>
      </c>
      <c r="P378" s="289">
        <f t="shared" si="94"/>
        <v>0</v>
      </c>
      <c r="Q378" s="289">
        <f t="shared" si="94"/>
        <v>0</v>
      </c>
      <c r="R378" s="289">
        <f t="shared" si="94"/>
        <v>0</v>
      </c>
      <c r="S378" s="289">
        <f t="shared" si="94"/>
        <v>0</v>
      </c>
      <c r="T378" s="289">
        <f t="shared" si="94"/>
        <v>0</v>
      </c>
      <c r="U378" s="289">
        <f t="shared" si="94"/>
        <v>0</v>
      </c>
      <c r="V378" s="289">
        <f t="shared" si="94"/>
        <v>0</v>
      </c>
      <c r="W378" s="289">
        <f t="shared" si="94"/>
        <v>0</v>
      </c>
      <c r="X378" s="289">
        <f t="shared" si="94"/>
        <v>0</v>
      </c>
      <c r="Y378" s="289">
        <f t="shared" si="94"/>
        <v>0</v>
      </c>
      <c r="Z378" s="289">
        <f t="shared" si="94"/>
        <v>0</v>
      </c>
      <c r="AA378" s="289">
        <f t="shared" si="94"/>
        <v>0</v>
      </c>
      <c r="AB378" s="289">
        <f t="shared" si="94"/>
        <v>0</v>
      </c>
      <c r="AC378" s="289">
        <f t="shared" si="94"/>
        <v>0</v>
      </c>
      <c r="AD378" s="289">
        <f t="shared" si="94"/>
        <v>0</v>
      </c>
      <c r="AE378" s="289">
        <f t="shared" si="94"/>
        <v>0</v>
      </c>
      <c r="AF378" s="289">
        <f t="shared" si="94"/>
        <v>0</v>
      </c>
      <c r="AG378" s="289">
        <f t="shared" si="94"/>
        <v>0</v>
      </c>
      <c r="AH378" s="289">
        <f t="shared" si="94"/>
        <v>0</v>
      </c>
      <c r="AI378" s="289">
        <f t="shared" si="94"/>
        <v>0</v>
      </c>
      <c r="AJ378" s="289">
        <f t="shared" si="94"/>
        <v>0</v>
      </c>
      <c r="AK378" s="289">
        <f t="shared" si="94"/>
        <v>0</v>
      </c>
      <c r="AL378" s="289">
        <f t="shared" si="94"/>
        <v>0</v>
      </c>
      <c r="AM378" s="289">
        <f t="shared" si="94"/>
        <v>0</v>
      </c>
      <c r="AN378" s="289">
        <f t="shared" si="94"/>
        <v>0</v>
      </c>
      <c r="AO378" s="289">
        <f t="shared" si="94"/>
        <v>0</v>
      </c>
      <c r="AP378" s="289">
        <f t="shared" si="94"/>
        <v>0</v>
      </c>
      <c r="AQ378" s="289">
        <f t="shared" si="94"/>
        <v>0</v>
      </c>
      <c r="AR378" s="289">
        <f t="shared" si="94"/>
        <v>0</v>
      </c>
      <c r="AS378" s="289">
        <f t="shared" si="94"/>
        <v>0</v>
      </c>
      <c r="AT378" s="289">
        <f t="shared" si="94"/>
        <v>0</v>
      </c>
      <c r="AU378" s="289">
        <f t="shared" si="94"/>
        <v>0</v>
      </c>
      <c r="AV378" s="289">
        <f t="shared" si="94"/>
        <v>0</v>
      </c>
      <c r="AW378" s="289">
        <f t="shared" si="94"/>
        <v>0</v>
      </c>
      <c r="AX378" s="289">
        <f t="shared" si="94"/>
        <v>0</v>
      </c>
      <c r="AY378" s="289">
        <f t="shared" si="94"/>
        <v>0</v>
      </c>
      <c r="AZ378" s="289">
        <f t="shared" si="94"/>
        <v>0</v>
      </c>
      <c r="BA378" s="289">
        <f t="shared" si="94"/>
        <v>0</v>
      </c>
      <c r="BB378" s="289">
        <f t="shared" si="94"/>
        <v>0</v>
      </c>
      <c r="BC378" s="289">
        <f t="shared" si="94"/>
        <v>0</v>
      </c>
      <c r="BD378" s="289">
        <f t="shared" si="94"/>
        <v>0</v>
      </c>
      <c r="BE378" s="289">
        <f t="shared" si="94"/>
        <v>0</v>
      </c>
      <c r="BF378" s="289">
        <f t="shared" si="94"/>
        <v>0</v>
      </c>
      <c r="BG378" s="289">
        <f t="shared" si="94"/>
        <v>0</v>
      </c>
      <c r="BH378" s="289">
        <f t="shared" si="94"/>
        <v>0</v>
      </c>
      <c r="BI378" s="289">
        <f t="shared" si="94"/>
        <v>0</v>
      </c>
      <c r="BJ378" s="289">
        <f t="shared" si="94"/>
        <v>0</v>
      </c>
      <c r="BK378" s="289">
        <f t="shared" si="94"/>
        <v>0</v>
      </c>
      <c r="BL378" s="289">
        <f t="shared" si="94"/>
        <v>0</v>
      </c>
      <c r="BM378" s="289">
        <f t="shared" si="94"/>
        <v>0</v>
      </c>
      <c r="BN378" s="289">
        <f t="shared" si="94"/>
        <v>0</v>
      </c>
      <c r="BO378" s="289">
        <f t="shared" si="94"/>
        <v>0</v>
      </c>
      <c r="BP378" s="289">
        <f t="shared" si="94"/>
        <v>0</v>
      </c>
      <c r="BQ378" s="289">
        <f t="shared" si="94"/>
        <v>0</v>
      </c>
      <c r="BR378" s="289">
        <f t="shared" si="94"/>
        <v>0</v>
      </c>
      <c r="BS378" s="289">
        <f t="shared" si="94"/>
        <v>0</v>
      </c>
      <c r="BT378" s="289">
        <f t="shared" si="94"/>
        <v>0</v>
      </c>
      <c r="BU378" s="289">
        <f t="shared" si="94"/>
        <v>0</v>
      </c>
      <c r="BV378" s="289">
        <f t="shared" si="94"/>
        <v>0</v>
      </c>
      <c r="BW378" s="289">
        <f t="shared" si="94"/>
        <v>0</v>
      </c>
      <c r="BX378" s="289">
        <f t="shared" si="93"/>
        <v>0</v>
      </c>
      <c r="BY378" s="289">
        <f t="shared" si="91"/>
        <v>0</v>
      </c>
      <c r="CA378" s="289" t="e">
        <f>CA226-#REF!</f>
        <v>#REF!</v>
      </c>
      <c r="CB378" s="289">
        <f t="shared" si="92"/>
        <v>0</v>
      </c>
    </row>
    <row r="379" spans="13:80" hidden="1" x14ac:dyDescent="0.35">
      <c r="M379" s="289">
        <f t="shared" si="94"/>
        <v>0</v>
      </c>
      <c r="N379" s="289">
        <f t="shared" si="94"/>
        <v>0</v>
      </c>
      <c r="O379" s="289">
        <f t="shared" si="94"/>
        <v>0</v>
      </c>
      <c r="P379" s="289">
        <f t="shared" si="94"/>
        <v>0</v>
      </c>
      <c r="Q379" s="289">
        <f t="shared" si="94"/>
        <v>0</v>
      </c>
      <c r="R379" s="289">
        <f t="shared" si="94"/>
        <v>0</v>
      </c>
      <c r="S379" s="289">
        <f t="shared" si="94"/>
        <v>0</v>
      </c>
      <c r="T379" s="289">
        <f t="shared" si="94"/>
        <v>0</v>
      </c>
      <c r="U379" s="289">
        <f t="shared" si="94"/>
        <v>0</v>
      </c>
      <c r="V379" s="289">
        <f t="shared" si="94"/>
        <v>0</v>
      </c>
      <c r="W379" s="289">
        <f t="shared" si="94"/>
        <v>0</v>
      </c>
      <c r="X379" s="289">
        <f t="shared" si="94"/>
        <v>0</v>
      </c>
      <c r="Y379" s="289">
        <f t="shared" si="94"/>
        <v>0</v>
      </c>
      <c r="Z379" s="289">
        <f t="shared" si="94"/>
        <v>0</v>
      </c>
      <c r="AA379" s="289">
        <f t="shared" si="94"/>
        <v>0</v>
      </c>
      <c r="AB379" s="289">
        <f t="shared" si="94"/>
        <v>0</v>
      </c>
      <c r="AC379" s="289">
        <f t="shared" si="94"/>
        <v>0</v>
      </c>
      <c r="AD379" s="289">
        <f t="shared" si="94"/>
        <v>0</v>
      </c>
      <c r="AE379" s="289">
        <f t="shared" si="94"/>
        <v>0</v>
      </c>
      <c r="AF379" s="289">
        <f t="shared" si="94"/>
        <v>0</v>
      </c>
      <c r="AG379" s="289">
        <f t="shared" si="94"/>
        <v>0</v>
      </c>
      <c r="AH379" s="289">
        <f t="shared" si="94"/>
        <v>0</v>
      </c>
      <c r="AI379" s="289">
        <f t="shared" si="94"/>
        <v>0</v>
      </c>
      <c r="AJ379" s="289">
        <f t="shared" si="94"/>
        <v>0</v>
      </c>
      <c r="AK379" s="289">
        <f t="shared" si="94"/>
        <v>0</v>
      </c>
      <c r="AL379" s="289">
        <f t="shared" si="94"/>
        <v>0</v>
      </c>
      <c r="AM379" s="289">
        <f t="shared" si="94"/>
        <v>0</v>
      </c>
      <c r="AN379" s="289">
        <f t="shared" si="94"/>
        <v>0</v>
      </c>
      <c r="AO379" s="289">
        <f t="shared" si="94"/>
        <v>0</v>
      </c>
      <c r="AP379" s="289">
        <f t="shared" si="94"/>
        <v>0</v>
      </c>
      <c r="AQ379" s="289">
        <f t="shared" si="94"/>
        <v>0</v>
      </c>
      <c r="AR379" s="289">
        <f t="shared" si="94"/>
        <v>0</v>
      </c>
      <c r="AS379" s="289">
        <f t="shared" si="94"/>
        <v>0</v>
      </c>
      <c r="AT379" s="289">
        <f t="shared" si="94"/>
        <v>0</v>
      </c>
      <c r="AU379" s="289">
        <f t="shared" si="94"/>
        <v>0</v>
      </c>
      <c r="AV379" s="289">
        <f t="shared" si="94"/>
        <v>0</v>
      </c>
      <c r="AW379" s="289">
        <f t="shared" si="94"/>
        <v>0</v>
      </c>
      <c r="AX379" s="289">
        <f t="shared" si="94"/>
        <v>0</v>
      </c>
      <c r="AY379" s="289">
        <f t="shared" si="94"/>
        <v>0</v>
      </c>
      <c r="AZ379" s="289">
        <f t="shared" si="94"/>
        <v>0</v>
      </c>
      <c r="BA379" s="289">
        <f t="shared" si="94"/>
        <v>0</v>
      </c>
      <c r="BB379" s="289">
        <f t="shared" si="94"/>
        <v>0</v>
      </c>
      <c r="BC379" s="289">
        <f t="shared" si="94"/>
        <v>0</v>
      </c>
      <c r="BD379" s="289">
        <f t="shared" si="94"/>
        <v>0</v>
      </c>
      <c r="BE379" s="289">
        <f t="shared" si="94"/>
        <v>0</v>
      </c>
      <c r="BF379" s="289">
        <f t="shared" si="94"/>
        <v>0</v>
      </c>
      <c r="BG379" s="289">
        <f t="shared" si="94"/>
        <v>0</v>
      </c>
      <c r="BH379" s="289">
        <f t="shared" si="94"/>
        <v>0</v>
      </c>
      <c r="BI379" s="289">
        <f t="shared" si="94"/>
        <v>0</v>
      </c>
      <c r="BJ379" s="289">
        <f t="shared" si="94"/>
        <v>0</v>
      </c>
      <c r="BK379" s="289">
        <f t="shared" si="94"/>
        <v>0</v>
      </c>
      <c r="BL379" s="289">
        <f t="shared" si="94"/>
        <v>0</v>
      </c>
      <c r="BM379" s="289">
        <f t="shared" si="94"/>
        <v>0</v>
      </c>
      <c r="BN379" s="289">
        <f t="shared" si="94"/>
        <v>0</v>
      </c>
      <c r="BO379" s="289">
        <f t="shared" si="94"/>
        <v>0</v>
      </c>
      <c r="BP379" s="289">
        <f t="shared" si="94"/>
        <v>0</v>
      </c>
      <c r="BQ379" s="289">
        <f t="shared" si="94"/>
        <v>0</v>
      </c>
      <c r="BR379" s="289">
        <f t="shared" si="94"/>
        <v>0</v>
      </c>
      <c r="BS379" s="289">
        <f t="shared" si="94"/>
        <v>0</v>
      </c>
      <c r="BT379" s="289">
        <f t="shared" si="94"/>
        <v>0</v>
      </c>
      <c r="BU379" s="289">
        <f t="shared" si="94"/>
        <v>0</v>
      </c>
      <c r="BV379" s="289">
        <f t="shared" si="94"/>
        <v>0</v>
      </c>
      <c r="BW379" s="289">
        <f t="shared" si="94"/>
        <v>0</v>
      </c>
      <c r="BX379" s="289">
        <f t="shared" si="93"/>
        <v>0</v>
      </c>
      <c r="BY379" s="289">
        <f t="shared" si="91"/>
        <v>0</v>
      </c>
      <c r="CA379" s="289" t="e">
        <f>CA227-#REF!</f>
        <v>#REF!</v>
      </c>
      <c r="CB379" s="289">
        <f t="shared" si="92"/>
        <v>0</v>
      </c>
    </row>
    <row r="380" spans="13:80" hidden="1" x14ac:dyDescent="0.35">
      <c r="M380" s="289">
        <f t="shared" si="94"/>
        <v>0</v>
      </c>
      <c r="N380" s="289">
        <f t="shared" si="94"/>
        <v>0</v>
      </c>
      <c r="O380" s="289">
        <f t="shared" si="94"/>
        <v>0</v>
      </c>
      <c r="P380" s="289">
        <f t="shared" ref="P380:BW384" si="95">P228-CH228</f>
        <v>0</v>
      </c>
      <c r="Q380" s="289">
        <f t="shared" si="95"/>
        <v>0</v>
      </c>
      <c r="R380" s="289">
        <f t="shared" si="95"/>
        <v>0</v>
      </c>
      <c r="S380" s="289">
        <f t="shared" si="95"/>
        <v>0</v>
      </c>
      <c r="T380" s="289">
        <f t="shared" si="95"/>
        <v>0</v>
      </c>
      <c r="U380" s="289">
        <f t="shared" si="95"/>
        <v>0</v>
      </c>
      <c r="V380" s="289">
        <f t="shared" si="95"/>
        <v>0</v>
      </c>
      <c r="W380" s="289">
        <f t="shared" si="95"/>
        <v>0</v>
      </c>
      <c r="X380" s="289">
        <f t="shared" si="95"/>
        <v>0</v>
      </c>
      <c r="Y380" s="289">
        <f t="shared" si="95"/>
        <v>0</v>
      </c>
      <c r="Z380" s="289">
        <f t="shared" si="95"/>
        <v>0</v>
      </c>
      <c r="AA380" s="289">
        <f t="shared" si="95"/>
        <v>0</v>
      </c>
      <c r="AB380" s="289">
        <f t="shared" si="95"/>
        <v>0</v>
      </c>
      <c r="AC380" s="289">
        <f t="shared" si="95"/>
        <v>0</v>
      </c>
      <c r="AD380" s="289">
        <f t="shared" si="95"/>
        <v>0</v>
      </c>
      <c r="AE380" s="289">
        <f t="shared" si="95"/>
        <v>0</v>
      </c>
      <c r="AF380" s="289">
        <f t="shared" si="95"/>
        <v>0</v>
      </c>
      <c r="AG380" s="289">
        <f t="shared" si="95"/>
        <v>0</v>
      </c>
      <c r="AH380" s="289">
        <f t="shared" si="95"/>
        <v>0</v>
      </c>
      <c r="AI380" s="289">
        <f t="shared" si="95"/>
        <v>0</v>
      </c>
      <c r="AJ380" s="289">
        <f t="shared" si="95"/>
        <v>0</v>
      </c>
      <c r="AK380" s="289">
        <f t="shared" si="95"/>
        <v>0</v>
      </c>
      <c r="AL380" s="289">
        <f t="shared" si="95"/>
        <v>0</v>
      </c>
      <c r="AM380" s="289">
        <f t="shared" si="95"/>
        <v>0</v>
      </c>
      <c r="AN380" s="289">
        <f t="shared" si="95"/>
        <v>0</v>
      </c>
      <c r="AO380" s="289">
        <f t="shared" si="95"/>
        <v>0</v>
      </c>
      <c r="AP380" s="289">
        <f t="shared" si="95"/>
        <v>0</v>
      </c>
      <c r="AQ380" s="289">
        <f t="shared" si="95"/>
        <v>0</v>
      </c>
      <c r="AR380" s="289">
        <f t="shared" si="95"/>
        <v>0</v>
      </c>
      <c r="AS380" s="289">
        <f t="shared" si="95"/>
        <v>0</v>
      </c>
      <c r="AT380" s="289">
        <f t="shared" si="95"/>
        <v>0</v>
      </c>
      <c r="AU380" s="289">
        <f t="shared" si="95"/>
        <v>0</v>
      </c>
      <c r="AV380" s="289">
        <f t="shared" si="95"/>
        <v>0</v>
      </c>
      <c r="AW380" s="289">
        <f t="shared" si="95"/>
        <v>0</v>
      </c>
      <c r="AX380" s="289">
        <f t="shared" si="95"/>
        <v>0</v>
      </c>
      <c r="AY380" s="289">
        <f t="shared" si="95"/>
        <v>0</v>
      </c>
      <c r="AZ380" s="289">
        <f t="shared" si="95"/>
        <v>0</v>
      </c>
      <c r="BA380" s="289">
        <f t="shared" si="95"/>
        <v>0</v>
      </c>
      <c r="BB380" s="289">
        <f t="shared" si="95"/>
        <v>0</v>
      </c>
      <c r="BC380" s="289">
        <f t="shared" si="95"/>
        <v>0</v>
      </c>
      <c r="BD380" s="289">
        <f t="shared" si="95"/>
        <v>0</v>
      </c>
      <c r="BE380" s="289">
        <f t="shared" si="95"/>
        <v>0</v>
      </c>
      <c r="BF380" s="289">
        <f t="shared" si="95"/>
        <v>0</v>
      </c>
      <c r="BG380" s="289">
        <f t="shared" si="95"/>
        <v>0</v>
      </c>
      <c r="BH380" s="289">
        <f t="shared" si="95"/>
        <v>0</v>
      </c>
      <c r="BI380" s="289">
        <f t="shared" si="95"/>
        <v>0</v>
      </c>
      <c r="BJ380" s="289">
        <f t="shared" si="95"/>
        <v>0</v>
      </c>
      <c r="BK380" s="289">
        <f t="shared" si="95"/>
        <v>0</v>
      </c>
      <c r="BL380" s="289">
        <f t="shared" si="95"/>
        <v>0</v>
      </c>
      <c r="BM380" s="289">
        <f t="shared" si="95"/>
        <v>0</v>
      </c>
      <c r="BN380" s="289">
        <f t="shared" si="95"/>
        <v>0</v>
      </c>
      <c r="BO380" s="289">
        <f t="shared" si="95"/>
        <v>0</v>
      </c>
      <c r="BP380" s="289">
        <f t="shared" si="95"/>
        <v>0</v>
      </c>
      <c r="BQ380" s="289">
        <f t="shared" si="95"/>
        <v>0</v>
      </c>
      <c r="BR380" s="289">
        <f t="shared" si="95"/>
        <v>0</v>
      </c>
      <c r="BS380" s="289">
        <f t="shared" si="95"/>
        <v>0</v>
      </c>
      <c r="BT380" s="289">
        <f t="shared" si="95"/>
        <v>0</v>
      </c>
      <c r="BU380" s="289">
        <f t="shared" si="95"/>
        <v>0</v>
      </c>
      <c r="BV380" s="289">
        <f t="shared" si="95"/>
        <v>0</v>
      </c>
      <c r="BW380" s="289">
        <f t="shared" si="95"/>
        <v>0</v>
      </c>
      <c r="BX380" s="289">
        <f t="shared" si="93"/>
        <v>0</v>
      </c>
      <c r="BY380" s="289">
        <f t="shared" si="91"/>
        <v>0</v>
      </c>
      <c r="CA380" s="289" t="e">
        <f>CA228-#REF!</f>
        <v>#REF!</v>
      </c>
      <c r="CB380" s="289">
        <f t="shared" si="92"/>
        <v>0</v>
      </c>
    </row>
    <row r="381" spans="13:80" hidden="1" x14ac:dyDescent="0.35">
      <c r="M381" s="289">
        <f t="shared" ref="M381:AB396" si="96">M229-CE229</f>
        <v>0</v>
      </c>
      <c r="N381" s="289">
        <f t="shared" si="96"/>
        <v>0</v>
      </c>
      <c r="O381" s="289">
        <f t="shared" si="96"/>
        <v>0</v>
      </c>
      <c r="P381" s="289">
        <f t="shared" si="95"/>
        <v>0</v>
      </c>
      <c r="Q381" s="289">
        <f t="shared" si="95"/>
        <v>0</v>
      </c>
      <c r="R381" s="289">
        <f t="shared" si="95"/>
        <v>0</v>
      </c>
      <c r="S381" s="289">
        <f t="shared" si="95"/>
        <v>0</v>
      </c>
      <c r="T381" s="289">
        <f t="shared" si="95"/>
        <v>0</v>
      </c>
      <c r="U381" s="289">
        <f t="shared" si="95"/>
        <v>0</v>
      </c>
      <c r="V381" s="289">
        <f t="shared" si="95"/>
        <v>0</v>
      </c>
      <c r="W381" s="289">
        <f t="shared" si="95"/>
        <v>0</v>
      </c>
      <c r="X381" s="289">
        <f t="shared" si="95"/>
        <v>0</v>
      </c>
      <c r="Y381" s="289">
        <f t="shared" si="95"/>
        <v>0</v>
      </c>
      <c r="Z381" s="289">
        <f t="shared" si="95"/>
        <v>0</v>
      </c>
      <c r="AA381" s="289">
        <f t="shared" si="95"/>
        <v>0</v>
      </c>
      <c r="AB381" s="289">
        <f t="shared" si="95"/>
        <v>0</v>
      </c>
      <c r="AC381" s="289">
        <f t="shared" si="95"/>
        <v>0</v>
      </c>
      <c r="AD381" s="289">
        <f t="shared" si="95"/>
        <v>0</v>
      </c>
      <c r="AE381" s="289">
        <f t="shared" si="95"/>
        <v>0</v>
      </c>
      <c r="AF381" s="289">
        <f t="shared" si="95"/>
        <v>0</v>
      </c>
      <c r="AG381" s="289">
        <f t="shared" si="95"/>
        <v>0</v>
      </c>
      <c r="AH381" s="289">
        <f t="shared" si="95"/>
        <v>0</v>
      </c>
      <c r="AI381" s="289">
        <f t="shared" si="95"/>
        <v>0</v>
      </c>
      <c r="AJ381" s="289">
        <f t="shared" si="95"/>
        <v>0</v>
      </c>
      <c r="AK381" s="289">
        <f t="shared" si="95"/>
        <v>0</v>
      </c>
      <c r="AL381" s="289">
        <f t="shared" si="95"/>
        <v>0</v>
      </c>
      <c r="AM381" s="289">
        <f t="shared" si="95"/>
        <v>0</v>
      </c>
      <c r="AN381" s="289">
        <f t="shared" si="95"/>
        <v>0</v>
      </c>
      <c r="AO381" s="289">
        <f t="shared" si="95"/>
        <v>0</v>
      </c>
      <c r="AP381" s="289">
        <f t="shared" si="95"/>
        <v>0</v>
      </c>
      <c r="AQ381" s="289">
        <f t="shared" si="95"/>
        <v>0</v>
      </c>
      <c r="AR381" s="289">
        <f t="shared" si="95"/>
        <v>0</v>
      </c>
      <c r="AS381" s="289">
        <f t="shared" si="95"/>
        <v>0</v>
      </c>
      <c r="AT381" s="289">
        <f t="shared" si="95"/>
        <v>0</v>
      </c>
      <c r="AU381" s="289">
        <f t="shared" si="95"/>
        <v>0</v>
      </c>
      <c r="AV381" s="289">
        <f t="shared" si="95"/>
        <v>0</v>
      </c>
      <c r="AW381" s="289">
        <f t="shared" si="95"/>
        <v>0</v>
      </c>
      <c r="AX381" s="289">
        <f t="shared" si="95"/>
        <v>0</v>
      </c>
      <c r="AY381" s="289">
        <f t="shared" si="95"/>
        <v>0</v>
      </c>
      <c r="AZ381" s="289">
        <f t="shared" si="95"/>
        <v>0</v>
      </c>
      <c r="BA381" s="289">
        <f t="shared" si="95"/>
        <v>0</v>
      </c>
      <c r="BB381" s="289">
        <f t="shared" si="95"/>
        <v>0</v>
      </c>
      <c r="BC381" s="289">
        <f t="shared" si="95"/>
        <v>0</v>
      </c>
      <c r="BD381" s="289">
        <f t="shared" si="95"/>
        <v>0</v>
      </c>
      <c r="BE381" s="289">
        <f t="shared" si="95"/>
        <v>0</v>
      </c>
      <c r="BF381" s="289">
        <f t="shared" si="95"/>
        <v>0</v>
      </c>
      <c r="BG381" s="289">
        <f t="shared" si="95"/>
        <v>0</v>
      </c>
      <c r="BH381" s="289">
        <f t="shared" si="95"/>
        <v>0</v>
      </c>
      <c r="BI381" s="289">
        <f t="shared" si="95"/>
        <v>0</v>
      </c>
      <c r="BJ381" s="289">
        <f t="shared" si="95"/>
        <v>0</v>
      </c>
      <c r="BK381" s="289">
        <f t="shared" si="95"/>
        <v>0</v>
      </c>
      <c r="BL381" s="289">
        <f t="shared" si="95"/>
        <v>0</v>
      </c>
      <c r="BM381" s="289">
        <f t="shared" si="95"/>
        <v>0</v>
      </c>
      <c r="BN381" s="289">
        <f t="shared" si="95"/>
        <v>0</v>
      </c>
      <c r="BO381" s="289">
        <f t="shared" si="95"/>
        <v>0</v>
      </c>
      <c r="BP381" s="289">
        <f t="shared" si="95"/>
        <v>0</v>
      </c>
      <c r="BQ381" s="289">
        <f t="shared" si="95"/>
        <v>0</v>
      </c>
      <c r="BR381" s="289">
        <f t="shared" si="95"/>
        <v>0</v>
      </c>
      <c r="BS381" s="289">
        <f t="shared" si="95"/>
        <v>0</v>
      </c>
      <c r="BT381" s="289">
        <f t="shared" si="95"/>
        <v>0</v>
      </c>
      <c r="BU381" s="289">
        <f t="shared" si="95"/>
        <v>0</v>
      </c>
      <c r="BV381" s="289">
        <f t="shared" si="95"/>
        <v>0</v>
      </c>
      <c r="BW381" s="289">
        <f t="shared" si="95"/>
        <v>0</v>
      </c>
      <c r="BX381" s="289">
        <f t="shared" si="93"/>
        <v>0</v>
      </c>
      <c r="BY381" s="289">
        <f t="shared" si="91"/>
        <v>0</v>
      </c>
      <c r="CA381" s="289" t="e">
        <f>CA229-#REF!</f>
        <v>#REF!</v>
      </c>
      <c r="CB381" s="289">
        <f t="shared" si="92"/>
        <v>0</v>
      </c>
    </row>
    <row r="382" spans="13:80" hidden="1" x14ac:dyDescent="0.35">
      <c r="M382" s="289">
        <f t="shared" si="96"/>
        <v>0</v>
      </c>
      <c r="N382" s="289">
        <f t="shared" si="96"/>
        <v>0</v>
      </c>
      <c r="O382" s="289">
        <f t="shared" si="96"/>
        <v>0</v>
      </c>
      <c r="P382" s="289">
        <f t="shared" si="95"/>
        <v>0</v>
      </c>
      <c r="Q382" s="289">
        <f t="shared" si="95"/>
        <v>0</v>
      </c>
      <c r="R382" s="289">
        <f t="shared" si="95"/>
        <v>0</v>
      </c>
      <c r="S382" s="289">
        <f t="shared" si="95"/>
        <v>0</v>
      </c>
      <c r="T382" s="289">
        <f t="shared" si="95"/>
        <v>0</v>
      </c>
      <c r="U382" s="289">
        <f t="shared" si="95"/>
        <v>0</v>
      </c>
      <c r="V382" s="289">
        <f t="shared" si="95"/>
        <v>0</v>
      </c>
      <c r="W382" s="289">
        <f t="shared" si="95"/>
        <v>0</v>
      </c>
      <c r="X382" s="289">
        <f t="shared" si="95"/>
        <v>0</v>
      </c>
      <c r="Y382" s="289">
        <f t="shared" si="95"/>
        <v>0</v>
      </c>
      <c r="Z382" s="289">
        <f t="shared" si="95"/>
        <v>0</v>
      </c>
      <c r="AA382" s="289">
        <f t="shared" si="95"/>
        <v>0</v>
      </c>
      <c r="AB382" s="289">
        <f t="shared" si="95"/>
        <v>0</v>
      </c>
      <c r="AC382" s="289">
        <f t="shared" si="95"/>
        <v>0</v>
      </c>
      <c r="AD382" s="289">
        <f t="shared" si="95"/>
        <v>0</v>
      </c>
      <c r="AE382" s="289">
        <f t="shared" si="95"/>
        <v>0</v>
      </c>
      <c r="AF382" s="289">
        <f t="shared" si="95"/>
        <v>0</v>
      </c>
      <c r="AG382" s="289">
        <f t="shared" si="95"/>
        <v>0</v>
      </c>
      <c r="AH382" s="289">
        <f t="shared" si="95"/>
        <v>0</v>
      </c>
      <c r="AI382" s="289">
        <f t="shared" si="95"/>
        <v>0</v>
      </c>
      <c r="AJ382" s="289">
        <f t="shared" si="95"/>
        <v>0</v>
      </c>
      <c r="AK382" s="289">
        <f t="shared" si="95"/>
        <v>0</v>
      </c>
      <c r="AL382" s="289">
        <f t="shared" si="95"/>
        <v>0</v>
      </c>
      <c r="AM382" s="289">
        <f t="shared" si="95"/>
        <v>0</v>
      </c>
      <c r="AN382" s="289">
        <f t="shared" si="95"/>
        <v>0</v>
      </c>
      <c r="AO382" s="289">
        <f t="shared" si="95"/>
        <v>0</v>
      </c>
      <c r="AP382" s="289">
        <f t="shared" si="95"/>
        <v>0</v>
      </c>
      <c r="AQ382" s="289">
        <f t="shared" si="95"/>
        <v>0</v>
      </c>
      <c r="AR382" s="289">
        <f t="shared" si="95"/>
        <v>0</v>
      </c>
      <c r="AS382" s="289">
        <f t="shared" si="95"/>
        <v>0</v>
      </c>
      <c r="AT382" s="289">
        <f t="shared" si="95"/>
        <v>0</v>
      </c>
      <c r="AU382" s="289">
        <f t="shared" si="95"/>
        <v>0</v>
      </c>
      <c r="AV382" s="289">
        <f t="shared" si="95"/>
        <v>0</v>
      </c>
      <c r="AW382" s="289">
        <f t="shared" si="95"/>
        <v>0</v>
      </c>
      <c r="AX382" s="289">
        <f t="shared" si="95"/>
        <v>0</v>
      </c>
      <c r="AY382" s="289">
        <f t="shared" si="95"/>
        <v>0</v>
      </c>
      <c r="AZ382" s="289">
        <f t="shared" si="95"/>
        <v>0</v>
      </c>
      <c r="BA382" s="289">
        <f t="shared" si="95"/>
        <v>0</v>
      </c>
      <c r="BB382" s="289">
        <f t="shared" si="95"/>
        <v>0</v>
      </c>
      <c r="BC382" s="289">
        <f t="shared" si="95"/>
        <v>0</v>
      </c>
      <c r="BD382" s="289">
        <f t="shared" si="95"/>
        <v>0</v>
      </c>
      <c r="BE382" s="289">
        <f t="shared" si="95"/>
        <v>0</v>
      </c>
      <c r="BF382" s="289">
        <f t="shared" si="95"/>
        <v>0</v>
      </c>
      <c r="BG382" s="289">
        <f t="shared" si="95"/>
        <v>0</v>
      </c>
      <c r="BH382" s="289">
        <f t="shared" si="95"/>
        <v>0</v>
      </c>
      <c r="BI382" s="289">
        <f t="shared" si="95"/>
        <v>0</v>
      </c>
      <c r="BJ382" s="289">
        <f t="shared" si="95"/>
        <v>0</v>
      </c>
      <c r="BK382" s="289">
        <f t="shared" si="95"/>
        <v>0</v>
      </c>
      <c r="BL382" s="289">
        <f t="shared" si="95"/>
        <v>0</v>
      </c>
      <c r="BM382" s="289">
        <f t="shared" si="95"/>
        <v>0</v>
      </c>
      <c r="BN382" s="289">
        <f t="shared" si="95"/>
        <v>0</v>
      </c>
      <c r="BO382" s="289">
        <f t="shared" si="95"/>
        <v>0</v>
      </c>
      <c r="BP382" s="289">
        <f t="shared" si="95"/>
        <v>0</v>
      </c>
      <c r="BQ382" s="289">
        <f t="shared" si="95"/>
        <v>0</v>
      </c>
      <c r="BR382" s="289">
        <f t="shared" si="95"/>
        <v>0</v>
      </c>
      <c r="BS382" s="289">
        <f t="shared" si="95"/>
        <v>0</v>
      </c>
      <c r="BT382" s="289">
        <f t="shared" si="95"/>
        <v>0</v>
      </c>
      <c r="BU382" s="289">
        <f t="shared" si="95"/>
        <v>0</v>
      </c>
      <c r="BV382" s="289">
        <f t="shared" si="95"/>
        <v>0</v>
      </c>
      <c r="BW382" s="289">
        <f t="shared" si="95"/>
        <v>0</v>
      </c>
      <c r="BX382" s="289">
        <f t="shared" si="93"/>
        <v>0</v>
      </c>
      <c r="BY382" s="289">
        <f t="shared" si="91"/>
        <v>0</v>
      </c>
      <c r="CA382" s="289" t="e">
        <f>CA230-#REF!</f>
        <v>#REF!</v>
      </c>
      <c r="CB382" s="289">
        <f t="shared" si="92"/>
        <v>0</v>
      </c>
    </row>
    <row r="383" spans="13:80" hidden="1" x14ac:dyDescent="0.35">
      <c r="M383" s="289">
        <f t="shared" si="96"/>
        <v>0</v>
      </c>
      <c r="N383" s="289">
        <f t="shared" si="96"/>
        <v>0</v>
      </c>
      <c r="O383" s="289">
        <f t="shared" si="96"/>
        <v>0</v>
      </c>
      <c r="P383" s="289">
        <f t="shared" si="95"/>
        <v>0</v>
      </c>
      <c r="Q383" s="289">
        <f t="shared" si="95"/>
        <v>0</v>
      </c>
      <c r="R383" s="289">
        <f t="shared" si="95"/>
        <v>0</v>
      </c>
      <c r="S383" s="289">
        <f t="shared" si="95"/>
        <v>0</v>
      </c>
      <c r="T383" s="289">
        <f t="shared" si="95"/>
        <v>0</v>
      </c>
      <c r="U383" s="289">
        <f t="shared" si="95"/>
        <v>0</v>
      </c>
      <c r="V383" s="289">
        <f t="shared" si="95"/>
        <v>0</v>
      </c>
      <c r="W383" s="289">
        <f t="shared" si="95"/>
        <v>0</v>
      </c>
      <c r="X383" s="289">
        <f t="shared" si="95"/>
        <v>0</v>
      </c>
      <c r="Y383" s="289">
        <f t="shared" si="95"/>
        <v>0</v>
      </c>
      <c r="Z383" s="289">
        <f t="shared" si="95"/>
        <v>0</v>
      </c>
      <c r="AA383" s="289">
        <f t="shared" si="95"/>
        <v>0</v>
      </c>
      <c r="AB383" s="289">
        <f t="shared" si="95"/>
        <v>0</v>
      </c>
      <c r="AC383" s="289">
        <f t="shared" si="95"/>
        <v>0</v>
      </c>
      <c r="AD383" s="289">
        <f t="shared" si="95"/>
        <v>0</v>
      </c>
      <c r="AE383" s="289">
        <f t="shared" si="95"/>
        <v>0</v>
      </c>
      <c r="AF383" s="289">
        <f t="shared" si="95"/>
        <v>0</v>
      </c>
      <c r="AG383" s="289">
        <f t="shared" si="95"/>
        <v>0</v>
      </c>
      <c r="AH383" s="289">
        <f t="shared" si="95"/>
        <v>0</v>
      </c>
      <c r="AI383" s="289">
        <f t="shared" si="95"/>
        <v>0</v>
      </c>
      <c r="AJ383" s="289">
        <f t="shared" si="95"/>
        <v>0</v>
      </c>
      <c r="AK383" s="289">
        <f t="shared" si="95"/>
        <v>0</v>
      </c>
      <c r="AL383" s="289">
        <f t="shared" si="95"/>
        <v>0</v>
      </c>
      <c r="AM383" s="289">
        <f t="shared" si="95"/>
        <v>0</v>
      </c>
      <c r="AN383" s="289">
        <f t="shared" si="95"/>
        <v>0</v>
      </c>
      <c r="AO383" s="289">
        <f t="shared" si="95"/>
        <v>0</v>
      </c>
      <c r="AP383" s="289">
        <f t="shared" si="95"/>
        <v>0</v>
      </c>
      <c r="AQ383" s="289">
        <f t="shared" si="95"/>
        <v>0</v>
      </c>
      <c r="AR383" s="289">
        <f t="shared" si="95"/>
        <v>0</v>
      </c>
      <c r="AS383" s="289">
        <f t="shared" si="95"/>
        <v>0</v>
      </c>
      <c r="AT383" s="289">
        <f t="shared" si="95"/>
        <v>0</v>
      </c>
      <c r="AU383" s="289">
        <f t="shared" si="95"/>
        <v>0</v>
      </c>
      <c r="AV383" s="289">
        <f t="shared" si="95"/>
        <v>0</v>
      </c>
      <c r="AW383" s="289">
        <f t="shared" si="95"/>
        <v>0</v>
      </c>
      <c r="AX383" s="289">
        <f t="shared" si="95"/>
        <v>0</v>
      </c>
      <c r="AY383" s="289">
        <f t="shared" si="95"/>
        <v>0</v>
      </c>
      <c r="AZ383" s="289">
        <f t="shared" si="95"/>
        <v>0</v>
      </c>
      <c r="BA383" s="289">
        <f t="shared" si="95"/>
        <v>0</v>
      </c>
      <c r="BB383" s="289">
        <f t="shared" si="95"/>
        <v>0</v>
      </c>
      <c r="BC383" s="289">
        <f t="shared" si="95"/>
        <v>0</v>
      </c>
      <c r="BD383" s="289">
        <f t="shared" si="95"/>
        <v>0</v>
      </c>
      <c r="BE383" s="289">
        <f t="shared" si="95"/>
        <v>0</v>
      </c>
      <c r="BF383" s="289">
        <f t="shared" si="95"/>
        <v>0</v>
      </c>
      <c r="BG383" s="289">
        <f t="shared" si="95"/>
        <v>0</v>
      </c>
      <c r="BH383" s="289">
        <f t="shared" si="95"/>
        <v>0</v>
      </c>
      <c r="BI383" s="289">
        <f t="shared" si="95"/>
        <v>0</v>
      </c>
      <c r="BJ383" s="289">
        <f t="shared" si="95"/>
        <v>0</v>
      </c>
      <c r="BK383" s="289">
        <f t="shared" si="95"/>
        <v>0</v>
      </c>
      <c r="BL383" s="289">
        <f t="shared" si="95"/>
        <v>0</v>
      </c>
      <c r="BM383" s="289">
        <f t="shared" si="95"/>
        <v>0</v>
      </c>
      <c r="BN383" s="289">
        <f t="shared" si="95"/>
        <v>0</v>
      </c>
      <c r="BO383" s="289">
        <f t="shared" si="95"/>
        <v>0</v>
      </c>
      <c r="BP383" s="289">
        <f t="shared" si="95"/>
        <v>0</v>
      </c>
      <c r="BQ383" s="289">
        <f t="shared" si="95"/>
        <v>0</v>
      </c>
      <c r="BR383" s="289">
        <f t="shared" si="95"/>
        <v>0</v>
      </c>
      <c r="BS383" s="289">
        <f t="shared" si="95"/>
        <v>0</v>
      </c>
      <c r="BT383" s="289">
        <f t="shared" si="95"/>
        <v>0</v>
      </c>
      <c r="BU383" s="289">
        <f t="shared" si="95"/>
        <v>0</v>
      </c>
      <c r="BV383" s="289">
        <f t="shared" si="95"/>
        <v>0</v>
      </c>
      <c r="BW383" s="289">
        <f t="shared" si="95"/>
        <v>0</v>
      </c>
      <c r="BX383" s="289">
        <f t="shared" si="93"/>
        <v>0</v>
      </c>
      <c r="BY383" s="289">
        <f t="shared" si="91"/>
        <v>0</v>
      </c>
      <c r="CA383" s="289" t="e">
        <f>CA231-#REF!</f>
        <v>#REF!</v>
      </c>
      <c r="CB383" s="289">
        <f t="shared" si="92"/>
        <v>0</v>
      </c>
    </row>
    <row r="384" spans="13:80" hidden="1" x14ac:dyDescent="0.35">
      <c r="M384" s="289">
        <f t="shared" si="96"/>
        <v>0</v>
      </c>
      <c r="N384" s="289">
        <f t="shared" si="96"/>
        <v>0</v>
      </c>
      <c r="O384" s="289">
        <f t="shared" si="96"/>
        <v>0</v>
      </c>
      <c r="P384" s="289">
        <f t="shared" si="95"/>
        <v>0</v>
      </c>
      <c r="Q384" s="289">
        <f t="shared" si="95"/>
        <v>0</v>
      </c>
      <c r="R384" s="289">
        <f t="shared" si="95"/>
        <v>0</v>
      </c>
      <c r="S384" s="289">
        <f t="shared" si="95"/>
        <v>0</v>
      </c>
      <c r="T384" s="289">
        <f t="shared" si="95"/>
        <v>0</v>
      </c>
      <c r="U384" s="289">
        <f t="shared" si="95"/>
        <v>0</v>
      </c>
      <c r="V384" s="289">
        <f t="shared" si="95"/>
        <v>0</v>
      </c>
      <c r="W384" s="289">
        <f t="shared" si="95"/>
        <v>0</v>
      </c>
      <c r="X384" s="289">
        <f t="shared" si="95"/>
        <v>0</v>
      </c>
      <c r="Y384" s="289">
        <f t="shared" si="95"/>
        <v>0</v>
      </c>
      <c r="Z384" s="289">
        <f t="shared" si="95"/>
        <v>0</v>
      </c>
      <c r="AA384" s="289">
        <f t="shared" si="95"/>
        <v>0</v>
      </c>
      <c r="AB384" s="289">
        <f t="shared" si="95"/>
        <v>0</v>
      </c>
      <c r="AC384" s="289">
        <f t="shared" si="95"/>
        <v>0</v>
      </c>
      <c r="AD384" s="289">
        <f t="shared" si="95"/>
        <v>0</v>
      </c>
      <c r="AE384" s="289">
        <f t="shared" ref="AE384:BW389" si="97">AE232-CW232</f>
        <v>0</v>
      </c>
      <c r="AF384" s="289">
        <f t="shared" si="97"/>
        <v>0</v>
      </c>
      <c r="AG384" s="289">
        <f t="shared" si="97"/>
        <v>0</v>
      </c>
      <c r="AH384" s="289">
        <f t="shared" si="97"/>
        <v>0</v>
      </c>
      <c r="AI384" s="289">
        <f t="shared" si="97"/>
        <v>0</v>
      </c>
      <c r="AJ384" s="289">
        <f t="shared" si="97"/>
        <v>0</v>
      </c>
      <c r="AK384" s="289">
        <f t="shared" si="97"/>
        <v>0</v>
      </c>
      <c r="AL384" s="289">
        <f t="shared" si="97"/>
        <v>0</v>
      </c>
      <c r="AM384" s="289">
        <f t="shared" si="97"/>
        <v>0</v>
      </c>
      <c r="AN384" s="289">
        <f t="shared" si="97"/>
        <v>0</v>
      </c>
      <c r="AO384" s="289">
        <f t="shared" si="97"/>
        <v>0</v>
      </c>
      <c r="AP384" s="289">
        <f t="shared" si="97"/>
        <v>0</v>
      </c>
      <c r="AQ384" s="289">
        <f t="shared" si="97"/>
        <v>0</v>
      </c>
      <c r="AR384" s="289">
        <f t="shared" si="97"/>
        <v>0</v>
      </c>
      <c r="AS384" s="289">
        <f t="shared" si="97"/>
        <v>0</v>
      </c>
      <c r="AT384" s="289">
        <f t="shared" si="97"/>
        <v>0</v>
      </c>
      <c r="AU384" s="289">
        <f t="shared" si="97"/>
        <v>0</v>
      </c>
      <c r="AV384" s="289">
        <f t="shared" si="97"/>
        <v>0</v>
      </c>
      <c r="AW384" s="289">
        <f t="shared" si="97"/>
        <v>0</v>
      </c>
      <c r="AX384" s="289">
        <f t="shared" si="97"/>
        <v>0</v>
      </c>
      <c r="AY384" s="289">
        <f t="shared" si="97"/>
        <v>0</v>
      </c>
      <c r="AZ384" s="289">
        <f t="shared" si="97"/>
        <v>0</v>
      </c>
      <c r="BA384" s="289">
        <f t="shared" si="97"/>
        <v>0</v>
      </c>
      <c r="BB384" s="289">
        <f t="shared" si="97"/>
        <v>0</v>
      </c>
      <c r="BC384" s="289">
        <f t="shared" si="97"/>
        <v>0</v>
      </c>
      <c r="BD384" s="289">
        <f t="shared" si="97"/>
        <v>0</v>
      </c>
      <c r="BE384" s="289">
        <f t="shared" si="97"/>
        <v>0</v>
      </c>
      <c r="BF384" s="289">
        <f t="shared" si="97"/>
        <v>0</v>
      </c>
      <c r="BG384" s="289">
        <f t="shared" si="97"/>
        <v>0</v>
      </c>
      <c r="BH384" s="289">
        <f t="shared" si="97"/>
        <v>0</v>
      </c>
      <c r="BI384" s="289">
        <f t="shared" si="97"/>
        <v>0</v>
      </c>
      <c r="BJ384" s="289">
        <f t="shared" si="97"/>
        <v>0</v>
      </c>
      <c r="BK384" s="289">
        <f t="shared" si="97"/>
        <v>0</v>
      </c>
      <c r="BL384" s="289">
        <f t="shared" si="97"/>
        <v>0</v>
      </c>
      <c r="BM384" s="289">
        <f t="shared" si="97"/>
        <v>0</v>
      </c>
      <c r="BN384" s="289">
        <f t="shared" si="97"/>
        <v>0</v>
      </c>
      <c r="BO384" s="289">
        <f t="shared" si="97"/>
        <v>0</v>
      </c>
      <c r="BP384" s="289">
        <f t="shared" si="97"/>
        <v>0</v>
      </c>
      <c r="BQ384" s="289">
        <f t="shared" si="97"/>
        <v>0</v>
      </c>
      <c r="BR384" s="289">
        <f t="shared" si="97"/>
        <v>0</v>
      </c>
      <c r="BS384" s="289">
        <f t="shared" si="97"/>
        <v>0</v>
      </c>
      <c r="BT384" s="289">
        <f t="shared" si="97"/>
        <v>0</v>
      </c>
      <c r="BU384" s="289">
        <f t="shared" si="97"/>
        <v>0</v>
      </c>
      <c r="BV384" s="289">
        <f t="shared" si="97"/>
        <v>0</v>
      </c>
      <c r="BW384" s="289">
        <f t="shared" si="97"/>
        <v>0</v>
      </c>
      <c r="BX384" s="289">
        <f t="shared" si="93"/>
        <v>0</v>
      </c>
      <c r="BY384" s="289">
        <f t="shared" si="91"/>
        <v>0</v>
      </c>
      <c r="CA384" s="289" t="e">
        <f>CA232-#REF!</f>
        <v>#REF!</v>
      </c>
      <c r="CB384" s="289">
        <f t="shared" si="92"/>
        <v>0</v>
      </c>
    </row>
    <row r="385" spans="13:80" hidden="1" x14ac:dyDescent="0.35">
      <c r="M385" s="289">
        <f t="shared" si="96"/>
        <v>0</v>
      </c>
      <c r="N385" s="289">
        <f t="shared" si="96"/>
        <v>0</v>
      </c>
      <c r="O385" s="289">
        <f t="shared" si="96"/>
        <v>0</v>
      </c>
      <c r="P385" s="289">
        <f t="shared" si="96"/>
        <v>0</v>
      </c>
      <c r="Q385" s="289">
        <f t="shared" si="96"/>
        <v>0</v>
      </c>
      <c r="R385" s="289">
        <f t="shared" si="96"/>
        <v>0</v>
      </c>
      <c r="S385" s="289">
        <f t="shared" si="96"/>
        <v>0</v>
      </c>
      <c r="T385" s="289">
        <f t="shared" si="96"/>
        <v>0</v>
      </c>
      <c r="U385" s="289">
        <f t="shared" si="96"/>
        <v>0</v>
      </c>
      <c r="V385" s="289">
        <f t="shared" si="96"/>
        <v>0</v>
      </c>
      <c r="W385" s="289">
        <f t="shared" si="96"/>
        <v>0</v>
      </c>
      <c r="X385" s="289">
        <f t="shared" si="96"/>
        <v>0</v>
      </c>
      <c r="Y385" s="289">
        <f t="shared" si="96"/>
        <v>0</v>
      </c>
      <c r="Z385" s="289">
        <f t="shared" si="96"/>
        <v>0</v>
      </c>
      <c r="AA385" s="289">
        <f t="shared" si="96"/>
        <v>0</v>
      </c>
      <c r="AB385" s="289">
        <f t="shared" si="96"/>
        <v>0</v>
      </c>
      <c r="AC385" s="289">
        <f t="shared" ref="AC385:AR400" si="98">AC233-CU233</f>
        <v>0</v>
      </c>
      <c r="AD385" s="289">
        <f t="shared" si="98"/>
        <v>0</v>
      </c>
      <c r="AE385" s="289">
        <f t="shared" si="97"/>
        <v>0</v>
      </c>
      <c r="AF385" s="289">
        <f t="shared" si="97"/>
        <v>0</v>
      </c>
      <c r="AG385" s="289">
        <f t="shared" si="97"/>
        <v>0</v>
      </c>
      <c r="AH385" s="289">
        <f t="shared" si="97"/>
        <v>0</v>
      </c>
      <c r="AI385" s="289">
        <f t="shared" si="97"/>
        <v>0</v>
      </c>
      <c r="AJ385" s="289">
        <f t="shared" si="97"/>
        <v>0</v>
      </c>
      <c r="AK385" s="289">
        <f t="shared" si="97"/>
        <v>0</v>
      </c>
      <c r="AL385" s="289">
        <f t="shared" si="97"/>
        <v>0</v>
      </c>
      <c r="AM385" s="289">
        <f t="shared" si="97"/>
        <v>0</v>
      </c>
      <c r="AN385" s="289">
        <f t="shared" si="97"/>
        <v>0</v>
      </c>
      <c r="AO385" s="289">
        <f t="shared" si="97"/>
        <v>0</v>
      </c>
      <c r="AP385" s="289">
        <f t="shared" si="97"/>
        <v>0</v>
      </c>
      <c r="AQ385" s="289">
        <f t="shared" si="97"/>
        <v>0</v>
      </c>
      <c r="AR385" s="289">
        <f t="shared" si="97"/>
        <v>0</v>
      </c>
      <c r="AS385" s="289">
        <f t="shared" si="97"/>
        <v>0</v>
      </c>
      <c r="AT385" s="289">
        <f t="shared" si="97"/>
        <v>0</v>
      </c>
      <c r="AU385" s="289">
        <f t="shared" si="97"/>
        <v>0</v>
      </c>
      <c r="AV385" s="289">
        <f t="shared" si="97"/>
        <v>0</v>
      </c>
      <c r="AW385" s="289">
        <f t="shared" si="97"/>
        <v>0</v>
      </c>
      <c r="AX385" s="289">
        <f t="shared" si="97"/>
        <v>0</v>
      </c>
      <c r="AY385" s="289">
        <f t="shared" si="97"/>
        <v>0</v>
      </c>
      <c r="AZ385" s="289">
        <f t="shared" si="97"/>
        <v>0</v>
      </c>
      <c r="BA385" s="289">
        <f t="shared" si="97"/>
        <v>0</v>
      </c>
      <c r="BB385" s="289">
        <f t="shared" si="97"/>
        <v>0</v>
      </c>
      <c r="BC385" s="289">
        <f t="shared" si="97"/>
        <v>0</v>
      </c>
      <c r="BD385" s="289">
        <f t="shared" si="97"/>
        <v>0</v>
      </c>
      <c r="BE385" s="289">
        <f t="shared" si="97"/>
        <v>0</v>
      </c>
      <c r="BF385" s="289">
        <f t="shared" si="97"/>
        <v>0</v>
      </c>
      <c r="BG385" s="289">
        <f t="shared" si="97"/>
        <v>0</v>
      </c>
      <c r="BH385" s="289">
        <f t="shared" si="97"/>
        <v>0</v>
      </c>
      <c r="BI385" s="289">
        <f t="shared" si="97"/>
        <v>0</v>
      </c>
      <c r="BJ385" s="289">
        <f t="shared" si="97"/>
        <v>0</v>
      </c>
      <c r="BK385" s="289">
        <f t="shared" si="97"/>
        <v>0</v>
      </c>
      <c r="BL385" s="289">
        <f t="shared" si="97"/>
        <v>0</v>
      </c>
      <c r="BM385" s="289">
        <f t="shared" si="97"/>
        <v>0</v>
      </c>
      <c r="BN385" s="289">
        <f t="shared" si="97"/>
        <v>0</v>
      </c>
      <c r="BO385" s="289">
        <f t="shared" si="97"/>
        <v>0</v>
      </c>
      <c r="BP385" s="289">
        <f t="shared" si="97"/>
        <v>0</v>
      </c>
      <c r="BQ385" s="289">
        <f t="shared" si="97"/>
        <v>0</v>
      </c>
      <c r="BR385" s="289">
        <f t="shared" si="97"/>
        <v>0</v>
      </c>
      <c r="BS385" s="289">
        <f t="shared" si="97"/>
        <v>0</v>
      </c>
      <c r="BT385" s="289">
        <f t="shared" si="97"/>
        <v>0</v>
      </c>
      <c r="BU385" s="289">
        <f t="shared" si="97"/>
        <v>0</v>
      </c>
      <c r="BV385" s="289">
        <f t="shared" si="97"/>
        <v>0</v>
      </c>
      <c r="BW385" s="289">
        <f t="shared" si="97"/>
        <v>0</v>
      </c>
      <c r="BX385" s="289">
        <f t="shared" si="93"/>
        <v>0</v>
      </c>
      <c r="BY385" s="289">
        <f t="shared" si="91"/>
        <v>0</v>
      </c>
      <c r="CA385" s="289" t="e">
        <f>CA233-#REF!</f>
        <v>#REF!</v>
      </c>
      <c r="CB385" s="289">
        <f t="shared" si="92"/>
        <v>0</v>
      </c>
    </row>
    <row r="386" spans="13:80" hidden="1" x14ac:dyDescent="0.35">
      <c r="M386" s="289">
        <f t="shared" si="96"/>
        <v>0</v>
      </c>
      <c r="N386" s="289">
        <f t="shared" si="96"/>
        <v>0</v>
      </c>
      <c r="O386" s="289">
        <f t="shared" si="96"/>
        <v>0</v>
      </c>
      <c r="P386" s="289">
        <f t="shared" si="96"/>
        <v>0</v>
      </c>
      <c r="Q386" s="289">
        <f t="shared" si="96"/>
        <v>0</v>
      </c>
      <c r="R386" s="289">
        <f t="shared" si="96"/>
        <v>0</v>
      </c>
      <c r="S386" s="289">
        <f t="shared" si="96"/>
        <v>0</v>
      </c>
      <c r="T386" s="289">
        <f t="shared" si="96"/>
        <v>0</v>
      </c>
      <c r="U386" s="289">
        <f t="shared" si="96"/>
        <v>0</v>
      </c>
      <c r="V386" s="289">
        <f t="shared" si="96"/>
        <v>0</v>
      </c>
      <c r="W386" s="289">
        <f t="shared" si="96"/>
        <v>0</v>
      </c>
      <c r="X386" s="289">
        <f t="shared" si="96"/>
        <v>0</v>
      </c>
      <c r="Y386" s="289">
        <f t="shared" si="96"/>
        <v>0</v>
      </c>
      <c r="Z386" s="289">
        <f t="shared" si="96"/>
        <v>0</v>
      </c>
      <c r="AA386" s="289">
        <f t="shared" si="96"/>
        <v>0</v>
      </c>
      <c r="AB386" s="289">
        <f t="shared" si="96"/>
        <v>0</v>
      </c>
      <c r="AC386" s="289">
        <f t="shared" si="98"/>
        <v>0</v>
      </c>
      <c r="AD386" s="289">
        <f t="shared" si="98"/>
        <v>0</v>
      </c>
      <c r="AE386" s="289">
        <f t="shared" si="97"/>
        <v>0</v>
      </c>
      <c r="AF386" s="289">
        <f t="shared" si="97"/>
        <v>0</v>
      </c>
      <c r="AG386" s="289">
        <f t="shared" si="97"/>
        <v>0</v>
      </c>
      <c r="AH386" s="289">
        <f t="shared" si="97"/>
        <v>0</v>
      </c>
      <c r="AI386" s="289">
        <f t="shared" si="97"/>
        <v>0</v>
      </c>
      <c r="AJ386" s="289">
        <f t="shared" si="97"/>
        <v>0</v>
      </c>
      <c r="AK386" s="289">
        <f t="shared" si="97"/>
        <v>0</v>
      </c>
      <c r="AL386" s="289">
        <f t="shared" si="97"/>
        <v>0</v>
      </c>
      <c r="AM386" s="289">
        <f t="shared" si="97"/>
        <v>0</v>
      </c>
      <c r="AN386" s="289">
        <f t="shared" si="97"/>
        <v>0</v>
      </c>
      <c r="AO386" s="289">
        <f t="shared" si="97"/>
        <v>0</v>
      </c>
      <c r="AP386" s="289">
        <f t="shared" si="97"/>
        <v>0</v>
      </c>
      <c r="AQ386" s="289">
        <f t="shared" si="97"/>
        <v>0</v>
      </c>
      <c r="AR386" s="289">
        <f t="shared" si="97"/>
        <v>0</v>
      </c>
      <c r="AS386" s="289">
        <f t="shared" si="97"/>
        <v>0</v>
      </c>
      <c r="AT386" s="289">
        <f t="shared" si="97"/>
        <v>0</v>
      </c>
      <c r="AU386" s="289">
        <f t="shared" si="97"/>
        <v>0</v>
      </c>
      <c r="AV386" s="289">
        <f t="shared" si="97"/>
        <v>0</v>
      </c>
      <c r="AW386" s="289">
        <f t="shared" si="97"/>
        <v>0</v>
      </c>
      <c r="AX386" s="289">
        <f t="shared" si="97"/>
        <v>0</v>
      </c>
      <c r="AY386" s="289">
        <f t="shared" si="97"/>
        <v>0</v>
      </c>
      <c r="AZ386" s="289">
        <f t="shared" si="97"/>
        <v>0</v>
      </c>
      <c r="BA386" s="289">
        <f t="shared" si="97"/>
        <v>0</v>
      </c>
      <c r="BB386" s="289">
        <f t="shared" si="97"/>
        <v>0</v>
      </c>
      <c r="BC386" s="289">
        <f t="shared" si="97"/>
        <v>0</v>
      </c>
      <c r="BD386" s="289">
        <f t="shared" si="97"/>
        <v>0</v>
      </c>
      <c r="BE386" s="289">
        <f t="shared" si="97"/>
        <v>0</v>
      </c>
      <c r="BF386" s="289">
        <f t="shared" si="97"/>
        <v>0</v>
      </c>
      <c r="BG386" s="289">
        <f t="shared" si="97"/>
        <v>0</v>
      </c>
      <c r="BH386" s="289">
        <f t="shared" si="97"/>
        <v>0</v>
      </c>
      <c r="BI386" s="289">
        <f t="shared" si="97"/>
        <v>0</v>
      </c>
      <c r="BJ386" s="289">
        <f t="shared" si="97"/>
        <v>0</v>
      </c>
      <c r="BK386" s="289">
        <f t="shared" si="97"/>
        <v>0</v>
      </c>
      <c r="BL386" s="289">
        <f t="shared" si="97"/>
        <v>0</v>
      </c>
      <c r="BM386" s="289">
        <f t="shared" si="97"/>
        <v>0</v>
      </c>
      <c r="BN386" s="289">
        <f t="shared" si="97"/>
        <v>0</v>
      </c>
      <c r="BO386" s="289">
        <f t="shared" si="97"/>
        <v>0</v>
      </c>
      <c r="BP386" s="289">
        <f t="shared" si="97"/>
        <v>0</v>
      </c>
      <c r="BQ386" s="289">
        <f t="shared" si="97"/>
        <v>0</v>
      </c>
      <c r="BR386" s="289">
        <f t="shared" si="97"/>
        <v>0</v>
      </c>
      <c r="BS386" s="289">
        <f t="shared" si="97"/>
        <v>0</v>
      </c>
      <c r="BT386" s="289">
        <f t="shared" si="97"/>
        <v>0</v>
      </c>
      <c r="BU386" s="289">
        <f t="shared" si="97"/>
        <v>0</v>
      </c>
      <c r="BV386" s="289">
        <f t="shared" si="97"/>
        <v>0</v>
      </c>
      <c r="BW386" s="289">
        <f t="shared" si="97"/>
        <v>0</v>
      </c>
      <c r="BX386" s="289">
        <f t="shared" si="93"/>
        <v>0</v>
      </c>
      <c r="BY386" s="289">
        <f t="shared" si="91"/>
        <v>0</v>
      </c>
      <c r="CA386" s="289" t="e">
        <f>CA234-#REF!</f>
        <v>#REF!</v>
      </c>
      <c r="CB386" s="289">
        <f t="shared" si="92"/>
        <v>0</v>
      </c>
    </row>
    <row r="387" spans="13:80" hidden="1" x14ac:dyDescent="0.35">
      <c r="M387" s="289">
        <f t="shared" si="96"/>
        <v>0</v>
      </c>
      <c r="N387" s="289">
        <f t="shared" si="96"/>
        <v>0</v>
      </c>
      <c r="O387" s="289">
        <f t="shared" si="96"/>
        <v>0</v>
      </c>
      <c r="P387" s="289">
        <f t="shared" si="96"/>
        <v>0</v>
      </c>
      <c r="Q387" s="289">
        <f t="shared" si="96"/>
        <v>0</v>
      </c>
      <c r="R387" s="289">
        <f t="shared" si="96"/>
        <v>0</v>
      </c>
      <c r="S387" s="289">
        <f t="shared" si="96"/>
        <v>0</v>
      </c>
      <c r="T387" s="289">
        <f t="shared" si="96"/>
        <v>0</v>
      </c>
      <c r="U387" s="289">
        <f t="shared" si="96"/>
        <v>0</v>
      </c>
      <c r="V387" s="289">
        <f t="shared" si="96"/>
        <v>0</v>
      </c>
      <c r="W387" s="289">
        <f t="shared" si="96"/>
        <v>0</v>
      </c>
      <c r="X387" s="289">
        <f t="shared" si="96"/>
        <v>0</v>
      </c>
      <c r="Y387" s="289">
        <f t="shared" si="96"/>
        <v>0</v>
      </c>
      <c r="Z387" s="289">
        <f t="shared" si="96"/>
        <v>0</v>
      </c>
      <c r="AA387" s="289">
        <f t="shared" si="96"/>
        <v>0</v>
      </c>
      <c r="AB387" s="289">
        <f t="shared" si="96"/>
        <v>0</v>
      </c>
      <c r="AC387" s="289">
        <f t="shared" si="98"/>
        <v>0</v>
      </c>
      <c r="AD387" s="289">
        <f t="shared" si="98"/>
        <v>0</v>
      </c>
      <c r="AE387" s="289">
        <f t="shared" si="97"/>
        <v>0</v>
      </c>
      <c r="AF387" s="289">
        <f t="shared" si="97"/>
        <v>0</v>
      </c>
      <c r="AG387" s="289">
        <f t="shared" si="97"/>
        <v>0</v>
      </c>
      <c r="AH387" s="289">
        <f t="shared" si="97"/>
        <v>0</v>
      </c>
      <c r="AI387" s="289">
        <f t="shared" si="97"/>
        <v>0</v>
      </c>
      <c r="AJ387" s="289">
        <f t="shared" si="97"/>
        <v>0</v>
      </c>
      <c r="AK387" s="289">
        <f t="shared" si="97"/>
        <v>0</v>
      </c>
      <c r="AL387" s="289">
        <f t="shared" si="97"/>
        <v>0</v>
      </c>
      <c r="AM387" s="289">
        <f t="shared" si="97"/>
        <v>0</v>
      </c>
      <c r="AN387" s="289">
        <f t="shared" si="97"/>
        <v>0</v>
      </c>
      <c r="AO387" s="289">
        <f t="shared" si="97"/>
        <v>0</v>
      </c>
      <c r="AP387" s="289">
        <f t="shared" si="97"/>
        <v>0</v>
      </c>
      <c r="AQ387" s="289">
        <f t="shared" si="97"/>
        <v>0</v>
      </c>
      <c r="AR387" s="289">
        <f t="shared" si="97"/>
        <v>0</v>
      </c>
      <c r="AS387" s="289">
        <f t="shared" si="97"/>
        <v>0</v>
      </c>
      <c r="AT387" s="289">
        <f t="shared" si="97"/>
        <v>0</v>
      </c>
      <c r="AU387" s="289">
        <f t="shared" si="97"/>
        <v>0</v>
      </c>
      <c r="AV387" s="289">
        <f t="shared" si="97"/>
        <v>0</v>
      </c>
      <c r="AW387" s="289">
        <f t="shared" si="97"/>
        <v>0</v>
      </c>
      <c r="AX387" s="289">
        <f t="shared" si="97"/>
        <v>0</v>
      </c>
      <c r="AY387" s="289">
        <f t="shared" si="97"/>
        <v>0</v>
      </c>
      <c r="AZ387" s="289">
        <f t="shared" si="97"/>
        <v>0</v>
      </c>
      <c r="BA387" s="289">
        <f t="shared" si="97"/>
        <v>0</v>
      </c>
      <c r="BB387" s="289">
        <f t="shared" si="97"/>
        <v>0</v>
      </c>
      <c r="BC387" s="289">
        <f t="shared" si="97"/>
        <v>0</v>
      </c>
      <c r="BD387" s="289">
        <f t="shared" si="97"/>
        <v>0</v>
      </c>
      <c r="BE387" s="289">
        <f t="shared" si="97"/>
        <v>0</v>
      </c>
      <c r="BF387" s="289">
        <f t="shared" si="97"/>
        <v>0</v>
      </c>
      <c r="BG387" s="289">
        <f t="shared" si="97"/>
        <v>0</v>
      </c>
      <c r="BH387" s="289">
        <f t="shared" si="97"/>
        <v>0</v>
      </c>
      <c r="BI387" s="289">
        <f t="shared" si="97"/>
        <v>0</v>
      </c>
      <c r="BJ387" s="289">
        <f t="shared" si="97"/>
        <v>0</v>
      </c>
      <c r="BK387" s="289">
        <f t="shared" si="97"/>
        <v>0</v>
      </c>
      <c r="BL387" s="289">
        <f t="shared" si="97"/>
        <v>0</v>
      </c>
      <c r="BM387" s="289">
        <f t="shared" si="97"/>
        <v>0</v>
      </c>
      <c r="BN387" s="289">
        <f t="shared" si="97"/>
        <v>0</v>
      </c>
      <c r="BO387" s="289">
        <f t="shared" si="97"/>
        <v>0</v>
      </c>
      <c r="BP387" s="289">
        <f t="shared" si="97"/>
        <v>0</v>
      </c>
      <c r="BQ387" s="289">
        <f t="shared" si="97"/>
        <v>0</v>
      </c>
      <c r="BR387" s="289">
        <f t="shared" si="97"/>
        <v>0</v>
      </c>
      <c r="BS387" s="289">
        <f t="shared" si="97"/>
        <v>0</v>
      </c>
      <c r="BT387" s="289">
        <f t="shared" si="97"/>
        <v>0</v>
      </c>
      <c r="BU387" s="289">
        <f t="shared" si="97"/>
        <v>0</v>
      </c>
      <c r="BV387" s="289">
        <f t="shared" si="97"/>
        <v>0</v>
      </c>
      <c r="BW387" s="289">
        <f t="shared" si="97"/>
        <v>0</v>
      </c>
      <c r="BX387" s="289">
        <f t="shared" si="93"/>
        <v>0</v>
      </c>
      <c r="BY387" s="289">
        <f t="shared" si="91"/>
        <v>0</v>
      </c>
      <c r="CA387" s="289" t="e">
        <f>CA235-#REF!</f>
        <v>#REF!</v>
      </c>
      <c r="CB387" s="289">
        <f t="shared" si="92"/>
        <v>0</v>
      </c>
    </row>
    <row r="388" spans="13:80" hidden="1" x14ac:dyDescent="0.35">
      <c r="M388" s="289">
        <f t="shared" si="96"/>
        <v>0</v>
      </c>
      <c r="N388" s="289">
        <f t="shared" si="96"/>
        <v>0</v>
      </c>
      <c r="O388" s="289">
        <f t="shared" si="96"/>
        <v>0</v>
      </c>
      <c r="P388" s="289">
        <f t="shared" si="96"/>
        <v>0</v>
      </c>
      <c r="Q388" s="289">
        <f t="shared" si="96"/>
        <v>0</v>
      </c>
      <c r="R388" s="289">
        <f t="shared" si="96"/>
        <v>0</v>
      </c>
      <c r="S388" s="289">
        <f t="shared" si="96"/>
        <v>0</v>
      </c>
      <c r="T388" s="289">
        <f t="shared" si="96"/>
        <v>0</v>
      </c>
      <c r="U388" s="289">
        <f t="shared" si="96"/>
        <v>0</v>
      </c>
      <c r="V388" s="289">
        <f t="shared" si="96"/>
        <v>0</v>
      </c>
      <c r="W388" s="289">
        <f t="shared" si="96"/>
        <v>0</v>
      </c>
      <c r="X388" s="289">
        <f t="shared" si="96"/>
        <v>0</v>
      </c>
      <c r="Y388" s="289">
        <f t="shared" si="96"/>
        <v>0</v>
      </c>
      <c r="Z388" s="289">
        <f t="shared" si="96"/>
        <v>0</v>
      </c>
      <c r="AA388" s="289">
        <f t="shared" si="96"/>
        <v>0</v>
      </c>
      <c r="AB388" s="289">
        <f t="shared" si="96"/>
        <v>0</v>
      </c>
      <c r="AC388" s="289">
        <f t="shared" si="98"/>
        <v>0</v>
      </c>
      <c r="AD388" s="289">
        <f t="shared" si="98"/>
        <v>0</v>
      </c>
      <c r="AE388" s="289">
        <f t="shared" si="97"/>
        <v>0</v>
      </c>
      <c r="AF388" s="289">
        <f t="shared" si="97"/>
        <v>0</v>
      </c>
      <c r="AG388" s="289">
        <f t="shared" si="97"/>
        <v>0</v>
      </c>
      <c r="AH388" s="289">
        <f t="shared" si="97"/>
        <v>0</v>
      </c>
      <c r="AI388" s="289">
        <f t="shared" si="97"/>
        <v>0</v>
      </c>
      <c r="AJ388" s="289">
        <f t="shared" si="97"/>
        <v>0</v>
      </c>
      <c r="AK388" s="289">
        <f t="shared" si="97"/>
        <v>0</v>
      </c>
      <c r="AL388" s="289">
        <f t="shared" si="97"/>
        <v>0</v>
      </c>
      <c r="AM388" s="289">
        <f t="shared" si="97"/>
        <v>0</v>
      </c>
      <c r="AN388" s="289">
        <f t="shared" si="97"/>
        <v>0</v>
      </c>
      <c r="AO388" s="289">
        <f t="shared" si="97"/>
        <v>0</v>
      </c>
      <c r="AP388" s="289">
        <f t="shared" si="97"/>
        <v>0</v>
      </c>
      <c r="AQ388" s="289">
        <f t="shared" si="97"/>
        <v>0</v>
      </c>
      <c r="AR388" s="289">
        <f t="shared" si="97"/>
        <v>0</v>
      </c>
      <c r="AS388" s="289">
        <f t="shared" si="97"/>
        <v>0</v>
      </c>
      <c r="AT388" s="289">
        <f t="shared" si="97"/>
        <v>0</v>
      </c>
      <c r="AU388" s="289">
        <f t="shared" si="97"/>
        <v>0</v>
      </c>
      <c r="AV388" s="289">
        <f t="shared" si="97"/>
        <v>0</v>
      </c>
      <c r="AW388" s="289">
        <f t="shared" si="97"/>
        <v>0</v>
      </c>
      <c r="AX388" s="289">
        <f t="shared" si="97"/>
        <v>0</v>
      </c>
      <c r="AY388" s="289">
        <f t="shared" si="97"/>
        <v>0</v>
      </c>
      <c r="AZ388" s="289">
        <f t="shared" si="97"/>
        <v>0</v>
      </c>
      <c r="BA388" s="289">
        <f t="shared" si="97"/>
        <v>0</v>
      </c>
      <c r="BB388" s="289">
        <f t="shared" si="97"/>
        <v>0</v>
      </c>
      <c r="BC388" s="289">
        <f t="shared" si="97"/>
        <v>0</v>
      </c>
      <c r="BD388" s="289">
        <f t="shared" si="97"/>
        <v>0</v>
      </c>
      <c r="BE388" s="289">
        <f t="shared" si="97"/>
        <v>0</v>
      </c>
      <c r="BF388" s="289">
        <f t="shared" si="97"/>
        <v>0</v>
      </c>
      <c r="BG388" s="289">
        <f t="shared" si="97"/>
        <v>0</v>
      </c>
      <c r="BH388" s="289">
        <f t="shared" si="97"/>
        <v>0</v>
      </c>
      <c r="BI388" s="289">
        <f t="shared" si="97"/>
        <v>0</v>
      </c>
      <c r="BJ388" s="289">
        <f t="shared" si="97"/>
        <v>0</v>
      </c>
      <c r="BK388" s="289">
        <f t="shared" si="97"/>
        <v>0</v>
      </c>
      <c r="BL388" s="289">
        <f t="shared" si="97"/>
        <v>0</v>
      </c>
      <c r="BM388" s="289">
        <f t="shared" si="97"/>
        <v>0</v>
      </c>
      <c r="BN388" s="289">
        <f t="shared" si="97"/>
        <v>0</v>
      </c>
      <c r="BO388" s="289">
        <f t="shared" si="97"/>
        <v>0</v>
      </c>
      <c r="BP388" s="289">
        <f t="shared" si="97"/>
        <v>0</v>
      </c>
      <c r="BQ388" s="289">
        <f t="shared" si="97"/>
        <v>0</v>
      </c>
      <c r="BR388" s="289">
        <f t="shared" si="97"/>
        <v>0</v>
      </c>
      <c r="BS388" s="289">
        <f t="shared" si="97"/>
        <v>0</v>
      </c>
      <c r="BT388" s="289">
        <f t="shared" si="97"/>
        <v>0</v>
      </c>
      <c r="BU388" s="289">
        <f t="shared" si="97"/>
        <v>0</v>
      </c>
      <c r="BV388" s="289">
        <f t="shared" si="97"/>
        <v>0</v>
      </c>
      <c r="BW388" s="289">
        <f t="shared" si="97"/>
        <v>0</v>
      </c>
      <c r="BX388" s="289">
        <f t="shared" si="93"/>
        <v>0</v>
      </c>
      <c r="BY388" s="289">
        <f t="shared" si="91"/>
        <v>0</v>
      </c>
      <c r="CA388" s="289" t="e">
        <f>CA236-#REF!</f>
        <v>#REF!</v>
      </c>
      <c r="CB388" s="289">
        <f t="shared" si="92"/>
        <v>0</v>
      </c>
    </row>
    <row r="389" spans="13:80" hidden="1" x14ac:dyDescent="0.35">
      <c r="M389" s="289">
        <f t="shared" si="96"/>
        <v>0</v>
      </c>
      <c r="N389" s="289">
        <f t="shared" si="96"/>
        <v>0</v>
      </c>
      <c r="O389" s="289">
        <f t="shared" si="96"/>
        <v>0</v>
      </c>
      <c r="P389" s="289">
        <f t="shared" si="96"/>
        <v>0</v>
      </c>
      <c r="Q389" s="289">
        <f t="shared" si="96"/>
        <v>0</v>
      </c>
      <c r="R389" s="289">
        <f t="shared" si="96"/>
        <v>0</v>
      </c>
      <c r="S389" s="289">
        <f t="shared" si="96"/>
        <v>0</v>
      </c>
      <c r="T389" s="289">
        <f t="shared" si="96"/>
        <v>0</v>
      </c>
      <c r="U389" s="289">
        <f t="shared" si="96"/>
        <v>0</v>
      </c>
      <c r="V389" s="289">
        <f t="shared" si="96"/>
        <v>0</v>
      </c>
      <c r="W389" s="289">
        <f t="shared" si="96"/>
        <v>0</v>
      </c>
      <c r="X389" s="289">
        <f t="shared" si="96"/>
        <v>0</v>
      </c>
      <c r="Y389" s="289">
        <f t="shared" si="96"/>
        <v>0</v>
      </c>
      <c r="Z389" s="289">
        <f t="shared" si="96"/>
        <v>0</v>
      </c>
      <c r="AA389" s="289">
        <f t="shared" si="96"/>
        <v>0</v>
      </c>
      <c r="AB389" s="289">
        <f t="shared" si="96"/>
        <v>0</v>
      </c>
      <c r="AC389" s="289">
        <f t="shared" si="98"/>
        <v>0</v>
      </c>
      <c r="AD389" s="289">
        <f t="shared" si="98"/>
        <v>0</v>
      </c>
      <c r="AE389" s="289">
        <f t="shared" si="97"/>
        <v>0</v>
      </c>
      <c r="AF389" s="289">
        <f t="shared" si="97"/>
        <v>0</v>
      </c>
      <c r="AG389" s="289">
        <f t="shared" si="97"/>
        <v>0</v>
      </c>
      <c r="AH389" s="289">
        <f t="shared" si="97"/>
        <v>0</v>
      </c>
      <c r="AI389" s="289">
        <f t="shared" si="97"/>
        <v>0</v>
      </c>
      <c r="AJ389" s="289">
        <f t="shared" si="97"/>
        <v>0</v>
      </c>
      <c r="AK389" s="289">
        <f t="shared" si="97"/>
        <v>0</v>
      </c>
      <c r="AL389" s="289">
        <f t="shared" si="97"/>
        <v>0</v>
      </c>
      <c r="AM389" s="289">
        <f t="shared" si="97"/>
        <v>0</v>
      </c>
      <c r="AN389" s="289">
        <f t="shared" si="97"/>
        <v>0</v>
      </c>
      <c r="AO389" s="289">
        <f t="shared" si="97"/>
        <v>0</v>
      </c>
      <c r="AP389" s="289">
        <f t="shared" si="97"/>
        <v>0</v>
      </c>
      <c r="AQ389" s="289">
        <f t="shared" si="97"/>
        <v>0</v>
      </c>
      <c r="AR389" s="289">
        <f t="shared" si="97"/>
        <v>0</v>
      </c>
      <c r="AS389" s="289">
        <f t="shared" si="97"/>
        <v>0</v>
      </c>
      <c r="AT389" s="289">
        <f t="shared" si="97"/>
        <v>0</v>
      </c>
      <c r="AU389" s="289">
        <f t="shared" si="97"/>
        <v>0</v>
      </c>
      <c r="AV389" s="289">
        <f t="shared" si="97"/>
        <v>0</v>
      </c>
      <c r="AW389" s="289">
        <f t="shared" si="97"/>
        <v>0</v>
      </c>
      <c r="AX389" s="289">
        <f t="shared" si="97"/>
        <v>0</v>
      </c>
      <c r="AY389" s="289">
        <f t="shared" si="97"/>
        <v>0</v>
      </c>
      <c r="AZ389" s="289">
        <f t="shared" si="97"/>
        <v>0</v>
      </c>
      <c r="BA389" s="289">
        <f t="shared" si="97"/>
        <v>0</v>
      </c>
      <c r="BB389" s="289">
        <f t="shared" si="97"/>
        <v>0</v>
      </c>
      <c r="BC389" s="289">
        <f t="shared" si="97"/>
        <v>0</v>
      </c>
      <c r="BD389" s="289">
        <f t="shared" si="97"/>
        <v>0</v>
      </c>
      <c r="BE389" s="289">
        <f t="shared" si="97"/>
        <v>0</v>
      </c>
      <c r="BF389" s="289">
        <f t="shared" si="97"/>
        <v>0</v>
      </c>
      <c r="BG389" s="289">
        <f t="shared" si="97"/>
        <v>0</v>
      </c>
      <c r="BH389" s="289">
        <f t="shared" si="97"/>
        <v>0</v>
      </c>
      <c r="BI389" s="289">
        <f t="shared" ref="BI389:BW404" si="99">BI237-EA237</f>
        <v>0</v>
      </c>
      <c r="BJ389" s="289">
        <f t="shared" si="99"/>
        <v>0</v>
      </c>
      <c r="BK389" s="289">
        <f t="shared" si="99"/>
        <v>0</v>
      </c>
      <c r="BL389" s="289">
        <f t="shared" si="99"/>
        <v>0</v>
      </c>
      <c r="BM389" s="289">
        <f t="shared" si="99"/>
        <v>0</v>
      </c>
      <c r="BN389" s="289">
        <f t="shared" si="99"/>
        <v>0</v>
      </c>
      <c r="BO389" s="289">
        <f t="shared" si="99"/>
        <v>0</v>
      </c>
      <c r="BP389" s="289">
        <f t="shared" si="99"/>
        <v>0</v>
      </c>
      <c r="BQ389" s="289">
        <f t="shared" si="99"/>
        <v>0</v>
      </c>
      <c r="BR389" s="289">
        <f t="shared" si="99"/>
        <v>0</v>
      </c>
      <c r="BS389" s="289">
        <f t="shared" si="99"/>
        <v>0</v>
      </c>
      <c r="BT389" s="289">
        <f t="shared" si="99"/>
        <v>0</v>
      </c>
      <c r="BU389" s="289">
        <f t="shared" si="99"/>
        <v>0</v>
      </c>
      <c r="BV389" s="289">
        <f t="shared" si="99"/>
        <v>0</v>
      </c>
      <c r="BW389" s="289">
        <f t="shared" si="99"/>
        <v>0</v>
      </c>
      <c r="BX389" s="289">
        <f t="shared" si="93"/>
        <v>0</v>
      </c>
      <c r="BY389" s="289">
        <f t="shared" si="91"/>
        <v>0</v>
      </c>
      <c r="CA389" s="289" t="e">
        <f>CA237-#REF!</f>
        <v>#REF!</v>
      </c>
      <c r="CB389" s="289">
        <f t="shared" si="92"/>
        <v>0</v>
      </c>
    </row>
    <row r="390" spans="13:80" hidden="1" x14ac:dyDescent="0.35">
      <c r="M390" s="289">
        <f t="shared" si="96"/>
        <v>0</v>
      </c>
      <c r="N390" s="289">
        <f t="shared" si="96"/>
        <v>0</v>
      </c>
      <c r="O390" s="289">
        <f t="shared" si="96"/>
        <v>0</v>
      </c>
      <c r="P390" s="289">
        <f t="shared" si="96"/>
        <v>0</v>
      </c>
      <c r="Q390" s="289">
        <f t="shared" si="96"/>
        <v>0</v>
      </c>
      <c r="R390" s="289">
        <f t="shared" si="96"/>
        <v>0</v>
      </c>
      <c r="S390" s="289">
        <f t="shared" si="96"/>
        <v>0</v>
      </c>
      <c r="T390" s="289">
        <f t="shared" si="96"/>
        <v>0</v>
      </c>
      <c r="U390" s="289">
        <f t="shared" si="96"/>
        <v>0</v>
      </c>
      <c r="V390" s="289">
        <f t="shared" si="96"/>
        <v>0</v>
      </c>
      <c r="W390" s="289">
        <f t="shared" si="96"/>
        <v>0</v>
      </c>
      <c r="X390" s="289">
        <f t="shared" si="96"/>
        <v>0</v>
      </c>
      <c r="Y390" s="289">
        <f t="shared" si="96"/>
        <v>0</v>
      </c>
      <c r="Z390" s="289">
        <f t="shared" si="96"/>
        <v>0</v>
      </c>
      <c r="AA390" s="289">
        <f t="shared" si="96"/>
        <v>0</v>
      </c>
      <c r="AB390" s="289">
        <f t="shared" si="96"/>
        <v>0</v>
      </c>
      <c r="AC390" s="289">
        <f t="shared" si="98"/>
        <v>0</v>
      </c>
      <c r="AD390" s="289">
        <f t="shared" si="98"/>
        <v>0</v>
      </c>
      <c r="AE390" s="289">
        <f t="shared" si="98"/>
        <v>0</v>
      </c>
      <c r="AF390" s="289">
        <f t="shared" si="98"/>
        <v>0</v>
      </c>
      <c r="AG390" s="289">
        <f t="shared" si="98"/>
        <v>0</v>
      </c>
      <c r="AH390" s="289">
        <f t="shared" si="98"/>
        <v>0</v>
      </c>
      <c r="AI390" s="289">
        <f t="shared" si="98"/>
        <v>0</v>
      </c>
      <c r="AJ390" s="289">
        <f t="shared" si="98"/>
        <v>0</v>
      </c>
      <c r="AK390" s="289">
        <f t="shared" si="98"/>
        <v>0</v>
      </c>
      <c r="AL390" s="289">
        <f t="shared" si="98"/>
        <v>0</v>
      </c>
      <c r="AM390" s="289">
        <f t="shared" si="98"/>
        <v>0</v>
      </c>
      <c r="AN390" s="289">
        <f t="shared" si="98"/>
        <v>0</v>
      </c>
      <c r="AO390" s="289">
        <f t="shared" si="98"/>
        <v>0</v>
      </c>
      <c r="AP390" s="289">
        <f t="shared" si="98"/>
        <v>0</v>
      </c>
      <c r="AQ390" s="289">
        <f t="shared" si="98"/>
        <v>0</v>
      </c>
      <c r="AR390" s="289">
        <f t="shared" si="98"/>
        <v>0</v>
      </c>
      <c r="AS390" s="289">
        <f t="shared" ref="AS390:BH405" si="100">AS238-DK238</f>
        <v>0</v>
      </c>
      <c r="AT390" s="289">
        <f t="shared" si="100"/>
        <v>0</v>
      </c>
      <c r="AU390" s="289">
        <f t="shared" si="100"/>
        <v>0</v>
      </c>
      <c r="AV390" s="289">
        <f t="shared" si="100"/>
        <v>0</v>
      </c>
      <c r="AW390" s="289">
        <f t="shared" si="100"/>
        <v>0</v>
      </c>
      <c r="AX390" s="289">
        <f t="shared" si="100"/>
        <v>0</v>
      </c>
      <c r="AY390" s="289">
        <f t="shared" si="100"/>
        <v>0</v>
      </c>
      <c r="AZ390" s="289">
        <f t="shared" si="100"/>
        <v>0</v>
      </c>
      <c r="BA390" s="289">
        <f t="shared" si="100"/>
        <v>0</v>
      </c>
      <c r="BB390" s="289">
        <f t="shared" si="100"/>
        <v>0</v>
      </c>
      <c r="BC390" s="289">
        <f t="shared" si="100"/>
        <v>0</v>
      </c>
      <c r="BD390" s="289">
        <f t="shared" si="100"/>
        <v>0</v>
      </c>
      <c r="BE390" s="289">
        <f t="shared" si="100"/>
        <v>0</v>
      </c>
      <c r="BF390" s="289">
        <f t="shared" si="100"/>
        <v>0</v>
      </c>
      <c r="BG390" s="289">
        <f t="shared" si="100"/>
        <v>0</v>
      </c>
      <c r="BH390" s="289">
        <f t="shared" si="100"/>
        <v>0</v>
      </c>
      <c r="BI390" s="289">
        <f t="shared" si="99"/>
        <v>0</v>
      </c>
      <c r="BJ390" s="289">
        <f t="shared" si="99"/>
        <v>0</v>
      </c>
      <c r="BK390" s="289">
        <f t="shared" si="99"/>
        <v>0</v>
      </c>
      <c r="BL390" s="289">
        <f t="shared" si="99"/>
        <v>0</v>
      </c>
      <c r="BM390" s="289">
        <f t="shared" si="99"/>
        <v>0</v>
      </c>
      <c r="BN390" s="289">
        <f t="shared" si="99"/>
        <v>0</v>
      </c>
      <c r="BO390" s="289">
        <f t="shared" si="99"/>
        <v>0</v>
      </c>
      <c r="BP390" s="289">
        <f t="shared" si="99"/>
        <v>0</v>
      </c>
      <c r="BQ390" s="289">
        <f t="shared" si="99"/>
        <v>0</v>
      </c>
      <c r="BR390" s="289">
        <f t="shared" si="99"/>
        <v>0</v>
      </c>
      <c r="BS390" s="289">
        <f t="shared" si="99"/>
        <v>0</v>
      </c>
      <c r="BT390" s="289">
        <f t="shared" si="99"/>
        <v>0</v>
      </c>
      <c r="BU390" s="289">
        <f t="shared" si="99"/>
        <v>0</v>
      </c>
      <c r="BV390" s="289">
        <f t="shared" si="99"/>
        <v>0</v>
      </c>
      <c r="BW390" s="289">
        <f t="shared" si="99"/>
        <v>0</v>
      </c>
      <c r="BX390" s="289">
        <f t="shared" si="93"/>
        <v>0</v>
      </c>
      <c r="BY390" s="289">
        <f t="shared" si="91"/>
        <v>0</v>
      </c>
      <c r="CA390" s="289" t="e">
        <f>CA238-#REF!</f>
        <v>#REF!</v>
      </c>
      <c r="CB390" s="289">
        <f t="shared" si="92"/>
        <v>0</v>
      </c>
    </row>
    <row r="391" spans="13:80" hidden="1" x14ac:dyDescent="0.35">
      <c r="M391" s="289">
        <f t="shared" si="96"/>
        <v>0</v>
      </c>
      <c r="N391" s="289">
        <f t="shared" si="96"/>
        <v>0</v>
      </c>
      <c r="O391" s="289">
        <f t="shared" si="96"/>
        <v>0</v>
      </c>
      <c r="P391" s="289">
        <f t="shared" si="96"/>
        <v>0</v>
      </c>
      <c r="Q391" s="289">
        <f t="shared" si="96"/>
        <v>0</v>
      </c>
      <c r="R391" s="289">
        <f t="shared" si="96"/>
        <v>0</v>
      </c>
      <c r="S391" s="289">
        <f t="shared" si="96"/>
        <v>0</v>
      </c>
      <c r="T391" s="289">
        <f t="shared" si="96"/>
        <v>0</v>
      </c>
      <c r="U391" s="289">
        <f t="shared" si="96"/>
        <v>0</v>
      </c>
      <c r="V391" s="289">
        <f t="shared" si="96"/>
        <v>0</v>
      </c>
      <c r="W391" s="289">
        <f t="shared" si="96"/>
        <v>0</v>
      </c>
      <c r="X391" s="289">
        <f t="shared" si="96"/>
        <v>0</v>
      </c>
      <c r="Y391" s="289">
        <f t="shared" si="96"/>
        <v>0</v>
      </c>
      <c r="Z391" s="289">
        <f t="shared" si="96"/>
        <v>0</v>
      </c>
      <c r="AA391" s="289">
        <f t="shared" si="96"/>
        <v>0</v>
      </c>
      <c r="AB391" s="289">
        <f t="shared" si="96"/>
        <v>0</v>
      </c>
      <c r="AC391" s="289">
        <f t="shared" si="98"/>
        <v>0</v>
      </c>
      <c r="AD391" s="289">
        <f t="shared" si="98"/>
        <v>0</v>
      </c>
      <c r="AE391" s="289">
        <f t="shared" si="98"/>
        <v>0</v>
      </c>
      <c r="AF391" s="289">
        <f t="shared" si="98"/>
        <v>0</v>
      </c>
      <c r="AG391" s="289">
        <f t="shared" si="98"/>
        <v>0</v>
      </c>
      <c r="AH391" s="289">
        <f t="shared" si="98"/>
        <v>0</v>
      </c>
      <c r="AI391" s="289">
        <f t="shared" si="98"/>
        <v>0</v>
      </c>
      <c r="AJ391" s="289">
        <f t="shared" si="98"/>
        <v>0</v>
      </c>
      <c r="AK391" s="289">
        <f t="shared" si="98"/>
        <v>0</v>
      </c>
      <c r="AL391" s="289">
        <f t="shared" si="98"/>
        <v>0</v>
      </c>
      <c r="AM391" s="289">
        <f t="shared" si="98"/>
        <v>0</v>
      </c>
      <c r="AN391" s="289">
        <f t="shared" si="98"/>
        <v>0</v>
      </c>
      <c r="AO391" s="289">
        <f t="shared" si="98"/>
        <v>0</v>
      </c>
      <c r="AP391" s="289">
        <f t="shared" si="98"/>
        <v>0</v>
      </c>
      <c r="AQ391" s="289">
        <f t="shared" si="98"/>
        <v>0</v>
      </c>
      <c r="AR391" s="289">
        <f t="shared" si="98"/>
        <v>0</v>
      </c>
      <c r="AS391" s="289">
        <f t="shared" si="100"/>
        <v>0</v>
      </c>
      <c r="AT391" s="289">
        <f t="shared" si="100"/>
        <v>0</v>
      </c>
      <c r="AU391" s="289">
        <f t="shared" si="100"/>
        <v>0</v>
      </c>
      <c r="AV391" s="289">
        <f t="shared" si="100"/>
        <v>0</v>
      </c>
      <c r="AW391" s="289">
        <f t="shared" si="100"/>
        <v>0</v>
      </c>
      <c r="AX391" s="289">
        <f t="shared" si="100"/>
        <v>0</v>
      </c>
      <c r="AY391" s="289">
        <f t="shared" si="100"/>
        <v>0</v>
      </c>
      <c r="AZ391" s="289">
        <f t="shared" si="100"/>
        <v>0</v>
      </c>
      <c r="BA391" s="289">
        <f t="shared" si="100"/>
        <v>0</v>
      </c>
      <c r="BB391" s="289">
        <f t="shared" si="100"/>
        <v>0</v>
      </c>
      <c r="BC391" s="289">
        <f t="shared" si="100"/>
        <v>0</v>
      </c>
      <c r="BD391" s="289">
        <f t="shared" si="100"/>
        <v>0</v>
      </c>
      <c r="BE391" s="289">
        <f t="shared" si="100"/>
        <v>0</v>
      </c>
      <c r="BF391" s="289">
        <f t="shared" si="100"/>
        <v>0</v>
      </c>
      <c r="BG391" s="289">
        <f t="shared" si="100"/>
        <v>0</v>
      </c>
      <c r="BH391" s="289">
        <f t="shared" si="100"/>
        <v>0</v>
      </c>
      <c r="BI391" s="289">
        <f t="shared" si="99"/>
        <v>0</v>
      </c>
      <c r="BJ391" s="289">
        <f t="shared" si="99"/>
        <v>0</v>
      </c>
      <c r="BK391" s="289">
        <f t="shared" si="99"/>
        <v>0</v>
      </c>
      <c r="BL391" s="289">
        <f t="shared" si="99"/>
        <v>0</v>
      </c>
      <c r="BM391" s="289">
        <f t="shared" si="99"/>
        <v>0</v>
      </c>
      <c r="BN391" s="289">
        <f t="shared" si="99"/>
        <v>0</v>
      </c>
      <c r="BO391" s="289">
        <f t="shared" si="99"/>
        <v>0</v>
      </c>
      <c r="BP391" s="289">
        <f t="shared" si="99"/>
        <v>0</v>
      </c>
      <c r="BQ391" s="289">
        <f t="shared" si="99"/>
        <v>0</v>
      </c>
      <c r="BR391" s="289">
        <f t="shared" si="99"/>
        <v>0</v>
      </c>
      <c r="BS391" s="289">
        <f t="shared" si="99"/>
        <v>0</v>
      </c>
      <c r="BT391" s="289">
        <f t="shared" si="99"/>
        <v>0</v>
      </c>
      <c r="BU391" s="289">
        <f t="shared" si="99"/>
        <v>0</v>
      </c>
      <c r="BV391" s="289">
        <f t="shared" si="99"/>
        <v>0</v>
      </c>
      <c r="BW391" s="289">
        <f t="shared" si="99"/>
        <v>0</v>
      </c>
      <c r="BX391" s="289">
        <f t="shared" si="93"/>
        <v>0</v>
      </c>
      <c r="BY391" s="289">
        <f t="shared" si="91"/>
        <v>0</v>
      </c>
      <c r="CA391" s="289" t="e">
        <f>CA239-#REF!</f>
        <v>#REF!</v>
      </c>
      <c r="CB391" s="289">
        <f t="shared" si="92"/>
        <v>0</v>
      </c>
    </row>
    <row r="392" spans="13:80" hidden="1" x14ac:dyDescent="0.35">
      <c r="M392" s="289">
        <f t="shared" si="96"/>
        <v>0</v>
      </c>
      <c r="N392" s="289">
        <f t="shared" si="96"/>
        <v>0</v>
      </c>
      <c r="O392" s="289">
        <f t="shared" si="96"/>
        <v>0</v>
      </c>
      <c r="P392" s="289">
        <f t="shared" si="96"/>
        <v>0</v>
      </c>
      <c r="Q392" s="289">
        <f t="shared" si="96"/>
        <v>0</v>
      </c>
      <c r="R392" s="289">
        <f t="shared" si="96"/>
        <v>0</v>
      </c>
      <c r="S392" s="289">
        <f t="shared" si="96"/>
        <v>0</v>
      </c>
      <c r="T392" s="289">
        <f t="shared" si="96"/>
        <v>0</v>
      </c>
      <c r="U392" s="289">
        <f t="shared" si="96"/>
        <v>0</v>
      </c>
      <c r="V392" s="289">
        <f t="shared" si="96"/>
        <v>0</v>
      </c>
      <c r="W392" s="289">
        <f t="shared" si="96"/>
        <v>0</v>
      </c>
      <c r="X392" s="289">
        <f t="shared" si="96"/>
        <v>0</v>
      </c>
      <c r="Y392" s="289">
        <f t="shared" si="96"/>
        <v>0</v>
      </c>
      <c r="Z392" s="289">
        <f t="shared" si="96"/>
        <v>0</v>
      </c>
      <c r="AA392" s="289">
        <f t="shared" si="96"/>
        <v>0</v>
      </c>
      <c r="AB392" s="289">
        <f t="shared" si="96"/>
        <v>0</v>
      </c>
      <c r="AC392" s="289">
        <f t="shared" si="98"/>
        <v>0</v>
      </c>
      <c r="AD392" s="289">
        <f t="shared" si="98"/>
        <v>0</v>
      </c>
      <c r="AE392" s="289">
        <f t="shared" si="98"/>
        <v>0</v>
      </c>
      <c r="AF392" s="289">
        <f t="shared" si="98"/>
        <v>0</v>
      </c>
      <c r="AG392" s="289">
        <f t="shared" si="98"/>
        <v>0</v>
      </c>
      <c r="AH392" s="289">
        <f t="shared" si="98"/>
        <v>0</v>
      </c>
      <c r="AI392" s="289">
        <f t="shared" si="98"/>
        <v>0</v>
      </c>
      <c r="AJ392" s="289">
        <f t="shared" si="98"/>
        <v>0</v>
      </c>
      <c r="AK392" s="289">
        <f t="shared" si="98"/>
        <v>0</v>
      </c>
      <c r="AL392" s="289">
        <f t="shared" si="98"/>
        <v>0</v>
      </c>
      <c r="AM392" s="289">
        <f t="shared" si="98"/>
        <v>0</v>
      </c>
      <c r="AN392" s="289">
        <f t="shared" si="98"/>
        <v>0</v>
      </c>
      <c r="AO392" s="289">
        <f t="shared" si="98"/>
        <v>0</v>
      </c>
      <c r="AP392" s="289">
        <f t="shared" si="98"/>
        <v>0</v>
      </c>
      <c r="AQ392" s="289">
        <f t="shared" si="98"/>
        <v>0</v>
      </c>
      <c r="AR392" s="289">
        <f t="shared" si="98"/>
        <v>0</v>
      </c>
      <c r="AS392" s="289">
        <f t="shared" si="100"/>
        <v>0</v>
      </c>
      <c r="AT392" s="289">
        <f t="shared" si="100"/>
        <v>0</v>
      </c>
      <c r="AU392" s="289">
        <f t="shared" si="100"/>
        <v>0</v>
      </c>
      <c r="AV392" s="289">
        <f t="shared" si="100"/>
        <v>0</v>
      </c>
      <c r="AW392" s="289">
        <f t="shared" si="100"/>
        <v>0</v>
      </c>
      <c r="AX392" s="289">
        <f t="shared" si="100"/>
        <v>0</v>
      </c>
      <c r="AY392" s="289">
        <f t="shared" si="100"/>
        <v>0</v>
      </c>
      <c r="AZ392" s="289">
        <f t="shared" si="100"/>
        <v>0</v>
      </c>
      <c r="BA392" s="289">
        <f t="shared" si="100"/>
        <v>0</v>
      </c>
      <c r="BB392" s="289">
        <f t="shared" si="100"/>
        <v>0</v>
      </c>
      <c r="BC392" s="289">
        <f t="shared" si="100"/>
        <v>0</v>
      </c>
      <c r="BD392" s="289">
        <f t="shared" si="100"/>
        <v>0</v>
      </c>
      <c r="BE392" s="289">
        <f t="shared" si="100"/>
        <v>0</v>
      </c>
      <c r="BF392" s="289">
        <f t="shared" si="100"/>
        <v>0</v>
      </c>
      <c r="BG392" s="289">
        <f t="shared" si="100"/>
        <v>0</v>
      </c>
      <c r="BH392" s="289">
        <f t="shared" si="100"/>
        <v>0</v>
      </c>
      <c r="BI392" s="289">
        <f t="shared" si="99"/>
        <v>0</v>
      </c>
      <c r="BJ392" s="289">
        <f t="shared" si="99"/>
        <v>0</v>
      </c>
      <c r="BK392" s="289">
        <f t="shared" si="99"/>
        <v>0</v>
      </c>
      <c r="BL392" s="289">
        <f t="shared" si="99"/>
        <v>0</v>
      </c>
      <c r="BM392" s="289">
        <f t="shared" si="99"/>
        <v>0</v>
      </c>
      <c r="BN392" s="289">
        <f t="shared" si="99"/>
        <v>0</v>
      </c>
      <c r="BO392" s="289">
        <f t="shared" si="99"/>
        <v>0</v>
      </c>
      <c r="BP392" s="289">
        <f t="shared" si="99"/>
        <v>0</v>
      </c>
      <c r="BQ392" s="289">
        <f t="shared" si="99"/>
        <v>0</v>
      </c>
      <c r="BR392" s="289">
        <f t="shared" si="99"/>
        <v>0</v>
      </c>
      <c r="BS392" s="289">
        <f t="shared" si="99"/>
        <v>0</v>
      </c>
      <c r="BT392" s="289">
        <f t="shared" si="99"/>
        <v>0</v>
      </c>
      <c r="BU392" s="289">
        <f t="shared" si="99"/>
        <v>0</v>
      </c>
      <c r="BV392" s="289">
        <f t="shared" si="99"/>
        <v>0</v>
      </c>
      <c r="BW392" s="289">
        <f t="shared" si="99"/>
        <v>0</v>
      </c>
      <c r="BX392" s="289">
        <f t="shared" si="93"/>
        <v>0</v>
      </c>
      <c r="BY392" s="289">
        <f t="shared" si="91"/>
        <v>0</v>
      </c>
      <c r="CA392" s="289" t="e">
        <f>CA240-#REF!</f>
        <v>#REF!</v>
      </c>
      <c r="CB392" s="289">
        <f t="shared" si="92"/>
        <v>0</v>
      </c>
    </row>
    <row r="393" spans="13:80" hidden="1" x14ac:dyDescent="0.35">
      <c r="M393" s="289">
        <f t="shared" si="96"/>
        <v>0</v>
      </c>
      <c r="N393" s="289">
        <f t="shared" si="96"/>
        <v>0</v>
      </c>
      <c r="O393" s="289">
        <f t="shared" si="96"/>
        <v>0</v>
      </c>
      <c r="P393" s="289">
        <f t="shared" si="96"/>
        <v>0</v>
      </c>
      <c r="Q393" s="289">
        <f t="shared" si="96"/>
        <v>0</v>
      </c>
      <c r="R393" s="289">
        <f t="shared" si="96"/>
        <v>0</v>
      </c>
      <c r="S393" s="289">
        <f t="shared" si="96"/>
        <v>0</v>
      </c>
      <c r="T393" s="289">
        <f t="shared" si="96"/>
        <v>0</v>
      </c>
      <c r="U393" s="289">
        <f t="shared" si="96"/>
        <v>0</v>
      </c>
      <c r="V393" s="289">
        <f t="shared" si="96"/>
        <v>0</v>
      </c>
      <c r="W393" s="289">
        <f t="shared" si="96"/>
        <v>0</v>
      </c>
      <c r="X393" s="289">
        <f t="shared" si="96"/>
        <v>0</v>
      </c>
      <c r="Y393" s="289">
        <f t="shared" si="96"/>
        <v>0</v>
      </c>
      <c r="Z393" s="289">
        <f t="shared" si="96"/>
        <v>0</v>
      </c>
      <c r="AA393" s="289">
        <f t="shared" si="96"/>
        <v>0</v>
      </c>
      <c r="AB393" s="289">
        <f t="shared" si="96"/>
        <v>0</v>
      </c>
      <c r="AC393" s="289">
        <f t="shared" si="98"/>
        <v>0</v>
      </c>
      <c r="AD393" s="289">
        <f t="shared" si="98"/>
        <v>0</v>
      </c>
      <c r="AE393" s="289">
        <f t="shared" si="98"/>
        <v>0</v>
      </c>
      <c r="AF393" s="289">
        <f t="shared" si="98"/>
        <v>0</v>
      </c>
      <c r="AG393" s="289">
        <f t="shared" si="98"/>
        <v>0</v>
      </c>
      <c r="AH393" s="289">
        <f t="shared" si="98"/>
        <v>0</v>
      </c>
      <c r="AI393" s="289">
        <f t="shared" si="98"/>
        <v>0</v>
      </c>
      <c r="AJ393" s="289">
        <f t="shared" si="98"/>
        <v>0</v>
      </c>
      <c r="AK393" s="289">
        <f t="shared" si="98"/>
        <v>0</v>
      </c>
      <c r="AL393" s="289">
        <f t="shared" si="98"/>
        <v>0</v>
      </c>
      <c r="AM393" s="289">
        <f t="shared" si="98"/>
        <v>0</v>
      </c>
      <c r="AN393" s="289">
        <f t="shared" si="98"/>
        <v>0</v>
      </c>
      <c r="AO393" s="289">
        <f t="shared" si="98"/>
        <v>0</v>
      </c>
      <c r="AP393" s="289">
        <f t="shared" si="98"/>
        <v>0</v>
      </c>
      <c r="AQ393" s="289">
        <f t="shared" si="98"/>
        <v>0</v>
      </c>
      <c r="AR393" s="289">
        <f t="shared" si="98"/>
        <v>0</v>
      </c>
      <c r="AS393" s="289">
        <f t="shared" si="100"/>
        <v>0</v>
      </c>
      <c r="AT393" s="289">
        <f t="shared" si="100"/>
        <v>0</v>
      </c>
      <c r="AU393" s="289">
        <f t="shared" si="100"/>
        <v>0</v>
      </c>
      <c r="AV393" s="289">
        <f t="shared" si="100"/>
        <v>0</v>
      </c>
      <c r="AW393" s="289">
        <f t="shared" si="100"/>
        <v>0</v>
      </c>
      <c r="AX393" s="289">
        <f t="shared" si="100"/>
        <v>0</v>
      </c>
      <c r="AY393" s="289">
        <f t="shared" si="100"/>
        <v>0</v>
      </c>
      <c r="AZ393" s="289">
        <f t="shared" si="100"/>
        <v>0</v>
      </c>
      <c r="BA393" s="289">
        <f t="shared" si="100"/>
        <v>0</v>
      </c>
      <c r="BB393" s="289">
        <f t="shared" si="100"/>
        <v>0</v>
      </c>
      <c r="BC393" s="289">
        <f t="shared" si="100"/>
        <v>0</v>
      </c>
      <c r="BD393" s="289">
        <f t="shared" si="100"/>
        <v>0</v>
      </c>
      <c r="BE393" s="289">
        <f t="shared" si="100"/>
        <v>0</v>
      </c>
      <c r="BF393" s="289">
        <f t="shared" si="100"/>
        <v>0</v>
      </c>
      <c r="BG393" s="289">
        <f t="shared" si="100"/>
        <v>0</v>
      </c>
      <c r="BH393" s="289">
        <f t="shared" si="100"/>
        <v>0</v>
      </c>
      <c r="BI393" s="289">
        <f t="shared" si="99"/>
        <v>0</v>
      </c>
      <c r="BJ393" s="289">
        <f t="shared" si="99"/>
        <v>0</v>
      </c>
      <c r="BK393" s="289">
        <f t="shared" si="99"/>
        <v>0</v>
      </c>
      <c r="BL393" s="289">
        <f t="shared" si="99"/>
        <v>0</v>
      </c>
      <c r="BM393" s="289">
        <f t="shared" si="99"/>
        <v>0</v>
      </c>
      <c r="BN393" s="289">
        <f t="shared" si="99"/>
        <v>0</v>
      </c>
      <c r="BO393" s="289">
        <f t="shared" si="99"/>
        <v>0</v>
      </c>
      <c r="BP393" s="289">
        <f t="shared" si="99"/>
        <v>0</v>
      </c>
      <c r="BQ393" s="289">
        <f t="shared" si="99"/>
        <v>0</v>
      </c>
      <c r="BR393" s="289">
        <f t="shared" si="99"/>
        <v>0</v>
      </c>
      <c r="BS393" s="289">
        <f t="shared" si="99"/>
        <v>0</v>
      </c>
      <c r="BT393" s="289">
        <f t="shared" si="99"/>
        <v>0</v>
      </c>
      <c r="BU393" s="289">
        <f t="shared" si="99"/>
        <v>0</v>
      </c>
      <c r="BV393" s="289">
        <f t="shared" si="99"/>
        <v>0</v>
      </c>
      <c r="BW393" s="289">
        <f t="shared" si="99"/>
        <v>0</v>
      </c>
      <c r="BX393" s="289">
        <f t="shared" si="93"/>
        <v>0</v>
      </c>
      <c r="BY393" s="289">
        <f t="shared" si="91"/>
        <v>0</v>
      </c>
      <c r="CA393" s="289" t="e">
        <f>CA241-#REF!</f>
        <v>#REF!</v>
      </c>
      <c r="CB393" s="289">
        <f t="shared" si="92"/>
        <v>0</v>
      </c>
    </row>
    <row r="394" spans="13:80" hidden="1" x14ac:dyDescent="0.35">
      <c r="M394" s="289">
        <f t="shared" si="96"/>
        <v>0</v>
      </c>
      <c r="N394" s="289">
        <f t="shared" si="96"/>
        <v>0</v>
      </c>
      <c r="O394" s="289">
        <f t="shared" si="96"/>
        <v>0</v>
      </c>
      <c r="P394" s="289">
        <f t="shared" si="96"/>
        <v>0</v>
      </c>
      <c r="Q394" s="289">
        <f t="shared" si="96"/>
        <v>0</v>
      </c>
      <c r="R394" s="289">
        <f t="shared" si="96"/>
        <v>0</v>
      </c>
      <c r="S394" s="289">
        <f t="shared" si="96"/>
        <v>0</v>
      </c>
      <c r="T394" s="289">
        <f t="shared" si="96"/>
        <v>0</v>
      </c>
      <c r="U394" s="289">
        <f t="shared" si="96"/>
        <v>0</v>
      </c>
      <c r="V394" s="289">
        <f t="shared" si="96"/>
        <v>0</v>
      </c>
      <c r="W394" s="289">
        <f t="shared" si="96"/>
        <v>0</v>
      </c>
      <c r="X394" s="289">
        <f t="shared" si="96"/>
        <v>0</v>
      </c>
      <c r="Y394" s="289">
        <f t="shared" si="96"/>
        <v>0</v>
      </c>
      <c r="Z394" s="289">
        <f t="shared" si="96"/>
        <v>0</v>
      </c>
      <c r="AA394" s="289">
        <f t="shared" si="96"/>
        <v>0</v>
      </c>
      <c r="AB394" s="289">
        <f t="shared" si="96"/>
        <v>0</v>
      </c>
      <c r="AC394" s="289">
        <f t="shared" si="98"/>
        <v>0</v>
      </c>
      <c r="AD394" s="289">
        <f t="shared" si="98"/>
        <v>0</v>
      </c>
      <c r="AE394" s="289">
        <f t="shared" si="98"/>
        <v>0</v>
      </c>
      <c r="AF394" s="289">
        <f t="shared" si="98"/>
        <v>0</v>
      </c>
      <c r="AG394" s="289">
        <f t="shared" si="98"/>
        <v>0</v>
      </c>
      <c r="AH394" s="289">
        <f t="shared" si="98"/>
        <v>0</v>
      </c>
      <c r="AI394" s="289">
        <f t="shared" si="98"/>
        <v>0</v>
      </c>
      <c r="AJ394" s="289">
        <f t="shared" si="98"/>
        <v>0</v>
      </c>
      <c r="AK394" s="289">
        <f t="shared" si="98"/>
        <v>0</v>
      </c>
      <c r="AL394" s="289">
        <f t="shared" si="98"/>
        <v>0</v>
      </c>
      <c r="AM394" s="289">
        <f t="shared" si="98"/>
        <v>0</v>
      </c>
      <c r="AN394" s="289">
        <f t="shared" si="98"/>
        <v>0</v>
      </c>
      <c r="AO394" s="289">
        <f t="shared" si="98"/>
        <v>0</v>
      </c>
      <c r="AP394" s="289">
        <f t="shared" si="98"/>
        <v>0</v>
      </c>
      <c r="AQ394" s="289">
        <f t="shared" si="98"/>
        <v>0</v>
      </c>
      <c r="AR394" s="289">
        <f t="shared" si="98"/>
        <v>0</v>
      </c>
      <c r="AS394" s="289">
        <f t="shared" si="100"/>
        <v>0</v>
      </c>
      <c r="AT394" s="289">
        <f t="shared" si="100"/>
        <v>0</v>
      </c>
      <c r="AU394" s="289">
        <f t="shared" si="100"/>
        <v>0</v>
      </c>
      <c r="AV394" s="289">
        <f t="shared" si="100"/>
        <v>0</v>
      </c>
      <c r="AW394" s="289">
        <f t="shared" si="100"/>
        <v>0</v>
      </c>
      <c r="AX394" s="289">
        <f t="shared" si="100"/>
        <v>0</v>
      </c>
      <c r="AY394" s="289">
        <f t="shared" si="100"/>
        <v>0</v>
      </c>
      <c r="AZ394" s="289">
        <f t="shared" si="100"/>
        <v>0</v>
      </c>
      <c r="BA394" s="289">
        <f t="shared" si="100"/>
        <v>0</v>
      </c>
      <c r="BB394" s="289">
        <f t="shared" si="100"/>
        <v>0</v>
      </c>
      <c r="BC394" s="289">
        <f t="shared" si="100"/>
        <v>0</v>
      </c>
      <c r="BD394" s="289">
        <f t="shared" si="100"/>
        <v>0</v>
      </c>
      <c r="BE394" s="289">
        <f t="shared" si="100"/>
        <v>0</v>
      </c>
      <c r="BF394" s="289">
        <f t="shared" si="100"/>
        <v>0</v>
      </c>
      <c r="BG394" s="289">
        <f t="shared" si="100"/>
        <v>0</v>
      </c>
      <c r="BH394" s="289">
        <f t="shared" si="100"/>
        <v>0</v>
      </c>
      <c r="BI394" s="289">
        <f t="shared" si="99"/>
        <v>0</v>
      </c>
      <c r="BJ394" s="289">
        <f t="shared" si="99"/>
        <v>0</v>
      </c>
      <c r="BK394" s="289">
        <f t="shared" si="99"/>
        <v>0</v>
      </c>
      <c r="BL394" s="289">
        <f t="shared" si="99"/>
        <v>0</v>
      </c>
      <c r="BM394" s="289">
        <f t="shared" si="99"/>
        <v>0</v>
      </c>
      <c r="BN394" s="289">
        <f t="shared" si="99"/>
        <v>0</v>
      </c>
      <c r="BO394" s="289">
        <f t="shared" si="99"/>
        <v>0</v>
      </c>
      <c r="BP394" s="289">
        <f t="shared" si="99"/>
        <v>0</v>
      </c>
      <c r="BQ394" s="289">
        <f t="shared" si="99"/>
        <v>0</v>
      </c>
      <c r="BR394" s="289">
        <f t="shared" si="99"/>
        <v>0</v>
      </c>
      <c r="BS394" s="289">
        <f t="shared" si="99"/>
        <v>0</v>
      </c>
      <c r="BT394" s="289">
        <f t="shared" si="99"/>
        <v>0</v>
      </c>
      <c r="BU394" s="289">
        <f t="shared" si="99"/>
        <v>0</v>
      </c>
      <c r="BV394" s="289">
        <f t="shared" si="99"/>
        <v>0</v>
      </c>
      <c r="BW394" s="289">
        <f t="shared" si="99"/>
        <v>0</v>
      </c>
      <c r="BX394" s="289">
        <f t="shared" si="93"/>
        <v>0</v>
      </c>
      <c r="BY394" s="289">
        <f t="shared" si="91"/>
        <v>0</v>
      </c>
      <c r="CA394" s="289" t="e">
        <f>CA242-#REF!</f>
        <v>#REF!</v>
      </c>
      <c r="CB394" s="289">
        <f t="shared" si="92"/>
        <v>0</v>
      </c>
    </row>
    <row r="395" spans="13:80" hidden="1" x14ac:dyDescent="0.35">
      <c r="M395" s="289">
        <f t="shared" si="96"/>
        <v>0</v>
      </c>
      <c r="N395" s="289">
        <f t="shared" si="96"/>
        <v>0</v>
      </c>
      <c r="O395" s="289">
        <f t="shared" si="96"/>
        <v>0</v>
      </c>
      <c r="P395" s="289">
        <f t="shared" si="96"/>
        <v>0</v>
      </c>
      <c r="Q395" s="289">
        <f t="shared" si="96"/>
        <v>0</v>
      </c>
      <c r="R395" s="289">
        <f t="shared" si="96"/>
        <v>0</v>
      </c>
      <c r="S395" s="289">
        <f t="shared" si="96"/>
        <v>0</v>
      </c>
      <c r="T395" s="289">
        <f t="shared" si="96"/>
        <v>0</v>
      </c>
      <c r="U395" s="289">
        <f t="shared" si="96"/>
        <v>0</v>
      </c>
      <c r="V395" s="289">
        <f t="shared" si="96"/>
        <v>0</v>
      </c>
      <c r="W395" s="289">
        <f t="shared" si="96"/>
        <v>0</v>
      </c>
      <c r="X395" s="289">
        <f t="shared" si="96"/>
        <v>0</v>
      </c>
      <c r="Y395" s="289">
        <f t="shared" si="96"/>
        <v>0</v>
      </c>
      <c r="Z395" s="289">
        <f t="shared" si="96"/>
        <v>0</v>
      </c>
      <c r="AA395" s="289">
        <f t="shared" si="96"/>
        <v>0</v>
      </c>
      <c r="AB395" s="289">
        <f t="shared" si="96"/>
        <v>0</v>
      </c>
      <c r="AC395" s="289">
        <f t="shared" si="98"/>
        <v>0</v>
      </c>
      <c r="AD395" s="289">
        <f t="shared" si="98"/>
        <v>0</v>
      </c>
      <c r="AE395" s="289">
        <f t="shared" si="98"/>
        <v>0</v>
      </c>
      <c r="AF395" s="289">
        <f t="shared" si="98"/>
        <v>0</v>
      </c>
      <c r="AG395" s="289">
        <f t="shared" si="98"/>
        <v>0</v>
      </c>
      <c r="AH395" s="289">
        <f t="shared" si="98"/>
        <v>0</v>
      </c>
      <c r="AI395" s="289">
        <f t="shared" si="98"/>
        <v>0</v>
      </c>
      <c r="AJ395" s="289">
        <f t="shared" si="98"/>
        <v>0</v>
      </c>
      <c r="AK395" s="289">
        <f t="shared" si="98"/>
        <v>0</v>
      </c>
      <c r="AL395" s="289">
        <f t="shared" si="98"/>
        <v>0</v>
      </c>
      <c r="AM395" s="289">
        <f t="shared" si="98"/>
        <v>0</v>
      </c>
      <c r="AN395" s="289">
        <f t="shared" si="98"/>
        <v>0</v>
      </c>
      <c r="AO395" s="289">
        <f t="shared" si="98"/>
        <v>0</v>
      </c>
      <c r="AP395" s="289">
        <f t="shared" si="98"/>
        <v>0</v>
      </c>
      <c r="AQ395" s="289">
        <f t="shared" si="98"/>
        <v>0</v>
      </c>
      <c r="AR395" s="289">
        <f t="shared" si="98"/>
        <v>0</v>
      </c>
      <c r="AS395" s="289">
        <f t="shared" si="100"/>
        <v>0</v>
      </c>
      <c r="AT395" s="289">
        <f t="shared" si="100"/>
        <v>0</v>
      </c>
      <c r="AU395" s="289">
        <f t="shared" si="100"/>
        <v>0</v>
      </c>
      <c r="AV395" s="289">
        <f t="shared" si="100"/>
        <v>0</v>
      </c>
      <c r="AW395" s="289">
        <f t="shared" si="100"/>
        <v>0</v>
      </c>
      <c r="AX395" s="289">
        <f t="shared" si="100"/>
        <v>0</v>
      </c>
      <c r="AY395" s="289">
        <f t="shared" si="100"/>
        <v>0</v>
      </c>
      <c r="AZ395" s="289">
        <f t="shared" si="100"/>
        <v>0</v>
      </c>
      <c r="BA395" s="289">
        <f t="shared" si="100"/>
        <v>0</v>
      </c>
      <c r="BB395" s="289">
        <f t="shared" si="100"/>
        <v>0</v>
      </c>
      <c r="BC395" s="289">
        <f t="shared" si="100"/>
        <v>0</v>
      </c>
      <c r="BD395" s="289">
        <f t="shared" si="100"/>
        <v>0</v>
      </c>
      <c r="BE395" s="289">
        <f t="shared" si="100"/>
        <v>0</v>
      </c>
      <c r="BF395" s="289">
        <f t="shared" si="100"/>
        <v>0</v>
      </c>
      <c r="BG395" s="289">
        <f t="shared" si="100"/>
        <v>0</v>
      </c>
      <c r="BH395" s="289">
        <f t="shared" si="100"/>
        <v>0</v>
      </c>
      <c r="BI395" s="289">
        <f t="shared" si="99"/>
        <v>0</v>
      </c>
      <c r="BJ395" s="289">
        <f t="shared" si="99"/>
        <v>0</v>
      </c>
      <c r="BK395" s="289">
        <f t="shared" si="99"/>
        <v>0</v>
      </c>
      <c r="BL395" s="289">
        <f t="shared" si="99"/>
        <v>0</v>
      </c>
      <c r="BM395" s="289">
        <f t="shared" si="99"/>
        <v>0</v>
      </c>
      <c r="BN395" s="289">
        <f t="shared" si="99"/>
        <v>0</v>
      </c>
      <c r="BO395" s="289">
        <f t="shared" si="99"/>
        <v>0</v>
      </c>
      <c r="BP395" s="289">
        <f t="shared" si="99"/>
        <v>0</v>
      </c>
      <c r="BQ395" s="289">
        <f t="shared" si="99"/>
        <v>0</v>
      </c>
      <c r="BR395" s="289">
        <f t="shared" si="99"/>
        <v>0</v>
      </c>
      <c r="BS395" s="289">
        <f t="shared" si="99"/>
        <v>0</v>
      </c>
      <c r="BT395" s="289">
        <f t="shared" si="99"/>
        <v>0</v>
      </c>
      <c r="BU395" s="289">
        <f t="shared" si="99"/>
        <v>0</v>
      </c>
      <c r="BV395" s="289">
        <f t="shared" si="99"/>
        <v>0</v>
      </c>
      <c r="BW395" s="289">
        <f t="shared" si="99"/>
        <v>0</v>
      </c>
      <c r="BX395" s="289">
        <f t="shared" si="93"/>
        <v>0</v>
      </c>
      <c r="BY395" s="289">
        <f t="shared" si="91"/>
        <v>0</v>
      </c>
      <c r="CA395" s="289" t="e">
        <f>CA243-#REF!</f>
        <v>#REF!</v>
      </c>
      <c r="CB395" s="289">
        <f t="shared" si="92"/>
        <v>0</v>
      </c>
    </row>
    <row r="396" spans="13:80" hidden="1" x14ac:dyDescent="0.35">
      <c r="M396" s="289">
        <f t="shared" si="96"/>
        <v>0</v>
      </c>
      <c r="N396" s="289">
        <f t="shared" si="96"/>
        <v>0</v>
      </c>
      <c r="O396" s="289">
        <f t="shared" si="96"/>
        <v>0</v>
      </c>
      <c r="P396" s="289">
        <f t="shared" si="96"/>
        <v>0</v>
      </c>
      <c r="Q396" s="289">
        <f t="shared" si="96"/>
        <v>0</v>
      </c>
      <c r="R396" s="289">
        <f t="shared" si="96"/>
        <v>0</v>
      </c>
      <c r="S396" s="289">
        <f t="shared" si="96"/>
        <v>0</v>
      </c>
      <c r="T396" s="289">
        <f t="shared" si="96"/>
        <v>0</v>
      </c>
      <c r="U396" s="289">
        <f t="shared" si="96"/>
        <v>0</v>
      </c>
      <c r="V396" s="289">
        <f t="shared" si="96"/>
        <v>0</v>
      </c>
      <c r="W396" s="289">
        <f t="shared" si="96"/>
        <v>0</v>
      </c>
      <c r="X396" s="289">
        <f t="shared" si="96"/>
        <v>0</v>
      </c>
      <c r="Y396" s="289">
        <f t="shared" si="96"/>
        <v>0</v>
      </c>
      <c r="Z396" s="289">
        <f t="shared" si="96"/>
        <v>0</v>
      </c>
      <c r="AA396" s="289">
        <f t="shared" si="96"/>
        <v>0</v>
      </c>
      <c r="AB396" s="289">
        <f t="shared" si="96"/>
        <v>0</v>
      </c>
      <c r="AC396" s="289">
        <f t="shared" si="98"/>
        <v>0</v>
      </c>
      <c r="AD396" s="289">
        <f t="shared" si="98"/>
        <v>0</v>
      </c>
      <c r="AE396" s="289">
        <f t="shared" si="98"/>
        <v>0</v>
      </c>
      <c r="AF396" s="289">
        <f t="shared" si="98"/>
        <v>0</v>
      </c>
      <c r="AG396" s="289">
        <f t="shared" si="98"/>
        <v>0</v>
      </c>
      <c r="AH396" s="289">
        <f t="shared" si="98"/>
        <v>0</v>
      </c>
      <c r="AI396" s="289">
        <f t="shared" si="98"/>
        <v>0</v>
      </c>
      <c r="AJ396" s="289">
        <f t="shared" si="98"/>
        <v>0</v>
      </c>
      <c r="AK396" s="289">
        <f t="shared" si="98"/>
        <v>0</v>
      </c>
      <c r="AL396" s="289">
        <f t="shared" si="98"/>
        <v>0</v>
      </c>
      <c r="AM396" s="289">
        <f t="shared" si="98"/>
        <v>0</v>
      </c>
      <c r="AN396" s="289">
        <f t="shared" si="98"/>
        <v>0</v>
      </c>
      <c r="AO396" s="289">
        <f t="shared" si="98"/>
        <v>0</v>
      </c>
      <c r="AP396" s="289">
        <f t="shared" si="98"/>
        <v>0</v>
      </c>
      <c r="AQ396" s="289">
        <f t="shared" si="98"/>
        <v>0</v>
      </c>
      <c r="AR396" s="289">
        <f t="shared" si="98"/>
        <v>0</v>
      </c>
      <c r="AS396" s="289">
        <f t="shared" si="100"/>
        <v>0</v>
      </c>
      <c r="AT396" s="289">
        <f t="shared" si="100"/>
        <v>0</v>
      </c>
      <c r="AU396" s="289">
        <f t="shared" si="100"/>
        <v>0</v>
      </c>
      <c r="AV396" s="289">
        <f t="shared" si="100"/>
        <v>0</v>
      </c>
      <c r="AW396" s="289">
        <f t="shared" si="100"/>
        <v>0</v>
      </c>
      <c r="AX396" s="289">
        <f t="shared" si="100"/>
        <v>0</v>
      </c>
      <c r="AY396" s="289">
        <f t="shared" si="100"/>
        <v>0</v>
      </c>
      <c r="AZ396" s="289">
        <f t="shared" si="100"/>
        <v>0</v>
      </c>
      <c r="BA396" s="289">
        <f t="shared" si="100"/>
        <v>0</v>
      </c>
      <c r="BB396" s="289">
        <f t="shared" si="100"/>
        <v>0</v>
      </c>
      <c r="BC396" s="289">
        <f t="shared" si="100"/>
        <v>0</v>
      </c>
      <c r="BD396" s="289">
        <f t="shared" si="100"/>
        <v>0</v>
      </c>
      <c r="BE396" s="289">
        <f t="shared" si="100"/>
        <v>0</v>
      </c>
      <c r="BF396" s="289">
        <f t="shared" si="100"/>
        <v>0</v>
      </c>
      <c r="BG396" s="289">
        <f t="shared" si="100"/>
        <v>0</v>
      </c>
      <c r="BH396" s="289">
        <f t="shared" si="100"/>
        <v>0</v>
      </c>
      <c r="BI396" s="289">
        <f t="shared" si="99"/>
        <v>0</v>
      </c>
      <c r="BJ396" s="289">
        <f t="shared" si="99"/>
        <v>0</v>
      </c>
      <c r="BK396" s="289">
        <f t="shared" si="99"/>
        <v>0</v>
      </c>
      <c r="BL396" s="289">
        <f t="shared" si="99"/>
        <v>0</v>
      </c>
      <c r="BM396" s="289">
        <f t="shared" si="99"/>
        <v>0</v>
      </c>
      <c r="BN396" s="289">
        <f t="shared" si="99"/>
        <v>0</v>
      </c>
      <c r="BO396" s="289">
        <f t="shared" si="99"/>
        <v>0</v>
      </c>
      <c r="BP396" s="289">
        <f t="shared" si="99"/>
        <v>0</v>
      </c>
      <c r="BQ396" s="289">
        <f t="shared" si="99"/>
        <v>0</v>
      </c>
      <c r="BR396" s="289">
        <f t="shared" si="99"/>
        <v>0</v>
      </c>
      <c r="BS396" s="289">
        <f t="shared" si="99"/>
        <v>0</v>
      </c>
      <c r="BT396" s="289">
        <f t="shared" si="99"/>
        <v>0</v>
      </c>
      <c r="BU396" s="289">
        <f t="shared" si="99"/>
        <v>0</v>
      </c>
      <c r="BV396" s="289">
        <f t="shared" si="99"/>
        <v>0</v>
      </c>
      <c r="BW396" s="289">
        <f t="shared" si="99"/>
        <v>0</v>
      </c>
      <c r="BX396" s="289">
        <f t="shared" si="93"/>
        <v>0</v>
      </c>
      <c r="BY396" s="289">
        <f t="shared" si="91"/>
        <v>0</v>
      </c>
      <c r="CA396" s="289" t="e">
        <f>CA244-#REF!</f>
        <v>#REF!</v>
      </c>
      <c r="CB396" s="289">
        <f t="shared" si="92"/>
        <v>0</v>
      </c>
    </row>
    <row r="397" spans="13:80" hidden="1" x14ac:dyDescent="0.35">
      <c r="M397" s="289">
        <f t="shared" ref="M397:AB408" si="101">M245-CE245</f>
        <v>0</v>
      </c>
      <c r="N397" s="289">
        <f t="shared" si="101"/>
        <v>0</v>
      </c>
      <c r="O397" s="289">
        <f t="shared" si="101"/>
        <v>0</v>
      </c>
      <c r="P397" s="289">
        <f t="shared" si="101"/>
        <v>0</v>
      </c>
      <c r="Q397" s="289">
        <f t="shared" si="101"/>
        <v>0</v>
      </c>
      <c r="R397" s="289">
        <f t="shared" si="101"/>
        <v>0</v>
      </c>
      <c r="S397" s="289">
        <f t="shared" si="101"/>
        <v>0</v>
      </c>
      <c r="T397" s="289">
        <f t="shared" si="101"/>
        <v>0</v>
      </c>
      <c r="U397" s="289">
        <f t="shared" si="101"/>
        <v>0</v>
      </c>
      <c r="V397" s="289">
        <f t="shared" si="101"/>
        <v>0</v>
      </c>
      <c r="W397" s="289">
        <f t="shared" si="101"/>
        <v>0</v>
      </c>
      <c r="X397" s="289">
        <f t="shared" si="101"/>
        <v>0</v>
      </c>
      <c r="Y397" s="289">
        <f t="shared" si="101"/>
        <v>0</v>
      </c>
      <c r="Z397" s="289">
        <f t="shared" si="101"/>
        <v>0</v>
      </c>
      <c r="AA397" s="289">
        <f t="shared" si="101"/>
        <v>0</v>
      </c>
      <c r="AB397" s="289">
        <f t="shared" si="101"/>
        <v>0</v>
      </c>
      <c r="AC397" s="289">
        <f t="shared" si="98"/>
        <v>0</v>
      </c>
      <c r="AD397" s="289">
        <f t="shared" si="98"/>
        <v>0</v>
      </c>
      <c r="AE397" s="289">
        <f t="shared" si="98"/>
        <v>0</v>
      </c>
      <c r="AF397" s="289">
        <f t="shared" si="98"/>
        <v>0</v>
      </c>
      <c r="AG397" s="289">
        <f t="shared" si="98"/>
        <v>0</v>
      </c>
      <c r="AH397" s="289">
        <f t="shared" si="98"/>
        <v>0</v>
      </c>
      <c r="AI397" s="289">
        <f t="shared" si="98"/>
        <v>0</v>
      </c>
      <c r="AJ397" s="289">
        <f t="shared" si="98"/>
        <v>0</v>
      </c>
      <c r="AK397" s="289">
        <f t="shared" si="98"/>
        <v>0</v>
      </c>
      <c r="AL397" s="289">
        <f t="shared" si="98"/>
        <v>0</v>
      </c>
      <c r="AM397" s="289">
        <f t="shared" si="98"/>
        <v>0</v>
      </c>
      <c r="AN397" s="289">
        <f t="shared" si="98"/>
        <v>0</v>
      </c>
      <c r="AO397" s="289">
        <f t="shared" si="98"/>
        <v>0</v>
      </c>
      <c r="AP397" s="289">
        <f t="shared" si="98"/>
        <v>0</v>
      </c>
      <c r="AQ397" s="289">
        <f t="shared" si="98"/>
        <v>0</v>
      </c>
      <c r="AR397" s="289">
        <f t="shared" si="98"/>
        <v>0</v>
      </c>
      <c r="AS397" s="289">
        <f t="shared" si="100"/>
        <v>0</v>
      </c>
      <c r="AT397" s="289">
        <f t="shared" si="100"/>
        <v>0</v>
      </c>
      <c r="AU397" s="289">
        <f t="shared" si="100"/>
        <v>0</v>
      </c>
      <c r="AV397" s="289">
        <f t="shared" si="100"/>
        <v>0</v>
      </c>
      <c r="AW397" s="289">
        <f t="shared" si="100"/>
        <v>0</v>
      </c>
      <c r="AX397" s="289">
        <f t="shared" si="100"/>
        <v>0</v>
      </c>
      <c r="AY397" s="289">
        <f t="shared" si="100"/>
        <v>0</v>
      </c>
      <c r="AZ397" s="289">
        <f t="shared" si="100"/>
        <v>0</v>
      </c>
      <c r="BA397" s="289">
        <f t="shared" si="100"/>
        <v>0</v>
      </c>
      <c r="BB397" s="289">
        <f t="shared" si="100"/>
        <v>0</v>
      </c>
      <c r="BC397" s="289">
        <f t="shared" si="100"/>
        <v>0</v>
      </c>
      <c r="BD397" s="289">
        <f t="shared" si="100"/>
        <v>0</v>
      </c>
      <c r="BE397" s="289">
        <f t="shared" si="100"/>
        <v>0</v>
      </c>
      <c r="BF397" s="289">
        <f t="shared" si="100"/>
        <v>0</v>
      </c>
      <c r="BG397" s="289">
        <f t="shared" si="100"/>
        <v>0</v>
      </c>
      <c r="BH397" s="289">
        <f t="shared" si="100"/>
        <v>0</v>
      </c>
      <c r="BI397" s="289">
        <f t="shared" si="99"/>
        <v>0</v>
      </c>
      <c r="BJ397" s="289">
        <f t="shared" si="99"/>
        <v>0</v>
      </c>
      <c r="BK397" s="289">
        <f t="shared" si="99"/>
        <v>0</v>
      </c>
      <c r="BL397" s="289">
        <f t="shared" si="99"/>
        <v>0</v>
      </c>
      <c r="BM397" s="289">
        <f t="shared" si="99"/>
        <v>0</v>
      </c>
      <c r="BN397" s="289">
        <f t="shared" si="99"/>
        <v>0</v>
      </c>
      <c r="BO397" s="289">
        <f t="shared" si="99"/>
        <v>0</v>
      </c>
      <c r="BP397" s="289">
        <f t="shared" si="99"/>
        <v>0</v>
      </c>
      <c r="BQ397" s="289">
        <f t="shared" si="99"/>
        <v>0</v>
      </c>
      <c r="BR397" s="289">
        <f t="shared" si="99"/>
        <v>0</v>
      </c>
      <c r="BS397" s="289">
        <f t="shared" si="99"/>
        <v>0</v>
      </c>
      <c r="BT397" s="289">
        <f t="shared" si="99"/>
        <v>0</v>
      </c>
      <c r="BU397" s="289">
        <f t="shared" si="99"/>
        <v>0</v>
      </c>
      <c r="BV397" s="289">
        <f t="shared" si="99"/>
        <v>0</v>
      </c>
      <c r="BW397" s="289">
        <f t="shared" si="99"/>
        <v>0</v>
      </c>
      <c r="BX397" s="289">
        <f t="shared" si="93"/>
        <v>0</v>
      </c>
      <c r="BY397" s="289">
        <f t="shared" si="91"/>
        <v>0</v>
      </c>
      <c r="CA397" s="289" t="e">
        <f>CA245-#REF!</f>
        <v>#REF!</v>
      </c>
      <c r="CB397" s="289">
        <f t="shared" si="92"/>
        <v>0</v>
      </c>
    </row>
    <row r="398" spans="13:80" hidden="1" x14ac:dyDescent="0.35">
      <c r="M398" s="289">
        <f t="shared" si="101"/>
        <v>0</v>
      </c>
      <c r="N398" s="289">
        <f t="shared" si="101"/>
        <v>0</v>
      </c>
      <c r="O398" s="289">
        <f t="shared" si="101"/>
        <v>0</v>
      </c>
      <c r="P398" s="289">
        <f t="shared" si="101"/>
        <v>0</v>
      </c>
      <c r="Q398" s="289">
        <f t="shared" si="101"/>
        <v>0</v>
      </c>
      <c r="R398" s="289">
        <f t="shared" si="101"/>
        <v>0</v>
      </c>
      <c r="S398" s="289">
        <f t="shared" si="101"/>
        <v>0</v>
      </c>
      <c r="T398" s="289">
        <f t="shared" si="101"/>
        <v>0</v>
      </c>
      <c r="U398" s="289">
        <f t="shared" si="101"/>
        <v>0</v>
      </c>
      <c r="V398" s="289">
        <f t="shared" si="101"/>
        <v>0</v>
      </c>
      <c r="W398" s="289">
        <f t="shared" si="101"/>
        <v>0</v>
      </c>
      <c r="X398" s="289">
        <f t="shared" si="101"/>
        <v>0</v>
      </c>
      <c r="Y398" s="289">
        <f t="shared" si="101"/>
        <v>0</v>
      </c>
      <c r="Z398" s="289">
        <f t="shared" si="101"/>
        <v>0</v>
      </c>
      <c r="AA398" s="289">
        <f t="shared" si="101"/>
        <v>0</v>
      </c>
      <c r="AB398" s="289">
        <f t="shared" si="101"/>
        <v>0</v>
      </c>
      <c r="AC398" s="289">
        <f t="shared" si="98"/>
        <v>0</v>
      </c>
      <c r="AD398" s="289">
        <f t="shared" si="98"/>
        <v>0</v>
      </c>
      <c r="AE398" s="289">
        <f t="shared" si="98"/>
        <v>0</v>
      </c>
      <c r="AF398" s="289">
        <f t="shared" si="98"/>
        <v>0</v>
      </c>
      <c r="AG398" s="289">
        <f t="shared" si="98"/>
        <v>0</v>
      </c>
      <c r="AH398" s="289">
        <f t="shared" si="98"/>
        <v>0</v>
      </c>
      <c r="AI398" s="289">
        <f t="shared" si="98"/>
        <v>0</v>
      </c>
      <c r="AJ398" s="289">
        <f t="shared" si="98"/>
        <v>0</v>
      </c>
      <c r="AK398" s="289">
        <f t="shared" si="98"/>
        <v>0</v>
      </c>
      <c r="AL398" s="289">
        <f t="shared" si="98"/>
        <v>0</v>
      </c>
      <c r="AM398" s="289">
        <f t="shared" si="98"/>
        <v>0</v>
      </c>
      <c r="AN398" s="289">
        <f t="shared" si="98"/>
        <v>0</v>
      </c>
      <c r="AO398" s="289">
        <f t="shared" si="98"/>
        <v>0</v>
      </c>
      <c r="AP398" s="289">
        <f t="shared" si="98"/>
        <v>0</v>
      </c>
      <c r="AQ398" s="289">
        <f t="shared" si="98"/>
        <v>0</v>
      </c>
      <c r="AR398" s="289">
        <f t="shared" si="98"/>
        <v>0</v>
      </c>
      <c r="AS398" s="289">
        <f t="shared" si="100"/>
        <v>0</v>
      </c>
      <c r="AT398" s="289">
        <f t="shared" si="100"/>
        <v>0</v>
      </c>
      <c r="AU398" s="289">
        <f t="shared" si="100"/>
        <v>0</v>
      </c>
      <c r="AV398" s="289">
        <f t="shared" si="100"/>
        <v>0</v>
      </c>
      <c r="AW398" s="289">
        <f t="shared" si="100"/>
        <v>0</v>
      </c>
      <c r="AX398" s="289">
        <f t="shared" si="100"/>
        <v>0</v>
      </c>
      <c r="AY398" s="289">
        <f t="shared" si="100"/>
        <v>0</v>
      </c>
      <c r="AZ398" s="289">
        <f t="shared" si="100"/>
        <v>0</v>
      </c>
      <c r="BA398" s="289">
        <f t="shared" si="100"/>
        <v>0</v>
      </c>
      <c r="BB398" s="289">
        <f t="shared" si="100"/>
        <v>0</v>
      </c>
      <c r="BC398" s="289">
        <f t="shared" si="100"/>
        <v>0</v>
      </c>
      <c r="BD398" s="289">
        <f t="shared" si="100"/>
        <v>0</v>
      </c>
      <c r="BE398" s="289">
        <f t="shared" si="100"/>
        <v>0</v>
      </c>
      <c r="BF398" s="289">
        <f t="shared" si="100"/>
        <v>0</v>
      </c>
      <c r="BG398" s="289">
        <f t="shared" si="100"/>
        <v>0</v>
      </c>
      <c r="BH398" s="289">
        <f t="shared" si="100"/>
        <v>0</v>
      </c>
      <c r="BI398" s="289">
        <f t="shared" si="99"/>
        <v>0</v>
      </c>
      <c r="BJ398" s="289">
        <f t="shared" si="99"/>
        <v>0</v>
      </c>
      <c r="BK398" s="289">
        <f t="shared" si="99"/>
        <v>0</v>
      </c>
      <c r="BL398" s="289">
        <f t="shared" si="99"/>
        <v>0</v>
      </c>
      <c r="BM398" s="289">
        <f t="shared" si="99"/>
        <v>0</v>
      </c>
      <c r="BN398" s="289">
        <f t="shared" si="99"/>
        <v>0</v>
      </c>
      <c r="BO398" s="289">
        <f t="shared" si="99"/>
        <v>0</v>
      </c>
      <c r="BP398" s="289">
        <f t="shared" si="99"/>
        <v>0</v>
      </c>
      <c r="BQ398" s="289">
        <f t="shared" si="99"/>
        <v>0</v>
      </c>
      <c r="BR398" s="289">
        <f t="shared" si="99"/>
        <v>0</v>
      </c>
      <c r="BS398" s="289">
        <f t="shared" si="99"/>
        <v>0</v>
      </c>
      <c r="BT398" s="289">
        <f t="shared" si="99"/>
        <v>0</v>
      </c>
      <c r="BU398" s="289">
        <f t="shared" si="99"/>
        <v>0</v>
      </c>
      <c r="BV398" s="289">
        <f t="shared" si="99"/>
        <v>0</v>
      </c>
      <c r="BW398" s="289">
        <f t="shared" si="99"/>
        <v>0</v>
      </c>
      <c r="BX398" s="289">
        <f t="shared" si="93"/>
        <v>0</v>
      </c>
      <c r="BY398" s="289">
        <f t="shared" si="91"/>
        <v>0</v>
      </c>
      <c r="CA398" s="289" t="e">
        <f>CA246-#REF!</f>
        <v>#REF!</v>
      </c>
      <c r="CB398" s="289">
        <f t="shared" si="92"/>
        <v>0</v>
      </c>
    </row>
    <row r="399" spans="13:80" hidden="1" x14ac:dyDescent="0.35">
      <c r="M399" s="289">
        <f t="shared" si="101"/>
        <v>0</v>
      </c>
      <c r="N399" s="289">
        <f t="shared" si="101"/>
        <v>0</v>
      </c>
      <c r="O399" s="289">
        <f t="shared" si="101"/>
        <v>0</v>
      </c>
      <c r="P399" s="289">
        <f t="shared" si="101"/>
        <v>0</v>
      </c>
      <c r="Q399" s="289">
        <f t="shared" si="101"/>
        <v>0</v>
      </c>
      <c r="R399" s="289">
        <f t="shared" si="101"/>
        <v>0</v>
      </c>
      <c r="S399" s="289">
        <f t="shared" si="101"/>
        <v>0</v>
      </c>
      <c r="T399" s="289">
        <f t="shared" si="101"/>
        <v>0</v>
      </c>
      <c r="U399" s="289">
        <f t="shared" si="101"/>
        <v>0</v>
      </c>
      <c r="V399" s="289">
        <f t="shared" si="101"/>
        <v>0</v>
      </c>
      <c r="W399" s="289">
        <f t="shared" si="101"/>
        <v>0</v>
      </c>
      <c r="X399" s="289">
        <f t="shared" si="101"/>
        <v>0</v>
      </c>
      <c r="Y399" s="289">
        <f t="shared" si="101"/>
        <v>0</v>
      </c>
      <c r="Z399" s="289">
        <f t="shared" si="101"/>
        <v>0</v>
      </c>
      <c r="AA399" s="289">
        <f t="shared" si="101"/>
        <v>0</v>
      </c>
      <c r="AB399" s="289">
        <f t="shared" si="101"/>
        <v>0</v>
      </c>
      <c r="AC399" s="289">
        <f t="shared" si="98"/>
        <v>0</v>
      </c>
      <c r="AD399" s="289">
        <f t="shared" si="98"/>
        <v>0</v>
      </c>
      <c r="AE399" s="289">
        <f t="shared" si="98"/>
        <v>0</v>
      </c>
      <c r="AF399" s="289">
        <f t="shared" si="98"/>
        <v>0</v>
      </c>
      <c r="AG399" s="289">
        <f t="shared" si="98"/>
        <v>0</v>
      </c>
      <c r="AH399" s="289">
        <f t="shared" si="98"/>
        <v>0</v>
      </c>
      <c r="AI399" s="289">
        <f t="shared" si="98"/>
        <v>0</v>
      </c>
      <c r="AJ399" s="289">
        <f t="shared" si="98"/>
        <v>0</v>
      </c>
      <c r="AK399" s="289">
        <f t="shared" si="98"/>
        <v>0</v>
      </c>
      <c r="AL399" s="289">
        <f t="shared" si="98"/>
        <v>0</v>
      </c>
      <c r="AM399" s="289">
        <f t="shared" si="98"/>
        <v>0</v>
      </c>
      <c r="AN399" s="289">
        <f t="shared" si="98"/>
        <v>0</v>
      </c>
      <c r="AO399" s="289">
        <f t="shared" si="98"/>
        <v>0</v>
      </c>
      <c r="AP399" s="289">
        <f t="shared" si="98"/>
        <v>0</v>
      </c>
      <c r="AQ399" s="289">
        <f t="shared" si="98"/>
        <v>0</v>
      </c>
      <c r="AR399" s="289">
        <f t="shared" si="98"/>
        <v>0</v>
      </c>
      <c r="AS399" s="289">
        <f t="shared" si="100"/>
        <v>0</v>
      </c>
      <c r="AT399" s="289">
        <f t="shared" si="100"/>
        <v>0</v>
      </c>
      <c r="AU399" s="289">
        <f t="shared" si="100"/>
        <v>0</v>
      </c>
      <c r="AV399" s="289">
        <f t="shared" si="100"/>
        <v>0</v>
      </c>
      <c r="AW399" s="289">
        <f t="shared" si="100"/>
        <v>0</v>
      </c>
      <c r="AX399" s="289">
        <f t="shared" si="100"/>
        <v>0</v>
      </c>
      <c r="AY399" s="289">
        <f t="shared" si="100"/>
        <v>0</v>
      </c>
      <c r="AZ399" s="289">
        <f t="shared" si="100"/>
        <v>0</v>
      </c>
      <c r="BA399" s="289">
        <f t="shared" si="100"/>
        <v>0</v>
      </c>
      <c r="BB399" s="289">
        <f t="shared" si="100"/>
        <v>0</v>
      </c>
      <c r="BC399" s="289">
        <f t="shared" si="100"/>
        <v>0</v>
      </c>
      <c r="BD399" s="289">
        <f t="shared" si="100"/>
        <v>0</v>
      </c>
      <c r="BE399" s="289">
        <f t="shared" si="100"/>
        <v>0</v>
      </c>
      <c r="BF399" s="289">
        <f t="shared" si="100"/>
        <v>0</v>
      </c>
      <c r="BG399" s="289">
        <f t="shared" si="100"/>
        <v>0</v>
      </c>
      <c r="BH399" s="289">
        <f t="shared" si="100"/>
        <v>0</v>
      </c>
      <c r="BI399" s="289">
        <f t="shared" si="99"/>
        <v>0</v>
      </c>
      <c r="BJ399" s="289">
        <f t="shared" si="99"/>
        <v>0</v>
      </c>
      <c r="BK399" s="289">
        <f t="shared" si="99"/>
        <v>0</v>
      </c>
      <c r="BL399" s="289">
        <f t="shared" si="99"/>
        <v>0</v>
      </c>
      <c r="BM399" s="289">
        <f t="shared" si="99"/>
        <v>0</v>
      </c>
      <c r="BN399" s="289">
        <f t="shared" si="99"/>
        <v>0</v>
      </c>
      <c r="BO399" s="289">
        <f t="shared" si="99"/>
        <v>0</v>
      </c>
      <c r="BP399" s="289">
        <f t="shared" si="99"/>
        <v>0</v>
      </c>
      <c r="BQ399" s="289">
        <f t="shared" si="99"/>
        <v>0</v>
      </c>
      <c r="BR399" s="289">
        <f t="shared" si="99"/>
        <v>0</v>
      </c>
      <c r="BS399" s="289">
        <f t="shared" si="99"/>
        <v>0</v>
      </c>
      <c r="BT399" s="289">
        <f t="shared" si="99"/>
        <v>0</v>
      </c>
      <c r="BU399" s="289">
        <f t="shared" si="99"/>
        <v>0</v>
      </c>
      <c r="BV399" s="289">
        <f t="shared" si="99"/>
        <v>0</v>
      </c>
      <c r="BW399" s="289">
        <f t="shared" si="99"/>
        <v>0</v>
      </c>
      <c r="BX399" s="289">
        <f t="shared" si="93"/>
        <v>0</v>
      </c>
      <c r="BY399" s="289">
        <f t="shared" si="91"/>
        <v>0</v>
      </c>
      <c r="CA399" s="289" t="e">
        <f>CA247-#REF!</f>
        <v>#REF!</v>
      </c>
      <c r="CB399" s="289">
        <f t="shared" si="92"/>
        <v>0</v>
      </c>
    </row>
    <row r="400" spans="13:80" hidden="1" x14ac:dyDescent="0.35">
      <c r="M400" s="289">
        <f t="shared" si="101"/>
        <v>0</v>
      </c>
      <c r="N400" s="289">
        <f t="shared" si="101"/>
        <v>0</v>
      </c>
      <c r="O400" s="289">
        <f t="shared" si="101"/>
        <v>0</v>
      </c>
      <c r="P400" s="289">
        <f t="shared" si="101"/>
        <v>0</v>
      </c>
      <c r="Q400" s="289">
        <f t="shared" si="101"/>
        <v>0</v>
      </c>
      <c r="R400" s="289">
        <f t="shared" si="101"/>
        <v>0</v>
      </c>
      <c r="S400" s="289">
        <f t="shared" si="101"/>
        <v>0</v>
      </c>
      <c r="T400" s="289">
        <f t="shared" si="101"/>
        <v>0</v>
      </c>
      <c r="U400" s="289">
        <f t="shared" si="101"/>
        <v>0</v>
      </c>
      <c r="V400" s="289">
        <f t="shared" si="101"/>
        <v>0</v>
      </c>
      <c r="W400" s="289">
        <f t="shared" si="101"/>
        <v>0</v>
      </c>
      <c r="X400" s="289">
        <f t="shared" si="101"/>
        <v>0</v>
      </c>
      <c r="Y400" s="289">
        <f t="shared" si="101"/>
        <v>0</v>
      </c>
      <c r="Z400" s="289">
        <f t="shared" si="101"/>
        <v>0</v>
      </c>
      <c r="AA400" s="289">
        <f t="shared" si="101"/>
        <v>0</v>
      </c>
      <c r="AB400" s="289">
        <f t="shared" si="101"/>
        <v>0</v>
      </c>
      <c r="AC400" s="289">
        <f t="shared" si="98"/>
        <v>0</v>
      </c>
      <c r="AD400" s="289">
        <f t="shared" si="98"/>
        <v>0</v>
      </c>
      <c r="AE400" s="289">
        <f t="shared" si="98"/>
        <v>0</v>
      </c>
      <c r="AF400" s="289">
        <f t="shared" si="98"/>
        <v>0</v>
      </c>
      <c r="AG400" s="289">
        <f t="shared" si="98"/>
        <v>0</v>
      </c>
      <c r="AH400" s="289">
        <f t="shared" si="98"/>
        <v>0</v>
      </c>
      <c r="AI400" s="289">
        <f t="shared" si="98"/>
        <v>0</v>
      </c>
      <c r="AJ400" s="289">
        <f t="shared" si="98"/>
        <v>0</v>
      </c>
      <c r="AK400" s="289">
        <f t="shared" si="98"/>
        <v>0</v>
      </c>
      <c r="AL400" s="289">
        <f t="shared" si="98"/>
        <v>0</v>
      </c>
      <c r="AM400" s="289">
        <f t="shared" si="98"/>
        <v>0</v>
      </c>
      <c r="AN400" s="289">
        <f t="shared" si="98"/>
        <v>0</v>
      </c>
      <c r="AO400" s="289">
        <f t="shared" si="98"/>
        <v>0</v>
      </c>
      <c r="AP400" s="289">
        <f t="shared" si="98"/>
        <v>0</v>
      </c>
      <c r="AQ400" s="289">
        <f t="shared" si="98"/>
        <v>0</v>
      </c>
      <c r="AR400" s="289">
        <f t="shared" si="98"/>
        <v>0</v>
      </c>
      <c r="AS400" s="289">
        <f t="shared" si="100"/>
        <v>0</v>
      </c>
      <c r="AT400" s="289">
        <f t="shared" si="100"/>
        <v>0</v>
      </c>
      <c r="AU400" s="289">
        <f t="shared" si="100"/>
        <v>0</v>
      </c>
      <c r="AV400" s="289">
        <f t="shared" si="100"/>
        <v>0</v>
      </c>
      <c r="AW400" s="289">
        <f t="shared" si="100"/>
        <v>0</v>
      </c>
      <c r="AX400" s="289">
        <f t="shared" si="100"/>
        <v>0</v>
      </c>
      <c r="AY400" s="289">
        <f t="shared" si="100"/>
        <v>0</v>
      </c>
      <c r="AZ400" s="289">
        <f t="shared" si="100"/>
        <v>0</v>
      </c>
      <c r="BA400" s="289">
        <f t="shared" si="100"/>
        <v>0</v>
      </c>
      <c r="BB400" s="289">
        <f t="shared" si="100"/>
        <v>0</v>
      </c>
      <c r="BC400" s="289">
        <f t="shared" si="100"/>
        <v>0</v>
      </c>
      <c r="BD400" s="289">
        <f t="shared" si="100"/>
        <v>0</v>
      </c>
      <c r="BE400" s="289">
        <f t="shared" si="100"/>
        <v>0</v>
      </c>
      <c r="BF400" s="289">
        <f t="shared" si="100"/>
        <v>0</v>
      </c>
      <c r="BG400" s="289">
        <f t="shared" si="100"/>
        <v>0</v>
      </c>
      <c r="BH400" s="289">
        <f t="shared" si="100"/>
        <v>0</v>
      </c>
      <c r="BI400" s="289">
        <f t="shared" si="99"/>
        <v>0</v>
      </c>
      <c r="BJ400" s="289">
        <f t="shared" si="99"/>
        <v>0</v>
      </c>
      <c r="BK400" s="289">
        <f t="shared" si="99"/>
        <v>0</v>
      </c>
      <c r="BL400" s="289">
        <f t="shared" si="99"/>
        <v>0</v>
      </c>
      <c r="BM400" s="289">
        <f t="shared" si="99"/>
        <v>0</v>
      </c>
      <c r="BN400" s="289">
        <f t="shared" si="99"/>
        <v>0</v>
      </c>
      <c r="BO400" s="289">
        <f t="shared" si="99"/>
        <v>0</v>
      </c>
      <c r="BP400" s="289">
        <f t="shared" si="99"/>
        <v>0</v>
      </c>
      <c r="BQ400" s="289">
        <f t="shared" si="99"/>
        <v>0</v>
      </c>
      <c r="BR400" s="289">
        <f t="shared" si="99"/>
        <v>0</v>
      </c>
      <c r="BS400" s="289">
        <f t="shared" si="99"/>
        <v>0</v>
      </c>
      <c r="BT400" s="289">
        <f t="shared" si="99"/>
        <v>0</v>
      </c>
      <c r="BU400" s="289">
        <f t="shared" si="99"/>
        <v>0</v>
      </c>
      <c r="BV400" s="289">
        <f t="shared" si="99"/>
        <v>0</v>
      </c>
      <c r="BW400" s="289">
        <f t="shared" si="99"/>
        <v>0</v>
      </c>
      <c r="BX400" s="289">
        <f t="shared" si="93"/>
        <v>0</v>
      </c>
      <c r="BY400" s="289">
        <f t="shared" si="91"/>
        <v>0</v>
      </c>
      <c r="CA400" s="289" t="e">
        <f>CA248-#REF!</f>
        <v>#REF!</v>
      </c>
      <c r="CB400" s="289">
        <f t="shared" si="92"/>
        <v>0</v>
      </c>
    </row>
    <row r="401" spans="13:80" hidden="1" x14ac:dyDescent="0.35">
      <c r="M401" s="289">
        <f t="shared" si="101"/>
        <v>0</v>
      </c>
      <c r="N401" s="289">
        <f t="shared" si="101"/>
        <v>0</v>
      </c>
      <c r="O401" s="289">
        <f t="shared" si="101"/>
        <v>0</v>
      </c>
      <c r="P401" s="289">
        <f t="shared" si="101"/>
        <v>0</v>
      </c>
      <c r="Q401" s="289">
        <f t="shared" si="101"/>
        <v>0</v>
      </c>
      <c r="R401" s="289">
        <f t="shared" si="101"/>
        <v>0</v>
      </c>
      <c r="S401" s="289">
        <f t="shared" si="101"/>
        <v>0</v>
      </c>
      <c r="T401" s="289">
        <f t="shared" si="101"/>
        <v>0</v>
      </c>
      <c r="U401" s="289">
        <f t="shared" si="101"/>
        <v>0</v>
      </c>
      <c r="V401" s="289">
        <f t="shared" si="101"/>
        <v>0</v>
      </c>
      <c r="W401" s="289">
        <f t="shared" si="101"/>
        <v>0</v>
      </c>
      <c r="X401" s="289">
        <f t="shared" si="101"/>
        <v>0</v>
      </c>
      <c r="Y401" s="289">
        <f t="shared" si="101"/>
        <v>0</v>
      </c>
      <c r="Z401" s="289">
        <f t="shared" si="101"/>
        <v>0</v>
      </c>
      <c r="AA401" s="289">
        <f t="shared" si="101"/>
        <v>0</v>
      </c>
      <c r="AB401" s="289">
        <f t="shared" si="101"/>
        <v>0</v>
      </c>
      <c r="AC401" s="289">
        <f t="shared" ref="AC401:AR408" si="102">AC249-CU249</f>
        <v>0</v>
      </c>
      <c r="AD401" s="289">
        <f t="shared" si="102"/>
        <v>0</v>
      </c>
      <c r="AE401" s="289">
        <f t="shared" si="102"/>
        <v>0</v>
      </c>
      <c r="AF401" s="289">
        <f t="shared" si="102"/>
        <v>0</v>
      </c>
      <c r="AG401" s="289">
        <f t="shared" si="102"/>
        <v>0</v>
      </c>
      <c r="AH401" s="289">
        <f t="shared" si="102"/>
        <v>0</v>
      </c>
      <c r="AI401" s="289">
        <f t="shared" si="102"/>
        <v>0</v>
      </c>
      <c r="AJ401" s="289">
        <f t="shared" si="102"/>
        <v>0</v>
      </c>
      <c r="AK401" s="289">
        <f t="shared" si="102"/>
        <v>0</v>
      </c>
      <c r="AL401" s="289">
        <f t="shared" si="102"/>
        <v>0</v>
      </c>
      <c r="AM401" s="289">
        <f t="shared" si="102"/>
        <v>0</v>
      </c>
      <c r="AN401" s="289">
        <f t="shared" si="102"/>
        <v>0</v>
      </c>
      <c r="AO401" s="289">
        <f t="shared" si="102"/>
        <v>0</v>
      </c>
      <c r="AP401" s="289">
        <f t="shared" si="102"/>
        <v>0</v>
      </c>
      <c r="AQ401" s="289">
        <f t="shared" si="102"/>
        <v>0</v>
      </c>
      <c r="AR401" s="289">
        <f t="shared" si="102"/>
        <v>0</v>
      </c>
      <c r="AS401" s="289">
        <f t="shared" si="100"/>
        <v>0</v>
      </c>
      <c r="AT401" s="289">
        <f t="shared" si="100"/>
        <v>0</v>
      </c>
      <c r="AU401" s="289">
        <f t="shared" si="100"/>
        <v>0</v>
      </c>
      <c r="AV401" s="289">
        <f t="shared" si="100"/>
        <v>0</v>
      </c>
      <c r="AW401" s="289">
        <f t="shared" si="100"/>
        <v>0</v>
      </c>
      <c r="AX401" s="289">
        <f t="shared" si="100"/>
        <v>0</v>
      </c>
      <c r="AY401" s="289">
        <f t="shared" si="100"/>
        <v>0</v>
      </c>
      <c r="AZ401" s="289">
        <f t="shared" si="100"/>
        <v>0</v>
      </c>
      <c r="BA401" s="289">
        <f t="shared" si="100"/>
        <v>0</v>
      </c>
      <c r="BB401" s="289">
        <f t="shared" si="100"/>
        <v>0</v>
      </c>
      <c r="BC401" s="289">
        <f t="shared" si="100"/>
        <v>0</v>
      </c>
      <c r="BD401" s="289">
        <f t="shared" si="100"/>
        <v>0</v>
      </c>
      <c r="BE401" s="289">
        <f t="shared" si="100"/>
        <v>0</v>
      </c>
      <c r="BF401" s="289">
        <f t="shared" si="100"/>
        <v>0</v>
      </c>
      <c r="BG401" s="289">
        <f t="shared" si="100"/>
        <v>0</v>
      </c>
      <c r="BH401" s="289">
        <f t="shared" si="100"/>
        <v>0</v>
      </c>
      <c r="BI401" s="289">
        <f t="shared" si="99"/>
        <v>0</v>
      </c>
      <c r="BJ401" s="289">
        <f t="shared" si="99"/>
        <v>0</v>
      </c>
      <c r="BK401" s="289">
        <f t="shared" si="99"/>
        <v>0</v>
      </c>
      <c r="BL401" s="289">
        <f t="shared" si="99"/>
        <v>0</v>
      </c>
      <c r="BM401" s="289">
        <f t="shared" si="99"/>
        <v>0</v>
      </c>
      <c r="BN401" s="289">
        <f t="shared" si="99"/>
        <v>0</v>
      </c>
      <c r="BO401" s="289">
        <f t="shared" si="99"/>
        <v>0</v>
      </c>
      <c r="BP401" s="289">
        <f t="shared" si="99"/>
        <v>0</v>
      </c>
      <c r="BQ401" s="289">
        <f t="shared" si="99"/>
        <v>0</v>
      </c>
      <c r="BR401" s="289">
        <f t="shared" si="99"/>
        <v>0</v>
      </c>
      <c r="BS401" s="289">
        <f t="shared" si="99"/>
        <v>0</v>
      </c>
      <c r="BT401" s="289">
        <f t="shared" si="99"/>
        <v>0</v>
      </c>
      <c r="BU401" s="289">
        <f t="shared" si="99"/>
        <v>0</v>
      </c>
      <c r="BV401" s="289">
        <f t="shared" si="99"/>
        <v>0</v>
      </c>
      <c r="BW401" s="289">
        <f t="shared" si="99"/>
        <v>0</v>
      </c>
      <c r="BX401" s="289">
        <f t="shared" si="93"/>
        <v>0</v>
      </c>
      <c r="BY401" s="289">
        <f t="shared" si="91"/>
        <v>0</v>
      </c>
      <c r="CA401" s="289" t="e">
        <f>CA249-#REF!</f>
        <v>#REF!</v>
      </c>
      <c r="CB401" s="289">
        <f t="shared" si="92"/>
        <v>0</v>
      </c>
    </row>
    <row r="402" spans="13:80" hidden="1" x14ac:dyDescent="0.35">
      <c r="M402" s="289">
        <f t="shared" si="101"/>
        <v>0</v>
      </c>
      <c r="N402" s="289">
        <f t="shared" si="101"/>
        <v>0</v>
      </c>
      <c r="O402" s="289">
        <f t="shared" si="101"/>
        <v>0</v>
      </c>
      <c r="P402" s="289">
        <f t="shared" si="101"/>
        <v>0</v>
      </c>
      <c r="Q402" s="289">
        <f t="shared" si="101"/>
        <v>0</v>
      </c>
      <c r="R402" s="289">
        <f t="shared" si="101"/>
        <v>0</v>
      </c>
      <c r="S402" s="289">
        <f t="shared" si="101"/>
        <v>0</v>
      </c>
      <c r="T402" s="289">
        <f t="shared" si="101"/>
        <v>0</v>
      </c>
      <c r="U402" s="289">
        <f t="shared" si="101"/>
        <v>0</v>
      </c>
      <c r="V402" s="289">
        <f t="shared" si="101"/>
        <v>0</v>
      </c>
      <c r="W402" s="289">
        <f t="shared" si="101"/>
        <v>0</v>
      </c>
      <c r="X402" s="289">
        <f t="shared" si="101"/>
        <v>0</v>
      </c>
      <c r="Y402" s="289">
        <f t="shared" si="101"/>
        <v>0</v>
      </c>
      <c r="Z402" s="289">
        <f t="shared" si="101"/>
        <v>0</v>
      </c>
      <c r="AA402" s="289">
        <f t="shared" si="101"/>
        <v>0</v>
      </c>
      <c r="AB402" s="289">
        <f t="shared" si="101"/>
        <v>0</v>
      </c>
      <c r="AC402" s="289">
        <f t="shared" si="102"/>
        <v>0</v>
      </c>
      <c r="AD402" s="289">
        <f t="shared" si="102"/>
        <v>0</v>
      </c>
      <c r="AE402" s="289">
        <f t="shared" si="102"/>
        <v>0</v>
      </c>
      <c r="AF402" s="289">
        <f t="shared" si="102"/>
        <v>0</v>
      </c>
      <c r="AG402" s="289">
        <f t="shared" si="102"/>
        <v>0</v>
      </c>
      <c r="AH402" s="289">
        <f t="shared" si="102"/>
        <v>0</v>
      </c>
      <c r="AI402" s="289">
        <f t="shared" si="102"/>
        <v>0</v>
      </c>
      <c r="AJ402" s="289">
        <f t="shared" si="102"/>
        <v>0</v>
      </c>
      <c r="AK402" s="289">
        <f t="shared" si="102"/>
        <v>0</v>
      </c>
      <c r="AL402" s="289">
        <f t="shared" si="102"/>
        <v>0</v>
      </c>
      <c r="AM402" s="289">
        <f t="shared" si="102"/>
        <v>0</v>
      </c>
      <c r="AN402" s="289">
        <f t="shared" si="102"/>
        <v>0</v>
      </c>
      <c r="AO402" s="289">
        <f t="shared" si="102"/>
        <v>0</v>
      </c>
      <c r="AP402" s="289">
        <f t="shared" si="102"/>
        <v>0</v>
      </c>
      <c r="AQ402" s="289">
        <f t="shared" si="102"/>
        <v>0</v>
      </c>
      <c r="AR402" s="289">
        <f t="shared" si="102"/>
        <v>0</v>
      </c>
      <c r="AS402" s="289">
        <f t="shared" si="100"/>
        <v>0</v>
      </c>
      <c r="AT402" s="289">
        <f t="shared" si="100"/>
        <v>0</v>
      </c>
      <c r="AU402" s="289">
        <f t="shared" si="100"/>
        <v>0</v>
      </c>
      <c r="AV402" s="289">
        <f t="shared" si="100"/>
        <v>0</v>
      </c>
      <c r="AW402" s="289">
        <f t="shared" si="100"/>
        <v>0</v>
      </c>
      <c r="AX402" s="289">
        <f t="shared" si="100"/>
        <v>0</v>
      </c>
      <c r="AY402" s="289">
        <f t="shared" si="100"/>
        <v>0</v>
      </c>
      <c r="AZ402" s="289">
        <f t="shared" si="100"/>
        <v>0</v>
      </c>
      <c r="BA402" s="289">
        <f t="shared" si="100"/>
        <v>0</v>
      </c>
      <c r="BB402" s="289">
        <f t="shared" si="100"/>
        <v>0</v>
      </c>
      <c r="BC402" s="289">
        <f t="shared" si="100"/>
        <v>0</v>
      </c>
      <c r="BD402" s="289">
        <f t="shared" si="100"/>
        <v>0</v>
      </c>
      <c r="BE402" s="289">
        <f t="shared" si="100"/>
        <v>0</v>
      </c>
      <c r="BF402" s="289">
        <f t="shared" si="100"/>
        <v>0</v>
      </c>
      <c r="BG402" s="289">
        <f t="shared" si="100"/>
        <v>0</v>
      </c>
      <c r="BH402" s="289">
        <f t="shared" si="100"/>
        <v>0</v>
      </c>
      <c r="BI402" s="289">
        <f t="shared" si="99"/>
        <v>0</v>
      </c>
      <c r="BJ402" s="289">
        <f t="shared" si="99"/>
        <v>0</v>
      </c>
      <c r="BK402" s="289">
        <f t="shared" si="99"/>
        <v>0</v>
      </c>
      <c r="BL402" s="289">
        <f t="shared" si="99"/>
        <v>0</v>
      </c>
      <c r="BM402" s="289">
        <f t="shared" si="99"/>
        <v>0</v>
      </c>
      <c r="BN402" s="289">
        <f t="shared" si="99"/>
        <v>0</v>
      </c>
      <c r="BO402" s="289">
        <f t="shared" si="99"/>
        <v>0</v>
      </c>
      <c r="BP402" s="289">
        <f t="shared" si="99"/>
        <v>0</v>
      </c>
      <c r="BQ402" s="289">
        <f t="shared" si="99"/>
        <v>0</v>
      </c>
      <c r="BR402" s="289">
        <f t="shared" si="99"/>
        <v>0</v>
      </c>
      <c r="BS402" s="289">
        <f t="shared" si="99"/>
        <v>0</v>
      </c>
      <c r="BT402" s="289">
        <f t="shared" si="99"/>
        <v>0</v>
      </c>
      <c r="BU402" s="289">
        <f t="shared" si="99"/>
        <v>0</v>
      </c>
      <c r="BV402" s="289">
        <f t="shared" si="99"/>
        <v>0</v>
      </c>
      <c r="BW402" s="289">
        <f t="shared" si="99"/>
        <v>0</v>
      </c>
      <c r="BX402" s="289">
        <f t="shared" si="93"/>
        <v>0</v>
      </c>
      <c r="BY402" s="289">
        <f t="shared" si="91"/>
        <v>0</v>
      </c>
      <c r="CA402" s="289" t="e">
        <f>CA250-#REF!</f>
        <v>#REF!</v>
      </c>
      <c r="CB402" s="289">
        <f t="shared" si="92"/>
        <v>0</v>
      </c>
    </row>
    <row r="403" spans="13:80" hidden="1" x14ac:dyDescent="0.35">
      <c r="M403" s="289">
        <f t="shared" si="101"/>
        <v>0</v>
      </c>
      <c r="N403" s="289">
        <f t="shared" si="101"/>
        <v>0</v>
      </c>
      <c r="O403" s="289">
        <f t="shared" si="101"/>
        <v>0</v>
      </c>
      <c r="P403" s="289">
        <f t="shared" si="101"/>
        <v>0</v>
      </c>
      <c r="Q403" s="289">
        <f t="shared" si="101"/>
        <v>0</v>
      </c>
      <c r="R403" s="289">
        <f t="shared" si="101"/>
        <v>0</v>
      </c>
      <c r="S403" s="289">
        <f t="shared" si="101"/>
        <v>0</v>
      </c>
      <c r="T403" s="289">
        <f t="shared" si="101"/>
        <v>0</v>
      </c>
      <c r="U403" s="289">
        <f t="shared" si="101"/>
        <v>0</v>
      </c>
      <c r="V403" s="289">
        <f t="shared" si="101"/>
        <v>0</v>
      </c>
      <c r="W403" s="289">
        <f t="shared" si="101"/>
        <v>0</v>
      </c>
      <c r="X403" s="289">
        <f t="shared" si="101"/>
        <v>0</v>
      </c>
      <c r="Y403" s="289">
        <f t="shared" si="101"/>
        <v>0</v>
      </c>
      <c r="Z403" s="289">
        <f t="shared" si="101"/>
        <v>0</v>
      </c>
      <c r="AA403" s="289">
        <f t="shared" si="101"/>
        <v>0</v>
      </c>
      <c r="AB403" s="289">
        <f t="shared" si="101"/>
        <v>0</v>
      </c>
      <c r="AC403" s="289">
        <f t="shared" si="102"/>
        <v>0</v>
      </c>
      <c r="AD403" s="289">
        <f t="shared" si="102"/>
        <v>0</v>
      </c>
      <c r="AE403" s="289">
        <f t="shared" si="102"/>
        <v>0</v>
      </c>
      <c r="AF403" s="289">
        <f t="shared" si="102"/>
        <v>0</v>
      </c>
      <c r="AG403" s="289">
        <f t="shared" si="102"/>
        <v>0</v>
      </c>
      <c r="AH403" s="289">
        <f t="shared" si="102"/>
        <v>0</v>
      </c>
      <c r="AI403" s="289">
        <f t="shared" si="102"/>
        <v>0</v>
      </c>
      <c r="AJ403" s="289">
        <f t="shared" si="102"/>
        <v>0</v>
      </c>
      <c r="AK403" s="289">
        <f t="shared" si="102"/>
        <v>0</v>
      </c>
      <c r="AL403" s="289">
        <f t="shared" si="102"/>
        <v>0</v>
      </c>
      <c r="AM403" s="289">
        <f t="shared" si="102"/>
        <v>0</v>
      </c>
      <c r="AN403" s="289">
        <f t="shared" si="102"/>
        <v>0</v>
      </c>
      <c r="AO403" s="289">
        <f t="shared" si="102"/>
        <v>0</v>
      </c>
      <c r="AP403" s="289">
        <f t="shared" si="102"/>
        <v>0</v>
      </c>
      <c r="AQ403" s="289">
        <f t="shared" si="102"/>
        <v>0</v>
      </c>
      <c r="AR403" s="289">
        <f t="shared" si="102"/>
        <v>0</v>
      </c>
      <c r="AS403" s="289">
        <f t="shared" si="100"/>
        <v>0</v>
      </c>
      <c r="AT403" s="289">
        <f t="shared" si="100"/>
        <v>0</v>
      </c>
      <c r="AU403" s="289">
        <f t="shared" si="100"/>
        <v>0</v>
      </c>
      <c r="AV403" s="289">
        <f t="shared" si="100"/>
        <v>0</v>
      </c>
      <c r="AW403" s="289">
        <f t="shared" si="100"/>
        <v>0</v>
      </c>
      <c r="AX403" s="289">
        <f t="shared" si="100"/>
        <v>0</v>
      </c>
      <c r="AY403" s="289">
        <f t="shared" si="100"/>
        <v>0</v>
      </c>
      <c r="AZ403" s="289">
        <f t="shared" si="100"/>
        <v>0</v>
      </c>
      <c r="BA403" s="289">
        <f t="shared" si="100"/>
        <v>0</v>
      </c>
      <c r="BB403" s="289">
        <f t="shared" si="100"/>
        <v>0</v>
      </c>
      <c r="BC403" s="289">
        <f t="shared" si="100"/>
        <v>0</v>
      </c>
      <c r="BD403" s="289">
        <f t="shared" si="100"/>
        <v>0</v>
      </c>
      <c r="BE403" s="289">
        <f t="shared" si="100"/>
        <v>0</v>
      </c>
      <c r="BF403" s="289">
        <f t="shared" si="100"/>
        <v>0</v>
      </c>
      <c r="BG403" s="289">
        <f t="shared" si="100"/>
        <v>0</v>
      </c>
      <c r="BH403" s="289">
        <f t="shared" si="100"/>
        <v>0</v>
      </c>
      <c r="BI403" s="289">
        <f t="shared" si="99"/>
        <v>0</v>
      </c>
      <c r="BJ403" s="289">
        <f t="shared" si="99"/>
        <v>0</v>
      </c>
      <c r="BK403" s="289">
        <f t="shared" si="99"/>
        <v>0</v>
      </c>
      <c r="BL403" s="289">
        <f t="shared" si="99"/>
        <v>0</v>
      </c>
      <c r="BM403" s="289">
        <f t="shared" si="99"/>
        <v>0</v>
      </c>
      <c r="BN403" s="289">
        <f t="shared" si="99"/>
        <v>0</v>
      </c>
      <c r="BO403" s="289">
        <f t="shared" si="99"/>
        <v>0</v>
      </c>
      <c r="BP403" s="289">
        <f t="shared" si="99"/>
        <v>0</v>
      </c>
      <c r="BQ403" s="289">
        <f t="shared" si="99"/>
        <v>0</v>
      </c>
      <c r="BR403" s="289">
        <f t="shared" si="99"/>
        <v>0</v>
      </c>
      <c r="BS403" s="289">
        <f t="shared" si="99"/>
        <v>0</v>
      </c>
      <c r="BT403" s="289">
        <f t="shared" si="99"/>
        <v>0</v>
      </c>
      <c r="BU403" s="289">
        <f t="shared" si="99"/>
        <v>0</v>
      </c>
      <c r="BV403" s="289">
        <f t="shared" si="99"/>
        <v>0</v>
      </c>
      <c r="BW403" s="289">
        <f t="shared" si="99"/>
        <v>0</v>
      </c>
      <c r="BX403" s="289">
        <f t="shared" si="93"/>
        <v>0</v>
      </c>
      <c r="BY403" s="289">
        <f t="shared" si="91"/>
        <v>0</v>
      </c>
      <c r="CA403" s="289" t="e">
        <f>CA251-#REF!</f>
        <v>#REF!</v>
      </c>
      <c r="CB403" s="289">
        <f t="shared" si="92"/>
        <v>0</v>
      </c>
    </row>
    <row r="404" spans="13:80" hidden="1" x14ac:dyDescent="0.35">
      <c r="M404" s="289">
        <f t="shared" si="101"/>
        <v>0</v>
      </c>
      <c r="N404" s="289">
        <f t="shared" si="101"/>
        <v>0</v>
      </c>
      <c r="O404" s="289">
        <f t="shared" si="101"/>
        <v>0</v>
      </c>
      <c r="P404" s="289">
        <f t="shared" si="101"/>
        <v>0</v>
      </c>
      <c r="Q404" s="289">
        <f t="shared" si="101"/>
        <v>0</v>
      </c>
      <c r="R404" s="289">
        <f t="shared" si="101"/>
        <v>0</v>
      </c>
      <c r="S404" s="289">
        <f t="shared" si="101"/>
        <v>0</v>
      </c>
      <c r="T404" s="289">
        <f t="shared" si="101"/>
        <v>0</v>
      </c>
      <c r="U404" s="289">
        <f t="shared" si="101"/>
        <v>0</v>
      </c>
      <c r="V404" s="289">
        <f t="shared" si="101"/>
        <v>0</v>
      </c>
      <c r="W404" s="289">
        <f t="shared" si="101"/>
        <v>0</v>
      </c>
      <c r="X404" s="289">
        <f t="shared" si="101"/>
        <v>0</v>
      </c>
      <c r="Y404" s="289">
        <f t="shared" si="101"/>
        <v>0</v>
      </c>
      <c r="Z404" s="289">
        <f t="shared" si="101"/>
        <v>0</v>
      </c>
      <c r="AA404" s="289">
        <f t="shared" si="101"/>
        <v>0</v>
      </c>
      <c r="AB404" s="289">
        <f t="shared" si="101"/>
        <v>0</v>
      </c>
      <c r="AC404" s="289">
        <f t="shared" si="102"/>
        <v>0</v>
      </c>
      <c r="AD404" s="289">
        <f t="shared" si="102"/>
        <v>0</v>
      </c>
      <c r="AE404" s="289">
        <f t="shared" si="102"/>
        <v>0</v>
      </c>
      <c r="AF404" s="289">
        <f t="shared" si="102"/>
        <v>0</v>
      </c>
      <c r="AG404" s="289">
        <f t="shared" si="102"/>
        <v>0</v>
      </c>
      <c r="AH404" s="289">
        <f t="shared" si="102"/>
        <v>0</v>
      </c>
      <c r="AI404" s="289">
        <f t="shared" si="102"/>
        <v>0</v>
      </c>
      <c r="AJ404" s="289">
        <f t="shared" si="102"/>
        <v>0</v>
      </c>
      <c r="AK404" s="289">
        <f t="shared" si="102"/>
        <v>0</v>
      </c>
      <c r="AL404" s="289">
        <f t="shared" si="102"/>
        <v>0</v>
      </c>
      <c r="AM404" s="289">
        <f t="shared" si="102"/>
        <v>0</v>
      </c>
      <c r="AN404" s="289">
        <f t="shared" si="102"/>
        <v>0</v>
      </c>
      <c r="AO404" s="289">
        <f t="shared" si="102"/>
        <v>0</v>
      </c>
      <c r="AP404" s="289">
        <f t="shared" si="102"/>
        <v>0</v>
      </c>
      <c r="AQ404" s="289">
        <f t="shared" si="102"/>
        <v>0</v>
      </c>
      <c r="AR404" s="289">
        <f t="shared" si="102"/>
        <v>0</v>
      </c>
      <c r="AS404" s="289">
        <f t="shared" si="100"/>
        <v>0</v>
      </c>
      <c r="AT404" s="289">
        <f t="shared" si="100"/>
        <v>0</v>
      </c>
      <c r="AU404" s="289">
        <f t="shared" si="100"/>
        <v>0</v>
      </c>
      <c r="AV404" s="289">
        <f t="shared" si="100"/>
        <v>0</v>
      </c>
      <c r="AW404" s="289">
        <f t="shared" si="100"/>
        <v>0</v>
      </c>
      <c r="AX404" s="289">
        <f t="shared" si="100"/>
        <v>0</v>
      </c>
      <c r="AY404" s="289">
        <f t="shared" si="100"/>
        <v>0</v>
      </c>
      <c r="AZ404" s="289">
        <f t="shared" si="100"/>
        <v>0</v>
      </c>
      <c r="BA404" s="289">
        <f t="shared" si="100"/>
        <v>0</v>
      </c>
      <c r="BB404" s="289">
        <f t="shared" si="100"/>
        <v>0</v>
      </c>
      <c r="BC404" s="289">
        <f t="shared" si="100"/>
        <v>0</v>
      </c>
      <c r="BD404" s="289">
        <f t="shared" si="100"/>
        <v>0</v>
      </c>
      <c r="BE404" s="289">
        <f t="shared" si="100"/>
        <v>0</v>
      </c>
      <c r="BF404" s="289">
        <f t="shared" si="100"/>
        <v>0</v>
      </c>
      <c r="BG404" s="289">
        <f t="shared" si="100"/>
        <v>0</v>
      </c>
      <c r="BH404" s="289">
        <f t="shared" si="100"/>
        <v>0</v>
      </c>
      <c r="BI404" s="289">
        <f t="shared" si="99"/>
        <v>0</v>
      </c>
      <c r="BJ404" s="289">
        <f t="shared" si="99"/>
        <v>0</v>
      </c>
      <c r="BK404" s="289">
        <f t="shared" si="99"/>
        <v>0</v>
      </c>
      <c r="BL404" s="289">
        <f t="shared" si="99"/>
        <v>0</v>
      </c>
      <c r="BM404" s="289">
        <f t="shared" si="99"/>
        <v>0</v>
      </c>
      <c r="BN404" s="289">
        <f t="shared" si="99"/>
        <v>0</v>
      </c>
      <c r="BO404" s="289">
        <f t="shared" si="99"/>
        <v>0</v>
      </c>
      <c r="BP404" s="289">
        <f t="shared" si="99"/>
        <v>0</v>
      </c>
      <c r="BQ404" s="289">
        <f t="shared" si="99"/>
        <v>0</v>
      </c>
      <c r="BR404" s="289">
        <f t="shared" si="99"/>
        <v>0</v>
      </c>
      <c r="BS404" s="289">
        <f t="shared" si="99"/>
        <v>0</v>
      </c>
      <c r="BT404" s="289">
        <f t="shared" si="99"/>
        <v>0</v>
      </c>
      <c r="BU404" s="289">
        <f t="shared" si="99"/>
        <v>0</v>
      </c>
      <c r="BV404" s="289">
        <f t="shared" si="99"/>
        <v>0</v>
      </c>
      <c r="BW404" s="289">
        <f t="shared" si="99"/>
        <v>0</v>
      </c>
      <c r="BX404" s="289">
        <f t="shared" si="93"/>
        <v>0</v>
      </c>
      <c r="BY404" s="289">
        <f t="shared" si="91"/>
        <v>0</v>
      </c>
      <c r="CA404" s="289" t="e">
        <f>CA252-#REF!</f>
        <v>#REF!</v>
      </c>
      <c r="CB404" s="289">
        <f t="shared" si="92"/>
        <v>0</v>
      </c>
    </row>
    <row r="405" spans="13:80" hidden="1" x14ac:dyDescent="0.35">
      <c r="M405" s="289">
        <f t="shared" si="101"/>
        <v>0</v>
      </c>
      <c r="N405" s="289">
        <f t="shared" si="101"/>
        <v>0</v>
      </c>
      <c r="O405" s="289">
        <f t="shared" si="101"/>
        <v>0</v>
      </c>
      <c r="P405" s="289">
        <f t="shared" si="101"/>
        <v>0</v>
      </c>
      <c r="Q405" s="289">
        <f t="shared" si="101"/>
        <v>0</v>
      </c>
      <c r="R405" s="289">
        <f t="shared" si="101"/>
        <v>0</v>
      </c>
      <c r="S405" s="289">
        <f t="shared" si="101"/>
        <v>0</v>
      </c>
      <c r="T405" s="289">
        <f t="shared" si="101"/>
        <v>0</v>
      </c>
      <c r="U405" s="289">
        <f t="shared" si="101"/>
        <v>0</v>
      </c>
      <c r="V405" s="289">
        <f t="shared" si="101"/>
        <v>0</v>
      </c>
      <c r="W405" s="289">
        <f t="shared" si="101"/>
        <v>0</v>
      </c>
      <c r="X405" s="289">
        <f t="shared" si="101"/>
        <v>0</v>
      </c>
      <c r="Y405" s="289">
        <f t="shared" si="101"/>
        <v>0</v>
      </c>
      <c r="Z405" s="289">
        <f t="shared" si="101"/>
        <v>0</v>
      </c>
      <c r="AA405" s="289">
        <f t="shared" si="101"/>
        <v>0</v>
      </c>
      <c r="AB405" s="289">
        <f t="shared" si="101"/>
        <v>0</v>
      </c>
      <c r="AC405" s="289">
        <f t="shared" si="102"/>
        <v>0</v>
      </c>
      <c r="AD405" s="289">
        <f t="shared" si="102"/>
        <v>0</v>
      </c>
      <c r="AE405" s="289">
        <f t="shared" si="102"/>
        <v>0</v>
      </c>
      <c r="AF405" s="289">
        <f t="shared" si="102"/>
        <v>0</v>
      </c>
      <c r="AG405" s="289">
        <f t="shared" si="102"/>
        <v>0</v>
      </c>
      <c r="AH405" s="289">
        <f t="shared" si="102"/>
        <v>0</v>
      </c>
      <c r="AI405" s="289">
        <f t="shared" si="102"/>
        <v>0</v>
      </c>
      <c r="AJ405" s="289">
        <f t="shared" si="102"/>
        <v>0</v>
      </c>
      <c r="AK405" s="289">
        <f t="shared" si="102"/>
        <v>0</v>
      </c>
      <c r="AL405" s="289">
        <f t="shared" si="102"/>
        <v>0</v>
      </c>
      <c r="AM405" s="289">
        <f t="shared" si="102"/>
        <v>0</v>
      </c>
      <c r="AN405" s="289">
        <f t="shared" si="102"/>
        <v>0</v>
      </c>
      <c r="AO405" s="289">
        <f t="shared" si="102"/>
        <v>0</v>
      </c>
      <c r="AP405" s="289">
        <f t="shared" si="102"/>
        <v>0</v>
      </c>
      <c r="AQ405" s="289">
        <f t="shared" si="102"/>
        <v>0</v>
      </c>
      <c r="AR405" s="289">
        <f t="shared" si="102"/>
        <v>0</v>
      </c>
      <c r="AS405" s="289">
        <f t="shared" si="100"/>
        <v>0</v>
      </c>
      <c r="AT405" s="289">
        <f t="shared" si="100"/>
        <v>0</v>
      </c>
      <c r="AU405" s="289">
        <f t="shared" si="100"/>
        <v>0</v>
      </c>
      <c r="AV405" s="289">
        <f t="shared" si="100"/>
        <v>0</v>
      </c>
      <c r="AW405" s="289">
        <f t="shared" si="100"/>
        <v>0</v>
      </c>
      <c r="AX405" s="289">
        <f t="shared" si="100"/>
        <v>0</v>
      </c>
      <c r="AY405" s="289">
        <f t="shared" si="100"/>
        <v>0</v>
      </c>
      <c r="AZ405" s="289">
        <f t="shared" si="100"/>
        <v>0</v>
      </c>
      <c r="BA405" s="289">
        <f t="shared" si="100"/>
        <v>0</v>
      </c>
      <c r="BB405" s="289">
        <f t="shared" si="100"/>
        <v>0</v>
      </c>
      <c r="BC405" s="289">
        <f t="shared" si="100"/>
        <v>0</v>
      </c>
      <c r="BD405" s="289">
        <f t="shared" si="100"/>
        <v>0</v>
      </c>
      <c r="BE405" s="289">
        <f t="shared" si="100"/>
        <v>0</v>
      </c>
      <c r="BF405" s="289">
        <f t="shared" si="100"/>
        <v>0</v>
      </c>
      <c r="BG405" s="289">
        <f t="shared" si="100"/>
        <v>0</v>
      </c>
      <c r="BH405" s="289">
        <f t="shared" ref="BH405:BW408" si="103">BH253-DZ253</f>
        <v>0</v>
      </c>
      <c r="BI405" s="289">
        <f t="shared" si="103"/>
        <v>0</v>
      </c>
      <c r="BJ405" s="289">
        <f t="shared" si="103"/>
        <v>0</v>
      </c>
      <c r="BK405" s="289">
        <f t="shared" si="103"/>
        <v>0</v>
      </c>
      <c r="BL405" s="289">
        <f t="shared" si="103"/>
        <v>0</v>
      </c>
      <c r="BM405" s="289">
        <f t="shared" si="103"/>
        <v>0</v>
      </c>
      <c r="BN405" s="289">
        <f t="shared" si="103"/>
        <v>0</v>
      </c>
      <c r="BO405" s="289">
        <f t="shared" si="103"/>
        <v>0</v>
      </c>
      <c r="BP405" s="289">
        <f t="shared" si="103"/>
        <v>0</v>
      </c>
      <c r="BQ405" s="289">
        <f t="shared" si="103"/>
        <v>0</v>
      </c>
      <c r="BR405" s="289">
        <f t="shared" si="103"/>
        <v>0</v>
      </c>
      <c r="BS405" s="289">
        <f t="shared" si="103"/>
        <v>0</v>
      </c>
      <c r="BT405" s="289">
        <f t="shared" si="103"/>
        <v>0</v>
      </c>
      <c r="BU405" s="289">
        <f t="shared" si="103"/>
        <v>0</v>
      </c>
      <c r="BV405" s="289">
        <f t="shared" si="103"/>
        <v>0</v>
      </c>
      <c r="BW405" s="289">
        <f t="shared" si="103"/>
        <v>0</v>
      </c>
      <c r="BX405" s="289">
        <f t="shared" si="93"/>
        <v>0</v>
      </c>
      <c r="BY405" s="289">
        <f t="shared" si="91"/>
        <v>0</v>
      </c>
      <c r="CA405" s="289" t="e">
        <f>CA253-#REF!</f>
        <v>#REF!</v>
      </c>
      <c r="CB405" s="289">
        <f t="shared" si="92"/>
        <v>0</v>
      </c>
    </row>
    <row r="406" spans="13:80" hidden="1" x14ac:dyDescent="0.35">
      <c r="M406" s="289">
        <f t="shared" si="101"/>
        <v>0</v>
      </c>
      <c r="N406" s="289">
        <f t="shared" si="101"/>
        <v>0</v>
      </c>
      <c r="O406" s="289">
        <f t="shared" si="101"/>
        <v>0</v>
      </c>
      <c r="P406" s="289">
        <f t="shared" si="101"/>
        <v>0</v>
      </c>
      <c r="Q406" s="289">
        <f t="shared" si="101"/>
        <v>0</v>
      </c>
      <c r="R406" s="289">
        <f t="shared" si="101"/>
        <v>0</v>
      </c>
      <c r="S406" s="289">
        <f t="shared" si="101"/>
        <v>0</v>
      </c>
      <c r="T406" s="289">
        <f t="shared" si="101"/>
        <v>0</v>
      </c>
      <c r="U406" s="289">
        <f t="shared" si="101"/>
        <v>0</v>
      </c>
      <c r="V406" s="289">
        <f t="shared" si="101"/>
        <v>0</v>
      </c>
      <c r="W406" s="289">
        <f t="shared" si="101"/>
        <v>0</v>
      </c>
      <c r="X406" s="289">
        <f t="shared" si="101"/>
        <v>0</v>
      </c>
      <c r="Y406" s="289">
        <f t="shared" si="101"/>
        <v>0</v>
      </c>
      <c r="Z406" s="289">
        <f t="shared" si="101"/>
        <v>0</v>
      </c>
      <c r="AA406" s="289">
        <f t="shared" si="101"/>
        <v>0</v>
      </c>
      <c r="AB406" s="289">
        <f t="shared" si="101"/>
        <v>0</v>
      </c>
      <c r="AC406" s="289">
        <f t="shared" si="102"/>
        <v>0</v>
      </c>
      <c r="AD406" s="289">
        <f t="shared" si="102"/>
        <v>0</v>
      </c>
      <c r="AE406" s="289">
        <f t="shared" si="102"/>
        <v>0</v>
      </c>
      <c r="AF406" s="289">
        <f t="shared" si="102"/>
        <v>0</v>
      </c>
      <c r="AG406" s="289">
        <f t="shared" si="102"/>
        <v>0</v>
      </c>
      <c r="AH406" s="289">
        <f t="shared" si="102"/>
        <v>0</v>
      </c>
      <c r="AI406" s="289">
        <f t="shared" si="102"/>
        <v>0</v>
      </c>
      <c r="AJ406" s="289">
        <f t="shared" si="102"/>
        <v>0</v>
      </c>
      <c r="AK406" s="289">
        <f t="shared" si="102"/>
        <v>0</v>
      </c>
      <c r="AL406" s="289">
        <f t="shared" si="102"/>
        <v>0</v>
      </c>
      <c r="AM406" s="289">
        <f t="shared" si="102"/>
        <v>0</v>
      </c>
      <c r="AN406" s="289">
        <f t="shared" si="102"/>
        <v>0</v>
      </c>
      <c r="AO406" s="289">
        <f t="shared" si="102"/>
        <v>0</v>
      </c>
      <c r="AP406" s="289">
        <f t="shared" si="102"/>
        <v>0</v>
      </c>
      <c r="AQ406" s="289">
        <f t="shared" si="102"/>
        <v>0</v>
      </c>
      <c r="AR406" s="289">
        <f t="shared" si="102"/>
        <v>0</v>
      </c>
      <c r="AS406" s="289">
        <f t="shared" ref="AS406:BG408" si="104">AS254-DK254</f>
        <v>0</v>
      </c>
      <c r="AT406" s="289">
        <f t="shared" si="104"/>
        <v>0</v>
      </c>
      <c r="AU406" s="289">
        <f t="shared" si="104"/>
        <v>0</v>
      </c>
      <c r="AV406" s="289">
        <f t="shared" si="104"/>
        <v>0</v>
      </c>
      <c r="AW406" s="289">
        <f t="shared" si="104"/>
        <v>0</v>
      </c>
      <c r="AX406" s="289">
        <f t="shared" si="104"/>
        <v>0</v>
      </c>
      <c r="AY406" s="289">
        <f t="shared" si="104"/>
        <v>0</v>
      </c>
      <c r="AZ406" s="289">
        <f t="shared" si="104"/>
        <v>0</v>
      </c>
      <c r="BA406" s="289">
        <f t="shared" si="104"/>
        <v>0</v>
      </c>
      <c r="BB406" s="289">
        <f t="shared" si="104"/>
        <v>0</v>
      </c>
      <c r="BC406" s="289">
        <f t="shared" si="104"/>
        <v>0</v>
      </c>
      <c r="BD406" s="289">
        <f t="shared" si="104"/>
        <v>0</v>
      </c>
      <c r="BE406" s="289">
        <f t="shared" si="104"/>
        <v>0</v>
      </c>
      <c r="BF406" s="289">
        <f t="shared" si="104"/>
        <v>0</v>
      </c>
      <c r="BG406" s="289">
        <f t="shared" si="104"/>
        <v>0</v>
      </c>
      <c r="BH406" s="289">
        <f t="shared" si="103"/>
        <v>0</v>
      </c>
      <c r="BI406" s="289">
        <f t="shared" si="103"/>
        <v>0</v>
      </c>
      <c r="BJ406" s="289">
        <f t="shared" si="103"/>
        <v>0</v>
      </c>
      <c r="BK406" s="289">
        <f t="shared" si="103"/>
        <v>0</v>
      </c>
      <c r="BL406" s="289">
        <f t="shared" si="103"/>
        <v>0</v>
      </c>
      <c r="BM406" s="289">
        <f t="shared" si="103"/>
        <v>0</v>
      </c>
      <c r="BN406" s="289">
        <f t="shared" si="103"/>
        <v>0</v>
      </c>
      <c r="BO406" s="289">
        <f t="shared" si="103"/>
        <v>0</v>
      </c>
      <c r="BP406" s="289">
        <f t="shared" si="103"/>
        <v>0</v>
      </c>
      <c r="BQ406" s="289">
        <f t="shared" si="103"/>
        <v>0</v>
      </c>
      <c r="BR406" s="289">
        <f t="shared" si="103"/>
        <v>0</v>
      </c>
      <c r="BS406" s="289">
        <f t="shared" si="103"/>
        <v>0</v>
      </c>
      <c r="BT406" s="289">
        <f t="shared" si="103"/>
        <v>0</v>
      </c>
      <c r="BU406" s="289">
        <f t="shared" si="103"/>
        <v>0</v>
      </c>
      <c r="BV406" s="289">
        <f t="shared" si="103"/>
        <v>0</v>
      </c>
      <c r="BW406" s="289">
        <f t="shared" si="103"/>
        <v>0</v>
      </c>
      <c r="BX406" s="289">
        <f t="shared" si="93"/>
        <v>0</v>
      </c>
      <c r="BY406" s="289">
        <f t="shared" si="91"/>
        <v>0</v>
      </c>
      <c r="CA406" s="289" t="e">
        <f>CA254-#REF!</f>
        <v>#REF!</v>
      </c>
      <c r="CB406" s="289">
        <f t="shared" si="92"/>
        <v>0</v>
      </c>
    </row>
    <row r="407" spans="13:80" hidden="1" x14ac:dyDescent="0.35">
      <c r="M407" s="289">
        <f t="shared" si="101"/>
        <v>0</v>
      </c>
      <c r="N407" s="289">
        <f t="shared" si="101"/>
        <v>0</v>
      </c>
      <c r="O407" s="289">
        <f t="shared" si="101"/>
        <v>0</v>
      </c>
      <c r="P407" s="289">
        <f t="shared" si="101"/>
        <v>0</v>
      </c>
      <c r="Q407" s="289">
        <f t="shared" si="101"/>
        <v>0</v>
      </c>
      <c r="R407" s="289">
        <f t="shared" si="101"/>
        <v>0</v>
      </c>
      <c r="S407" s="289">
        <f t="shared" si="101"/>
        <v>0</v>
      </c>
      <c r="T407" s="289">
        <f t="shared" si="101"/>
        <v>0</v>
      </c>
      <c r="U407" s="289">
        <f t="shared" si="101"/>
        <v>0</v>
      </c>
      <c r="V407" s="289">
        <f t="shared" si="101"/>
        <v>0</v>
      </c>
      <c r="W407" s="289">
        <f t="shared" si="101"/>
        <v>0</v>
      </c>
      <c r="X407" s="289">
        <f t="shared" si="101"/>
        <v>0</v>
      </c>
      <c r="Y407" s="289">
        <f t="shared" si="101"/>
        <v>0</v>
      </c>
      <c r="Z407" s="289">
        <f t="shared" si="101"/>
        <v>0</v>
      </c>
      <c r="AA407" s="289">
        <f t="shared" si="101"/>
        <v>0</v>
      </c>
      <c r="AB407" s="289">
        <f t="shared" si="101"/>
        <v>0</v>
      </c>
      <c r="AC407" s="289">
        <f t="shared" si="102"/>
        <v>0</v>
      </c>
      <c r="AD407" s="289">
        <f t="shared" si="102"/>
        <v>0</v>
      </c>
      <c r="AE407" s="289">
        <f t="shared" si="102"/>
        <v>0</v>
      </c>
      <c r="AF407" s="289">
        <f t="shared" si="102"/>
        <v>0</v>
      </c>
      <c r="AG407" s="289">
        <f t="shared" si="102"/>
        <v>0</v>
      </c>
      <c r="AH407" s="289">
        <f t="shared" si="102"/>
        <v>0</v>
      </c>
      <c r="AI407" s="289">
        <f t="shared" si="102"/>
        <v>0</v>
      </c>
      <c r="AJ407" s="289">
        <f t="shared" si="102"/>
        <v>0</v>
      </c>
      <c r="AK407" s="289">
        <f t="shared" si="102"/>
        <v>0</v>
      </c>
      <c r="AL407" s="289">
        <f t="shared" si="102"/>
        <v>0</v>
      </c>
      <c r="AM407" s="289">
        <f t="shared" si="102"/>
        <v>0</v>
      </c>
      <c r="AN407" s="289">
        <f t="shared" si="102"/>
        <v>0</v>
      </c>
      <c r="AO407" s="289">
        <f t="shared" si="102"/>
        <v>0</v>
      </c>
      <c r="AP407" s="289">
        <f t="shared" si="102"/>
        <v>0</v>
      </c>
      <c r="AQ407" s="289">
        <f t="shared" si="102"/>
        <v>0</v>
      </c>
      <c r="AR407" s="289">
        <f t="shared" si="102"/>
        <v>0</v>
      </c>
      <c r="AS407" s="289">
        <f t="shared" si="104"/>
        <v>0</v>
      </c>
      <c r="AT407" s="289">
        <f t="shared" si="104"/>
        <v>0</v>
      </c>
      <c r="AU407" s="289">
        <f t="shared" si="104"/>
        <v>0</v>
      </c>
      <c r="AV407" s="289">
        <f t="shared" si="104"/>
        <v>0</v>
      </c>
      <c r="AW407" s="289">
        <f t="shared" si="104"/>
        <v>0</v>
      </c>
      <c r="AX407" s="289">
        <f t="shared" si="104"/>
        <v>0</v>
      </c>
      <c r="AY407" s="289">
        <f t="shared" si="104"/>
        <v>0</v>
      </c>
      <c r="AZ407" s="289">
        <f t="shared" si="104"/>
        <v>0</v>
      </c>
      <c r="BA407" s="289">
        <f t="shared" si="104"/>
        <v>0</v>
      </c>
      <c r="BB407" s="289">
        <f t="shared" si="104"/>
        <v>0</v>
      </c>
      <c r="BC407" s="289">
        <f t="shared" si="104"/>
        <v>0</v>
      </c>
      <c r="BD407" s="289">
        <f t="shared" si="104"/>
        <v>0</v>
      </c>
      <c r="BE407" s="289">
        <f t="shared" si="104"/>
        <v>0</v>
      </c>
      <c r="BF407" s="289">
        <f t="shared" si="104"/>
        <v>0</v>
      </c>
      <c r="BG407" s="289">
        <f t="shared" si="104"/>
        <v>0</v>
      </c>
      <c r="BH407" s="289">
        <f t="shared" si="103"/>
        <v>0</v>
      </c>
      <c r="BI407" s="289">
        <f t="shared" si="103"/>
        <v>0</v>
      </c>
      <c r="BJ407" s="289">
        <f t="shared" si="103"/>
        <v>0</v>
      </c>
      <c r="BK407" s="289">
        <f t="shared" si="103"/>
        <v>0</v>
      </c>
      <c r="BL407" s="289">
        <f t="shared" si="103"/>
        <v>0</v>
      </c>
      <c r="BM407" s="289">
        <f t="shared" si="103"/>
        <v>0</v>
      </c>
      <c r="BN407" s="289">
        <f t="shared" si="103"/>
        <v>0</v>
      </c>
      <c r="BO407" s="289">
        <f t="shared" si="103"/>
        <v>0</v>
      </c>
      <c r="BP407" s="289">
        <f t="shared" si="103"/>
        <v>0</v>
      </c>
      <c r="BQ407" s="289">
        <f t="shared" si="103"/>
        <v>0</v>
      </c>
      <c r="BR407" s="289">
        <f t="shared" si="103"/>
        <v>0</v>
      </c>
      <c r="BS407" s="289">
        <f t="shared" si="103"/>
        <v>0</v>
      </c>
      <c r="BT407" s="289">
        <f t="shared" si="103"/>
        <v>0</v>
      </c>
      <c r="BU407" s="289">
        <f t="shared" si="103"/>
        <v>0</v>
      </c>
      <c r="BV407" s="289">
        <f t="shared" si="103"/>
        <v>0</v>
      </c>
      <c r="BW407" s="289">
        <f t="shared" si="103"/>
        <v>0</v>
      </c>
      <c r="BX407" s="289">
        <f t="shared" si="93"/>
        <v>0</v>
      </c>
      <c r="BY407" s="289">
        <f t="shared" si="91"/>
        <v>0</v>
      </c>
      <c r="CA407" s="289" t="e">
        <f>CA255-#REF!</f>
        <v>#REF!</v>
      </c>
      <c r="CB407" s="289">
        <f t="shared" si="92"/>
        <v>0</v>
      </c>
    </row>
    <row r="408" spans="13:80" hidden="1" x14ac:dyDescent="0.35">
      <c r="M408" s="289">
        <f t="shared" si="101"/>
        <v>0</v>
      </c>
      <c r="N408" s="289">
        <f t="shared" si="101"/>
        <v>0</v>
      </c>
      <c r="O408" s="289">
        <f t="shared" si="101"/>
        <v>0</v>
      </c>
      <c r="P408" s="289">
        <f t="shared" si="101"/>
        <v>0</v>
      </c>
      <c r="Q408" s="289">
        <f t="shared" si="101"/>
        <v>0</v>
      </c>
      <c r="R408" s="289">
        <f t="shared" si="101"/>
        <v>0</v>
      </c>
      <c r="S408" s="289">
        <f t="shared" si="101"/>
        <v>0</v>
      </c>
      <c r="T408" s="289">
        <f t="shared" si="101"/>
        <v>0</v>
      </c>
      <c r="U408" s="289">
        <f t="shared" si="101"/>
        <v>0</v>
      </c>
      <c r="V408" s="289">
        <f t="shared" si="101"/>
        <v>0</v>
      </c>
      <c r="W408" s="289">
        <f t="shared" si="101"/>
        <v>0</v>
      </c>
      <c r="X408" s="289">
        <f t="shared" si="101"/>
        <v>0</v>
      </c>
      <c r="Y408" s="289">
        <f t="shared" si="101"/>
        <v>0</v>
      </c>
      <c r="Z408" s="289">
        <f t="shared" si="101"/>
        <v>0</v>
      </c>
      <c r="AA408" s="289">
        <f t="shared" si="101"/>
        <v>0</v>
      </c>
      <c r="AB408" s="289">
        <f t="shared" si="101"/>
        <v>0</v>
      </c>
      <c r="AC408" s="289">
        <f t="shared" si="102"/>
        <v>0</v>
      </c>
      <c r="AD408" s="289">
        <f t="shared" si="102"/>
        <v>0</v>
      </c>
      <c r="AE408" s="289">
        <f t="shared" si="102"/>
        <v>0</v>
      </c>
      <c r="AF408" s="289">
        <f t="shared" si="102"/>
        <v>0</v>
      </c>
      <c r="AG408" s="289">
        <f t="shared" si="102"/>
        <v>0</v>
      </c>
      <c r="AH408" s="289">
        <f t="shared" si="102"/>
        <v>0</v>
      </c>
      <c r="AI408" s="289">
        <f t="shared" si="102"/>
        <v>0</v>
      </c>
      <c r="AJ408" s="289">
        <f t="shared" si="102"/>
        <v>0</v>
      </c>
      <c r="AK408" s="289">
        <f t="shared" si="102"/>
        <v>0</v>
      </c>
      <c r="AL408" s="289">
        <f t="shared" si="102"/>
        <v>0</v>
      </c>
      <c r="AM408" s="289">
        <f t="shared" si="102"/>
        <v>0</v>
      </c>
      <c r="AN408" s="289">
        <f t="shared" si="102"/>
        <v>0</v>
      </c>
      <c r="AO408" s="289">
        <f t="shared" si="102"/>
        <v>0</v>
      </c>
      <c r="AP408" s="289">
        <f t="shared" si="102"/>
        <v>0</v>
      </c>
      <c r="AQ408" s="289">
        <f t="shared" si="102"/>
        <v>0</v>
      </c>
      <c r="AR408" s="289">
        <f t="shared" si="102"/>
        <v>0</v>
      </c>
      <c r="AS408" s="289">
        <f t="shared" si="104"/>
        <v>0</v>
      </c>
      <c r="AT408" s="289">
        <f t="shared" si="104"/>
        <v>0</v>
      </c>
      <c r="AU408" s="289">
        <f t="shared" si="104"/>
        <v>0</v>
      </c>
      <c r="AV408" s="289">
        <f t="shared" si="104"/>
        <v>0</v>
      </c>
      <c r="AW408" s="289">
        <f t="shared" si="104"/>
        <v>0</v>
      </c>
      <c r="AX408" s="289">
        <f t="shared" si="104"/>
        <v>0</v>
      </c>
      <c r="AY408" s="289">
        <f t="shared" si="104"/>
        <v>0</v>
      </c>
      <c r="AZ408" s="289">
        <f t="shared" si="104"/>
        <v>0</v>
      </c>
      <c r="BA408" s="289">
        <f t="shared" si="104"/>
        <v>0</v>
      </c>
      <c r="BB408" s="289">
        <f t="shared" si="104"/>
        <v>0</v>
      </c>
      <c r="BC408" s="289">
        <f t="shared" si="104"/>
        <v>0</v>
      </c>
      <c r="BD408" s="289">
        <f t="shared" si="104"/>
        <v>0</v>
      </c>
      <c r="BE408" s="289">
        <f t="shared" si="104"/>
        <v>0</v>
      </c>
      <c r="BF408" s="289">
        <f t="shared" si="104"/>
        <v>0</v>
      </c>
      <c r="BG408" s="289">
        <f t="shared" si="104"/>
        <v>0</v>
      </c>
      <c r="BH408" s="289">
        <f t="shared" si="103"/>
        <v>0</v>
      </c>
      <c r="BI408" s="289">
        <f t="shared" si="103"/>
        <v>0</v>
      </c>
      <c r="BJ408" s="289">
        <f t="shared" si="103"/>
        <v>0</v>
      </c>
      <c r="BK408" s="289">
        <f t="shared" si="103"/>
        <v>0</v>
      </c>
      <c r="BL408" s="289">
        <f t="shared" si="103"/>
        <v>0</v>
      </c>
      <c r="BM408" s="289">
        <f t="shared" si="103"/>
        <v>0</v>
      </c>
      <c r="BN408" s="289">
        <f t="shared" si="103"/>
        <v>0</v>
      </c>
      <c r="BO408" s="289">
        <f t="shared" si="103"/>
        <v>0</v>
      </c>
      <c r="BP408" s="289">
        <f t="shared" si="103"/>
        <v>0</v>
      </c>
      <c r="BQ408" s="289">
        <f t="shared" si="103"/>
        <v>0</v>
      </c>
      <c r="BR408" s="289">
        <f t="shared" si="103"/>
        <v>0</v>
      </c>
      <c r="BS408" s="289">
        <f t="shared" si="103"/>
        <v>0</v>
      </c>
      <c r="BT408" s="289">
        <f t="shared" si="103"/>
        <v>0</v>
      </c>
      <c r="BU408" s="289">
        <f t="shared" si="103"/>
        <v>0</v>
      </c>
      <c r="BV408" s="289">
        <f t="shared" si="103"/>
        <v>0</v>
      </c>
      <c r="BW408" s="289">
        <f t="shared" si="103"/>
        <v>0</v>
      </c>
      <c r="BX408" s="289">
        <f t="shared" si="93"/>
        <v>0</v>
      </c>
      <c r="BY408" s="289">
        <f t="shared" si="91"/>
        <v>0</v>
      </c>
      <c r="CA408" s="289" t="e">
        <f>CA256-#REF!</f>
        <v>#REF!</v>
      </c>
      <c r="CB408" s="289">
        <f t="shared" si="92"/>
        <v>0</v>
      </c>
    </row>
    <row r="409" spans="13:80" hidden="1" x14ac:dyDescent="0.35">
      <c r="M409" s="289" t="e">
        <f>#REF!-#REF!</f>
        <v>#REF!</v>
      </c>
      <c r="N409" s="289" t="e">
        <f>#REF!-#REF!</f>
        <v>#REF!</v>
      </c>
      <c r="O409" s="289" t="e">
        <f>#REF!-#REF!</f>
        <v>#REF!</v>
      </c>
      <c r="P409" s="289" t="e">
        <f>#REF!-#REF!</f>
        <v>#REF!</v>
      </c>
      <c r="Q409" s="289" t="e">
        <f>#REF!-#REF!</f>
        <v>#REF!</v>
      </c>
      <c r="R409" s="289" t="e">
        <f>#REF!-#REF!</f>
        <v>#REF!</v>
      </c>
      <c r="S409" s="289" t="e">
        <f>#REF!-#REF!</f>
        <v>#REF!</v>
      </c>
      <c r="T409" s="289" t="e">
        <f>#REF!-#REF!</f>
        <v>#REF!</v>
      </c>
      <c r="U409" s="289" t="e">
        <f>#REF!-#REF!</f>
        <v>#REF!</v>
      </c>
      <c r="V409" s="289" t="e">
        <f>#REF!-#REF!</f>
        <v>#REF!</v>
      </c>
      <c r="W409" s="289" t="e">
        <f>#REF!-#REF!</f>
        <v>#REF!</v>
      </c>
      <c r="X409" s="289" t="e">
        <f>#REF!-#REF!</f>
        <v>#REF!</v>
      </c>
      <c r="Y409" s="289" t="e">
        <f>#REF!-#REF!</f>
        <v>#REF!</v>
      </c>
      <c r="Z409" s="289" t="e">
        <f>#REF!-#REF!</f>
        <v>#REF!</v>
      </c>
      <c r="AA409" s="289" t="e">
        <f>#REF!-#REF!</f>
        <v>#REF!</v>
      </c>
      <c r="AB409" s="289" t="e">
        <f>#REF!-#REF!</f>
        <v>#REF!</v>
      </c>
      <c r="AC409" s="289" t="e">
        <f>#REF!-#REF!</f>
        <v>#REF!</v>
      </c>
      <c r="AD409" s="289" t="e">
        <f>#REF!-#REF!</f>
        <v>#REF!</v>
      </c>
      <c r="AE409" s="289" t="e">
        <f>#REF!-#REF!</f>
        <v>#REF!</v>
      </c>
      <c r="AF409" s="289" t="e">
        <f>#REF!-#REF!</f>
        <v>#REF!</v>
      </c>
      <c r="AG409" s="289" t="e">
        <f>#REF!-#REF!</f>
        <v>#REF!</v>
      </c>
      <c r="AH409" s="289" t="e">
        <f>#REF!-#REF!</f>
        <v>#REF!</v>
      </c>
      <c r="AI409" s="289" t="e">
        <f>#REF!-#REF!</f>
        <v>#REF!</v>
      </c>
      <c r="AJ409" s="289" t="e">
        <f>#REF!-#REF!</f>
        <v>#REF!</v>
      </c>
      <c r="AK409" s="289" t="e">
        <f>#REF!-#REF!</f>
        <v>#REF!</v>
      </c>
      <c r="AL409" s="289" t="e">
        <f>#REF!-#REF!</f>
        <v>#REF!</v>
      </c>
      <c r="AM409" s="289" t="e">
        <f>#REF!-#REF!</f>
        <v>#REF!</v>
      </c>
      <c r="AN409" s="289" t="e">
        <f>#REF!-#REF!</f>
        <v>#REF!</v>
      </c>
      <c r="AO409" s="289" t="e">
        <f>#REF!-#REF!</f>
        <v>#REF!</v>
      </c>
      <c r="AP409" s="289" t="e">
        <f>#REF!-#REF!</f>
        <v>#REF!</v>
      </c>
      <c r="AQ409" s="289" t="e">
        <f>#REF!-#REF!</f>
        <v>#REF!</v>
      </c>
      <c r="AR409" s="289" t="e">
        <f>#REF!-#REF!</f>
        <v>#REF!</v>
      </c>
      <c r="AS409" s="289" t="e">
        <f>#REF!-#REF!</f>
        <v>#REF!</v>
      </c>
      <c r="AT409" s="289" t="e">
        <f>#REF!-#REF!</f>
        <v>#REF!</v>
      </c>
      <c r="AU409" s="289" t="e">
        <f>#REF!-#REF!</f>
        <v>#REF!</v>
      </c>
      <c r="AV409" s="289" t="e">
        <f>#REF!-#REF!</f>
        <v>#REF!</v>
      </c>
      <c r="AW409" s="289" t="e">
        <f>#REF!-#REF!</f>
        <v>#REF!</v>
      </c>
      <c r="AX409" s="289" t="e">
        <f>#REF!-#REF!</f>
        <v>#REF!</v>
      </c>
      <c r="AY409" s="289" t="e">
        <f>#REF!-#REF!</f>
        <v>#REF!</v>
      </c>
      <c r="AZ409" s="289" t="e">
        <f>#REF!-#REF!</f>
        <v>#REF!</v>
      </c>
      <c r="BA409" s="289" t="e">
        <f>#REF!-#REF!</f>
        <v>#REF!</v>
      </c>
      <c r="BB409" s="289" t="e">
        <f>#REF!-#REF!</f>
        <v>#REF!</v>
      </c>
      <c r="BC409" s="289" t="e">
        <f>#REF!-#REF!</f>
        <v>#REF!</v>
      </c>
      <c r="BD409" s="289" t="e">
        <f>#REF!-#REF!</f>
        <v>#REF!</v>
      </c>
      <c r="BE409" s="289" t="e">
        <f>#REF!-#REF!</f>
        <v>#REF!</v>
      </c>
      <c r="BF409" s="289" t="e">
        <f>#REF!-#REF!</f>
        <v>#REF!</v>
      </c>
      <c r="BG409" s="289" t="e">
        <f>#REF!-#REF!</f>
        <v>#REF!</v>
      </c>
      <c r="BH409" s="289" t="e">
        <f>#REF!-#REF!</f>
        <v>#REF!</v>
      </c>
      <c r="BI409" s="289" t="e">
        <f>#REF!-#REF!</f>
        <v>#REF!</v>
      </c>
      <c r="BJ409" s="289" t="e">
        <f>#REF!-#REF!</f>
        <v>#REF!</v>
      </c>
      <c r="BK409" s="289" t="e">
        <f>#REF!-#REF!</f>
        <v>#REF!</v>
      </c>
      <c r="BL409" s="289" t="e">
        <f>#REF!-#REF!</f>
        <v>#REF!</v>
      </c>
      <c r="BM409" s="289" t="e">
        <f>#REF!-#REF!</f>
        <v>#REF!</v>
      </c>
      <c r="BN409" s="289" t="e">
        <f>#REF!-#REF!</f>
        <v>#REF!</v>
      </c>
      <c r="BO409" s="289" t="e">
        <f>#REF!-#REF!</f>
        <v>#REF!</v>
      </c>
      <c r="BP409" s="289" t="e">
        <f>#REF!-#REF!</f>
        <v>#REF!</v>
      </c>
      <c r="BQ409" s="289" t="e">
        <f>#REF!-#REF!</f>
        <v>#REF!</v>
      </c>
      <c r="BR409" s="289" t="e">
        <f>#REF!-#REF!</f>
        <v>#REF!</v>
      </c>
      <c r="BS409" s="289" t="e">
        <f>#REF!-#REF!</f>
        <v>#REF!</v>
      </c>
      <c r="BT409" s="289" t="e">
        <f>#REF!-#REF!</f>
        <v>#REF!</v>
      </c>
      <c r="BU409" s="289" t="e">
        <f>#REF!-#REF!</f>
        <v>#REF!</v>
      </c>
      <c r="BV409" s="289" t="e">
        <f>#REF!-#REF!</f>
        <v>#REF!</v>
      </c>
      <c r="BW409" s="289" t="e">
        <f>#REF!-#REF!</f>
        <v>#REF!</v>
      </c>
      <c r="BX409" s="289" t="e">
        <f>#REF!-#REF!</f>
        <v>#REF!</v>
      </c>
      <c r="BY409" s="289" t="e">
        <f>#REF!-#REF!</f>
        <v>#REF!</v>
      </c>
      <c r="CA409" s="289" t="e">
        <f>#REF!-#REF!</f>
        <v>#REF!</v>
      </c>
      <c r="CB409" s="289" t="e">
        <f>#REF!-#REF!</f>
        <v>#REF!</v>
      </c>
    </row>
    <row r="410" spans="13:80" hidden="1" x14ac:dyDescent="0.35">
      <c r="M410" s="289">
        <f t="shared" ref="M410:BX410" si="105">M257-CE257</f>
        <v>0</v>
      </c>
      <c r="N410" s="289">
        <f t="shared" si="105"/>
        <v>0</v>
      </c>
      <c r="O410" s="289">
        <f t="shared" si="105"/>
        <v>0</v>
      </c>
      <c r="P410" s="289">
        <f t="shared" si="105"/>
        <v>0</v>
      </c>
      <c r="Q410" s="289">
        <f t="shared" si="105"/>
        <v>0</v>
      </c>
      <c r="R410" s="289">
        <f t="shared" si="105"/>
        <v>0</v>
      </c>
      <c r="S410" s="289">
        <f t="shared" si="105"/>
        <v>0</v>
      </c>
      <c r="T410" s="289">
        <f t="shared" si="105"/>
        <v>0</v>
      </c>
      <c r="U410" s="289">
        <f t="shared" si="105"/>
        <v>0</v>
      </c>
      <c r="V410" s="289">
        <f t="shared" si="105"/>
        <v>0</v>
      </c>
      <c r="W410" s="289">
        <f t="shared" si="105"/>
        <v>0</v>
      </c>
      <c r="X410" s="289">
        <f t="shared" si="105"/>
        <v>0</v>
      </c>
      <c r="Y410" s="289">
        <f t="shared" si="105"/>
        <v>0</v>
      </c>
      <c r="Z410" s="289">
        <f t="shared" si="105"/>
        <v>0</v>
      </c>
      <c r="AA410" s="289">
        <f t="shared" si="105"/>
        <v>0</v>
      </c>
      <c r="AB410" s="289">
        <f t="shared" si="105"/>
        <v>0</v>
      </c>
      <c r="AC410" s="289">
        <f t="shared" si="105"/>
        <v>0</v>
      </c>
      <c r="AD410" s="289">
        <f t="shared" si="105"/>
        <v>0</v>
      </c>
      <c r="AE410" s="289">
        <f t="shared" si="105"/>
        <v>0</v>
      </c>
      <c r="AF410" s="289">
        <f t="shared" si="105"/>
        <v>0</v>
      </c>
      <c r="AG410" s="289">
        <f t="shared" si="105"/>
        <v>0</v>
      </c>
      <c r="AH410" s="289">
        <f t="shared" si="105"/>
        <v>0</v>
      </c>
      <c r="AI410" s="289">
        <f t="shared" si="105"/>
        <v>0</v>
      </c>
      <c r="AJ410" s="289">
        <f t="shared" si="105"/>
        <v>0</v>
      </c>
      <c r="AK410" s="289">
        <f t="shared" si="105"/>
        <v>0</v>
      </c>
      <c r="AL410" s="289">
        <f t="shared" si="105"/>
        <v>0</v>
      </c>
      <c r="AM410" s="289">
        <f t="shared" si="105"/>
        <v>0</v>
      </c>
      <c r="AN410" s="289">
        <f t="shared" si="105"/>
        <v>0</v>
      </c>
      <c r="AO410" s="289">
        <f t="shared" si="105"/>
        <v>0</v>
      </c>
      <c r="AP410" s="289">
        <f t="shared" si="105"/>
        <v>0</v>
      </c>
      <c r="AQ410" s="289">
        <f t="shared" si="105"/>
        <v>0</v>
      </c>
      <c r="AR410" s="289">
        <f t="shared" si="105"/>
        <v>0</v>
      </c>
      <c r="AS410" s="289">
        <f t="shared" si="105"/>
        <v>0</v>
      </c>
      <c r="AT410" s="289">
        <f t="shared" si="105"/>
        <v>0</v>
      </c>
      <c r="AU410" s="289">
        <f t="shared" si="105"/>
        <v>0</v>
      </c>
      <c r="AV410" s="289">
        <f t="shared" si="105"/>
        <v>0</v>
      </c>
      <c r="AW410" s="289">
        <f t="shared" si="105"/>
        <v>0</v>
      </c>
      <c r="AX410" s="289">
        <f t="shared" si="105"/>
        <v>0</v>
      </c>
      <c r="AY410" s="289">
        <f t="shared" si="105"/>
        <v>0</v>
      </c>
      <c r="AZ410" s="289">
        <f t="shared" si="105"/>
        <v>0</v>
      </c>
      <c r="BA410" s="289">
        <f t="shared" si="105"/>
        <v>0</v>
      </c>
      <c r="BB410" s="289">
        <f t="shared" si="105"/>
        <v>0</v>
      </c>
      <c r="BC410" s="289">
        <f t="shared" si="105"/>
        <v>0</v>
      </c>
      <c r="BD410" s="289">
        <f t="shared" si="105"/>
        <v>0</v>
      </c>
      <c r="BE410" s="289">
        <f t="shared" si="105"/>
        <v>0</v>
      </c>
      <c r="BF410" s="289">
        <f t="shared" si="105"/>
        <v>0</v>
      </c>
      <c r="BG410" s="289">
        <f t="shared" si="105"/>
        <v>0</v>
      </c>
      <c r="BH410" s="289">
        <f t="shared" si="105"/>
        <v>0</v>
      </c>
      <c r="BI410" s="289">
        <f t="shared" si="105"/>
        <v>0</v>
      </c>
      <c r="BJ410" s="289">
        <f t="shared" si="105"/>
        <v>0</v>
      </c>
      <c r="BK410" s="289">
        <f t="shared" si="105"/>
        <v>0</v>
      </c>
      <c r="BL410" s="289">
        <f t="shared" si="105"/>
        <v>0</v>
      </c>
      <c r="BM410" s="289">
        <f t="shared" si="105"/>
        <v>0</v>
      </c>
      <c r="BN410" s="289">
        <f t="shared" si="105"/>
        <v>0</v>
      </c>
      <c r="BO410" s="289">
        <f t="shared" si="105"/>
        <v>0</v>
      </c>
      <c r="BP410" s="289">
        <f t="shared" si="105"/>
        <v>0</v>
      </c>
      <c r="BQ410" s="289">
        <f t="shared" si="105"/>
        <v>0</v>
      </c>
      <c r="BR410" s="289">
        <f t="shared" si="105"/>
        <v>0</v>
      </c>
      <c r="BS410" s="289">
        <f t="shared" si="105"/>
        <v>0</v>
      </c>
      <c r="BT410" s="289">
        <f t="shared" si="105"/>
        <v>0</v>
      </c>
      <c r="BU410" s="289">
        <f t="shared" si="105"/>
        <v>0</v>
      </c>
      <c r="BV410" s="289">
        <f t="shared" si="105"/>
        <v>0</v>
      </c>
      <c r="BW410" s="289">
        <f t="shared" si="105"/>
        <v>0</v>
      </c>
      <c r="BX410" s="289">
        <f t="shared" si="105"/>
        <v>0</v>
      </c>
      <c r="BY410" s="289">
        <f>BY257-EQ257</f>
        <v>0</v>
      </c>
      <c r="CA410" s="289" t="e">
        <f>CA257-#REF!</f>
        <v>#REF!</v>
      </c>
      <c r="CB410" s="289">
        <f>CB257-ES257</f>
        <v>0</v>
      </c>
    </row>
    <row r="411" spans="13:80" hidden="1" x14ac:dyDescent="0.35"/>
    <row r="412" spans="13:80" hidden="1" x14ac:dyDescent="0.35"/>
    <row r="413" spans="13:80" hidden="1" x14ac:dyDescent="0.35"/>
    <row r="414" spans="13:80" hidden="1" x14ac:dyDescent="0.35"/>
    <row r="415" spans="13:80" hidden="1" x14ac:dyDescent="0.35"/>
    <row r="416" spans="13:80" hidden="1" x14ac:dyDescent="0.35"/>
    <row r="417" hidden="1" x14ac:dyDescent="0.35"/>
    <row r="418" hidden="1" x14ac:dyDescent="0.35"/>
  </sheetData>
  <mergeCells count="3">
    <mergeCell ref="H2:BU2"/>
    <mergeCell ref="BZ2:EM2"/>
    <mergeCell ref="ER3:ER4"/>
  </mergeCells>
  <pageMargins left="0.70866141732283472" right="0.70866141732283472" top="0.74803149606299213" bottom="0.74803149606299213" header="0.31496062992125984" footer="0.31496062992125984"/>
  <pageSetup scale="68" fitToWidth="2" fitToHeight="2" orientation="portrait" r:id="rId1"/>
  <rowBreaks count="1" manualBreakCount="1">
    <brk id="168" max="14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37F1A-31CE-4D84-9313-E8ECDF4B324A}">
  <dimension ref="C1:EU444"/>
  <sheetViews>
    <sheetView view="pageBreakPreview" topLeftCell="D228" zoomScale="115" zoomScaleNormal="100" zoomScaleSheetLayoutView="115" workbookViewId="0">
      <selection activeCell="H79" sqref="H79"/>
    </sheetView>
  </sheetViews>
  <sheetFormatPr defaultColWidth="9.23046875" defaultRowHeight="12.9" x14ac:dyDescent="0.35"/>
  <cols>
    <col min="1" max="1" width="1.69140625" style="289" customWidth="1"/>
    <col min="2" max="2" width="0.921875" style="289" customWidth="1"/>
    <col min="3" max="3" width="0.61328125" style="289" customWidth="1"/>
    <col min="4" max="4" width="60.921875" style="289" customWidth="1"/>
    <col min="5" max="6" width="0.921875" style="289" customWidth="1"/>
    <col min="7" max="7" width="14.61328125" style="289" customWidth="1"/>
    <col min="8" max="11" width="0.921875" style="289" customWidth="1"/>
    <col min="12" max="12" width="16.765625" style="289" customWidth="1"/>
    <col min="13" max="14" width="0.921875" style="289" customWidth="1"/>
    <col min="15" max="16" width="0.921875" style="289" hidden="1" customWidth="1"/>
    <col min="17" max="17" width="16.765625" style="289" hidden="1" customWidth="1"/>
    <col min="18" max="21" width="0.921875" style="289" hidden="1" customWidth="1"/>
    <col min="22" max="22" width="16.765625" style="289" hidden="1" customWidth="1"/>
    <col min="23" max="26" width="0.921875" style="289" hidden="1" customWidth="1"/>
    <col min="27" max="27" width="14.61328125" style="289" hidden="1" customWidth="1"/>
    <col min="28" max="31" width="0.921875" style="289" hidden="1" customWidth="1"/>
    <col min="32" max="32" width="14.61328125" style="289" hidden="1" customWidth="1"/>
    <col min="33" max="36" width="0.921875" style="289" hidden="1" customWidth="1"/>
    <col min="37" max="37" width="14.61328125" style="289" hidden="1" customWidth="1"/>
    <col min="38" max="41" width="0.921875" style="289" hidden="1" customWidth="1"/>
    <col min="42" max="42" width="14.61328125" style="289" hidden="1" customWidth="1"/>
    <col min="43" max="46" width="0.921875" style="289" hidden="1" customWidth="1"/>
    <col min="47" max="47" width="14.61328125" style="289" hidden="1" customWidth="1"/>
    <col min="48" max="51" width="0.921875" style="289" hidden="1" customWidth="1"/>
    <col min="52" max="52" width="14.61328125" style="289" hidden="1" customWidth="1"/>
    <col min="53" max="56" width="0.921875" style="289" hidden="1" customWidth="1"/>
    <col min="57" max="57" width="14.61328125" style="289" hidden="1" customWidth="1"/>
    <col min="58" max="61" width="0.921875" style="289" hidden="1" customWidth="1"/>
    <col min="62" max="62" width="14.61328125" style="289" hidden="1" customWidth="1"/>
    <col min="63" max="66" width="0.921875" style="289" hidden="1" customWidth="1"/>
    <col min="67" max="67" width="14.61328125" style="289" hidden="1" customWidth="1"/>
    <col min="68" max="71" width="0.921875" style="289" hidden="1" customWidth="1"/>
    <col min="72" max="72" width="14.61328125" style="289" hidden="1" customWidth="1"/>
    <col min="73" max="73" width="0.921875" style="289" hidden="1" customWidth="1"/>
    <col min="74" max="74" width="1.15234375" style="289" hidden="1" customWidth="1"/>
    <col min="75" max="76" width="0.921875" style="289" customWidth="1"/>
    <col min="77" max="77" width="16.765625" style="289" customWidth="1"/>
    <col min="78" max="81" width="0.921875" style="289" customWidth="1"/>
    <col min="82" max="82" width="16.765625" style="289" customWidth="1"/>
    <col min="83" max="84" width="0.921875" style="289" customWidth="1"/>
    <col min="85" max="86" width="0.921875" style="289" hidden="1" customWidth="1"/>
    <col min="87" max="87" width="16.765625" style="289" hidden="1" customWidth="1"/>
    <col min="88" max="91" width="0.921875" style="289" hidden="1" customWidth="1"/>
    <col min="92" max="92" width="16.765625" style="289" hidden="1" customWidth="1"/>
    <col min="93" max="96" width="0.921875" style="289" hidden="1" customWidth="1"/>
    <col min="97" max="97" width="16.765625" style="289" hidden="1" customWidth="1"/>
    <col min="98" max="101" width="0.921875" style="289" hidden="1" customWidth="1"/>
    <col min="102" max="102" width="16.765625" style="289" hidden="1" customWidth="1"/>
    <col min="103" max="106" width="0.921875" style="289" hidden="1" customWidth="1"/>
    <col min="107" max="107" width="16.765625" style="289" hidden="1" customWidth="1"/>
    <col min="108" max="111" width="0.921875" style="289" hidden="1" customWidth="1"/>
    <col min="112" max="112" width="16.765625" style="289" hidden="1" customWidth="1"/>
    <col min="113" max="114" width="0.921875" style="289" hidden="1" customWidth="1"/>
    <col min="115" max="115" width="0.61328125" style="289" hidden="1" customWidth="1"/>
    <col min="116" max="116" width="0.921875" style="289" hidden="1" customWidth="1"/>
    <col min="117" max="117" width="16.765625" style="289" hidden="1" customWidth="1"/>
    <col min="118" max="121" width="0.921875" style="289" hidden="1" customWidth="1"/>
    <col min="122" max="122" width="16.765625" style="289" hidden="1" customWidth="1"/>
    <col min="123" max="126" width="0.921875" style="289" hidden="1" customWidth="1"/>
    <col min="127" max="127" width="16.765625" style="289" hidden="1" customWidth="1"/>
    <col min="128" max="131" width="0.921875" style="289" hidden="1" customWidth="1"/>
    <col min="132" max="132" width="14.61328125" style="289" hidden="1" customWidth="1"/>
    <col min="133" max="136" width="0.921875" style="289" hidden="1" customWidth="1"/>
    <col min="137" max="137" width="16.765625" style="289" hidden="1" customWidth="1"/>
    <col min="138" max="141" width="0.921875" style="289" hidden="1" customWidth="1"/>
    <col min="142" max="142" width="14.61328125" style="289" hidden="1" customWidth="1"/>
    <col min="143" max="144" width="0.921875" style="289" hidden="1" customWidth="1"/>
    <col min="145" max="145" width="0.61328125" style="289" customWidth="1"/>
    <col min="146" max="146" width="3.07421875" style="289" customWidth="1"/>
    <col min="147" max="147" width="4.15234375" style="289" customWidth="1"/>
    <col min="148" max="148" width="18.921875" style="289" hidden="1" customWidth="1"/>
    <col min="149" max="149" width="0" style="289" hidden="1" customWidth="1"/>
    <col min="150" max="150" width="10.15234375" style="289" hidden="1" customWidth="1"/>
    <col min="151" max="151" width="10" style="289" hidden="1" customWidth="1"/>
    <col min="152" max="16384" width="9.23046875" style="289"/>
  </cols>
  <sheetData>
    <row r="1" spans="3:151" ht="15.45" x14ac:dyDescent="0.4">
      <c r="D1" s="393" t="s">
        <v>456</v>
      </c>
      <c r="E1" s="393"/>
      <c r="F1" s="393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</row>
    <row r="2" spans="3:151" x14ac:dyDescent="0.35">
      <c r="C2" s="435"/>
      <c r="D2" s="314"/>
      <c r="E2" s="394"/>
      <c r="F2" s="395"/>
      <c r="G2" s="729" t="str">
        <f>[16]Domredemp!H8</f>
        <v>2026/27</v>
      </c>
      <c r="H2" s="729"/>
      <c r="I2" s="729"/>
      <c r="J2" s="729"/>
      <c r="K2" s="72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739"/>
      <c r="AE2" s="739"/>
      <c r="AF2" s="739"/>
      <c r="AG2" s="739"/>
      <c r="AH2" s="739"/>
      <c r="AI2" s="739"/>
      <c r="AJ2" s="739"/>
      <c r="AK2" s="739"/>
      <c r="AL2" s="739"/>
      <c r="AM2" s="739"/>
      <c r="AN2" s="739"/>
      <c r="AO2" s="739"/>
      <c r="AP2" s="739"/>
      <c r="AQ2" s="739"/>
      <c r="AR2" s="739"/>
      <c r="AS2" s="739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BO2" s="739"/>
      <c r="BP2" s="739"/>
      <c r="BQ2" s="739"/>
      <c r="BR2" s="739"/>
      <c r="BS2" s="739"/>
      <c r="BT2" s="739"/>
      <c r="BU2" s="307"/>
      <c r="BV2" s="307"/>
      <c r="BW2" s="403"/>
      <c r="BX2" s="307"/>
      <c r="BY2" s="740" t="str">
        <f>[16]Domredemp!BZ8</f>
        <v>2025/26</v>
      </c>
      <c r="BZ2" s="729"/>
      <c r="CA2" s="729"/>
      <c r="CB2" s="729"/>
      <c r="CC2" s="729"/>
      <c r="CD2" s="729"/>
      <c r="CE2" s="729"/>
      <c r="CF2" s="729"/>
      <c r="CG2" s="729"/>
      <c r="CH2" s="729"/>
      <c r="CI2" s="729"/>
      <c r="CJ2" s="729"/>
      <c r="CK2" s="729"/>
      <c r="CL2" s="729"/>
      <c r="CM2" s="729"/>
      <c r="CN2" s="729"/>
      <c r="CO2" s="729"/>
      <c r="CP2" s="729"/>
      <c r="CQ2" s="729"/>
      <c r="CR2" s="729"/>
      <c r="CS2" s="729"/>
      <c r="CT2" s="729"/>
      <c r="CU2" s="729"/>
      <c r="CV2" s="729"/>
      <c r="CW2" s="729"/>
      <c r="CX2" s="729"/>
      <c r="CY2" s="729"/>
      <c r="CZ2" s="729"/>
      <c r="DA2" s="729"/>
      <c r="DB2" s="729"/>
      <c r="DC2" s="729"/>
      <c r="DD2" s="729"/>
      <c r="DE2" s="729"/>
      <c r="DF2" s="729"/>
      <c r="DG2" s="729"/>
      <c r="DH2" s="729"/>
      <c r="DI2" s="729"/>
      <c r="DJ2" s="729"/>
      <c r="DK2" s="729"/>
      <c r="DL2" s="729"/>
      <c r="DM2" s="729"/>
      <c r="DN2" s="729"/>
      <c r="DO2" s="729"/>
      <c r="DP2" s="729"/>
      <c r="DQ2" s="729"/>
      <c r="DR2" s="729"/>
      <c r="DS2" s="729"/>
      <c r="DT2" s="729"/>
      <c r="DU2" s="729"/>
      <c r="DV2" s="729"/>
      <c r="DW2" s="729"/>
      <c r="DX2" s="729"/>
      <c r="DY2" s="729"/>
      <c r="DZ2" s="729"/>
      <c r="EA2" s="729"/>
      <c r="EB2" s="729"/>
      <c r="EC2" s="729"/>
      <c r="ED2" s="729"/>
      <c r="EE2" s="729"/>
      <c r="EF2" s="729"/>
      <c r="EG2" s="729"/>
      <c r="EH2" s="729"/>
      <c r="EI2" s="729"/>
      <c r="EJ2" s="729"/>
      <c r="EK2" s="729"/>
      <c r="EL2" s="729"/>
      <c r="EM2" s="297"/>
      <c r="EN2" s="300"/>
      <c r="EO2" s="301"/>
    </row>
    <row r="3" spans="3:151" ht="18" customHeight="1" x14ac:dyDescent="0.35">
      <c r="D3" s="301"/>
      <c r="E3" s="313"/>
      <c r="G3" s="304" t="str">
        <f>[16]Domredemp!H9</f>
        <v>Budget</v>
      </c>
      <c r="H3" s="304"/>
      <c r="I3" s="304"/>
      <c r="J3" s="303"/>
      <c r="K3" s="304"/>
      <c r="L3" s="304" t="s">
        <v>4</v>
      </c>
      <c r="M3" s="304"/>
      <c r="N3" s="304"/>
      <c r="O3" s="303"/>
      <c r="P3" s="304"/>
      <c r="Q3" s="304" t="s">
        <v>5</v>
      </c>
      <c r="R3" s="304"/>
      <c r="S3" s="304"/>
      <c r="T3" s="303"/>
      <c r="U3" s="304"/>
      <c r="V3" s="304" t="s">
        <v>6</v>
      </c>
      <c r="W3" s="304"/>
      <c r="X3" s="304"/>
      <c r="Y3" s="303"/>
      <c r="Z3" s="304"/>
      <c r="AA3" s="304" t="s">
        <v>7</v>
      </c>
      <c r="AB3" s="304"/>
      <c r="AC3" s="304"/>
      <c r="AD3" s="303"/>
      <c r="AE3" s="304"/>
      <c r="AF3" s="304" t="s">
        <v>8</v>
      </c>
      <c r="AG3" s="304"/>
      <c r="AH3" s="304"/>
      <c r="AI3" s="303"/>
      <c r="AJ3" s="304"/>
      <c r="AK3" s="304" t="s">
        <v>9</v>
      </c>
      <c r="AL3" s="304"/>
      <c r="AM3" s="304"/>
      <c r="AN3" s="303"/>
      <c r="AO3" s="304"/>
      <c r="AP3" s="304" t="s">
        <v>10</v>
      </c>
      <c r="AQ3" s="304"/>
      <c r="AR3" s="304"/>
      <c r="AS3" s="303"/>
      <c r="AT3" s="304"/>
      <c r="AU3" s="304" t="s">
        <v>11</v>
      </c>
      <c r="AV3" s="304"/>
      <c r="AW3" s="304"/>
      <c r="AX3" s="303"/>
      <c r="AY3" s="304"/>
      <c r="AZ3" s="304" t="s">
        <v>12</v>
      </c>
      <c r="BA3" s="304"/>
      <c r="BB3" s="304"/>
      <c r="BC3" s="303"/>
      <c r="BD3" s="304"/>
      <c r="BE3" s="304" t="s">
        <v>13</v>
      </c>
      <c r="BF3" s="304"/>
      <c r="BG3" s="304"/>
      <c r="BH3" s="303"/>
      <c r="BI3" s="304"/>
      <c r="BJ3" s="304" t="s">
        <v>14</v>
      </c>
      <c r="BK3" s="304"/>
      <c r="BL3" s="304"/>
      <c r="BM3" s="303"/>
      <c r="BN3" s="304"/>
      <c r="BO3" s="304" t="s">
        <v>15</v>
      </c>
      <c r="BP3" s="304"/>
      <c r="BQ3" s="304"/>
      <c r="BR3" s="303"/>
      <c r="BS3" s="304"/>
      <c r="BT3" s="304" t="s">
        <v>16</v>
      </c>
      <c r="BU3" s="304"/>
      <c r="BV3" s="304"/>
      <c r="BW3" s="305"/>
      <c r="BX3" s="304"/>
      <c r="BY3" s="399" t="str">
        <f>Table3.2!BZ3</f>
        <v>Preliminary</v>
      </c>
      <c r="BZ3" s="304"/>
      <c r="CA3" s="304"/>
      <c r="CB3" s="303"/>
      <c r="CC3" s="304"/>
      <c r="CD3" s="304" t="s">
        <v>4</v>
      </c>
      <c r="CE3" s="304"/>
      <c r="CF3" s="304"/>
      <c r="CG3" s="303"/>
      <c r="CH3" s="304"/>
      <c r="CI3" s="304" t="s">
        <v>5</v>
      </c>
      <c r="CJ3" s="304"/>
      <c r="CK3" s="304"/>
      <c r="CL3" s="303"/>
      <c r="CM3" s="304"/>
      <c r="CN3" s="304" t="s">
        <v>6</v>
      </c>
      <c r="CO3" s="304"/>
      <c r="CP3" s="304"/>
      <c r="CQ3" s="303"/>
      <c r="CR3" s="304"/>
      <c r="CS3" s="304" t="s">
        <v>7</v>
      </c>
      <c r="CT3" s="304"/>
      <c r="CU3" s="304"/>
      <c r="CV3" s="303"/>
      <c r="CW3" s="304"/>
      <c r="CX3" s="304" t="s">
        <v>8</v>
      </c>
      <c r="CY3" s="304"/>
      <c r="CZ3" s="304"/>
      <c r="DA3" s="303"/>
      <c r="DB3" s="304"/>
      <c r="DC3" s="304" t="s">
        <v>9</v>
      </c>
      <c r="DD3" s="304"/>
      <c r="DE3" s="304"/>
      <c r="DF3" s="303"/>
      <c r="DG3" s="304"/>
      <c r="DH3" s="304" t="s">
        <v>10</v>
      </c>
      <c r="DI3" s="304"/>
      <c r="DJ3" s="304"/>
      <c r="DK3" s="303"/>
      <c r="DL3" s="304"/>
      <c r="DM3" s="304" t="s">
        <v>11</v>
      </c>
      <c r="DN3" s="304"/>
      <c r="DO3" s="304"/>
      <c r="DP3" s="303"/>
      <c r="DQ3" s="304"/>
      <c r="DR3" s="304" t="s">
        <v>12</v>
      </c>
      <c r="DS3" s="304"/>
      <c r="DT3" s="304"/>
      <c r="DU3" s="303"/>
      <c r="DV3" s="304"/>
      <c r="DW3" s="304" t="s">
        <v>13</v>
      </c>
      <c r="DX3" s="304"/>
      <c r="DY3" s="304"/>
      <c r="DZ3" s="303"/>
      <c r="EA3" s="304"/>
      <c r="EB3" s="304" t="s">
        <v>14</v>
      </c>
      <c r="EC3" s="304"/>
      <c r="ED3" s="304"/>
      <c r="EE3" s="303"/>
      <c r="EF3" s="304"/>
      <c r="EG3" s="304" t="s">
        <v>283</v>
      </c>
      <c r="EH3" s="304"/>
      <c r="EI3" s="304"/>
      <c r="EJ3" s="303"/>
      <c r="EK3" s="304"/>
      <c r="EL3" s="304" t="s">
        <v>16</v>
      </c>
      <c r="EM3" s="304"/>
      <c r="EN3" s="304"/>
      <c r="EO3" s="301"/>
      <c r="ER3" s="734"/>
    </row>
    <row r="4" spans="3:151" x14ac:dyDescent="0.35">
      <c r="D4" s="306" t="s">
        <v>19</v>
      </c>
      <c r="E4" s="402"/>
      <c r="F4" s="401"/>
      <c r="G4" s="310" t="s">
        <v>284</v>
      </c>
      <c r="H4" s="310"/>
      <c r="I4" s="310"/>
      <c r="J4" s="309"/>
      <c r="K4" s="310"/>
      <c r="L4" s="307"/>
      <c r="M4" s="307"/>
      <c r="N4" s="307"/>
      <c r="O4" s="403"/>
      <c r="P4" s="307"/>
      <c r="Q4" s="307"/>
      <c r="R4" s="307"/>
      <c r="S4" s="307"/>
      <c r="T4" s="403"/>
      <c r="U4" s="307"/>
      <c r="V4" s="307"/>
      <c r="W4" s="307"/>
      <c r="X4" s="307"/>
      <c r="Y4" s="403"/>
      <c r="Z4" s="307"/>
      <c r="AA4" s="307"/>
      <c r="AB4" s="307"/>
      <c r="AC4" s="307"/>
      <c r="AD4" s="403"/>
      <c r="AE4" s="307"/>
      <c r="AF4" s="307"/>
      <c r="AG4" s="307"/>
      <c r="AH4" s="307"/>
      <c r="AI4" s="403"/>
      <c r="AJ4" s="307"/>
      <c r="AK4" s="307"/>
      <c r="AL4" s="307"/>
      <c r="AM4" s="307"/>
      <c r="AN4" s="403"/>
      <c r="AO4" s="307"/>
      <c r="AP4" s="307"/>
      <c r="AQ4" s="307"/>
      <c r="AR4" s="307"/>
      <c r="AS4" s="403"/>
      <c r="AT4" s="307"/>
      <c r="AU4" s="307"/>
      <c r="AV4" s="307"/>
      <c r="AW4" s="307"/>
      <c r="AX4" s="403"/>
      <c r="AY4" s="307"/>
      <c r="AZ4" s="307"/>
      <c r="BA4" s="307"/>
      <c r="BB4" s="307"/>
      <c r="BC4" s="403"/>
      <c r="BD4" s="307"/>
      <c r="BE4" s="307"/>
      <c r="BF4" s="307"/>
      <c r="BG4" s="307"/>
      <c r="BH4" s="403"/>
      <c r="BI4" s="307"/>
      <c r="BJ4" s="307"/>
      <c r="BK4" s="307"/>
      <c r="BL4" s="307"/>
      <c r="BM4" s="403"/>
      <c r="BN4" s="307"/>
      <c r="BO4" s="307"/>
      <c r="BP4" s="307"/>
      <c r="BQ4" s="307"/>
      <c r="BR4" s="403"/>
      <c r="BS4" s="307"/>
      <c r="BT4" s="307"/>
      <c r="BU4" s="307"/>
      <c r="BV4" s="307"/>
      <c r="BW4" s="403"/>
      <c r="BX4" s="307"/>
      <c r="BY4" s="310" t="s">
        <v>457</v>
      </c>
      <c r="BZ4" s="310"/>
      <c r="CA4" s="310"/>
      <c r="CB4" s="309"/>
      <c r="CC4" s="310"/>
      <c r="CD4" s="307"/>
      <c r="CE4" s="307"/>
      <c r="CF4" s="307"/>
      <c r="CG4" s="403"/>
      <c r="CH4" s="307"/>
      <c r="CI4" s="307"/>
      <c r="CJ4" s="307"/>
      <c r="CK4" s="307"/>
      <c r="CL4" s="403"/>
      <c r="CM4" s="307"/>
      <c r="CN4" s="307"/>
      <c r="CO4" s="307"/>
      <c r="CP4" s="307"/>
      <c r="CQ4" s="403"/>
      <c r="CR4" s="307"/>
      <c r="CS4" s="307"/>
      <c r="CT4" s="307"/>
      <c r="CU4" s="307"/>
      <c r="CV4" s="403"/>
      <c r="CW4" s="307"/>
      <c r="CX4" s="307"/>
      <c r="CY4" s="307"/>
      <c r="CZ4" s="307"/>
      <c r="DA4" s="403"/>
      <c r="DB4" s="307"/>
      <c r="DC4" s="307"/>
      <c r="DD4" s="307"/>
      <c r="DE4" s="307"/>
      <c r="DF4" s="403"/>
      <c r="DG4" s="307"/>
      <c r="DH4" s="307"/>
      <c r="DI4" s="307"/>
      <c r="DJ4" s="307"/>
      <c r="DK4" s="403"/>
      <c r="DL4" s="307"/>
      <c r="DM4" s="307"/>
      <c r="DN4" s="307"/>
      <c r="DO4" s="307"/>
      <c r="DP4" s="403"/>
      <c r="DQ4" s="307"/>
      <c r="DR4" s="307"/>
      <c r="DS4" s="307"/>
      <c r="DT4" s="307"/>
      <c r="DU4" s="403"/>
      <c r="DV4" s="307"/>
      <c r="DW4" s="307"/>
      <c r="DX4" s="307"/>
      <c r="DY4" s="307"/>
      <c r="DZ4" s="403"/>
      <c r="EA4" s="307"/>
      <c r="EB4" s="307"/>
      <c r="EC4" s="307"/>
      <c r="ED4" s="307"/>
      <c r="EE4" s="403"/>
      <c r="EF4" s="307"/>
      <c r="EG4" s="307"/>
      <c r="EH4" s="307"/>
      <c r="EI4" s="307"/>
      <c r="EJ4" s="403"/>
      <c r="EK4" s="307"/>
      <c r="EL4" s="307"/>
      <c r="EM4" s="307"/>
      <c r="EN4" s="472"/>
      <c r="EO4" s="301"/>
      <c r="ER4" s="734"/>
    </row>
    <row r="5" spans="3:151" x14ac:dyDescent="0.35">
      <c r="D5" s="301"/>
      <c r="E5" s="313"/>
      <c r="J5" s="313"/>
      <c r="O5" s="313"/>
      <c r="T5" s="313"/>
      <c r="Y5" s="313"/>
      <c r="AD5" s="313"/>
      <c r="AI5" s="313"/>
      <c r="AN5" s="313"/>
      <c r="AS5" s="313"/>
      <c r="AX5" s="313"/>
      <c r="BC5" s="313"/>
      <c r="BH5" s="313"/>
      <c r="BM5" s="313"/>
      <c r="BR5" s="313"/>
      <c r="BW5" s="313"/>
      <c r="CB5" s="313"/>
      <c r="CG5" s="313"/>
      <c r="CL5" s="313"/>
      <c r="CQ5" s="313"/>
      <c r="CV5" s="313"/>
      <c r="DA5" s="313"/>
      <c r="DF5" s="313"/>
      <c r="DK5" s="313"/>
      <c r="DP5" s="313"/>
      <c r="DU5" s="313"/>
      <c r="DZ5" s="313"/>
      <c r="EE5" s="313"/>
      <c r="EJ5" s="313"/>
      <c r="EO5" s="301"/>
    </row>
    <row r="6" spans="3:151" x14ac:dyDescent="0.35">
      <c r="D6" s="314" t="s">
        <v>458</v>
      </c>
      <c r="E6" s="313"/>
      <c r="G6" s="412">
        <f>SUM(G7:G9)</f>
        <v>53734707</v>
      </c>
      <c r="H6" s="416"/>
      <c r="I6" s="416"/>
      <c r="J6" s="417"/>
      <c r="L6" s="412">
        <f>SUM(L7:L9)</f>
        <v>3864380</v>
      </c>
      <c r="M6" s="416"/>
      <c r="N6" s="416"/>
      <c r="O6" s="417"/>
      <c r="Q6" s="412">
        <f>SUM(Q7:Q9)</f>
        <v>0</v>
      </c>
      <c r="R6" s="416"/>
      <c r="S6" s="416"/>
      <c r="T6" s="417"/>
      <c r="V6" s="412">
        <f>SUM(V7:V9)</f>
        <v>0</v>
      </c>
      <c r="W6" s="416"/>
      <c r="X6" s="416"/>
      <c r="Y6" s="417"/>
      <c r="AA6" s="412">
        <f>SUM(AA7:AA9)</f>
        <v>0</v>
      </c>
      <c r="AB6" s="416"/>
      <c r="AC6" s="416"/>
      <c r="AD6" s="417"/>
      <c r="AF6" s="412">
        <f>SUM(AF7:AF9)</f>
        <v>0</v>
      </c>
      <c r="AG6" s="416"/>
      <c r="AH6" s="416"/>
      <c r="AI6" s="417"/>
      <c r="AK6" s="412">
        <f>SUM(AK7:AK9)</f>
        <v>0</v>
      </c>
      <c r="AL6" s="416"/>
      <c r="AM6" s="416"/>
      <c r="AN6" s="417"/>
      <c r="AP6" s="412">
        <f>SUM(AP7:AP9)</f>
        <v>0</v>
      </c>
      <c r="AQ6" s="416"/>
      <c r="AR6" s="416"/>
      <c r="AS6" s="417"/>
      <c r="AU6" s="412">
        <f>SUM(AU7:AU9)</f>
        <v>0</v>
      </c>
      <c r="AV6" s="416"/>
      <c r="AW6" s="416"/>
      <c r="AX6" s="417"/>
      <c r="AZ6" s="412">
        <f>SUM(AZ7:AZ9)</f>
        <v>0</v>
      </c>
      <c r="BA6" s="416"/>
      <c r="BB6" s="416"/>
      <c r="BC6" s="417"/>
      <c r="BE6" s="412">
        <f>SUM(BE7:BE9)</f>
        <v>0</v>
      </c>
      <c r="BF6" s="416"/>
      <c r="BG6" s="416"/>
      <c r="BH6" s="417"/>
      <c r="BJ6" s="412">
        <f>SUM(BJ7:BJ9)</f>
        <v>0</v>
      </c>
      <c r="BK6" s="416"/>
      <c r="BL6" s="416"/>
      <c r="BM6" s="417"/>
      <c r="BO6" s="412">
        <f>SUM(BO7:BO9)</f>
        <v>0</v>
      </c>
      <c r="BP6" s="416"/>
      <c r="BQ6" s="416"/>
      <c r="BR6" s="417"/>
      <c r="BT6" s="412">
        <f>SUM(BT7:BT9)</f>
        <v>3864380</v>
      </c>
      <c r="BU6" s="416"/>
      <c r="BV6" s="416"/>
      <c r="BW6" s="417"/>
      <c r="BY6" s="412">
        <f>SUM(BY7:BY9)</f>
        <v>104668421</v>
      </c>
      <c r="BZ6" s="416"/>
      <c r="CA6" s="416"/>
      <c r="CB6" s="417"/>
      <c r="CD6" s="412">
        <f>SUM(CD7:CD9)</f>
        <v>0</v>
      </c>
      <c r="CE6" s="416"/>
      <c r="CF6" s="416"/>
      <c r="CG6" s="417"/>
      <c r="CI6" s="412">
        <f>SUM(CI7:CI9)</f>
        <v>0</v>
      </c>
      <c r="CJ6" s="416"/>
      <c r="CK6" s="416"/>
      <c r="CL6" s="417"/>
      <c r="CN6" s="412">
        <f>SUM(CN7:CN9)</f>
        <v>0</v>
      </c>
      <c r="CO6" s="416"/>
      <c r="CP6" s="416"/>
      <c r="CQ6" s="417"/>
      <c r="CS6" s="412">
        <f>SUM(CS7:CS9)</f>
        <v>0</v>
      </c>
      <c r="CT6" s="416"/>
      <c r="CU6" s="416"/>
      <c r="CV6" s="417"/>
      <c r="CX6" s="412">
        <f>SUM(CX7:CX9)</f>
        <v>10334981</v>
      </c>
      <c r="CY6" s="416"/>
      <c r="CZ6" s="416"/>
      <c r="DA6" s="417"/>
      <c r="DC6" s="412">
        <f>SUM(DC7:DC9)</f>
        <v>0</v>
      </c>
      <c r="DD6" s="416"/>
      <c r="DE6" s="416"/>
      <c r="DF6" s="417"/>
      <c r="DH6" s="412">
        <f>SUM(DH7:DH9)</f>
        <v>0</v>
      </c>
      <c r="DI6" s="416"/>
      <c r="DJ6" s="416"/>
      <c r="DK6" s="417"/>
      <c r="DM6" s="412">
        <f>SUM(DM7:DM9)</f>
        <v>0</v>
      </c>
      <c r="DN6" s="416"/>
      <c r="DO6" s="416"/>
      <c r="DP6" s="417"/>
      <c r="DR6" s="412">
        <f>SUM(DR7:DR9)</f>
        <v>0</v>
      </c>
      <c r="DS6" s="416"/>
      <c r="DT6" s="416"/>
      <c r="DU6" s="417"/>
      <c r="DW6" s="412">
        <f>SUM(DW7:DW9)</f>
        <v>0</v>
      </c>
      <c r="DX6" s="416"/>
      <c r="DY6" s="416"/>
      <c r="DZ6" s="417"/>
      <c r="EB6" s="412">
        <f>SUM(EB7:EB9)</f>
        <v>0</v>
      </c>
      <c r="EC6" s="416"/>
      <c r="ED6" s="416"/>
      <c r="EE6" s="417"/>
      <c r="EG6" s="412">
        <f>SUM(EG7:EG9)</f>
        <v>0</v>
      </c>
      <c r="EH6" s="416"/>
      <c r="EI6" s="416"/>
      <c r="EJ6" s="417"/>
      <c r="EL6" s="412">
        <f>SUM(EL7:EL9)</f>
        <v>0</v>
      </c>
      <c r="EM6" s="416"/>
      <c r="EN6" s="416"/>
      <c r="EO6" s="301"/>
    </row>
    <row r="7" spans="3:151" x14ac:dyDescent="0.35">
      <c r="D7" s="301" t="s">
        <v>459</v>
      </c>
      <c r="E7" s="313"/>
      <c r="F7" s="418"/>
      <c r="G7" s="414">
        <f>G11</f>
        <v>53734707</v>
      </c>
      <c r="H7" s="415"/>
      <c r="I7" s="416"/>
      <c r="J7" s="417"/>
      <c r="K7" s="418"/>
      <c r="L7" s="414">
        <f>L11</f>
        <v>3864380</v>
      </c>
      <c r="M7" s="415"/>
      <c r="N7" s="416"/>
      <c r="O7" s="417"/>
      <c r="P7" s="418"/>
      <c r="Q7" s="414">
        <f>Q11</f>
        <v>0</v>
      </c>
      <c r="R7" s="415"/>
      <c r="S7" s="416"/>
      <c r="T7" s="417"/>
      <c r="U7" s="418"/>
      <c r="V7" s="414">
        <f>V11</f>
        <v>0</v>
      </c>
      <c r="W7" s="415"/>
      <c r="X7" s="416"/>
      <c r="Y7" s="417"/>
      <c r="Z7" s="418"/>
      <c r="AA7" s="414">
        <f>AA11</f>
        <v>0</v>
      </c>
      <c r="AB7" s="415"/>
      <c r="AC7" s="416"/>
      <c r="AD7" s="417"/>
      <c r="AE7" s="418"/>
      <c r="AF7" s="414">
        <f>AF11</f>
        <v>0</v>
      </c>
      <c r="AG7" s="415"/>
      <c r="AH7" s="416"/>
      <c r="AI7" s="417"/>
      <c r="AJ7" s="418"/>
      <c r="AK7" s="414">
        <f>AK11</f>
        <v>0</v>
      </c>
      <c r="AL7" s="415"/>
      <c r="AM7" s="416"/>
      <c r="AN7" s="417"/>
      <c r="AO7" s="418"/>
      <c r="AP7" s="414">
        <f>AP11</f>
        <v>0</v>
      </c>
      <c r="AQ7" s="415"/>
      <c r="AR7" s="416"/>
      <c r="AS7" s="417"/>
      <c r="AT7" s="418"/>
      <c r="AU7" s="414">
        <f>AU11</f>
        <v>0</v>
      </c>
      <c r="AV7" s="415"/>
      <c r="AW7" s="416"/>
      <c r="AX7" s="417"/>
      <c r="AY7" s="418"/>
      <c r="AZ7" s="414">
        <f>AZ11</f>
        <v>0</v>
      </c>
      <c r="BA7" s="415"/>
      <c r="BB7" s="416"/>
      <c r="BC7" s="417"/>
      <c r="BD7" s="418"/>
      <c r="BE7" s="414">
        <f>BE11</f>
        <v>0</v>
      </c>
      <c r="BF7" s="415"/>
      <c r="BG7" s="416"/>
      <c r="BH7" s="417"/>
      <c r="BI7" s="418"/>
      <c r="BJ7" s="414">
        <f>BJ11</f>
        <v>0</v>
      </c>
      <c r="BK7" s="415"/>
      <c r="BL7" s="416"/>
      <c r="BM7" s="417"/>
      <c r="BN7" s="418"/>
      <c r="BO7" s="414">
        <f>BO11</f>
        <v>0</v>
      </c>
      <c r="BP7" s="415"/>
      <c r="BQ7" s="416"/>
      <c r="BR7" s="417"/>
      <c r="BS7" s="418"/>
      <c r="BT7" s="414">
        <f>BT11</f>
        <v>3864380</v>
      </c>
      <c r="BU7" s="415"/>
      <c r="BV7" s="416"/>
      <c r="BW7" s="417"/>
      <c r="BX7" s="418"/>
      <c r="BY7" s="414">
        <f>BY11</f>
        <v>104668421</v>
      </c>
      <c r="BZ7" s="415"/>
      <c r="CA7" s="416"/>
      <c r="CB7" s="417"/>
      <c r="CC7" s="418"/>
      <c r="CD7" s="414">
        <f>CD11</f>
        <v>0</v>
      </c>
      <c r="CE7" s="415"/>
      <c r="CF7" s="416"/>
      <c r="CG7" s="417"/>
      <c r="CH7" s="418"/>
      <c r="CI7" s="414">
        <f>CI11</f>
        <v>0</v>
      </c>
      <c r="CJ7" s="415"/>
      <c r="CK7" s="416"/>
      <c r="CL7" s="417"/>
      <c r="CM7" s="418"/>
      <c r="CN7" s="414">
        <f>CN11</f>
        <v>0</v>
      </c>
      <c r="CO7" s="415"/>
      <c r="CP7" s="416"/>
      <c r="CQ7" s="417"/>
      <c r="CR7" s="418"/>
      <c r="CS7" s="414">
        <f>CS11</f>
        <v>0</v>
      </c>
      <c r="CT7" s="415"/>
      <c r="CU7" s="416"/>
      <c r="CV7" s="417"/>
      <c r="CW7" s="418"/>
      <c r="CX7" s="414">
        <f>CX11</f>
        <v>10334981</v>
      </c>
      <c r="CY7" s="415"/>
      <c r="CZ7" s="416"/>
      <c r="DA7" s="417"/>
      <c r="DB7" s="418"/>
      <c r="DC7" s="414">
        <f>DC11</f>
        <v>0</v>
      </c>
      <c r="DD7" s="415"/>
      <c r="DE7" s="416"/>
      <c r="DF7" s="417"/>
      <c r="DG7" s="418"/>
      <c r="DH7" s="414">
        <f>DH11</f>
        <v>0</v>
      </c>
      <c r="DI7" s="415"/>
      <c r="DJ7" s="416"/>
      <c r="DK7" s="417"/>
      <c r="DL7" s="418"/>
      <c r="DM7" s="414">
        <f>DM11</f>
        <v>0</v>
      </c>
      <c r="DN7" s="415"/>
      <c r="DO7" s="416"/>
      <c r="DP7" s="417"/>
      <c r="DQ7" s="418"/>
      <c r="DR7" s="414">
        <f>DR11</f>
        <v>0</v>
      </c>
      <c r="DS7" s="415"/>
      <c r="DT7" s="416"/>
      <c r="DU7" s="417"/>
      <c r="DV7" s="418"/>
      <c r="DW7" s="414">
        <f>DW11</f>
        <v>0</v>
      </c>
      <c r="DX7" s="415"/>
      <c r="DY7" s="416"/>
      <c r="DZ7" s="417"/>
      <c r="EA7" s="418"/>
      <c r="EB7" s="414">
        <f>EB11</f>
        <v>0</v>
      </c>
      <c r="EC7" s="415"/>
      <c r="ED7" s="416"/>
      <c r="EE7" s="417"/>
      <c r="EF7" s="418"/>
      <c r="EG7" s="414">
        <f>EG11</f>
        <v>0</v>
      </c>
      <c r="EH7" s="415"/>
      <c r="EI7" s="416"/>
      <c r="EJ7" s="417"/>
      <c r="EK7" s="418"/>
      <c r="EL7" s="414">
        <f>EL11</f>
        <v>0</v>
      </c>
      <c r="EM7" s="415"/>
      <c r="EN7" s="416"/>
      <c r="EO7" s="301"/>
    </row>
    <row r="8" spans="3:151" x14ac:dyDescent="0.35">
      <c r="D8" s="301" t="s">
        <v>460</v>
      </c>
      <c r="E8" s="313"/>
      <c r="F8" s="417"/>
      <c r="G8" s="416">
        <f>+G126</f>
        <v>0</v>
      </c>
      <c r="H8" s="420"/>
      <c r="I8" s="416"/>
      <c r="J8" s="417"/>
      <c r="K8" s="417"/>
      <c r="L8" s="416">
        <f>L126</f>
        <v>0</v>
      </c>
      <c r="M8" s="420"/>
      <c r="N8" s="416"/>
      <c r="O8" s="417"/>
      <c r="P8" s="417"/>
      <c r="Q8" s="416">
        <f>Q126</f>
        <v>0</v>
      </c>
      <c r="R8" s="420"/>
      <c r="S8" s="416"/>
      <c r="T8" s="417"/>
      <c r="U8" s="417"/>
      <c r="V8" s="416">
        <f>V126</f>
        <v>0</v>
      </c>
      <c r="W8" s="420"/>
      <c r="X8" s="416"/>
      <c r="Y8" s="417"/>
      <c r="Z8" s="417"/>
      <c r="AA8" s="416">
        <f>AA126</f>
        <v>0</v>
      </c>
      <c r="AB8" s="420"/>
      <c r="AC8" s="416"/>
      <c r="AD8" s="417"/>
      <c r="AE8" s="417"/>
      <c r="AF8" s="416">
        <f>AF126</f>
        <v>0</v>
      </c>
      <c r="AG8" s="420"/>
      <c r="AH8" s="416"/>
      <c r="AI8" s="417"/>
      <c r="AJ8" s="417"/>
      <c r="AK8" s="416">
        <f>AK126</f>
        <v>0</v>
      </c>
      <c r="AL8" s="420"/>
      <c r="AM8" s="416"/>
      <c r="AN8" s="417"/>
      <c r="AO8" s="417"/>
      <c r="AP8" s="416">
        <f>AP126</f>
        <v>0</v>
      </c>
      <c r="AQ8" s="420"/>
      <c r="AR8" s="416"/>
      <c r="AS8" s="417"/>
      <c r="AT8" s="417"/>
      <c r="AU8" s="416">
        <f>AU126</f>
        <v>0</v>
      </c>
      <c r="AV8" s="420"/>
      <c r="AW8" s="416"/>
      <c r="AX8" s="417"/>
      <c r="AY8" s="417"/>
      <c r="AZ8" s="416">
        <f>AZ126</f>
        <v>0</v>
      </c>
      <c r="BA8" s="420"/>
      <c r="BB8" s="416"/>
      <c r="BC8" s="417"/>
      <c r="BD8" s="417"/>
      <c r="BE8" s="416">
        <f>BE126</f>
        <v>0</v>
      </c>
      <c r="BF8" s="420"/>
      <c r="BG8" s="416"/>
      <c r="BH8" s="417"/>
      <c r="BI8" s="417"/>
      <c r="BJ8" s="416">
        <f>BJ126</f>
        <v>0</v>
      </c>
      <c r="BK8" s="420"/>
      <c r="BL8" s="416"/>
      <c r="BM8" s="417"/>
      <c r="BN8" s="417"/>
      <c r="BO8" s="416">
        <f>BO126</f>
        <v>0</v>
      </c>
      <c r="BP8" s="420"/>
      <c r="BQ8" s="416"/>
      <c r="BR8" s="417"/>
      <c r="BS8" s="417"/>
      <c r="BT8" s="416">
        <f>BT126</f>
        <v>0</v>
      </c>
      <c r="BU8" s="420"/>
      <c r="BV8" s="416"/>
      <c r="BW8" s="417"/>
      <c r="BX8" s="417"/>
      <c r="BY8" s="416">
        <f>BY126</f>
        <v>0</v>
      </c>
      <c r="BZ8" s="420"/>
      <c r="CA8" s="416"/>
      <c r="CB8" s="417"/>
      <c r="CC8" s="417"/>
      <c r="CD8" s="416">
        <f>CD126</f>
        <v>0</v>
      </c>
      <c r="CE8" s="420"/>
      <c r="CF8" s="416"/>
      <c r="CG8" s="417"/>
      <c r="CH8" s="417"/>
      <c r="CI8" s="416">
        <f>CI126</f>
        <v>0</v>
      </c>
      <c r="CJ8" s="420"/>
      <c r="CK8" s="416"/>
      <c r="CL8" s="417"/>
      <c r="CM8" s="417"/>
      <c r="CN8" s="416">
        <f>CN126</f>
        <v>0</v>
      </c>
      <c r="CO8" s="420"/>
      <c r="CP8" s="416"/>
      <c r="CQ8" s="417"/>
      <c r="CR8" s="417"/>
      <c r="CS8" s="416">
        <f>CS126</f>
        <v>0</v>
      </c>
      <c r="CT8" s="420"/>
      <c r="CU8" s="416"/>
      <c r="CV8" s="417"/>
      <c r="CW8" s="417"/>
      <c r="CX8" s="416">
        <f>CX126</f>
        <v>0</v>
      </c>
      <c r="CY8" s="420"/>
      <c r="CZ8" s="416"/>
      <c r="DA8" s="417"/>
      <c r="DB8" s="417"/>
      <c r="DC8" s="416">
        <f>DC126</f>
        <v>0</v>
      </c>
      <c r="DD8" s="420"/>
      <c r="DE8" s="416"/>
      <c r="DF8" s="417"/>
      <c r="DG8" s="417"/>
      <c r="DH8" s="416">
        <f>DH126</f>
        <v>0</v>
      </c>
      <c r="DI8" s="420"/>
      <c r="DJ8" s="416"/>
      <c r="DK8" s="417"/>
      <c r="DL8" s="417"/>
      <c r="DM8" s="416">
        <f>DM126</f>
        <v>0</v>
      </c>
      <c r="DN8" s="420"/>
      <c r="DO8" s="416"/>
      <c r="DP8" s="417"/>
      <c r="DQ8" s="417"/>
      <c r="DR8" s="416">
        <f>DR126</f>
        <v>0</v>
      </c>
      <c r="DS8" s="420"/>
      <c r="DT8" s="416"/>
      <c r="DU8" s="417"/>
      <c r="DV8" s="417"/>
      <c r="DW8" s="416">
        <f>DW126</f>
        <v>0</v>
      </c>
      <c r="DX8" s="420"/>
      <c r="DY8" s="416"/>
      <c r="DZ8" s="417"/>
      <c r="EA8" s="417"/>
      <c r="EB8" s="416">
        <f>EB126</f>
        <v>0</v>
      </c>
      <c r="EC8" s="420"/>
      <c r="ED8" s="416"/>
      <c r="EE8" s="417"/>
      <c r="EF8" s="417"/>
      <c r="EG8" s="416">
        <f>EG126</f>
        <v>0</v>
      </c>
      <c r="EH8" s="420"/>
      <c r="EI8" s="416"/>
      <c r="EJ8" s="417"/>
      <c r="EK8" s="417"/>
      <c r="EL8" s="416">
        <f>EL126</f>
        <v>0</v>
      </c>
      <c r="EM8" s="420"/>
      <c r="EN8" s="416"/>
      <c r="EO8" s="301"/>
    </row>
    <row r="9" spans="3:151" x14ac:dyDescent="0.35">
      <c r="D9" s="301" t="s">
        <v>461</v>
      </c>
      <c r="E9" s="313"/>
      <c r="F9" s="430"/>
      <c r="G9" s="428">
        <v>0</v>
      </c>
      <c r="H9" s="429"/>
      <c r="I9" s="416"/>
      <c r="J9" s="417"/>
      <c r="K9" s="430"/>
      <c r="L9" s="428">
        <f>L136</f>
        <v>0</v>
      </c>
      <c r="M9" s="429"/>
      <c r="N9" s="416"/>
      <c r="O9" s="417"/>
      <c r="P9" s="430"/>
      <c r="Q9" s="428">
        <f>Q136</f>
        <v>0</v>
      </c>
      <c r="R9" s="429"/>
      <c r="S9" s="416"/>
      <c r="T9" s="417"/>
      <c r="U9" s="430"/>
      <c r="V9" s="428">
        <f>V136</f>
        <v>0</v>
      </c>
      <c r="W9" s="429"/>
      <c r="X9" s="416"/>
      <c r="Y9" s="417"/>
      <c r="Z9" s="430"/>
      <c r="AA9" s="428">
        <f>AA136</f>
        <v>0</v>
      </c>
      <c r="AB9" s="429"/>
      <c r="AC9" s="416"/>
      <c r="AD9" s="417"/>
      <c r="AE9" s="430"/>
      <c r="AF9" s="428">
        <f>AF136</f>
        <v>0</v>
      </c>
      <c r="AG9" s="429"/>
      <c r="AH9" s="416"/>
      <c r="AI9" s="417"/>
      <c r="AJ9" s="430"/>
      <c r="AK9" s="428">
        <f>AK136</f>
        <v>0</v>
      </c>
      <c r="AL9" s="429"/>
      <c r="AM9" s="416"/>
      <c r="AN9" s="417"/>
      <c r="AO9" s="430"/>
      <c r="AP9" s="428">
        <f>AP136</f>
        <v>0</v>
      </c>
      <c r="AQ9" s="429"/>
      <c r="AR9" s="416"/>
      <c r="AS9" s="417"/>
      <c r="AT9" s="430"/>
      <c r="AU9" s="428">
        <f>AU136</f>
        <v>0</v>
      </c>
      <c r="AV9" s="429"/>
      <c r="AW9" s="416"/>
      <c r="AX9" s="417"/>
      <c r="AY9" s="430"/>
      <c r="AZ9" s="428">
        <f>AZ136</f>
        <v>0</v>
      </c>
      <c r="BA9" s="429"/>
      <c r="BB9" s="416"/>
      <c r="BC9" s="417"/>
      <c r="BD9" s="430"/>
      <c r="BE9" s="428">
        <f>BE136</f>
        <v>0</v>
      </c>
      <c r="BF9" s="429"/>
      <c r="BG9" s="416"/>
      <c r="BH9" s="417"/>
      <c r="BI9" s="430"/>
      <c r="BJ9" s="428">
        <f>BJ136</f>
        <v>0</v>
      </c>
      <c r="BK9" s="429"/>
      <c r="BL9" s="416"/>
      <c r="BM9" s="417"/>
      <c r="BN9" s="430"/>
      <c r="BO9" s="428">
        <f>BO136</f>
        <v>0</v>
      </c>
      <c r="BP9" s="429"/>
      <c r="BQ9" s="416"/>
      <c r="BR9" s="417"/>
      <c r="BS9" s="430"/>
      <c r="BT9" s="428">
        <f>BT136</f>
        <v>0</v>
      </c>
      <c r="BU9" s="429"/>
      <c r="BV9" s="416"/>
      <c r="BW9" s="417"/>
      <c r="BX9" s="430"/>
      <c r="BY9" s="428">
        <f>BY136</f>
        <v>0</v>
      </c>
      <c r="BZ9" s="429"/>
      <c r="CA9" s="416"/>
      <c r="CB9" s="417"/>
      <c r="CC9" s="430"/>
      <c r="CD9" s="428">
        <f>CD136</f>
        <v>0</v>
      </c>
      <c r="CE9" s="429"/>
      <c r="CF9" s="416"/>
      <c r="CG9" s="417"/>
      <c r="CH9" s="430"/>
      <c r="CI9" s="428">
        <f>CI136</f>
        <v>0</v>
      </c>
      <c r="CJ9" s="429"/>
      <c r="CK9" s="416"/>
      <c r="CL9" s="417"/>
      <c r="CM9" s="430"/>
      <c r="CN9" s="428">
        <f>CN136</f>
        <v>0</v>
      </c>
      <c r="CO9" s="429"/>
      <c r="CP9" s="416"/>
      <c r="CQ9" s="417"/>
      <c r="CR9" s="430"/>
      <c r="CS9" s="428">
        <f>CS136</f>
        <v>0</v>
      </c>
      <c r="CT9" s="429"/>
      <c r="CU9" s="416"/>
      <c r="CV9" s="417"/>
      <c r="CW9" s="430"/>
      <c r="CX9" s="428">
        <f>CX136</f>
        <v>0</v>
      </c>
      <c r="CY9" s="429"/>
      <c r="CZ9" s="416"/>
      <c r="DA9" s="417"/>
      <c r="DB9" s="430"/>
      <c r="DC9" s="428">
        <f>DC136</f>
        <v>0</v>
      </c>
      <c r="DD9" s="429"/>
      <c r="DE9" s="416"/>
      <c r="DF9" s="417"/>
      <c r="DG9" s="430"/>
      <c r="DH9" s="428">
        <f>DH136</f>
        <v>0</v>
      </c>
      <c r="DI9" s="429"/>
      <c r="DJ9" s="416"/>
      <c r="DK9" s="417"/>
      <c r="DL9" s="430"/>
      <c r="DM9" s="428">
        <f>DM136</f>
        <v>0</v>
      </c>
      <c r="DN9" s="429"/>
      <c r="DO9" s="416"/>
      <c r="DP9" s="417"/>
      <c r="DQ9" s="430"/>
      <c r="DR9" s="428">
        <f>DR136</f>
        <v>0</v>
      </c>
      <c r="DS9" s="429"/>
      <c r="DT9" s="416"/>
      <c r="DU9" s="417"/>
      <c r="DV9" s="430"/>
      <c r="DW9" s="428">
        <f>DW136</f>
        <v>0</v>
      </c>
      <c r="DX9" s="429"/>
      <c r="DY9" s="416"/>
      <c r="DZ9" s="417"/>
      <c r="EA9" s="430"/>
      <c r="EB9" s="428">
        <f>EB136</f>
        <v>0</v>
      </c>
      <c r="EC9" s="429"/>
      <c r="ED9" s="416"/>
      <c r="EE9" s="417"/>
      <c r="EF9" s="430"/>
      <c r="EG9" s="428">
        <f>EG136</f>
        <v>0</v>
      </c>
      <c r="EH9" s="429"/>
      <c r="EI9" s="416"/>
      <c r="EJ9" s="417"/>
      <c r="EK9" s="430"/>
      <c r="EL9" s="428">
        <f>EL136</f>
        <v>0</v>
      </c>
      <c r="EM9" s="429"/>
      <c r="EN9" s="416"/>
      <c r="EO9" s="301"/>
    </row>
    <row r="10" spans="3:151" x14ac:dyDescent="0.35">
      <c r="D10" s="301"/>
      <c r="E10" s="313"/>
      <c r="G10" s="416"/>
      <c r="H10" s="416"/>
      <c r="I10" s="416"/>
      <c r="J10" s="417"/>
      <c r="K10" s="416"/>
      <c r="L10" s="416"/>
      <c r="M10" s="416"/>
      <c r="N10" s="416"/>
      <c r="O10" s="417"/>
      <c r="P10" s="416"/>
      <c r="Q10" s="416"/>
      <c r="R10" s="416"/>
      <c r="S10" s="416"/>
      <c r="T10" s="417"/>
      <c r="U10" s="416"/>
      <c r="V10" s="416"/>
      <c r="W10" s="416"/>
      <c r="X10" s="416"/>
      <c r="Y10" s="417"/>
      <c r="Z10" s="416"/>
      <c r="AA10" s="416"/>
      <c r="AB10" s="416"/>
      <c r="AC10" s="416"/>
      <c r="AD10" s="417"/>
      <c r="AE10" s="416"/>
      <c r="AF10" s="416"/>
      <c r="AG10" s="416"/>
      <c r="AH10" s="416"/>
      <c r="AI10" s="417"/>
      <c r="AJ10" s="416"/>
      <c r="AK10" s="416"/>
      <c r="AL10" s="416"/>
      <c r="AM10" s="416"/>
      <c r="AN10" s="417"/>
      <c r="AO10" s="416"/>
      <c r="AP10" s="416"/>
      <c r="AQ10" s="416"/>
      <c r="AR10" s="416"/>
      <c r="AS10" s="417"/>
      <c r="AT10" s="416"/>
      <c r="AU10" s="416"/>
      <c r="AV10" s="416"/>
      <c r="AW10" s="416"/>
      <c r="AX10" s="417"/>
      <c r="AY10" s="416"/>
      <c r="AZ10" s="416"/>
      <c r="BA10" s="416"/>
      <c r="BB10" s="416"/>
      <c r="BC10" s="417"/>
      <c r="BD10" s="416"/>
      <c r="BE10" s="416"/>
      <c r="BF10" s="416"/>
      <c r="BG10" s="416"/>
      <c r="BH10" s="417"/>
      <c r="BI10" s="416"/>
      <c r="BJ10" s="416"/>
      <c r="BK10" s="416"/>
      <c r="BL10" s="416"/>
      <c r="BM10" s="417"/>
      <c r="BN10" s="416"/>
      <c r="BO10" s="416"/>
      <c r="BP10" s="416"/>
      <c r="BQ10" s="416"/>
      <c r="BR10" s="417"/>
      <c r="BS10" s="416"/>
      <c r="BT10" s="416"/>
      <c r="BU10" s="416"/>
      <c r="BV10" s="416"/>
      <c r="BW10" s="417"/>
      <c r="BX10" s="416"/>
      <c r="BY10" s="416"/>
      <c r="BZ10" s="416"/>
      <c r="CA10" s="416"/>
      <c r="CB10" s="417"/>
      <c r="CC10" s="416"/>
      <c r="CD10" s="416"/>
      <c r="CE10" s="416"/>
      <c r="CF10" s="416"/>
      <c r="CG10" s="417"/>
      <c r="CH10" s="416"/>
      <c r="CI10" s="416"/>
      <c r="CJ10" s="416"/>
      <c r="CK10" s="416"/>
      <c r="CL10" s="417"/>
      <c r="CM10" s="416"/>
      <c r="CN10" s="416"/>
      <c r="CO10" s="416"/>
      <c r="CP10" s="416"/>
      <c r="CQ10" s="417"/>
      <c r="CR10" s="416"/>
      <c r="CS10" s="416"/>
      <c r="CT10" s="416"/>
      <c r="CU10" s="416"/>
      <c r="CV10" s="417"/>
      <c r="CW10" s="416"/>
      <c r="CX10" s="416"/>
      <c r="CY10" s="416"/>
      <c r="CZ10" s="416"/>
      <c r="DA10" s="417"/>
      <c r="DB10" s="416"/>
      <c r="DC10" s="416"/>
      <c r="DD10" s="416"/>
      <c r="DE10" s="416"/>
      <c r="DF10" s="417"/>
      <c r="DG10" s="416"/>
      <c r="DH10" s="416"/>
      <c r="DI10" s="416"/>
      <c r="DJ10" s="416"/>
      <c r="DK10" s="417"/>
      <c r="DL10" s="416"/>
      <c r="DM10" s="416"/>
      <c r="DN10" s="416"/>
      <c r="DO10" s="416"/>
      <c r="DP10" s="417"/>
      <c r="DQ10" s="416"/>
      <c r="DR10" s="416"/>
      <c r="DS10" s="416"/>
      <c r="DT10" s="416"/>
      <c r="DU10" s="417"/>
      <c r="DV10" s="416"/>
      <c r="DW10" s="416"/>
      <c r="DX10" s="416"/>
      <c r="DY10" s="416"/>
      <c r="DZ10" s="417"/>
      <c r="EA10" s="416"/>
      <c r="EB10" s="416"/>
      <c r="EC10" s="416"/>
      <c r="ED10" s="416"/>
      <c r="EE10" s="417"/>
      <c r="EF10" s="416"/>
      <c r="EG10" s="416"/>
      <c r="EH10" s="416"/>
      <c r="EI10" s="416"/>
      <c r="EJ10" s="417"/>
      <c r="EK10" s="416"/>
      <c r="EL10" s="416"/>
      <c r="EM10" s="416"/>
      <c r="EN10" s="416"/>
      <c r="EO10" s="301"/>
    </row>
    <row r="11" spans="3:151" s="290" customFormat="1" x14ac:dyDescent="0.35">
      <c r="D11" s="314" t="s">
        <v>462</v>
      </c>
      <c r="E11" s="316"/>
      <c r="G11" s="412">
        <f>SUM(G12:G14)</f>
        <v>53734707</v>
      </c>
      <c r="H11" s="412"/>
      <c r="I11" s="412"/>
      <c r="J11" s="413"/>
      <c r="K11" s="412"/>
      <c r="L11" s="412">
        <f>SUM(L12:L14)</f>
        <v>3864380</v>
      </c>
      <c r="M11" s="412"/>
      <c r="N11" s="412"/>
      <c r="O11" s="413"/>
      <c r="P11" s="412"/>
      <c r="Q11" s="412">
        <f>SUM(Q12:Q14)</f>
        <v>0</v>
      </c>
      <c r="R11" s="412"/>
      <c r="S11" s="412"/>
      <c r="T11" s="413"/>
      <c r="U11" s="412"/>
      <c r="V11" s="412">
        <f>SUM(V12:V14)</f>
        <v>0</v>
      </c>
      <c r="W11" s="412"/>
      <c r="X11" s="412"/>
      <c r="Y11" s="413"/>
      <c r="Z11" s="412"/>
      <c r="AA11" s="412">
        <f>SUM(AA12:AA14)</f>
        <v>0</v>
      </c>
      <c r="AB11" s="412"/>
      <c r="AC11" s="412"/>
      <c r="AD11" s="413"/>
      <c r="AE11" s="412"/>
      <c r="AF11" s="412">
        <f>SUM(AF12:AF14)</f>
        <v>0</v>
      </c>
      <c r="AG11" s="412"/>
      <c r="AH11" s="412"/>
      <c r="AI11" s="413"/>
      <c r="AJ11" s="412"/>
      <c r="AK11" s="412">
        <f>SUM(AK12:AK14)</f>
        <v>0</v>
      </c>
      <c r="AL11" s="412"/>
      <c r="AM11" s="412"/>
      <c r="AN11" s="413"/>
      <c r="AO11" s="412"/>
      <c r="AP11" s="412">
        <f>SUM(AP12:AP14)</f>
        <v>0</v>
      </c>
      <c r="AQ11" s="412"/>
      <c r="AR11" s="412"/>
      <c r="AS11" s="413"/>
      <c r="AT11" s="412"/>
      <c r="AU11" s="412">
        <f>SUM(AU12:AU14)</f>
        <v>0</v>
      </c>
      <c r="AV11" s="412"/>
      <c r="AW11" s="412"/>
      <c r="AX11" s="413"/>
      <c r="AY11" s="412"/>
      <c r="AZ11" s="412">
        <f>SUM(AZ12:AZ14)</f>
        <v>0</v>
      </c>
      <c r="BA11" s="412"/>
      <c r="BB11" s="412"/>
      <c r="BC11" s="413"/>
      <c r="BD11" s="412"/>
      <c r="BE11" s="412">
        <f>SUM(BE12:BE14)</f>
        <v>0</v>
      </c>
      <c r="BF11" s="412"/>
      <c r="BG11" s="412"/>
      <c r="BH11" s="413"/>
      <c r="BI11" s="412"/>
      <c r="BJ11" s="412">
        <f>SUM(BJ12:BJ14)</f>
        <v>0</v>
      </c>
      <c r="BK11" s="412"/>
      <c r="BL11" s="412"/>
      <c r="BM11" s="413"/>
      <c r="BN11" s="412"/>
      <c r="BO11" s="412">
        <f>SUM(BO12:BO14)</f>
        <v>0</v>
      </c>
      <c r="BP11" s="412"/>
      <c r="BQ11" s="412"/>
      <c r="BR11" s="413"/>
      <c r="BS11" s="412"/>
      <c r="BT11" s="412">
        <f>SUM(BT12:BT14)</f>
        <v>3864380</v>
      </c>
      <c r="BU11" s="412"/>
      <c r="BV11" s="412"/>
      <c r="BW11" s="413"/>
      <c r="BX11" s="412"/>
      <c r="BY11" s="412">
        <f>SUM(BY12:BY14)</f>
        <v>104668421</v>
      </c>
      <c r="BZ11" s="412"/>
      <c r="CA11" s="412"/>
      <c r="CB11" s="413"/>
      <c r="CC11" s="412"/>
      <c r="CD11" s="412">
        <f>SUM(CD12:CD14)</f>
        <v>0</v>
      </c>
      <c r="CE11" s="412"/>
      <c r="CF11" s="412"/>
      <c r="CG11" s="413"/>
      <c r="CH11" s="412"/>
      <c r="CI11" s="412">
        <f>SUM(CI12:CI14)</f>
        <v>0</v>
      </c>
      <c r="CJ11" s="412"/>
      <c r="CK11" s="412"/>
      <c r="CL11" s="413"/>
      <c r="CM11" s="412"/>
      <c r="CN11" s="412">
        <f>SUM(CN12:CN14)</f>
        <v>0</v>
      </c>
      <c r="CO11" s="412"/>
      <c r="CP11" s="412"/>
      <c r="CQ11" s="413"/>
      <c r="CR11" s="412"/>
      <c r="CS11" s="412">
        <f>SUM(CS12:CS14)</f>
        <v>0</v>
      </c>
      <c r="CT11" s="412"/>
      <c r="CU11" s="412"/>
      <c r="CV11" s="413"/>
      <c r="CW11" s="412"/>
      <c r="CX11" s="412">
        <f>SUM(CX12:CX14)</f>
        <v>10334981</v>
      </c>
      <c r="CY11" s="412"/>
      <c r="CZ11" s="412"/>
      <c r="DA11" s="413"/>
      <c r="DB11" s="412"/>
      <c r="DC11" s="412">
        <f>SUM(DC12:DC14)</f>
        <v>0</v>
      </c>
      <c r="DD11" s="412"/>
      <c r="DE11" s="412"/>
      <c r="DF11" s="413"/>
      <c r="DG11" s="412"/>
      <c r="DH11" s="412">
        <f>SUM(DH12:DH14)</f>
        <v>0</v>
      </c>
      <c r="DI11" s="412"/>
      <c r="DJ11" s="412"/>
      <c r="DK11" s="413"/>
      <c r="DL11" s="412"/>
      <c r="DM11" s="412">
        <f>SUM(DM12:DM14)</f>
        <v>0</v>
      </c>
      <c r="DN11" s="412"/>
      <c r="DO11" s="412"/>
      <c r="DP11" s="413"/>
      <c r="DQ11" s="412"/>
      <c r="DR11" s="412">
        <f>SUM(DR12:DR14)</f>
        <v>0</v>
      </c>
      <c r="DS11" s="412"/>
      <c r="DT11" s="412"/>
      <c r="DU11" s="413"/>
      <c r="DV11" s="412"/>
      <c r="DW11" s="412">
        <f>SUM(DW12:DW14)</f>
        <v>0</v>
      </c>
      <c r="DX11" s="412"/>
      <c r="DY11" s="412"/>
      <c r="DZ11" s="413"/>
      <c r="EA11" s="412"/>
      <c r="EB11" s="412">
        <f>SUM(EB12:EB14)</f>
        <v>0</v>
      </c>
      <c r="EC11" s="412"/>
      <c r="ED11" s="412"/>
      <c r="EE11" s="413"/>
      <c r="EF11" s="412"/>
      <c r="EG11" s="412">
        <f>SUM(EG12:EG14)</f>
        <v>0</v>
      </c>
      <c r="EH11" s="412"/>
      <c r="EI11" s="412"/>
      <c r="EJ11" s="413"/>
      <c r="EK11" s="412"/>
      <c r="EL11" s="412">
        <f>SUM(EL12:EL14)</f>
        <v>0</v>
      </c>
      <c r="EM11" s="412"/>
      <c r="EN11" s="412"/>
      <c r="EO11" s="314"/>
      <c r="EQ11" s="289"/>
      <c r="ER11" s="289"/>
      <c r="ET11" s="412"/>
    </row>
    <row r="12" spans="3:151" x14ac:dyDescent="0.35">
      <c r="D12" s="301" t="s">
        <v>338</v>
      </c>
      <c r="E12" s="313"/>
      <c r="F12" s="320"/>
      <c r="G12" s="414">
        <v>53734707</v>
      </c>
      <c r="H12" s="415"/>
      <c r="I12" s="416"/>
      <c r="J12" s="417"/>
      <c r="K12" s="418"/>
      <c r="L12" s="414">
        <f>L17+L22+L27+L32+L37+L42+L47+L52+L57+L62+L67+L72+L77+L82+L87+L102+L92+L97</f>
        <v>3864380</v>
      </c>
      <c r="M12" s="415"/>
      <c r="N12" s="416"/>
      <c r="O12" s="417"/>
      <c r="P12" s="418"/>
      <c r="Q12" s="414">
        <f>Q17+Q22+Q27+Q32+Q37+Q42+Q47+Q52+Q57+Q62+Q67+Q72+Q77+Q82+Q87+Q102</f>
        <v>0</v>
      </c>
      <c r="R12" s="415"/>
      <c r="S12" s="416"/>
      <c r="T12" s="417"/>
      <c r="U12" s="418"/>
      <c r="V12" s="414">
        <f>V17+V22+V27+V32+V37+V42+V47+V52+V57+V62+V67+V72+V77+V82+V87+V102</f>
        <v>0</v>
      </c>
      <c r="W12" s="415"/>
      <c r="X12" s="416"/>
      <c r="Y12" s="417"/>
      <c r="Z12" s="418"/>
      <c r="AA12" s="414">
        <f>AA17+AA22+AA27+AA32+AA37+AA42+AA47+AA52+AA57+AA62+AA67+AA72+AA77+AA82+AA87+AA102+AA92+AA97</f>
        <v>0</v>
      </c>
      <c r="AB12" s="415"/>
      <c r="AC12" s="416"/>
      <c r="AD12" s="417"/>
      <c r="AE12" s="418"/>
      <c r="AF12" s="414">
        <f>AF17+AF22+AF27+AF32+AF37+AF42+AF47+AF52+AF57+AF62+AF67+AF72+AF77+AF82+AF87+AF102+AF92+AF97+AF107+AF122</f>
        <v>0</v>
      </c>
      <c r="AG12" s="415"/>
      <c r="AH12" s="416"/>
      <c r="AI12" s="417"/>
      <c r="AJ12" s="418"/>
      <c r="AK12" s="414">
        <f>AK17+AK22+AK27+AK32+AK37+AK42+AK47+AK52+AK57+AK62+AK67+AK72+AK77+AK82+AK87+AK102+AK92+AK97+AK107+AK122</f>
        <v>0</v>
      </c>
      <c r="AL12" s="415"/>
      <c r="AM12" s="416"/>
      <c r="AN12" s="417"/>
      <c r="AO12" s="418"/>
      <c r="AP12" s="414">
        <f>AP17+AP22+AP27+AP32+AP37+AP42+AP47+AP52+AP57+AP62+AP67+AP72+AP77+AP82+AP87+AP102</f>
        <v>0</v>
      </c>
      <c r="AQ12" s="415"/>
      <c r="AR12" s="416"/>
      <c r="AS12" s="417"/>
      <c r="AT12" s="418"/>
      <c r="AU12" s="414">
        <f>AU17+AU22+AU27+AU32+AU37+AU42+AU47+AU52+AU57+AU62+AU67+AU72+AU77+AU82+AU87+AU102+AU92+AU97+AU107+AU122</f>
        <v>0</v>
      </c>
      <c r="AV12" s="415"/>
      <c r="AW12" s="416"/>
      <c r="AX12" s="417"/>
      <c r="AY12" s="418"/>
      <c r="AZ12" s="414">
        <f>AZ17+AZ22+AZ27+AZ32+AZ37+AZ42+AZ47+AZ52+AZ57+AZ62+AZ67+AZ72+AZ77+AZ82+AZ87+AZ102+AZ92+AZ97+AZ107+AZ122+AZ112+AZ117</f>
        <v>0</v>
      </c>
      <c r="BA12" s="415"/>
      <c r="BB12" s="416"/>
      <c r="BC12" s="417"/>
      <c r="BD12" s="418"/>
      <c r="BE12" s="414">
        <f>BE17+BE22+BE27+BE32+BE37+BE42+BE47+BE52+BE57+BE62+BE67+BE72+BE77+BE82+BE87+BE102+BE92+BE97+BE107+BE122+BE112+BE117</f>
        <v>0</v>
      </c>
      <c r="BF12" s="415"/>
      <c r="BG12" s="416"/>
      <c r="BH12" s="417"/>
      <c r="BI12" s="418"/>
      <c r="BJ12" s="414">
        <f>BJ17+BJ22+BJ27+BJ32+BJ37+BJ42+BJ47+BJ52+BJ57+BJ62+BJ67+BJ72+BJ77+BJ82+BJ87+BJ102</f>
        <v>0</v>
      </c>
      <c r="BK12" s="415"/>
      <c r="BL12" s="416"/>
      <c r="BM12" s="417"/>
      <c r="BN12" s="418"/>
      <c r="BO12" s="414">
        <f>BO17+BO22+BO27+BO32+BO37+BO42+BO47+BO52+BO57+BO62+BO67+BO72+BO77+BO82+BO87+BO102+BO92+BO97</f>
        <v>0</v>
      </c>
      <c r="BP12" s="415"/>
      <c r="BQ12" s="416"/>
      <c r="BR12" s="417"/>
      <c r="BS12" s="418"/>
      <c r="BT12" s="414">
        <f>BT17+BT22+BT27+BT32+BT37+BT42+BT47+BT52+BT57+BT62+BT67+BT72+BT77+BT82+BT87+BT102+BT92+BT97+BT107+BT122+BT112+BT117</f>
        <v>3864380</v>
      </c>
      <c r="BU12" s="415"/>
      <c r="BV12" s="416"/>
      <c r="BW12" s="417"/>
      <c r="BX12" s="418"/>
      <c r="BY12" s="414">
        <f>BY17+BY22+BY27+BY32+BY37+BY42+BY47+BY52+BY57+BY62+BY67+BY72+BY77+BY82+BY87+BY102+BY92+BY97+BY107+BY122+BY112+BY117</f>
        <v>103917277</v>
      </c>
      <c r="BZ12" s="415"/>
      <c r="CA12" s="416"/>
      <c r="CB12" s="417"/>
      <c r="CC12" s="418"/>
      <c r="CD12" s="414">
        <f>CD17+CD22+CD27+CD32+CD37+CD42+CD47+CD52+CD57+CD62+CD67+CD72+CD77+CD82+CD87+CD102+CD92+CD97</f>
        <v>0</v>
      </c>
      <c r="CE12" s="415"/>
      <c r="CF12" s="416"/>
      <c r="CG12" s="417"/>
      <c r="CH12" s="418"/>
      <c r="CI12" s="414">
        <f>CI17+CI22+CI27+CI32+CI37+CI42+CI47+CI52+CI57+CI62+CI67+CI72+CI77+CI82+CI87+CI102</f>
        <v>0</v>
      </c>
      <c r="CJ12" s="415"/>
      <c r="CK12" s="416"/>
      <c r="CL12" s="417"/>
      <c r="CM12" s="418"/>
      <c r="CN12" s="414">
        <f>CN17+CN22+CN27+CN32+CN37+CN42+CN47+CN52+CN57+CN62+CN67+CN72+CN77+CN82+CN87+CN102</f>
        <v>0</v>
      </c>
      <c r="CO12" s="415"/>
      <c r="CP12" s="416"/>
      <c r="CQ12" s="417"/>
      <c r="CR12" s="418"/>
      <c r="CS12" s="414">
        <f>CS17+CS22+CS27+CS32+CS37+CS42+CS47+CS52+CS57+CS62+CS67+CS72+CS77+CS82+CS87+CS102</f>
        <v>0</v>
      </c>
      <c r="CT12" s="415"/>
      <c r="CU12" s="416"/>
      <c r="CV12" s="417"/>
      <c r="CW12" s="418"/>
      <c r="CX12" s="414">
        <f>CX17+CX22+CX27+CX32+CX37+CX42+CX47+CX52+CX57+CX62+CX67+CX72+CX77+CX82+CX87+CX102+CX92+CX97+CX107+CX122</f>
        <v>10334981</v>
      </c>
      <c r="CY12" s="415"/>
      <c r="CZ12" s="416"/>
      <c r="DA12" s="417"/>
      <c r="DB12" s="418"/>
      <c r="DC12" s="414">
        <f>DC17+DC22+DC27+DC32+DC37+DC42+DC47+DC52+DC57+DC62+DC67+DC72+DC77+DC82+DC87+DC102</f>
        <v>0</v>
      </c>
      <c r="DD12" s="415"/>
      <c r="DE12" s="416"/>
      <c r="DF12" s="417"/>
      <c r="DG12" s="418"/>
      <c r="DH12" s="414">
        <f>DH17+DH22+DH27+DH32+DH37+DH42+DH47+DH52+DH57+DH62+DH67+DH72+DH77+DH82+DH87+DH102+DH92+DH97+DH107+DH122</f>
        <v>0</v>
      </c>
      <c r="DI12" s="415"/>
      <c r="DJ12" s="416"/>
      <c r="DK12" s="417"/>
      <c r="DL12" s="418"/>
      <c r="DM12" s="414">
        <f>DM17+DM22+DM27+DM32+DM37+DM42+DM47+DM52+DM57+DM62+DM67+DM72+DM77+DM82+DM87+DM102</f>
        <v>0</v>
      </c>
      <c r="DN12" s="415"/>
      <c r="DO12" s="416"/>
      <c r="DP12" s="417"/>
      <c r="DQ12" s="418"/>
      <c r="DR12" s="414">
        <f>DR17+DR22+DR27+DR32+DR37+DR42+DR47+DR52+DR57+DR62+DR67+DR72+DR77+DR82+DR87+DR102</f>
        <v>0</v>
      </c>
      <c r="DS12" s="415"/>
      <c r="DT12" s="416"/>
      <c r="DU12" s="417"/>
      <c r="DV12" s="418"/>
      <c r="DW12" s="414">
        <f>DW17+DW22+DW27+DW32+DW37+DW42+DW47+DW52+DW57+DW62+DW67+DW72+DW77+DW82+DW87+DW102</f>
        <v>0</v>
      </c>
      <c r="DX12" s="415"/>
      <c r="DY12" s="416"/>
      <c r="DZ12" s="417"/>
      <c r="EA12" s="418"/>
      <c r="EB12" s="414">
        <f>EB17+EB22+EB27+EB32+EB37+EB42+EB47+EB52+EB57+EB62+EB67+EB72+EB77+EB82+EB87+EB102</f>
        <v>0</v>
      </c>
      <c r="EC12" s="415"/>
      <c r="ED12" s="416"/>
      <c r="EE12" s="417"/>
      <c r="EF12" s="418"/>
      <c r="EG12" s="414">
        <f>EG17+EG22+EG27+EG32+EG37+EG42+EG47+EG52+EG57+EG62+EG67+EG72+EG77+EG82+EG87+EG102+EG92</f>
        <v>0</v>
      </c>
      <c r="EH12" s="415"/>
      <c r="EI12" s="416"/>
      <c r="EJ12" s="417"/>
      <c r="EK12" s="418"/>
      <c r="EL12" s="414">
        <f>EL17+EL22+EL27+EL32+EL37+EL42+EL47+EL52+EL57+EL62+EL67+EL72+EL77+EL82+EL87+EL102+EL92+EL97+EL107+EL122+EL112+EL117</f>
        <v>0</v>
      </c>
      <c r="EM12" s="415"/>
      <c r="EN12" s="416"/>
      <c r="EO12" s="301"/>
      <c r="ET12" s="414"/>
      <c r="EU12" s="290"/>
    </row>
    <row r="13" spans="3:151" x14ac:dyDescent="0.35">
      <c r="D13" s="301" t="s">
        <v>341</v>
      </c>
      <c r="E13" s="313"/>
      <c r="F13" s="313"/>
      <c r="G13" s="416">
        <v>0</v>
      </c>
      <c r="H13" s="420"/>
      <c r="I13" s="416"/>
      <c r="J13" s="417"/>
      <c r="K13" s="417"/>
      <c r="L13" s="416">
        <f>L18+L23+L28+L33+L38+L43+L48+L53+L58+L63+L68+L73+L78+L83+L88+L103+L93+L98</f>
        <v>0</v>
      </c>
      <c r="M13" s="420"/>
      <c r="N13" s="416"/>
      <c r="O13" s="417"/>
      <c r="P13" s="417"/>
      <c r="Q13" s="416">
        <f>Q18+Q23+Q28+Q33+Q38+Q43+Q48+Q53+Q58+Q63+Q68+Q73+Q78+Q83+Q88+Q103</f>
        <v>0</v>
      </c>
      <c r="R13" s="420"/>
      <c r="S13" s="416"/>
      <c r="T13" s="417"/>
      <c r="U13" s="417"/>
      <c r="V13" s="416">
        <f>V18+V23+V28+V33+V38+V43+V48+V53+V58+V63+V68+V73+V78+V83+V88+V103</f>
        <v>0</v>
      </c>
      <c r="W13" s="420"/>
      <c r="X13" s="416"/>
      <c r="Y13" s="417"/>
      <c r="Z13" s="417"/>
      <c r="AA13" s="416">
        <f>AA18+AA23+AA28+AA33+AA38+AA43+AA48+AA53+AA58+AA63+AA68+AA73+AA78+AA83+AA88+AA103+AA93+AA98</f>
        <v>0</v>
      </c>
      <c r="AB13" s="420"/>
      <c r="AC13" s="416"/>
      <c r="AD13" s="417"/>
      <c r="AE13" s="417"/>
      <c r="AF13" s="416">
        <f>AF18+AF23+AF28+AF33+AF38+AF43+AF48+AF53+AF58+AF63+AF68+AF73+AF78+AF83+AF88+AF103+AF93+AF98+AF108+AF123</f>
        <v>0</v>
      </c>
      <c r="AG13" s="420"/>
      <c r="AH13" s="416"/>
      <c r="AI13" s="417"/>
      <c r="AJ13" s="417"/>
      <c r="AK13" s="416">
        <f>AK18+AK23+AK28+AK33+AK38+AK43+AK48+AK53+AK58+AK63+AK68+AK73+AK78+AK83+AK88+AK103</f>
        <v>0</v>
      </c>
      <c r="AL13" s="420"/>
      <c r="AM13" s="416"/>
      <c r="AN13" s="417"/>
      <c r="AO13" s="417"/>
      <c r="AP13" s="416">
        <f>AP18+AP23+AP28+AP33+AP38+AP43+AP48+AP53+AP58+AP63+AP68+AP73+AP78+AP83+AP88+AP103</f>
        <v>0</v>
      </c>
      <c r="AQ13" s="420"/>
      <c r="AR13" s="416"/>
      <c r="AS13" s="417"/>
      <c r="AT13" s="417"/>
      <c r="AU13" s="416">
        <f>AU18+AU23+AU28+AU33+AU38+AU43+AU48+AU53+AU58+AU63+AU68+AU73+AU78+AU83+AU88+AU103+AU93+AU98+AU108+AU123</f>
        <v>0</v>
      </c>
      <c r="AV13" s="420"/>
      <c r="AW13" s="416"/>
      <c r="AX13" s="417"/>
      <c r="AY13" s="417"/>
      <c r="AZ13" s="416">
        <f>AZ18+AZ23+AZ28+AZ33+AZ38+AZ43+AZ48+AZ53+AZ58+AZ63+AZ68+AZ73+AZ78+AZ83+AZ88+AZ103+AZ93+AZ98+AZ108+AZ123+AZ113+AZ118</f>
        <v>0</v>
      </c>
      <c r="BA13" s="420"/>
      <c r="BB13" s="416"/>
      <c r="BC13" s="417"/>
      <c r="BD13" s="417"/>
      <c r="BE13" s="416">
        <f>BE18+BE23+BE28+BE33+BE38+BE43+BE48+BE53+BE58+BE63+BE68+BE73+BE78+BE83+BE88+BE103+BE93+BE98+BE108+BE123+BE113+BE118</f>
        <v>0</v>
      </c>
      <c r="BF13" s="420"/>
      <c r="BG13" s="416"/>
      <c r="BH13" s="417"/>
      <c r="BI13" s="417"/>
      <c r="BJ13" s="416">
        <f>BJ18+BJ23+BJ28+BJ33+BJ38+BJ43+BJ48+BJ53+BJ58+BJ63+BJ68+BJ73+BJ78+BJ83+BJ88+BJ103</f>
        <v>0</v>
      </c>
      <c r="BK13" s="420"/>
      <c r="BL13" s="416"/>
      <c r="BM13" s="417"/>
      <c r="BN13" s="417"/>
      <c r="BO13" s="416">
        <f>BO18+BO23+BO28+BO33+BO38+BO43+BO48+BO53+BO58+BO63+BO68+BO73+BO78+BO83+BO88+BO103</f>
        <v>0</v>
      </c>
      <c r="BP13" s="420"/>
      <c r="BQ13" s="416"/>
      <c r="BR13" s="417"/>
      <c r="BS13" s="417"/>
      <c r="BT13" s="416">
        <f>BT18+BT23+BT28+BT33+BT38+BT43+BT48+BT53+BT58+BT63+BT68+BT73+BT78+BT83+BT88+BT103+BT93+BT98+BT108+BT123+BT113+BT118</f>
        <v>0</v>
      </c>
      <c r="BU13" s="420"/>
      <c r="BV13" s="416"/>
      <c r="BW13" s="417"/>
      <c r="BX13" s="417"/>
      <c r="BY13" s="416">
        <f>BY18+BY23+BY28+BY33+BY38+BY43+BY48+BY53+BY58+BY63+BY68+BY73+BY78+BY83+BY88+BY103+BY93+BY98+BY108+BY123+BY113+BY118</f>
        <v>751144</v>
      </c>
      <c r="BZ13" s="420"/>
      <c r="CA13" s="416"/>
      <c r="CB13" s="417"/>
      <c r="CC13" s="417"/>
      <c r="CD13" s="416">
        <f>CD18+CD23+CD28+CD33+CD38+CD43+CD48+CD53+CD58+CD63+CD68+CD73+CD78+CD83+CD88+CD103+CD93+CD98</f>
        <v>0</v>
      </c>
      <c r="CE13" s="420"/>
      <c r="CF13" s="416"/>
      <c r="CG13" s="417"/>
      <c r="CH13" s="417"/>
      <c r="CI13" s="416">
        <f>CI18+CI23+CI28+CI33+CI38+CI43+CI48+CI53+CI58+CI63+CI68+CI73+CI78+CI83+CI88+CI103</f>
        <v>0</v>
      </c>
      <c r="CJ13" s="420"/>
      <c r="CK13" s="416"/>
      <c r="CL13" s="417"/>
      <c r="CM13" s="417"/>
      <c r="CN13" s="416">
        <f>CN18+CN23+CN28+CN33+CN38+CN43+CN48+CN53+CN58+CN63+CN68+CN73+CN78+CN83+CN88+CN103</f>
        <v>0</v>
      </c>
      <c r="CO13" s="420"/>
      <c r="CP13" s="416"/>
      <c r="CQ13" s="417"/>
      <c r="CR13" s="417"/>
      <c r="CS13" s="416">
        <f>CS18+CS23+CS28+CS33+CS38+CS43+CS48+CS53+CS58+CS63+CS68+CS73+CS78+CS83+CS88+CS103</f>
        <v>0</v>
      </c>
      <c r="CT13" s="420"/>
      <c r="CU13" s="416"/>
      <c r="CV13" s="417"/>
      <c r="CW13" s="417"/>
      <c r="CX13" s="416">
        <f>CX18+CX23+CX28+CX33+CX38+CX43+CX48+CX53+CX58+CX63+CX68+CX73+CX78+CX83+CX88+CX103+CX93+CX98+CX108+CX123</f>
        <v>0</v>
      </c>
      <c r="CY13" s="420"/>
      <c r="CZ13" s="416"/>
      <c r="DA13" s="417"/>
      <c r="DB13" s="417"/>
      <c r="DC13" s="416">
        <f>DC18+DC23+DC28+DC33+DC38+DC43+DC48+DC53+DC58+DC63+DC68+DC73+DC78+DC83+DC88+DC103</f>
        <v>0</v>
      </c>
      <c r="DD13" s="420"/>
      <c r="DE13" s="416"/>
      <c r="DF13" s="417"/>
      <c r="DG13" s="417"/>
      <c r="DH13" s="416">
        <f>DH18+DH23+DH28+DH33+DH38+DH43+DH48+DH53+DH58+DH63+DH68+DH73+DH78+DH83+DH88+DH103+DH93+DH98+DH108+DH123</f>
        <v>0</v>
      </c>
      <c r="DI13" s="420"/>
      <c r="DJ13" s="416"/>
      <c r="DK13" s="417"/>
      <c r="DL13" s="417"/>
      <c r="DM13" s="416">
        <f>DM18+DM23+DM28+DM33+DM38+DM43+DM48+DM53+DM58+DM63+DM68+DM73+DM78+DM83+DM88+DM103</f>
        <v>0</v>
      </c>
      <c r="DN13" s="420"/>
      <c r="DO13" s="416"/>
      <c r="DP13" s="417"/>
      <c r="DQ13" s="417"/>
      <c r="DR13" s="416">
        <f>DR18+DR23+DR28+DR33+DR38+DR43+DR48+DR53+DR58+DR63+DR68+DR73+DR78+DR83+DR88+DR103</f>
        <v>0</v>
      </c>
      <c r="DS13" s="420"/>
      <c r="DT13" s="416"/>
      <c r="DU13" s="417"/>
      <c r="DV13" s="417"/>
      <c r="DW13" s="416">
        <f>DW18+DW23+DW28+DW33+DW38+DW43+DW48+DW53+DW58+DW63+DW68+DW73+DW78+DW83+DW88+DW103</f>
        <v>0</v>
      </c>
      <c r="DX13" s="420"/>
      <c r="DY13" s="416"/>
      <c r="DZ13" s="417"/>
      <c r="EA13" s="417"/>
      <c r="EB13" s="416">
        <f>EB18+EB23+EB28+EB33+EB38+EB43+EB48+EB53+EB58+EB63+EB68+EB73+EB78+EB83+EB88+EB103</f>
        <v>0</v>
      </c>
      <c r="EC13" s="420"/>
      <c r="ED13" s="416"/>
      <c r="EE13" s="417"/>
      <c r="EF13" s="417"/>
      <c r="EG13" s="416">
        <f>EG18+EG23+EG28+EG33+EG38+EG43+EG48+EG53+EG58+EG63+EG68+EG73+EG78+EG83+EG88+EG103</f>
        <v>0</v>
      </c>
      <c r="EH13" s="420"/>
      <c r="EI13" s="416"/>
      <c r="EJ13" s="417"/>
      <c r="EK13" s="417"/>
      <c r="EL13" s="416">
        <f>EL18+EL23+EL28+EL33+EL38+EL43+EL48+EL53+EL58+EL63+EL68+EL73+EL78+EL83+EL88+EL103+EL93+EL98+EL108+EL123+EL113+EL118</f>
        <v>0</v>
      </c>
      <c r="EM13" s="420"/>
      <c r="EN13" s="416"/>
      <c r="EO13" s="301"/>
      <c r="ET13" s="416"/>
      <c r="EU13" s="290"/>
    </row>
    <row r="14" spans="3:151" x14ac:dyDescent="0.35">
      <c r="D14" s="301" t="s">
        <v>358</v>
      </c>
      <c r="E14" s="313"/>
      <c r="F14" s="337"/>
      <c r="G14" s="428">
        <v>0</v>
      </c>
      <c r="H14" s="429"/>
      <c r="I14" s="416"/>
      <c r="J14" s="417"/>
      <c r="K14" s="430"/>
      <c r="L14" s="428">
        <f>L19+L24+L29+L34+L39+L44+L49+L54+L59+L64+L69+L74+L79+L84+L89+L104+L94+L99</f>
        <v>0</v>
      </c>
      <c r="M14" s="429"/>
      <c r="N14" s="416"/>
      <c r="O14" s="417"/>
      <c r="P14" s="430"/>
      <c r="Q14" s="428">
        <f>Q19+Q24+Q29+Q34+Q39+Q44+Q49+Q54+Q59+Q64+Q69+Q74+Q79+Q84+Q89+Q104</f>
        <v>0</v>
      </c>
      <c r="R14" s="429"/>
      <c r="S14" s="416"/>
      <c r="T14" s="417"/>
      <c r="U14" s="430"/>
      <c r="V14" s="428">
        <f>V19+V24+V29+V34+V39+V44+V49+V54+V59+V64+V69+V74+V79+V84+V89+V104</f>
        <v>0</v>
      </c>
      <c r="W14" s="429"/>
      <c r="X14" s="416"/>
      <c r="Y14" s="417"/>
      <c r="Z14" s="430"/>
      <c r="AA14" s="428">
        <f>AA19+AA24+AA29+AA34+AA39+AA44+AA49+AA54+AA59+AA64+AA69+AA74+AA79+AA84+AA89+AA104+AA94+AA99</f>
        <v>0</v>
      </c>
      <c r="AB14" s="429"/>
      <c r="AC14" s="416"/>
      <c r="AD14" s="417"/>
      <c r="AE14" s="430"/>
      <c r="AF14" s="428">
        <f>AF19+AF24+AF29+AF34+AF39+AF44+AF49+AF54+AF59+AF64+AF69+AF74+AF79+AF84+AF89+AF104+AF94+AF99+AF109+AF124</f>
        <v>0</v>
      </c>
      <c r="AG14" s="429"/>
      <c r="AH14" s="416"/>
      <c r="AI14" s="417"/>
      <c r="AJ14" s="430"/>
      <c r="AK14" s="428">
        <f>AK19+AK24+AK29+AK34+AK39+AK44+AK49+AK54+AK59+AK64+AK69+AK74+AK79+AK84+AK89+AK104</f>
        <v>0</v>
      </c>
      <c r="AL14" s="429"/>
      <c r="AM14" s="416"/>
      <c r="AN14" s="417"/>
      <c r="AO14" s="430"/>
      <c r="AP14" s="428">
        <f>AP19+AP24+AP29+AP34+AP39+AP44+AP49+AP54+AP59+AP64+AP69+AP74+AP79+AP84+AP89+AP104</f>
        <v>0</v>
      </c>
      <c r="AQ14" s="429"/>
      <c r="AR14" s="416"/>
      <c r="AS14" s="417"/>
      <c r="AT14" s="430"/>
      <c r="AU14" s="428">
        <f>AU19+AU24+AU29+AU34+AU39+AU44+AU49+AU54+AU59+AU64+AU69+AU74+AU79+AU84+AU89+AU104+AU94+AU99+AU109+AU124</f>
        <v>0</v>
      </c>
      <c r="AV14" s="429"/>
      <c r="AW14" s="416"/>
      <c r="AX14" s="417"/>
      <c r="AY14" s="430"/>
      <c r="AZ14" s="428">
        <f>AZ19+AZ24+AZ29+AZ34+AZ39+AZ44+AZ49+AZ54+AZ59+AZ64+AZ69+AZ74+AZ79+AZ84+AZ89+AZ104+AZ94+AZ99+AZ109+AZ124+AZ114+AZ119</f>
        <v>0</v>
      </c>
      <c r="BA14" s="429"/>
      <c r="BB14" s="416"/>
      <c r="BC14" s="417"/>
      <c r="BD14" s="430"/>
      <c r="BE14" s="428">
        <f>BE19+BE24+BE29+BE34+BE39+BE44+BE49+BE54+BE59+BE64+BE69+BE74+BE79+BE84+BE89+BE104+BE94+BE99+BE109+BE124</f>
        <v>0</v>
      </c>
      <c r="BF14" s="429"/>
      <c r="BG14" s="416"/>
      <c r="BH14" s="417"/>
      <c r="BI14" s="430"/>
      <c r="BJ14" s="428">
        <f>BJ19+BJ24+BJ29+BJ34+BJ39+BJ44+BJ49+BJ54+BJ59+BJ64+BJ69+BJ74+BJ79+BJ84+BJ89+BJ104</f>
        <v>0</v>
      </c>
      <c r="BK14" s="429"/>
      <c r="BL14" s="416"/>
      <c r="BM14" s="417"/>
      <c r="BN14" s="430"/>
      <c r="BO14" s="428">
        <f>BO19+BO24+BO29+BO34+BO39+BO44+BO49+BO54+BO59+BO64+BO69+BO74+BO79+BO84+BO89+BO104</f>
        <v>0</v>
      </c>
      <c r="BP14" s="429"/>
      <c r="BQ14" s="416"/>
      <c r="BR14" s="417"/>
      <c r="BS14" s="430"/>
      <c r="BT14" s="428">
        <f>BT19+BT24+BT29+BT34+BT39+BT44+BT49+BT54+BT59+BT64+BT69+BT74+BT79+BT84+BT89+BT104+BT94+BT99+BT109+BT124</f>
        <v>0</v>
      </c>
      <c r="BU14" s="429"/>
      <c r="BV14" s="416"/>
      <c r="BW14" s="417"/>
      <c r="BX14" s="430"/>
      <c r="BY14" s="428">
        <f>BY19+BY24+BY29+BY34+BY39+BY44+BY49+BY54+BY59+BY64+BY69+BY74+BY79+BY84+BY89+BY104+BY94+BY99+BY109+BY124</f>
        <v>0</v>
      </c>
      <c r="BZ14" s="429"/>
      <c r="CA14" s="416"/>
      <c r="CB14" s="417"/>
      <c r="CC14" s="430"/>
      <c r="CD14" s="428">
        <f>CD19+CD24+CD29+CD34+CD39+CD44+CD49+CD54+CD59+CD64+CD69+CD74+CD79+CD84+CD89+CD104+CD94+CD99</f>
        <v>0</v>
      </c>
      <c r="CE14" s="429"/>
      <c r="CF14" s="416"/>
      <c r="CG14" s="417"/>
      <c r="CH14" s="430"/>
      <c r="CI14" s="428">
        <f>CI19+CI24+CI29+CI34+CI39+CI44+CI49+CI54+CI59+CI64+CI69+CI74+CI79+CI84+CI89+CI104</f>
        <v>0</v>
      </c>
      <c r="CJ14" s="429"/>
      <c r="CK14" s="416"/>
      <c r="CL14" s="417"/>
      <c r="CM14" s="430"/>
      <c r="CN14" s="428">
        <f>CN19+CN24+CN29+CN34+CN39+CN44+CN49+CN54+CN59+CN64+CN69+CN74+CN79+CN84+CN89+CN104</f>
        <v>0</v>
      </c>
      <c r="CO14" s="429"/>
      <c r="CP14" s="416"/>
      <c r="CQ14" s="417"/>
      <c r="CR14" s="430"/>
      <c r="CS14" s="428">
        <f>CS19+CS24+CS29+CS34+CS39+CS44+CS49+CS54+CS59+CS64+CS69+CS74+CS79+CS84+CS89+CS104</f>
        <v>0</v>
      </c>
      <c r="CT14" s="429"/>
      <c r="CU14" s="416"/>
      <c r="CV14" s="417"/>
      <c r="CW14" s="430"/>
      <c r="CX14" s="428">
        <f>CX19+CX24+CX29+CX34+CX39+CX44+CX49+CX54+CX59+CX64+CX69+CX74+CX79+CX84+CX89+CX104+CX94+CX99+CX109+CX124</f>
        <v>0</v>
      </c>
      <c r="CY14" s="429"/>
      <c r="CZ14" s="416"/>
      <c r="DA14" s="417"/>
      <c r="DB14" s="430"/>
      <c r="DC14" s="428">
        <f>DC19+DC24+DC29+DC34+DC39+DC44+DC49+DC54+DC59+DC64+DC69+DC74+DC79+DC84+DC89+DC104</f>
        <v>0</v>
      </c>
      <c r="DD14" s="429"/>
      <c r="DE14" s="416"/>
      <c r="DF14" s="417"/>
      <c r="DG14" s="430"/>
      <c r="DH14" s="428">
        <f>DH19+DH24+DH29+DH34+DH39+DH44+DH49+DH54+DH59+DH64+DH69+DH74+DH79+DH84+DH89+DH104+DH94+DH99+DH109+DH124</f>
        <v>0</v>
      </c>
      <c r="DI14" s="429"/>
      <c r="DJ14" s="416"/>
      <c r="DK14" s="417"/>
      <c r="DL14" s="430"/>
      <c r="DM14" s="428">
        <f>DM19+DM24+DM29+DM34+DM39+DM44+DM49+DM54+DM59+DM64+DM69+DM74+DM79+DM84+DM89+DM104</f>
        <v>0</v>
      </c>
      <c r="DN14" s="429"/>
      <c r="DO14" s="416"/>
      <c r="DP14" s="417"/>
      <c r="DQ14" s="430"/>
      <c r="DR14" s="428">
        <f>DR19+DR24+DR29+DR34+DR39+DR44+DR49+DR54+DR59+DR64+DR69+DR74+DR79+DR84+DR89+DR104</f>
        <v>0</v>
      </c>
      <c r="DS14" s="429"/>
      <c r="DT14" s="416"/>
      <c r="DU14" s="417"/>
      <c r="DV14" s="430"/>
      <c r="DW14" s="428">
        <f>DW19+DW24+DW29+DW34+DW39+DW44+DW49+DW54+DW59+DW64+DW69+DW74+DW79+DW84+DW89+DW104</f>
        <v>0</v>
      </c>
      <c r="DX14" s="429"/>
      <c r="DY14" s="416"/>
      <c r="DZ14" s="417"/>
      <c r="EA14" s="430"/>
      <c r="EB14" s="428">
        <f>EB19+EB24+EB29+EB34+EB39+EB44+EB49+EB54+EB59+EB64+EB69+EB74+EB79+EB84+EB89+EB104</f>
        <v>0</v>
      </c>
      <c r="EC14" s="429"/>
      <c r="ED14" s="416"/>
      <c r="EE14" s="417"/>
      <c r="EF14" s="430"/>
      <c r="EG14" s="428">
        <f>EG19+EG24+EG29+EG34+EG39+EG44+EG49+EG54+EG59+EG64+EG69+EG74+EG79+EG84+EG89+EG104</f>
        <v>0</v>
      </c>
      <c r="EH14" s="429"/>
      <c r="EI14" s="416"/>
      <c r="EJ14" s="417"/>
      <c r="EK14" s="430"/>
      <c r="EL14" s="428">
        <f>EL19+EL24+EL29+EL34+EL39+EL44+EL49+EL54+EL59+EL64+EL69+EL74+EL79+EL84+EL89+EL104+EL94+EL99+EL109+EL124</f>
        <v>0</v>
      </c>
      <c r="EM14" s="429"/>
      <c r="EN14" s="416"/>
      <c r="EO14" s="301"/>
      <c r="ET14" s="428"/>
      <c r="EU14" s="290"/>
    </row>
    <row r="15" spans="3:151" hidden="1" x14ac:dyDescent="0.35">
      <c r="D15" s="301"/>
      <c r="E15" s="313"/>
      <c r="G15" s="416"/>
      <c r="H15" s="416"/>
      <c r="I15" s="416"/>
      <c r="J15" s="417"/>
      <c r="K15" s="416"/>
      <c r="L15" s="416"/>
      <c r="M15" s="416"/>
      <c r="N15" s="416"/>
      <c r="O15" s="417"/>
      <c r="P15" s="416"/>
      <c r="Q15" s="416"/>
      <c r="R15" s="416"/>
      <c r="S15" s="416"/>
      <c r="T15" s="417"/>
      <c r="U15" s="416"/>
      <c r="V15" s="416"/>
      <c r="W15" s="416"/>
      <c r="X15" s="416"/>
      <c r="Y15" s="417"/>
      <c r="Z15" s="416"/>
      <c r="AA15" s="416"/>
      <c r="AB15" s="416"/>
      <c r="AC15" s="416"/>
      <c r="AD15" s="417"/>
      <c r="AE15" s="416"/>
      <c r="AF15" s="416"/>
      <c r="AG15" s="416"/>
      <c r="AH15" s="416"/>
      <c r="AI15" s="417"/>
      <c r="AJ15" s="416"/>
      <c r="AK15" s="416"/>
      <c r="AL15" s="416"/>
      <c r="AM15" s="416"/>
      <c r="AN15" s="417"/>
      <c r="AO15" s="416"/>
      <c r="AP15" s="416"/>
      <c r="AQ15" s="416"/>
      <c r="AR15" s="416"/>
      <c r="AS15" s="417"/>
      <c r="AT15" s="416"/>
      <c r="AU15" s="416"/>
      <c r="AV15" s="416"/>
      <c r="AW15" s="416"/>
      <c r="AX15" s="417"/>
      <c r="AY15" s="416"/>
      <c r="AZ15" s="416"/>
      <c r="BA15" s="416"/>
      <c r="BB15" s="416"/>
      <c r="BC15" s="417"/>
      <c r="BD15" s="416"/>
      <c r="BE15" s="416"/>
      <c r="BF15" s="416"/>
      <c r="BG15" s="416"/>
      <c r="BH15" s="417"/>
      <c r="BI15" s="416"/>
      <c r="BJ15" s="416"/>
      <c r="BK15" s="416"/>
      <c r="BL15" s="416"/>
      <c r="BM15" s="417"/>
      <c r="BN15" s="416"/>
      <c r="BO15" s="416"/>
      <c r="BP15" s="416"/>
      <c r="BQ15" s="416"/>
      <c r="BR15" s="417"/>
      <c r="BS15" s="416"/>
      <c r="BT15" s="416"/>
      <c r="BU15" s="416"/>
      <c r="BV15" s="416"/>
      <c r="BW15" s="417"/>
      <c r="BX15" s="416"/>
      <c r="BY15" s="416"/>
      <c r="BZ15" s="416"/>
      <c r="CA15" s="416"/>
      <c r="CB15" s="417"/>
      <c r="CC15" s="416"/>
      <c r="CD15" s="416"/>
      <c r="CE15" s="416"/>
      <c r="CF15" s="416"/>
      <c r="CG15" s="417"/>
      <c r="CH15" s="416"/>
      <c r="CI15" s="416"/>
      <c r="CJ15" s="416"/>
      <c r="CK15" s="416"/>
      <c r="CL15" s="417"/>
      <c r="CM15" s="416"/>
      <c r="CN15" s="416"/>
      <c r="CO15" s="416"/>
      <c r="CP15" s="416"/>
      <c r="CQ15" s="417"/>
      <c r="CR15" s="416"/>
      <c r="CS15" s="416"/>
      <c r="CT15" s="416"/>
      <c r="CU15" s="416"/>
      <c r="CV15" s="417"/>
      <c r="CW15" s="416"/>
      <c r="CX15" s="416"/>
      <c r="CY15" s="416"/>
      <c r="CZ15" s="416"/>
      <c r="DA15" s="417"/>
      <c r="DB15" s="416"/>
      <c r="DC15" s="416"/>
      <c r="DD15" s="416"/>
      <c r="DE15" s="416"/>
      <c r="DF15" s="417"/>
      <c r="DG15" s="416"/>
      <c r="DH15" s="416"/>
      <c r="DI15" s="416"/>
      <c r="DJ15" s="416"/>
      <c r="DK15" s="417"/>
      <c r="DL15" s="416"/>
      <c r="DM15" s="416"/>
      <c r="DN15" s="416"/>
      <c r="DO15" s="416"/>
      <c r="DP15" s="417"/>
      <c r="DQ15" s="416"/>
      <c r="DR15" s="416"/>
      <c r="DS15" s="416"/>
      <c r="DT15" s="416"/>
      <c r="DU15" s="417"/>
      <c r="DV15" s="416"/>
      <c r="DW15" s="416"/>
      <c r="DX15" s="416"/>
      <c r="DY15" s="416"/>
      <c r="DZ15" s="417"/>
      <c r="EA15" s="416"/>
      <c r="EB15" s="416"/>
      <c r="EC15" s="416"/>
      <c r="ED15" s="416"/>
      <c r="EE15" s="417"/>
      <c r="EF15" s="416"/>
      <c r="EG15" s="416"/>
      <c r="EH15" s="416"/>
      <c r="EI15" s="416"/>
      <c r="EJ15" s="417"/>
      <c r="EK15" s="416"/>
      <c r="EL15" s="416"/>
      <c r="EM15" s="416"/>
      <c r="EN15" s="416"/>
      <c r="EO15" s="301"/>
    </row>
    <row r="16" spans="3:151" ht="12.75" hidden="1" customHeight="1" x14ac:dyDescent="0.35">
      <c r="D16" s="301" t="s">
        <v>463</v>
      </c>
      <c r="E16" s="313"/>
      <c r="G16" s="416">
        <v>0</v>
      </c>
      <c r="H16" s="416"/>
      <c r="I16" s="416"/>
      <c r="J16" s="417"/>
      <c r="K16" s="416"/>
      <c r="L16" s="416">
        <f>L17+L19</f>
        <v>0</v>
      </c>
      <c r="M16" s="416"/>
      <c r="N16" s="416"/>
      <c r="O16" s="417"/>
      <c r="P16" s="416"/>
      <c r="Q16" s="416">
        <f>Q17+Q19</f>
        <v>0</v>
      </c>
      <c r="R16" s="416"/>
      <c r="S16" s="416"/>
      <c r="T16" s="417"/>
      <c r="U16" s="416"/>
      <c r="V16" s="416">
        <f>V17+V19</f>
        <v>0</v>
      </c>
      <c r="W16" s="416"/>
      <c r="X16" s="416"/>
      <c r="Y16" s="417"/>
      <c r="Z16" s="416"/>
      <c r="AA16" s="416">
        <f>AA17+AA19</f>
        <v>0</v>
      </c>
      <c r="AB16" s="416"/>
      <c r="AC16" s="416"/>
      <c r="AD16" s="417"/>
      <c r="AE16" s="416"/>
      <c r="AF16" s="416">
        <f>AF17+AF19</f>
        <v>0</v>
      </c>
      <c r="AG16" s="416"/>
      <c r="AH16" s="416"/>
      <c r="AI16" s="417"/>
      <c r="AJ16" s="416"/>
      <c r="AK16" s="416">
        <f>AK17+AK19</f>
        <v>0</v>
      </c>
      <c r="AL16" s="416"/>
      <c r="AM16" s="416"/>
      <c r="AN16" s="417"/>
      <c r="AO16" s="416"/>
      <c r="AP16" s="416">
        <f>AP17+AP19</f>
        <v>0</v>
      </c>
      <c r="AQ16" s="416"/>
      <c r="AR16" s="416"/>
      <c r="AS16" s="417"/>
      <c r="AT16" s="416"/>
      <c r="AU16" s="416">
        <f>AU17+AU19</f>
        <v>0</v>
      </c>
      <c r="AV16" s="416"/>
      <c r="AW16" s="416"/>
      <c r="AX16" s="417"/>
      <c r="AY16" s="416"/>
      <c r="AZ16" s="416">
        <f>AZ17+AZ19</f>
        <v>0</v>
      </c>
      <c r="BA16" s="416"/>
      <c r="BB16" s="416"/>
      <c r="BC16" s="417"/>
      <c r="BD16" s="416"/>
      <c r="BE16" s="416">
        <f>BE17+BE19</f>
        <v>0</v>
      </c>
      <c r="BF16" s="416"/>
      <c r="BG16" s="416"/>
      <c r="BH16" s="417"/>
      <c r="BI16" s="416"/>
      <c r="BJ16" s="416">
        <f>BJ17+BJ19</f>
        <v>0</v>
      </c>
      <c r="BK16" s="416"/>
      <c r="BL16" s="416"/>
      <c r="BM16" s="417"/>
      <c r="BN16" s="416"/>
      <c r="BO16" s="416">
        <f>BO17+BO19</f>
        <v>0</v>
      </c>
      <c r="BP16" s="416"/>
      <c r="BQ16" s="416"/>
      <c r="BR16" s="417"/>
      <c r="BS16" s="416"/>
      <c r="BT16" s="416">
        <f>SUM(BT17:BT19)</f>
        <v>0</v>
      </c>
      <c r="BU16" s="416"/>
      <c r="BV16" s="416"/>
      <c r="BW16" s="417"/>
      <c r="BX16" s="416"/>
      <c r="BY16" s="416">
        <f>SUM(BY17:BY19)</f>
        <v>0</v>
      </c>
      <c r="BZ16" s="416"/>
      <c r="CA16" s="416"/>
      <c r="CB16" s="417"/>
      <c r="CC16" s="416"/>
      <c r="CD16" s="416">
        <f>CD17+CD19</f>
        <v>0</v>
      </c>
      <c r="CE16" s="416"/>
      <c r="CF16" s="416"/>
      <c r="CG16" s="417"/>
      <c r="CH16" s="416"/>
      <c r="CI16" s="416">
        <f>CI17+CI19</f>
        <v>0</v>
      </c>
      <c r="CJ16" s="416"/>
      <c r="CK16" s="416"/>
      <c r="CL16" s="417"/>
      <c r="CM16" s="416"/>
      <c r="CN16" s="416">
        <f>CN17+CN19</f>
        <v>0</v>
      </c>
      <c r="CO16" s="416"/>
      <c r="CP16" s="416"/>
      <c r="CQ16" s="417"/>
      <c r="CR16" s="416"/>
      <c r="CS16" s="416">
        <f>CS17+CS19</f>
        <v>0</v>
      </c>
      <c r="CT16" s="416"/>
      <c r="CU16" s="416"/>
      <c r="CV16" s="417"/>
      <c r="CW16" s="416"/>
      <c r="CX16" s="416">
        <f>CX17+CX19</f>
        <v>0</v>
      </c>
      <c r="CY16" s="416"/>
      <c r="CZ16" s="416"/>
      <c r="DA16" s="417"/>
      <c r="DB16" s="416"/>
      <c r="DC16" s="416">
        <f>DC17+DC19</f>
        <v>0</v>
      </c>
      <c r="DD16" s="416"/>
      <c r="DE16" s="416"/>
      <c r="DF16" s="417"/>
      <c r="DG16" s="416"/>
      <c r="DH16" s="416">
        <f>DH17+DH19</f>
        <v>0</v>
      </c>
      <c r="DI16" s="416"/>
      <c r="DJ16" s="416"/>
      <c r="DK16" s="417"/>
      <c r="DL16" s="416"/>
      <c r="DM16" s="416">
        <f>DM17+DM19</f>
        <v>0</v>
      </c>
      <c r="DN16" s="416"/>
      <c r="DO16" s="416"/>
      <c r="DP16" s="417"/>
      <c r="DQ16" s="416"/>
      <c r="DR16" s="416">
        <f>DR17+DR19</f>
        <v>0</v>
      </c>
      <c r="DS16" s="416"/>
      <c r="DT16" s="416"/>
      <c r="DU16" s="417"/>
      <c r="DV16" s="416"/>
      <c r="DW16" s="416">
        <f>DW17+DW19</f>
        <v>0</v>
      </c>
      <c r="DX16" s="416"/>
      <c r="DY16" s="416"/>
      <c r="DZ16" s="417"/>
      <c r="EA16" s="416"/>
      <c r="EB16" s="416">
        <f>EB17+EB19</f>
        <v>0</v>
      </c>
      <c r="EC16" s="416"/>
      <c r="ED16" s="416"/>
      <c r="EE16" s="417"/>
      <c r="EF16" s="416"/>
      <c r="EG16" s="416">
        <f>EG17+EG19</f>
        <v>0</v>
      </c>
      <c r="EH16" s="416"/>
      <c r="EI16" s="416"/>
      <c r="EJ16" s="417"/>
      <c r="EK16" s="416"/>
      <c r="EL16" s="416">
        <f>SUM(EL17:EL19)</f>
        <v>0</v>
      </c>
      <c r="EM16" s="416"/>
      <c r="EN16" s="416"/>
      <c r="EO16" s="301"/>
    </row>
    <row r="17" spans="4:145" ht="12.75" hidden="1" customHeight="1" x14ac:dyDescent="0.35">
      <c r="D17" s="301" t="s">
        <v>338</v>
      </c>
      <c r="E17" s="313"/>
      <c r="F17" s="320"/>
      <c r="G17" s="414">
        <v>0</v>
      </c>
      <c r="H17" s="415"/>
      <c r="I17" s="416"/>
      <c r="J17" s="417"/>
      <c r="K17" s="418"/>
      <c r="L17" s="414">
        <v>0</v>
      </c>
      <c r="M17" s="415"/>
      <c r="N17" s="416"/>
      <c r="O17" s="417"/>
      <c r="P17" s="418"/>
      <c r="Q17" s="414">
        <v>0</v>
      </c>
      <c r="R17" s="415"/>
      <c r="S17" s="416"/>
      <c r="T17" s="417"/>
      <c r="U17" s="418"/>
      <c r="V17" s="414">
        <v>0</v>
      </c>
      <c r="W17" s="415"/>
      <c r="X17" s="416"/>
      <c r="Y17" s="417"/>
      <c r="Z17" s="418"/>
      <c r="AA17" s="414">
        <v>0</v>
      </c>
      <c r="AB17" s="415"/>
      <c r="AC17" s="416"/>
      <c r="AD17" s="417"/>
      <c r="AE17" s="418"/>
      <c r="AF17" s="414">
        <v>0</v>
      </c>
      <c r="AG17" s="415"/>
      <c r="AH17" s="416"/>
      <c r="AI17" s="417"/>
      <c r="AJ17" s="418"/>
      <c r="AK17" s="414">
        <v>0</v>
      </c>
      <c r="AL17" s="415"/>
      <c r="AM17" s="416"/>
      <c r="AN17" s="417"/>
      <c r="AO17" s="418"/>
      <c r="AP17" s="414">
        <v>0</v>
      </c>
      <c r="AQ17" s="415"/>
      <c r="AR17" s="416"/>
      <c r="AS17" s="417"/>
      <c r="AT17" s="418"/>
      <c r="AU17" s="414">
        <v>0</v>
      </c>
      <c r="AV17" s="415"/>
      <c r="AW17" s="416"/>
      <c r="AX17" s="417"/>
      <c r="AY17" s="418"/>
      <c r="AZ17" s="414">
        <v>0</v>
      </c>
      <c r="BA17" s="415"/>
      <c r="BB17" s="416"/>
      <c r="BC17" s="417"/>
      <c r="BD17" s="418"/>
      <c r="BE17" s="414">
        <v>0</v>
      </c>
      <c r="BF17" s="415"/>
      <c r="BG17" s="416"/>
      <c r="BH17" s="417"/>
      <c r="BI17" s="418"/>
      <c r="BJ17" s="414">
        <v>0</v>
      </c>
      <c r="BK17" s="415"/>
      <c r="BL17" s="416"/>
      <c r="BM17" s="417"/>
      <c r="BN17" s="418"/>
      <c r="BO17" s="414">
        <v>0</v>
      </c>
      <c r="BP17" s="415"/>
      <c r="BQ17" s="416"/>
      <c r="BR17" s="417"/>
      <c r="BS17" s="418"/>
      <c r="BT17" s="414">
        <f>SUM(L17:BO17)</f>
        <v>0</v>
      </c>
      <c r="BU17" s="415"/>
      <c r="BV17" s="416"/>
      <c r="BW17" s="417"/>
      <c r="BX17" s="418"/>
      <c r="BY17" s="414">
        <v>0</v>
      </c>
      <c r="BZ17" s="415"/>
      <c r="CA17" s="416"/>
      <c r="CB17" s="417"/>
      <c r="CC17" s="418"/>
      <c r="CD17" s="414">
        <v>0</v>
      </c>
      <c r="CE17" s="415"/>
      <c r="CF17" s="416"/>
      <c r="CG17" s="417"/>
      <c r="CH17" s="418"/>
      <c r="CI17" s="414">
        <v>0</v>
      </c>
      <c r="CJ17" s="415"/>
      <c r="CK17" s="416"/>
      <c r="CL17" s="417"/>
      <c r="CM17" s="418"/>
      <c r="CN17" s="414">
        <v>0</v>
      </c>
      <c r="CO17" s="415"/>
      <c r="CP17" s="416"/>
      <c r="CQ17" s="417"/>
      <c r="CR17" s="418"/>
      <c r="CS17" s="414">
        <v>0</v>
      </c>
      <c r="CT17" s="415"/>
      <c r="CU17" s="416"/>
      <c r="CV17" s="417"/>
      <c r="CW17" s="418"/>
      <c r="CX17" s="414">
        <v>0</v>
      </c>
      <c r="CY17" s="415"/>
      <c r="CZ17" s="416"/>
      <c r="DA17" s="417"/>
      <c r="DB17" s="418"/>
      <c r="DC17" s="414">
        <v>0</v>
      </c>
      <c r="DD17" s="415"/>
      <c r="DE17" s="416"/>
      <c r="DF17" s="417"/>
      <c r="DG17" s="418"/>
      <c r="DH17" s="414">
        <v>0</v>
      </c>
      <c r="DI17" s="415"/>
      <c r="DJ17" s="416"/>
      <c r="DK17" s="417"/>
      <c r="DL17" s="418"/>
      <c r="DM17" s="414">
        <v>0</v>
      </c>
      <c r="DN17" s="415"/>
      <c r="DO17" s="416"/>
      <c r="DP17" s="417"/>
      <c r="DQ17" s="418"/>
      <c r="DR17" s="414">
        <v>0</v>
      </c>
      <c r="DS17" s="415"/>
      <c r="DT17" s="416"/>
      <c r="DU17" s="417"/>
      <c r="DV17" s="418"/>
      <c r="DW17" s="414">
        <v>0</v>
      </c>
      <c r="DX17" s="415"/>
      <c r="DY17" s="416"/>
      <c r="DZ17" s="417"/>
      <c r="EA17" s="418"/>
      <c r="EB17" s="414">
        <v>0</v>
      </c>
      <c r="EC17" s="415"/>
      <c r="ED17" s="416"/>
      <c r="EE17" s="417"/>
      <c r="EF17" s="418"/>
      <c r="EG17" s="414">
        <v>0</v>
      </c>
      <c r="EH17" s="415"/>
      <c r="EI17" s="416"/>
      <c r="EJ17" s="417"/>
      <c r="EK17" s="418"/>
      <c r="EL17" s="414">
        <f>SUM(CD17:EG17)</f>
        <v>0</v>
      </c>
      <c r="EM17" s="415"/>
      <c r="EN17" s="416"/>
      <c r="EO17" s="301"/>
    </row>
    <row r="18" spans="4:145" ht="12.75" hidden="1" customHeight="1" x14ac:dyDescent="0.35">
      <c r="D18" s="301" t="s">
        <v>341</v>
      </c>
      <c r="E18" s="313"/>
      <c r="F18" s="313"/>
      <c r="G18" s="416">
        <v>0</v>
      </c>
      <c r="H18" s="420"/>
      <c r="I18" s="416"/>
      <c r="J18" s="417"/>
      <c r="K18" s="417"/>
      <c r="L18" s="416">
        <v>0</v>
      </c>
      <c r="M18" s="420"/>
      <c r="N18" s="416"/>
      <c r="O18" s="417"/>
      <c r="P18" s="417"/>
      <c r="Q18" s="416">
        <v>0</v>
      </c>
      <c r="R18" s="420"/>
      <c r="S18" s="416"/>
      <c r="T18" s="417"/>
      <c r="U18" s="417"/>
      <c r="V18" s="416">
        <v>0</v>
      </c>
      <c r="W18" s="420"/>
      <c r="X18" s="416"/>
      <c r="Y18" s="417"/>
      <c r="Z18" s="417"/>
      <c r="AA18" s="416">
        <v>0</v>
      </c>
      <c r="AB18" s="420"/>
      <c r="AC18" s="416"/>
      <c r="AD18" s="417"/>
      <c r="AE18" s="417"/>
      <c r="AF18" s="416">
        <v>0</v>
      </c>
      <c r="AG18" s="420"/>
      <c r="AH18" s="416"/>
      <c r="AI18" s="417"/>
      <c r="AJ18" s="417"/>
      <c r="AK18" s="416">
        <v>0</v>
      </c>
      <c r="AL18" s="420"/>
      <c r="AM18" s="416"/>
      <c r="AN18" s="417"/>
      <c r="AO18" s="417"/>
      <c r="AP18" s="416">
        <v>0</v>
      </c>
      <c r="AQ18" s="420"/>
      <c r="AR18" s="416"/>
      <c r="AS18" s="417"/>
      <c r="AT18" s="417"/>
      <c r="AU18" s="416">
        <v>0</v>
      </c>
      <c r="AV18" s="420"/>
      <c r="AW18" s="416"/>
      <c r="AX18" s="417"/>
      <c r="AY18" s="417"/>
      <c r="AZ18" s="416">
        <v>0</v>
      </c>
      <c r="BA18" s="420"/>
      <c r="BB18" s="416"/>
      <c r="BC18" s="417"/>
      <c r="BD18" s="417"/>
      <c r="BE18" s="416">
        <v>0</v>
      </c>
      <c r="BF18" s="420"/>
      <c r="BG18" s="416"/>
      <c r="BH18" s="417"/>
      <c r="BI18" s="417"/>
      <c r="BJ18" s="416">
        <v>0</v>
      </c>
      <c r="BK18" s="420"/>
      <c r="BL18" s="416"/>
      <c r="BM18" s="417"/>
      <c r="BN18" s="417"/>
      <c r="BO18" s="416">
        <v>0</v>
      </c>
      <c r="BP18" s="420"/>
      <c r="BQ18" s="416"/>
      <c r="BR18" s="417"/>
      <c r="BS18" s="417"/>
      <c r="BT18" s="416">
        <f>SUM(L18:BO18)</f>
        <v>0</v>
      </c>
      <c r="BU18" s="420"/>
      <c r="BV18" s="416"/>
      <c r="BW18" s="417"/>
      <c r="BX18" s="417"/>
      <c r="BY18" s="416">
        <v>0</v>
      </c>
      <c r="BZ18" s="420"/>
      <c r="CA18" s="416"/>
      <c r="CB18" s="417"/>
      <c r="CC18" s="417"/>
      <c r="CD18" s="416">
        <v>0</v>
      </c>
      <c r="CE18" s="420"/>
      <c r="CF18" s="416"/>
      <c r="CG18" s="417"/>
      <c r="CH18" s="417"/>
      <c r="CI18" s="416">
        <v>0</v>
      </c>
      <c r="CJ18" s="420"/>
      <c r="CK18" s="416"/>
      <c r="CL18" s="417"/>
      <c r="CM18" s="417"/>
      <c r="CN18" s="416">
        <v>0</v>
      </c>
      <c r="CO18" s="420"/>
      <c r="CP18" s="416"/>
      <c r="CQ18" s="417"/>
      <c r="CR18" s="417"/>
      <c r="CS18" s="416">
        <v>0</v>
      </c>
      <c r="CT18" s="420"/>
      <c r="CU18" s="416"/>
      <c r="CV18" s="417"/>
      <c r="CW18" s="417"/>
      <c r="CX18" s="416">
        <v>0</v>
      </c>
      <c r="CY18" s="420"/>
      <c r="CZ18" s="416"/>
      <c r="DA18" s="417"/>
      <c r="DB18" s="417"/>
      <c r="DC18" s="416">
        <v>0</v>
      </c>
      <c r="DD18" s="420"/>
      <c r="DE18" s="416"/>
      <c r="DF18" s="417"/>
      <c r="DG18" s="417"/>
      <c r="DH18" s="416">
        <v>0</v>
      </c>
      <c r="DI18" s="420"/>
      <c r="DJ18" s="416"/>
      <c r="DK18" s="417"/>
      <c r="DL18" s="417"/>
      <c r="DM18" s="416">
        <v>0</v>
      </c>
      <c r="DN18" s="420"/>
      <c r="DO18" s="416"/>
      <c r="DP18" s="417"/>
      <c r="DQ18" s="417"/>
      <c r="DR18" s="416">
        <v>0</v>
      </c>
      <c r="DS18" s="420"/>
      <c r="DT18" s="416"/>
      <c r="DU18" s="417"/>
      <c r="DV18" s="417"/>
      <c r="DW18" s="416">
        <v>0</v>
      </c>
      <c r="DX18" s="420"/>
      <c r="DY18" s="416"/>
      <c r="DZ18" s="417"/>
      <c r="EA18" s="417"/>
      <c r="EB18" s="416">
        <v>0</v>
      </c>
      <c r="EC18" s="420"/>
      <c r="ED18" s="416"/>
      <c r="EE18" s="417"/>
      <c r="EF18" s="417"/>
      <c r="EG18" s="416">
        <v>0</v>
      </c>
      <c r="EH18" s="420"/>
      <c r="EI18" s="416"/>
      <c r="EJ18" s="417"/>
      <c r="EK18" s="417"/>
      <c r="EL18" s="416">
        <f>SUM(CD18:EG18)</f>
        <v>0</v>
      </c>
      <c r="EM18" s="420"/>
      <c r="EN18" s="416"/>
      <c r="EO18" s="301"/>
    </row>
    <row r="19" spans="4:145" ht="12.75" hidden="1" customHeight="1" x14ac:dyDescent="0.35">
      <c r="D19" s="301" t="s">
        <v>358</v>
      </c>
      <c r="E19" s="313"/>
      <c r="F19" s="337"/>
      <c r="G19" s="428">
        <v>0</v>
      </c>
      <c r="H19" s="429"/>
      <c r="I19" s="416"/>
      <c r="J19" s="417"/>
      <c r="K19" s="430"/>
      <c r="L19" s="428">
        <v>0</v>
      </c>
      <c r="M19" s="429"/>
      <c r="N19" s="416"/>
      <c r="O19" s="417"/>
      <c r="P19" s="430"/>
      <c r="Q19" s="428">
        <v>0</v>
      </c>
      <c r="R19" s="429"/>
      <c r="S19" s="416"/>
      <c r="T19" s="417"/>
      <c r="U19" s="430"/>
      <c r="V19" s="428">
        <v>0</v>
      </c>
      <c r="W19" s="429"/>
      <c r="X19" s="416"/>
      <c r="Y19" s="417"/>
      <c r="Z19" s="430"/>
      <c r="AA19" s="428">
        <v>0</v>
      </c>
      <c r="AB19" s="429"/>
      <c r="AC19" s="416"/>
      <c r="AD19" s="417"/>
      <c r="AE19" s="430"/>
      <c r="AF19" s="428">
        <v>0</v>
      </c>
      <c r="AG19" s="429"/>
      <c r="AH19" s="416"/>
      <c r="AI19" s="417"/>
      <c r="AJ19" s="430"/>
      <c r="AK19" s="428">
        <v>0</v>
      </c>
      <c r="AL19" s="429"/>
      <c r="AM19" s="416"/>
      <c r="AN19" s="417"/>
      <c r="AO19" s="430"/>
      <c r="AP19" s="428">
        <v>0</v>
      </c>
      <c r="AQ19" s="429"/>
      <c r="AR19" s="416"/>
      <c r="AS19" s="417"/>
      <c r="AT19" s="430"/>
      <c r="AU19" s="428">
        <v>0</v>
      </c>
      <c r="AV19" s="429"/>
      <c r="AW19" s="416"/>
      <c r="AX19" s="417"/>
      <c r="AY19" s="430"/>
      <c r="AZ19" s="428">
        <v>0</v>
      </c>
      <c r="BA19" s="429"/>
      <c r="BB19" s="416"/>
      <c r="BC19" s="417"/>
      <c r="BD19" s="430"/>
      <c r="BE19" s="428">
        <v>0</v>
      </c>
      <c r="BF19" s="429"/>
      <c r="BG19" s="416"/>
      <c r="BH19" s="417"/>
      <c r="BI19" s="430"/>
      <c r="BJ19" s="428">
        <v>0</v>
      </c>
      <c r="BK19" s="429"/>
      <c r="BL19" s="416"/>
      <c r="BM19" s="417"/>
      <c r="BN19" s="430"/>
      <c r="BO19" s="428">
        <v>0</v>
      </c>
      <c r="BP19" s="429"/>
      <c r="BQ19" s="416"/>
      <c r="BR19" s="417"/>
      <c r="BS19" s="430"/>
      <c r="BT19" s="428">
        <f>SUM(L19:BO19)</f>
        <v>0</v>
      </c>
      <c r="BU19" s="429"/>
      <c r="BV19" s="416"/>
      <c r="BW19" s="417"/>
      <c r="BX19" s="430"/>
      <c r="BY19" s="428">
        <v>0</v>
      </c>
      <c r="BZ19" s="429"/>
      <c r="CA19" s="416"/>
      <c r="CB19" s="417"/>
      <c r="CC19" s="430"/>
      <c r="CD19" s="428">
        <v>0</v>
      </c>
      <c r="CE19" s="429"/>
      <c r="CF19" s="416"/>
      <c r="CG19" s="417"/>
      <c r="CH19" s="430"/>
      <c r="CI19" s="428">
        <v>0</v>
      </c>
      <c r="CJ19" s="429"/>
      <c r="CK19" s="416"/>
      <c r="CL19" s="417"/>
      <c r="CM19" s="430"/>
      <c r="CN19" s="428">
        <v>0</v>
      </c>
      <c r="CO19" s="429"/>
      <c r="CP19" s="416"/>
      <c r="CQ19" s="417"/>
      <c r="CR19" s="430"/>
      <c r="CS19" s="428">
        <v>0</v>
      </c>
      <c r="CT19" s="429"/>
      <c r="CU19" s="416"/>
      <c r="CV19" s="417"/>
      <c r="CW19" s="430"/>
      <c r="CX19" s="428">
        <v>0</v>
      </c>
      <c r="CY19" s="429"/>
      <c r="CZ19" s="416"/>
      <c r="DA19" s="417"/>
      <c r="DB19" s="430"/>
      <c r="DC19" s="428">
        <v>0</v>
      </c>
      <c r="DD19" s="429"/>
      <c r="DE19" s="416"/>
      <c r="DF19" s="417"/>
      <c r="DG19" s="430"/>
      <c r="DH19" s="428">
        <v>0</v>
      </c>
      <c r="DI19" s="429"/>
      <c r="DJ19" s="416"/>
      <c r="DK19" s="417"/>
      <c r="DL19" s="430"/>
      <c r="DM19" s="428">
        <v>0</v>
      </c>
      <c r="DN19" s="429"/>
      <c r="DO19" s="416"/>
      <c r="DP19" s="417"/>
      <c r="DQ19" s="430"/>
      <c r="DR19" s="428">
        <v>0</v>
      </c>
      <c r="DS19" s="429"/>
      <c r="DT19" s="416"/>
      <c r="DU19" s="417"/>
      <c r="DV19" s="430"/>
      <c r="DW19" s="428">
        <v>0</v>
      </c>
      <c r="DX19" s="429"/>
      <c r="DY19" s="416"/>
      <c r="DZ19" s="417"/>
      <c r="EA19" s="430"/>
      <c r="EB19" s="428">
        <v>0</v>
      </c>
      <c r="EC19" s="429"/>
      <c r="ED19" s="416"/>
      <c r="EE19" s="417"/>
      <c r="EF19" s="430"/>
      <c r="EG19" s="428">
        <v>0</v>
      </c>
      <c r="EH19" s="429"/>
      <c r="EI19" s="416"/>
      <c r="EJ19" s="417"/>
      <c r="EK19" s="430"/>
      <c r="EL19" s="428">
        <f>SUM(CD19:EG19)</f>
        <v>0</v>
      </c>
      <c r="EM19" s="429"/>
      <c r="EN19" s="416"/>
      <c r="EO19" s="301"/>
    </row>
    <row r="20" spans="4:145" ht="12.75" hidden="1" customHeight="1" x14ac:dyDescent="0.35">
      <c r="D20" s="301"/>
      <c r="E20" s="313"/>
      <c r="G20" s="416"/>
      <c r="H20" s="416"/>
      <c r="I20" s="416"/>
      <c r="J20" s="417"/>
      <c r="K20" s="416"/>
      <c r="L20" s="416"/>
      <c r="M20" s="416"/>
      <c r="N20" s="416"/>
      <c r="O20" s="417"/>
      <c r="P20" s="416"/>
      <c r="Q20" s="416"/>
      <c r="R20" s="416"/>
      <c r="S20" s="416"/>
      <c r="T20" s="417"/>
      <c r="U20" s="416"/>
      <c r="V20" s="416"/>
      <c r="W20" s="416"/>
      <c r="X20" s="416"/>
      <c r="Y20" s="417"/>
      <c r="Z20" s="416"/>
      <c r="AA20" s="416"/>
      <c r="AB20" s="416"/>
      <c r="AC20" s="416"/>
      <c r="AD20" s="417"/>
      <c r="AE20" s="416"/>
      <c r="AF20" s="416"/>
      <c r="AG20" s="416"/>
      <c r="AH20" s="416"/>
      <c r="AI20" s="417"/>
      <c r="AJ20" s="416"/>
      <c r="AK20" s="416"/>
      <c r="AL20" s="416"/>
      <c r="AM20" s="416"/>
      <c r="AN20" s="417"/>
      <c r="AO20" s="416"/>
      <c r="AP20" s="416"/>
      <c r="AQ20" s="416"/>
      <c r="AR20" s="416"/>
      <c r="AS20" s="417"/>
      <c r="AT20" s="416"/>
      <c r="AU20" s="416"/>
      <c r="AV20" s="416"/>
      <c r="AW20" s="416"/>
      <c r="AX20" s="417"/>
      <c r="AY20" s="416"/>
      <c r="AZ20" s="416"/>
      <c r="BA20" s="416"/>
      <c r="BB20" s="416"/>
      <c r="BC20" s="417"/>
      <c r="BD20" s="416"/>
      <c r="BE20" s="416"/>
      <c r="BF20" s="416"/>
      <c r="BG20" s="416"/>
      <c r="BH20" s="417"/>
      <c r="BI20" s="416"/>
      <c r="BJ20" s="416"/>
      <c r="BK20" s="416"/>
      <c r="BL20" s="416"/>
      <c r="BM20" s="417"/>
      <c r="BN20" s="416"/>
      <c r="BO20" s="416"/>
      <c r="BP20" s="416"/>
      <c r="BQ20" s="416"/>
      <c r="BR20" s="417"/>
      <c r="BS20" s="416"/>
      <c r="BT20" s="416"/>
      <c r="BU20" s="416"/>
      <c r="BV20" s="416"/>
      <c r="BW20" s="417"/>
      <c r="BX20" s="416"/>
      <c r="BY20" s="416"/>
      <c r="BZ20" s="416"/>
      <c r="CA20" s="416"/>
      <c r="CB20" s="417"/>
      <c r="CC20" s="416"/>
      <c r="CD20" s="416"/>
      <c r="CE20" s="416"/>
      <c r="CF20" s="416"/>
      <c r="CG20" s="417"/>
      <c r="CH20" s="416"/>
      <c r="CI20" s="416"/>
      <c r="CJ20" s="416"/>
      <c r="CK20" s="416"/>
      <c r="CL20" s="417"/>
      <c r="CM20" s="416"/>
      <c r="CN20" s="416"/>
      <c r="CO20" s="416"/>
      <c r="CP20" s="416"/>
      <c r="CQ20" s="417"/>
      <c r="CR20" s="416"/>
      <c r="CS20" s="416"/>
      <c r="CT20" s="416"/>
      <c r="CU20" s="416"/>
      <c r="CV20" s="417"/>
      <c r="CW20" s="416"/>
      <c r="CX20" s="416"/>
      <c r="CY20" s="416"/>
      <c r="CZ20" s="416"/>
      <c r="DA20" s="417"/>
      <c r="DB20" s="416"/>
      <c r="DC20" s="416"/>
      <c r="DD20" s="416"/>
      <c r="DE20" s="416"/>
      <c r="DF20" s="417"/>
      <c r="DG20" s="416"/>
      <c r="DH20" s="416"/>
      <c r="DI20" s="416"/>
      <c r="DJ20" s="416"/>
      <c r="DK20" s="417"/>
      <c r="DL20" s="416"/>
      <c r="DM20" s="416"/>
      <c r="DN20" s="416"/>
      <c r="DO20" s="416"/>
      <c r="DP20" s="417"/>
      <c r="DQ20" s="416"/>
      <c r="DR20" s="416"/>
      <c r="DS20" s="416"/>
      <c r="DT20" s="416"/>
      <c r="DU20" s="417"/>
      <c r="DV20" s="416"/>
      <c r="DW20" s="416"/>
      <c r="DX20" s="416"/>
      <c r="DY20" s="416"/>
      <c r="DZ20" s="417"/>
      <c r="EA20" s="416"/>
      <c r="EB20" s="416"/>
      <c r="EC20" s="416"/>
      <c r="ED20" s="416"/>
      <c r="EE20" s="417"/>
      <c r="EF20" s="416"/>
      <c r="EG20" s="416"/>
      <c r="EH20" s="416"/>
      <c r="EI20" s="416"/>
      <c r="EJ20" s="417"/>
      <c r="EK20" s="416"/>
      <c r="EL20" s="416"/>
      <c r="EM20" s="416"/>
      <c r="EN20" s="416"/>
      <c r="EO20" s="301"/>
    </row>
    <row r="21" spans="4:145" ht="12.75" hidden="1" customHeight="1" x14ac:dyDescent="0.35">
      <c r="D21" s="301" t="s">
        <v>464</v>
      </c>
      <c r="E21" s="313"/>
      <c r="G21" s="416">
        <v>0</v>
      </c>
      <c r="H21" s="416"/>
      <c r="I21" s="416"/>
      <c r="J21" s="417"/>
      <c r="K21" s="416"/>
      <c r="L21" s="416">
        <f>SUM(L22:L24)</f>
        <v>0</v>
      </c>
      <c r="M21" s="416"/>
      <c r="N21" s="416"/>
      <c r="O21" s="417"/>
      <c r="P21" s="416"/>
      <c r="Q21" s="416">
        <f>SUM(Q22:Q24)</f>
        <v>0</v>
      </c>
      <c r="R21" s="416"/>
      <c r="S21" s="416"/>
      <c r="T21" s="417"/>
      <c r="U21" s="416"/>
      <c r="V21" s="416">
        <f>SUM(V22:V24)</f>
        <v>0</v>
      </c>
      <c r="W21" s="416"/>
      <c r="X21" s="416"/>
      <c r="Y21" s="417"/>
      <c r="Z21" s="416"/>
      <c r="AA21" s="416">
        <f>SUM(AA22:AA24)</f>
        <v>0</v>
      </c>
      <c r="AB21" s="416"/>
      <c r="AC21" s="416"/>
      <c r="AD21" s="417"/>
      <c r="AE21" s="416"/>
      <c r="AF21" s="416">
        <f>SUM(AF22:AF24)</f>
        <v>0</v>
      </c>
      <c r="AG21" s="416"/>
      <c r="AH21" s="416"/>
      <c r="AI21" s="417"/>
      <c r="AJ21" s="416"/>
      <c r="AK21" s="416">
        <f>SUM(AK22:AK24)</f>
        <v>0</v>
      </c>
      <c r="AL21" s="416"/>
      <c r="AM21" s="416"/>
      <c r="AN21" s="417"/>
      <c r="AO21" s="416"/>
      <c r="AP21" s="416">
        <f>SUM(AP22:AP24)</f>
        <v>0</v>
      </c>
      <c r="AQ21" s="416"/>
      <c r="AR21" s="416"/>
      <c r="AS21" s="417"/>
      <c r="AT21" s="416"/>
      <c r="AU21" s="416">
        <f>SUM(AU22:AU24)</f>
        <v>0</v>
      </c>
      <c r="AV21" s="416"/>
      <c r="AW21" s="416"/>
      <c r="AX21" s="417"/>
      <c r="AY21" s="416"/>
      <c r="AZ21" s="416">
        <f>SUM(AZ22:AZ24)</f>
        <v>0</v>
      </c>
      <c r="BA21" s="416"/>
      <c r="BB21" s="416"/>
      <c r="BC21" s="417"/>
      <c r="BD21" s="416"/>
      <c r="BE21" s="416">
        <f>SUM(BE22:BE24)</f>
        <v>0</v>
      </c>
      <c r="BF21" s="416"/>
      <c r="BG21" s="416"/>
      <c r="BH21" s="417"/>
      <c r="BI21" s="416"/>
      <c r="BJ21" s="416">
        <f>SUM(BJ22:BJ24)</f>
        <v>0</v>
      </c>
      <c r="BK21" s="416"/>
      <c r="BL21" s="416"/>
      <c r="BM21" s="417"/>
      <c r="BN21" s="416"/>
      <c r="BO21" s="416">
        <f>SUM(BO22:BO24)</f>
        <v>0</v>
      </c>
      <c r="BP21" s="416"/>
      <c r="BQ21" s="416"/>
      <c r="BR21" s="417"/>
      <c r="BS21" s="416"/>
      <c r="BT21" s="416">
        <f>SUM(BT22:BT24)</f>
        <v>0</v>
      </c>
      <c r="BU21" s="416"/>
      <c r="BV21" s="416"/>
      <c r="BW21" s="417"/>
      <c r="BX21" s="416"/>
      <c r="BY21" s="416">
        <f>SUM(BY22:BY24)</f>
        <v>0</v>
      </c>
      <c r="BZ21" s="416"/>
      <c r="CA21" s="416"/>
      <c r="CB21" s="417"/>
      <c r="CC21" s="416"/>
      <c r="CD21" s="416">
        <f>SUM(CD22:CD24)</f>
        <v>0</v>
      </c>
      <c r="CE21" s="416"/>
      <c r="CF21" s="416"/>
      <c r="CG21" s="417"/>
      <c r="CH21" s="416"/>
      <c r="CI21" s="416">
        <f>SUM(CI22:CI24)</f>
        <v>0</v>
      </c>
      <c r="CJ21" s="416"/>
      <c r="CK21" s="416"/>
      <c r="CL21" s="417"/>
      <c r="CM21" s="416"/>
      <c r="CN21" s="416">
        <f>SUM(CN22:CN24)</f>
        <v>0</v>
      </c>
      <c r="CO21" s="416"/>
      <c r="CP21" s="416"/>
      <c r="CQ21" s="417"/>
      <c r="CR21" s="416"/>
      <c r="CS21" s="416">
        <f>SUM(CS22:CS24)</f>
        <v>0</v>
      </c>
      <c r="CT21" s="416"/>
      <c r="CU21" s="416"/>
      <c r="CV21" s="417"/>
      <c r="CW21" s="416"/>
      <c r="CX21" s="416">
        <f>SUM(CX22:CX24)</f>
        <v>0</v>
      </c>
      <c r="CY21" s="416"/>
      <c r="CZ21" s="416"/>
      <c r="DA21" s="417"/>
      <c r="DB21" s="416"/>
      <c r="DC21" s="416">
        <f>SUM(DC22:DC24)</f>
        <v>0</v>
      </c>
      <c r="DD21" s="416"/>
      <c r="DE21" s="416"/>
      <c r="DF21" s="417"/>
      <c r="DG21" s="416"/>
      <c r="DH21" s="416">
        <f>SUM(DH22:DH24)</f>
        <v>0</v>
      </c>
      <c r="DI21" s="416"/>
      <c r="DJ21" s="416"/>
      <c r="DK21" s="417"/>
      <c r="DL21" s="416"/>
      <c r="DM21" s="416">
        <f>SUM(DM22:DM24)</f>
        <v>0</v>
      </c>
      <c r="DN21" s="416"/>
      <c r="DO21" s="416"/>
      <c r="DP21" s="417"/>
      <c r="DQ21" s="416"/>
      <c r="DR21" s="416">
        <f>SUM(DR22:DR24)</f>
        <v>0</v>
      </c>
      <c r="DS21" s="416"/>
      <c r="DT21" s="416"/>
      <c r="DU21" s="417"/>
      <c r="DV21" s="416"/>
      <c r="DW21" s="416">
        <f>SUM(DW22:DW24)</f>
        <v>0</v>
      </c>
      <c r="DX21" s="416"/>
      <c r="DY21" s="416"/>
      <c r="DZ21" s="417"/>
      <c r="EA21" s="416"/>
      <c r="EB21" s="416">
        <f>SUM(EB22:EB24)</f>
        <v>0</v>
      </c>
      <c r="EC21" s="416"/>
      <c r="ED21" s="416"/>
      <c r="EE21" s="417"/>
      <c r="EF21" s="416"/>
      <c r="EG21" s="416">
        <f>SUM(EG22:EG24)</f>
        <v>0</v>
      </c>
      <c r="EH21" s="416"/>
      <c r="EI21" s="416"/>
      <c r="EJ21" s="417"/>
      <c r="EK21" s="416"/>
      <c r="EL21" s="416">
        <f>SUM(EL22:EL24)</f>
        <v>0</v>
      </c>
      <c r="EM21" s="416"/>
      <c r="EN21" s="416"/>
      <c r="EO21" s="301"/>
    </row>
    <row r="22" spans="4:145" ht="12.75" hidden="1" customHeight="1" x14ac:dyDescent="0.35">
      <c r="D22" s="301" t="s">
        <v>338</v>
      </c>
      <c r="E22" s="313"/>
      <c r="F22" s="418"/>
      <c r="G22" s="414">
        <v>0</v>
      </c>
      <c r="H22" s="415"/>
      <c r="I22" s="416"/>
      <c r="J22" s="417"/>
      <c r="K22" s="418"/>
      <c r="L22" s="414">
        <v>0</v>
      </c>
      <c r="M22" s="415"/>
      <c r="N22" s="416"/>
      <c r="O22" s="417"/>
      <c r="P22" s="418"/>
      <c r="Q22" s="414">
        <v>0</v>
      </c>
      <c r="R22" s="415"/>
      <c r="S22" s="416"/>
      <c r="T22" s="417"/>
      <c r="U22" s="418"/>
      <c r="V22" s="414">
        <v>0</v>
      </c>
      <c r="W22" s="415"/>
      <c r="X22" s="416"/>
      <c r="Y22" s="417"/>
      <c r="Z22" s="418"/>
      <c r="AA22" s="414">
        <v>0</v>
      </c>
      <c r="AB22" s="415"/>
      <c r="AC22" s="416"/>
      <c r="AD22" s="417"/>
      <c r="AE22" s="418"/>
      <c r="AF22" s="414">
        <v>0</v>
      </c>
      <c r="AG22" s="415"/>
      <c r="AH22" s="416"/>
      <c r="AI22" s="417"/>
      <c r="AJ22" s="418"/>
      <c r="AK22" s="414">
        <v>0</v>
      </c>
      <c r="AL22" s="415"/>
      <c r="AM22" s="416"/>
      <c r="AN22" s="417"/>
      <c r="AO22" s="418"/>
      <c r="AP22" s="414">
        <v>0</v>
      </c>
      <c r="AQ22" s="415"/>
      <c r="AR22" s="416"/>
      <c r="AS22" s="417"/>
      <c r="AT22" s="418"/>
      <c r="AU22" s="414">
        <v>0</v>
      </c>
      <c r="AV22" s="415"/>
      <c r="AW22" s="416"/>
      <c r="AX22" s="417"/>
      <c r="AY22" s="418"/>
      <c r="AZ22" s="414">
        <v>0</v>
      </c>
      <c r="BA22" s="415"/>
      <c r="BB22" s="416"/>
      <c r="BC22" s="417"/>
      <c r="BD22" s="418"/>
      <c r="BE22" s="414">
        <v>0</v>
      </c>
      <c r="BF22" s="415"/>
      <c r="BG22" s="416"/>
      <c r="BH22" s="417"/>
      <c r="BI22" s="418"/>
      <c r="BJ22" s="414">
        <v>0</v>
      </c>
      <c r="BK22" s="415"/>
      <c r="BL22" s="416"/>
      <c r="BM22" s="417"/>
      <c r="BN22" s="418"/>
      <c r="BO22" s="414">
        <v>0</v>
      </c>
      <c r="BP22" s="415"/>
      <c r="BQ22" s="416"/>
      <c r="BR22" s="417"/>
      <c r="BS22" s="418"/>
      <c r="BT22" s="414">
        <f>SUM(L22:BO22)</f>
        <v>0</v>
      </c>
      <c r="BU22" s="415"/>
      <c r="BV22" s="416"/>
      <c r="BW22" s="417"/>
      <c r="BX22" s="418"/>
      <c r="BY22" s="414">
        <v>0</v>
      </c>
      <c r="BZ22" s="415"/>
      <c r="CA22" s="416"/>
      <c r="CB22" s="417"/>
      <c r="CC22" s="418"/>
      <c r="CD22" s="414">
        <v>0</v>
      </c>
      <c r="CE22" s="415"/>
      <c r="CF22" s="416"/>
      <c r="CG22" s="417"/>
      <c r="CH22" s="418"/>
      <c r="CI22" s="414">
        <v>0</v>
      </c>
      <c r="CJ22" s="415"/>
      <c r="CK22" s="416"/>
      <c r="CL22" s="417"/>
      <c r="CM22" s="418"/>
      <c r="CN22" s="414">
        <v>0</v>
      </c>
      <c r="CO22" s="415"/>
      <c r="CP22" s="416"/>
      <c r="CQ22" s="417"/>
      <c r="CR22" s="418"/>
      <c r="CS22" s="414">
        <v>0</v>
      </c>
      <c r="CT22" s="415"/>
      <c r="CU22" s="416"/>
      <c r="CV22" s="417"/>
      <c r="CW22" s="418"/>
      <c r="CX22" s="414">
        <v>0</v>
      </c>
      <c r="CY22" s="415"/>
      <c r="CZ22" s="416"/>
      <c r="DA22" s="417"/>
      <c r="DB22" s="418"/>
      <c r="DC22" s="414">
        <v>0</v>
      </c>
      <c r="DD22" s="415"/>
      <c r="DE22" s="416"/>
      <c r="DF22" s="417"/>
      <c r="DG22" s="418"/>
      <c r="DH22" s="414">
        <v>0</v>
      </c>
      <c r="DI22" s="415"/>
      <c r="DJ22" s="416"/>
      <c r="DK22" s="417"/>
      <c r="DL22" s="418"/>
      <c r="DM22" s="414">
        <v>0</v>
      </c>
      <c r="DN22" s="415"/>
      <c r="DO22" s="416"/>
      <c r="DP22" s="417"/>
      <c r="DQ22" s="418"/>
      <c r="DR22" s="414">
        <v>0</v>
      </c>
      <c r="DS22" s="415"/>
      <c r="DT22" s="416"/>
      <c r="DU22" s="417"/>
      <c r="DV22" s="418"/>
      <c r="DW22" s="414">
        <v>0</v>
      </c>
      <c r="DX22" s="415"/>
      <c r="DY22" s="416"/>
      <c r="DZ22" s="417"/>
      <c r="EA22" s="418"/>
      <c r="EB22" s="414">
        <v>0</v>
      </c>
      <c r="EC22" s="415"/>
      <c r="ED22" s="416"/>
      <c r="EE22" s="417"/>
      <c r="EF22" s="418"/>
      <c r="EG22" s="414">
        <v>0</v>
      </c>
      <c r="EH22" s="415"/>
      <c r="EI22" s="416"/>
      <c r="EJ22" s="417"/>
      <c r="EK22" s="418"/>
      <c r="EL22" s="414">
        <f>SUM(CD22:EG22)</f>
        <v>0</v>
      </c>
      <c r="EM22" s="415"/>
      <c r="EN22" s="416"/>
      <c r="EO22" s="301"/>
    </row>
    <row r="23" spans="4:145" ht="12.75" hidden="1" customHeight="1" x14ac:dyDescent="0.35">
      <c r="D23" s="301" t="s">
        <v>341</v>
      </c>
      <c r="E23" s="313"/>
      <c r="F23" s="417"/>
      <c r="G23" s="416">
        <v>0</v>
      </c>
      <c r="H23" s="420"/>
      <c r="I23" s="416"/>
      <c r="J23" s="417"/>
      <c r="K23" s="417"/>
      <c r="L23" s="416">
        <v>0</v>
      </c>
      <c r="M23" s="420"/>
      <c r="N23" s="416"/>
      <c r="O23" s="417"/>
      <c r="P23" s="417"/>
      <c r="Q23" s="416">
        <v>0</v>
      </c>
      <c r="R23" s="420"/>
      <c r="S23" s="416"/>
      <c r="T23" s="417"/>
      <c r="U23" s="417"/>
      <c r="V23" s="416">
        <v>0</v>
      </c>
      <c r="W23" s="420"/>
      <c r="X23" s="416"/>
      <c r="Y23" s="417"/>
      <c r="Z23" s="417"/>
      <c r="AA23" s="416">
        <v>0</v>
      </c>
      <c r="AB23" s="420"/>
      <c r="AC23" s="416"/>
      <c r="AD23" s="417"/>
      <c r="AE23" s="417"/>
      <c r="AF23" s="416">
        <v>0</v>
      </c>
      <c r="AG23" s="420"/>
      <c r="AH23" s="416"/>
      <c r="AI23" s="417"/>
      <c r="AJ23" s="417"/>
      <c r="AK23" s="416">
        <v>0</v>
      </c>
      <c r="AL23" s="420"/>
      <c r="AM23" s="416"/>
      <c r="AN23" s="417"/>
      <c r="AO23" s="417"/>
      <c r="AP23" s="416">
        <v>0</v>
      </c>
      <c r="AQ23" s="420"/>
      <c r="AR23" s="416"/>
      <c r="AS23" s="417"/>
      <c r="AT23" s="417"/>
      <c r="AU23" s="416">
        <v>0</v>
      </c>
      <c r="AV23" s="420"/>
      <c r="AW23" s="416"/>
      <c r="AX23" s="417"/>
      <c r="AY23" s="417"/>
      <c r="AZ23" s="416">
        <v>0</v>
      </c>
      <c r="BA23" s="420"/>
      <c r="BB23" s="416"/>
      <c r="BC23" s="417"/>
      <c r="BD23" s="417"/>
      <c r="BE23" s="416">
        <v>0</v>
      </c>
      <c r="BF23" s="420"/>
      <c r="BG23" s="416"/>
      <c r="BH23" s="417"/>
      <c r="BI23" s="417"/>
      <c r="BJ23" s="416">
        <v>0</v>
      </c>
      <c r="BK23" s="420"/>
      <c r="BL23" s="416"/>
      <c r="BM23" s="417"/>
      <c r="BN23" s="417"/>
      <c r="BO23" s="416">
        <v>0</v>
      </c>
      <c r="BP23" s="420"/>
      <c r="BQ23" s="416"/>
      <c r="BR23" s="417"/>
      <c r="BS23" s="417"/>
      <c r="BT23" s="416">
        <f>SUM(L23:BO23)</f>
        <v>0</v>
      </c>
      <c r="BU23" s="420"/>
      <c r="BV23" s="416"/>
      <c r="BW23" s="417"/>
      <c r="BX23" s="417"/>
      <c r="BY23" s="416">
        <f>SUM(Q23:BT23)</f>
        <v>0</v>
      </c>
      <c r="BZ23" s="420"/>
      <c r="CA23" s="416"/>
      <c r="CB23" s="417"/>
      <c r="CC23" s="417"/>
      <c r="CD23" s="416">
        <v>0</v>
      </c>
      <c r="CE23" s="420"/>
      <c r="CF23" s="416"/>
      <c r="CG23" s="417"/>
      <c r="CH23" s="417"/>
      <c r="CI23" s="416">
        <v>0</v>
      </c>
      <c r="CJ23" s="420"/>
      <c r="CK23" s="416"/>
      <c r="CL23" s="417"/>
      <c r="CM23" s="417"/>
      <c r="CN23" s="416">
        <v>0</v>
      </c>
      <c r="CO23" s="420"/>
      <c r="CP23" s="416"/>
      <c r="CQ23" s="417"/>
      <c r="CR23" s="417"/>
      <c r="CS23" s="416">
        <v>0</v>
      </c>
      <c r="CT23" s="420"/>
      <c r="CU23" s="416"/>
      <c r="CV23" s="417"/>
      <c r="CW23" s="417"/>
      <c r="CX23" s="416">
        <v>0</v>
      </c>
      <c r="CY23" s="420"/>
      <c r="CZ23" s="416"/>
      <c r="DA23" s="417"/>
      <c r="DB23" s="417"/>
      <c r="DC23" s="416">
        <v>0</v>
      </c>
      <c r="DD23" s="420"/>
      <c r="DE23" s="416"/>
      <c r="DF23" s="417"/>
      <c r="DG23" s="417"/>
      <c r="DH23" s="416">
        <v>0</v>
      </c>
      <c r="DI23" s="420"/>
      <c r="DJ23" s="416"/>
      <c r="DK23" s="417"/>
      <c r="DL23" s="417"/>
      <c r="DM23" s="416">
        <v>0</v>
      </c>
      <c r="DN23" s="420"/>
      <c r="DO23" s="416"/>
      <c r="DP23" s="417"/>
      <c r="DQ23" s="417"/>
      <c r="DR23" s="416">
        <v>0</v>
      </c>
      <c r="DS23" s="420"/>
      <c r="DT23" s="416"/>
      <c r="DU23" s="417"/>
      <c r="DV23" s="417"/>
      <c r="DW23" s="416">
        <v>0</v>
      </c>
      <c r="DX23" s="420"/>
      <c r="DY23" s="416"/>
      <c r="DZ23" s="417"/>
      <c r="EA23" s="417"/>
      <c r="EB23" s="416">
        <v>0</v>
      </c>
      <c r="EC23" s="420"/>
      <c r="ED23" s="416"/>
      <c r="EE23" s="417"/>
      <c r="EF23" s="417"/>
      <c r="EG23" s="416">
        <v>0</v>
      </c>
      <c r="EH23" s="420"/>
      <c r="EI23" s="416"/>
      <c r="EJ23" s="417"/>
      <c r="EK23" s="417"/>
      <c r="EL23" s="416">
        <f>SUM(CD23:EG23)</f>
        <v>0</v>
      </c>
      <c r="EM23" s="420"/>
      <c r="EN23" s="416"/>
      <c r="EO23" s="301"/>
    </row>
    <row r="24" spans="4:145" ht="12.75" hidden="1" customHeight="1" x14ac:dyDescent="0.35">
      <c r="D24" s="301" t="s">
        <v>358</v>
      </c>
      <c r="E24" s="313"/>
      <c r="F24" s="430"/>
      <c r="G24" s="428">
        <v>0</v>
      </c>
      <c r="H24" s="429"/>
      <c r="I24" s="416"/>
      <c r="J24" s="417"/>
      <c r="K24" s="430"/>
      <c r="L24" s="428">
        <v>0</v>
      </c>
      <c r="M24" s="429"/>
      <c r="N24" s="416"/>
      <c r="O24" s="417"/>
      <c r="P24" s="430"/>
      <c r="Q24" s="428">
        <v>0</v>
      </c>
      <c r="R24" s="429"/>
      <c r="S24" s="416"/>
      <c r="T24" s="417"/>
      <c r="U24" s="430"/>
      <c r="V24" s="428">
        <v>0</v>
      </c>
      <c r="W24" s="429"/>
      <c r="X24" s="416"/>
      <c r="Y24" s="417"/>
      <c r="Z24" s="430"/>
      <c r="AA24" s="428">
        <v>0</v>
      </c>
      <c r="AB24" s="429"/>
      <c r="AC24" s="416"/>
      <c r="AD24" s="417"/>
      <c r="AE24" s="430"/>
      <c r="AF24" s="428">
        <v>0</v>
      </c>
      <c r="AG24" s="429"/>
      <c r="AH24" s="416"/>
      <c r="AI24" s="417"/>
      <c r="AJ24" s="430"/>
      <c r="AK24" s="428">
        <v>0</v>
      </c>
      <c r="AL24" s="429"/>
      <c r="AM24" s="416"/>
      <c r="AN24" s="417"/>
      <c r="AO24" s="430"/>
      <c r="AP24" s="428">
        <v>0</v>
      </c>
      <c r="AQ24" s="429"/>
      <c r="AR24" s="416"/>
      <c r="AS24" s="417"/>
      <c r="AT24" s="430"/>
      <c r="AU24" s="428">
        <v>0</v>
      </c>
      <c r="AV24" s="429"/>
      <c r="AW24" s="416"/>
      <c r="AX24" s="417"/>
      <c r="AY24" s="430"/>
      <c r="AZ24" s="428">
        <v>0</v>
      </c>
      <c r="BA24" s="429"/>
      <c r="BB24" s="416"/>
      <c r="BC24" s="417"/>
      <c r="BD24" s="430"/>
      <c r="BE24" s="428">
        <v>0</v>
      </c>
      <c r="BF24" s="429"/>
      <c r="BG24" s="416"/>
      <c r="BH24" s="417"/>
      <c r="BI24" s="430"/>
      <c r="BJ24" s="428">
        <v>0</v>
      </c>
      <c r="BK24" s="429"/>
      <c r="BL24" s="416"/>
      <c r="BM24" s="417"/>
      <c r="BN24" s="430"/>
      <c r="BO24" s="428">
        <v>0</v>
      </c>
      <c r="BP24" s="429"/>
      <c r="BQ24" s="416"/>
      <c r="BR24" s="417"/>
      <c r="BS24" s="430"/>
      <c r="BT24" s="428">
        <f>SUM(L24:BO24)</f>
        <v>0</v>
      </c>
      <c r="BU24" s="429"/>
      <c r="BV24" s="416"/>
      <c r="BW24" s="417"/>
      <c r="BX24" s="430"/>
      <c r="BY24" s="428">
        <f>SUM(Q24:BT24)</f>
        <v>0</v>
      </c>
      <c r="BZ24" s="429"/>
      <c r="CA24" s="416"/>
      <c r="CB24" s="417"/>
      <c r="CC24" s="430"/>
      <c r="CD24" s="428">
        <v>0</v>
      </c>
      <c r="CE24" s="429"/>
      <c r="CF24" s="416"/>
      <c r="CG24" s="417"/>
      <c r="CH24" s="430"/>
      <c r="CI24" s="428">
        <v>0</v>
      </c>
      <c r="CJ24" s="429"/>
      <c r="CK24" s="416"/>
      <c r="CL24" s="417"/>
      <c r="CM24" s="430"/>
      <c r="CN24" s="428">
        <v>0</v>
      </c>
      <c r="CO24" s="429"/>
      <c r="CP24" s="416"/>
      <c r="CQ24" s="417"/>
      <c r="CR24" s="430"/>
      <c r="CS24" s="428">
        <v>0</v>
      </c>
      <c r="CT24" s="429"/>
      <c r="CU24" s="416"/>
      <c r="CV24" s="417"/>
      <c r="CW24" s="430"/>
      <c r="CX24" s="428">
        <v>0</v>
      </c>
      <c r="CY24" s="429"/>
      <c r="CZ24" s="416"/>
      <c r="DA24" s="417"/>
      <c r="DB24" s="430"/>
      <c r="DC24" s="428">
        <v>0</v>
      </c>
      <c r="DD24" s="429"/>
      <c r="DE24" s="416"/>
      <c r="DF24" s="417"/>
      <c r="DG24" s="430"/>
      <c r="DH24" s="428">
        <v>0</v>
      </c>
      <c r="DI24" s="429"/>
      <c r="DJ24" s="416"/>
      <c r="DK24" s="417"/>
      <c r="DL24" s="430"/>
      <c r="DM24" s="428">
        <v>0</v>
      </c>
      <c r="DN24" s="429"/>
      <c r="DO24" s="416"/>
      <c r="DP24" s="417"/>
      <c r="DQ24" s="430"/>
      <c r="DR24" s="428">
        <v>0</v>
      </c>
      <c r="DS24" s="429"/>
      <c r="DT24" s="416"/>
      <c r="DU24" s="417"/>
      <c r="DV24" s="430"/>
      <c r="DW24" s="428">
        <v>0</v>
      </c>
      <c r="DX24" s="429"/>
      <c r="DY24" s="416"/>
      <c r="DZ24" s="417"/>
      <c r="EA24" s="430"/>
      <c r="EB24" s="428">
        <v>0</v>
      </c>
      <c r="EC24" s="429"/>
      <c r="ED24" s="416"/>
      <c r="EE24" s="417"/>
      <c r="EF24" s="430"/>
      <c r="EG24" s="428">
        <v>0</v>
      </c>
      <c r="EH24" s="429"/>
      <c r="EI24" s="416"/>
      <c r="EJ24" s="417"/>
      <c r="EK24" s="430"/>
      <c r="EL24" s="428">
        <f>SUM(CD24:EG24)</f>
        <v>0</v>
      </c>
      <c r="EM24" s="429"/>
      <c r="EN24" s="416"/>
      <c r="EO24" s="301"/>
    </row>
    <row r="25" spans="4:145" ht="12.75" hidden="1" customHeight="1" x14ac:dyDescent="0.35">
      <c r="D25" s="301"/>
      <c r="E25" s="313"/>
      <c r="F25" s="416"/>
      <c r="G25" s="416"/>
      <c r="H25" s="416"/>
      <c r="I25" s="416"/>
      <c r="J25" s="417"/>
      <c r="K25" s="416"/>
      <c r="L25" s="416"/>
      <c r="M25" s="416"/>
      <c r="N25" s="416"/>
      <c r="O25" s="417"/>
      <c r="P25" s="416"/>
      <c r="Q25" s="416"/>
      <c r="R25" s="416"/>
      <c r="S25" s="416"/>
      <c r="T25" s="417"/>
      <c r="U25" s="416"/>
      <c r="V25" s="416"/>
      <c r="W25" s="416"/>
      <c r="X25" s="416"/>
      <c r="Y25" s="417"/>
      <c r="Z25" s="416"/>
      <c r="AA25" s="416"/>
      <c r="AB25" s="416"/>
      <c r="AC25" s="416"/>
      <c r="AD25" s="417"/>
      <c r="AE25" s="416"/>
      <c r="AF25" s="416"/>
      <c r="AG25" s="416"/>
      <c r="AH25" s="416"/>
      <c r="AI25" s="417"/>
      <c r="AJ25" s="416"/>
      <c r="AK25" s="416"/>
      <c r="AL25" s="416"/>
      <c r="AM25" s="416"/>
      <c r="AN25" s="417"/>
      <c r="AO25" s="416"/>
      <c r="AP25" s="416"/>
      <c r="AQ25" s="416"/>
      <c r="AR25" s="416"/>
      <c r="AS25" s="417"/>
      <c r="AT25" s="416"/>
      <c r="AU25" s="416"/>
      <c r="AV25" s="416"/>
      <c r="AW25" s="416"/>
      <c r="AX25" s="417"/>
      <c r="AY25" s="416"/>
      <c r="AZ25" s="416"/>
      <c r="BA25" s="416"/>
      <c r="BB25" s="416"/>
      <c r="BC25" s="417"/>
      <c r="BD25" s="416"/>
      <c r="BE25" s="416"/>
      <c r="BF25" s="416"/>
      <c r="BG25" s="416"/>
      <c r="BH25" s="417"/>
      <c r="BI25" s="416"/>
      <c r="BJ25" s="416"/>
      <c r="BK25" s="416"/>
      <c r="BL25" s="416"/>
      <c r="BM25" s="417"/>
      <c r="BN25" s="416"/>
      <c r="BO25" s="416"/>
      <c r="BP25" s="416"/>
      <c r="BQ25" s="416"/>
      <c r="BR25" s="417"/>
      <c r="BS25" s="416"/>
      <c r="BT25" s="416"/>
      <c r="BU25" s="416"/>
      <c r="BV25" s="416"/>
      <c r="BW25" s="417"/>
      <c r="BX25" s="416"/>
      <c r="BY25" s="416"/>
      <c r="BZ25" s="416"/>
      <c r="CA25" s="416"/>
      <c r="CB25" s="417"/>
      <c r="CC25" s="416"/>
      <c r="CD25" s="416"/>
      <c r="CE25" s="416"/>
      <c r="CF25" s="416"/>
      <c r="CG25" s="417"/>
      <c r="CH25" s="416"/>
      <c r="CI25" s="416"/>
      <c r="CJ25" s="416"/>
      <c r="CK25" s="416"/>
      <c r="CL25" s="417"/>
      <c r="CM25" s="416"/>
      <c r="CN25" s="416"/>
      <c r="CO25" s="416"/>
      <c r="CP25" s="416"/>
      <c r="CQ25" s="417"/>
      <c r="CR25" s="416"/>
      <c r="CS25" s="416"/>
      <c r="CT25" s="416"/>
      <c r="CU25" s="416"/>
      <c r="CV25" s="417"/>
      <c r="CW25" s="416"/>
      <c r="CX25" s="416"/>
      <c r="CY25" s="416"/>
      <c r="CZ25" s="416"/>
      <c r="DA25" s="417"/>
      <c r="DB25" s="416"/>
      <c r="DC25" s="416"/>
      <c r="DD25" s="416"/>
      <c r="DE25" s="416"/>
      <c r="DF25" s="417"/>
      <c r="DG25" s="416"/>
      <c r="DH25" s="416"/>
      <c r="DI25" s="416"/>
      <c r="DJ25" s="416"/>
      <c r="DK25" s="417"/>
      <c r="DL25" s="416"/>
      <c r="DM25" s="416"/>
      <c r="DN25" s="416"/>
      <c r="DO25" s="416"/>
      <c r="DP25" s="417"/>
      <c r="DQ25" s="416"/>
      <c r="DR25" s="416"/>
      <c r="DS25" s="416"/>
      <c r="DT25" s="416"/>
      <c r="DU25" s="417"/>
      <c r="DV25" s="416"/>
      <c r="DW25" s="416"/>
      <c r="DX25" s="416"/>
      <c r="DY25" s="416"/>
      <c r="DZ25" s="417"/>
      <c r="EA25" s="416"/>
      <c r="EB25" s="416"/>
      <c r="EC25" s="416"/>
      <c r="ED25" s="416"/>
      <c r="EE25" s="417"/>
      <c r="EF25" s="416"/>
      <c r="EG25" s="416"/>
      <c r="EH25" s="416"/>
      <c r="EI25" s="416"/>
      <c r="EJ25" s="417"/>
      <c r="EK25" s="416"/>
      <c r="EL25" s="416"/>
      <c r="EM25" s="416"/>
      <c r="EN25" s="416"/>
      <c r="EO25" s="301"/>
    </row>
    <row r="26" spans="4:145" ht="12.75" hidden="1" customHeight="1" x14ac:dyDescent="0.35">
      <c r="D26" s="301" t="s">
        <v>465</v>
      </c>
      <c r="E26" s="313"/>
      <c r="F26" s="416"/>
      <c r="G26" s="416">
        <v>0</v>
      </c>
      <c r="H26" s="416"/>
      <c r="I26" s="416"/>
      <c r="J26" s="417"/>
      <c r="K26" s="416"/>
      <c r="L26" s="416">
        <f>L27+L29</f>
        <v>0</v>
      </c>
      <c r="M26" s="416"/>
      <c r="N26" s="416"/>
      <c r="O26" s="417"/>
      <c r="P26" s="416"/>
      <c r="Q26" s="416">
        <f>Q27+Q29</f>
        <v>0</v>
      </c>
      <c r="R26" s="416"/>
      <c r="S26" s="416"/>
      <c r="T26" s="417"/>
      <c r="U26" s="416"/>
      <c r="V26" s="416">
        <f>V27+V29</f>
        <v>0</v>
      </c>
      <c r="W26" s="416"/>
      <c r="X26" s="416"/>
      <c r="Y26" s="417"/>
      <c r="Z26" s="416"/>
      <c r="AA26" s="416">
        <f>AA27+AA29</f>
        <v>0</v>
      </c>
      <c r="AB26" s="416"/>
      <c r="AC26" s="416"/>
      <c r="AD26" s="417"/>
      <c r="AE26" s="416"/>
      <c r="AF26" s="416">
        <f>AF27+AF29</f>
        <v>0</v>
      </c>
      <c r="AG26" s="416"/>
      <c r="AH26" s="416"/>
      <c r="AI26" s="417"/>
      <c r="AJ26" s="416"/>
      <c r="AK26" s="416">
        <f>AK27+AK29</f>
        <v>0</v>
      </c>
      <c r="AL26" s="416"/>
      <c r="AM26" s="416"/>
      <c r="AN26" s="417"/>
      <c r="AO26" s="416"/>
      <c r="AP26" s="416">
        <f>AP27+AP29</f>
        <v>0</v>
      </c>
      <c r="AQ26" s="416"/>
      <c r="AR26" s="416"/>
      <c r="AS26" s="417"/>
      <c r="AT26" s="416"/>
      <c r="AU26" s="416">
        <f>AU27+AU29</f>
        <v>0</v>
      </c>
      <c r="AV26" s="416"/>
      <c r="AW26" s="416"/>
      <c r="AX26" s="417"/>
      <c r="AY26" s="416"/>
      <c r="AZ26" s="416">
        <f>AZ27+AZ29</f>
        <v>0</v>
      </c>
      <c r="BA26" s="416"/>
      <c r="BB26" s="416"/>
      <c r="BC26" s="417"/>
      <c r="BD26" s="416"/>
      <c r="BE26" s="416">
        <f>BE27+BE29</f>
        <v>0</v>
      </c>
      <c r="BF26" s="416"/>
      <c r="BG26" s="416"/>
      <c r="BH26" s="417"/>
      <c r="BI26" s="416"/>
      <c r="BJ26" s="416">
        <f>BJ27+BJ29</f>
        <v>0</v>
      </c>
      <c r="BK26" s="416"/>
      <c r="BL26" s="416"/>
      <c r="BM26" s="417"/>
      <c r="BN26" s="416"/>
      <c r="BO26" s="416">
        <f>BO27+BO29</f>
        <v>0</v>
      </c>
      <c r="BP26" s="416"/>
      <c r="BQ26" s="416"/>
      <c r="BR26" s="417"/>
      <c r="BS26" s="416"/>
      <c r="BT26" s="416">
        <f>SUM(BT27:BT29)</f>
        <v>0</v>
      </c>
      <c r="BU26" s="416"/>
      <c r="BV26" s="416"/>
      <c r="BW26" s="417"/>
      <c r="BX26" s="416"/>
      <c r="BY26" s="416">
        <f>SUM(BY27:BY29)</f>
        <v>0</v>
      </c>
      <c r="BZ26" s="416"/>
      <c r="CA26" s="416"/>
      <c r="CB26" s="417"/>
      <c r="CC26" s="416"/>
      <c r="CD26" s="416">
        <f>CD27+CD29</f>
        <v>0</v>
      </c>
      <c r="CE26" s="416"/>
      <c r="CF26" s="416"/>
      <c r="CG26" s="417"/>
      <c r="CH26" s="416"/>
      <c r="CI26" s="416">
        <f>CI27+CI29</f>
        <v>0</v>
      </c>
      <c r="CJ26" s="416"/>
      <c r="CK26" s="416"/>
      <c r="CL26" s="417"/>
      <c r="CM26" s="416"/>
      <c r="CN26" s="416">
        <f>CN27+CN29</f>
        <v>0</v>
      </c>
      <c r="CO26" s="416"/>
      <c r="CP26" s="416"/>
      <c r="CQ26" s="417"/>
      <c r="CR26" s="416"/>
      <c r="CS26" s="416">
        <f>CS27+CS29</f>
        <v>0</v>
      </c>
      <c r="CT26" s="416"/>
      <c r="CU26" s="416"/>
      <c r="CV26" s="417"/>
      <c r="CW26" s="416"/>
      <c r="CX26" s="416">
        <f>CX27+CX29</f>
        <v>0</v>
      </c>
      <c r="CY26" s="416"/>
      <c r="CZ26" s="416"/>
      <c r="DA26" s="417"/>
      <c r="DB26" s="416"/>
      <c r="DC26" s="416">
        <f>DC27+DC29</f>
        <v>0</v>
      </c>
      <c r="DD26" s="416"/>
      <c r="DE26" s="416"/>
      <c r="DF26" s="417"/>
      <c r="DG26" s="416"/>
      <c r="DH26" s="416">
        <f>DH27+DH29</f>
        <v>0</v>
      </c>
      <c r="DI26" s="416"/>
      <c r="DJ26" s="416"/>
      <c r="DK26" s="417"/>
      <c r="DL26" s="416"/>
      <c r="DM26" s="416">
        <f>DM27+DM29</f>
        <v>0</v>
      </c>
      <c r="DN26" s="416"/>
      <c r="DO26" s="416"/>
      <c r="DP26" s="417"/>
      <c r="DQ26" s="416"/>
      <c r="DR26" s="416">
        <f>DR27+DR29</f>
        <v>0</v>
      </c>
      <c r="DS26" s="416"/>
      <c r="DT26" s="416"/>
      <c r="DU26" s="417"/>
      <c r="DV26" s="416"/>
      <c r="DW26" s="416">
        <f>DW27+DW29</f>
        <v>0</v>
      </c>
      <c r="DX26" s="416"/>
      <c r="DY26" s="416"/>
      <c r="DZ26" s="417"/>
      <c r="EA26" s="416"/>
      <c r="EB26" s="416">
        <f>EB27+EB29</f>
        <v>0</v>
      </c>
      <c r="EC26" s="416"/>
      <c r="ED26" s="416"/>
      <c r="EE26" s="417"/>
      <c r="EF26" s="416"/>
      <c r="EG26" s="416">
        <f>EG27+EG29</f>
        <v>0</v>
      </c>
      <c r="EH26" s="416"/>
      <c r="EI26" s="416"/>
      <c r="EJ26" s="417"/>
      <c r="EK26" s="416"/>
      <c r="EL26" s="416">
        <f>SUM(EL27:EL29)</f>
        <v>0</v>
      </c>
      <c r="EM26" s="416"/>
      <c r="EN26" s="416"/>
      <c r="EO26" s="301"/>
    </row>
    <row r="27" spans="4:145" ht="12.75" hidden="1" customHeight="1" x14ac:dyDescent="0.35">
      <c r="D27" s="301" t="s">
        <v>338</v>
      </c>
      <c r="E27" s="313"/>
      <c r="F27" s="418"/>
      <c r="G27" s="414">
        <v>0</v>
      </c>
      <c r="H27" s="415"/>
      <c r="I27" s="416"/>
      <c r="J27" s="417"/>
      <c r="K27" s="418"/>
      <c r="L27" s="414">
        <v>0</v>
      </c>
      <c r="M27" s="415"/>
      <c r="N27" s="416"/>
      <c r="O27" s="417"/>
      <c r="P27" s="418"/>
      <c r="Q27" s="414">
        <v>0</v>
      </c>
      <c r="R27" s="415"/>
      <c r="S27" s="416"/>
      <c r="T27" s="417"/>
      <c r="U27" s="418"/>
      <c r="V27" s="414">
        <v>0</v>
      </c>
      <c r="W27" s="415"/>
      <c r="X27" s="416"/>
      <c r="Y27" s="417"/>
      <c r="Z27" s="418"/>
      <c r="AA27" s="414">
        <v>0</v>
      </c>
      <c r="AB27" s="415"/>
      <c r="AC27" s="416"/>
      <c r="AD27" s="417"/>
      <c r="AE27" s="418"/>
      <c r="AF27" s="414">
        <v>0</v>
      </c>
      <c r="AG27" s="415"/>
      <c r="AH27" s="416"/>
      <c r="AI27" s="417"/>
      <c r="AJ27" s="418"/>
      <c r="AK27" s="414">
        <v>0</v>
      </c>
      <c r="AL27" s="415"/>
      <c r="AM27" s="416"/>
      <c r="AN27" s="417"/>
      <c r="AO27" s="418"/>
      <c r="AP27" s="414">
        <v>0</v>
      </c>
      <c r="AQ27" s="415"/>
      <c r="AR27" s="416"/>
      <c r="AS27" s="417"/>
      <c r="AT27" s="418"/>
      <c r="AU27" s="414">
        <v>0</v>
      </c>
      <c r="AV27" s="415"/>
      <c r="AW27" s="416"/>
      <c r="AX27" s="417"/>
      <c r="AY27" s="418"/>
      <c r="AZ27" s="414">
        <v>0</v>
      </c>
      <c r="BA27" s="415"/>
      <c r="BB27" s="416"/>
      <c r="BC27" s="417"/>
      <c r="BD27" s="418"/>
      <c r="BE27" s="414">
        <v>0</v>
      </c>
      <c r="BF27" s="415"/>
      <c r="BG27" s="416"/>
      <c r="BH27" s="417"/>
      <c r="BI27" s="418"/>
      <c r="BJ27" s="414">
        <v>0</v>
      </c>
      <c r="BK27" s="415"/>
      <c r="BL27" s="416"/>
      <c r="BM27" s="417"/>
      <c r="BN27" s="418"/>
      <c r="BO27" s="414">
        <v>0</v>
      </c>
      <c r="BP27" s="415"/>
      <c r="BQ27" s="416"/>
      <c r="BR27" s="417"/>
      <c r="BS27" s="418"/>
      <c r="BT27" s="414">
        <f>SUM(L27:BO27)</f>
        <v>0</v>
      </c>
      <c r="BU27" s="415"/>
      <c r="BV27" s="416"/>
      <c r="BW27" s="417"/>
      <c r="BX27" s="418"/>
      <c r="BY27" s="414">
        <v>0</v>
      </c>
      <c r="BZ27" s="415"/>
      <c r="CA27" s="416"/>
      <c r="CB27" s="417"/>
      <c r="CC27" s="418"/>
      <c r="CD27" s="414">
        <v>0</v>
      </c>
      <c r="CE27" s="415"/>
      <c r="CF27" s="416"/>
      <c r="CG27" s="417"/>
      <c r="CH27" s="418"/>
      <c r="CI27" s="414">
        <v>0</v>
      </c>
      <c r="CJ27" s="415"/>
      <c r="CK27" s="416"/>
      <c r="CL27" s="417"/>
      <c r="CM27" s="418"/>
      <c r="CN27" s="414">
        <v>0</v>
      </c>
      <c r="CO27" s="415"/>
      <c r="CP27" s="416"/>
      <c r="CQ27" s="417"/>
      <c r="CR27" s="418"/>
      <c r="CS27" s="414">
        <v>0</v>
      </c>
      <c r="CT27" s="415"/>
      <c r="CU27" s="416"/>
      <c r="CV27" s="417"/>
      <c r="CW27" s="418"/>
      <c r="CX27" s="414">
        <v>0</v>
      </c>
      <c r="CY27" s="415"/>
      <c r="CZ27" s="416"/>
      <c r="DA27" s="417"/>
      <c r="DB27" s="418"/>
      <c r="DC27" s="414">
        <v>0</v>
      </c>
      <c r="DD27" s="415"/>
      <c r="DE27" s="416"/>
      <c r="DF27" s="417"/>
      <c r="DG27" s="418"/>
      <c r="DH27" s="414">
        <v>0</v>
      </c>
      <c r="DI27" s="415"/>
      <c r="DJ27" s="416"/>
      <c r="DK27" s="417"/>
      <c r="DL27" s="418"/>
      <c r="DM27" s="414">
        <v>0</v>
      </c>
      <c r="DN27" s="415"/>
      <c r="DO27" s="416"/>
      <c r="DP27" s="417"/>
      <c r="DQ27" s="418"/>
      <c r="DR27" s="414">
        <v>0</v>
      </c>
      <c r="DS27" s="415"/>
      <c r="DT27" s="416"/>
      <c r="DU27" s="417"/>
      <c r="DV27" s="418"/>
      <c r="DW27" s="414">
        <v>0</v>
      </c>
      <c r="DX27" s="415"/>
      <c r="DY27" s="416"/>
      <c r="DZ27" s="417"/>
      <c r="EA27" s="418"/>
      <c r="EB27" s="414">
        <v>0</v>
      </c>
      <c r="EC27" s="415"/>
      <c r="ED27" s="416"/>
      <c r="EE27" s="417"/>
      <c r="EF27" s="418"/>
      <c r="EG27" s="414">
        <v>0</v>
      </c>
      <c r="EH27" s="415"/>
      <c r="EI27" s="416"/>
      <c r="EJ27" s="417"/>
      <c r="EK27" s="418"/>
      <c r="EL27" s="414">
        <f>SUM(CD27:EG27)</f>
        <v>0</v>
      </c>
      <c r="EM27" s="415"/>
      <c r="EN27" s="416"/>
      <c r="EO27" s="301"/>
    </row>
    <row r="28" spans="4:145" ht="12.75" hidden="1" customHeight="1" x14ac:dyDescent="0.35">
      <c r="D28" s="301" t="s">
        <v>341</v>
      </c>
      <c r="E28" s="313"/>
      <c r="F28" s="417"/>
      <c r="G28" s="416">
        <v>0</v>
      </c>
      <c r="H28" s="420"/>
      <c r="I28" s="416"/>
      <c r="J28" s="417"/>
      <c r="K28" s="417"/>
      <c r="L28" s="416">
        <v>0</v>
      </c>
      <c r="M28" s="420"/>
      <c r="N28" s="416"/>
      <c r="O28" s="417"/>
      <c r="P28" s="417"/>
      <c r="Q28" s="416">
        <v>0</v>
      </c>
      <c r="R28" s="420"/>
      <c r="S28" s="416"/>
      <c r="T28" s="417"/>
      <c r="U28" s="417"/>
      <c r="V28" s="416">
        <v>0</v>
      </c>
      <c r="W28" s="420"/>
      <c r="X28" s="416"/>
      <c r="Y28" s="417"/>
      <c r="Z28" s="417"/>
      <c r="AA28" s="416">
        <v>0</v>
      </c>
      <c r="AB28" s="420"/>
      <c r="AC28" s="416"/>
      <c r="AD28" s="417"/>
      <c r="AE28" s="417"/>
      <c r="AF28" s="416">
        <v>0</v>
      </c>
      <c r="AG28" s="420"/>
      <c r="AH28" s="416"/>
      <c r="AI28" s="417"/>
      <c r="AJ28" s="417"/>
      <c r="AK28" s="416">
        <v>0</v>
      </c>
      <c r="AL28" s="420"/>
      <c r="AM28" s="416"/>
      <c r="AN28" s="417"/>
      <c r="AO28" s="417"/>
      <c r="AP28" s="416">
        <v>0</v>
      </c>
      <c r="AQ28" s="420"/>
      <c r="AR28" s="416"/>
      <c r="AS28" s="417"/>
      <c r="AT28" s="417"/>
      <c r="AU28" s="416">
        <v>0</v>
      </c>
      <c r="AV28" s="420"/>
      <c r="AW28" s="416"/>
      <c r="AX28" s="417"/>
      <c r="AY28" s="417"/>
      <c r="AZ28" s="416">
        <v>0</v>
      </c>
      <c r="BA28" s="420"/>
      <c r="BB28" s="416"/>
      <c r="BC28" s="417"/>
      <c r="BD28" s="417"/>
      <c r="BE28" s="416">
        <v>0</v>
      </c>
      <c r="BF28" s="420"/>
      <c r="BG28" s="416"/>
      <c r="BH28" s="417"/>
      <c r="BI28" s="417"/>
      <c r="BJ28" s="416">
        <v>0</v>
      </c>
      <c r="BK28" s="420"/>
      <c r="BL28" s="416"/>
      <c r="BM28" s="417"/>
      <c r="BN28" s="417"/>
      <c r="BO28" s="416">
        <v>0</v>
      </c>
      <c r="BP28" s="420"/>
      <c r="BQ28" s="416"/>
      <c r="BR28" s="417"/>
      <c r="BS28" s="417"/>
      <c r="BT28" s="416">
        <f>SUM(L28:BO28)</f>
        <v>0</v>
      </c>
      <c r="BU28" s="420"/>
      <c r="BV28" s="416"/>
      <c r="BW28" s="417"/>
      <c r="BX28" s="417"/>
      <c r="BY28" s="416">
        <v>0</v>
      </c>
      <c r="BZ28" s="420"/>
      <c r="CA28" s="416"/>
      <c r="CB28" s="417"/>
      <c r="CC28" s="417"/>
      <c r="CD28" s="416">
        <v>0</v>
      </c>
      <c r="CE28" s="420"/>
      <c r="CF28" s="416"/>
      <c r="CG28" s="417"/>
      <c r="CH28" s="417"/>
      <c r="CI28" s="416">
        <v>0</v>
      </c>
      <c r="CJ28" s="420"/>
      <c r="CK28" s="416"/>
      <c r="CL28" s="417"/>
      <c r="CM28" s="417"/>
      <c r="CN28" s="416">
        <v>0</v>
      </c>
      <c r="CO28" s="420"/>
      <c r="CP28" s="416"/>
      <c r="CQ28" s="417"/>
      <c r="CR28" s="417"/>
      <c r="CS28" s="416">
        <v>0</v>
      </c>
      <c r="CT28" s="420"/>
      <c r="CU28" s="416"/>
      <c r="CV28" s="417"/>
      <c r="CW28" s="417"/>
      <c r="CX28" s="416">
        <v>0</v>
      </c>
      <c r="CY28" s="420"/>
      <c r="CZ28" s="416"/>
      <c r="DA28" s="417"/>
      <c r="DB28" s="417"/>
      <c r="DC28" s="416">
        <v>0</v>
      </c>
      <c r="DD28" s="420"/>
      <c r="DE28" s="416"/>
      <c r="DF28" s="417"/>
      <c r="DG28" s="417"/>
      <c r="DH28" s="416">
        <v>0</v>
      </c>
      <c r="DI28" s="420"/>
      <c r="DJ28" s="416"/>
      <c r="DK28" s="417"/>
      <c r="DL28" s="417"/>
      <c r="DM28" s="416">
        <v>0</v>
      </c>
      <c r="DN28" s="420"/>
      <c r="DO28" s="416"/>
      <c r="DP28" s="417"/>
      <c r="DQ28" s="417"/>
      <c r="DR28" s="416">
        <v>0</v>
      </c>
      <c r="DS28" s="420"/>
      <c r="DT28" s="416"/>
      <c r="DU28" s="417"/>
      <c r="DV28" s="417"/>
      <c r="DW28" s="416">
        <v>0</v>
      </c>
      <c r="DX28" s="420"/>
      <c r="DY28" s="416"/>
      <c r="DZ28" s="417"/>
      <c r="EA28" s="417"/>
      <c r="EB28" s="416">
        <v>0</v>
      </c>
      <c r="EC28" s="420"/>
      <c r="ED28" s="416"/>
      <c r="EE28" s="417"/>
      <c r="EF28" s="417"/>
      <c r="EG28" s="416">
        <v>0</v>
      </c>
      <c r="EH28" s="420"/>
      <c r="EI28" s="416"/>
      <c r="EJ28" s="417"/>
      <c r="EK28" s="417"/>
      <c r="EL28" s="416">
        <f>SUM(CD28:EG28)</f>
        <v>0</v>
      </c>
      <c r="EM28" s="420"/>
      <c r="EN28" s="416"/>
      <c r="EO28" s="301"/>
    </row>
    <row r="29" spans="4:145" ht="12.75" hidden="1" customHeight="1" x14ac:dyDescent="0.35">
      <c r="D29" s="301" t="s">
        <v>358</v>
      </c>
      <c r="E29" s="313"/>
      <c r="F29" s="430"/>
      <c r="G29" s="428">
        <v>0</v>
      </c>
      <c r="H29" s="429"/>
      <c r="I29" s="416"/>
      <c r="J29" s="417"/>
      <c r="K29" s="430"/>
      <c r="L29" s="428">
        <v>0</v>
      </c>
      <c r="M29" s="429"/>
      <c r="N29" s="416"/>
      <c r="O29" s="417"/>
      <c r="P29" s="430"/>
      <c r="Q29" s="428">
        <v>0</v>
      </c>
      <c r="R29" s="429"/>
      <c r="S29" s="416"/>
      <c r="T29" s="417"/>
      <c r="U29" s="430"/>
      <c r="V29" s="428">
        <v>0</v>
      </c>
      <c r="W29" s="429"/>
      <c r="X29" s="416"/>
      <c r="Y29" s="417"/>
      <c r="Z29" s="430"/>
      <c r="AA29" s="428">
        <v>0</v>
      </c>
      <c r="AB29" s="429"/>
      <c r="AC29" s="416"/>
      <c r="AD29" s="417"/>
      <c r="AE29" s="430"/>
      <c r="AF29" s="428">
        <v>0</v>
      </c>
      <c r="AG29" s="429"/>
      <c r="AH29" s="416"/>
      <c r="AI29" s="417"/>
      <c r="AJ29" s="430"/>
      <c r="AK29" s="428">
        <v>0</v>
      </c>
      <c r="AL29" s="429"/>
      <c r="AM29" s="416"/>
      <c r="AN29" s="417"/>
      <c r="AO29" s="430"/>
      <c r="AP29" s="428">
        <v>0</v>
      </c>
      <c r="AQ29" s="429"/>
      <c r="AR29" s="416"/>
      <c r="AS29" s="417"/>
      <c r="AT29" s="430"/>
      <c r="AU29" s="428">
        <v>0</v>
      </c>
      <c r="AV29" s="429"/>
      <c r="AW29" s="416"/>
      <c r="AX29" s="417"/>
      <c r="AY29" s="430"/>
      <c r="AZ29" s="428">
        <v>0</v>
      </c>
      <c r="BA29" s="429"/>
      <c r="BB29" s="416"/>
      <c r="BC29" s="417"/>
      <c r="BD29" s="430"/>
      <c r="BE29" s="428">
        <v>0</v>
      </c>
      <c r="BF29" s="429"/>
      <c r="BG29" s="416"/>
      <c r="BH29" s="417"/>
      <c r="BI29" s="430"/>
      <c r="BJ29" s="428">
        <v>0</v>
      </c>
      <c r="BK29" s="429"/>
      <c r="BL29" s="416"/>
      <c r="BM29" s="417"/>
      <c r="BN29" s="430"/>
      <c r="BO29" s="428">
        <v>0</v>
      </c>
      <c r="BP29" s="429"/>
      <c r="BQ29" s="416"/>
      <c r="BR29" s="417"/>
      <c r="BS29" s="430"/>
      <c r="BT29" s="428">
        <f>SUM(L29:BO29)</f>
        <v>0</v>
      </c>
      <c r="BU29" s="429"/>
      <c r="BV29" s="416"/>
      <c r="BW29" s="417"/>
      <c r="BX29" s="430"/>
      <c r="BY29" s="428">
        <v>0</v>
      </c>
      <c r="BZ29" s="429"/>
      <c r="CA29" s="416"/>
      <c r="CB29" s="417"/>
      <c r="CC29" s="430"/>
      <c r="CD29" s="428">
        <v>0</v>
      </c>
      <c r="CE29" s="429"/>
      <c r="CF29" s="416"/>
      <c r="CG29" s="417"/>
      <c r="CH29" s="430"/>
      <c r="CI29" s="428">
        <v>0</v>
      </c>
      <c r="CJ29" s="429"/>
      <c r="CK29" s="416"/>
      <c r="CL29" s="417"/>
      <c r="CM29" s="430"/>
      <c r="CN29" s="428">
        <v>0</v>
      </c>
      <c r="CO29" s="429"/>
      <c r="CP29" s="416"/>
      <c r="CQ29" s="417"/>
      <c r="CR29" s="430"/>
      <c r="CS29" s="428">
        <v>0</v>
      </c>
      <c r="CT29" s="429"/>
      <c r="CU29" s="416"/>
      <c r="CV29" s="417"/>
      <c r="CW29" s="430"/>
      <c r="CX29" s="428">
        <v>0</v>
      </c>
      <c r="CY29" s="429"/>
      <c r="CZ29" s="416"/>
      <c r="DA29" s="417"/>
      <c r="DB29" s="430"/>
      <c r="DC29" s="428">
        <v>0</v>
      </c>
      <c r="DD29" s="429"/>
      <c r="DE29" s="416"/>
      <c r="DF29" s="417"/>
      <c r="DG29" s="430"/>
      <c r="DH29" s="428">
        <v>0</v>
      </c>
      <c r="DI29" s="429"/>
      <c r="DJ29" s="416"/>
      <c r="DK29" s="417"/>
      <c r="DL29" s="430"/>
      <c r="DM29" s="428">
        <v>0</v>
      </c>
      <c r="DN29" s="429"/>
      <c r="DO29" s="416"/>
      <c r="DP29" s="417"/>
      <c r="DQ29" s="430"/>
      <c r="DR29" s="428">
        <v>0</v>
      </c>
      <c r="DS29" s="429"/>
      <c r="DT29" s="416"/>
      <c r="DU29" s="417"/>
      <c r="DV29" s="430"/>
      <c r="DW29" s="428">
        <v>0</v>
      </c>
      <c r="DX29" s="429"/>
      <c r="DY29" s="416"/>
      <c r="DZ29" s="417"/>
      <c r="EA29" s="430"/>
      <c r="EB29" s="428">
        <v>0</v>
      </c>
      <c r="EC29" s="429"/>
      <c r="ED29" s="416"/>
      <c r="EE29" s="417"/>
      <c r="EF29" s="430"/>
      <c r="EG29" s="428">
        <v>0</v>
      </c>
      <c r="EH29" s="429"/>
      <c r="EI29" s="416"/>
      <c r="EJ29" s="417"/>
      <c r="EK29" s="430"/>
      <c r="EL29" s="428">
        <f>SUM(CD29:EG29)</f>
        <v>0</v>
      </c>
      <c r="EM29" s="429"/>
      <c r="EN29" s="416"/>
      <c r="EO29" s="301"/>
    </row>
    <row r="30" spans="4:145" hidden="1" x14ac:dyDescent="0.35">
      <c r="D30" s="301"/>
      <c r="E30" s="313"/>
      <c r="G30" s="416"/>
      <c r="H30" s="416"/>
      <c r="I30" s="416"/>
      <c r="J30" s="417"/>
      <c r="K30" s="416"/>
      <c r="L30" s="416"/>
      <c r="M30" s="416"/>
      <c r="N30" s="416"/>
      <c r="O30" s="417"/>
      <c r="P30" s="416"/>
      <c r="Q30" s="416"/>
      <c r="R30" s="416"/>
      <c r="S30" s="416"/>
      <c r="T30" s="417"/>
      <c r="U30" s="416"/>
      <c r="V30" s="416"/>
      <c r="W30" s="416"/>
      <c r="X30" s="416"/>
      <c r="Y30" s="417"/>
      <c r="Z30" s="416"/>
      <c r="AA30" s="416"/>
      <c r="AB30" s="416"/>
      <c r="AC30" s="416"/>
      <c r="AD30" s="417"/>
      <c r="AE30" s="416"/>
      <c r="AF30" s="416"/>
      <c r="AG30" s="416"/>
      <c r="AH30" s="416"/>
      <c r="AI30" s="417"/>
      <c r="AJ30" s="416"/>
      <c r="AK30" s="416"/>
      <c r="AL30" s="416"/>
      <c r="AM30" s="416"/>
      <c r="AN30" s="417"/>
      <c r="AO30" s="416"/>
      <c r="AP30" s="416"/>
      <c r="AQ30" s="416"/>
      <c r="AR30" s="416"/>
      <c r="AS30" s="417"/>
      <c r="AT30" s="416"/>
      <c r="AU30" s="416"/>
      <c r="AV30" s="416"/>
      <c r="AW30" s="416"/>
      <c r="AX30" s="417"/>
      <c r="AY30" s="416"/>
      <c r="AZ30" s="416"/>
      <c r="BA30" s="416"/>
      <c r="BB30" s="416"/>
      <c r="BC30" s="417"/>
      <c r="BD30" s="416"/>
      <c r="BE30" s="416"/>
      <c r="BF30" s="416"/>
      <c r="BG30" s="416"/>
      <c r="BH30" s="417"/>
      <c r="BI30" s="416"/>
      <c r="BJ30" s="416"/>
      <c r="BK30" s="416"/>
      <c r="BL30" s="416"/>
      <c r="BM30" s="417"/>
      <c r="BN30" s="416"/>
      <c r="BO30" s="416"/>
      <c r="BP30" s="416"/>
      <c r="BQ30" s="416"/>
      <c r="BR30" s="417"/>
      <c r="BS30" s="416"/>
      <c r="BT30" s="416"/>
      <c r="BU30" s="416"/>
      <c r="BV30" s="416"/>
      <c r="BW30" s="417"/>
      <c r="BX30" s="416"/>
      <c r="BY30" s="416"/>
      <c r="BZ30" s="416"/>
      <c r="CA30" s="416"/>
      <c r="CB30" s="417"/>
      <c r="CC30" s="416"/>
      <c r="CD30" s="416"/>
      <c r="CE30" s="416"/>
      <c r="CF30" s="416"/>
      <c r="CG30" s="417"/>
      <c r="CH30" s="416"/>
      <c r="CI30" s="416"/>
      <c r="CJ30" s="416"/>
      <c r="CK30" s="416"/>
      <c r="CL30" s="417"/>
      <c r="CM30" s="416"/>
      <c r="CN30" s="416"/>
      <c r="CO30" s="416"/>
      <c r="CP30" s="416"/>
      <c r="CQ30" s="417"/>
      <c r="CR30" s="416"/>
      <c r="CS30" s="416"/>
      <c r="CT30" s="416"/>
      <c r="CU30" s="416"/>
      <c r="CV30" s="417"/>
      <c r="CW30" s="416"/>
      <c r="CX30" s="416"/>
      <c r="CY30" s="416"/>
      <c r="CZ30" s="416"/>
      <c r="DA30" s="417"/>
      <c r="DB30" s="416"/>
      <c r="DC30" s="416"/>
      <c r="DD30" s="416"/>
      <c r="DE30" s="416"/>
      <c r="DF30" s="417"/>
      <c r="DG30" s="416"/>
      <c r="DH30" s="416"/>
      <c r="DI30" s="416"/>
      <c r="DJ30" s="416"/>
      <c r="DK30" s="417"/>
      <c r="DL30" s="416"/>
      <c r="DM30" s="416"/>
      <c r="DN30" s="416"/>
      <c r="DO30" s="416"/>
      <c r="DP30" s="417"/>
      <c r="DQ30" s="416"/>
      <c r="DR30" s="416"/>
      <c r="DS30" s="416"/>
      <c r="DT30" s="416"/>
      <c r="DU30" s="417"/>
      <c r="DV30" s="416"/>
      <c r="DW30" s="416"/>
      <c r="DX30" s="416"/>
      <c r="DY30" s="416"/>
      <c r="DZ30" s="417"/>
      <c r="EA30" s="416"/>
      <c r="EB30" s="416"/>
      <c r="EC30" s="416"/>
      <c r="ED30" s="416"/>
      <c r="EE30" s="417"/>
      <c r="EF30" s="416"/>
      <c r="EG30" s="416"/>
      <c r="EH30" s="416"/>
      <c r="EI30" s="416"/>
      <c r="EJ30" s="417"/>
      <c r="EK30" s="416"/>
      <c r="EL30" s="416"/>
      <c r="EM30" s="416"/>
      <c r="EN30" s="416"/>
      <c r="EO30" s="301"/>
    </row>
    <row r="31" spans="4:145" hidden="1" x14ac:dyDescent="0.35">
      <c r="D31" s="301" t="s">
        <v>466</v>
      </c>
      <c r="E31" s="313"/>
      <c r="G31" s="416">
        <v>0</v>
      </c>
      <c r="H31" s="416"/>
      <c r="I31" s="416"/>
      <c r="J31" s="417"/>
      <c r="K31" s="416"/>
      <c r="L31" s="416">
        <f>L32+L34</f>
        <v>0</v>
      </c>
      <c r="M31" s="416"/>
      <c r="N31" s="416"/>
      <c r="O31" s="417"/>
      <c r="P31" s="416"/>
      <c r="Q31" s="416">
        <f>SUM(Q32:Q34)</f>
        <v>0</v>
      </c>
      <c r="R31" s="416"/>
      <c r="S31" s="416"/>
      <c r="T31" s="417"/>
      <c r="U31" s="416"/>
      <c r="V31" s="416">
        <f>V32+V34</f>
        <v>0</v>
      </c>
      <c r="W31" s="416"/>
      <c r="X31" s="416"/>
      <c r="Y31" s="417"/>
      <c r="Z31" s="416"/>
      <c r="AA31" s="416">
        <f>AA32+AA34</f>
        <v>0</v>
      </c>
      <c r="AB31" s="416"/>
      <c r="AC31" s="416"/>
      <c r="AD31" s="417"/>
      <c r="AE31" s="416"/>
      <c r="AF31" s="416">
        <f>AF32+AF34</f>
        <v>0</v>
      </c>
      <c r="AG31" s="416"/>
      <c r="AH31" s="416"/>
      <c r="AI31" s="417"/>
      <c r="AJ31" s="416"/>
      <c r="AK31" s="416">
        <f>AK32+AK34</f>
        <v>0</v>
      </c>
      <c r="AL31" s="416"/>
      <c r="AM31" s="416"/>
      <c r="AN31" s="417"/>
      <c r="AO31" s="416"/>
      <c r="AP31" s="416">
        <f>AP32+AP34</f>
        <v>0</v>
      </c>
      <c r="AQ31" s="416"/>
      <c r="AR31" s="416"/>
      <c r="AS31" s="417"/>
      <c r="AT31" s="416"/>
      <c r="AU31" s="416">
        <f>AU32+AU34</f>
        <v>0</v>
      </c>
      <c r="AV31" s="416"/>
      <c r="AW31" s="416"/>
      <c r="AX31" s="417"/>
      <c r="AY31" s="416"/>
      <c r="AZ31" s="416">
        <f>AZ32+AZ34</f>
        <v>0</v>
      </c>
      <c r="BA31" s="416"/>
      <c r="BB31" s="416"/>
      <c r="BC31" s="417"/>
      <c r="BD31" s="416"/>
      <c r="BE31" s="416">
        <f>BE32+BE34</f>
        <v>0</v>
      </c>
      <c r="BF31" s="416"/>
      <c r="BG31" s="416"/>
      <c r="BH31" s="417"/>
      <c r="BI31" s="416"/>
      <c r="BJ31" s="416">
        <f>BJ32+BJ34</f>
        <v>0</v>
      </c>
      <c r="BK31" s="416"/>
      <c r="BL31" s="416"/>
      <c r="BM31" s="417"/>
      <c r="BN31" s="416"/>
      <c r="BO31" s="416">
        <f>BO32+BO34</f>
        <v>0</v>
      </c>
      <c r="BP31" s="416"/>
      <c r="BQ31" s="416"/>
      <c r="BR31" s="417"/>
      <c r="BS31" s="416"/>
      <c r="BT31" s="416">
        <f>SUM(BT32:BT34)</f>
        <v>0</v>
      </c>
      <c r="BU31" s="416"/>
      <c r="BV31" s="416"/>
      <c r="BW31" s="417"/>
      <c r="BX31" s="416"/>
      <c r="BY31" s="416">
        <f>SUM(BY32:BY34)</f>
        <v>0</v>
      </c>
      <c r="BZ31" s="416"/>
      <c r="CA31" s="416"/>
      <c r="CB31" s="417"/>
      <c r="CC31" s="416"/>
      <c r="CD31" s="416">
        <f>CD32+CD34</f>
        <v>0</v>
      </c>
      <c r="CE31" s="416"/>
      <c r="CF31" s="416"/>
      <c r="CG31" s="417"/>
      <c r="CH31" s="416"/>
      <c r="CI31" s="416">
        <f>SUM(CI32:CI34)</f>
        <v>0</v>
      </c>
      <c r="CJ31" s="416"/>
      <c r="CK31" s="416"/>
      <c r="CL31" s="417"/>
      <c r="CM31" s="416"/>
      <c r="CN31" s="416">
        <f>CN32+CN34</f>
        <v>0</v>
      </c>
      <c r="CO31" s="416"/>
      <c r="CP31" s="416"/>
      <c r="CQ31" s="417"/>
      <c r="CR31" s="416"/>
      <c r="CS31" s="416">
        <f>CS32+CS34</f>
        <v>0</v>
      </c>
      <c r="CT31" s="416"/>
      <c r="CU31" s="416"/>
      <c r="CV31" s="417"/>
      <c r="CW31" s="416"/>
      <c r="CX31" s="416">
        <f>CX32+CX34</f>
        <v>0</v>
      </c>
      <c r="CY31" s="416"/>
      <c r="CZ31" s="416"/>
      <c r="DA31" s="417"/>
      <c r="DB31" s="416"/>
      <c r="DC31" s="416">
        <f>DC32+DC34</f>
        <v>0</v>
      </c>
      <c r="DD31" s="416"/>
      <c r="DE31" s="416"/>
      <c r="DF31" s="417"/>
      <c r="DG31" s="416"/>
      <c r="DH31" s="416">
        <f>DH32+DH34</f>
        <v>0</v>
      </c>
      <c r="DI31" s="416"/>
      <c r="DJ31" s="416"/>
      <c r="DK31" s="417"/>
      <c r="DL31" s="416"/>
      <c r="DM31" s="416">
        <f>DM32+DM34</f>
        <v>0</v>
      </c>
      <c r="DN31" s="416"/>
      <c r="DO31" s="416"/>
      <c r="DP31" s="417"/>
      <c r="DQ31" s="416"/>
      <c r="DR31" s="416">
        <f>DR32+DR34</f>
        <v>0</v>
      </c>
      <c r="DS31" s="416"/>
      <c r="DT31" s="416"/>
      <c r="DU31" s="417"/>
      <c r="DV31" s="416"/>
      <c r="DW31" s="416">
        <f>DW32+DW34</f>
        <v>0</v>
      </c>
      <c r="DX31" s="416"/>
      <c r="DY31" s="416"/>
      <c r="DZ31" s="417"/>
      <c r="EA31" s="416"/>
      <c r="EB31" s="416">
        <f>EB32+EB34</f>
        <v>0</v>
      </c>
      <c r="EC31" s="416"/>
      <c r="ED31" s="416"/>
      <c r="EE31" s="417"/>
      <c r="EF31" s="416"/>
      <c r="EG31" s="416">
        <f>EG32+EG34</f>
        <v>0</v>
      </c>
      <c r="EH31" s="416"/>
      <c r="EI31" s="416"/>
      <c r="EJ31" s="417"/>
      <c r="EK31" s="416"/>
      <c r="EL31" s="416">
        <f>SUM(EL32:EL34)</f>
        <v>0</v>
      </c>
      <c r="EM31" s="416"/>
      <c r="EN31" s="416"/>
      <c r="EO31" s="301"/>
    </row>
    <row r="32" spans="4:145" hidden="1" x14ac:dyDescent="0.35">
      <c r="D32" s="301" t="s">
        <v>338</v>
      </c>
      <c r="E32" s="313"/>
      <c r="F32" s="320"/>
      <c r="G32" s="414">
        <v>0</v>
      </c>
      <c r="H32" s="415"/>
      <c r="I32" s="416"/>
      <c r="J32" s="417"/>
      <c r="K32" s="418"/>
      <c r="L32" s="414">
        <v>0</v>
      </c>
      <c r="M32" s="415"/>
      <c r="N32" s="416"/>
      <c r="O32" s="417"/>
      <c r="P32" s="418"/>
      <c r="Q32" s="414">
        <v>0</v>
      </c>
      <c r="R32" s="415"/>
      <c r="S32" s="416"/>
      <c r="T32" s="417"/>
      <c r="U32" s="418"/>
      <c r="V32" s="414">
        <v>0</v>
      </c>
      <c r="W32" s="415"/>
      <c r="X32" s="416"/>
      <c r="Y32" s="417"/>
      <c r="Z32" s="418"/>
      <c r="AA32" s="414">
        <v>0</v>
      </c>
      <c r="AB32" s="415"/>
      <c r="AC32" s="416"/>
      <c r="AD32" s="417"/>
      <c r="AE32" s="418"/>
      <c r="AF32" s="414">
        <v>0</v>
      </c>
      <c r="AG32" s="415"/>
      <c r="AH32" s="416"/>
      <c r="AI32" s="417"/>
      <c r="AJ32" s="418"/>
      <c r="AK32" s="414">
        <v>0</v>
      </c>
      <c r="AL32" s="415"/>
      <c r="AM32" s="416"/>
      <c r="AN32" s="417"/>
      <c r="AO32" s="418"/>
      <c r="AP32" s="414">
        <v>0</v>
      </c>
      <c r="AQ32" s="415"/>
      <c r="AR32" s="416"/>
      <c r="AS32" s="417"/>
      <c r="AT32" s="418"/>
      <c r="AU32" s="414">
        <v>0</v>
      </c>
      <c r="AV32" s="415"/>
      <c r="AW32" s="416"/>
      <c r="AX32" s="417"/>
      <c r="AY32" s="418"/>
      <c r="AZ32" s="414">
        <v>0</v>
      </c>
      <c r="BA32" s="415"/>
      <c r="BB32" s="416"/>
      <c r="BC32" s="417"/>
      <c r="BD32" s="418"/>
      <c r="BE32" s="414">
        <v>0</v>
      </c>
      <c r="BF32" s="415"/>
      <c r="BG32" s="416"/>
      <c r="BH32" s="417"/>
      <c r="BI32" s="418"/>
      <c r="BJ32" s="414">
        <v>0</v>
      </c>
      <c r="BK32" s="415"/>
      <c r="BL32" s="416"/>
      <c r="BM32" s="417"/>
      <c r="BN32" s="418"/>
      <c r="BO32" s="414">
        <v>0</v>
      </c>
      <c r="BP32" s="415"/>
      <c r="BQ32" s="416"/>
      <c r="BR32" s="417"/>
      <c r="BS32" s="418"/>
      <c r="BT32" s="414">
        <f>SUM(L32:BO32)</f>
        <v>0</v>
      </c>
      <c r="BU32" s="415"/>
      <c r="BV32" s="416"/>
      <c r="BW32" s="417"/>
      <c r="BX32" s="418"/>
      <c r="BY32" s="414">
        <v>0</v>
      </c>
      <c r="BZ32" s="415"/>
      <c r="CA32" s="416"/>
      <c r="CB32" s="417"/>
      <c r="CC32" s="418"/>
      <c r="CD32" s="414">
        <v>0</v>
      </c>
      <c r="CE32" s="415"/>
      <c r="CF32" s="416"/>
      <c r="CG32" s="417"/>
      <c r="CH32" s="418"/>
      <c r="CI32" s="414">
        <v>0</v>
      </c>
      <c r="CJ32" s="415"/>
      <c r="CK32" s="416"/>
      <c r="CL32" s="417"/>
      <c r="CM32" s="418"/>
      <c r="CN32" s="414">
        <v>0</v>
      </c>
      <c r="CO32" s="415"/>
      <c r="CP32" s="416"/>
      <c r="CQ32" s="417"/>
      <c r="CR32" s="418"/>
      <c r="CS32" s="414">
        <v>0</v>
      </c>
      <c r="CT32" s="415"/>
      <c r="CU32" s="416"/>
      <c r="CV32" s="417"/>
      <c r="CW32" s="418"/>
      <c r="CX32" s="414">
        <v>0</v>
      </c>
      <c r="CY32" s="415"/>
      <c r="CZ32" s="416"/>
      <c r="DA32" s="417"/>
      <c r="DB32" s="418"/>
      <c r="DC32" s="414">
        <v>0</v>
      </c>
      <c r="DD32" s="415"/>
      <c r="DE32" s="416"/>
      <c r="DF32" s="417"/>
      <c r="DG32" s="418"/>
      <c r="DH32" s="414">
        <v>0</v>
      </c>
      <c r="DI32" s="415"/>
      <c r="DJ32" s="416"/>
      <c r="DK32" s="417"/>
      <c r="DL32" s="418"/>
      <c r="DM32" s="414">
        <v>0</v>
      </c>
      <c r="DN32" s="415"/>
      <c r="DO32" s="416"/>
      <c r="DP32" s="417"/>
      <c r="DQ32" s="418"/>
      <c r="DR32" s="414">
        <v>0</v>
      </c>
      <c r="DS32" s="415"/>
      <c r="DT32" s="416"/>
      <c r="DU32" s="417"/>
      <c r="DV32" s="418"/>
      <c r="DW32" s="414">
        <v>0</v>
      </c>
      <c r="DX32" s="415"/>
      <c r="DY32" s="416"/>
      <c r="DZ32" s="417"/>
      <c r="EA32" s="418"/>
      <c r="EB32" s="414">
        <v>0</v>
      </c>
      <c r="EC32" s="415"/>
      <c r="ED32" s="416"/>
      <c r="EE32" s="417"/>
      <c r="EF32" s="418"/>
      <c r="EG32" s="414">
        <v>0</v>
      </c>
      <c r="EH32" s="415"/>
      <c r="EI32" s="416"/>
      <c r="EJ32" s="417"/>
      <c r="EK32" s="418"/>
      <c r="EL32" s="414">
        <f>SUM(CD32:EG32)</f>
        <v>0</v>
      </c>
      <c r="EM32" s="415"/>
      <c r="EN32" s="416"/>
      <c r="EO32" s="301"/>
    </row>
    <row r="33" spans="4:145" hidden="1" x14ac:dyDescent="0.35">
      <c r="D33" s="301" t="s">
        <v>341</v>
      </c>
      <c r="E33" s="313"/>
      <c r="F33" s="313"/>
      <c r="G33" s="416">
        <v>0</v>
      </c>
      <c r="H33" s="420"/>
      <c r="I33" s="416"/>
      <c r="J33" s="417"/>
      <c r="K33" s="417"/>
      <c r="L33" s="416">
        <v>0</v>
      </c>
      <c r="M33" s="420"/>
      <c r="N33" s="416"/>
      <c r="O33" s="417"/>
      <c r="P33" s="417"/>
      <c r="Q33" s="416">
        <v>0</v>
      </c>
      <c r="R33" s="420"/>
      <c r="S33" s="416"/>
      <c r="T33" s="417"/>
      <c r="U33" s="417"/>
      <c r="V33" s="416">
        <v>0</v>
      </c>
      <c r="W33" s="420"/>
      <c r="X33" s="416"/>
      <c r="Y33" s="417"/>
      <c r="Z33" s="417"/>
      <c r="AA33" s="416">
        <v>0</v>
      </c>
      <c r="AB33" s="420"/>
      <c r="AC33" s="416"/>
      <c r="AD33" s="417"/>
      <c r="AE33" s="417"/>
      <c r="AF33" s="416">
        <v>0</v>
      </c>
      <c r="AG33" s="420"/>
      <c r="AH33" s="416"/>
      <c r="AI33" s="417"/>
      <c r="AJ33" s="417"/>
      <c r="AK33" s="416">
        <v>0</v>
      </c>
      <c r="AL33" s="420"/>
      <c r="AM33" s="416"/>
      <c r="AN33" s="417"/>
      <c r="AO33" s="417"/>
      <c r="AP33" s="416">
        <v>0</v>
      </c>
      <c r="AQ33" s="420"/>
      <c r="AR33" s="416"/>
      <c r="AS33" s="417"/>
      <c r="AT33" s="417"/>
      <c r="AU33" s="416">
        <v>0</v>
      </c>
      <c r="AV33" s="420"/>
      <c r="AW33" s="416"/>
      <c r="AX33" s="417"/>
      <c r="AY33" s="417"/>
      <c r="AZ33" s="416">
        <v>0</v>
      </c>
      <c r="BA33" s="420"/>
      <c r="BB33" s="416"/>
      <c r="BC33" s="417"/>
      <c r="BD33" s="417"/>
      <c r="BE33" s="416">
        <v>0</v>
      </c>
      <c r="BF33" s="420"/>
      <c r="BG33" s="416"/>
      <c r="BH33" s="417"/>
      <c r="BI33" s="417"/>
      <c r="BJ33" s="416">
        <v>0</v>
      </c>
      <c r="BK33" s="420"/>
      <c r="BL33" s="416"/>
      <c r="BM33" s="417"/>
      <c r="BN33" s="417"/>
      <c r="BO33" s="416">
        <v>0</v>
      </c>
      <c r="BP33" s="420"/>
      <c r="BQ33" s="416"/>
      <c r="BR33" s="417"/>
      <c r="BS33" s="417"/>
      <c r="BT33" s="416">
        <f>SUM(L33:BO33)</f>
        <v>0</v>
      </c>
      <c r="BU33" s="420"/>
      <c r="BV33" s="416"/>
      <c r="BW33" s="417"/>
      <c r="BX33" s="417"/>
      <c r="BY33" s="416">
        <v>0</v>
      </c>
      <c r="BZ33" s="420"/>
      <c r="CA33" s="416"/>
      <c r="CB33" s="417"/>
      <c r="CC33" s="417"/>
      <c r="CD33" s="416">
        <v>0</v>
      </c>
      <c r="CE33" s="420"/>
      <c r="CF33" s="416"/>
      <c r="CG33" s="417"/>
      <c r="CH33" s="417"/>
      <c r="CI33" s="416">
        <v>0</v>
      </c>
      <c r="CJ33" s="420"/>
      <c r="CK33" s="416"/>
      <c r="CL33" s="417"/>
      <c r="CM33" s="417"/>
      <c r="CN33" s="416">
        <v>0</v>
      </c>
      <c r="CO33" s="420"/>
      <c r="CP33" s="416"/>
      <c r="CQ33" s="417"/>
      <c r="CR33" s="417"/>
      <c r="CS33" s="416">
        <v>0</v>
      </c>
      <c r="CT33" s="420"/>
      <c r="CU33" s="416"/>
      <c r="CV33" s="417"/>
      <c r="CW33" s="417"/>
      <c r="CX33" s="416">
        <v>0</v>
      </c>
      <c r="CY33" s="420"/>
      <c r="CZ33" s="416"/>
      <c r="DA33" s="417"/>
      <c r="DB33" s="417"/>
      <c r="DC33" s="416">
        <v>0</v>
      </c>
      <c r="DD33" s="420"/>
      <c r="DE33" s="416"/>
      <c r="DF33" s="417"/>
      <c r="DG33" s="417"/>
      <c r="DH33" s="416">
        <v>0</v>
      </c>
      <c r="DI33" s="420"/>
      <c r="DJ33" s="416"/>
      <c r="DK33" s="417"/>
      <c r="DL33" s="417"/>
      <c r="DM33" s="416">
        <v>0</v>
      </c>
      <c r="DN33" s="420"/>
      <c r="DO33" s="416"/>
      <c r="DP33" s="417"/>
      <c r="DQ33" s="417"/>
      <c r="DR33" s="416">
        <v>0</v>
      </c>
      <c r="DS33" s="420"/>
      <c r="DT33" s="416"/>
      <c r="DU33" s="417"/>
      <c r="DV33" s="417"/>
      <c r="DW33" s="416">
        <v>0</v>
      </c>
      <c r="DX33" s="420"/>
      <c r="DY33" s="416"/>
      <c r="DZ33" s="417"/>
      <c r="EA33" s="417"/>
      <c r="EB33" s="416">
        <v>0</v>
      </c>
      <c r="EC33" s="420"/>
      <c r="ED33" s="416"/>
      <c r="EE33" s="417"/>
      <c r="EF33" s="417"/>
      <c r="EG33" s="416">
        <v>0</v>
      </c>
      <c r="EH33" s="420"/>
      <c r="EI33" s="416"/>
      <c r="EJ33" s="417"/>
      <c r="EK33" s="417"/>
      <c r="EL33" s="416">
        <f>SUM(CD33:EG33)</f>
        <v>0</v>
      </c>
      <c r="EM33" s="420"/>
      <c r="EN33" s="416"/>
      <c r="EO33" s="301"/>
    </row>
    <row r="34" spans="4:145" hidden="1" x14ac:dyDescent="0.35">
      <c r="D34" s="301" t="s">
        <v>358</v>
      </c>
      <c r="E34" s="313"/>
      <c r="F34" s="337"/>
      <c r="G34" s="428">
        <v>0</v>
      </c>
      <c r="H34" s="429"/>
      <c r="I34" s="416"/>
      <c r="J34" s="417"/>
      <c r="K34" s="430"/>
      <c r="L34" s="428">
        <v>0</v>
      </c>
      <c r="M34" s="429"/>
      <c r="N34" s="416"/>
      <c r="O34" s="417"/>
      <c r="P34" s="430"/>
      <c r="Q34" s="428">
        <v>0</v>
      </c>
      <c r="R34" s="429"/>
      <c r="S34" s="416"/>
      <c r="T34" s="417"/>
      <c r="U34" s="430"/>
      <c r="V34" s="428">
        <v>0</v>
      </c>
      <c r="W34" s="429"/>
      <c r="X34" s="416"/>
      <c r="Y34" s="417"/>
      <c r="Z34" s="430"/>
      <c r="AA34" s="428">
        <v>0</v>
      </c>
      <c r="AB34" s="429"/>
      <c r="AC34" s="416"/>
      <c r="AD34" s="417"/>
      <c r="AE34" s="430"/>
      <c r="AF34" s="428">
        <v>0</v>
      </c>
      <c r="AG34" s="429"/>
      <c r="AH34" s="416"/>
      <c r="AI34" s="417"/>
      <c r="AJ34" s="430"/>
      <c r="AK34" s="428">
        <v>0</v>
      </c>
      <c r="AL34" s="429"/>
      <c r="AM34" s="416"/>
      <c r="AN34" s="417"/>
      <c r="AO34" s="430"/>
      <c r="AP34" s="428">
        <v>0</v>
      </c>
      <c r="AQ34" s="429"/>
      <c r="AR34" s="416"/>
      <c r="AS34" s="417"/>
      <c r="AT34" s="430"/>
      <c r="AU34" s="428">
        <v>0</v>
      </c>
      <c r="AV34" s="429"/>
      <c r="AW34" s="416"/>
      <c r="AX34" s="417"/>
      <c r="AY34" s="430"/>
      <c r="AZ34" s="428">
        <v>0</v>
      </c>
      <c r="BA34" s="429"/>
      <c r="BB34" s="416"/>
      <c r="BC34" s="417"/>
      <c r="BD34" s="430"/>
      <c r="BE34" s="428">
        <v>0</v>
      </c>
      <c r="BF34" s="429"/>
      <c r="BG34" s="416"/>
      <c r="BH34" s="417"/>
      <c r="BI34" s="430"/>
      <c r="BJ34" s="428">
        <v>0</v>
      </c>
      <c r="BK34" s="429"/>
      <c r="BL34" s="416"/>
      <c r="BM34" s="417"/>
      <c r="BN34" s="430"/>
      <c r="BO34" s="428">
        <v>0</v>
      </c>
      <c r="BP34" s="429"/>
      <c r="BQ34" s="416"/>
      <c r="BR34" s="417"/>
      <c r="BS34" s="430"/>
      <c r="BT34" s="428">
        <f>SUM(L34:BO34)</f>
        <v>0</v>
      </c>
      <c r="BU34" s="429"/>
      <c r="BV34" s="416"/>
      <c r="BW34" s="417"/>
      <c r="BX34" s="430"/>
      <c r="BY34" s="428">
        <v>0</v>
      </c>
      <c r="BZ34" s="429"/>
      <c r="CA34" s="416"/>
      <c r="CB34" s="417"/>
      <c r="CC34" s="430"/>
      <c r="CD34" s="428">
        <v>0</v>
      </c>
      <c r="CE34" s="429"/>
      <c r="CF34" s="416"/>
      <c r="CG34" s="417"/>
      <c r="CH34" s="430"/>
      <c r="CI34" s="428">
        <v>0</v>
      </c>
      <c r="CJ34" s="429"/>
      <c r="CK34" s="416"/>
      <c r="CL34" s="417"/>
      <c r="CM34" s="430"/>
      <c r="CN34" s="428">
        <v>0</v>
      </c>
      <c r="CO34" s="429"/>
      <c r="CP34" s="416"/>
      <c r="CQ34" s="417"/>
      <c r="CR34" s="430"/>
      <c r="CS34" s="428">
        <v>0</v>
      </c>
      <c r="CT34" s="429"/>
      <c r="CU34" s="416"/>
      <c r="CV34" s="417"/>
      <c r="CW34" s="430"/>
      <c r="CX34" s="428">
        <v>0</v>
      </c>
      <c r="CY34" s="429"/>
      <c r="CZ34" s="416"/>
      <c r="DA34" s="417"/>
      <c r="DB34" s="430"/>
      <c r="DC34" s="428">
        <v>0</v>
      </c>
      <c r="DD34" s="429"/>
      <c r="DE34" s="416"/>
      <c r="DF34" s="417"/>
      <c r="DG34" s="430"/>
      <c r="DH34" s="428">
        <v>0</v>
      </c>
      <c r="DI34" s="429"/>
      <c r="DJ34" s="416"/>
      <c r="DK34" s="417"/>
      <c r="DL34" s="430"/>
      <c r="DM34" s="428">
        <v>0</v>
      </c>
      <c r="DN34" s="429"/>
      <c r="DO34" s="416"/>
      <c r="DP34" s="417"/>
      <c r="DQ34" s="430"/>
      <c r="DR34" s="428">
        <v>0</v>
      </c>
      <c r="DS34" s="429"/>
      <c r="DT34" s="416"/>
      <c r="DU34" s="417"/>
      <c r="DV34" s="430"/>
      <c r="DW34" s="428">
        <v>0</v>
      </c>
      <c r="DX34" s="429"/>
      <c r="DY34" s="416"/>
      <c r="DZ34" s="417"/>
      <c r="EA34" s="430"/>
      <c r="EB34" s="428">
        <v>0</v>
      </c>
      <c r="EC34" s="429"/>
      <c r="ED34" s="416"/>
      <c r="EE34" s="417"/>
      <c r="EF34" s="430"/>
      <c r="EG34" s="428">
        <v>0</v>
      </c>
      <c r="EH34" s="429"/>
      <c r="EI34" s="416"/>
      <c r="EJ34" s="417"/>
      <c r="EK34" s="430"/>
      <c r="EL34" s="428">
        <f>SUM(CD34:EG34)</f>
        <v>0</v>
      </c>
      <c r="EM34" s="429"/>
      <c r="EN34" s="416"/>
      <c r="EO34" s="301"/>
    </row>
    <row r="35" spans="4:145" ht="12.75" hidden="1" customHeight="1" x14ac:dyDescent="0.35">
      <c r="D35" s="473"/>
      <c r="E35" s="474"/>
      <c r="F35" s="350"/>
      <c r="G35" s="416"/>
      <c r="H35" s="416"/>
      <c r="I35" s="416"/>
      <c r="J35" s="417"/>
      <c r="K35" s="416"/>
      <c r="L35" s="416"/>
      <c r="M35" s="416"/>
      <c r="N35" s="416"/>
      <c r="O35" s="417"/>
      <c r="P35" s="416"/>
      <c r="Q35" s="416"/>
      <c r="R35" s="416"/>
      <c r="S35" s="416"/>
      <c r="T35" s="417"/>
      <c r="U35" s="416"/>
      <c r="V35" s="416"/>
      <c r="W35" s="416"/>
      <c r="X35" s="416"/>
      <c r="Y35" s="417"/>
      <c r="Z35" s="416"/>
      <c r="AA35" s="416"/>
      <c r="AB35" s="416"/>
      <c r="AC35" s="416"/>
      <c r="AD35" s="417"/>
      <c r="AE35" s="416"/>
      <c r="AF35" s="416"/>
      <c r="AG35" s="416"/>
      <c r="AH35" s="416"/>
      <c r="AI35" s="417"/>
      <c r="AJ35" s="416"/>
      <c r="AK35" s="416"/>
      <c r="AL35" s="416"/>
      <c r="AM35" s="416"/>
      <c r="AN35" s="417"/>
      <c r="AO35" s="416"/>
      <c r="AP35" s="416"/>
      <c r="AQ35" s="416"/>
      <c r="AR35" s="416"/>
      <c r="AS35" s="417"/>
      <c r="AT35" s="416"/>
      <c r="AU35" s="416"/>
      <c r="AV35" s="416"/>
      <c r="AW35" s="416"/>
      <c r="AX35" s="417"/>
      <c r="AY35" s="416"/>
      <c r="AZ35" s="416"/>
      <c r="BA35" s="416"/>
      <c r="BB35" s="416"/>
      <c r="BC35" s="417"/>
      <c r="BD35" s="416"/>
      <c r="BE35" s="416"/>
      <c r="BF35" s="416"/>
      <c r="BG35" s="416"/>
      <c r="BH35" s="417"/>
      <c r="BI35" s="416"/>
      <c r="BJ35" s="416"/>
      <c r="BK35" s="416"/>
      <c r="BL35" s="416"/>
      <c r="BM35" s="417"/>
      <c r="BN35" s="416"/>
      <c r="BO35" s="416"/>
      <c r="BP35" s="416"/>
      <c r="BQ35" s="416"/>
      <c r="BR35" s="417"/>
      <c r="BS35" s="416"/>
      <c r="BT35" s="416"/>
      <c r="BU35" s="416"/>
      <c r="BV35" s="416"/>
      <c r="BW35" s="417"/>
      <c r="BX35" s="416"/>
      <c r="BY35" s="416"/>
      <c r="BZ35" s="416"/>
      <c r="CA35" s="416"/>
      <c r="CB35" s="417"/>
      <c r="CC35" s="416"/>
      <c r="CD35" s="416"/>
      <c r="CE35" s="416"/>
      <c r="CF35" s="416"/>
      <c r="CG35" s="417"/>
      <c r="CH35" s="416"/>
      <c r="CI35" s="416"/>
      <c r="CJ35" s="416"/>
      <c r="CK35" s="416"/>
      <c r="CL35" s="417"/>
      <c r="CM35" s="416"/>
      <c r="CN35" s="416"/>
      <c r="CO35" s="416"/>
      <c r="CP35" s="416"/>
      <c r="CQ35" s="417"/>
      <c r="CR35" s="416"/>
      <c r="CS35" s="416"/>
      <c r="CT35" s="416"/>
      <c r="CU35" s="416"/>
      <c r="CV35" s="417"/>
      <c r="CW35" s="416"/>
      <c r="CX35" s="416"/>
      <c r="CY35" s="416"/>
      <c r="CZ35" s="416"/>
      <c r="DA35" s="417"/>
      <c r="DB35" s="416"/>
      <c r="DC35" s="416"/>
      <c r="DD35" s="416"/>
      <c r="DE35" s="416"/>
      <c r="DF35" s="417"/>
      <c r="DG35" s="416"/>
      <c r="DH35" s="416"/>
      <c r="DI35" s="416"/>
      <c r="DJ35" s="416"/>
      <c r="DK35" s="417"/>
      <c r="DL35" s="416"/>
      <c r="DM35" s="416"/>
      <c r="DN35" s="416"/>
      <c r="DO35" s="416"/>
      <c r="DP35" s="417"/>
      <c r="DQ35" s="416"/>
      <c r="DR35" s="416"/>
      <c r="DS35" s="416"/>
      <c r="DT35" s="416"/>
      <c r="DU35" s="417"/>
      <c r="DV35" s="416"/>
      <c r="DW35" s="416"/>
      <c r="DX35" s="416"/>
      <c r="DY35" s="416"/>
      <c r="DZ35" s="417"/>
      <c r="EA35" s="416"/>
      <c r="EB35" s="416"/>
      <c r="EC35" s="416"/>
      <c r="ED35" s="416"/>
      <c r="EE35" s="417"/>
      <c r="EF35" s="416"/>
      <c r="EG35" s="416"/>
      <c r="EH35" s="416"/>
      <c r="EI35" s="416"/>
      <c r="EJ35" s="417"/>
      <c r="EK35" s="416"/>
      <c r="EL35" s="416"/>
      <c r="EM35" s="416"/>
      <c r="EN35" s="416"/>
      <c r="EO35" s="301"/>
    </row>
    <row r="36" spans="4:145" ht="12.75" hidden="1" customHeight="1" x14ac:dyDescent="0.35">
      <c r="D36" s="301" t="s">
        <v>467</v>
      </c>
      <c r="E36" s="313"/>
      <c r="G36" s="416">
        <v>0</v>
      </c>
      <c r="H36" s="416"/>
      <c r="I36" s="416"/>
      <c r="J36" s="417"/>
      <c r="K36" s="416"/>
      <c r="L36" s="416">
        <f>L37+L39</f>
        <v>0</v>
      </c>
      <c r="M36" s="416"/>
      <c r="N36" s="416"/>
      <c r="O36" s="417"/>
      <c r="P36" s="416"/>
      <c r="Q36" s="416">
        <f>SUM(Q37:Q39)</f>
        <v>0</v>
      </c>
      <c r="R36" s="416"/>
      <c r="S36" s="416"/>
      <c r="T36" s="417"/>
      <c r="U36" s="416"/>
      <c r="V36" s="416">
        <f>V37+V39</f>
        <v>0</v>
      </c>
      <c r="W36" s="416"/>
      <c r="X36" s="416"/>
      <c r="Y36" s="417"/>
      <c r="Z36" s="416"/>
      <c r="AA36" s="416">
        <f>AA37+AA39</f>
        <v>0</v>
      </c>
      <c r="AB36" s="416"/>
      <c r="AC36" s="416"/>
      <c r="AD36" s="417"/>
      <c r="AE36" s="416"/>
      <c r="AF36" s="416">
        <f>AF37+AF39</f>
        <v>0</v>
      </c>
      <c r="AG36" s="416"/>
      <c r="AH36" s="416"/>
      <c r="AI36" s="417"/>
      <c r="AJ36" s="416"/>
      <c r="AK36" s="416">
        <f>AK37+AK39</f>
        <v>0</v>
      </c>
      <c r="AL36" s="416"/>
      <c r="AM36" s="416"/>
      <c r="AN36" s="417"/>
      <c r="AO36" s="416"/>
      <c r="AP36" s="416">
        <f>AP37+AP39</f>
        <v>0</v>
      </c>
      <c r="AQ36" s="416"/>
      <c r="AR36" s="416"/>
      <c r="AS36" s="417"/>
      <c r="AT36" s="416"/>
      <c r="AU36" s="416">
        <f>AU37+AU39</f>
        <v>0</v>
      </c>
      <c r="AV36" s="416"/>
      <c r="AW36" s="416"/>
      <c r="AX36" s="417"/>
      <c r="AY36" s="416"/>
      <c r="AZ36" s="416">
        <f>AZ37+AZ39</f>
        <v>0</v>
      </c>
      <c r="BA36" s="416"/>
      <c r="BB36" s="416"/>
      <c r="BC36" s="417"/>
      <c r="BD36" s="416"/>
      <c r="BE36" s="416">
        <f>BE37+BE39</f>
        <v>0</v>
      </c>
      <c r="BF36" s="416"/>
      <c r="BG36" s="416"/>
      <c r="BH36" s="417"/>
      <c r="BI36" s="416"/>
      <c r="BJ36" s="416">
        <f>BJ37+BJ39</f>
        <v>0</v>
      </c>
      <c r="BK36" s="416"/>
      <c r="BL36" s="416"/>
      <c r="BM36" s="417"/>
      <c r="BN36" s="416"/>
      <c r="BO36" s="416">
        <f>BO37+BO39</f>
        <v>0</v>
      </c>
      <c r="BP36" s="416"/>
      <c r="BQ36" s="416"/>
      <c r="BR36" s="417"/>
      <c r="BS36" s="416"/>
      <c r="BT36" s="416">
        <f>SUM(BT37:BT39)</f>
        <v>0</v>
      </c>
      <c r="BU36" s="416"/>
      <c r="BV36" s="416"/>
      <c r="BW36" s="417"/>
      <c r="BX36" s="416"/>
      <c r="BY36" s="416">
        <f>SUM(BY37:BY39)</f>
        <v>0</v>
      </c>
      <c r="BZ36" s="416"/>
      <c r="CA36" s="416"/>
      <c r="CB36" s="417"/>
      <c r="CC36" s="416"/>
      <c r="CD36" s="416">
        <f>CD37+CD39</f>
        <v>0</v>
      </c>
      <c r="CE36" s="416"/>
      <c r="CF36" s="416"/>
      <c r="CG36" s="417"/>
      <c r="CH36" s="416"/>
      <c r="CI36" s="416">
        <f>SUM(CI37:CI39)</f>
        <v>0</v>
      </c>
      <c r="CJ36" s="416"/>
      <c r="CK36" s="416"/>
      <c r="CL36" s="417"/>
      <c r="CM36" s="416"/>
      <c r="CN36" s="416">
        <f>CN37+CN39</f>
        <v>0</v>
      </c>
      <c r="CO36" s="416"/>
      <c r="CP36" s="416"/>
      <c r="CQ36" s="417"/>
      <c r="CR36" s="416"/>
      <c r="CS36" s="416">
        <f>CS37+CS39</f>
        <v>0</v>
      </c>
      <c r="CT36" s="416"/>
      <c r="CU36" s="416"/>
      <c r="CV36" s="417"/>
      <c r="CW36" s="416"/>
      <c r="CX36" s="416">
        <f>CX37+CX39</f>
        <v>0</v>
      </c>
      <c r="CY36" s="416"/>
      <c r="CZ36" s="416"/>
      <c r="DA36" s="417"/>
      <c r="DB36" s="416"/>
      <c r="DC36" s="416">
        <f>DC37+DC39</f>
        <v>0</v>
      </c>
      <c r="DD36" s="416"/>
      <c r="DE36" s="416"/>
      <c r="DF36" s="417"/>
      <c r="DG36" s="416"/>
      <c r="DH36" s="416">
        <f>DH37+DH39</f>
        <v>0</v>
      </c>
      <c r="DI36" s="416"/>
      <c r="DJ36" s="416"/>
      <c r="DK36" s="417"/>
      <c r="DL36" s="416"/>
      <c r="DM36" s="416">
        <f>DM37+DM39</f>
        <v>0</v>
      </c>
      <c r="DN36" s="416"/>
      <c r="DO36" s="416"/>
      <c r="DP36" s="417"/>
      <c r="DQ36" s="416"/>
      <c r="DR36" s="416">
        <f>DR37+DR39</f>
        <v>0</v>
      </c>
      <c r="DS36" s="416"/>
      <c r="DT36" s="416"/>
      <c r="DU36" s="417"/>
      <c r="DV36" s="416"/>
      <c r="DW36" s="416">
        <f>DW37+DW39</f>
        <v>0</v>
      </c>
      <c r="DX36" s="416"/>
      <c r="DY36" s="416"/>
      <c r="DZ36" s="417"/>
      <c r="EA36" s="416"/>
      <c r="EB36" s="416">
        <f>EB37+EB39</f>
        <v>0</v>
      </c>
      <c r="EC36" s="416"/>
      <c r="ED36" s="416"/>
      <c r="EE36" s="417"/>
      <c r="EF36" s="416"/>
      <c r="EG36" s="416">
        <f>EG37+EG39</f>
        <v>0</v>
      </c>
      <c r="EH36" s="416"/>
      <c r="EI36" s="416"/>
      <c r="EJ36" s="417"/>
      <c r="EK36" s="416"/>
      <c r="EL36" s="416">
        <f>SUM(EL37:EL39)</f>
        <v>0</v>
      </c>
      <c r="EM36" s="416"/>
      <c r="EN36" s="416"/>
      <c r="EO36" s="301"/>
    </row>
    <row r="37" spans="4:145" ht="12.75" hidden="1" customHeight="1" x14ac:dyDescent="0.35">
      <c r="D37" s="301" t="s">
        <v>338</v>
      </c>
      <c r="E37" s="313"/>
      <c r="F37" s="320"/>
      <c r="G37" s="414">
        <v>0</v>
      </c>
      <c r="H37" s="415"/>
      <c r="I37" s="416"/>
      <c r="J37" s="417"/>
      <c r="K37" s="418"/>
      <c r="L37" s="414">
        <v>0</v>
      </c>
      <c r="M37" s="415"/>
      <c r="N37" s="416"/>
      <c r="O37" s="417"/>
      <c r="P37" s="418"/>
      <c r="Q37" s="414">
        <v>0</v>
      </c>
      <c r="R37" s="415"/>
      <c r="S37" s="416"/>
      <c r="T37" s="417"/>
      <c r="U37" s="418"/>
      <c r="V37" s="414">
        <v>0</v>
      </c>
      <c r="W37" s="415"/>
      <c r="X37" s="416"/>
      <c r="Y37" s="417"/>
      <c r="Z37" s="418"/>
      <c r="AA37" s="414">
        <v>0</v>
      </c>
      <c r="AB37" s="415"/>
      <c r="AC37" s="416"/>
      <c r="AD37" s="417"/>
      <c r="AE37" s="418"/>
      <c r="AF37" s="414">
        <v>0</v>
      </c>
      <c r="AG37" s="415"/>
      <c r="AH37" s="416"/>
      <c r="AI37" s="417"/>
      <c r="AJ37" s="418"/>
      <c r="AK37" s="414">
        <v>0</v>
      </c>
      <c r="AL37" s="415"/>
      <c r="AM37" s="416"/>
      <c r="AN37" s="417"/>
      <c r="AO37" s="418"/>
      <c r="AP37" s="414">
        <v>0</v>
      </c>
      <c r="AQ37" s="415"/>
      <c r="AR37" s="416"/>
      <c r="AS37" s="417"/>
      <c r="AT37" s="418"/>
      <c r="AU37" s="414">
        <v>0</v>
      </c>
      <c r="AV37" s="415"/>
      <c r="AW37" s="416"/>
      <c r="AX37" s="417"/>
      <c r="AY37" s="418"/>
      <c r="AZ37" s="414">
        <v>0</v>
      </c>
      <c r="BA37" s="415"/>
      <c r="BB37" s="416"/>
      <c r="BC37" s="417"/>
      <c r="BD37" s="418"/>
      <c r="BE37" s="414">
        <v>0</v>
      </c>
      <c r="BF37" s="415"/>
      <c r="BG37" s="416"/>
      <c r="BH37" s="417"/>
      <c r="BI37" s="418"/>
      <c r="BJ37" s="414">
        <v>0</v>
      </c>
      <c r="BK37" s="415"/>
      <c r="BL37" s="416"/>
      <c r="BM37" s="417"/>
      <c r="BN37" s="418"/>
      <c r="BO37" s="414">
        <v>0</v>
      </c>
      <c r="BP37" s="415"/>
      <c r="BQ37" s="416"/>
      <c r="BR37" s="417"/>
      <c r="BS37" s="418"/>
      <c r="BT37" s="414">
        <f>SUM(L37:BO37)</f>
        <v>0</v>
      </c>
      <c r="BU37" s="415"/>
      <c r="BV37" s="416"/>
      <c r="BW37" s="417"/>
      <c r="BX37" s="418"/>
      <c r="BY37" s="414">
        <v>0</v>
      </c>
      <c r="BZ37" s="415"/>
      <c r="CA37" s="416"/>
      <c r="CB37" s="417"/>
      <c r="CC37" s="418"/>
      <c r="CD37" s="414">
        <v>0</v>
      </c>
      <c r="CE37" s="415"/>
      <c r="CF37" s="416"/>
      <c r="CG37" s="417"/>
      <c r="CH37" s="418"/>
      <c r="CI37" s="414">
        <v>0</v>
      </c>
      <c r="CJ37" s="415"/>
      <c r="CK37" s="416"/>
      <c r="CL37" s="417"/>
      <c r="CM37" s="418"/>
      <c r="CN37" s="414">
        <v>0</v>
      </c>
      <c r="CO37" s="415"/>
      <c r="CP37" s="416"/>
      <c r="CQ37" s="417"/>
      <c r="CR37" s="418"/>
      <c r="CS37" s="414">
        <v>0</v>
      </c>
      <c r="CT37" s="415"/>
      <c r="CU37" s="416"/>
      <c r="CV37" s="417"/>
      <c r="CW37" s="418"/>
      <c r="CX37" s="414">
        <v>0</v>
      </c>
      <c r="CY37" s="415"/>
      <c r="CZ37" s="416"/>
      <c r="DA37" s="417"/>
      <c r="DB37" s="418"/>
      <c r="DC37" s="414">
        <v>0</v>
      </c>
      <c r="DD37" s="415"/>
      <c r="DE37" s="416"/>
      <c r="DF37" s="417"/>
      <c r="DG37" s="418"/>
      <c r="DH37" s="414">
        <v>0</v>
      </c>
      <c r="DI37" s="415"/>
      <c r="DJ37" s="416"/>
      <c r="DK37" s="417"/>
      <c r="DL37" s="418"/>
      <c r="DM37" s="414">
        <v>0</v>
      </c>
      <c r="DN37" s="415"/>
      <c r="DO37" s="416"/>
      <c r="DP37" s="417"/>
      <c r="DQ37" s="418"/>
      <c r="DR37" s="414">
        <v>0</v>
      </c>
      <c r="DS37" s="415"/>
      <c r="DT37" s="416"/>
      <c r="DU37" s="417"/>
      <c r="DV37" s="418"/>
      <c r="DW37" s="414">
        <v>0</v>
      </c>
      <c r="DX37" s="415"/>
      <c r="DY37" s="416"/>
      <c r="DZ37" s="417"/>
      <c r="EA37" s="418"/>
      <c r="EB37" s="414">
        <v>0</v>
      </c>
      <c r="EC37" s="415"/>
      <c r="ED37" s="416"/>
      <c r="EE37" s="417"/>
      <c r="EF37" s="418"/>
      <c r="EG37" s="414">
        <v>0</v>
      </c>
      <c r="EH37" s="415"/>
      <c r="EI37" s="416"/>
      <c r="EJ37" s="417"/>
      <c r="EK37" s="418"/>
      <c r="EL37" s="414">
        <f>SUM(CD37:EG37)</f>
        <v>0</v>
      </c>
      <c r="EM37" s="415"/>
      <c r="EN37" s="416"/>
      <c r="EO37" s="301"/>
    </row>
    <row r="38" spans="4:145" ht="12.75" hidden="1" customHeight="1" x14ac:dyDescent="0.35">
      <c r="D38" s="301" t="s">
        <v>341</v>
      </c>
      <c r="E38" s="313"/>
      <c r="F38" s="313"/>
      <c r="G38" s="416">
        <v>0</v>
      </c>
      <c r="H38" s="420"/>
      <c r="I38" s="416"/>
      <c r="J38" s="417"/>
      <c r="K38" s="417"/>
      <c r="L38" s="416">
        <v>0</v>
      </c>
      <c r="M38" s="420"/>
      <c r="N38" s="416"/>
      <c r="O38" s="417"/>
      <c r="P38" s="417"/>
      <c r="Q38" s="416">
        <v>0</v>
      </c>
      <c r="R38" s="420"/>
      <c r="S38" s="416"/>
      <c r="T38" s="417"/>
      <c r="U38" s="417"/>
      <c r="V38" s="416">
        <v>0</v>
      </c>
      <c r="W38" s="420"/>
      <c r="X38" s="416"/>
      <c r="Y38" s="417"/>
      <c r="Z38" s="417"/>
      <c r="AA38" s="416">
        <v>0</v>
      </c>
      <c r="AB38" s="420"/>
      <c r="AC38" s="416"/>
      <c r="AD38" s="417"/>
      <c r="AE38" s="417"/>
      <c r="AF38" s="416">
        <v>0</v>
      </c>
      <c r="AG38" s="420"/>
      <c r="AH38" s="416"/>
      <c r="AI38" s="417"/>
      <c r="AJ38" s="417"/>
      <c r="AK38" s="416">
        <v>0</v>
      </c>
      <c r="AL38" s="420"/>
      <c r="AM38" s="416"/>
      <c r="AN38" s="417"/>
      <c r="AO38" s="417"/>
      <c r="AP38" s="416">
        <v>0</v>
      </c>
      <c r="AQ38" s="420"/>
      <c r="AR38" s="416"/>
      <c r="AS38" s="417"/>
      <c r="AT38" s="417"/>
      <c r="AU38" s="416">
        <v>0</v>
      </c>
      <c r="AV38" s="420"/>
      <c r="AW38" s="416"/>
      <c r="AX38" s="417"/>
      <c r="AY38" s="417"/>
      <c r="AZ38" s="416">
        <v>0</v>
      </c>
      <c r="BA38" s="420"/>
      <c r="BB38" s="416"/>
      <c r="BC38" s="417"/>
      <c r="BD38" s="417"/>
      <c r="BE38" s="416">
        <v>0</v>
      </c>
      <c r="BF38" s="420"/>
      <c r="BG38" s="416"/>
      <c r="BH38" s="417"/>
      <c r="BI38" s="417"/>
      <c r="BJ38" s="416">
        <v>0</v>
      </c>
      <c r="BK38" s="420"/>
      <c r="BL38" s="416"/>
      <c r="BM38" s="417"/>
      <c r="BN38" s="417"/>
      <c r="BO38" s="416">
        <v>0</v>
      </c>
      <c r="BP38" s="420"/>
      <c r="BQ38" s="416"/>
      <c r="BR38" s="417"/>
      <c r="BS38" s="417"/>
      <c r="BT38" s="416">
        <f>SUM(L38:BO38)</f>
        <v>0</v>
      </c>
      <c r="BU38" s="420"/>
      <c r="BV38" s="416"/>
      <c r="BW38" s="417"/>
      <c r="BX38" s="417"/>
      <c r="BY38" s="416">
        <v>0</v>
      </c>
      <c r="BZ38" s="420"/>
      <c r="CA38" s="416"/>
      <c r="CB38" s="417"/>
      <c r="CC38" s="417"/>
      <c r="CD38" s="416">
        <v>0</v>
      </c>
      <c r="CE38" s="420"/>
      <c r="CF38" s="416"/>
      <c r="CG38" s="417"/>
      <c r="CH38" s="417"/>
      <c r="CI38" s="416">
        <v>0</v>
      </c>
      <c r="CJ38" s="420"/>
      <c r="CK38" s="416"/>
      <c r="CL38" s="417"/>
      <c r="CM38" s="417"/>
      <c r="CN38" s="416">
        <v>0</v>
      </c>
      <c r="CO38" s="420"/>
      <c r="CP38" s="416"/>
      <c r="CQ38" s="417"/>
      <c r="CR38" s="417"/>
      <c r="CS38" s="416">
        <v>0</v>
      </c>
      <c r="CT38" s="420"/>
      <c r="CU38" s="416"/>
      <c r="CV38" s="417"/>
      <c r="CW38" s="417"/>
      <c r="CX38" s="416">
        <v>0</v>
      </c>
      <c r="CY38" s="420"/>
      <c r="CZ38" s="416"/>
      <c r="DA38" s="417"/>
      <c r="DB38" s="417"/>
      <c r="DC38" s="416">
        <v>0</v>
      </c>
      <c r="DD38" s="420"/>
      <c r="DE38" s="416"/>
      <c r="DF38" s="417"/>
      <c r="DG38" s="417"/>
      <c r="DH38" s="416">
        <v>0</v>
      </c>
      <c r="DI38" s="420"/>
      <c r="DJ38" s="416"/>
      <c r="DK38" s="417"/>
      <c r="DL38" s="417"/>
      <c r="DM38" s="416">
        <v>0</v>
      </c>
      <c r="DN38" s="420"/>
      <c r="DO38" s="416"/>
      <c r="DP38" s="417"/>
      <c r="DQ38" s="417"/>
      <c r="DR38" s="416">
        <v>0</v>
      </c>
      <c r="DS38" s="420"/>
      <c r="DT38" s="416"/>
      <c r="DU38" s="417"/>
      <c r="DV38" s="417"/>
      <c r="DW38" s="416">
        <v>0</v>
      </c>
      <c r="DX38" s="420"/>
      <c r="DY38" s="416"/>
      <c r="DZ38" s="417"/>
      <c r="EA38" s="417"/>
      <c r="EB38" s="416">
        <v>0</v>
      </c>
      <c r="EC38" s="420"/>
      <c r="ED38" s="416"/>
      <c r="EE38" s="417"/>
      <c r="EF38" s="417"/>
      <c r="EG38" s="416">
        <v>0</v>
      </c>
      <c r="EH38" s="420"/>
      <c r="EI38" s="416"/>
      <c r="EJ38" s="417"/>
      <c r="EK38" s="417"/>
      <c r="EL38" s="416">
        <f>SUM(CD38:EG38)</f>
        <v>0</v>
      </c>
      <c r="EM38" s="420"/>
      <c r="EN38" s="416"/>
      <c r="EO38" s="301"/>
    </row>
    <row r="39" spans="4:145" ht="12.75" hidden="1" customHeight="1" x14ac:dyDescent="0.35">
      <c r="D39" s="301" t="s">
        <v>358</v>
      </c>
      <c r="E39" s="313"/>
      <c r="F39" s="337"/>
      <c r="G39" s="428">
        <v>0</v>
      </c>
      <c r="H39" s="429"/>
      <c r="I39" s="416"/>
      <c r="J39" s="417"/>
      <c r="K39" s="430"/>
      <c r="L39" s="428">
        <v>0</v>
      </c>
      <c r="M39" s="429"/>
      <c r="N39" s="416"/>
      <c r="O39" s="417"/>
      <c r="P39" s="430"/>
      <c r="Q39" s="428">
        <v>0</v>
      </c>
      <c r="R39" s="429"/>
      <c r="S39" s="416"/>
      <c r="T39" s="417"/>
      <c r="U39" s="430"/>
      <c r="V39" s="428">
        <v>0</v>
      </c>
      <c r="W39" s="429"/>
      <c r="X39" s="416"/>
      <c r="Y39" s="417"/>
      <c r="Z39" s="430"/>
      <c r="AA39" s="428">
        <v>0</v>
      </c>
      <c r="AB39" s="429"/>
      <c r="AC39" s="416"/>
      <c r="AD39" s="417"/>
      <c r="AE39" s="430"/>
      <c r="AF39" s="428">
        <v>0</v>
      </c>
      <c r="AG39" s="429"/>
      <c r="AH39" s="416"/>
      <c r="AI39" s="417"/>
      <c r="AJ39" s="430"/>
      <c r="AK39" s="428">
        <v>0</v>
      </c>
      <c r="AL39" s="429"/>
      <c r="AM39" s="416"/>
      <c r="AN39" s="417"/>
      <c r="AO39" s="430"/>
      <c r="AP39" s="428">
        <v>0</v>
      </c>
      <c r="AQ39" s="429"/>
      <c r="AR39" s="416"/>
      <c r="AS39" s="417"/>
      <c r="AT39" s="430"/>
      <c r="AU39" s="428">
        <v>0</v>
      </c>
      <c r="AV39" s="429"/>
      <c r="AW39" s="416"/>
      <c r="AX39" s="417"/>
      <c r="AY39" s="430"/>
      <c r="AZ39" s="428">
        <v>0</v>
      </c>
      <c r="BA39" s="429"/>
      <c r="BB39" s="416"/>
      <c r="BC39" s="417"/>
      <c r="BD39" s="430"/>
      <c r="BE39" s="428">
        <v>0</v>
      </c>
      <c r="BF39" s="429"/>
      <c r="BG39" s="416"/>
      <c r="BH39" s="417"/>
      <c r="BI39" s="430"/>
      <c r="BJ39" s="428">
        <v>0</v>
      </c>
      <c r="BK39" s="429"/>
      <c r="BL39" s="416"/>
      <c r="BM39" s="417"/>
      <c r="BN39" s="430"/>
      <c r="BO39" s="428">
        <v>0</v>
      </c>
      <c r="BP39" s="429"/>
      <c r="BQ39" s="416"/>
      <c r="BR39" s="417"/>
      <c r="BS39" s="430"/>
      <c r="BT39" s="428">
        <f>SUM(L39:BO39)</f>
        <v>0</v>
      </c>
      <c r="BU39" s="429"/>
      <c r="BV39" s="416"/>
      <c r="BW39" s="417"/>
      <c r="BX39" s="430"/>
      <c r="BY39" s="428">
        <v>0</v>
      </c>
      <c r="BZ39" s="429"/>
      <c r="CA39" s="416"/>
      <c r="CB39" s="417"/>
      <c r="CC39" s="430"/>
      <c r="CD39" s="428">
        <v>0</v>
      </c>
      <c r="CE39" s="429"/>
      <c r="CF39" s="416"/>
      <c r="CG39" s="417"/>
      <c r="CH39" s="430"/>
      <c r="CI39" s="428">
        <v>0</v>
      </c>
      <c r="CJ39" s="429"/>
      <c r="CK39" s="416"/>
      <c r="CL39" s="417"/>
      <c r="CM39" s="430"/>
      <c r="CN39" s="428">
        <v>0</v>
      </c>
      <c r="CO39" s="429"/>
      <c r="CP39" s="416"/>
      <c r="CQ39" s="417"/>
      <c r="CR39" s="430"/>
      <c r="CS39" s="428">
        <v>0</v>
      </c>
      <c r="CT39" s="429"/>
      <c r="CU39" s="416"/>
      <c r="CV39" s="417"/>
      <c r="CW39" s="430"/>
      <c r="CX39" s="428">
        <v>0</v>
      </c>
      <c r="CY39" s="429"/>
      <c r="CZ39" s="416"/>
      <c r="DA39" s="417"/>
      <c r="DB39" s="430"/>
      <c r="DC39" s="428">
        <v>0</v>
      </c>
      <c r="DD39" s="429"/>
      <c r="DE39" s="416"/>
      <c r="DF39" s="417"/>
      <c r="DG39" s="430"/>
      <c r="DH39" s="428">
        <v>0</v>
      </c>
      <c r="DI39" s="429"/>
      <c r="DJ39" s="416"/>
      <c r="DK39" s="417"/>
      <c r="DL39" s="430"/>
      <c r="DM39" s="428">
        <v>0</v>
      </c>
      <c r="DN39" s="429"/>
      <c r="DO39" s="416"/>
      <c r="DP39" s="417"/>
      <c r="DQ39" s="430"/>
      <c r="DR39" s="428">
        <v>0</v>
      </c>
      <c r="DS39" s="429"/>
      <c r="DT39" s="416"/>
      <c r="DU39" s="417"/>
      <c r="DV39" s="430"/>
      <c r="DW39" s="428">
        <v>0</v>
      </c>
      <c r="DX39" s="429"/>
      <c r="DY39" s="416"/>
      <c r="DZ39" s="417"/>
      <c r="EA39" s="430"/>
      <c r="EB39" s="428">
        <v>0</v>
      </c>
      <c r="EC39" s="429"/>
      <c r="ED39" s="416"/>
      <c r="EE39" s="417"/>
      <c r="EF39" s="430"/>
      <c r="EG39" s="428">
        <v>0</v>
      </c>
      <c r="EH39" s="429"/>
      <c r="EI39" s="416"/>
      <c r="EJ39" s="417"/>
      <c r="EK39" s="430"/>
      <c r="EL39" s="428">
        <f>SUM(CD39:EG39)</f>
        <v>0</v>
      </c>
      <c r="EM39" s="429"/>
      <c r="EN39" s="416"/>
      <c r="EO39" s="301"/>
    </row>
    <row r="40" spans="4:145" ht="12.75" hidden="1" customHeight="1" x14ac:dyDescent="0.35">
      <c r="D40" s="473"/>
      <c r="E40" s="474"/>
      <c r="F40" s="350"/>
      <c r="G40" s="416"/>
      <c r="H40" s="416"/>
      <c r="I40" s="416"/>
      <c r="J40" s="417"/>
      <c r="K40" s="416"/>
      <c r="L40" s="416"/>
      <c r="M40" s="416"/>
      <c r="N40" s="416"/>
      <c r="O40" s="417"/>
      <c r="P40" s="416"/>
      <c r="Q40" s="416"/>
      <c r="R40" s="416"/>
      <c r="S40" s="416"/>
      <c r="T40" s="417"/>
      <c r="U40" s="416"/>
      <c r="V40" s="416"/>
      <c r="W40" s="416"/>
      <c r="X40" s="416"/>
      <c r="Y40" s="417"/>
      <c r="Z40" s="416"/>
      <c r="AA40" s="416"/>
      <c r="AB40" s="416"/>
      <c r="AC40" s="416"/>
      <c r="AD40" s="417"/>
      <c r="AE40" s="416"/>
      <c r="AF40" s="416"/>
      <c r="AG40" s="416"/>
      <c r="AH40" s="416"/>
      <c r="AI40" s="417"/>
      <c r="AJ40" s="416"/>
      <c r="AK40" s="416"/>
      <c r="AL40" s="416"/>
      <c r="AM40" s="416"/>
      <c r="AN40" s="417"/>
      <c r="AO40" s="416"/>
      <c r="AP40" s="416"/>
      <c r="AQ40" s="416"/>
      <c r="AR40" s="416"/>
      <c r="AS40" s="417"/>
      <c r="AT40" s="416"/>
      <c r="AU40" s="416"/>
      <c r="AV40" s="416"/>
      <c r="AW40" s="416"/>
      <c r="AX40" s="417"/>
      <c r="AY40" s="416"/>
      <c r="AZ40" s="416"/>
      <c r="BA40" s="416"/>
      <c r="BB40" s="416"/>
      <c r="BC40" s="417"/>
      <c r="BD40" s="416"/>
      <c r="BE40" s="416"/>
      <c r="BF40" s="416"/>
      <c r="BG40" s="416"/>
      <c r="BH40" s="417"/>
      <c r="BI40" s="416"/>
      <c r="BJ40" s="416"/>
      <c r="BK40" s="416"/>
      <c r="BL40" s="416"/>
      <c r="BM40" s="417"/>
      <c r="BN40" s="416"/>
      <c r="BO40" s="416"/>
      <c r="BP40" s="416"/>
      <c r="BQ40" s="416"/>
      <c r="BR40" s="417"/>
      <c r="BS40" s="416"/>
      <c r="BT40" s="416"/>
      <c r="BU40" s="416"/>
      <c r="BV40" s="416"/>
      <c r="BW40" s="417"/>
      <c r="BX40" s="416"/>
      <c r="BY40" s="416"/>
      <c r="BZ40" s="416"/>
      <c r="CA40" s="416"/>
      <c r="CB40" s="417"/>
      <c r="CC40" s="416"/>
      <c r="CD40" s="416"/>
      <c r="CE40" s="416"/>
      <c r="CF40" s="416"/>
      <c r="CG40" s="417"/>
      <c r="CH40" s="416"/>
      <c r="CI40" s="416"/>
      <c r="CJ40" s="416"/>
      <c r="CK40" s="416"/>
      <c r="CL40" s="417"/>
      <c r="CM40" s="416"/>
      <c r="CN40" s="416"/>
      <c r="CO40" s="416"/>
      <c r="CP40" s="416"/>
      <c r="CQ40" s="417"/>
      <c r="CR40" s="416"/>
      <c r="CS40" s="416"/>
      <c r="CT40" s="416"/>
      <c r="CU40" s="416"/>
      <c r="CV40" s="417"/>
      <c r="CW40" s="416"/>
      <c r="CX40" s="416"/>
      <c r="CY40" s="416"/>
      <c r="CZ40" s="416"/>
      <c r="DA40" s="417"/>
      <c r="DB40" s="416"/>
      <c r="DC40" s="416"/>
      <c r="DD40" s="416"/>
      <c r="DE40" s="416"/>
      <c r="DF40" s="417"/>
      <c r="DG40" s="416"/>
      <c r="DH40" s="416"/>
      <c r="DI40" s="416"/>
      <c r="DJ40" s="416"/>
      <c r="DK40" s="417"/>
      <c r="DL40" s="416"/>
      <c r="DM40" s="416"/>
      <c r="DN40" s="416"/>
      <c r="DO40" s="416"/>
      <c r="DP40" s="417"/>
      <c r="DQ40" s="416"/>
      <c r="DR40" s="416"/>
      <c r="DS40" s="416"/>
      <c r="DT40" s="416"/>
      <c r="DU40" s="417"/>
      <c r="DV40" s="416"/>
      <c r="DW40" s="416"/>
      <c r="DX40" s="416"/>
      <c r="DY40" s="416"/>
      <c r="DZ40" s="417"/>
      <c r="EA40" s="416"/>
      <c r="EB40" s="416"/>
      <c r="EC40" s="416"/>
      <c r="ED40" s="416"/>
      <c r="EE40" s="417"/>
      <c r="EF40" s="416"/>
      <c r="EG40" s="416"/>
      <c r="EH40" s="416"/>
      <c r="EI40" s="416"/>
      <c r="EJ40" s="417"/>
      <c r="EK40" s="416"/>
      <c r="EL40" s="416"/>
      <c r="EM40" s="416"/>
      <c r="EN40" s="416"/>
      <c r="EO40" s="301"/>
    </row>
    <row r="41" spans="4:145" ht="12.75" hidden="1" customHeight="1" x14ac:dyDescent="0.35">
      <c r="D41" s="301" t="s">
        <v>468</v>
      </c>
      <c r="E41" s="313"/>
      <c r="G41" s="416">
        <v>0</v>
      </c>
      <c r="H41" s="416"/>
      <c r="I41" s="416"/>
      <c r="J41" s="417"/>
      <c r="K41" s="416"/>
      <c r="L41" s="416">
        <f>L42+L44</f>
        <v>0</v>
      </c>
      <c r="M41" s="416"/>
      <c r="N41" s="416"/>
      <c r="O41" s="417"/>
      <c r="P41" s="416"/>
      <c r="Q41" s="416">
        <f>Q42+Q44</f>
        <v>0</v>
      </c>
      <c r="R41" s="416"/>
      <c r="S41" s="416"/>
      <c r="T41" s="417"/>
      <c r="U41" s="416"/>
      <c r="V41" s="416">
        <f>V42+V44</f>
        <v>0</v>
      </c>
      <c r="W41" s="416"/>
      <c r="X41" s="416"/>
      <c r="Y41" s="417"/>
      <c r="Z41" s="416"/>
      <c r="AA41" s="416">
        <f>AA42+AA44</f>
        <v>0</v>
      </c>
      <c r="AB41" s="416"/>
      <c r="AC41" s="416"/>
      <c r="AD41" s="417"/>
      <c r="AE41" s="416"/>
      <c r="AF41" s="416">
        <f>AF42+AF44</f>
        <v>0</v>
      </c>
      <c r="AG41" s="416"/>
      <c r="AH41" s="416"/>
      <c r="AI41" s="417"/>
      <c r="AJ41" s="416"/>
      <c r="AK41" s="416">
        <f>AK42+AK44</f>
        <v>0</v>
      </c>
      <c r="AL41" s="416"/>
      <c r="AM41" s="416"/>
      <c r="AN41" s="417"/>
      <c r="AO41" s="416"/>
      <c r="AP41" s="416">
        <f>AP42+AP44</f>
        <v>0</v>
      </c>
      <c r="AQ41" s="416"/>
      <c r="AR41" s="416"/>
      <c r="AS41" s="417"/>
      <c r="AT41" s="416"/>
      <c r="AU41" s="416">
        <f>AU42+AU44</f>
        <v>0</v>
      </c>
      <c r="AV41" s="416"/>
      <c r="AW41" s="416"/>
      <c r="AX41" s="417"/>
      <c r="AY41" s="416"/>
      <c r="AZ41" s="416">
        <f>AZ42+AZ44</f>
        <v>0</v>
      </c>
      <c r="BA41" s="416"/>
      <c r="BB41" s="416"/>
      <c r="BC41" s="417"/>
      <c r="BD41" s="416"/>
      <c r="BE41" s="416">
        <f>BE42+BE44</f>
        <v>0</v>
      </c>
      <c r="BF41" s="416"/>
      <c r="BG41" s="416"/>
      <c r="BH41" s="417"/>
      <c r="BI41" s="416"/>
      <c r="BJ41" s="416">
        <f>BJ42+BJ44</f>
        <v>0</v>
      </c>
      <c r="BK41" s="416"/>
      <c r="BL41" s="416"/>
      <c r="BM41" s="417"/>
      <c r="BN41" s="416"/>
      <c r="BO41" s="416">
        <f>BO42+BO44</f>
        <v>0</v>
      </c>
      <c r="BP41" s="416"/>
      <c r="BQ41" s="416"/>
      <c r="BR41" s="417"/>
      <c r="BS41" s="416"/>
      <c r="BT41" s="416">
        <f>SUM(BT42:BT44)</f>
        <v>0</v>
      </c>
      <c r="BU41" s="416"/>
      <c r="BV41" s="416"/>
      <c r="BW41" s="417"/>
      <c r="BX41" s="416"/>
      <c r="BY41" s="416">
        <f>SUM(BY42:BY44)</f>
        <v>0</v>
      </c>
      <c r="BZ41" s="416"/>
      <c r="CA41" s="416"/>
      <c r="CB41" s="417"/>
      <c r="CC41" s="416"/>
      <c r="CD41" s="416">
        <f>CD42+CD44</f>
        <v>0</v>
      </c>
      <c r="CE41" s="416"/>
      <c r="CF41" s="416"/>
      <c r="CG41" s="417"/>
      <c r="CH41" s="416"/>
      <c r="CI41" s="416">
        <f>CI42+CI44</f>
        <v>0</v>
      </c>
      <c r="CJ41" s="416"/>
      <c r="CK41" s="416"/>
      <c r="CL41" s="417"/>
      <c r="CM41" s="416"/>
      <c r="CN41" s="416">
        <f>CN42+CN44</f>
        <v>0</v>
      </c>
      <c r="CO41" s="416"/>
      <c r="CP41" s="416"/>
      <c r="CQ41" s="417"/>
      <c r="CR41" s="416"/>
      <c r="CS41" s="416">
        <f>CS42+CS44</f>
        <v>0</v>
      </c>
      <c r="CT41" s="416"/>
      <c r="CU41" s="416"/>
      <c r="CV41" s="417"/>
      <c r="CW41" s="416"/>
      <c r="CX41" s="416">
        <f>CX42+CX44</f>
        <v>0</v>
      </c>
      <c r="CY41" s="416"/>
      <c r="CZ41" s="416"/>
      <c r="DA41" s="417"/>
      <c r="DB41" s="416"/>
      <c r="DC41" s="416">
        <f>DC42+DC44</f>
        <v>0</v>
      </c>
      <c r="DD41" s="416"/>
      <c r="DE41" s="416"/>
      <c r="DF41" s="417"/>
      <c r="DG41" s="416"/>
      <c r="DH41" s="416">
        <f>DH42+DH44</f>
        <v>0</v>
      </c>
      <c r="DI41" s="416"/>
      <c r="DJ41" s="416"/>
      <c r="DK41" s="417"/>
      <c r="DL41" s="416"/>
      <c r="DM41" s="416">
        <f>DM42+DM44</f>
        <v>0</v>
      </c>
      <c r="DN41" s="416"/>
      <c r="DO41" s="416"/>
      <c r="DP41" s="417"/>
      <c r="DQ41" s="416"/>
      <c r="DR41" s="416">
        <f>DR42+DR44</f>
        <v>0</v>
      </c>
      <c r="DS41" s="416"/>
      <c r="DT41" s="416"/>
      <c r="DU41" s="417"/>
      <c r="DV41" s="416"/>
      <c r="DW41" s="416">
        <f>DW42+DW44</f>
        <v>0</v>
      </c>
      <c r="DX41" s="416"/>
      <c r="DY41" s="416"/>
      <c r="DZ41" s="417"/>
      <c r="EA41" s="416"/>
      <c r="EB41" s="416">
        <f>EB42+EB44</f>
        <v>0</v>
      </c>
      <c r="EC41" s="416"/>
      <c r="ED41" s="416"/>
      <c r="EE41" s="417"/>
      <c r="EF41" s="416"/>
      <c r="EG41" s="416">
        <f>EG42+EG44</f>
        <v>0</v>
      </c>
      <c r="EH41" s="416"/>
      <c r="EI41" s="416"/>
      <c r="EJ41" s="417"/>
      <c r="EK41" s="416"/>
      <c r="EL41" s="416">
        <f>SUM(EL42:EL44)</f>
        <v>0</v>
      </c>
      <c r="EM41" s="416"/>
      <c r="EN41" s="416"/>
      <c r="EO41" s="301"/>
    </row>
    <row r="42" spans="4:145" ht="12.75" hidden="1" customHeight="1" x14ac:dyDescent="0.35">
      <c r="D42" s="301" t="s">
        <v>338</v>
      </c>
      <c r="E42" s="313"/>
      <c r="F42" s="320"/>
      <c r="G42" s="414">
        <v>0</v>
      </c>
      <c r="H42" s="415"/>
      <c r="I42" s="416"/>
      <c r="J42" s="417"/>
      <c r="K42" s="418"/>
      <c r="L42" s="414">
        <v>0</v>
      </c>
      <c r="M42" s="415"/>
      <c r="N42" s="416"/>
      <c r="O42" s="417"/>
      <c r="P42" s="418"/>
      <c r="Q42" s="414">
        <v>0</v>
      </c>
      <c r="R42" s="415"/>
      <c r="S42" s="416"/>
      <c r="T42" s="417"/>
      <c r="U42" s="418"/>
      <c r="V42" s="414">
        <v>0</v>
      </c>
      <c r="W42" s="415"/>
      <c r="X42" s="416"/>
      <c r="Y42" s="417"/>
      <c r="Z42" s="418"/>
      <c r="AA42" s="414">
        <v>0</v>
      </c>
      <c r="AB42" s="415"/>
      <c r="AC42" s="416"/>
      <c r="AD42" s="417"/>
      <c r="AE42" s="418"/>
      <c r="AF42" s="414">
        <v>0</v>
      </c>
      <c r="AG42" s="415"/>
      <c r="AH42" s="416"/>
      <c r="AI42" s="417"/>
      <c r="AJ42" s="418"/>
      <c r="AK42" s="414">
        <v>0</v>
      </c>
      <c r="AL42" s="415"/>
      <c r="AM42" s="416"/>
      <c r="AN42" s="417"/>
      <c r="AO42" s="418"/>
      <c r="AP42" s="414">
        <v>0</v>
      </c>
      <c r="AQ42" s="415"/>
      <c r="AR42" s="416"/>
      <c r="AS42" s="417"/>
      <c r="AT42" s="418"/>
      <c r="AU42" s="414">
        <v>0</v>
      </c>
      <c r="AV42" s="415"/>
      <c r="AW42" s="416"/>
      <c r="AX42" s="417"/>
      <c r="AY42" s="418"/>
      <c r="AZ42" s="414">
        <v>0</v>
      </c>
      <c r="BA42" s="415"/>
      <c r="BB42" s="416"/>
      <c r="BC42" s="417"/>
      <c r="BD42" s="418"/>
      <c r="BE42" s="414">
        <v>0</v>
      </c>
      <c r="BF42" s="415"/>
      <c r="BG42" s="416"/>
      <c r="BH42" s="417"/>
      <c r="BI42" s="418"/>
      <c r="BJ42" s="414">
        <v>0</v>
      </c>
      <c r="BK42" s="415"/>
      <c r="BL42" s="416"/>
      <c r="BM42" s="417"/>
      <c r="BN42" s="418"/>
      <c r="BO42" s="414">
        <v>0</v>
      </c>
      <c r="BP42" s="415"/>
      <c r="BQ42" s="416"/>
      <c r="BR42" s="417"/>
      <c r="BS42" s="418"/>
      <c r="BT42" s="414">
        <f>SUM(L42:BO42)</f>
        <v>0</v>
      </c>
      <c r="BU42" s="415"/>
      <c r="BV42" s="416"/>
      <c r="BW42" s="417"/>
      <c r="BX42" s="418"/>
      <c r="BY42" s="414">
        <v>0</v>
      </c>
      <c r="BZ42" s="415"/>
      <c r="CA42" s="416"/>
      <c r="CB42" s="417"/>
      <c r="CC42" s="418"/>
      <c r="CD42" s="414">
        <v>0</v>
      </c>
      <c r="CE42" s="415"/>
      <c r="CF42" s="416"/>
      <c r="CG42" s="417"/>
      <c r="CH42" s="418"/>
      <c r="CI42" s="414">
        <v>0</v>
      </c>
      <c r="CJ42" s="415"/>
      <c r="CK42" s="416"/>
      <c r="CL42" s="417"/>
      <c r="CM42" s="418"/>
      <c r="CN42" s="414">
        <v>0</v>
      </c>
      <c r="CO42" s="415"/>
      <c r="CP42" s="416"/>
      <c r="CQ42" s="417"/>
      <c r="CR42" s="418"/>
      <c r="CS42" s="414">
        <v>0</v>
      </c>
      <c r="CT42" s="415"/>
      <c r="CU42" s="416"/>
      <c r="CV42" s="417"/>
      <c r="CW42" s="418"/>
      <c r="CX42" s="414">
        <v>0</v>
      </c>
      <c r="CY42" s="415"/>
      <c r="CZ42" s="416"/>
      <c r="DA42" s="417"/>
      <c r="DB42" s="418"/>
      <c r="DC42" s="414">
        <v>0</v>
      </c>
      <c r="DD42" s="415"/>
      <c r="DE42" s="416"/>
      <c r="DF42" s="417"/>
      <c r="DG42" s="418"/>
      <c r="DH42" s="414">
        <v>0</v>
      </c>
      <c r="DI42" s="415"/>
      <c r="DJ42" s="416"/>
      <c r="DK42" s="417"/>
      <c r="DL42" s="418"/>
      <c r="DM42" s="414">
        <v>0</v>
      </c>
      <c r="DN42" s="415"/>
      <c r="DO42" s="416"/>
      <c r="DP42" s="417"/>
      <c r="DQ42" s="418"/>
      <c r="DR42" s="414">
        <v>0</v>
      </c>
      <c r="DS42" s="415"/>
      <c r="DT42" s="416"/>
      <c r="DU42" s="417"/>
      <c r="DV42" s="418"/>
      <c r="DW42" s="414">
        <v>0</v>
      </c>
      <c r="DX42" s="415"/>
      <c r="DY42" s="416"/>
      <c r="DZ42" s="417"/>
      <c r="EA42" s="418"/>
      <c r="EB42" s="414">
        <v>0</v>
      </c>
      <c r="EC42" s="415"/>
      <c r="ED42" s="416"/>
      <c r="EE42" s="417"/>
      <c r="EF42" s="418"/>
      <c r="EG42" s="414">
        <v>0</v>
      </c>
      <c r="EH42" s="415"/>
      <c r="EI42" s="416"/>
      <c r="EJ42" s="417"/>
      <c r="EK42" s="418"/>
      <c r="EL42" s="414">
        <f>SUM(CD42:EG42)</f>
        <v>0</v>
      </c>
      <c r="EM42" s="415"/>
      <c r="EN42" s="416"/>
      <c r="EO42" s="301"/>
    </row>
    <row r="43" spans="4:145" ht="12.75" hidden="1" customHeight="1" x14ac:dyDescent="0.35">
      <c r="D43" s="301" t="s">
        <v>341</v>
      </c>
      <c r="E43" s="313"/>
      <c r="F43" s="313"/>
      <c r="G43" s="416">
        <v>0</v>
      </c>
      <c r="H43" s="420"/>
      <c r="I43" s="416"/>
      <c r="J43" s="417"/>
      <c r="K43" s="417"/>
      <c r="L43" s="416">
        <v>0</v>
      </c>
      <c r="M43" s="420"/>
      <c r="N43" s="416"/>
      <c r="O43" s="417"/>
      <c r="P43" s="417"/>
      <c r="Q43" s="416">
        <v>0</v>
      </c>
      <c r="R43" s="420"/>
      <c r="S43" s="416"/>
      <c r="T43" s="417"/>
      <c r="U43" s="417"/>
      <c r="V43" s="416">
        <v>0</v>
      </c>
      <c r="W43" s="420"/>
      <c r="X43" s="416"/>
      <c r="Y43" s="417"/>
      <c r="Z43" s="417"/>
      <c r="AA43" s="416">
        <v>0</v>
      </c>
      <c r="AB43" s="420"/>
      <c r="AC43" s="416"/>
      <c r="AD43" s="417"/>
      <c r="AE43" s="417"/>
      <c r="AF43" s="416">
        <v>0</v>
      </c>
      <c r="AG43" s="420"/>
      <c r="AH43" s="416"/>
      <c r="AI43" s="417"/>
      <c r="AJ43" s="417"/>
      <c r="AK43" s="416">
        <v>0</v>
      </c>
      <c r="AL43" s="420"/>
      <c r="AM43" s="416"/>
      <c r="AN43" s="417"/>
      <c r="AO43" s="417"/>
      <c r="AP43" s="416">
        <v>0</v>
      </c>
      <c r="AQ43" s="420"/>
      <c r="AR43" s="416"/>
      <c r="AS43" s="417"/>
      <c r="AT43" s="417"/>
      <c r="AU43" s="416">
        <v>0</v>
      </c>
      <c r="AV43" s="420"/>
      <c r="AW43" s="416"/>
      <c r="AX43" s="417"/>
      <c r="AY43" s="417"/>
      <c r="AZ43" s="416">
        <v>0</v>
      </c>
      <c r="BA43" s="420"/>
      <c r="BB43" s="416"/>
      <c r="BC43" s="417"/>
      <c r="BD43" s="417"/>
      <c r="BE43" s="416">
        <v>0</v>
      </c>
      <c r="BF43" s="420"/>
      <c r="BG43" s="416"/>
      <c r="BH43" s="417"/>
      <c r="BI43" s="417"/>
      <c r="BJ43" s="416">
        <v>0</v>
      </c>
      <c r="BK43" s="420"/>
      <c r="BL43" s="416"/>
      <c r="BM43" s="417"/>
      <c r="BN43" s="417"/>
      <c r="BO43" s="416">
        <v>0</v>
      </c>
      <c r="BP43" s="420"/>
      <c r="BQ43" s="416"/>
      <c r="BR43" s="417"/>
      <c r="BS43" s="417"/>
      <c r="BT43" s="416">
        <f>SUM(L43:BO43)</f>
        <v>0</v>
      </c>
      <c r="BU43" s="420"/>
      <c r="BV43" s="416"/>
      <c r="BW43" s="417"/>
      <c r="BX43" s="417"/>
      <c r="BY43" s="416">
        <v>0</v>
      </c>
      <c r="BZ43" s="420"/>
      <c r="CA43" s="416"/>
      <c r="CB43" s="417"/>
      <c r="CC43" s="417"/>
      <c r="CD43" s="416">
        <v>0</v>
      </c>
      <c r="CE43" s="420"/>
      <c r="CF43" s="416"/>
      <c r="CG43" s="417"/>
      <c r="CH43" s="417"/>
      <c r="CI43" s="416">
        <v>0</v>
      </c>
      <c r="CJ43" s="420"/>
      <c r="CK43" s="416"/>
      <c r="CL43" s="417"/>
      <c r="CM43" s="417"/>
      <c r="CN43" s="416">
        <v>0</v>
      </c>
      <c r="CO43" s="420"/>
      <c r="CP43" s="416"/>
      <c r="CQ43" s="417"/>
      <c r="CR43" s="417"/>
      <c r="CS43" s="416">
        <v>0</v>
      </c>
      <c r="CT43" s="420"/>
      <c r="CU43" s="416"/>
      <c r="CV43" s="417"/>
      <c r="CW43" s="417"/>
      <c r="CX43" s="416">
        <v>0</v>
      </c>
      <c r="CY43" s="420"/>
      <c r="CZ43" s="416"/>
      <c r="DA43" s="417"/>
      <c r="DB43" s="417"/>
      <c r="DC43" s="416">
        <v>0</v>
      </c>
      <c r="DD43" s="420"/>
      <c r="DE43" s="416"/>
      <c r="DF43" s="417"/>
      <c r="DG43" s="417"/>
      <c r="DH43" s="416">
        <v>0</v>
      </c>
      <c r="DI43" s="420"/>
      <c r="DJ43" s="416"/>
      <c r="DK43" s="417"/>
      <c r="DL43" s="417"/>
      <c r="DM43" s="416">
        <v>0</v>
      </c>
      <c r="DN43" s="420"/>
      <c r="DO43" s="416"/>
      <c r="DP43" s="417"/>
      <c r="DQ43" s="417"/>
      <c r="DR43" s="416">
        <v>0</v>
      </c>
      <c r="DS43" s="420"/>
      <c r="DT43" s="416"/>
      <c r="DU43" s="417"/>
      <c r="DV43" s="417"/>
      <c r="DW43" s="416">
        <v>0</v>
      </c>
      <c r="DX43" s="420"/>
      <c r="DY43" s="416"/>
      <c r="DZ43" s="417"/>
      <c r="EA43" s="417"/>
      <c r="EB43" s="416">
        <v>0</v>
      </c>
      <c r="EC43" s="420"/>
      <c r="ED43" s="416"/>
      <c r="EE43" s="417"/>
      <c r="EF43" s="417"/>
      <c r="EG43" s="416">
        <v>0</v>
      </c>
      <c r="EH43" s="420"/>
      <c r="EI43" s="416"/>
      <c r="EJ43" s="417"/>
      <c r="EK43" s="417"/>
      <c r="EL43" s="416">
        <f>SUM(CD43:EG43)</f>
        <v>0</v>
      </c>
      <c r="EM43" s="420"/>
      <c r="EN43" s="416"/>
      <c r="EO43" s="301"/>
    </row>
    <row r="44" spans="4:145" ht="12.75" hidden="1" customHeight="1" x14ac:dyDescent="0.35">
      <c r="D44" s="301" t="s">
        <v>358</v>
      </c>
      <c r="E44" s="313"/>
      <c r="F44" s="337"/>
      <c r="G44" s="428">
        <v>0</v>
      </c>
      <c r="H44" s="429"/>
      <c r="I44" s="416"/>
      <c r="J44" s="417"/>
      <c r="K44" s="430"/>
      <c r="L44" s="428">
        <v>0</v>
      </c>
      <c r="M44" s="429"/>
      <c r="N44" s="416"/>
      <c r="O44" s="417"/>
      <c r="P44" s="430"/>
      <c r="Q44" s="428">
        <v>0</v>
      </c>
      <c r="R44" s="429"/>
      <c r="S44" s="416"/>
      <c r="T44" s="417"/>
      <c r="U44" s="430"/>
      <c r="V44" s="428">
        <v>0</v>
      </c>
      <c r="W44" s="429"/>
      <c r="X44" s="416"/>
      <c r="Y44" s="417"/>
      <c r="Z44" s="430"/>
      <c r="AA44" s="428">
        <v>0</v>
      </c>
      <c r="AB44" s="429"/>
      <c r="AC44" s="416"/>
      <c r="AD44" s="417"/>
      <c r="AE44" s="430"/>
      <c r="AF44" s="428">
        <v>0</v>
      </c>
      <c r="AG44" s="429"/>
      <c r="AH44" s="416"/>
      <c r="AI44" s="417"/>
      <c r="AJ44" s="430"/>
      <c r="AK44" s="428">
        <v>0</v>
      </c>
      <c r="AL44" s="429"/>
      <c r="AM44" s="416"/>
      <c r="AN44" s="417"/>
      <c r="AO44" s="430"/>
      <c r="AP44" s="428">
        <v>0</v>
      </c>
      <c r="AQ44" s="429"/>
      <c r="AR44" s="416"/>
      <c r="AS44" s="417"/>
      <c r="AT44" s="430"/>
      <c r="AU44" s="428">
        <v>0</v>
      </c>
      <c r="AV44" s="429"/>
      <c r="AW44" s="416"/>
      <c r="AX44" s="417"/>
      <c r="AY44" s="430"/>
      <c r="AZ44" s="428">
        <v>0</v>
      </c>
      <c r="BA44" s="429"/>
      <c r="BB44" s="416"/>
      <c r="BC44" s="417"/>
      <c r="BD44" s="430"/>
      <c r="BE44" s="428">
        <v>0</v>
      </c>
      <c r="BF44" s="429"/>
      <c r="BG44" s="416"/>
      <c r="BH44" s="417"/>
      <c r="BI44" s="430"/>
      <c r="BJ44" s="428">
        <v>0</v>
      </c>
      <c r="BK44" s="429"/>
      <c r="BL44" s="416"/>
      <c r="BM44" s="417"/>
      <c r="BN44" s="430"/>
      <c r="BO44" s="428">
        <v>0</v>
      </c>
      <c r="BP44" s="429"/>
      <c r="BQ44" s="416"/>
      <c r="BR44" s="417"/>
      <c r="BS44" s="430"/>
      <c r="BT44" s="428">
        <f>SUM(L44:BO44)</f>
        <v>0</v>
      </c>
      <c r="BU44" s="429"/>
      <c r="BV44" s="416"/>
      <c r="BW44" s="417"/>
      <c r="BX44" s="430"/>
      <c r="BY44" s="428">
        <v>0</v>
      </c>
      <c r="BZ44" s="429"/>
      <c r="CA44" s="416"/>
      <c r="CB44" s="417"/>
      <c r="CC44" s="430"/>
      <c r="CD44" s="428">
        <v>0</v>
      </c>
      <c r="CE44" s="429"/>
      <c r="CF44" s="416"/>
      <c r="CG44" s="417"/>
      <c r="CH44" s="430"/>
      <c r="CI44" s="428">
        <v>0</v>
      </c>
      <c r="CJ44" s="429"/>
      <c r="CK44" s="416"/>
      <c r="CL44" s="417"/>
      <c r="CM44" s="430"/>
      <c r="CN44" s="428">
        <v>0</v>
      </c>
      <c r="CO44" s="429"/>
      <c r="CP44" s="416"/>
      <c r="CQ44" s="417"/>
      <c r="CR44" s="430"/>
      <c r="CS44" s="428">
        <v>0</v>
      </c>
      <c r="CT44" s="429"/>
      <c r="CU44" s="416"/>
      <c r="CV44" s="417"/>
      <c r="CW44" s="430"/>
      <c r="CX44" s="428">
        <v>0</v>
      </c>
      <c r="CY44" s="429"/>
      <c r="CZ44" s="416"/>
      <c r="DA44" s="417"/>
      <c r="DB44" s="430"/>
      <c r="DC44" s="428">
        <v>0</v>
      </c>
      <c r="DD44" s="429"/>
      <c r="DE44" s="416"/>
      <c r="DF44" s="417"/>
      <c r="DG44" s="430"/>
      <c r="DH44" s="428">
        <v>0</v>
      </c>
      <c r="DI44" s="429"/>
      <c r="DJ44" s="416"/>
      <c r="DK44" s="417"/>
      <c r="DL44" s="430"/>
      <c r="DM44" s="428">
        <v>0</v>
      </c>
      <c r="DN44" s="429"/>
      <c r="DO44" s="416"/>
      <c r="DP44" s="417"/>
      <c r="DQ44" s="430"/>
      <c r="DR44" s="428">
        <v>0</v>
      </c>
      <c r="DS44" s="429"/>
      <c r="DT44" s="416"/>
      <c r="DU44" s="417"/>
      <c r="DV44" s="430"/>
      <c r="DW44" s="428">
        <v>0</v>
      </c>
      <c r="DX44" s="429"/>
      <c r="DY44" s="416"/>
      <c r="DZ44" s="417"/>
      <c r="EA44" s="430"/>
      <c r="EB44" s="428">
        <v>0</v>
      </c>
      <c r="EC44" s="429"/>
      <c r="ED44" s="416"/>
      <c r="EE44" s="417"/>
      <c r="EF44" s="430"/>
      <c r="EG44" s="428">
        <v>0</v>
      </c>
      <c r="EH44" s="429"/>
      <c r="EI44" s="416"/>
      <c r="EJ44" s="417"/>
      <c r="EK44" s="430"/>
      <c r="EL44" s="428">
        <f>SUM(CD44:EG44)</f>
        <v>0</v>
      </c>
      <c r="EM44" s="429"/>
      <c r="EN44" s="416"/>
      <c r="EO44" s="301"/>
    </row>
    <row r="45" spans="4:145" ht="12.75" customHeight="1" x14ac:dyDescent="0.35">
      <c r="D45" s="473"/>
      <c r="E45" s="474"/>
      <c r="F45" s="350"/>
      <c r="G45" s="416"/>
      <c r="H45" s="416"/>
      <c r="I45" s="416"/>
      <c r="J45" s="417"/>
      <c r="K45" s="416"/>
      <c r="L45" s="416"/>
      <c r="M45" s="416"/>
      <c r="N45" s="416"/>
      <c r="O45" s="417"/>
      <c r="P45" s="416"/>
      <c r="Q45" s="416"/>
      <c r="R45" s="416"/>
      <c r="S45" s="416"/>
      <c r="T45" s="417"/>
      <c r="U45" s="416"/>
      <c r="V45" s="416"/>
      <c r="W45" s="416"/>
      <c r="X45" s="416"/>
      <c r="Y45" s="417"/>
      <c r="Z45" s="416"/>
      <c r="AA45" s="416"/>
      <c r="AB45" s="416"/>
      <c r="AC45" s="416"/>
      <c r="AD45" s="417"/>
      <c r="AE45" s="416"/>
      <c r="AF45" s="416"/>
      <c r="AG45" s="416"/>
      <c r="AH45" s="416"/>
      <c r="AI45" s="417"/>
      <c r="AJ45" s="416"/>
      <c r="AK45" s="416"/>
      <c r="AL45" s="416"/>
      <c r="AM45" s="416"/>
      <c r="AN45" s="417"/>
      <c r="AO45" s="416"/>
      <c r="AP45" s="416"/>
      <c r="AQ45" s="416"/>
      <c r="AR45" s="416"/>
      <c r="AS45" s="417"/>
      <c r="AT45" s="416"/>
      <c r="AU45" s="416"/>
      <c r="AV45" s="416"/>
      <c r="AW45" s="416"/>
      <c r="AX45" s="417"/>
      <c r="AY45" s="416"/>
      <c r="AZ45" s="416"/>
      <c r="BA45" s="416"/>
      <c r="BB45" s="416"/>
      <c r="BC45" s="417"/>
      <c r="BD45" s="416"/>
      <c r="BE45" s="416"/>
      <c r="BF45" s="416"/>
      <c r="BG45" s="416"/>
      <c r="BH45" s="417"/>
      <c r="BI45" s="416"/>
      <c r="BJ45" s="416"/>
      <c r="BK45" s="416"/>
      <c r="BL45" s="416"/>
      <c r="BM45" s="417"/>
      <c r="BN45" s="416"/>
      <c r="BO45" s="416"/>
      <c r="BP45" s="416"/>
      <c r="BQ45" s="416"/>
      <c r="BR45" s="417"/>
      <c r="BS45" s="416"/>
      <c r="BT45" s="416"/>
      <c r="BU45" s="416"/>
      <c r="BV45" s="416"/>
      <c r="BW45" s="417"/>
      <c r="BX45" s="416"/>
      <c r="BY45" s="416"/>
      <c r="BZ45" s="416"/>
      <c r="CA45" s="416"/>
      <c r="CB45" s="417"/>
      <c r="CC45" s="416"/>
      <c r="CD45" s="416"/>
      <c r="CE45" s="416"/>
      <c r="CF45" s="416"/>
      <c r="CG45" s="417"/>
      <c r="CH45" s="416"/>
      <c r="CI45" s="416"/>
      <c r="CJ45" s="416"/>
      <c r="CK45" s="416"/>
      <c r="CL45" s="417"/>
      <c r="CM45" s="416"/>
      <c r="CN45" s="416"/>
      <c r="CO45" s="416"/>
      <c r="CP45" s="416"/>
      <c r="CQ45" s="417"/>
      <c r="CR45" s="416"/>
      <c r="CS45" s="416"/>
      <c r="CT45" s="416"/>
      <c r="CU45" s="416"/>
      <c r="CV45" s="417"/>
      <c r="CW45" s="416"/>
      <c r="CX45" s="416"/>
      <c r="CY45" s="416"/>
      <c r="CZ45" s="416"/>
      <c r="DA45" s="417"/>
      <c r="DB45" s="416"/>
      <c r="DC45" s="416"/>
      <c r="DD45" s="416"/>
      <c r="DE45" s="416"/>
      <c r="DF45" s="417"/>
      <c r="DG45" s="416"/>
      <c r="DH45" s="416"/>
      <c r="DI45" s="416"/>
      <c r="DJ45" s="416"/>
      <c r="DK45" s="417"/>
      <c r="DL45" s="416"/>
      <c r="DM45" s="416"/>
      <c r="DN45" s="416"/>
      <c r="DO45" s="416"/>
      <c r="DP45" s="417"/>
      <c r="DQ45" s="416"/>
      <c r="DR45" s="416"/>
      <c r="DS45" s="416"/>
      <c r="DT45" s="416"/>
      <c r="DU45" s="417"/>
      <c r="DV45" s="416"/>
      <c r="DW45" s="416"/>
      <c r="DX45" s="416"/>
      <c r="DY45" s="416"/>
      <c r="DZ45" s="417"/>
      <c r="EA45" s="416"/>
      <c r="EB45" s="416"/>
      <c r="EC45" s="416"/>
      <c r="ED45" s="416"/>
      <c r="EE45" s="417"/>
      <c r="EF45" s="416"/>
      <c r="EG45" s="416"/>
      <c r="EH45" s="416"/>
      <c r="EI45" s="416"/>
      <c r="EJ45" s="417"/>
      <c r="EK45" s="416"/>
      <c r="EL45" s="416"/>
      <c r="EM45" s="416"/>
      <c r="EN45" s="416"/>
      <c r="EO45" s="301"/>
    </row>
    <row r="46" spans="4:145" ht="12.75" hidden="1" customHeight="1" x14ac:dyDescent="0.35">
      <c r="D46" s="301" t="s">
        <v>469</v>
      </c>
      <c r="E46" s="313"/>
      <c r="G46" s="416">
        <v>0</v>
      </c>
      <c r="H46" s="416"/>
      <c r="I46" s="416"/>
      <c r="J46" s="417"/>
      <c r="K46" s="416"/>
      <c r="L46" s="416">
        <f>L47+L49</f>
        <v>0</v>
      </c>
      <c r="M46" s="416"/>
      <c r="N46" s="416"/>
      <c r="O46" s="417"/>
      <c r="P46" s="416"/>
      <c r="Q46" s="416">
        <f>Q47+Q49</f>
        <v>0</v>
      </c>
      <c r="R46" s="416"/>
      <c r="S46" s="416"/>
      <c r="T46" s="417"/>
      <c r="U46" s="416"/>
      <c r="V46" s="416">
        <f>V47+V49</f>
        <v>0</v>
      </c>
      <c r="W46" s="416"/>
      <c r="X46" s="416"/>
      <c r="Y46" s="417"/>
      <c r="Z46" s="416"/>
      <c r="AA46" s="416">
        <f>AA47+AA49</f>
        <v>0</v>
      </c>
      <c r="AB46" s="416"/>
      <c r="AC46" s="416"/>
      <c r="AD46" s="417"/>
      <c r="AE46" s="416"/>
      <c r="AF46" s="416">
        <f>AF47+AF49</f>
        <v>0</v>
      </c>
      <c r="AG46" s="416"/>
      <c r="AH46" s="416"/>
      <c r="AI46" s="417"/>
      <c r="AJ46" s="416"/>
      <c r="AK46" s="416">
        <f>AK47+AK49</f>
        <v>0</v>
      </c>
      <c r="AL46" s="416"/>
      <c r="AM46" s="416"/>
      <c r="AN46" s="417"/>
      <c r="AO46" s="416"/>
      <c r="AP46" s="416">
        <f>AP47+AP49</f>
        <v>0</v>
      </c>
      <c r="AQ46" s="416"/>
      <c r="AR46" s="416"/>
      <c r="AS46" s="417"/>
      <c r="AT46" s="416"/>
      <c r="AU46" s="416">
        <f>AU47+AU49</f>
        <v>0</v>
      </c>
      <c r="AV46" s="416"/>
      <c r="AW46" s="416"/>
      <c r="AX46" s="417"/>
      <c r="AY46" s="416"/>
      <c r="AZ46" s="416">
        <f>AZ47+AZ49</f>
        <v>0</v>
      </c>
      <c r="BA46" s="416"/>
      <c r="BB46" s="416"/>
      <c r="BC46" s="417"/>
      <c r="BD46" s="416"/>
      <c r="BE46" s="416">
        <f>BE47+BE49</f>
        <v>0</v>
      </c>
      <c r="BF46" s="416"/>
      <c r="BG46" s="416"/>
      <c r="BH46" s="417"/>
      <c r="BI46" s="416"/>
      <c r="BJ46" s="416">
        <f>BJ47+BJ49</f>
        <v>0</v>
      </c>
      <c r="BK46" s="416"/>
      <c r="BL46" s="416"/>
      <c r="BM46" s="417"/>
      <c r="BN46" s="416"/>
      <c r="BO46" s="416">
        <f>BO47+BO49</f>
        <v>0</v>
      </c>
      <c r="BP46" s="416"/>
      <c r="BQ46" s="416"/>
      <c r="BR46" s="417"/>
      <c r="BS46" s="416"/>
      <c r="BT46" s="416">
        <f>SUM(BT47:BT49)</f>
        <v>0</v>
      </c>
      <c r="BU46" s="416"/>
      <c r="BV46" s="416"/>
      <c r="BW46" s="417"/>
      <c r="BX46" s="416"/>
      <c r="BY46" s="416">
        <f>SUM(BY47:BY49)</f>
        <v>0</v>
      </c>
      <c r="BZ46" s="416"/>
      <c r="CA46" s="416"/>
      <c r="CB46" s="417"/>
      <c r="CC46" s="416"/>
      <c r="CD46" s="416">
        <f>CD47+CD49</f>
        <v>0</v>
      </c>
      <c r="CE46" s="416"/>
      <c r="CF46" s="416"/>
      <c r="CG46" s="417"/>
      <c r="CH46" s="416"/>
      <c r="CI46" s="416">
        <f>CI47+CI49</f>
        <v>0</v>
      </c>
      <c r="CJ46" s="416"/>
      <c r="CK46" s="416"/>
      <c r="CL46" s="417"/>
      <c r="CM46" s="416"/>
      <c r="CN46" s="416">
        <f>CN47+CN49</f>
        <v>0</v>
      </c>
      <c r="CO46" s="416"/>
      <c r="CP46" s="416"/>
      <c r="CQ46" s="417"/>
      <c r="CR46" s="416"/>
      <c r="CS46" s="416">
        <f>CS47+CS49</f>
        <v>0</v>
      </c>
      <c r="CT46" s="416"/>
      <c r="CU46" s="416"/>
      <c r="CV46" s="417"/>
      <c r="CW46" s="416"/>
      <c r="CX46" s="416">
        <f>CX47+CX49</f>
        <v>0</v>
      </c>
      <c r="CY46" s="416"/>
      <c r="CZ46" s="416"/>
      <c r="DA46" s="417"/>
      <c r="DB46" s="416"/>
      <c r="DC46" s="416">
        <f>DC47+DC49</f>
        <v>0</v>
      </c>
      <c r="DD46" s="416"/>
      <c r="DE46" s="416"/>
      <c r="DF46" s="417"/>
      <c r="DG46" s="416"/>
      <c r="DH46" s="416">
        <f>DH47+DH49</f>
        <v>0</v>
      </c>
      <c r="DI46" s="416"/>
      <c r="DJ46" s="416"/>
      <c r="DK46" s="417"/>
      <c r="DL46" s="416"/>
      <c r="DM46" s="416">
        <f>DM47+DM49</f>
        <v>0</v>
      </c>
      <c r="DN46" s="416"/>
      <c r="DO46" s="416"/>
      <c r="DP46" s="417"/>
      <c r="DQ46" s="416"/>
      <c r="DR46" s="416">
        <f>DR47+DR49</f>
        <v>0</v>
      </c>
      <c r="DS46" s="416"/>
      <c r="DT46" s="416"/>
      <c r="DU46" s="417"/>
      <c r="DV46" s="416"/>
      <c r="DW46" s="416">
        <f>DW47+DW49</f>
        <v>0</v>
      </c>
      <c r="DX46" s="416"/>
      <c r="DY46" s="416"/>
      <c r="DZ46" s="417"/>
      <c r="EA46" s="416"/>
      <c r="EB46" s="416">
        <f>EB47+EB49</f>
        <v>0</v>
      </c>
      <c r="EC46" s="416"/>
      <c r="ED46" s="416"/>
      <c r="EE46" s="417"/>
      <c r="EF46" s="416"/>
      <c r="EG46" s="416">
        <f>EG47+EG49</f>
        <v>0</v>
      </c>
      <c r="EH46" s="416"/>
      <c r="EI46" s="416"/>
      <c r="EJ46" s="417"/>
      <c r="EK46" s="416"/>
      <c r="EL46" s="416">
        <f>SUM(EL47:EL49)</f>
        <v>0</v>
      </c>
      <c r="EM46" s="416"/>
      <c r="EN46" s="416"/>
      <c r="EO46" s="301"/>
    </row>
    <row r="47" spans="4:145" ht="12.75" hidden="1" customHeight="1" x14ac:dyDescent="0.35">
      <c r="D47" s="301" t="s">
        <v>338</v>
      </c>
      <c r="E47" s="313"/>
      <c r="F47" s="320"/>
      <c r="G47" s="414">
        <v>0</v>
      </c>
      <c r="H47" s="415"/>
      <c r="I47" s="416"/>
      <c r="J47" s="417"/>
      <c r="K47" s="418"/>
      <c r="L47" s="414">
        <v>0</v>
      </c>
      <c r="M47" s="415"/>
      <c r="N47" s="416"/>
      <c r="O47" s="417"/>
      <c r="P47" s="418"/>
      <c r="Q47" s="414">
        <v>0</v>
      </c>
      <c r="R47" s="415"/>
      <c r="S47" s="416"/>
      <c r="T47" s="417"/>
      <c r="U47" s="418"/>
      <c r="V47" s="414">
        <v>0</v>
      </c>
      <c r="W47" s="415"/>
      <c r="X47" s="416"/>
      <c r="Y47" s="417"/>
      <c r="Z47" s="418"/>
      <c r="AA47" s="414">
        <v>0</v>
      </c>
      <c r="AB47" s="415"/>
      <c r="AC47" s="416"/>
      <c r="AD47" s="417"/>
      <c r="AE47" s="418"/>
      <c r="AF47" s="414">
        <v>0</v>
      </c>
      <c r="AG47" s="415"/>
      <c r="AH47" s="416"/>
      <c r="AI47" s="417"/>
      <c r="AJ47" s="418"/>
      <c r="AK47" s="414">
        <v>0</v>
      </c>
      <c r="AL47" s="415"/>
      <c r="AM47" s="416"/>
      <c r="AN47" s="417"/>
      <c r="AO47" s="418"/>
      <c r="AP47" s="414">
        <v>0</v>
      </c>
      <c r="AQ47" s="415"/>
      <c r="AR47" s="416"/>
      <c r="AS47" s="417"/>
      <c r="AT47" s="418"/>
      <c r="AU47" s="414">
        <v>0</v>
      </c>
      <c r="AV47" s="415"/>
      <c r="AW47" s="416"/>
      <c r="AX47" s="417"/>
      <c r="AY47" s="418"/>
      <c r="AZ47" s="414">
        <v>0</v>
      </c>
      <c r="BA47" s="415"/>
      <c r="BB47" s="416"/>
      <c r="BC47" s="417"/>
      <c r="BD47" s="418"/>
      <c r="BE47" s="414">
        <v>0</v>
      </c>
      <c r="BF47" s="415"/>
      <c r="BG47" s="416"/>
      <c r="BH47" s="417"/>
      <c r="BI47" s="418"/>
      <c r="BJ47" s="414">
        <v>0</v>
      </c>
      <c r="BK47" s="415"/>
      <c r="BL47" s="416"/>
      <c r="BM47" s="417"/>
      <c r="BN47" s="418"/>
      <c r="BO47" s="414">
        <v>0</v>
      </c>
      <c r="BP47" s="415"/>
      <c r="BQ47" s="416"/>
      <c r="BR47" s="417"/>
      <c r="BS47" s="418"/>
      <c r="BT47" s="414">
        <f>SUM(L47:BO47)</f>
        <v>0</v>
      </c>
      <c r="BU47" s="415"/>
      <c r="BV47" s="416"/>
      <c r="BW47" s="417"/>
      <c r="BX47" s="418"/>
      <c r="BY47" s="414">
        <v>0</v>
      </c>
      <c r="BZ47" s="415"/>
      <c r="CA47" s="416"/>
      <c r="CB47" s="417"/>
      <c r="CC47" s="418"/>
      <c r="CD47" s="414">
        <v>0</v>
      </c>
      <c r="CE47" s="415"/>
      <c r="CF47" s="416"/>
      <c r="CG47" s="417"/>
      <c r="CH47" s="418"/>
      <c r="CI47" s="414">
        <v>0</v>
      </c>
      <c r="CJ47" s="415"/>
      <c r="CK47" s="416"/>
      <c r="CL47" s="417"/>
      <c r="CM47" s="418"/>
      <c r="CN47" s="414">
        <v>0</v>
      </c>
      <c r="CO47" s="415"/>
      <c r="CP47" s="416"/>
      <c r="CQ47" s="417"/>
      <c r="CR47" s="418"/>
      <c r="CS47" s="414">
        <v>0</v>
      </c>
      <c r="CT47" s="415"/>
      <c r="CU47" s="416"/>
      <c r="CV47" s="417"/>
      <c r="CW47" s="418"/>
      <c r="CX47" s="414">
        <v>0</v>
      </c>
      <c r="CY47" s="415"/>
      <c r="CZ47" s="416"/>
      <c r="DA47" s="417"/>
      <c r="DB47" s="418"/>
      <c r="DC47" s="414">
        <v>0</v>
      </c>
      <c r="DD47" s="415"/>
      <c r="DE47" s="416"/>
      <c r="DF47" s="417"/>
      <c r="DG47" s="418"/>
      <c r="DH47" s="414">
        <v>0</v>
      </c>
      <c r="DI47" s="415"/>
      <c r="DJ47" s="416"/>
      <c r="DK47" s="417"/>
      <c r="DL47" s="418"/>
      <c r="DM47" s="414">
        <v>0</v>
      </c>
      <c r="DN47" s="415"/>
      <c r="DO47" s="416"/>
      <c r="DP47" s="417"/>
      <c r="DQ47" s="418"/>
      <c r="DR47" s="414">
        <v>0</v>
      </c>
      <c r="DS47" s="415"/>
      <c r="DT47" s="416"/>
      <c r="DU47" s="417"/>
      <c r="DV47" s="418"/>
      <c r="DW47" s="414">
        <v>0</v>
      </c>
      <c r="DX47" s="415"/>
      <c r="DY47" s="416"/>
      <c r="DZ47" s="417"/>
      <c r="EA47" s="418"/>
      <c r="EB47" s="414">
        <v>0</v>
      </c>
      <c r="EC47" s="415"/>
      <c r="ED47" s="416"/>
      <c r="EE47" s="417"/>
      <c r="EF47" s="418"/>
      <c r="EG47" s="414">
        <v>0</v>
      </c>
      <c r="EH47" s="415"/>
      <c r="EI47" s="416"/>
      <c r="EJ47" s="417"/>
      <c r="EK47" s="418"/>
      <c r="EL47" s="414">
        <f>SUM(CD47:EG47)</f>
        <v>0</v>
      </c>
      <c r="EM47" s="415"/>
      <c r="EN47" s="416"/>
      <c r="EO47" s="301"/>
    </row>
    <row r="48" spans="4:145" ht="12.75" hidden="1" customHeight="1" x14ac:dyDescent="0.35">
      <c r="D48" s="301" t="s">
        <v>341</v>
      </c>
      <c r="E48" s="313"/>
      <c r="F48" s="313"/>
      <c r="G48" s="416">
        <v>0</v>
      </c>
      <c r="H48" s="420"/>
      <c r="I48" s="416"/>
      <c r="J48" s="417"/>
      <c r="K48" s="417"/>
      <c r="L48" s="416">
        <v>0</v>
      </c>
      <c r="M48" s="420"/>
      <c r="N48" s="416"/>
      <c r="O48" s="417"/>
      <c r="P48" s="417"/>
      <c r="Q48" s="416">
        <v>0</v>
      </c>
      <c r="R48" s="420"/>
      <c r="S48" s="416"/>
      <c r="T48" s="417"/>
      <c r="U48" s="417"/>
      <c r="V48" s="416">
        <v>0</v>
      </c>
      <c r="W48" s="420"/>
      <c r="X48" s="416"/>
      <c r="Y48" s="417"/>
      <c r="Z48" s="417"/>
      <c r="AA48" s="416">
        <v>0</v>
      </c>
      <c r="AB48" s="420"/>
      <c r="AC48" s="416"/>
      <c r="AD48" s="417"/>
      <c r="AE48" s="417"/>
      <c r="AF48" s="416">
        <v>0</v>
      </c>
      <c r="AG48" s="420"/>
      <c r="AH48" s="416"/>
      <c r="AI48" s="417"/>
      <c r="AJ48" s="417"/>
      <c r="AK48" s="416">
        <v>0</v>
      </c>
      <c r="AL48" s="420"/>
      <c r="AM48" s="416"/>
      <c r="AN48" s="417"/>
      <c r="AO48" s="417"/>
      <c r="AP48" s="416">
        <v>0</v>
      </c>
      <c r="AQ48" s="420"/>
      <c r="AR48" s="416"/>
      <c r="AS48" s="417"/>
      <c r="AT48" s="417"/>
      <c r="AU48" s="416">
        <v>0</v>
      </c>
      <c r="AV48" s="420"/>
      <c r="AW48" s="416"/>
      <c r="AX48" s="417"/>
      <c r="AY48" s="417"/>
      <c r="AZ48" s="416">
        <v>0</v>
      </c>
      <c r="BA48" s="420"/>
      <c r="BB48" s="416"/>
      <c r="BC48" s="417"/>
      <c r="BD48" s="417"/>
      <c r="BE48" s="416">
        <v>0</v>
      </c>
      <c r="BF48" s="420"/>
      <c r="BG48" s="416"/>
      <c r="BH48" s="417"/>
      <c r="BI48" s="417"/>
      <c r="BJ48" s="416">
        <v>0</v>
      </c>
      <c r="BK48" s="420"/>
      <c r="BL48" s="416"/>
      <c r="BM48" s="417"/>
      <c r="BN48" s="417"/>
      <c r="BO48" s="416">
        <v>0</v>
      </c>
      <c r="BP48" s="420"/>
      <c r="BQ48" s="416"/>
      <c r="BR48" s="417"/>
      <c r="BS48" s="417"/>
      <c r="BT48" s="416">
        <f>SUM(L48:BO48)</f>
        <v>0</v>
      </c>
      <c r="BU48" s="420"/>
      <c r="BV48" s="416"/>
      <c r="BW48" s="417"/>
      <c r="BX48" s="417"/>
      <c r="BY48" s="416">
        <v>0</v>
      </c>
      <c r="BZ48" s="420"/>
      <c r="CA48" s="416"/>
      <c r="CB48" s="417"/>
      <c r="CC48" s="417"/>
      <c r="CD48" s="416">
        <v>0</v>
      </c>
      <c r="CE48" s="420"/>
      <c r="CF48" s="416"/>
      <c r="CG48" s="417"/>
      <c r="CH48" s="417"/>
      <c r="CI48" s="416">
        <v>0</v>
      </c>
      <c r="CJ48" s="420"/>
      <c r="CK48" s="416"/>
      <c r="CL48" s="417"/>
      <c r="CM48" s="417"/>
      <c r="CN48" s="416">
        <v>0</v>
      </c>
      <c r="CO48" s="420"/>
      <c r="CP48" s="416"/>
      <c r="CQ48" s="417"/>
      <c r="CR48" s="417"/>
      <c r="CS48" s="416">
        <v>0</v>
      </c>
      <c r="CT48" s="420"/>
      <c r="CU48" s="416"/>
      <c r="CV48" s="417"/>
      <c r="CW48" s="417"/>
      <c r="CX48" s="416">
        <v>0</v>
      </c>
      <c r="CY48" s="420"/>
      <c r="CZ48" s="416"/>
      <c r="DA48" s="417"/>
      <c r="DB48" s="417"/>
      <c r="DC48" s="416">
        <v>0</v>
      </c>
      <c r="DD48" s="420"/>
      <c r="DE48" s="416"/>
      <c r="DF48" s="417"/>
      <c r="DG48" s="417"/>
      <c r="DH48" s="416">
        <v>0</v>
      </c>
      <c r="DI48" s="420"/>
      <c r="DJ48" s="416"/>
      <c r="DK48" s="417"/>
      <c r="DL48" s="417"/>
      <c r="DM48" s="416">
        <v>0</v>
      </c>
      <c r="DN48" s="420"/>
      <c r="DO48" s="416"/>
      <c r="DP48" s="417"/>
      <c r="DQ48" s="417"/>
      <c r="DR48" s="416">
        <v>0</v>
      </c>
      <c r="DS48" s="420"/>
      <c r="DT48" s="416"/>
      <c r="DU48" s="417"/>
      <c r="DV48" s="417"/>
      <c r="DW48" s="416">
        <v>0</v>
      </c>
      <c r="DX48" s="420"/>
      <c r="DY48" s="416"/>
      <c r="DZ48" s="417"/>
      <c r="EA48" s="417"/>
      <c r="EB48" s="416">
        <v>0</v>
      </c>
      <c r="EC48" s="420"/>
      <c r="ED48" s="416"/>
      <c r="EE48" s="417"/>
      <c r="EF48" s="417"/>
      <c r="EG48" s="416">
        <v>0</v>
      </c>
      <c r="EH48" s="420"/>
      <c r="EI48" s="416"/>
      <c r="EJ48" s="417"/>
      <c r="EK48" s="417"/>
      <c r="EL48" s="416">
        <f>SUM(CD48:EG48)</f>
        <v>0</v>
      </c>
      <c r="EM48" s="420"/>
      <c r="EN48" s="416"/>
      <c r="EO48" s="301"/>
    </row>
    <row r="49" spans="4:145" ht="12.75" hidden="1" customHeight="1" x14ac:dyDescent="0.35">
      <c r="D49" s="301" t="s">
        <v>358</v>
      </c>
      <c r="E49" s="313"/>
      <c r="F49" s="337"/>
      <c r="G49" s="428">
        <v>0</v>
      </c>
      <c r="H49" s="429"/>
      <c r="I49" s="416"/>
      <c r="J49" s="417"/>
      <c r="K49" s="430"/>
      <c r="L49" s="428">
        <v>0</v>
      </c>
      <c r="M49" s="429"/>
      <c r="N49" s="416"/>
      <c r="O49" s="417"/>
      <c r="P49" s="430"/>
      <c r="Q49" s="428">
        <v>0</v>
      </c>
      <c r="R49" s="429"/>
      <c r="S49" s="416"/>
      <c r="T49" s="417"/>
      <c r="U49" s="430"/>
      <c r="V49" s="428">
        <v>0</v>
      </c>
      <c r="W49" s="429"/>
      <c r="X49" s="416"/>
      <c r="Y49" s="417"/>
      <c r="Z49" s="430"/>
      <c r="AA49" s="428">
        <v>0</v>
      </c>
      <c r="AB49" s="429"/>
      <c r="AC49" s="416"/>
      <c r="AD49" s="417"/>
      <c r="AE49" s="430"/>
      <c r="AF49" s="428">
        <v>0</v>
      </c>
      <c r="AG49" s="429"/>
      <c r="AH49" s="416"/>
      <c r="AI49" s="417"/>
      <c r="AJ49" s="430"/>
      <c r="AK49" s="428">
        <v>0</v>
      </c>
      <c r="AL49" s="429"/>
      <c r="AM49" s="416"/>
      <c r="AN49" s="417"/>
      <c r="AO49" s="430"/>
      <c r="AP49" s="428">
        <v>0</v>
      </c>
      <c r="AQ49" s="429"/>
      <c r="AR49" s="416"/>
      <c r="AS49" s="417"/>
      <c r="AT49" s="430"/>
      <c r="AU49" s="428">
        <v>0</v>
      </c>
      <c r="AV49" s="429"/>
      <c r="AW49" s="416"/>
      <c r="AX49" s="417"/>
      <c r="AY49" s="430"/>
      <c r="AZ49" s="428">
        <v>0</v>
      </c>
      <c r="BA49" s="429"/>
      <c r="BB49" s="416"/>
      <c r="BC49" s="417"/>
      <c r="BD49" s="430"/>
      <c r="BE49" s="428">
        <v>0</v>
      </c>
      <c r="BF49" s="429"/>
      <c r="BG49" s="416"/>
      <c r="BH49" s="417"/>
      <c r="BI49" s="430"/>
      <c r="BJ49" s="428">
        <v>0</v>
      </c>
      <c r="BK49" s="429"/>
      <c r="BL49" s="416"/>
      <c r="BM49" s="417"/>
      <c r="BN49" s="430"/>
      <c r="BO49" s="428">
        <v>0</v>
      </c>
      <c r="BP49" s="429"/>
      <c r="BQ49" s="416"/>
      <c r="BR49" s="417"/>
      <c r="BS49" s="430"/>
      <c r="BT49" s="428">
        <f>SUM(L49:BO49)</f>
        <v>0</v>
      </c>
      <c r="BU49" s="429"/>
      <c r="BV49" s="416"/>
      <c r="BW49" s="417"/>
      <c r="BX49" s="430"/>
      <c r="BY49" s="428">
        <v>0</v>
      </c>
      <c r="BZ49" s="429"/>
      <c r="CA49" s="416"/>
      <c r="CB49" s="417"/>
      <c r="CC49" s="430"/>
      <c r="CD49" s="428">
        <v>0</v>
      </c>
      <c r="CE49" s="429"/>
      <c r="CF49" s="416"/>
      <c r="CG49" s="417"/>
      <c r="CH49" s="430"/>
      <c r="CI49" s="428">
        <v>0</v>
      </c>
      <c r="CJ49" s="429"/>
      <c r="CK49" s="416"/>
      <c r="CL49" s="417"/>
      <c r="CM49" s="430"/>
      <c r="CN49" s="428">
        <v>0</v>
      </c>
      <c r="CO49" s="429"/>
      <c r="CP49" s="416"/>
      <c r="CQ49" s="417"/>
      <c r="CR49" s="430"/>
      <c r="CS49" s="428">
        <v>0</v>
      </c>
      <c r="CT49" s="429"/>
      <c r="CU49" s="416"/>
      <c r="CV49" s="417"/>
      <c r="CW49" s="430"/>
      <c r="CX49" s="428">
        <v>0</v>
      </c>
      <c r="CY49" s="429"/>
      <c r="CZ49" s="416"/>
      <c r="DA49" s="417"/>
      <c r="DB49" s="430"/>
      <c r="DC49" s="428">
        <v>0</v>
      </c>
      <c r="DD49" s="429"/>
      <c r="DE49" s="416"/>
      <c r="DF49" s="417"/>
      <c r="DG49" s="430"/>
      <c r="DH49" s="428">
        <v>0</v>
      </c>
      <c r="DI49" s="429"/>
      <c r="DJ49" s="416"/>
      <c r="DK49" s="417"/>
      <c r="DL49" s="430"/>
      <c r="DM49" s="428">
        <v>0</v>
      </c>
      <c r="DN49" s="429"/>
      <c r="DO49" s="416"/>
      <c r="DP49" s="417"/>
      <c r="DQ49" s="430"/>
      <c r="DR49" s="428">
        <v>0</v>
      </c>
      <c r="DS49" s="429"/>
      <c r="DT49" s="416"/>
      <c r="DU49" s="417"/>
      <c r="DV49" s="430"/>
      <c r="DW49" s="428">
        <v>0</v>
      </c>
      <c r="DX49" s="429"/>
      <c r="DY49" s="416"/>
      <c r="DZ49" s="417"/>
      <c r="EA49" s="430"/>
      <c r="EB49" s="428">
        <v>0</v>
      </c>
      <c r="EC49" s="429"/>
      <c r="ED49" s="416"/>
      <c r="EE49" s="417"/>
      <c r="EF49" s="430"/>
      <c r="EG49" s="428">
        <v>0</v>
      </c>
      <c r="EH49" s="429"/>
      <c r="EI49" s="416"/>
      <c r="EJ49" s="417"/>
      <c r="EK49" s="430"/>
      <c r="EL49" s="428">
        <f>SUM(CD49:EG49)</f>
        <v>0</v>
      </c>
      <c r="EM49" s="429"/>
      <c r="EN49" s="416"/>
      <c r="EO49" s="301"/>
    </row>
    <row r="50" spans="4:145" ht="12.75" hidden="1" customHeight="1" x14ac:dyDescent="0.35">
      <c r="D50" s="301"/>
      <c r="E50" s="313"/>
      <c r="G50" s="416"/>
      <c r="H50" s="416"/>
      <c r="I50" s="416"/>
      <c r="J50" s="417"/>
      <c r="K50" s="416"/>
      <c r="L50" s="416"/>
      <c r="M50" s="416"/>
      <c r="N50" s="416"/>
      <c r="O50" s="417"/>
      <c r="P50" s="416"/>
      <c r="Q50" s="416"/>
      <c r="R50" s="416"/>
      <c r="S50" s="416"/>
      <c r="T50" s="417"/>
      <c r="U50" s="416"/>
      <c r="V50" s="416"/>
      <c r="W50" s="416"/>
      <c r="X50" s="416"/>
      <c r="Y50" s="417"/>
      <c r="Z50" s="416"/>
      <c r="AA50" s="416"/>
      <c r="AB50" s="416"/>
      <c r="AC50" s="416"/>
      <c r="AD50" s="417"/>
      <c r="AE50" s="416"/>
      <c r="AF50" s="416"/>
      <c r="AG50" s="416"/>
      <c r="AH50" s="416"/>
      <c r="AI50" s="417"/>
      <c r="AJ50" s="416"/>
      <c r="AK50" s="416"/>
      <c r="AL50" s="416"/>
      <c r="AM50" s="416"/>
      <c r="AN50" s="417"/>
      <c r="AO50" s="416"/>
      <c r="AP50" s="416"/>
      <c r="AQ50" s="416"/>
      <c r="AR50" s="416"/>
      <c r="AS50" s="417"/>
      <c r="AT50" s="416"/>
      <c r="AU50" s="416"/>
      <c r="AV50" s="416"/>
      <c r="AW50" s="416"/>
      <c r="AX50" s="417"/>
      <c r="AY50" s="416"/>
      <c r="AZ50" s="416"/>
      <c r="BA50" s="416"/>
      <c r="BB50" s="416"/>
      <c r="BC50" s="417"/>
      <c r="BD50" s="416"/>
      <c r="BE50" s="416"/>
      <c r="BF50" s="416"/>
      <c r="BG50" s="416"/>
      <c r="BH50" s="417"/>
      <c r="BI50" s="416"/>
      <c r="BJ50" s="416"/>
      <c r="BK50" s="416"/>
      <c r="BL50" s="416"/>
      <c r="BM50" s="417"/>
      <c r="BN50" s="416"/>
      <c r="BO50" s="416"/>
      <c r="BP50" s="416"/>
      <c r="BQ50" s="416"/>
      <c r="BR50" s="417"/>
      <c r="BS50" s="416"/>
      <c r="BT50" s="416"/>
      <c r="BU50" s="416"/>
      <c r="BV50" s="416"/>
      <c r="BW50" s="417"/>
      <c r="BX50" s="416"/>
      <c r="BY50" s="416"/>
      <c r="BZ50" s="416"/>
      <c r="CA50" s="416"/>
      <c r="CB50" s="417"/>
      <c r="CC50" s="416"/>
      <c r="CD50" s="416"/>
      <c r="CE50" s="416"/>
      <c r="CF50" s="416"/>
      <c r="CG50" s="417"/>
      <c r="CH50" s="416"/>
      <c r="CI50" s="416"/>
      <c r="CJ50" s="416"/>
      <c r="CK50" s="416"/>
      <c r="CL50" s="417"/>
      <c r="CM50" s="416"/>
      <c r="CN50" s="416"/>
      <c r="CO50" s="416"/>
      <c r="CP50" s="416"/>
      <c r="CQ50" s="417"/>
      <c r="CR50" s="416"/>
      <c r="CS50" s="416"/>
      <c r="CT50" s="416"/>
      <c r="CU50" s="416"/>
      <c r="CV50" s="417"/>
      <c r="CW50" s="416"/>
      <c r="CX50" s="416"/>
      <c r="CY50" s="416"/>
      <c r="CZ50" s="416"/>
      <c r="DA50" s="417"/>
      <c r="DB50" s="416"/>
      <c r="DC50" s="416"/>
      <c r="DD50" s="416"/>
      <c r="DE50" s="416"/>
      <c r="DF50" s="417"/>
      <c r="DG50" s="416"/>
      <c r="DH50" s="416"/>
      <c r="DI50" s="416"/>
      <c r="DJ50" s="416"/>
      <c r="DK50" s="417"/>
      <c r="DL50" s="416"/>
      <c r="DM50" s="416"/>
      <c r="DN50" s="416"/>
      <c r="DO50" s="416"/>
      <c r="DP50" s="417"/>
      <c r="DQ50" s="416"/>
      <c r="DR50" s="416"/>
      <c r="DS50" s="416"/>
      <c r="DT50" s="416"/>
      <c r="DU50" s="417"/>
      <c r="DV50" s="416"/>
      <c r="DW50" s="416"/>
      <c r="DX50" s="416"/>
      <c r="DY50" s="416"/>
      <c r="DZ50" s="417"/>
      <c r="EA50" s="416"/>
      <c r="EB50" s="416"/>
      <c r="EC50" s="416"/>
      <c r="ED50" s="416"/>
      <c r="EE50" s="417"/>
      <c r="EF50" s="416"/>
      <c r="EG50" s="416"/>
      <c r="EH50" s="416"/>
      <c r="EI50" s="416"/>
      <c r="EJ50" s="417"/>
      <c r="EK50" s="416"/>
      <c r="EL50" s="416"/>
      <c r="EM50" s="416"/>
      <c r="EN50" s="416"/>
      <c r="EO50" s="301"/>
    </row>
    <row r="51" spans="4:145" ht="12.75" hidden="1" customHeight="1" x14ac:dyDescent="0.35">
      <c r="D51" s="301" t="s">
        <v>470</v>
      </c>
      <c r="E51" s="313"/>
      <c r="G51" s="416">
        <v>0</v>
      </c>
      <c r="H51" s="416"/>
      <c r="I51" s="416"/>
      <c r="J51" s="417"/>
      <c r="K51" s="416"/>
      <c r="L51" s="416">
        <f>L52+L54</f>
        <v>0</v>
      </c>
      <c r="M51" s="416"/>
      <c r="N51" s="416"/>
      <c r="O51" s="417"/>
      <c r="P51" s="416"/>
      <c r="Q51" s="416">
        <f>Q52+Q54</f>
        <v>0</v>
      </c>
      <c r="R51" s="416"/>
      <c r="S51" s="416"/>
      <c r="T51" s="417"/>
      <c r="U51" s="416"/>
      <c r="V51" s="416">
        <f>V52+V54</f>
        <v>0</v>
      </c>
      <c r="W51" s="416"/>
      <c r="X51" s="416"/>
      <c r="Y51" s="417"/>
      <c r="Z51" s="416"/>
      <c r="AA51" s="416">
        <f>AA52+AA54</f>
        <v>0</v>
      </c>
      <c r="AB51" s="416"/>
      <c r="AC51" s="416"/>
      <c r="AD51" s="417"/>
      <c r="AE51" s="416"/>
      <c r="AF51" s="416">
        <f>AF52+AF54</f>
        <v>0</v>
      </c>
      <c r="AG51" s="416"/>
      <c r="AH51" s="416"/>
      <c r="AI51" s="417"/>
      <c r="AJ51" s="416"/>
      <c r="AK51" s="416">
        <f>AK52+AK54</f>
        <v>0</v>
      </c>
      <c r="AL51" s="416"/>
      <c r="AM51" s="416"/>
      <c r="AN51" s="417"/>
      <c r="AO51" s="416"/>
      <c r="AP51" s="416">
        <f>AP52+AP54</f>
        <v>0</v>
      </c>
      <c r="AQ51" s="416"/>
      <c r="AR51" s="416"/>
      <c r="AS51" s="417"/>
      <c r="AT51" s="416"/>
      <c r="AU51" s="416">
        <f>AU52+AU54</f>
        <v>0</v>
      </c>
      <c r="AV51" s="416"/>
      <c r="AW51" s="416"/>
      <c r="AX51" s="417"/>
      <c r="AY51" s="416"/>
      <c r="AZ51" s="416">
        <f>AZ52+AZ54</f>
        <v>0</v>
      </c>
      <c r="BA51" s="416"/>
      <c r="BB51" s="416"/>
      <c r="BC51" s="417"/>
      <c r="BD51" s="416"/>
      <c r="BE51" s="416">
        <f>BE52+BE54</f>
        <v>0</v>
      </c>
      <c r="BF51" s="416"/>
      <c r="BG51" s="416"/>
      <c r="BH51" s="417"/>
      <c r="BI51" s="416"/>
      <c r="BJ51" s="416">
        <f>BJ52+BJ54</f>
        <v>0</v>
      </c>
      <c r="BK51" s="416"/>
      <c r="BL51" s="416"/>
      <c r="BM51" s="417"/>
      <c r="BN51" s="416"/>
      <c r="BO51" s="416">
        <f>BO52+BO54</f>
        <v>0</v>
      </c>
      <c r="BP51" s="416"/>
      <c r="BQ51" s="416"/>
      <c r="BR51" s="417"/>
      <c r="BS51" s="416"/>
      <c r="BT51" s="416">
        <f>SUM(BT52:BT54)</f>
        <v>0</v>
      </c>
      <c r="BU51" s="416"/>
      <c r="BV51" s="416"/>
      <c r="BW51" s="417"/>
      <c r="BX51" s="416"/>
      <c r="BY51" s="416">
        <f>SUM(BY52:BY54)</f>
        <v>0</v>
      </c>
      <c r="BZ51" s="416"/>
      <c r="CA51" s="416"/>
      <c r="CB51" s="417"/>
      <c r="CC51" s="416"/>
      <c r="CD51" s="416">
        <f>CD52+CD54</f>
        <v>0</v>
      </c>
      <c r="CE51" s="416"/>
      <c r="CF51" s="416"/>
      <c r="CG51" s="417"/>
      <c r="CH51" s="416"/>
      <c r="CI51" s="416">
        <f>CI52+CI54</f>
        <v>0</v>
      </c>
      <c r="CJ51" s="416"/>
      <c r="CK51" s="416"/>
      <c r="CL51" s="417"/>
      <c r="CM51" s="416"/>
      <c r="CN51" s="416">
        <f>CN52+CN54</f>
        <v>0</v>
      </c>
      <c r="CO51" s="416"/>
      <c r="CP51" s="416"/>
      <c r="CQ51" s="417"/>
      <c r="CR51" s="416"/>
      <c r="CS51" s="416">
        <f>CS52+CS54</f>
        <v>0</v>
      </c>
      <c r="CT51" s="416"/>
      <c r="CU51" s="416"/>
      <c r="CV51" s="417"/>
      <c r="CW51" s="416"/>
      <c r="CX51" s="416">
        <f>CX52+CX54</f>
        <v>0</v>
      </c>
      <c r="CY51" s="416"/>
      <c r="CZ51" s="416"/>
      <c r="DA51" s="417"/>
      <c r="DB51" s="416"/>
      <c r="DC51" s="416">
        <f>DC52+DC54</f>
        <v>0</v>
      </c>
      <c r="DD51" s="416"/>
      <c r="DE51" s="416"/>
      <c r="DF51" s="417"/>
      <c r="DG51" s="416"/>
      <c r="DH51" s="416">
        <f>DH52+DH54</f>
        <v>0</v>
      </c>
      <c r="DI51" s="416"/>
      <c r="DJ51" s="416"/>
      <c r="DK51" s="417"/>
      <c r="DL51" s="416"/>
      <c r="DM51" s="416">
        <f>DM52+DM54</f>
        <v>0</v>
      </c>
      <c r="DN51" s="416"/>
      <c r="DO51" s="416"/>
      <c r="DP51" s="417"/>
      <c r="DQ51" s="416"/>
      <c r="DR51" s="416">
        <f>DR52+DR54</f>
        <v>0</v>
      </c>
      <c r="DS51" s="416"/>
      <c r="DT51" s="416"/>
      <c r="DU51" s="417"/>
      <c r="DV51" s="416"/>
      <c r="DW51" s="416">
        <f>DW52+DW54</f>
        <v>0</v>
      </c>
      <c r="DX51" s="416"/>
      <c r="DY51" s="416"/>
      <c r="DZ51" s="417"/>
      <c r="EA51" s="416"/>
      <c r="EB51" s="416">
        <f>EB52+EB54</f>
        <v>0</v>
      </c>
      <c r="EC51" s="416"/>
      <c r="ED51" s="416"/>
      <c r="EE51" s="417"/>
      <c r="EF51" s="416"/>
      <c r="EG51" s="416">
        <f>EG52+EG54</f>
        <v>0</v>
      </c>
      <c r="EH51" s="416"/>
      <c r="EI51" s="416"/>
      <c r="EJ51" s="417"/>
      <c r="EK51" s="416"/>
      <c r="EL51" s="416">
        <f>SUM(EL52:EL54)</f>
        <v>0</v>
      </c>
      <c r="EM51" s="416"/>
      <c r="EN51" s="416"/>
      <c r="EO51" s="301"/>
    </row>
    <row r="52" spans="4:145" ht="12.75" hidden="1" customHeight="1" x14ac:dyDescent="0.35">
      <c r="D52" s="301" t="s">
        <v>338</v>
      </c>
      <c r="E52" s="313"/>
      <c r="F52" s="320"/>
      <c r="G52" s="414">
        <v>0</v>
      </c>
      <c r="H52" s="415"/>
      <c r="I52" s="416"/>
      <c r="J52" s="417"/>
      <c r="K52" s="418"/>
      <c r="L52" s="414">
        <v>0</v>
      </c>
      <c r="M52" s="415"/>
      <c r="N52" s="416"/>
      <c r="O52" s="417"/>
      <c r="P52" s="418"/>
      <c r="Q52" s="414">
        <v>0</v>
      </c>
      <c r="R52" s="415"/>
      <c r="S52" s="416"/>
      <c r="T52" s="417"/>
      <c r="U52" s="418"/>
      <c r="V52" s="414">
        <v>0</v>
      </c>
      <c r="W52" s="415"/>
      <c r="X52" s="416"/>
      <c r="Y52" s="417"/>
      <c r="Z52" s="418"/>
      <c r="AA52" s="414">
        <v>0</v>
      </c>
      <c r="AB52" s="415"/>
      <c r="AC52" s="416"/>
      <c r="AD52" s="417"/>
      <c r="AE52" s="418"/>
      <c r="AF52" s="414">
        <v>0</v>
      </c>
      <c r="AG52" s="415"/>
      <c r="AH52" s="416"/>
      <c r="AI52" s="417"/>
      <c r="AJ52" s="418"/>
      <c r="AK52" s="414">
        <v>0</v>
      </c>
      <c r="AL52" s="415"/>
      <c r="AM52" s="416"/>
      <c r="AN52" s="417"/>
      <c r="AO52" s="418"/>
      <c r="AP52" s="414">
        <v>0</v>
      </c>
      <c r="AQ52" s="415"/>
      <c r="AR52" s="416"/>
      <c r="AS52" s="417"/>
      <c r="AT52" s="418"/>
      <c r="AU52" s="414">
        <v>0</v>
      </c>
      <c r="AV52" s="415"/>
      <c r="AW52" s="416"/>
      <c r="AX52" s="417"/>
      <c r="AY52" s="418"/>
      <c r="AZ52" s="414">
        <v>0</v>
      </c>
      <c r="BA52" s="415"/>
      <c r="BB52" s="416"/>
      <c r="BC52" s="417"/>
      <c r="BD52" s="418"/>
      <c r="BE52" s="414">
        <v>0</v>
      </c>
      <c r="BF52" s="415"/>
      <c r="BG52" s="416"/>
      <c r="BH52" s="417"/>
      <c r="BI52" s="418"/>
      <c r="BJ52" s="414">
        <v>0</v>
      </c>
      <c r="BK52" s="415"/>
      <c r="BL52" s="416"/>
      <c r="BM52" s="417"/>
      <c r="BN52" s="418"/>
      <c r="BO52" s="414">
        <v>0</v>
      </c>
      <c r="BP52" s="415"/>
      <c r="BQ52" s="416"/>
      <c r="BR52" s="417"/>
      <c r="BS52" s="418"/>
      <c r="BT52" s="414">
        <f>SUM(L52:BO52)</f>
        <v>0</v>
      </c>
      <c r="BU52" s="415"/>
      <c r="BV52" s="416"/>
      <c r="BW52" s="417"/>
      <c r="BX52" s="418"/>
      <c r="BY52" s="414">
        <v>0</v>
      </c>
      <c r="BZ52" s="415"/>
      <c r="CA52" s="416"/>
      <c r="CB52" s="417"/>
      <c r="CC52" s="418"/>
      <c r="CD52" s="414">
        <v>0</v>
      </c>
      <c r="CE52" s="415"/>
      <c r="CF52" s="416"/>
      <c r="CG52" s="417"/>
      <c r="CH52" s="418"/>
      <c r="CI52" s="414">
        <v>0</v>
      </c>
      <c r="CJ52" s="415"/>
      <c r="CK52" s="416"/>
      <c r="CL52" s="417"/>
      <c r="CM52" s="418"/>
      <c r="CN52" s="414">
        <v>0</v>
      </c>
      <c r="CO52" s="415"/>
      <c r="CP52" s="416"/>
      <c r="CQ52" s="417"/>
      <c r="CR52" s="418"/>
      <c r="CS52" s="414">
        <v>0</v>
      </c>
      <c r="CT52" s="415"/>
      <c r="CU52" s="416"/>
      <c r="CV52" s="417"/>
      <c r="CW52" s="418"/>
      <c r="CX52" s="414">
        <v>0</v>
      </c>
      <c r="CY52" s="415"/>
      <c r="CZ52" s="416"/>
      <c r="DA52" s="417"/>
      <c r="DB52" s="418"/>
      <c r="DC52" s="414">
        <v>0</v>
      </c>
      <c r="DD52" s="415"/>
      <c r="DE52" s="416"/>
      <c r="DF52" s="417"/>
      <c r="DG52" s="418"/>
      <c r="DH52" s="414">
        <v>0</v>
      </c>
      <c r="DI52" s="415"/>
      <c r="DJ52" s="416"/>
      <c r="DK52" s="417"/>
      <c r="DL52" s="418"/>
      <c r="DM52" s="414">
        <v>0</v>
      </c>
      <c r="DN52" s="415"/>
      <c r="DO52" s="416"/>
      <c r="DP52" s="417"/>
      <c r="DQ52" s="418"/>
      <c r="DR52" s="414">
        <v>0</v>
      </c>
      <c r="DS52" s="415"/>
      <c r="DT52" s="416"/>
      <c r="DU52" s="417"/>
      <c r="DV52" s="418"/>
      <c r="DW52" s="414">
        <v>0</v>
      </c>
      <c r="DX52" s="415"/>
      <c r="DY52" s="416"/>
      <c r="DZ52" s="417"/>
      <c r="EA52" s="418"/>
      <c r="EB52" s="414">
        <v>0</v>
      </c>
      <c r="EC52" s="415"/>
      <c r="ED52" s="416"/>
      <c r="EE52" s="417"/>
      <c r="EF52" s="418"/>
      <c r="EG52" s="414">
        <v>0</v>
      </c>
      <c r="EH52" s="415"/>
      <c r="EI52" s="416"/>
      <c r="EJ52" s="417"/>
      <c r="EK52" s="418"/>
      <c r="EL52" s="414">
        <f>SUM(CD52:EG52)</f>
        <v>0</v>
      </c>
      <c r="EM52" s="415"/>
      <c r="EN52" s="416"/>
      <c r="EO52" s="301"/>
    </row>
    <row r="53" spans="4:145" ht="12.75" hidden="1" customHeight="1" x14ac:dyDescent="0.35">
      <c r="D53" s="301" t="s">
        <v>341</v>
      </c>
      <c r="E53" s="313"/>
      <c r="F53" s="313"/>
      <c r="G53" s="416">
        <v>0</v>
      </c>
      <c r="H53" s="420"/>
      <c r="I53" s="416"/>
      <c r="J53" s="417"/>
      <c r="K53" s="417"/>
      <c r="L53" s="416">
        <v>0</v>
      </c>
      <c r="M53" s="420"/>
      <c r="N53" s="416"/>
      <c r="O53" s="417"/>
      <c r="P53" s="417"/>
      <c r="Q53" s="416">
        <v>0</v>
      </c>
      <c r="R53" s="420"/>
      <c r="S53" s="416"/>
      <c r="T53" s="417"/>
      <c r="U53" s="417"/>
      <c r="V53" s="416">
        <v>0</v>
      </c>
      <c r="W53" s="420"/>
      <c r="X53" s="416"/>
      <c r="Y53" s="417"/>
      <c r="Z53" s="417"/>
      <c r="AA53" s="416">
        <v>0</v>
      </c>
      <c r="AB53" s="420"/>
      <c r="AC53" s="416"/>
      <c r="AD53" s="417"/>
      <c r="AE53" s="417"/>
      <c r="AF53" s="416">
        <v>0</v>
      </c>
      <c r="AG53" s="420"/>
      <c r="AH53" s="416"/>
      <c r="AI53" s="417"/>
      <c r="AJ53" s="417"/>
      <c r="AK53" s="416">
        <v>0</v>
      </c>
      <c r="AL53" s="420"/>
      <c r="AM53" s="416"/>
      <c r="AN53" s="417"/>
      <c r="AO53" s="417"/>
      <c r="AP53" s="416">
        <v>0</v>
      </c>
      <c r="AQ53" s="420"/>
      <c r="AR53" s="416"/>
      <c r="AS53" s="417"/>
      <c r="AT53" s="417"/>
      <c r="AU53" s="416">
        <v>0</v>
      </c>
      <c r="AV53" s="420"/>
      <c r="AW53" s="416"/>
      <c r="AX53" s="417"/>
      <c r="AY53" s="417"/>
      <c r="AZ53" s="416">
        <v>0</v>
      </c>
      <c r="BA53" s="420"/>
      <c r="BB53" s="416"/>
      <c r="BC53" s="417"/>
      <c r="BD53" s="417"/>
      <c r="BE53" s="416">
        <v>0</v>
      </c>
      <c r="BF53" s="420"/>
      <c r="BG53" s="416"/>
      <c r="BH53" s="417"/>
      <c r="BI53" s="417"/>
      <c r="BJ53" s="416">
        <v>0</v>
      </c>
      <c r="BK53" s="420"/>
      <c r="BL53" s="416"/>
      <c r="BM53" s="417"/>
      <c r="BN53" s="417"/>
      <c r="BO53" s="416">
        <v>0</v>
      </c>
      <c r="BP53" s="420"/>
      <c r="BQ53" s="416"/>
      <c r="BR53" s="417"/>
      <c r="BS53" s="417"/>
      <c r="BT53" s="416">
        <f>SUM(L53:BO53)</f>
        <v>0</v>
      </c>
      <c r="BU53" s="420"/>
      <c r="BV53" s="416"/>
      <c r="BW53" s="417"/>
      <c r="BX53" s="417"/>
      <c r="BY53" s="416">
        <v>0</v>
      </c>
      <c r="BZ53" s="420"/>
      <c r="CA53" s="416"/>
      <c r="CB53" s="417"/>
      <c r="CC53" s="417"/>
      <c r="CD53" s="416">
        <v>0</v>
      </c>
      <c r="CE53" s="420"/>
      <c r="CF53" s="416"/>
      <c r="CG53" s="417"/>
      <c r="CH53" s="417"/>
      <c r="CI53" s="416">
        <v>0</v>
      </c>
      <c r="CJ53" s="420"/>
      <c r="CK53" s="416"/>
      <c r="CL53" s="417"/>
      <c r="CM53" s="417"/>
      <c r="CN53" s="416">
        <v>0</v>
      </c>
      <c r="CO53" s="420"/>
      <c r="CP53" s="416"/>
      <c r="CQ53" s="417"/>
      <c r="CR53" s="417"/>
      <c r="CS53" s="416">
        <v>0</v>
      </c>
      <c r="CT53" s="420"/>
      <c r="CU53" s="416"/>
      <c r="CV53" s="417"/>
      <c r="CW53" s="417"/>
      <c r="CX53" s="416">
        <v>0</v>
      </c>
      <c r="CY53" s="420"/>
      <c r="CZ53" s="416"/>
      <c r="DA53" s="417"/>
      <c r="DB53" s="417"/>
      <c r="DC53" s="416">
        <v>0</v>
      </c>
      <c r="DD53" s="420"/>
      <c r="DE53" s="416"/>
      <c r="DF53" s="417"/>
      <c r="DG53" s="417"/>
      <c r="DH53" s="416">
        <v>0</v>
      </c>
      <c r="DI53" s="420"/>
      <c r="DJ53" s="416"/>
      <c r="DK53" s="417"/>
      <c r="DL53" s="417"/>
      <c r="DM53" s="416">
        <v>0</v>
      </c>
      <c r="DN53" s="420"/>
      <c r="DO53" s="416"/>
      <c r="DP53" s="417"/>
      <c r="DQ53" s="417"/>
      <c r="DR53" s="416">
        <v>0</v>
      </c>
      <c r="DS53" s="420"/>
      <c r="DT53" s="416"/>
      <c r="DU53" s="417"/>
      <c r="DV53" s="417"/>
      <c r="DW53" s="416">
        <v>0</v>
      </c>
      <c r="DX53" s="420"/>
      <c r="DY53" s="416"/>
      <c r="DZ53" s="417"/>
      <c r="EA53" s="417"/>
      <c r="EB53" s="416">
        <v>0</v>
      </c>
      <c r="EC53" s="420"/>
      <c r="ED53" s="416"/>
      <c r="EE53" s="417"/>
      <c r="EF53" s="417"/>
      <c r="EG53" s="416">
        <v>0</v>
      </c>
      <c r="EH53" s="420"/>
      <c r="EI53" s="416"/>
      <c r="EJ53" s="417"/>
      <c r="EK53" s="417"/>
      <c r="EL53" s="416">
        <f>SUM(CD53:EG53)</f>
        <v>0</v>
      </c>
      <c r="EM53" s="420"/>
      <c r="EN53" s="416"/>
      <c r="EO53" s="301"/>
    </row>
    <row r="54" spans="4:145" ht="12.75" hidden="1" customHeight="1" x14ac:dyDescent="0.35">
      <c r="D54" s="301" t="s">
        <v>358</v>
      </c>
      <c r="E54" s="313"/>
      <c r="F54" s="337"/>
      <c r="G54" s="428">
        <v>0</v>
      </c>
      <c r="H54" s="429"/>
      <c r="I54" s="416"/>
      <c r="J54" s="417"/>
      <c r="K54" s="430"/>
      <c r="L54" s="428">
        <v>0</v>
      </c>
      <c r="M54" s="429"/>
      <c r="N54" s="416"/>
      <c r="O54" s="417"/>
      <c r="P54" s="430"/>
      <c r="Q54" s="428">
        <v>0</v>
      </c>
      <c r="R54" s="429"/>
      <c r="S54" s="416"/>
      <c r="T54" s="417"/>
      <c r="U54" s="430"/>
      <c r="V54" s="428">
        <v>0</v>
      </c>
      <c r="W54" s="429"/>
      <c r="X54" s="416"/>
      <c r="Y54" s="417"/>
      <c r="Z54" s="430"/>
      <c r="AA54" s="428">
        <v>0</v>
      </c>
      <c r="AB54" s="429"/>
      <c r="AC54" s="416"/>
      <c r="AD54" s="417"/>
      <c r="AE54" s="430"/>
      <c r="AF54" s="428">
        <v>0</v>
      </c>
      <c r="AG54" s="429"/>
      <c r="AH54" s="416"/>
      <c r="AI54" s="417"/>
      <c r="AJ54" s="430"/>
      <c r="AK54" s="428">
        <v>0</v>
      </c>
      <c r="AL54" s="429"/>
      <c r="AM54" s="416"/>
      <c r="AN54" s="417"/>
      <c r="AO54" s="430"/>
      <c r="AP54" s="428">
        <v>0</v>
      </c>
      <c r="AQ54" s="429"/>
      <c r="AR54" s="416"/>
      <c r="AS54" s="417"/>
      <c r="AT54" s="430"/>
      <c r="AU54" s="428">
        <v>0</v>
      </c>
      <c r="AV54" s="429"/>
      <c r="AW54" s="416"/>
      <c r="AX54" s="417"/>
      <c r="AY54" s="430"/>
      <c r="AZ54" s="428">
        <v>0</v>
      </c>
      <c r="BA54" s="429"/>
      <c r="BB54" s="416"/>
      <c r="BC54" s="417"/>
      <c r="BD54" s="430"/>
      <c r="BE54" s="428">
        <v>0</v>
      </c>
      <c r="BF54" s="429"/>
      <c r="BG54" s="416"/>
      <c r="BH54" s="417"/>
      <c r="BI54" s="430"/>
      <c r="BJ54" s="428">
        <v>0</v>
      </c>
      <c r="BK54" s="429"/>
      <c r="BL54" s="416"/>
      <c r="BM54" s="417"/>
      <c r="BN54" s="430"/>
      <c r="BO54" s="428">
        <v>0</v>
      </c>
      <c r="BP54" s="429"/>
      <c r="BQ54" s="416"/>
      <c r="BR54" s="417"/>
      <c r="BS54" s="430"/>
      <c r="BT54" s="428">
        <f>SUM(L54:BO54)</f>
        <v>0</v>
      </c>
      <c r="BU54" s="429"/>
      <c r="BV54" s="416"/>
      <c r="BW54" s="417"/>
      <c r="BX54" s="430"/>
      <c r="BY54" s="428">
        <v>0</v>
      </c>
      <c r="BZ54" s="429"/>
      <c r="CA54" s="416"/>
      <c r="CB54" s="417"/>
      <c r="CC54" s="430"/>
      <c r="CD54" s="428">
        <v>0</v>
      </c>
      <c r="CE54" s="429"/>
      <c r="CF54" s="416"/>
      <c r="CG54" s="417"/>
      <c r="CH54" s="430"/>
      <c r="CI54" s="428">
        <v>0</v>
      </c>
      <c r="CJ54" s="429"/>
      <c r="CK54" s="416"/>
      <c r="CL54" s="417"/>
      <c r="CM54" s="430"/>
      <c r="CN54" s="428">
        <v>0</v>
      </c>
      <c r="CO54" s="429"/>
      <c r="CP54" s="416"/>
      <c r="CQ54" s="417"/>
      <c r="CR54" s="430"/>
      <c r="CS54" s="428">
        <v>0</v>
      </c>
      <c r="CT54" s="429"/>
      <c r="CU54" s="416"/>
      <c r="CV54" s="417"/>
      <c r="CW54" s="430"/>
      <c r="CX54" s="428">
        <v>0</v>
      </c>
      <c r="CY54" s="429"/>
      <c r="CZ54" s="416"/>
      <c r="DA54" s="417"/>
      <c r="DB54" s="430"/>
      <c r="DC54" s="428">
        <v>0</v>
      </c>
      <c r="DD54" s="429"/>
      <c r="DE54" s="416"/>
      <c r="DF54" s="417"/>
      <c r="DG54" s="430"/>
      <c r="DH54" s="428">
        <v>0</v>
      </c>
      <c r="DI54" s="429"/>
      <c r="DJ54" s="416"/>
      <c r="DK54" s="417"/>
      <c r="DL54" s="430"/>
      <c r="DM54" s="428">
        <v>0</v>
      </c>
      <c r="DN54" s="429"/>
      <c r="DO54" s="416"/>
      <c r="DP54" s="417"/>
      <c r="DQ54" s="430"/>
      <c r="DR54" s="428">
        <v>0</v>
      </c>
      <c r="DS54" s="429"/>
      <c r="DT54" s="416"/>
      <c r="DU54" s="417"/>
      <c r="DV54" s="430"/>
      <c r="DW54" s="428">
        <v>0</v>
      </c>
      <c r="DX54" s="429"/>
      <c r="DY54" s="416"/>
      <c r="DZ54" s="417"/>
      <c r="EA54" s="430"/>
      <c r="EB54" s="428">
        <v>0</v>
      </c>
      <c r="EC54" s="429"/>
      <c r="ED54" s="416"/>
      <c r="EE54" s="417"/>
      <c r="EF54" s="430"/>
      <c r="EG54" s="428">
        <v>0</v>
      </c>
      <c r="EH54" s="429"/>
      <c r="EI54" s="416"/>
      <c r="EJ54" s="417"/>
      <c r="EK54" s="430"/>
      <c r="EL54" s="428">
        <f>SUM(CD54:EG54)</f>
        <v>0</v>
      </c>
      <c r="EM54" s="429"/>
      <c r="EN54" s="416"/>
      <c r="EO54" s="301"/>
    </row>
    <row r="55" spans="4:145" ht="12.75" hidden="1" customHeight="1" x14ac:dyDescent="0.35">
      <c r="D55" s="301"/>
      <c r="E55" s="313"/>
      <c r="G55" s="416"/>
      <c r="H55" s="416"/>
      <c r="I55" s="416"/>
      <c r="J55" s="417"/>
      <c r="K55" s="416"/>
      <c r="L55" s="416"/>
      <c r="M55" s="416"/>
      <c r="N55" s="416"/>
      <c r="O55" s="417"/>
      <c r="P55" s="416"/>
      <c r="Q55" s="416"/>
      <c r="R55" s="416"/>
      <c r="S55" s="416"/>
      <c r="T55" s="417"/>
      <c r="U55" s="416"/>
      <c r="V55" s="416"/>
      <c r="W55" s="416"/>
      <c r="X55" s="416"/>
      <c r="Y55" s="417"/>
      <c r="Z55" s="416"/>
      <c r="AA55" s="416"/>
      <c r="AB55" s="416"/>
      <c r="AC55" s="416"/>
      <c r="AD55" s="417"/>
      <c r="AE55" s="416"/>
      <c r="AF55" s="416"/>
      <c r="AG55" s="416"/>
      <c r="AH55" s="416"/>
      <c r="AI55" s="417"/>
      <c r="AJ55" s="416"/>
      <c r="AK55" s="416"/>
      <c r="AL55" s="416"/>
      <c r="AM55" s="416"/>
      <c r="AN55" s="417"/>
      <c r="AO55" s="416"/>
      <c r="AP55" s="416"/>
      <c r="AQ55" s="416"/>
      <c r="AR55" s="416"/>
      <c r="AS55" s="417"/>
      <c r="AT55" s="416"/>
      <c r="AU55" s="416"/>
      <c r="AV55" s="416"/>
      <c r="AW55" s="416"/>
      <c r="AX55" s="417"/>
      <c r="AY55" s="416"/>
      <c r="AZ55" s="416"/>
      <c r="BA55" s="416"/>
      <c r="BB55" s="416"/>
      <c r="BC55" s="417"/>
      <c r="BD55" s="416"/>
      <c r="BE55" s="416"/>
      <c r="BF55" s="416"/>
      <c r="BG55" s="416"/>
      <c r="BH55" s="417"/>
      <c r="BI55" s="416"/>
      <c r="BJ55" s="416"/>
      <c r="BK55" s="416"/>
      <c r="BL55" s="416"/>
      <c r="BM55" s="417"/>
      <c r="BN55" s="416"/>
      <c r="BO55" s="416"/>
      <c r="BP55" s="416"/>
      <c r="BQ55" s="416"/>
      <c r="BR55" s="417"/>
      <c r="BS55" s="416"/>
      <c r="BT55" s="416"/>
      <c r="BU55" s="416"/>
      <c r="BV55" s="416"/>
      <c r="BW55" s="417"/>
      <c r="BX55" s="416"/>
      <c r="BY55" s="416"/>
      <c r="BZ55" s="416"/>
      <c r="CA55" s="416"/>
      <c r="CB55" s="417"/>
      <c r="CC55" s="416"/>
      <c r="CD55" s="416"/>
      <c r="CE55" s="416"/>
      <c r="CF55" s="416"/>
      <c r="CG55" s="417"/>
      <c r="CH55" s="416"/>
      <c r="CI55" s="416"/>
      <c r="CJ55" s="416"/>
      <c r="CK55" s="416"/>
      <c r="CL55" s="417"/>
      <c r="CM55" s="416"/>
      <c r="CN55" s="416"/>
      <c r="CO55" s="416"/>
      <c r="CP55" s="416"/>
      <c r="CQ55" s="417"/>
      <c r="CR55" s="416"/>
      <c r="CS55" s="416"/>
      <c r="CT55" s="416"/>
      <c r="CU55" s="416"/>
      <c r="CV55" s="417"/>
      <c r="CW55" s="416"/>
      <c r="CX55" s="416"/>
      <c r="CY55" s="416"/>
      <c r="CZ55" s="416"/>
      <c r="DA55" s="417"/>
      <c r="DB55" s="416"/>
      <c r="DC55" s="416"/>
      <c r="DD55" s="416"/>
      <c r="DE55" s="416"/>
      <c r="DF55" s="417"/>
      <c r="DG55" s="416"/>
      <c r="DH55" s="416"/>
      <c r="DI55" s="416"/>
      <c r="DJ55" s="416"/>
      <c r="DK55" s="417"/>
      <c r="DL55" s="416"/>
      <c r="DM55" s="416"/>
      <c r="DN55" s="416"/>
      <c r="DO55" s="416"/>
      <c r="DP55" s="417"/>
      <c r="DQ55" s="416"/>
      <c r="DR55" s="416"/>
      <c r="DS55" s="416"/>
      <c r="DT55" s="416"/>
      <c r="DU55" s="417"/>
      <c r="DV55" s="416"/>
      <c r="DW55" s="416"/>
      <c r="DX55" s="416"/>
      <c r="DY55" s="416"/>
      <c r="DZ55" s="417"/>
      <c r="EA55" s="416"/>
      <c r="EB55" s="416"/>
      <c r="EC55" s="416"/>
      <c r="ED55" s="416"/>
      <c r="EE55" s="417"/>
      <c r="EF55" s="416"/>
      <c r="EG55" s="416"/>
      <c r="EH55" s="416"/>
      <c r="EI55" s="416"/>
      <c r="EJ55" s="417"/>
      <c r="EK55" s="416"/>
      <c r="EL55" s="416"/>
      <c r="EM55" s="416"/>
      <c r="EN55" s="416"/>
      <c r="EO55" s="301"/>
    </row>
    <row r="56" spans="4:145" ht="12.75" hidden="1" customHeight="1" x14ac:dyDescent="0.35">
      <c r="D56" s="301" t="s">
        <v>471</v>
      </c>
      <c r="E56" s="313"/>
      <c r="G56" s="416">
        <v>0</v>
      </c>
      <c r="H56" s="416"/>
      <c r="I56" s="416"/>
      <c r="J56" s="417"/>
      <c r="K56" s="416"/>
      <c r="L56" s="416">
        <f>L57+L59</f>
        <v>0</v>
      </c>
      <c r="M56" s="416"/>
      <c r="N56" s="416"/>
      <c r="O56" s="417"/>
      <c r="P56" s="416"/>
      <c r="Q56" s="416">
        <f>Q57+Q59</f>
        <v>0</v>
      </c>
      <c r="R56" s="416"/>
      <c r="S56" s="416"/>
      <c r="T56" s="417"/>
      <c r="U56" s="416"/>
      <c r="V56" s="416">
        <f>V57+V59</f>
        <v>0</v>
      </c>
      <c r="W56" s="416"/>
      <c r="X56" s="416"/>
      <c r="Y56" s="417"/>
      <c r="Z56" s="416"/>
      <c r="AA56" s="416">
        <f>AA57+AA59</f>
        <v>0</v>
      </c>
      <c r="AB56" s="416"/>
      <c r="AC56" s="416"/>
      <c r="AD56" s="417"/>
      <c r="AE56" s="416"/>
      <c r="AF56" s="416">
        <f>AF57+AF59</f>
        <v>0</v>
      </c>
      <c r="AG56" s="416"/>
      <c r="AH56" s="416"/>
      <c r="AI56" s="417"/>
      <c r="AJ56" s="416"/>
      <c r="AK56" s="416">
        <f>AK57+AK59</f>
        <v>0</v>
      </c>
      <c r="AL56" s="416"/>
      <c r="AM56" s="416"/>
      <c r="AN56" s="417"/>
      <c r="AO56" s="416"/>
      <c r="AP56" s="416">
        <f>AP57+AP59</f>
        <v>0</v>
      </c>
      <c r="AQ56" s="416"/>
      <c r="AR56" s="416"/>
      <c r="AS56" s="417"/>
      <c r="AT56" s="416"/>
      <c r="AU56" s="416">
        <f>AU57+AU59</f>
        <v>0</v>
      </c>
      <c r="AV56" s="416"/>
      <c r="AW56" s="416"/>
      <c r="AX56" s="417"/>
      <c r="AY56" s="416"/>
      <c r="AZ56" s="416">
        <f>AZ57+AZ59</f>
        <v>0</v>
      </c>
      <c r="BA56" s="416"/>
      <c r="BB56" s="416"/>
      <c r="BC56" s="417"/>
      <c r="BD56" s="416"/>
      <c r="BE56" s="416">
        <f>BE57+BE59</f>
        <v>0</v>
      </c>
      <c r="BF56" s="416"/>
      <c r="BG56" s="416"/>
      <c r="BH56" s="417"/>
      <c r="BI56" s="416"/>
      <c r="BJ56" s="416">
        <f>BJ57+BJ59</f>
        <v>0</v>
      </c>
      <c r="BK56" s="416"/>
      <c r="BL56" s="416"/>
      <c r="BM56" s="417"/>
      <c r="BN56" s="416"/>
      <c r="BO56" s="416">
        <f>BO57+BO59</f>
        <v>0</v>
      </c>
      <c r="BP56" s="416"/>
      <c r="BQ56" s="416"/>
      <c r="BR56" s="417"/>
      <c r="BS56" s="416"/>
      <c r="BT56" s="416">
        <f>SUM(BT57:BT59)</f>
        <v>0</v>
      </c>
      <c r="BU56" s="416"/>
      <c r="BV56" s="416"/>
      <c r="BW56" s="417"/>
      <c r="BX56" s="416"/>
      <c r="BY56" s="416">
        <f>SUM(BY57:BY59)</f>
        <v>0</v>
      </c>
      <c r="BZ56" s="416"/>
      <c r="CA56" s="416"/>
      <c r="CB56" s="417"/>
      <c r="CC56" s="416"/>
      <c r="CD56" s="416">
        <f>CD57+CD59</f>
        <v>0</v>
      </c>
      <c r="CE56" s="416"/>
      <c r="CF56" s="416"/>
      <c r="CG56" s="417"/>
      <c r="CH56" s="416"/>
      <c r="CI56" s="416">
        <f>CI57+CI59</f>
        <v>0</v>
      </c>
      <c r="CJ56" s="416"/>
      <c r="CK56" s="416"/>
      <c r="CL56" s="417"/>
      <c r="CM56" s="416"/>
      <c r="CN56" s="416">
        <f>CN57+CN59</f>
        <v>0</v>
      </c>
      <c r="CO56" s="416"/>
      <c r="CP56" s="416"/>
      <c r="CQ56" s="417"/>
      <c r="CR56" s="416"/>
      <c r="CS56" s="416">
        <f>CS57+CS59</f>
        <v>0</v>
      </c>
      <c r="CT56" s="416"/>
      <c r="CU56" s="416"/>
      <c r="CV56" s="417"/>
      <c r="CW56" s="416"/>
      <c r="CX56" s="416">
        <f>CX57+CX59</f>
        <v>0</v>
      </c>
      <c r="CY56" s="416"/>
      <c r="CZ56" s="416"/>
      <c r="DA56" s="417"/>
      <c r="DB56" s="416"/>
      <c r="DC56" s="416">
        <f>DC57+DC59</f>
        <v>0</v>
      </c>
      <c r="DD56" s="416"/>
      <c r="DE56" s="416"/>
      <c r="DF56" s="417"/>
      <c r="DG56" s="416"/>
      <c r="DH56" s="416">
        <f>DH57+DH59</f>
        <v>0</v>
      </c>
      <c r="DI56" s="416"/>
      <c r="DJ56" s="416"/>
      <c r="DK56" s="417"/>
      <c r="DL56" s="416"/>
      <c r="DM56" s="416">
        <f>DM57+DM59</f>
        <v>0</v>
      </c>
      <c r="DN56" s="416"/>
      <c r="DO56" s="416"/>
      <c r="DP56" s="417"/>
      <c r="DQ56" s="416"/>
      <c r="DR56" s="416">
        <f>DR57+DR59</f>
        <v>0</v>
      </c>
      <c r="DS56" s="416"/>
      <c r="DT56" s="416"/>
      <c r="DU56" s="417"/>
      <c r="DV56" s="416"/>
      <c r="DW56" s="416">
        <f>DW57+DW59</f>
        <v>0</v>
      </c>
      <c r="DX56" s="416"/>
      <c r="DY56" s="416"/>
      <c r="DZ56" s="417"/>
      <c r="EA56" s="416"/>
      <c r="EB56" s="416">
        <f>EB57+EB59</f>
        <v>0</v>
      </c>
      <c r="EC56" s="416"/>
      <c r="ED56" s="416"/>
      <c r="EE56" s="417"/>
      <c r="EF56" s="416"/>
      <c r="EG56" s="416">
        <f>EG57+EG59</f>
        <v>0</v>
      </c>
      <c r="EH56" s="416"/>
      <c r="EI56" s="416"/>
      <c r="EJ56" s="417"/>
      <c r="EK56" s="416"/>
      <c r="EL56" s="416">
        <f>SUM(EL57:EL59)</f>
        <v>0</v>
      </c>
      <c r="EM56" s="416"/>
      <c r="EN56" s="416"/>
      <c r="EO56" s="301"/>
    </row>
    <row r="57" spans="4:145" ht="12.75" hidden="1" customHeight="1" x14ac:dyDescent="0.35">
      <c r="D57" s="301" t="s">
        <v>338</v>
      </c>
      <c r="E57" s="313"/>
      <c r="F57" s="320"/>
      <c r="G57" s="414">
        <v>0</v>
      </c>
      <c r="H57" s="415"/>
      <c r="I57" s="416"/>
      <c r="J57" s="417"/>
      <c r="K57" s="418"/>
      <c r="L57" s="414">
        <v>0</v>
      </c>
      <c r="M57" s="415"/>
      <c r="N57" s="416"/>
      <c r="O57" s="417"/>
      <c r="P57" s="418"/>
      <c r="Q57" s="414">
        <v>0</v>
      </c>
      <c r="R57" s="415"/>
      <c r="S57" s="416"/>
      <c r="T57" s="417"/>
      <c r="U57" s="418"/>
      <c r="V57" s="414">
        <v>0</v>
      </c>
      <c r="W57" s="415"/>
      <c r="X57" s="416"/>
      <c r="Y57" s="417"/>
      <c r="Z57" s="418"/>
      <c r="AA57" s="414">
        <v>0</v>
      </c>
      <c r="AB57" s="415"/>
      <c r="AC57" s="416"/>
      <c r="AD57" s="417"/>
      <c r="AE57" s="418"/>
      <c r="AF57" s="414">
        <v>0</v>
      </c>
      <c r="AG57" s="415"/>
      <c r="AH57" s="416"/>
      <c r="AI57" s="417"/>
      <c r="AJ57" s="418"/>
      <c r="AK57" s="414">
        <v>0</v>
      </c>
      <c r="AL57" s="415"/>
      <c r="AM57" s="416"/>
      <c r="AN57" s="417"/>
      <c r="AO57" s="418"/>
      <c r="AP57" s="414">
        <v>0</v>
      </c>
      <c r="AQ57" s="415"/>
      <c r="AR57" s="416"/>
      <c r="AS57" s="417"/>
      <c r="AT57" s="418"/>
      <c r="AU57" s="414">
        <v>0</v>
      </c>
      <c r="AV57" s="415"/>
      <c r="AW57" s="416"/>
      <c r="AX57" s="417"/>
      <c r="AY57" s="418"/>
      <c r="AZ57" s="414">
        <v>0</v>
      </c>
      <c r="BA57" s="415"/>
      <c r="BB57" s="416"/>
      <c r="BC57" s="417"/>
      <c r="BD57" s="418"/>
      <c r="BE57" s="414">
        <v>0</v>
      </c>
      <c r="BF57" s="415"/>
      <c r="BG57" s="416"/>
      <c r="BH57" s="417"/>
      <c r="BI57" s="418"/>
      <c r="BJ57" s="414">
        <v>0</v>
      </c>
      <c r="BK57" s="415"/>
      <c r="BL57" s="416"/>
      <c r="BM57" s="417"/>
      <c r="BN57" s="418"/>
      <c r="BO57" s="414">
        <v>0</v>
      </c>
      <c r="BP57" s="415"/>
      <c r="BQ57" s="416"/>
      <c r="BR57" s="417"/>
      <c r="BS57" s="418"/>
      <c r="BT57" s="414">
        <f>SUM(L57:BO57)</f>
        <v>0</v>
      </c>
      <c r="BU57" s="415"/>
      <c r="BV57" s="416"/>
      <c r="BW57" s="417"/>
      <c r="BX57" s="418"/>
      <c r="BY57" s="414">
        <v>0</v>
      </c>
      <c r="BZ57" s="415"/>
      <c r="CA57" s="416"/>
      <c r="CB57" s="417"/>
      <c r="CC57" s="418"/>
      <c r="CD57" s="414">
        <v>0</v>
      </c>
      <c r="CE57" s="415"/>
      <c r="CF57" s="416"/>
      <c r="CG57" s="417"/>
      <c r="CH57" s="418"/>
      <c r="CI57" s="414">
        <v>0</v>
      </c>
      <c r="CJ57" s="415"/>
      <c r="CK57" s="416"/>
      <c r="CL57" s="417"/>
      <c r="CM57" s="418"/>
      <c r="CN57" s="414">
        <v>0</v>
      </c>
      <c r="CO57" s="415"/>
      <c r="CP57" s="416"/>
      <c r="CQ57" s="417"/>
      <c r="CR57" s="418"/>
      <c r="CS57" s="414">
        <v>0</v>
      </c>
      <c r="CT57" s="415"/>
      <c r="CU57" s="416"/>
      <c r="CV57" s="417"/>
      <c r="CW57" s="418"/>
      <c r="CX57" s="414">
        <v>0</v>
      </c>
      <c r="CY57" s="415"/>
      <c r="CZ57" s="416"/>
      <c r="DA57" s="417"/>
      <c r="DB57" s="418"/>
      <c r="DC57" s="414">
        <v>0</v>
      </c>
      <c r="DD57" s="415"/>
      <c r="DE57" s="416"/>
      <c r="DF57" s="417"/>
      <c r="DG57" s="418"/>
      <c r="DH57" s="414">
        <v>0</v>
      </c>
      <c r="DI57" s="415"/>
      <c r="DJ57" s="416"/>
      <c r="DK57" s="417"/>
      <c r="DL57" s="418"/>
      <c r="DM57" s="414">
        <v>0</v>
      </c>
      <c r="DN57" s="415"/>
      <c r="DO57" s="416"/>
      <c r="DP57" s="417"/>
      <c r="DQ57" s="418"/>
      <c r="DR57" s="414">
        <v>0</v>
      </c>
      <c r="DS57" s="415"/>
      <c r="DT57" s="416"/>
      <c r="DU57" s="417"/>
      <c r="DV57" s="418"/>
      <c r="DW57" s="414">
        <v>0</v>
      </c>
      <c r="DX57" s="415"/>
      <c r="DY57" s="416"/>
      <c r="DZ57" s="417"/>
      <c r="EA57" s="418"/>
      <c r="EB57" s="414">
        <v>0</v>
      </c>
      <c r="EC57" s="415"/>
      <c r="ED57" s="416"/>
      <c r="EE57" s="417"/>
      <c r="EF57" s="418"/>
      <c r="EG57" s="414">
        <v>0</v>
      </c>
      <c r="EH57" s="415"/>
      <c r="EI57" s="416"/>
      <c r="EJ57" s="417"/>
      <c r="EK57" s="418"/>
      <c r="EL57" s="414">
        <f>SUM(CD57:EG57)</f>
        <v>0</v>
      </c>
      <c r="EM57" s="415"/>
      <c r="EN57" s="416"/>
      <c r="EO57" s="301"/>
    </row>
    <row r="58" spans="4:145" ht="12.75" hidden="1" customHeight="1" x14ac:dyDescent="0.35">
      <c r="D58" s="301" t="s">
        <v>341</v>
      </c>
      <c r="E58" s="313"/>
      <c r="F58" s="313"/>
      <c r="G58" s="416">
        <v>0</v>
      </c>
      <c r="H58" s="420"/>
      <c r="I58" s="416"/>
      <c r="J58" s="417"/>
      <c r="K58" s="417"/>
      <c r="L58" s="416">
        <v>0</v>
      </c>
      <c r="M58" s="420"/>
      <c r="N58" s="416"/>
      <c r="O58" s="417"/>
      <c r="P58" s="417"/>
      <c r="Q58" s="416">
        <v>0</v>
      </c>
      <c r="R58" s="420"/>
      <c r="S58" s="416"/>
      <c r="T58" s="417"/>
      <c r="U58" s="417"/>
      <c r="V58" s="416">
        <v>0</v>
      </c>
      <c r="W58" s="420"/>
      <c r="X58" s="416"/>
      <c r="Y58" s="417"/>
      <c r="Z58" s="417"/>
      <c r="AA58" s="416">
        <v>0</v>
      </c>
      <c r="AB58" s="420"/>
      <c r="AC58" s="416"/>
      <c r="AD58" s="417"/>
      <c r="AE58" s="417"/>
      <c r="AF58" s="416">
        <v>0</v>
      </c>
      <c r="AG58" s="420"/>
      <c r="AH58" s="416"/>
      <c r="AI58" s="417"/>
      <c r="AJ58" s="417"/>
      <c r="AK58" s="416">
        <v>0</v>
      </c>
      <c r="AL58" s="420"/>
      <c r="AM58" s="416"/>
      <c r="AN58" s="417"/>
      <c r="AO58" s="417"/>
      <c r="AP58" s="416">
        <v>0</v>
      </c>
      <c r="AQ58" s="420"/>
      <c r="AR58" s="416"/>
      <c r="AS58" s="417"/>
      <c r="AT58" s="417"/>
      <c r="AU58" s="416">
        <v>0</v>
      </c>
      <c r="AV58" s="420"/>
      <c r="AW58" s="416"/>
      <c r="AX58" s="417"/>
      <c r="AY58" s="417"/>
      <c r="AZ58" s="416">
        <v>0</v>
      </c>
      <c r="BA58" s="420"/>
      <c r="BB58" s="416"/>
      <c r="BC58" s="417"/>
      <c r="BD58" s="417"/>
      <c r="BE58" s="416">
        <v>0</v>
      </c>
      <c r="BF58" s="420"/>
      <c r="BG58" s="416"/>
      <c r="BH58" s="417"/>
      <c r="BI58" s="417"/>
      <c r="BJ58" s="416">
        <v>0</v>
      </c>
      <c r="BK58" s="420"/>
      <c r="BL58" s="416"/>
      <c r="BM58" s="417"/>
      <c r="BN58" s="417"/>
      <c r="BO58" s="416">
        <v>0</v>
      </c>
      <c r="BP58" s="420"/>
      <c r="BQ58" s="416"/>
      <c r="BR58" s="417"/>
      <c r="BS58" s="417"/>
      <c r="BT58" s="416">
        <f>SUM(L58:BO58)</f>
        <v>0</v>
      </c>
      <c r="BU58" s="420"/>
      <c r="BV58" s="416"/>
      <c r="BW58" s="417"/>
      <c r="BX58" s="417"/>
      <c r="BY58" s="416">
        <v>0</v>
      </c>
      <c r="BZ58" s="420"/>
      <c r="CA58" s="416"/>
      <c r="CB58" s="417"/>
      <c r="CC58" s="417"/>
      <c r="CD58" s="416">
        <v>0</v>
      </c>
      <c r="CE58" s="420"/>
      <c r="CF58" s="416"/>
      <c r="CG58" s="417"/>
      <c r="CH58" s="417"/>
      <c r="CI58" s="416">
        <v>0</v>
      </c>
      <c r="CJ58" s="420"/>
      <c r="CK58" s="416"/>
      <c r="CL58" s="417"/>
      <c r="CM58" s="417"/>
      <c r="CN58" s="416">
        <v>0</v>
      </c>
      <c r="CO58" s="420"/>
      <c r="CP58" s="416"/>
      <c r="CQ58" s="417"/>
      <c r="CR58" s="417"/>
      <c r="CS58" s="416">
        <v>0</v>
      </c>
      <c r="CT58" s="420"/>
      <c r="CU58" s="416"/>
      <c r="CV58" s="417"/>
      <c r="CW58" s="417"/>
      <c r="CX58" s="416">
        <v>0</v>
      </c>
      <c r="CY58" s="420"/>
      <c r="CZ58" s="416"/>
      <c r="DA58" s="417"/>
      <c r="DB58" s="417"/>
      <c r="DC58" s="416">
        <v>0</v>
      </c>
      <c r="DD58" s="420"/>
      <c r="DE58" s="416"/>
      <c r="DF58" s="417"/>
      <c r="DG58" s="417"/>
      <c r="DH58" s="416">
        <v>0</v>
      </c>
      <c r="DI58" s="420"/>
      <c r="DJ58" s="416"/>
      <c r="DK58" s="417"/>
      <c r="DL58" s="417"/>
      <c r="DM58" s="416">
        <v>0</v>
      </c>
      <c r="DN58" s="420"/>
      <c r="DO58" s="416"/>
      <c r="DP58" s="417"/>
      <c r="DQ58" s="417"/>
      <c r="DR58" s="416">
        <v>0</v>
      </c>
      <c r="DS58" s="420"/>
      <c r="DT58" s="416"/>
      <c r="DU58" s="417"/>
      <c r="DV58" s="417"/>
      <c r="DW58" s="416">
        <v>0</v>
      </c>
      <c r="DX58" s="420"/>
      <c r="DY58" s="416"/>
      <c r="DZ58" s="417"/>
      <c r="EA58" s="417"/>
      <c r="EB58" s="416">
        <v>0</v>
      </c>
      <c r="EC58" s="420"/>
      <c r="ED58" s="416"/>
      <c r="EE58" s="417"/>
      <c r="EF58" s="417"/>
      <c r="EG58" s="416">
        <v>0</v>
      </c>
      <c r="EH58" s="420"/>
      <c r="EI58" s="416"/>
      <c r="EJ58" s="417"/>
      <c r="EK58" s="417"/>
      <c r="EL58" s="416">
        <f>SUM(CD58:EG58)</f>
        <v>0</v>
      </c>
      <c r="EM58" s="420"/>
      <c r="EN58" s="416"/>
      <c r="EO58" s="301"/>
    </row>
    <row r="59" spans="4:145" ht="12.75" hidden="1" customHeight="1" x14ac:dyDescent="0.35">
      <c r="D59" s="301" t="s">
        <v>358</v>
      </c>
      <c r="E59" s="313"/>
      <c r="F59" s="337"/>
      <c r="G59" s="428">
        <v>0</v>
      </c>
      <c r="H59" s="429"/>
      <c r="I59" s="416"/>
      <c r="J59" s="417"/>
      <c r="K59" s="430"/>
      <c r="L59" s="428">
        <v>0</v>
      </c>
      <c r="M59" s="429"/>
      <c r="N59" s="416"/>
      <c r="O59" s="417"/>
      <c r="P59" s="430"/>
      <c r="Q59" s="428">
        <v>0</v>
      </c>
      <c r="R59" s="429"/>
      <c r="S59" s="416"/>
      <c r="T59" s="417"/>
      <c r="U59" s="430"/>
      <c r="V59" s="428">
        <v>0</v>
      </c>
      <c r="W59" s="429"/>
      <c r="X59" s="416"/>
      <c r="Y59" s="417"/>
      <c r="Z59" s="430"/>
      <c r="AA59" s="428">
        <v>0</v>
      </c>
      <c r="AB59" s="429"/>
      <c r="AC59" s="416"/>
      <c r="AD59" s="417"/>
      <c r="AE59" s="430"/>
      <c r="AF59" s="428">
        <v>0</v>
      </c>
      <c r="AG59" s="429"/>
      <c r="AH59" s="416"/>
      <c r="AI59" s="417"/>
      <c r="AJ59" s="430"/>
      <c r="AK59" s="428">
        <v>0</v>
      </c>
      <c r="AL59" s="429"/>
      <c r="AM59" s="416"/>
      <c r="AN59" s="417"/>
      <c r="AO59" s="430"/>
      <c r="AP59" s="428">
        <v>0</v>
      </c>
      <c r="AQ59" s="429"/>
      <c r="AR59" s="416"/>
      <c r="AS59" s="417"/>
      <c r="AT59" s="430"/>
      <c r="AU59" s="428">
        <v>0</v>
      </c>
      <c r="AV59" s="429"/>
      <c r="AW59" s="416"/>
      <c r="AX59" s="417"/>
      <c r="AY59" s="430"/>
      <c r="AZ59" s="428">
        <v>0</v>
      </c>
      <c r="BA59" s="429"/>
      <c r="BB59" s="416"/>
      <c r="BC59" s="417"/>
      <c r="BD59" s="430"/>
      <c r="BE59" s="428">
        <v>0</v>
      </c>
      <c r="BF59" s="429"/>
      <c r="BG59" s="416"/>
      <c r="BH59" s="417"/>
      <c r="BI59" s="430"/>
      <c r="BJ59" s="428">
        <v>0</v>
      </c>
      <c r="BK59" s="429"/>
      <c r="BL59" s="416"/>
      <c r="BM59" s="417"/>
      <c r="BN59" s="430"/>
      <c r="BO59" s="428">
        <v>0</v>
      </c>
      <c r="BP59" s="429"/>
      <c r="BQ59" s="416"/>
      <c r="BR59" s="417"/>
      <c r="BS59" s="430"/>
      <c r="BT59" s="428">
        <f>SUM(L59:BO59)</f>
        <v>0</v>
      </c>
      <c r="BU59" s="429"/>
      <c r="BV59" s="416"/>
      <c r="BW59" s="417"/>
      <c r="BX59" s="430"/>
      <c r="BY59" s="428">
        <v>0</v>
      </c>
      <c r="BZ59" s="429"/>
      <c r="CA59" s="416"/>
      <c r="CB59" s="417"/>
      <c r="CC59" s="430"/>
      <c r="CD59" s="428">
        <v>0</v>
      </c>
      <c r="CE59" s="429"/>
      <c r="CF59" s="416"/>
      <c r="CG59" s="417"/>
      <c r="CH59" s="430"/>
      <c r="CI59" s="428">
        <v>0</v>
      </c>
      <c r="CJ59" s="429"/>
      <c r="CK59" s="416"/>
      <c r="CL59" s="417"/>
      <c r="CM59" s="430"/>
      <c r="CN59" s="428">
        <v>0</v>
      </c>
      <c r="CO59" s="429"/>
      <c r="CP59" s="416"/>
      <c r="CQ59" s="417"/>
      <c r="CR59" s="430"/>
      <c r="CS59" s="428">
        <v>0</v>
      </c>
      <c r="CT59" s="429"/>
      <c r="CU59" s="416"/>
      <c r="CV59" s="417"/>
      <c r="CW59" s="430"/>
      <c r="CX59" s="428">
        <v>0</v>
      </c>
      <c r="CY59" s="429"/>
      <c r="CZ59" s="416"/>
      <c r="DA59" s="417"/>
      <c r="DB59" s="430"/>
      <c r="DC59" s="428">
        <v>0</v>
      </c>
      <c r="DD59" s="429"/>
      <c r="DE59" s="416"/>
      <c r="DF59" s="417"/>
      <c r="DG59" s="430"/>
      <c r="DH59" s="428">
        <v>0</v>
      </c>
      <c r="DI59" s="429"/>
      <c r="DJ59" s="416"/>
      <c r="DK59" s="417"/>
      <c r="DL59" s="430"/>
      <c r="DM59" s="428">
        <v>0</v>
      </c>
      <c r="DN59" s="429"/>
      <c r="DO59" s="416"/>
      <c r="DP59" s="417"/>
      <c r="DQ59" s="430"/>
      <c r="DR59" s="428">
        <v>0</v>
      </c>
      <c r="DS59" s="429"/>
      <c r="DT59" s="416"/>
      <c r="DU59" s="417"/>
      <c r="DV59" s="430"/>
      <c r="DW59" s="428">
        <v>0</v>
      </c>
      <c r="DX59" s="429"/>
      <c r="DY59" s="416"/>
      <c r="DZ59" s="417"/>
      <c r="EA59" s="430"/>
      <c r="EB59" s="428">
        <v>0</v>
      </c>
      <c r="EC59" s="429"/>
      <c r="ED59" s="416"/>
      <c r="EE59" s="417"/>
      <c r="EF59" s="430"/>
      <c r="EG59" s="428">
        <v>0</v>
      </c>
      <c r="EH59" s="429"/>
      <c r="EI59" s="416"/>
      <c r="EJ59" s="417"/>
      <c r="EK59" s="430"/>
      <c r="EL59" s="428">
        <f>SUM(CD59:EG59)</f>
        <v>0</v>
      </c>
      <c r="EM59" s="429"/>
      <c r="EN59" s="416"/>
      <c r="EO59" s="301"/>
    </row>
    <row r="60" spans="4:145" ht="12.75" hidden="1" customHeight="1" x14ac:dyDescent="0.35">
      <c r="D60" s="301"/>
      <c r="E60" s="313"/>
      <c r="G60" s="416"/>
      <c r="H60" s="416"/>
      <c r="I60" s="416"/>
      <c r="J60" s="417"/>
      <c r="K60" s="416"/>
      <c r="L60" s="416"/>
      <c r="M60" s="416"/>
      <c r="N60" s="416"/>
      <c r="O60" s="417"/>
      <c r="P60" s="416"/>
      <c r="Q60" s="416"/>
      <c r="R60" s="416"/>
      <c r="S60" s="416"/>
      <c r="T60" s="417"/>
      <c r="U60" s="416"/>
      <c r="V60" s="416"/>
      <c r="W60" s="416"/>
      <c r="X60" s="416"/>
      <c r="Y60" s="417"/>
      <c r="Z60" s="416"/>
      <c r="AA60" s="416"/>
      <c r="AB60" s="416"/>
      <c r="AC60" s="416"/>
      <c r="AD60" s="417"/>
      <c r="AE60" s="416"/>
      <c r="AF60" s="416"/>
      <c r="AG60" s="416"/>
      <c r="AH60" s="416"/>
      <c r="AI60" s="417"/>
      <c r="AJ60" s="416"/>
      <c r="AK60" s="416"/>
      <c r="AL60" s="416"/>
      <c r="AM60" s="416"/>
      <c r="AN60" s="417"/>
      <c r="AO60" s="416"/>
      <c r="AP60" s="416"/>
      <c r="AQ60" s="416"/>
      <c r="AR60" s="416"/>
      <c r="AS60" s="417"/>
      <c r="AT60" s="416"/>
      <c r="AU60" s="416"/>
      <c r="AV60" s="416"/>
      <c r="AW60" s="416"/>
      <c r="AX60" s="417"/>
      <c r="AY60" s="416"/>
      <c r="AZ60" s="416"/>
      <c r="BA60" s="416"/>
      <c r="BB60" s="416"/>
      <c r="BC60" s="417"/>
      <c r="BD60" s="416"/>
      <c r="BE60" s="416"/>
      <c r="BF60" s="416"/>
      <c r="BG60" s="416"/>
      <c r="BH60" s="417"/>
      <c r="BI60" s="416"/>
      <c r="BJ60" s="416"/>
      <c r="BK60" s="416"/>
      <c r="BL60" s="416"/>
      <c r="BM60" s="417"/>
      <c r="BN60" s="416"/>
      <c r="BO60" s="416"/>
      <c r="BP60" s="416"/>
      <c r="BQ60" s="416"/>
      <c r="BR60" s="417"/>
      <c r="BS60" s="416"/>
      <c r="BT60" s="416"/>
      <c r="BU60" s="416"/>
      <c r="BV60" s="416"/>
      <c r="BW60" s="417"/>
      <c r="BX60" s="416"/>
      <c r="BY60" s="416"/>
      <c r="BZ60" s="416"/>
      <c r="CA60" s="416"/>
      <c r="CB60" s="417"/>
      <c r="CC60" s="416"/>
      <c r="CD60" s="416"/>
      <c r="CE60" s="416"/>
      <c r="CF60" s="416"/>
      <c r="CG60" s="417"/>
      <c r="CH60" s="416"/>
      <c r="CI60" s="416"/>
      <c r="CJ60" s="416"/>
      <c r="CK60" s="416"/>
      <c r="CL60" s="417"/>
      <c r="CM60" s="416"/>
      <c r="CN60" s="416"/>
      <c r="CO60" s="416"/>
      <c r="CP60" s="416"/>
      <c r="CQ60" s="417"/>
      <c r="CR60" s="416"/>
      <c r="CS60" s="416"/>
      <c r="CT60" s="416"/>
      <c r="CU60" s="416"/>
      <c r="CV60" s="417"/>
      <c r="CW60" s="416"/>
      <c r="CX60" s="416"/>
      <c r="CY60" s="416"/>
      <c r="CZ60" s="416"/>
      <c r="DA60" s="417"/>
      <c r="DB60" s="416"/>
      <c r="DC60" s="416"/>
      <c r="DD60" s="416"/>
      <c r="DE60" s="416"/>
      <c r="DF60" s="417"/>
      <c r="DG60" s="416"/>
      <c r="DH60" s="416"/>
      <c r="DI60" s="416"/>
      <c r="DJ60" s="416"/>
      <c r="DK60" s="417"/>
      <c r="DL60" s="416"/>
      <c r="DM60" s="416"/>
      <c r="DN60" s="416"/>
      <c r="DO60" s="416"/>
      <c r="DP60" s="417"/>
      <c r="DQ60" s="416"/>
      <c r="DR60" s="416"/>
      <c r="DS60" s="416"/>
      <c r="DT60" s="416"/>
      <c r="DU60" s="417"/>
      <c r="DV60" s="416"/>
      <c r="DW60" s="416"/>
      <c r="DX60" s="416"/>
      <c r="DY60" s="416"/>
      <c r="DZ60" s="417"/>
      <c r="EA60" s="416"/>
      <c r="EB60" s="416"/>
      <c r="EC60" s="416"/>
      <c r="ED60" s="416"/>
      <c r="EE60" s="417"/>
      <c r="EF60" s="416"/>
      <c r="EG60" s="416"/>
      <c r="EH60" s="416"/>
      <c r="EI60" s="416"/>
      <c r="EJ60" s="417"/>
      <c r="EK60" s="416"/>
      <c r="EL60" s="416"/>
      <c r="EM60" s="416"/>
      <c r="EN60" s="416"/>
      <c r="EO60" s="301"/>
    </row>
    <row r="61" spans="4:145" ht="12.75" hidden="1" customHeight="1" x14ac:dyDescent="0.35">
      <c r="D61" s="301" t="s">
        <v>472</v>
      </c>
      <c r="E61" s="313"/>
      <c r="G61" s="416">
        <v>0</v>
      </c>
      <c r="H61" s="416"/>
      <c r="I61" s="416"/>
      <c r="J61" s="417"/>
      <c r="K61" s="416"/>
      <c r="L61" s="416">
        <f>L62+L64</f>
        <v>0</v>
      </c>
      <c r="M61" s="416"/>
      <c r="N61" s="416"/>
      <c r="O61" s="417"/>
      <c r="P61" s="416"/>
      <c r="Q61" s="416">
        <f>Q62+Q64</f>
        <v>0</v>
      </c>
      <c r="R61" s="416"/>
      <c r="S61" s="416"/>
      <c r="T61" s="417"/>
      <c r="U61" s="416"/>
      <c r="V61" s="416">
        <f>V62+V64</f>
        <v>0</v>
      </c>
      <c r="W61" s="416"/>
      <c r="X61" s="416"/>
      <c r="Y61" s="417"/>
      <c r="Z61" s="416"/>
      <c r="AA61" s="416">
        <f>AA62+AA64</f>
        <v>0</v>
      </c>
      <c r="AB61" s="416"/>
      <c r="AC61" s="416"/>
      <c r="AD61" s="417"/>
      <c r="AE61" s="416"/>
      <c r="AF61" s="416">
        <f>AF62+AF64</f>
        <v>0</v>
      </c>
      <c r="AG61" s="416"/>
      <c r="AH61" s="416"/>
      <c r="AI61" s="417"/>
      <c r="AJ61" s="416"/>
      <c r="AK61" s="416">
        <f>AK62+AK64</f>
        <v>0</v>
      </c>
      <c r="AL61" s="416"/>
      <c r="AM61" s="416"/>
      <c r="AN61" s="417"/>
      <c r="AO61" s="416"/>
      <c r="AP61" s="416">
        <f>AP62+AP64</f>
        <v>0</v>
      </c>
      <c r="AQ61" s="416"/>
      <c r="AR61" s="416"/>
      <c r="AS61" s="417"/>
      <c r="AT61" s="416"/>
      <c r="AU61" s="416">
        <f>AU62+AU64</f>
        <v>0</v>
      </c>
      <c r="AV61" s="416"/>
      <c r="AW61" s="416"/>
      <c r="AX61" s="417"/>
      <c r="AY61" s="416"/>
      <c r="AZ61" s="416">
        <f>AZ62+AZ64</f>
        <v>0</v>
      </c>
      <c r="BA61" s="416"/>
      <c r="BB61" s="416"/>
      <c r="BC61" s="417"/>
      <c r="BD61" s="416"/>
      <c r="BE61" s="416">
        <f>BE62+BE64</f>
        <v>0</v>
      </c>
      <c r="BF61" s="416"/>
      <c r="BG61" s="416"/>
      <c r="BH61" s="417"/>
      <c r="BI61" s="416"/>
      <c r="BJ61" s="416">
        <f>BJ62+BJ64</f>
        <v>0</v>
      </c>
      <c r="BK61" s="416"/>
      <c r="BL61" s="416"/>
      <c r="BM61" s="417"/>
      <c r="BN61" s="416"/>
      <c r="BO61" s="416">
        <f>BO62+BO64</f>
        <v>0</v>
      </c>
      <c r="BP61" s="416"/>
      <c r="BQ61" s="416"/>
      <c r="BR61" s="417"/>
      <c r="BS61" s="416"/>
      <c r="BT61" s="416">
        <f>SUM(BT62:BT64)</f>
        <v>0</v>
      </c>
      <c r="BU61" s="416"/>
      <c r="BV61" s="416"/>
      <c r="BW61" s="417"/>
      <c r="BX61" s="416"/>
      <c r="BY61" s="416">
        <f>SUM(BY62:BY64)</f>
        <v>0</v>
      </c>
      <c r="BZ61" s="416"/>
      <c r="CA61" s="416"/>
      <c r="CB61" s="417"/>
      <c r="CC61" s="416"/>
      <c r="CD61" s="416">
        <f>CD62+CD64</f>
        <v>0</v>
      </c>
      <c r="CE61" s="416"/>
      <c r="CF61" s="416"/>
      <c r="CG61" s="417"/>
      <c r="CH61" s="416"/>
      <c r="CI61" s="416">
        <f>CI62+CI64</f>
        <v>0</v>
      </c>
      <c r="CJ61" s="416"/>
      <c r="CK61" s="416"/>
      <c r="CL61" s="417"/>
      <c r="CM61" s="416"/>
      <c r="CN61" s="416">
        <f>CN62+CN64</f>
        <v>0</v>
      </c>
      <c r="CO61" s="416"/>
      <c r="CP61" s="416"/>
      <c r="CQ61" s="417"/>
      <c r="CR61" s="416"/>
      <c r="CS61" s="416">
        <f>CS62+CS64</f>
        <v>0</v>
      </c>
      <c r="CT61" s="416"/>
      <c r="CU61" s="416"/>
      <c r="CV61" s="417"/>
      <c r="CW61" s="416"/>
      <c r="CX61" s="416">
        <f>CX62+CX64</f>
        <v>0</v>
      </c>
      <c r="CY61" s="416"/>
      <c r="CZ61" s="416"/>
      <c r="DA61" s="417"/>
      <c r="DB61" s="416"/>
      <c r="DC61" s="416">
        <f>DC62+DC64</f>
        <v>0</v>
      </c>
      <c r="DD61" s="416"/>
      <c r="DE61" s="416"/>
      <c r="DF61" s="417"/>
      <c r="DG61" s="416"/>
      <c r="DH61" s="416">
        <f>DH62+DH64</f>
        <v>0</v>
      </c>
      <c r="DI61" s="416"/>
      <c r="DJ61" s="416"/>
      <c r="DK61" s="417"/>
      <c r="DL61" s="416"/>
      <c r="DM61" s="416">
        <f>DM62+DM64</f>
        <v>0</v>
      </c>
      <c r="DN61" s="416"/>
      <c r="DO61" s="416"/>
      <c r="DP61" s="417"/>
      <c r="DQ61" s="416"/>
      <c r="DR61" s="416">
        <f>DR62+DR64</f>
        <v>0</v>
      </c>
      <c r="DS61" s="416"/>
      <c r="DT61" s="416"/>
      <c r="DU61" s="417"/>
      <c r="DV61" s="416"/>
      <c r="DW61" s="416">
        <f>DW62+DW64</f>
        <v>0</v>
      </c>
      <c r="DX61" s="416"/>
      <c r="DY61" s="416"/>
      <c r="DZ61" s="417"/>
      <c r="EA61" s="416"/>
      <c r="EB61" s="416">
        <f>EB62+EB64</f>
        <v>0</v>
      </c>
      <c r="EC61" s="416"/>
      <c r="ED61" s="416"/>
      <c r="EE61" s="417"/>
      <c r="EF61" s="416"/>
      <c r="EG61" s="416">
        <f>EG62+EG64</f>
        <v>0</v>
      </c>
      <c r="EH61" s="416"/>
      <c r="EI61" s="416"/>
      <c r="EJ61" s="417"/>
      <c r="EK61" s="416"/>
      <c r="EL61" s="416">
        <f>SUM(EL62:EL64)</f>
        <v>0</v>
      </c>
      <c r="EM61" s="416"/>
      <c r="EN61" s="416"/>
      <c r="EO61" s="301"/>
    </row>
    <row r="62" spans="4:145" ht="12.75" hidden="1" customHeight="1" x14ac:dyDescent="0.35">
      <c r="D62" s="301" t="s">
        <v>338</v>
      </c>
      <c r="E62" s="313"/>
      <c r="F62" s="320"/>
      <c r="G62" s="414">
        <v>0</v>
      </c>
      <c r="H62" s="415"/>
      <c r="I62" s="416"/>
      <c r="J62" s="417"/>
      <c r="K62" s="418"/>
      <c r="L62" s="414">
        <v>0</v>
      </c>
      <c r="M62" s="415"/>
      <c r="N62" s="416"/>
      <c r="O62" s="417"/>
      <c r="P62" s="418"/>
      <c r="Q62" s="414">
        <v>0</v>
      </c>
      <c r="R62" s="415"/>
      <c r="S62" s="416"/>
      <c r="T62" s="417"/>
      <c r="U62" s="418"/>
      <c r="V62" s="414">
        <v>0</v>
      </c>
      <c r="W62" s="415"/>
      <c r="X62" s="416"/>
      <c r="Y62" s="417"/>
      <c r="Z62" s="418"/>
      <c r="AA62" s="414">
        <v>0</v>
      </c>
      <c r="AB62" s="415"/>
      <c r="AC62" s="416"/>
      <c r="AD62" s="417"/>
      <c r="AE62" s="418"/>
      <c r="AF62" s="414">
        <v>0</v>
      </c>
      <c r="AG62" s="415"/>
      <c r="AH62" s="416"/>
      <c r="AI62" s="417"/>
      <c r="AJ62" s="418"/>
      <c r="AK62" s="414">
        <v>0</v>
      </c>
      <c r="AL62" s="415"/>
      <c r="AM62" s="416"/>
      <c r="AN62" s="417"/>
      <c r="AO62" s="418"/>
      <c r="AP62" s="414">
        <v>0</v>
      </c>
      <c r="AQ62" s="415"/>
      <c r="AR62" s="416"/>
      <c r="AS62" s="417"/>
      <c r="AT62" s="418"/>
      <c r="AU62" s="414">
        <v>0</v>
      </c>
      <c r="AV62" s="415"/>
      <c r="AW62" s="416"/>
      <c r="AX62" s="417"/>
      <c r="AY62" s="418"/>
      <c r="AZ62" s="414">
        <v>0</v>
      </c>
      <c r="BA62" s="415"/>
      <c r="BB62" s="416"/>
      <c r="BC62" s="417"/>
      <c r="BD62" s="418"/>
      <c r="BE62" s="414">
        <v>0</v>
      </c>
      <c r="BF62" s="415"/>
      <c r="BG62" s="416"/>
      <c r="BH62" s="417"/>
      <c r="BI62" s="418"/>
      <c r="BJ62" s="414">
        <v>0</v>
      </c>
      <c r="BK62" s="415"/>
      <c r="BL62" s="416"/>
      <c r="BM62" s="417"/>
      <c r="BN62" s="418"/>
      <c r="BO62" s="414">
        <v>0</v>
      </c>
      <c r="BP62" s="415"/>
      <c r="BQ62" s="416"/>
      <c r="BR62" s="417"/>
      <c r="BS62" s="418"/>
      <c r="BT62" s="414">
        <f>SUM(L62:BO62)</f>
        <v>0</v>
      </c>
      <c r="BU62" s="415"/>
      <c r="BV62" s="416"/>
      <c r="BW62" s="417"/>
      <c r="BX62" s="418"/>
      <c r="BY62" s="414">
        <v>0</v>
      </c>
      <c r="BZ62" s="415"/>
      <c r="CA62" s="416"/>
      <c r="CB62" s="417"/>
      <c r="CC62" s="418"/>
      <c r="CD62" s="414">
        <v>0</v>
      </c>
      <c r="CE62" s="415"/>
      <c r="CF62" s="416"/>
      <c r="CG62" s="417"/>
      <c r="CH62" s="418"/>
      <c r="CI62" s="414">
        <v>0</v>
      </c>
      <c r="CJ62" s="415"/>
      <c r="CK62" s="416"/>
      <c r="CL62" s="417"/>
      <c r="CM62" s="418"/>
      <c r="CN62" s="414">
        <v>0</v>
      </c>
      <c r="CO62" s="415"/>
      <c r="CP62" s="416"/>
      <c r="CQ62" s="417"/>
      <c r="CR62" s="418"/>
      <c r="CS62" s="414">
        <v>0</v>
      </c>
      <c r="CT62" s="415"/>
      <c r="CU62" s="416"/>
      <c r="CV62" s="417"/>
      <c r="CW62" s="418"/>
      <c r="CX62" s="414">
        <v>0</v>
      </c>
      <c r="CY62" s="415"/>
      <c r="CZ62" s="416"/>
      <c r="DA62" s="417"/>
      <c r="DB62" s="418"/>
      <c r="DC62" s="414">
        <v>0</v>
      </c>
      <c r="DD62" s="415"/>
      <c r="DE62" s="416"/>
      <c r="DF62" s="417"/>
      <c r="DG62" s="418"/>
      <c r="DH62" s="414">
        <v>0</v>
      </c>
      <c r="DI62" s="415"/>
      <c r="DJ62" s="416"/>
      <c r="DK62" s="417"/>
      <c r="DL62" s="418"/>
      <c r="DM62" s="414">
        <v>0</v>
      </c>
      <c r="DN62" s="415"/>
      <c r="DO62" s="416"/>
      <c r="DP62" s="417"/>
      <c r="DQ62" s="418"/>
      <c r="DR62" s="414">
        <v>0</v>
      </c>
      <c r="DS62" s="415"/>
      <c r="DT62" s="416"/>
      <c r="DU62" s="417"/>
      <c r="DV62" s="418"/>
      <c r="DW62" s="414">
        <v>0</v>
      </c>
      <c r="DX62" s="415"/>
      <c r="DY62" s="416"/>
      <c r="DZ62" s="417"/>
      <c r="EA62" s="418"/>
      <c r="EB62" s="414">
        <v>0</v>
      </c>
      <c r="EC62" s="415"/>
      <c r="ED62" s="416"/>
      <c r="EE62" s="417"/>
      <c r="EF62" s="418"/>
      <c r="EG62" s="414">
        <v>0</v>
      </c>
      <c r="EH62" s="415"/>
      <c r="EI62" s="416"/>
      <c r="EJ62" s="417"/>
      <c r="EK62" s="418"/>
      <c r="EL62" s="414">
        <f>SUM(CD62:EG62)</f>
        <v>0</v>
      </c>
      <c r="EM62" s="415"/>
      <c r="EN62" s="416"/>
      <c r="EO62" s="301"/>
    </row>
    <row r="63" spans="4:145" ht="12.75" hidden="1" customHeight="1" x14ac:dyDescent="0.35">
      <c r="D63" s="301" t="s">
        <v>341</v>
      </c>
      <c r="E63" s="313"/>
      <c r="F63" s="313"/>
      <c r="G63" s="416">
        <v>0</v>
      </c>
      <c r="H63" s="420"/>
      <c r="I63" s="416"/>
      <c r="J63" s="417"/>
      <c r="K63" s="417"/>
      <c r="L63" s="416">
        <v>0</v>
      </c>
      <c r="M63" s="420"/>
      <c r="N63" s="416"/>
      <c r="O63" s="417"/>
      <c r="P63" s="417"/>
      <c r="Q63" s="416">
        <v>0</v>
      </c>
      <c r="R63" s="420"/>
      <c r="S63" s="416"/>
      <c r="T63" s="417"/>
      <c r="U63" s="417"/>
      <c r="V63" s="416">
        <v>0</v>
      </c>
      <c r="W63" s="420"/>
      <c r="X63" s="416"/>
      <c r="Y63" s="417"/>
      <c r="Z63" s="417"/>
      <c r="AA63" s="416">
        <v>0</v>
      </c>
      <c r="AB63" s="420"/>
      <c r="AC63" s="416"/>
      <c r="AD63" s="417"/>
      <c r="AE63" s="417"/>
      <c r="AF63" s="416">
        <v>0</v>
      </c>
      <c r="AG63" s="420"/>
      <c r="AH63" s="416"/>
      <c r="AI63" s="417"/>
      <c r="AJ63" s="417"/>
      <c r="AK63" s="416">
        <v>0</v>
      </c>
      <c r="AL63" s="420"/>
      <c r="AM63" s="416"/>
      <c r="AN63" s="417"/>
      <c r="AO63" s="417"/>
      <c r="AP63" s="416">
        <v>0</v>
      </c>
      <c r="AQ63" s="420"/>
      <c r="AR63" s="416"/>
      <c r="AS63" s="417"/>
      <c r="AT63" s="417"/>
      <c r="AU63" s="416">
        <v>0</v>
      </c>
      <c r="AV63" s="420"/>
      <c r="AW63" s="416"/>
      <c r="AX63" s="417"/>
      <c r="AY63" s="417"/>
      <c r="AZ63" s="416">
        <v>0</v>
      </c>
      <c r="BA63" s="420"/>
      <c r="BB63" s="416"/>
      <c r="BC63" s="417"/>
      <c r="BD63" s="417"/>
      <c r="BE63" s="416">
        <v>0</v>
      </c>
      <c r="BF63" s="420"/>
      <c r="BG63" s="416"/>
      <c r="BH63" s="417"/>
      <c r="BI63" s="417"/>
      <c r="BJ63" s="416">
        <v>0</v>
      </c>
      <c r="BK63" s="420"/>
      <c r="BL63" s="416"/>
      <c r="BM63" s="417"/>
      <c r="BN63" s="417"/>
      <c r="BO63" s="416">
        <v>0</v>
      </c>
      <c r="BP63" s="420"/>
      <c r="BQ63" s="416"/>
      <c r="BR63" s="417"/>
      <c r="BS63" s="417"/>
      <c r="BT63" s="416">
        <f>SUM(L63:BO63)</f>
        <v>0</v>
      </c>
      <c r="BU63" s="420"/>
      <c r="BV63" s="416"/>
      <c r="BW63" s="417"/>
      <c r="BX63" s="417"/>
      <c r="BY63" s="416">
        <v>0</v>
      </c>
      <c r="BZ63" s="420"/>
      <c r="CA63" s="416"/>
      <c r="CB63" s="417"/>
      <c r="CC63" s="417"/>
      <c r="CD63" s="416">
        <v>0</v>
      </c>
      <c r="CE63" s="420"/>
      <c r="CF63" s="416"/>
      <c r="CG63" s="417"/>
      <c r="CH63" s="417"/>
      <c r="CI63" s="416">
        <v>0</v>
      </c>
      <c r="CJ63" s="420"/>
      <c r="CK63" s="416"/>
      <c r="CL63" s="417"/>
      <c r="CM63" s="417"/>
      <c r="CN63" s="416">
        <v>0</v>
      </c>
      <c r="CO63" s="420"/>
      <c r="CP63" s="416"/>
      <c r="CQ63" s="417"/>
      <c r="CR63" s="417"/>
      <c r="CS63" s="416">
        <v>0</v>
      </c>
      <c r="CT63" s="420"/>
      <c r="CU63" s="416"/>
      <c r="CV63" s="417"/>
      <c r="CW63" s="417"/>
      <c r="CX63" s="416">
        <v>0</v>
      </c>
      <c r="CY63" s="420"/>
      <c r="CZ63" s="416"/>
      <c r="DA63" s="417"/>
      <c r="DB63" s="417"/>
      <c r="DC63" s="416">
        <v>0</v>
      </c>
      <c r="DD63" s="420"/>
      <c r="DE63" s="416"/>
      <c r="DF63" s="417"/>
      <c r="DG63" s="417"/>
      <c r="DH63" s="416">
        <v>0</v>
      </c>
      <c r="DI63" s="420"/>
      <c r="DJ63" s="416"/>
      <c r="DK63" s="417"/>
      <c r="DL63" s="417"/>
      <c r="DM63" s="416">
        <v>0</v>
      </c>
      <c r="DN63" s="420"/>
      <c r="DO63" s="416"/>
      <c r="DP63" s="417"/>
      <c r="DQ63" s="417"/>
      <c r="DR63" s="416">
        <v>0</v>
      </c>
      <c r="DS63" s="420"/>
      <c r="DT63" s="416"/>
      <c r="DU63" s="417"/>
      <c r="DV63" s="417"/>
      <c r="DW63" s="416">
        <v>0</v>
      </c>
      <c r="DX63" s="420"/>
      <c r="DY63" s="416"/>
      <c r="DZ63" s="417"/>
      <c r="EA63" s="417"/>
      <c r="EB63" s="416">
        <v>0</v>
      </c>
      <c r="EC63" s="420"/>
      <c r="ED63" s="416"/>
      <c r="EE63" s="417"/>
      <c r="EF63" s="417"/>
      <c r="EG63" s="416">
        <v>0</v>
      </c>
      <c r="EH63" s="420"/>
      <c r="EI63" s="416"/>
      <c r="EJ63" s="417"/>
      <c r="EK63" s="417"/>
      <c r="EL63" s="416">
        <f>SUM(CD63:EG63)</f>
        <v>0</v>
      </c>
      <c r="EM63" s="420"/>
      <c r="EN63" s="416"/>
      <c r="EO63" s="301"/>
    </row>
    <row r="64" spans="4:145" ht="12.75" hidden="1" customHeight="1" x14ac:dyDescent="0.35">
      <c r="D64" s="301" t="s">
        <v>358</v>
      </c>
      <c r="E64" s="313"/>
      <c r="F64" s="337"/>
      <c r="G64" s="428">
        <v>0</v>
      </c>
      <c r="H64" s="429"/>
      <c r="I64" s="416"/>
      <c r="J64" s="417"/>
      <c r="K64" s="430"/>
      <c r="L64" s="428">
        <v>0</v>
      </c>
      <c r="M64" s="429"/>
      <c r="N64" s="416"/>
      <c r="O64" s="417"/>
      <c r="P64" s="430"/>
      <c r="Q64" s="428">
        <v>0</v>
      </c>
      <c r="R64" s="429"/>
      <c r="S64" s="416"/>
      <c r="T64" s="417"/>
      <c r="U64" s="430"/>
      <c r="V64" s="428">
        <v>0</v>
      </c>
      <c r="W64" s="429"/>
      <c r="X64" s="416"/>
      <c r="Y64" s="417"/>
      <c r="Z64" s="430"/>
      <c r="AA64" s="428">
        <v>0</v>
      </c>
      <c r="AB64" s="429"/>
      <c r="AC64" s="416"/>
      <c r="AD64" s="417"/>
      <c r="AE64" s="430"/>
      <c r="AF64" s="428">
        <v>0</v>
      </c>
      <c r="AG64" s="429"/>
      <c r="AH64" s="416"/>
      <c r="AI64" s="417"/>
      <c r="AJ64" s="430"/>
      <c r="AK64" s="428">
        <v>0</v>
      </c>
      <c r="AL64" s="429"/>
      <c r="AM64" s="416"/>
      <c r="AN64" s="417"/>
      <c r="AO64" s="430"/>
      <c r="AP64" s="428">
        <v>0</v>
      </c>
      <c r="AQ64" s="429"/>
      <c r="AR64" s="416"/>
      <c r="AS64" s="417"/>
      <c r="AT64" s="430"/>
      <c r="AU64" s="428">
        <v>0</v>
      </c>
      <c r="AV64" s="429"/>
      <c r="AW64" s="416"/>
      <c r="AX64" s="417"/>
      <c r="AY64" s="430"/>
      <c r="AZ64" s="428">
        <v>0</v>
      </c>
      <c r="BA64" s="429"/>
      <c r="BB64" s="416"/>
      <c r="BC64" s="417"/>
      <c r="BD64" s="430"/>
      <c r="BE64" s="428">
        <v>0</v>
      </c>
      <c r="BF64" s="429"/>
      <c r="BG64" s="416"/>
      <c r="BH64" s="417"/>
      <c r="BI64" s="430"/>
      <c r="BJ64" s="428">
        <v>0</v>
      </c>
      <c r="BK64" s="429"/>
      <c r="BL64" s="416"/>
      <c r="BM64" s="417"/>
      <c r="BN64" s="430"/>
      <c r="BO64" s="428">
        <v>0</v>
      </c>
      <c r="BP64" s="429"/>
      <c r="BQ64" s="416"/>
      <c r="BR64" s="417"/>
      <c r="BS64" s="430"/>
      <c r="BT64" s="428">
        <f>SUM(L64:BO64)</f>
        <v>0</v>
      </c>
      <c r="BU64" s="429"/>
      <c r="BV64" s="416"/>
      <c r="BW64" s="417"/>
      <c r="BX64" s="430"/>
      <c r="BY64" s="428">
        <v>0</v>
      </c>
      <c r="BZ64" s="429"/>
      <c r="CA64" s="416"/>
      <c r="CB64" s="417"/>
      <c r="CC64" s="430"/>
      <c r="CD64" s="428">
        <v>0</v>
      </c>
      <c r="CE64" s="429"/>
      <c r="CF64" s="416"/>
      <c r="CG64" s="417"/>
      <c r="CH64" s="430"/>
      <c r="CI64" s="428">
        <v>0</v>
      </c>
      <c r="CJ64" s="429"/>
      <c r="CK64" s="416"/>
      <c r="CL64" s="417"/>
      <c r="CM64" s="430"/>
      <c r="CN64" s="428">
        <v>0</v>
      </c>
      <c r="CO64" s="429"/>
      <c r="CP64" s="416"/>
      <c r="CQ64" s="417"/>
      <c r="CR64" s="430"/>
      <c r="CS64" s="428">
        <v>0</v>
      </c>
      <c r="CT64" s="429"/>
      <c r="CU64" s="416"/>
      <c r="CV64" s="417"/>
      <c r="CW64" s="430"/>
      <c r="CX64" s="428">
        <v>0</v>
      </c>
      <c r="CY64" s="429"/>
      <c r="CZ64" s="416"/>
      <c r="DA64" s="417"/>
      <c r="DB64" s="430"/>
      <c r="DC64" s="428">
        <v>0</v>
      </c>
      <c r="DD64" s="429"/>
      <c r="DE64" s="416"/>
      <c r="DF64" s="417"/>
      <c r="DG64" s="430"/>
      <c r="DH64" s="428">
        <v>0</v>
      </c>
      <c r="DI64" s="429"/>
      <c r="DJ64" s="416"/>
      <c r="DK64" s="417"/>
      <c r="DL64" s="430"/>
      <c r="DM64" s="428">
        <v>0</v>
      </c>
      <c r="DN64" s="429"/>
      <c r="DO64" s="416"/>
      <c r="DP64" s="417"/>
      <c r="DQ64" s="430"/>
      <c r="DR64" s="428">
        <v>0</v>
      </c>
      <c r="DS64" s="429"/>
      <c r="DT64" s="416"/>
      <c r="DU64" s="417"/>
      <c r="DV64" s="430"/>
      <c r="DW64" s="428">
        <v>0</v>
      </c>
      <c r="DX64" s="429"/>
      <c r="DY64" s="416"/>
      <c r="DZ64" s="417"/>
      <c r="EA64" s="430"/>
      <c r="EB64" s="428">
        <v>0</v>
      </c>
      <c r="EC64" s="429"/>
      <c r="ED64" s="416"/>
      <c r="EE64" s="417"/>
      <c r="EF64" s="430"/>
      <c r="EG64" s="428">
        <v>0</v>
      </c>
      <c r="EH64" s="429"/>
      <c r="EI64" s="416"/>
      <c r="EJ64" s="417"/>
      <c r="EK64" s="430"/>
      <c r="EL64" s="428">
        <f>SUM(CD64:EG64)</f>
        <v>0</v>
      </c>
      <c r="EM64" s="429"/>
      <c r="EN64" s="416"/>
      <c r="EO64" s="301"/>
    </row>
    <row r="65" spans="4:145" ht="12.75" hidden="1" customHeight="1" x14ac:dyDescent="0.35">
      <c r="D65" s="301"/>
      <c r="E65" s="313"/>
      <c r="G65" s="416"/>
      <c r="H65" s="416"/>
      <c r="I65" s="416"/>
      <c r="J65" s="417"/>
      <c r="K65" s="416"/>
      <c r="L65" s="416"/>
      <c r="M65" s="416"/>
      <c r="N65" s="416"/>
      <c r="O65" s="417"/>
      <c r="P65" s="416"/>
      <c r="Q65" s="416"/>
      <c r="R65" s="416"/>
      <c r="S65" s="416"/>
      <c r="T65" s="417"/>
      <c r="U65" s="416"/>
      <c r="V65" s="416"/>
      <c r="W65" s="416"/>
      <c r="X65" s="416"/>
      <c r="Y65" s="417"/>
      <c r="Z65" s="416"/>
      <c r="AA65" s="416"/>
      <c r="AB65" s="416"/>
      <c r="AC65" s="416"/>
      <c r="AD65" s="417"/>
      <c r="AE65" s="416"/>
      <c r="AF65" s="416"/>
      <c r="AG65" s="416"/>
      <c r="AH65" s="416"/>
      <c r="AI65" s="417"/>
      <c r="AJ65" s="416"/>
      <c r="AK65" s="416"/>
      <c r="AL65" s="416"/>
      <c r="AM65" s="416"/>
      <c r="AN65" s="417"/>
      <c r="AO65" s="416"/>
      <c r="AP65" s="416"/>
      <c r="AQ65" s="416"/>
      <c r="AR65" s="416"/>
      <c r="AS65" s="417"/>
      <c r="AT65" s="416"/>
      <c r="AU65" s="416"/>
      <c r="AV65" s="416"/>
      <c r="AW65" s="416"/>
      <c r="AX65" s="417"/>
      <c r="AY65" s="416"/>
      <c r="AZ65" s="416"/>
      <c r="BA65" s="416"/>
      <c r="BB65" s="416"/>
      <c r="BC65" s="417"/>
      <c r="BD65" s="416"/>
      <c r="BE65" s="416"/>
      <c r="BF65" s="416"/>
      <c r="BG65" s="416"/>
      <c r="BH65" s="417"/>
      <c r="BI65" s="416"/>
      <c r="BJ65" s="416"/>
      <c r="BK65" s="416"/>
      <c r="BL65" s="416"/>
      <c r="BM65" s="417"/>
      <c r="BN65" s="416"/>
      <c r="BO65" s="416"/>
      <c r="BP65" s="416"/>
      <c r="BQ65" s="416"/>
      <c r="BR65" s="417"/>
      <c r="BS65" s="416"/>
      <c r="BT65" s="416"/>
      <c r="BU65" s="416"/>
      <c r="BV65" s="416"/>
      <c r="BW65" s="417"/>
      <c r="BX65" s="416"/>
      <c r="BY65" s="416"/>
      <c r="BZ65" s="416"/>
      <c r="CA65" s="416"/>
      <c r="CB65" s="417"/>
      <c r="CC65" s="416"/>
      <c r="CD65" s="416"/>
      <c r="CE65" s="416"/>
      <c r="CF65" s="416"/>
      <c r="CG65" s="417"/>
      <c r="CH65" s="416"/>
      <c r="CI65" s="416"/>
      <c r="CJ65" s="416"/>
      <c r="CK65" s="416"/>
      <c r="CL65" s="417"/>
      <c r="CM65" s="416"/>
      <c r="CN65" s="416"/>
      <c r="CO65" s="416"/>
      <c r="CP65" s="416"/>
      <c r="CQ65" s="417"/>
      <c r="CR65" s="416"/>
      <c r="CS65" s="416"/>
      <c r="CT65" s="416"/>
      <c r="CU65" s="416"/>
      <c r="CV65" s="417"/>
      <c r="CW65" s="416"/>
      <c r="CX65" s="416"/>
      <c r="CY65" s="416"/>
      <c r="CZ65" s="416"/>
      <c r="DA65" s="417"/>
      <c r="DB65" s="416"/>
      <c r="DC65" s="416"/>
      <c r="DD65" s="416"/>
      <c r="DE65" s="416"/>
      <c r="DF65" s="417"/>
      <c r="DG65" s="416"/>
      <c r="DH65" s="416"/>
      <c r="DI65" s="416"/>
      <c r="DJ65" s="416"/>
      <c r="DK65" s="417"/>
      <c r="DL65" s="416"/>
      <c r="DM65" s="416"/>
      <c r="DN65" s="416"/>
      <c r="DO65" s="416"/>
      <c r="DP65" s="417"/>
      <c r="DQ65" s="416"/>
      <c r="DR65" s="416"/>
      <c r="DS65" s="416"/>
      <c r="DT65" s="416"/>
      <c r="DU65" s="417"/>
      <c r="DV65" s="416"/>
      <c r="DW65" s="416"/>
      <c r="DX65" s="416"/>
      <c r="DY65" s="416"/>
      <c r="DZ65" s="417"/>
      <c r="EA65" s="416"/>
      <c r="EB65" s="416"/>
      <c r="EC65" s="416"/>
      <c r="ED65" s="416"/>
      <c r="EE65" s="417"/>
      <c r="EF65" s="416"/>
      <c r="EG65" s="416"/>
      <c r="EH65" s="416"/>
      <c r="EI65" s="416"/>
      <c r="EJ65" s="417"/>
      <c r="EK65" s="416"/>
      <c r="EL65" s="416"/>
      <c r="EM65" s="416"/>
      <c r="EN65" s="416"/>
      <c r="EO65" s="301"/>
    </row>
    <row r="66" spans="4:145" ht="12.75" hidden="1" customHeight="1" x14ac:dyDescent="0.35">
      <c r="D66" s="301" t="s">
        <v>473</v>
      </c>
      <c r="E66" s="313"/>
      <c r="G66" s="416">
        <v>0</v>
      </c>
      <c r="H66" s="416"/>
      <c r="I66" s="416"/>
      <c r="J66" s="417"/>
      <c r="K66" s="416"/>
      <c r="L66" s="416">
        <f>L67+L69</f>
        <v>0</v>
      </c>
      <c r="M66" s="416"/>
      <c r="N66" s="416"/>
      <c r="O66" s="417"/>
      <c r="P66" s="416"/>
      <c r="Q66" s="416">
        <f>Q67+Q69</f>
        <v>0</v>
      </c>
      <c r="R66" s="416"/>
      <c r="S66" s="416"/>
      <c r="T66" s="417"/>
      <c r="U66" s="416"/>
      <c r="V66" s="416">
        <f>V67+V69</f>
        <v>0</v>
      </c>
      <c r="W66" s="416"/>
      <c r="X66" s="416"/>
      <c r="Y66" s="417"/>
      <c r="Z66" s="416"/>
      <c r="AA66" s="416">
        <f>AA67+AA69</f>
        <v>0</v>
      </c>
      <c r="AB66" s="416"/>
      <c r="AC66" s="416"/>
      <c r="AD66" s="417"/>
      <c r="AE66" s="416"/>
      <c r="AF66" s="416">
        <f>AF67+AF69</f>
        <v>0</v>
      </c>
      <c r="AG66" s="416"/>
      <c r="AH66" s="416"/>
      <c r="AI66" s="417"/>
      <c r="AJ66" s="416"/>
      <c r="AK66" s="416">
        <f>AK67+AK69</f>
        <v>0</v>
      </c>
      <c r="AL66" s="416"/>
      <c r="AM66" s="416"/>
      <c r="AN66" s="417"/>
      <c r="AO66" s="416"/>
      <c r="AP66" s="416">
        <f>AP67+AP69</f>
        <v>0</v>
      </c>
      <c r="AQ66" s="416"/>
      <c r="AR66" s="416"/>
      <c r="AS66" s="417"/>
      <c r="AT66" s="416"/>
      <c r="AU66" s="416">
        <f>AU67+AU69</f>
        <v>0</v>
      </c>
      <c r="AV66" s="416"/>
      <c r="AW66" s="416"/>
      <c r="AX66" s="417"/>
      <c r="AY66" s="416"/>
      <c r="AZ66" s="416">
        <f>AZ67+AZ69</f>
        <v>0</v>
      </c>
      <c r="BA66" s="416"/>
      <c r="BB66" s="416"/>
      <c r="BC66" s="417"/>
      <c r="BD66" s="416"/>
      <c r="BE66" s="416">
        <f>BE67+BE69</f>
        <v>0</v>
      </c>
      <c r="BF66" s="416"/>
      <c r="BG66" s="416"/>
      <c r="BH66" s="417"/>
      <c r="BI66" s="416"/>
      <c r="BJ66" s="416">
        <f>BJ67+BJ69</f>
        <v>0</v>
      </c>
      <c r="BK66" s="416"/>
      <c r="BL66" s="416"/>
      <c r="BM66" s="417"/>
      <c r="BN66" s="416"/>
      <c r="BO66" s="416">
        <f>BO67+BO69</f>
        <v>0</v>
      </c>
      <c r="BP66" s="416"/>
      <c r="BQ66" s="416"/>
      <c r="BR66" s="417"/>
      <c r="BS66" s="416"/>
      <c r="BT66" s="416">
        <f>SUM(BT67:BT69)</f>
        <v>0</v>
      </c>
      <c r="BU66" s="416"/>
      <c r="BV66" s="416"/>
      <c r="BW66" s="417"/>
      <c r="BX66" s="416"/>
      <c r="BY66" s="416">
        <f>SUM(BY67:BY69)</f>
        <v>0</v>
      </c>
      <c r="BZ66" s="416"/>
      <c r="CA66" s="416"/>
      <c r="CB66" s="417"/>
      <c r="CC66" s="416"/>
      <c r="CD66" s="416">
        <f>CD67+CD69</f>
        <v>0</v>
      </c>
      <c r="CE66" s="416"/>
      <c r="CF66" s="416"/>
      <c r="CG66" s="417"/>
      <c r="CH66" s="416"/>
      <c r="CI66" s="416">
        <f>CI67+CI69</f>
        <v>0</v>
      </c>
      <c r="CJ66" s="416"/>
      <c r="CK66" s="416"/>
      <c r="CL66" s="417"/>
      <c r="CM66" s="416"/>
      <c r="CN66" s="416">
        <f>CN67+CN69</f>
        <v>0</v>
      </c>
      <c r="CO66" s="416"/>
      <c r="CP66" s="416"/>
      <c r="CQ66" s="417"/>
      <c r="CR66" s="416"/>
      <c r="CS66" s="416">
        <f>CS67+CS69</f>
        <v>0</v>
      </c>
      <c r="CT66" s="416"/>
      <c r="CU66" s="416"/>
      <c r="CV66" s="417"/>
      <c r="CW66" s="416"/>
      <c r="CX66" s="416">
        <f>CX67+CX69</f>
        <v>0</v>
      </c>
      <c r="CY66" s="416"/>
      <c r="CZ66" s="416"/>
      <c r="DA66" s="417"/>
      <c r="DB66" s="416"/>
      <c r="DC66" s="416">
        <f>DC67+DC69</f>
        <v>0</v>
      </c>
      <c r="DD66" s="416"/>
      <c r="DE66" s="416"/>
      <c r="DF66" s="417"/>
      <c r="DG66" s="416"/>
      <c r="DH66" s="416">
        <f>DH67+DH69</f>
        <v>0</v>
      </c>
      <c r="DI66" s="416"/>
      <c r="DJ66" s="416"/>
      <c r="DK66" s="417"/>
      <c r="DL66" s="416"/>
      <c r="DM66" s="416">
        <f>DM67+DM69</f>
        <v>0</v>
      </c>
      <c r="DN66" s="416"/>
      <c r="DO66" s="416"/>
      <c r="DP66" s="417"/>
      <c r="DQ66" s="416"/>
      <c r="DR66" s="416">
        <f>DR67+DR69</f>
        <v>0</v>
      </c>
      <c r="DS66" s="416"/>
      <c r="DT66" s="416"/>
      <c r="DU66" s="417"/>
      <c r="DV66" s="416"/>
      <c r="DW66" s="416">
        <f>DW67+DW69</f>
        <v>0</v>
      </c>
      <c r="DX66" s="416"/>
      <c r="DY66" s="416"/>
      <c r="DZ66" s="417"/>
      <c r="EA66" s="416"/>
      <c r="EB66" s="416">
        <f>EB67+EB69</f>
        <v>0</v>
      </c>
      <c r="EC66" s="416"/>
      <c r="ED66" s="416"/>
      <c r="EE66" s="417"/>
      <c r="EF66" s="416"/>
      <c r="EG66" s="416">
        <f>EG67+EG69</f>
        <v>0</v>
      </c>
      <c r="EH66" s="416"/>
      <c r="EI66" s="416"/>
      <c r="EJ66" s="417"/>
      <c r="EK66" s="416"/>
      <c r="EL66" s="416">
        <f>SUM(EL67:EL69)</f>
        <v>0</v>
      </c>
      <c r="EM66" s="416"/>
      <c r="EN66" s="416"/>
      <c r="EO66" s="301"/>
    </row>
    <row r="67" spans="4:145" ht="12.75" hidden="1" customHeight="1" x14ac:dyDescent="0.35">
      <c r="D67" s="301" t="s">
        <v>338</v>
      </c>
      <c r="E67" s="313"/>
      <c r="F67" s="320"/>
      <c r="G67" s="414">
        <v>0</v>
      </c>
      <c r="H67" s="415"/>
      <c r="I67" s="416"/>
      <c r="J67" s="417"/>
      <c r="K67" s="418"/>
      <c r="L67" s="414">
        <v>0</v>
      </c>
      <c r="M67" s="415"/>
      <c r="N67" s="416"/>
      <c r="O67" s="417"/>
      <c r="P67" s="418"/>
      <c r="Q67" s="414">
        <v>0</v>
      </c>
      <c r="R67" s="415"/>
      <c r="S67" s="416"/>
      <c r="T67" s="417"/>
      <c r="U67" s="418"/>
      <c r="V67" s="414">
        <v>0</v>
      </c>
      <c r="W67" s="415"/>
      <c r="X67" s="416"/>
      <c r="Y67" s="417"/>
      <c r="Z67" s="418"/>
      <c r="AA67" s="414">
        <v>0</v>
      </c>
      <c r="AB67" s="415"/>
      <c r="AC67" s="416"/>
      <c r="AD67" s="417"/>
      <c r="AE67" s="418"/>
      <c r="AF67" s="414">
        <v>0</v>
      </c>
      <c r="AG67" s="415"/>
      <c r="AH67" s="416"/>
      <c r="AI67" s="417"/>
      <c r="AJ67" s="418"/>
      <c r="AK67" s="414">
        <v>0</v>
      </c>
      <c r="AL67" s="415"/>
      <c r="AM67" s="416"/>
      <c r="AN67" s="417"/>
      <c r="AO67" s="418"/>
      <c r="AP67" s="414">
        <v>0</v>
      </c>
      <c r="AQ67" s="415"/>
      <c r="AR67" s="416"/>
      <c r="AS67" s="417"/>
      <c r="AT67" s="418"/>
      <c r="AU67" s="414">
        <v>0</v>
      </c>
      <c r="AV67" s="415"/>
      <c r="AW67" s="416"/>
      <c r="AX67" s="417"/>
      <c r="AY67" s="418"/>
      <c r="AZ67" s="414">
        <v>0</v>
      </c>
      <c r="BA67" s="415"/>
      <c r="BB67" s="416"/>
      <c r="BC67" s="417"/>
      <c r="BD67" s="418"/>
      <c r="BE67" s="414">
        <v>0</v>
      </c>
      <c r="BF67" s="415"/>
      <c r="BG67" s="416"/>
      <c r="BH67" s="417"/>
      <c r="BI67" s="418"/>
      <c r="BJ67" s="414">
        <v>0</v>
      </c>
      <c r="BK67" s="415"/>
      <c r="BL67" s="416"/>
      <c r="BM67" s="417"/>
      <c r="BN67" s="418"/>
      <c r="BO67" s="414">
        <v>0</v>
      </c>
      <c r="BP67" s="415"/>
      <c r="BQ67" s="416"/>
      <c r="BR67" s="417"/>
      <c r="BS67" s="418"/>
      <c r="BT67" s="414">
        <f>SUM(L67:BO67)</f>
        <v>0</v>
      </c>
      <c r="BU67" s="415"/>
      <c r="BV67" s="416"/>
      <c r="BW67" s="417"/>
      <c r="BX67" s="418"/>
      <c r="BY67" s="414">
        <v>0</v>
      </c>
      <c r="BZ67" s="415"/>
      <c r="CA67" s="416"/>
      <c r="CB67" s="417"/>
      <c r="CC67" s="418"/>
      <c r="CD67" s="414">
        <v>0</v>
      </c>
      <c r="CE67" s="415"/>
      <c r="CF67" s="416"/>
      <c r="CG67" s="417"/>
      <c r="CH67" s="418"/>
      <c r="CI67" s="414">
        <v>0</v>
      </c>
      <c r="CJ67" s="415"/>
      <c r="CK67" s="416"/>
      <c r="CL67" s="417"/>
      <c r="CM67" s="418"/>
      <c r="CN67" s="414">
        <v>0</v>
      </c>
      <c r="CO67" s="415"/>
      <c r="CP67" s="416"/>
      <c r="CQ67" s="417"/>
      <c r="CR67" s="418"/>
      <c r="CS67" s="414">
        <v>0</v>
      </c>
      <c r="CT67" s="415"/>
      <c r="CU67" s="416"/>
      <c r="CV67" s="417"/>
      <c r="CW67" s="418"/>
      <c r="CX67" s="414">
        <v>0</v>
      </c>
      <c r="CY67" s="415"/>
      <c r="CZ67" s="416"/>
      <c r="DA67" s="417"/>
      <c r="DB67" s="418"/>
      <c r="DC67" s="414">
        <v>0</v>
      </c>
      <c r="DD67" s="415"/>
      <c r="DE67" s="416"/>
      <c r="DF67" s="417"/>
      <c r="DG67" s="418"/>
      <c r="DH67" s="414">
        <v>0</v>
      </c>
      <c r="DI67" s="415"/>
      <c r="DJ67" s="416"/>
      <c r="DK67" s="417"/>
      <c r="DL67" s="418"/>
      <c r="DM67" s="414">
        <v>0</v>
      </c>
      <c r="DN67" s="415"/>
      <c r="DO67" s="416"/>
      <c r="DP67" s="417"/>
      <c r="DQ67" s="418"/>
      <c r="DR67" s="414">
        <v>0</v>
      </c>
      <c r="DS67" s="415"/>
      <c r="DT67" s="416"/>
      <c r="DU67" s="417"/>
      <c r="DV67" s="418"/>
      <c r="DW67" s="414">
        <v>0</v>
      </c>
      <c r="DX67" s="415"/>
      <c r="DY67" s="416"/>
      <c r="DZ67" s="417"/>
      <c r="EA67" s="418"/>
      <c r="EB67" s="414">
        <v>0</v>
      </c>
      <c r="EC67" s="415"/>
      <c r="ED67" s="416"/>
      <c r="EE67" s="417"/>
      <c r="EF67" s="418"/>
      <c r="EG67" s="414">
        <v>0</v>
      </c>
      <c r="EH67" s="415"/>
      <c r="EI67" s="416"/>
      <c r="EJ67" s="417"/>
      <c r="EK67" s="418"/>
      <c r="EL67" s="414">
        <f>SUM(CD67:EG67)</f>
        <v>0</v>
      </c>
      <c r="EM67" s="415"/>
      <c r="EN67" s="416"/>
      <c r="EO67" s="301"/>
    </row>
    <row r="68" spans="4:145" ht="12.75" hidden="1" customHeight="1" x14ac:dyDescent="0.35">
      <c r="D68" s="301" t="s">
        <v>341</v>
      </c>
      <c r="E68" s="313"/>
      <c r="F68" s="313"/>
      <c r="G68" s="416">
        <v>0</v>
      </c>
      <c r="H68" s="420"/>
      <c r="I68" s="416"/>
      <c r="J68" s="417"/>
      <c r="K68" s="417"/>
      <c r="L68" s="416">
        <v>0</v>
      </c>
      <c r="M68" s="420"/>
      <c r="N68" s="416"/>
      <c r="O68" s="417"/>
      <c r="P68" s="417"/>
      <c r="Q68" s="416">
        <v>0</v>
      </c>
      <c r="R68" s="420"/>
      <c r="S68" s="416"/>
      <c r="T68" s="417"/>
      <c r="U68" s="417"/>
      <c r="V68" s="416">
        <v>0</v>
      </c>
      <c r="W68" s="420"/>
      <c r="X68" s="416"/>
      <c r="Y68" s="417"/>
      <c r="Z68" s="417"/>
      <c r="AA68" s="416">
        <v>0</v>
      </c>
      <c r="AB68" s="420"/>
      <c r="AC68" s="416"/>
      <c r="AD68" s="417"/>
      <c r="AE68" s="417"/>
      <c r="AF68" s="416">
        <v>0</v>
      </c>
      <c r="AG68" s="420"/>
      <c r="AH68" s="416"/>
      <c r="AI68" s="417"/>
      <c r="AJ68" s="417"/>
      <c r="AK68" s="416">
        <v>0</v>
      </c>
      <c r="AL68" s="420"/>
      <c r="AM68" s="416"/>
      <c r="AN68" s="417"/>
      <c r="AO68" s="417"/>
      <c r="AP68" s="416">
        <v>0</v>
      </c>
      <c r="AQ68" s="420"/>
      <c r="AR68" s="416"/>
      <c r="AS68" s="417"/>
      <c r="AT68" s="417"/>
      <c r="AU68" s="416">
        <v>0</v>
      </c>
      <c r="AV68" s="420"/>
      <c r="AW68" s="416"/>
      <c r="AX68" s="417"/>
      <c r="AY68" s="417"/>
      <c r="AZ68" s="416">
        <v>0</v>
      </c>
      <c r="BA68" s="420"/>
      <c r="BB68" s="416"/>
      <c r="BC68" s="417"/>
      <c r="BD68" s="417"/>
      <c r="BE68" s="416">
        <v>0</v>
      </c>
      <c r="BF68" s="420"/>
      <c r="BG68" s="416"/>
      <c r="BH68" s="417"/>
      <c r="BI68" s="417"/>
      <c r="BJ68" s="416">
        <v>0</v>
      </c>
      <c r="BK68" s="420"/>
      <c r="BL68" s="416"/>
      <c r="BM68" s="417"/>
      <c r="BN68" s="417"/>
      <c r="BO68" s="416">
        <v>0</v>
      </c>
      <c r="BP68" s="420"/>
      <c r="BQ68" s="416"/>
      <c r="BR68" s="417"/>
      <c r="BS68" s="417"/>
      <c r="BT68" s="416">
        <f>SUM(L68:BO68)</f>
        <v>0</v>
      </c>
      <c r="BU68" s="420"/>
      <c r="BV68" s="416"/>
      <c r="BW68" s="417"/>
      <c r="BX68" s="417"/>
      <c r="BY68" s="416">
        <v>0</v>
      </c>
      <c r="BZ68" s="420"/>
      <c r="CA68" s="416"/>
      <c r="CB68" s="417"/>
      <c r="CC68" s="417"/>
      <c r="CD68" s="416">
        <v>0</v>
      </c>
      <c r="CE68" s="420"/>
      <c r="CF68" s="416"/>
      <c r="CG68" s="417"/>
      <c r="CH68" s="417"/>
      <c r="CI68" s="416">
        <v>0</v>
      </c>
      <c r="CJ68" s="420"/>
      <c r="CK68" s="416"/>
      <c r="CL68" s="417"/>
      <c r="CM68" s="417"/>
      <c r="CN68" s="416">
        <v>0</v>
      </c>
      <c r="CO68" s="420"/>
      <c r="CP68" s="416"/>
      <c r="CQ68" s="417"/>
      <c r="CR68" s="417"/>
      <c r="CS68" s="416">
        <v>0</v>
      </c>
      <c r="CT68" s="420"/>
      <c r="CU68" s="416"/>
      <c r="CV68" s="417"/>
      <c r="CW68" s="417"/>
      <c r="CX68" s="416">
        <v>0</v>
      </c>
      <c r="CY68" s="420"/>
      <c r="CZ68" s="416"/>
      <c r="DA68" s="417"/>
      <c r="DB68" s="417"/>
      <c r="DC68" s="416">
        <v>0</v>
      </c>
      <c r="DD68" s="420"/>
      <c r="DE68" s="416"/>
      <c r="DF68" s="417"/>
      <c r="DG68" s="417"/>
      <c r="DH68" s="416">
        <v>0</v>
      </c>
      <c r="DI68" s="420"/>
      <c r="DJ68" s="416"/>
      <c r="DK68" s="417"/>
      <c r="DL68" s="417"/>
      <c r="DM68" s="416">
        <v>0</v>
      </c>
      <c r="DN68" s="420"/>
      <c r="DO68" s="416"/>
      <c r="DP68" s="417"/>
      <c r="DQ68" s="417"/>
      <c r="DR68" s="416">
        <v>0</v>
      </c>
      <c r="DS68" s="420"/>
      <c r="DT68" s="416"/>
      <c r="DU68" s="417"/>
      <c r="DV68" s="417"/>
      <c r="DW68" s="416">
        <v>0</v>
      </c>
      <c r="DX68" s="420"/>
      <c r="DY68" s="416"/>
      <c r="DZ68" s="417"/>
      <c r="EA68" s="417"/>
      <c r="EB68" s="416">
        <v>0</v>
      </c>
      <c r="EC68" s="420"/>
      <c r="ED68" s="416"/>
      <c r="EE68" s="417"/>
      <c r="EF68" s="417"/>
      <c r="EG68" s="416">
        <v>0</v>
      </c>
      <c r="EH68" s="420"/>
      <c r="EI68" s="416"/>
      <c r="EJ68" s="417"/>
      <c r="EK68" s="417"/>
      <c r="EL68" s="416">
        <f>SUM(CD68:EG68)</f>
        <v>0</v>
      </c>
      <c r="EM68" s="420"/>
      <c r="EN68" s="416"/>
      <c r="EO68" s="301"/>
    </row>
    <row r="69" spans="4:145" ht="12.75" hidden="1" customHeight="1" x14ac:dyDescent="0.35">
      <c r="D69" s="301" t="s">
        <v>358</v>
      </c>
      <c r="E69" s="313"/>
      <c r="F69" s="337"/>
      <c r="G69" s="428">
        <v>0</v>
      </c>
      <c r="H69" s="429"/>
      <c r="I69" s="416"/>
      <c r="J69" s="417"/>
      <c r="K69" s="430"/>
      <c r="L69" s="428">
        <v>0</v>
      </c>
      <c r="M69" s="429"/>
      <c r="N69" s="416"/>
      <c r="O69" s="417"/>
      <c r="P69" s="430"/>
      <c r="Q69" s="428">
        <v>0</v>
      </c>
      <c r="R69" s="429"/>
      <c r="S69" s="416"/>
      <c r="T69" s="417"/>
      <c r="U69" s="430"/>
      <c r="V69" s="428">
        <v>0</v>
      </c>
      <c r="W69" s="429"/>
      <c r="X69" s="416"/>
      <c r="Y69" s="417"/>
      <c r="Z69" s="430"/>
      <c r="AA69" s="428">
        <v>0</v>
      </c>
      <c r="AB69" s="429"/>
      <c r="AC69" s="416"/>
      <c r="AD69" s="417"/>
      <c r="AE69" s="430"/>
      <c r="AF69" s="428">
        <v>0</v>
      </c>
      <c r="AG69" s="429"/>
      <c r="AH69" s="416"/>
      <c r="AI69" s="417"/>
      <c r="AJ69" s="430"/>
      <c r="AK69" s="428">
        <v>0</v>
      </c>
      <c r="AL69" s="429"/>
      <c r="AM69" s="416"/>
      <c r="AN69" s="417"/>
      <c r="AO69" s="430"/>
      <c r="AP69" s="428">
        <v>0</v>
      </c>
      <c r="AQ69" s="429"/>
      <c r="AR69" s="416"/>
      <c r="AS69" s="417"/>
      <c r="AT69" s="430"/>
      <c r="AU69" s="428">
        <v>0</v>
      </c>
      <c r="AV69" s="429"/>
      <c r="AW69" s="416"/>
      <c r="AX69" s="417"/>
      <c r="AY69" s="430"/>
      <c r="AZ69" s="428">
        <v>0</v>
      </c>
      <c r="BA69" s="429"/>
      <c r="BB69" s="416"/>
      <c r="BC69" s="417"/>
      <c r="BD69" s="430"/>
      <c r="BE69" s="428">
        <v>0</v>
      </c>
      <c r="BF69" s="429"/>
      <c r="BG69" s="416"/>
      <c r="BH69" s="417"/>
      <c r="BI69" s="430"/>
      <c r="BJ69" s="428">
        <v>0</v>
      </c>
      <c r="BK69" s="429"/>
      <c r="BL69" s="416"/>
      <c r="BM69" s="417"/>
      <c r="BN69" s="430"/>
      <c r="BO69" s="428">
        <v>0</v>
      </c>
      <c r="BP69" s="429"/>
      <c r="BQ69" s="416"/>
      <c r="BR69" s="417"/>
      <c r="BS69" s="430"/>
      <c r="BT69" s="428">
        <f>SUM(L69:BO69)</f>
        <v>0</v>
      </c>
      <c r="BU69" s="429"/>
      <c r="BV69" s="416"/>
      <c r="BW69" s="417"/>
      <c r="BX69" s="430"/>
      <c r="BY69" s="428">
        <v>0</v>
      </c>
      <c r="BZ69" s="429"/>
      <c r="CA69" s="416"/>
      <c r="CB69" s="417"/>
      <c r="CC69" s="430"/>
      <c r="CD69" s="428">
        <v>0</v>
      </c>
      <c r="CE69" s="429"/>
      <c r="CF69" s="416"/>
      <c r="CG69" s="417"/>
      <c r="CH69" s="430"/>
      <c r="CI69" s="428">
        <v>0</v>
      </c>
      <c r="CJ69" s="429"/>
      <c r="CK69" s="416"/>
      <c r="CL69" s="417"/>
      <c r="CM69" s="430"/>
      <c r="CN69" s="428">
        <v>0</v>
      </c>
      <c r="CO69" s="429"/>
      <c r="CP69" s="416"/>
      <c r="CQ69" s="417"/>
      <c r="CR69" s="430"/>
      <c r="CS69" s="428">
        <v>0</v>
      </c>
      <c r="CT69" s="429"/>
      <c r="CU69" s="416"/>
      <c r="CV69" s="417"/>
      <c r="CW69" s="430"/>
      <c r="CX69" s="428">
        <v>0</v>
      </c>
      <c r="CY69" s="429"/>
      <c r="CZ69" s="416"/>
      <c r="DA69" s="417"/>
      <c r="DB69" s="430"/>
      <c r="DC69" s="428">
        <v>0</v>
      </c>
      <c r="DD69" s="429"/>
      <c r="DE69" s="416"/>
      <c r="DF69" s="417"/>
      <c r="DG69" s="430"/>
      <c r="DH69" s="428">
        <v>0</v>
      </c>
      <c r="DI69" s="429"/>
      <c r="DJ69" s="416"/>
      <c r="DK69" s="417"/>
      <c r="DL69" s="430"/>
      <c r="DM69" s="428">
        <v>0</v>
      </c>
      <c r="DN69" s="429"/>
      <c r="DO69" s="416"/>
      <c r="DP69" s="417"/>
      <c r="DQ69" s="430"/>
      <c r="DR69" s="428">
        <v>0</v>
      </c>
      <c r="DS69" s="429"/>
      <c r="DT69" s="416"/>
      <c r="DU69" s="417"/>
      <c r="DV69" s="430"/>
      <c r="DW69" s="428">
        <v>0</v>
      </c>
      <c r="DX69" s="429"/>
      <c r="DY69" s="416"/>
      <c r="DZ69" s="417"/>
      <c r="EA69" s="430"/>
      <c r="EB69" s="428">
        <v>0</v>
      </c>
      <c r="EC69" s="429"/>
      <c r="ED69" s="416"/>
      <c r="EE69" s="417"/>
      <c r="EF69" s="430"/>
      <c r="EG69" s="428">
        <v>0</v>
      </c>
      <c r="EH69" s="429"/>
      <c r="EI69" s="416"/>
      <c r="EJ69" s="417"/>
      <c r="EK69" s="430"/>
      <c r="EL69" s="428">
        <f>SUM(CD69:EG69)</f>
        <v>0</v>
      </c>
      <c r="EM69" s="429"/>
      <c r="EN69" s="416"/>
      <c r="EO69" s="301"/>
    </row>
    <row r="70" spans="4:145" ht="12.75" hidden="1" customHeight="1" x14ac:dyDescent="0.35">
      <c r="D70" s="301"/>
      <c r="E70" s="313"/>
      <c r="G70" s="416"/>
      <c r="H70" s="416"/>
      <c r="I70" s="416"/>
      <c r="J70" s="417"/>
      <c r="K70" s="416"/>
      <c r="L70" s="416"/>
      <c r="M70" s="416"/>
      <c r="N70" s="416"/>
      <c r="O70" s="417"/>
      <c r="P70" s="416"/>
      <c r="Q70" s="416"/>
      <c r="R70" s="416"/>
      <c r="S70" s="416"/>
      <c r="T70" s="417"/>
      <c r="U70" s="416"/>
      <c r="V70" s="416"/>
      <c r="W70" s="416"/>
      <c r="X70" s="416"/>
      <c r="Y70" s="417"/>
      <c r="Z70" s="416"/>
      <c r="AA70" s="416"/>
      <c r="AB70" s="416"/>
      <c r="AC70" s="416"/>
      <c r="AD70" s="417"/>
      <c r="AE70" s="416"/>
      <c r="AF70" s="416"/>
      <c r="AG70" s="416"/>
      <c r="AH70" s="416"/>
      <c r="AI70" s="417"/>
      <c r="AJ70" s="416"/>
      <c r="AK70" s="416"/>
      <c r="AL70" s="416"/>
      <c r="AM70" s="416"/>
      <c r="AN70" s="417"/>
      <c r="AO70" s="416"/>
      <c r="AP70" s="416"/>
      <c r="AQ70" s="416"/>
      <c r="AR70" s="416"/>
      <c r="AS70" s="417"/>
      <c r="AT70" s="416"/>
      <c r="AU70" s="416"/>
      <c r="AV70" s="416"/>
      <c r="AW70" s="416"/>
      <c r="AX70" s="417"/>
      <c r="AY70" s="416"/>
      <c r="AZ70" s="416"/>
      <c r="BA70" s="416"/>
      <c r="BB70" s="416"/>
      <c r="BC70" s="417"/>
      <c r="BD70" s="416"/>
      <c r="BE70" s="416"/>
      <c r="BF70" s="416"/>
      <c r="BG70" s="416"/>
      <c r="BH70" s="417"/>
      <c r="BI70" s="416"/>
      <c r="BJ70" s="416"/>
      <c r="BK70" s="416"/>
      <c r="BL70" s="416"/>
      <c r="BM70" s="417"/>
      <c r="BN70" s="416"/>
      <c r="BO70" s="416"/>
      <c r="BP70" s="416"/>
      <c r="BQ70" s="416"/>
      <c r="BR70" s="417"/>
      <c r="BS70" s="416"/>
      <c r="BT70" s="416"/>
      <c r="BU70" s="416"/>
      <c r="BV70" s="416"/>
      <c r="BW70" s="417"/>
      <c r="BX70" s="416"/>
      <c r="BY70" s="416"/>
      <c r="BZ70" s="416"/>
      <c r="CA70" s="416"/>
      <c r="CB70" s="417"/>
      <c r="CC70" s="416"/>
      <c r="CD70" s="416"/>
      <c r="CE70" s="416"/>
      <c r="CF70" s="416"/>
      <c r="CG70" s="417"/>
      <c r="CH70" s="416"/>
      <c r="CI70" s="416"/>
      <c r="CJ70" s="416"/>
      <c r="CK70" s="416"/>
      <c r="CL70" s="417"/>
      <c r="CM70" s="416"/>
      <c r="CN70" s="416"/>
      <c r="CO70" s="416"/>
      <c r="CP70" s="416"/>
      <c r="CQ70" s="417"/>
      <c r="CR70" s="416"/>
      <c r="CS70" s="416"/>
      <c r="CT70" s="416"/>
      <c r="CU70" s="416"/>
      <c r="CV70" s="417"/>
      <c r="CW70" s="416"/>
      <c r="CX70" s="416"/>
      <c r="CY70" s="416"/>
      <c r="CZ70" s="416"/>
      <c r="DA70" s="417"/>
      <c r="DB70" s="416"/>
      <c r="DC70" s="416"/>
      <c r="DD70" s="416"/>
      <c r="DE70" s="416"/>
      <c r="DF70" s="417"/>
      <c r="DG70" s="416"/>
      <c r="DH70" s="416"/>
      <c r="DI70" s="416"/>
      <c r="DJ70" s="416"/>
      <c r="DK70" s="417"/>
      <c r="DL70" s="416"/>
      <c r="DM70" s="416"/>
      <c r="DN70" s="416"/>
      <c r="DO70" s="416"/>
      <c r="DP70" s="417"/>
      <c r="DQ70" s="416"/>
      <c r="DR70" s="416"/>
      <c r="DS70" s="416"/>
      <c r="DT70" s="416"/>
      <c r="DU70" s="417"/>
      <c r="DV70" s="416"/>
      <c r="DW70" s="416"/>
      <c r="DX70" s="416"/>
      <c r="DY70" s="416"/>
      <c r="DZ70" s="417"/>
      <c r="EA70" s="416"/>
      <c r="EB70" s="416"/>
      <c r="EC70" s="416"/>
      <c r="ED70" s="416"/>
      <c r="EE70" s="417"/>
      <c r="EF70" s="416"/>
      <c r="EG70" s="416"/>
      <c r="EH70" s="416"/>
      <c r="EI70" s="416"/>
      <c r="EJ70" s="417"/>
      <c r="EK70" s="416"/>
      <c r="EL70" s="416"/>
      <c r="EM70" s="416"/>
      <c r="EN70" s="416"/>
      <c r="EO70" s="301"/>
    </row>
    <row r="71" spans="4:145" ht="12.75" hidden="1" customHeight="1" x14ac:dyDescent="0.35">
      <c r="D71" s="301" t="s">
        <v>474</v>
      </c>
      <c r="E71" s="313"/>
      <c r="G71" s="416">
        <v>0</v>
      </c>
      <c r="H71" s="416"/>
      <c r="I71" s="416"/>
      <c r="J71" s="417"/>
      <c r="K71" s="416"/>
      <c r="L71" s="416">
        <f>L72+L74</f>
        <v>0</v>
      </c>
      <c r="M71" s="416"/>
      <c r="N71" s="416"/>
      <c r="O71" s="417"/>
      <c r="P71" s="416"/>
      <c r="Q71" s="416">
        <f>Q72+Q74</f>
        <v>0</v>
      </c>
      <c r="R71" s="416"/>
      <c r="S71" s="416"/>
      <c r="T71" s="417"/>
      <c r="U71" s="416"/>
      <c r="V71" s="416">
        <f>V72+V74</f>
        <v>0</v>
      </c>
      <c r="W71" s="416"/>
      <c r="X71" s="416"/>
      <c r="Y71" s="417"/>
      <c r="Z71" s="416"/>
      <c r="AA71" s="416">
        <f>AA72+AA74</f>
        <v>0</v>
      </c>
      <c r="AB71" s="416"/>
      <c r="AC71" s="416"/>
      <c r="AD71" s="417"/>
      <c r="AE71" s="416"/>
      <c r="AF71" s="416">
        <f>AF72+AF74</f>
        <v>0</v>
      </c>
      <c r="AG71" s="416"/>
      <c r="AH71" s="416"/>
      <c r="AI71" s="417"/>
      <c r="AJ71" s="416"/>
      <c r="AK71" s="416">
        <f>AK72+AK74</f>
        <v>0</v>
      </c>
      <c r="AL71" s="416"/>
      <c r="AM71" s="416"/>
      <c r="AN71" s="417"/>
      <c r="AO71" s="416"/>
      <c r="AP71" s="416">
        <f>AP72+AP74</f>
        <v>0</v>
      </c>
      <c r="AQ71" s="416"/>
      <c r="AR71" s="416"/>
      <c r="AS71" s="417"/>
      <c r="AT71" s="416"/>
      <c r="AU71" s="416">
        <f>AU72+AU74</f>
        <v>0</v>
      </c>
      <c r="AV71" s="416"/>
      <c r="AW71" s="416"/>
      <c r="AX71" s="417"/>
      <c r="AY71" s="416"/>
      <c r="AZ71" s="416">
        <f>AZ72+AZ74</f>
        <v>0</v>
      </c>
      <c r="BA71" s="416"/>
      <c r="BB71" s="416"/>
      <c r="BC71" s="417"/>
      <c r="BD71" s="416"/>
      <c r="BE71" s="416">
        <f>BE72+BE74</f>
        <v>0</v>
      </c>
      <c r="BF71" s="416"/>
      <c r="BG71" s="416"/>
      <c r="BH71" s="417"/>
      <c r="BI71" s="416"/>
      <c r="BJ71" s="416">
        <f>BJ72+BJ74</f>
        <v>0</v>
      </c>
      <c r="BK71" s="416"/>
      <c r="BL71" s="416"/>
      <c r="BM71" s="417"/>
      <c r="BN71" s="416"/>
      <c r="BO71" s="416">
        <f>BO72+BO74</f>
        <v>0</v>
      </c>
      <c r="BP71" s="416"/>
      <c r="BQ71" s="416"/>
      <c r="BR71" s="417"/>
      <c r="BS71" s="416"/>
      <c r="BT71" s="416">
        <f>SUM(BT72:BT74)</f>
        <v>0</v>
      </c>
      <c r="BU71" s="416"/>
      <c r="BV71" s="416"/>
      <c r="BW71" s="417"/>
      <c r="BX71" s="416"/>
      <c r="BY71" s="416">
        <f>SUM(BY72:BY74)</f>
        <v>0</v>
      </c>
      <c r="BZ71" s="416"/>
      <c r="CA71" s="416"/>
      <c r="CB71" s="417"/>
      <c r="CC71" s="416"/>
      <c r="CD71" s="416">
        <f>CD72+CD74</f>
        <v>0</v>
      </c>
      <c r="CE71" s="416"/>
      <c r="CF71" s="416"/>
      <c r="CG71" s="417"/>
      <c r="CH71" s="416"/>
      <c r="CI71" s="416">
        <f>CI72+CI74</f>
        <v>0</v>
      </c>
      <c r="CJ71" s="416"/>
      <c r="CK71" s="416"/>
      <c r="CL71" s="417"/>
      <c r="CM71" s="416"/>
      <c r="CN71" s="416">
        <f>CN72+CN74</f>
        <v>0</v>
      </c>
      <c r="CO71" s="416"/>
      <c r="CP71" s="416"/>
      <c r="CQ71" s="417"/>
      <c r="CR71" s="416"/>
      <c r="CS71" s="416">
        <f>CS72+CS74</f>
        <v>0</v>
      </c>
      <c r="CT71" s="416"/>
      <c r="CU71" s="416"/>
      <c r="CV71" s="417"/>
      <c r="CW71" s="416"/>
      <c r="CX71" s="416">
        <f>CX72+CX74</f>
        <v>0</v>
      </c>
      <c r="CY71" s="416"/>
      <c r="CZ71" s="416"/>
      <c r="DA71" s="417"/>
      <c r="DB71" s="416"/>
      <c r="DC71" s="416">
        <f>DC72+DC74</f>
        <v>0</v>
      </c>
      <c r="DD71" s="416"/>
      <c r="DE71" s="416"/>
      <c r="DF71" s="417"/>
      <c r="DG71" s="416"/>
      <c r="DH71" s="416">
        <f>DH72+DH74</f>
        <v>0</v>
      </c>
      <c r="DI71" s="416"/>
      <c r="DJ71" s="416"/>
      <c r="DK71" s="417"/>
      <c r="DL71" s="416"/>
      <c r="DM71" s="416">
        <f>DM72+DM74</f>
        <v>0</v>
      </c>
      <c r="DN71" s="416"/>
      <c r="DO71" s="416"/>
      <c r="DP71" s="417"/>
      <c r="DQ71" s="416"/>
      <c r="DR71" s="416">
        <f>DR72+DR74</f>
        <v>0</v>
      </c>
      <c r="DS71" s="416"/>
      <c r="DT71" s="416"/>
      <c r="DU71" s="417"/>
      <c r="DV71" s="416"/>
      <c r="DW71" s="416">
        <f>DW72+DW74</f>
        <v>0</v>
      </c>
      <c r="DX71" s="416"/>
      <c r="DY71" s="416"/>
      <c r="DZ71" s="417"/>
      <c r="EA71" s="416"/>
      <c r="EB71" s="416">
        <f>EB72+EB74</f>
        <v>0</v>
      </c>
      <c r="EC71" s="416"/>
      <c r="ED71" s="416"/>
      <c r="EE71" s="417"/>
      <c r="EF71" s="416"/>
      <c r="EG71" s="416">
        <f>EG72+EG74</f>
        <v>0</v>
      </c>
      <c r="EH71" s="416"/>
      <c r="EI71" s="416"/>
      <c r="EJ71" s="417"/>
      <c r="EK71" s="416"/>
      <c r="EL71" s="416">
        <f>SUM(EL72:EL74)</f>
        <v>0</v>
      </c>
      <c r="EM71" s="416"/>
      <c r="EN71" s="416"/>
      <c r="EO71" s="301"/>
    </row>
    <row r="72" spans="4:145" ht="12.75" hidden="1" customHeight="1" x14ac:dyDescent="0.35">
      <c r="D72" s="301" t="s">
        <v>338</v>
      </c>
      <c r="E72" s="313"/>
      <c r="F72" s="320"/>
      <c r="G72" s="414">
        <v>0</v>
      </c>
      <c r="H72" s="415"/>
      <c r="I72" s="416"/>
      <c r="J72" s="417"/>
      <c r="K72" s="418"/>
      <c r="L72" s="414">
        <v>0</v>
      </c>
      <c r="M72" s="415"/>
      <c r="N72" s="416"/>
      <c r="O72" s="417"/>
      <c r="P72" s="418"/>
      <c r="Q72" s="414">
        <v>0</v>
      </c>
      <c r="R72" s="415"/>
      <c r="S72" s="416"/>
      <c r="T72" s="417"/>
      <c r="U72" s="418"/>
      <c r="V72" s="414">
        <v>0</v>
      </c>
      <c r="W72" s="415"/>
      <c r="X72" s="416"/>
      <c r="Y72" s="417"/>
      <c r="Z72" s="418"/>
      <c r="AA72" s="414">
        <v>0</v>
      </c>
      <c r="AB72" s="415"/>
      <c r="AC72" s="416"/>
      <c r="AD72" s="417"/>
      <c r="AE72" s="418"/>
      <c r="AF72" s="414">
        <v>0</v>
      </c>
      <c r="AG72" s="415"/>
      <c r="AH72" s="416"/>
      <c r="AI72" s="417"/>
      <c r="AJ72" s="418"/>
      <c r="AK72" s="414">
        <v>0</v>
      </c>
      <c r="AL72" s="415"/>
      <c r="AM72" s="416"/>
      <c r="AN72" s="417"/>
      <c r="AO72" s="418"/>
      <c r="AP72" s="414">
        <v>0</v>
      </c>
      <c r="AQ72" s="415"/>
      <c r="AR72" s="416"/>
      <c r="AS72" s="417"/>
      <c r="AT72" s="418"/>
      <c r="AU72" s="414">
        <v>0</v>
      </c>
      <c r="AV72" s="415"/>
      <c r="AW72" s="416"/>
      <c r="AX72" s="417"/>
      <c r="AY72" s="418"/>
      <c r="AZ72" s="414">
        <v>0</v>
      </c>
      <c r="BA72" s="415"/>
      <c r="BB72" s="416"/>
      <c r="BC72" s="417"/>
      <c r="BD72" s="418"/>
      <c r="BE72" s="414">
        <v>0</v>
      </c>
      <c r="BF72" s="415"/>
      <c r="BG72" s="416"/>
      <c r="BH72" s="417"/>
      <c r="BI72" s="418"/>
      <c r="BJ72" s="414">
        <v>0</v>
      </c>
      <c r="BK72" s="415"/>
      <c r="BL72" s="416"/>
      <c r="BM72" s="417"/>
      <c r="BN72" s="418"/>
      <c r="BO72" s="414">
        <v>0</v>
      </c>
      <c r="BP72" s="415"/>
      <c r="BQ72" s="416"/>
      <c r="BR72" s="417"/>
      <c r="BS72" s="418"/>
      <c r="BT72" s="414">
        <f>SUM(L72:BO72)</f>
        <v>0</v>
      </c>
      <c r="BU72" s="415"/>
      <c r="BV72" s="416"/>
      <c r="BW72" s="417"/>
      <c r="BX72" s="418"/>
      <c r="BY72" s="414">
        <v>0</v>
      </c>
      <c r="BZ72" s="415"/>
      <c r="CA72" s="416"/>
      <c r="CB72" s="417"/>
      <c r="CC72" s="418"/>
      <c r="CD72" s="414">
        <v>0</v>
      </c>
      <c r="CE72" s="415"/>
      <c r="CF72" s="416"/>
      <c r="CG72" s="417"/>
      <c r="CH72" s="418"/>
      <c r="CI72" s="414">
        <v>0</v>
      </c>
      <c r="CJ72" s="415"/>
      <c r="CK72" s="416"/>
      <c r="CL72" s="417"/>
      <c r="CM72" s="418"/>
      <c r="CN72" s="414">
        <v>0</v>
      </c>
      <c r="CO72" s="415"/>
      <c r="CP72" s="416"/>
      <c r="CQ72" s="417"/>
      <c r="CR72" s="418"/>
      <c r="CS72" s="414">
        <v>0</v>
      </c>
      <c r="CT72" s="415"/>
      <c r="CU72" s="416"/>
      <c r="CV72" s="417"/>
      <c r="CW72" s="418"/>
      <c r="CX72" s="414">
        <v>0</v>
      </c>
      <c r="CY72" s="415"/>
      <c r="CZ72" s="416"/>
      <c r="DA72" s="417"/>
      <c r="DB72" s="418"/>
      <c r="DC72" s="414">
        <v>0</v>
      </c>
      <c r="DD72" s="415"/>
      <c r="DE72" s="416"/>
      <c r="DF72" s="417"/>
      <c r="DG72" s="418"/>
      <c r="DH72" s="414">
        <v>0</v>
      </c>
      <c r="DI72" s="415"/>
      <c r="DJ72" s="416"/>
      <c r="DK72" s="417"/>
      <c r="DL72" s="418"/>
      <c r="DM72" s="414">
        <v>0</v>
      </c>
      <c r="DN72" s="415"/>
      <c r="DO72" s="416"/>
      <c r="DP72" s="417"/>
      <c r="DQ72" s="418"/>
      <c r="DR72" s="414">
        <v>0</v>
      </c>
      <c r="DS72" s="415"/>
      <c r="DT72" s="416"/>
      <c r="DU72" s="417"/>
      <c r="DV72" s="418"/>
      <c r="DW72" s="414">
        <v>0</v>
      </c>
      <c r="DX72" s="415"/>
      <c r="DY72" s="416"/>
      <c r="DZ72" s="417"/>
      <c r="EA72" s="418"/>
      <c r="EB72" s="414">
        <v>0</v>
      </c>
      <c r="EC72" s="415"/>
      <c r="ED72" s="416"/>
      <c r="EE72" s="417"/>
      <c r="EF72" s="418"/>
      <c r="EG72" s="414">
        <v>0</v>
      </c>
      <c r="EH72" s="415"/>
      <c r="EI72" s="416"/>
      <c r="EJ72" s="417"/>
      <c r="EK72" s="418"/>
      <c r="EL72" s="414">
        <f>SUM(CD72:EG72)</f>
        <v>0</v>
      </c>
      <c r="EM72" s="415"/>
      <c r="EN72" s="416"/>
      <c r="EO72" s="301"/>
    </row>
    <row r="73" spans="4:145" ht="12.75" hidden="1" customHeight="1" x14ac:dyDescent="0.35">
      <c r="D73" s="301" t="s">
        <v>341</v>
      </c>
      <c r="E73" s="313"/>
      <c r="F73" s="313"/>
      <c r="G73" s="416">
        <v>0</v>
      </c>
      <c r="H73" s="420"/>
      <c r="I73" s="416"/>
      <c r="J73" s="417"/>
      <c r="K73" s="417"/>
      <c r="L73" s="416">
        <v>0</v>
      </c>
      <c r="M73" s="420"/>
      <c r="N73" s="416"/>
      <c r="O73" s="417"/>
      <c r="P73" s="417"/>
      <c r="Q73" s="416">
        <v>0</v>
      </c>
      <c r="R73" s="420"/>
      <c r="S73" s="416"/>
      <c r="T73" s="417"/>
      <c r="U73" s="417"/>
      <c r="V73" s="416">
        <v>0</v>
      </c>
      <c r="W73" s="420"/>
      <c r="X73" s="416"/>
      <c r="Y73" s="417"/>
      <c r="Z73" s="417"/>
      <c r="AA73" s="416">
        <v>0</v>
      </c>
      <c r="AB73" s="420"/>
      <c r="AC73" s="416"/>
      <c r="AD73" s="417"/>
      <c r="AE73" s="417"/>
      <c r="AF73" s="416">
        <v>0</v>
      </c>
      <c r="AG73" s="420"/>
      <c r="AH73" s="416"/>
      <c r="AI73" s="417"/>
      <c r="AJ73" s="417"/>
      <c r="AK73" s="416">
        <v>0</v>
      </c>
      <c r="AL73" s="420"/>
      <c r="AM73" s="416"/>
      <c r="AN73" s="417"/>
      <c r="AO73" s="417"/>
      <c r="AP73" s="416">
        <v>0</v>
      </c>
      <c r="AQ73" s="420"/>
      <c r="AR73" s="416"/>
      <c r="AS73" s="417"/>
      <c r="AT73" s="417"/>
      <c r="AU73" s="416">
        <v>0</v>
      </c>
      <c r="AV73" s="420"/>
      <c r="AW73" s="416"/>
      <c r="AX73" s="417"/>
      <c r="AY73" s="417"/>
      <c r="AZ73" s="416">
        <v>0</v>
      </c>
      <c r="BA73" s="420"/>
      <c r="BB73" s="416"/>
      <c r="BC73" s="417"/>
      <c r="BD73" s="417"/>
      <c r="BE73" s="416">
        <v>0</v>
      </c>
      <c r="BF73" s="420"/>
      <c r="BG73" s="416"/>
      <c r="BH73" s="417"/>
      <c r="BI73" s="417"/>
      <c r="BJ73" s="416">
        <v>0</v>
      </c>
      <c r="BK73" s="420"/>
      <c r="BL73" s="416"/>
      <c r="BM73" s="417"/>
      <c r="BN73" s="417"/>
      <c r="BO73" s="416">
        <v>0</v>
      </c>
      <c r="BP73" s="420"/>
      <c r="BQ73" s="416"/>
      <c r="BR73" s="417"/>
      <c r="BS73" s="417"/>
      <c r="BT73" s="416">
        <f>SUM(L73:BO73)</f>
        <v>0</v>
      </c>
      <c r="BU73" s="420"/>
      <c r="BV73" s="416"/>
      <c r="BW73" s="417"/>
      <c r="BX73" s="417"/>
      <c r="BY73" s="416">
        <v>0</v>
      </c>
      <c r="BZ73" s="420"/>
      <c r="CA73" s="416"/>
      <c r="CB73" s="417"/>
      <c r="CC73" s="417"/>
      <c r="CD73" s="416">
        <v>0</v>
      </c>
      <c r="CE73" s="420"/>
      <c r="CF73" s="416"/>
      <c r="CG73" s="417"/>
      <c r="CH73" s="417"/>
      <c r="CI73" s="416">
        <v>0</v>
      </c>
      <c r="CJ73" s="420"/>
      <c r="CK73" s="416"/>
      <c r="CL73" s="417"/>
      <c r="CM73" s="417"/>
      <c r="CN73" s="416">
        <v>0</v>
      </c>
      <c r="CO73" s="420"/>
      <c r="CP73" s="416"/>
      <c r="CQ73" s="417"/>
      <c r="CR73" s="417"/>
      <c r="CS73" s="416">
        <v>0</v>
      </c>
      <c r="CT73" s="420"/>
      <c r="CU73" s="416"/>
      <c r="CV73" s="417"/>
      <c r="CW73" s="417"/>
      <c r="CX73" s="416">
        <v>0</v>
      </c>
      <c r="CY73" s="420"/>
      <c r="CZ73" s="416"/>
      <c r="DA73" s="417"/>
      <c r="DB73" s="417"/>
      <c r="DC73" s="416">
        <v>0</v>
      </c>
      <c r="DD73" s="420"/>
      <c r="DE73" s="416"/>
      <c r="DF73" s="417"/>
      <c r="DG73" s="417"/>
      <c r="DH73" s="416">
        <v>0</v>
      </c>
      <c r="DI73" s="420"/>
      <c r="DJ73" s="416"/>
      <c r="DK73" s="417"/>
      <c r="DL73" s="417"/>
      <c r="DM73" s="416">
        <v>0</v>
      </c>
      <c r="DN73" s="420"/>
      <c r="DO73" s="416"/>
      <c r="DP73" s="417"/>
      <c r="DQ73" s="417"/>
      <c r="DR73" s="416">
        <v>0</v>
      </c>
      <c r="DS73" s="420"/>
      <c r="DT73" s="416"/>
      <c r="DU73" s="417"/>
      <c r="DV73" s="417"/>
      <c r="DW73" s="416">
        <v>0</v>
      </c>
      <c r="DX73" s="420"/>
      <c r="DY73" s="416"/>
      <c r="DZ73" s="417"/>
      <c r="EA73" s="417"/>
      <c r="EB73" s="416">
        <v>0</v>
      </c>
      <c r="EC73" s="420"/>
      <c r="ED73" s="416"/>
      <c r="EE73" s="417"/>
      <c r="EF73" s="417"/>
      <c r="EG73" s="416">
        <v>0</v>
      </c>
      <c r="EH73" s="420"/>
      <c r="EI73" s="416"/>
      <c r="EJ73" s="417"/>
      <c r="EK73" s="417"/>
      <c r="EL73" s="416">
        <f>SUM(CD73:EG73)</f>
        <v>0</v>
      </c>
      <c r="EM73" s="420"/>
      <c r="EN73" s="416"/>
      <c r="EO73" s="301"/>
    </row>
    <row r="74" spans="4:145" ht="12.75" hidden="1" customHeight="1" x14ac:dyDescent="0.35">
      <c r="D74" s="301" t="s">
        <v>358</v>
      </c>
      <c r="E74" s="313"/>
      <c r="F74" s="337"/>
      <c r="G74" s="428">
        <v>0</v>
      </c>
      <c r="H74" s="429"/>
      <c r="I74" s="416"/>
      <c r="J74" s="417"/>
      <c r="K74" s="430"/>
      <c r="L74" s="428">
        <v>0</v>
      </c>
      <c r="M74" s="429"/>
      <c r="N74" s="416"/>
      <c r="O74" s="417"/>
      <c r="P74" s="430"/>
      <c r="Q74" s="428">
        <v>0</v>
      </c>
      <c r="R74" s="429"/>
      <c r="S74" s="416"/>
      <c r="T74" s="417"/>
      <c r="U74" s="430"/>
      <c r="V74" s="428">
        <v>0</v>
      </c>
      <c r="W74" s="429"/>
      <c r="X74" s="416"/>
      <c r="Y74" s="417"/>
      <c r="Z74" s="430"/>
      <c r="AA74" s="428">
        <v>0</v>
      </c>
      <c r="AB74" s="429"/>
      <c r="AC74" s="416"/>
      <c r="AD74" s="417"/>
      <c r="AE74" s="430"/>
      <c r="AF74" s="428">
        <v>0</v>
      </c>
      <c r="AG74" s="429"/>
      <c r="AH74" s="416"/>
      <c r="AI74" s="417"/>
      <c r="AJ74" s="430"/>
      <c r="AK74" s="428">
        <v>0</v>
      </c>
      <c r="AL74" s="429"/>
      <c r="AM74" s="416"/>
      <c r="AN74" s="417"/>
      <c r="AO74" s="430"/>
      <c r="AP74" s="428">
        <v>0</v>
      </c>
      <c r="AQ74" s="429"/>
      <c r="AR74" s="416"/>
      <c r="AS74" s="417"/>
      <c r="AT74" s="430"/>
      <c r="AU74" s="428">
        <v>0</v>
      </c>
      <c r="AV74" s="429"/>
      <c r="AW74" s="416"/>
      <c r="AX74" s="417"/>
      <c r="AY74" s="430"/>
      <c r="AZ74" s="428">
        <v>0</v>
      </c>
      <c r="BA74" s="429"/>
      <c r="BB74" s="416"/>
      <c r="BC74" s="417"/>
      <c r="BD74" s="430"/>
      <c r="BE74" s="428">
        <v>0</v>
      </c>
      <c r="BF74" s="429"/>
      <c r="BG74" s="416"/>
      <c r="BH74" s="417"/>
      <c r="BI74" s="430"/>
      <c r="BJ74" s="428">
        <v>0</v>
      </c>
      <c r="BK74" s="429"/>
      <c r="BL74" s="416"/>
      <c r="BM74" s="417"/>
      <c r="BN74" s="430"/>
      <c r="BO74" s="428">
        <v>0</v>
      </c>
      <c r="BP74" s="429"/>
      <c r="BQ74" s="416"/>
      <c r="BR74" s="417"/>
      <c r="BS74" s="430"/>
      <c r="BT74" s="428">
        <f>SUM(L74:BO74)</f>
        <v>0</v>
      </c>
      <c r="BU74" s="429"/>
      <c r="BV74" s="416"/>
      <c r="BW74" s="417"/>
      <c r="BX74" s="430"/>
      <c r="BY74" s="428">
        <v>0</v>
      </c>
      <c r="BZ74" s="429"/>
      <c r="CA74" s="416"/>
      <c r="CB74" s="417"/>
      <c r="CC74" s="430"/>
      <c r="CD74" s="428">
        <v>0</v>
      </c>
      <c r="CE74" s="429"/>
      <c r="CF74" s="416"/>
      <c r="CG74" s="417"/>
      <c r="CH74" s="430"/>
      <c r="CI74" s="428">
        <v>0</v>
      </c>
      <c r="CJ74" s="429"/>
      <c r="CK74" s="416"/>
      <c r="CL74" s="417"/>
      <c r="CM74" s="430"/>
      <c r="CN74" s="428">
        <v>0</v>
      </c>
      <c r="CO74" s="429"/>
      <c r="CP74" s="416"/>
      <c r="CQ74" s="417"/>
      <c r="CR74" s="430"/>
      <c r="CS74" s="428">
        <v>0</v>
      </c>
      <c r="CT74" s="429"/>
      <c r="CU74" s="416"/>
      <c r="CV74" s="417"/>
      <c r="CW74" s="430"/>
      <c r="CX74" s="428">
        <v>0</v>
      </c>
      <c r="CY74" s="429"/>
      <c r="CZ74" s="416"/>
      <c r="DA74" s="417"/>
      <c r="DB74" s="430"/>
      <c r="DC74" s="428">
        <v>0</v>
      </c>
      <c r="DD74" s="429"/>
      <c r="DE74" s="416"/>
      <c r="DF74" s="417"/>
      <c r="DG74" s="430"/>
      <c r="DH74" s="428">
        <v>0</v>
      </c>
      <c r="DI74" s="429"/>
      <c r="DJ74" s="416"/>
      <c r="DK74" s="417"/>
      <c r="DL74" s="430"/>
      <c r="DM74" s="428">
        <v>0</v>
      </c>
      <c r="DN74" s="429"/>
      <c r="DO74" s="416"/>
      <c r="DP74" s="417"/>
      <c r="DQ74" s="430"/>
      <c r="DR74" s="428">
        <v>0</v>
      </c>
      <c r="DS74" s="429"/>
      <c r="DT74" s="416"/>
      <c r="DU74" s="417"/>
      <c r="DV74" s="430"/>
      <c r="DW74" s="428">
        <v>0</v>
      </c>
      <c r="DX74" s="429"/>
      <c r="DY74" s="416"/>
      <c r="DZ74" s="417"/>
      <c r="EA74" s="430"/>
      <c r="EB74" s="428">
        <v>0</v>
      </c>
      <c r="EC74" s="429"/>
      <c r="ED74" s="416"/>
      <c r="EE74" s="417"/>
      <c r="EF74" s="430"/>
      <c r="EG74" s="428">
        <v>0</v>
      </c>
      <c r="EH74" s="429"/>
      <c r="EI74" s="416"/>
      <c r="EJ74" s="417"/>
      <c r="EK74" s="430"/>
      <c r="EL74" s="428">
        <f>SUM(CD74:EG74)</f>
        <v>0</v>
      </c>
      <c r="EM74" s="429"/>
      <c r="EN74" s="416"/>
      <c r="EO74" s="301"/>
    </row>
    <row r="75" spans="4:145" ht="12.75" hidden="1" customHeight="1" x14ac:dyDescent="0.35">
      <c r="D75" s="301"/>
      <c r="E75" s="313"/>
      <c r="G75" s="416"/>
      <c r="H75" s="416"/>
      <c r="I75" s="416"/>
      <c r="J75" s="417"/>
      <c r="K75" s="416"/>
      <c r="L75" s="416"/>
      <c r="M75" s="416"/>
      <c r="N75" s="416"/>
      <c r="O75" s="417"/>
      <c r="P75" s="416"/>
      <c r="Q75" s="416"/>
      <c r="R75" s="416"/>
      <c r="S75" s="416"/>
      <c r="T75" s="417"/>
      <c r="U75" s="416"/>
      <c r="V75" s="416"/>
      <c r="W75" s="416"/>
      <c r="X75" s="416"/>
      <c r="Y75" s="417"/>
      <c r="Z75" s="416"/>
      <c r="AA75" s="416"/>
      <c r="AB75" s="416"/>
      <c r="AC75" s="416"/>
      <c r="AD75" s="417"/>
      <c r="AE75" s="416"/>
      <c r="AF75" s="416"/>
      <c r="AG75" s="416"/>
      <c r="AH75" s="416"/>
      <c r="AI75" s="417"/>
      <c r="AJ75" s="416"/>
      <c r="AK75" s="416"/>
      <c r="AL75" s="416"/>
      <c r="AM75" s="416"/>
      <c r="AN75" s="417"/>
      <c r="AO75" s="416"/>
      <c r="AP75" s="416"/>
      <c r="AQ75" s="416"/>
      <c r="AR75" s="416"/>
      <c r="AS75" s="417"/>
      <c r="AT75" s="416"/>
      <c r="AU75" s="416"/>
      <c r="AV75" s="416"/>
      <c r="AW75" s="416"/>
      <c r="AX75" s="417"/>
      <c r="AY75" s="416"/>
      <c r="AZ75" s="416"/>
      <c r="BA75" s="416"/>
      <c r="BB75" s="416"/>
      <c r="BC75" s="417"/>
      <c r="BD75" s="416"/>
      <c r="BE75" s="416"/>
      <c r="BF75" s="416"/>
      <c r="BG75" s="416"/>
      <c r="BH75" s="417"/>
      <c r="BI75" s="416"/>
      <c r="BJ75" s="416"/>
      <c r="BK75" s="416"/>
      <c r="BL75" s="416"/>
      <c r="BM75" s="417"/>
      <c r="BN75" s="416"/>
      <c r="BO75" s="416"/>
      <c r="BP75" s="416"/>
      <c r="BQ75" s="416"/>
      <c r="BR75" s="417"/>
      <c r="BS75" s="416"/>
      <c r="BT75" s="416"/>
      <c r="BU75" s="416"/>
      <c r="BV75" s="416"/>
      <c r="BW75" s="417"/>
      <c r="BX75" s="416"/>
      <c r="BY75" s="416"/>
      <c r="BZ75" s="416"/>
      <c r="CA75" s="416"/>
      <c r="CB75" s="417"/>
      <c r="CC75" s="416"/>
      <c r="CD75" s="416"/>
      <c r="CE75" s="416"/>
      <c r="CF75" s="416"/>
      <c r="CG75" s="417"/>
      <c r="CH75" s="416"/>
      <c r="CI75" s="416"/>
      <c r="CJ75" s="416"/>
      <c r="CK75" s="416"/>
      <c r="CL75" s="417"/>
      <c r="CM75" s="416"/>
      <c r="CN75" s="416"/>
      <c r="CO75" s="416"/>
      <c r="CP75" s="416"/>
      <c r="CQ75" s="417"/>
      <c r="CR75" s="416"/>
      <c r="CS75" s="416"/>
      <c r="CT75" s="416"/>
      <c r="CU75" s="416"/>
      <c r="CV75" s="417"/>
      <c r="CW75" s="416"/>
      <c r="CX75" s="416"/>
      <c r="CY75" s="416"/>
      <c r="CZ75" s="416"/>
      <c r="DA75" s="417"/>
      <c r="DB75" s="416"/>
      <c r="DC75" s="416"/>
      <c r="DD75" s="416"/>
      <c r="DE75" s="416"/>
      <c r="DF75" s="417"/>
      <c r="DG75" s="416"/>
      <c r="DH75" s="416"/>
      <c r="DI75" s="416"/>
      <c r="DJ75" s="416"/>
      <c r="DK75" s="417"/>
      <c r="DL75" s="416"/>
      <c r="DM75" s="416"/>
      <c r="DN75" s="416"/>
      <c r="DO75" s="416"/>
      <c r="DP75" s="417"/>
      <c r="DQ75" s="416"/>
      <c r="DR75" s="416"/>
      <c r="DS75" s="416"/>
      <c r="DT75" s="416"/>
      <c r="DU75" s="417"/>
      <c r="DV75" s="416"/>
      <c r="DW75" s="416"/>
      <c r="DX75" s="416"/>
      <c r="DY75" s="416"/>
      <c r="DZ75" s="417"/>
      <c r="EA75" s="416"/>
      <c r="EB75" s="416"/>
      <c r="EC75" s="416"/>
      <c r="ED75" s="416"/>
      <c r="EE75" s="417"/>
      <c r="EF75" s="416"/>
      <c r="EG75" s="416"/>
      <c r="EH75" s="416"/>
      <c r="EI75" s="416"/>
      <c r="EJ75" s="417"/>
      <c r="EK75" s="416"/>
      <c r="EL75" s="416"/>
      <c r="EM75" s="416"/>
      <c r="EN75" s="416"/>
      <c r="EO75" s="301"/>
    </row>
    <row r="76" spans="4:145" ht="12.75" hidden="1" customHeight="1" x14ac:dyDescent="0.35">
      <c r="D76" s="301" t="s">
        <v>475</v>
      </c>
      <c r="E76" s="313"/>
      <c r="G76" s="416">
        <v>0</v>
      </c>
      <c r="H76" s="416"/>
      <c r="I76" s="416"/>
      <c r="J76" s="417"/>
      <c r="K76" s="416"/>
      <c r="L76" s="416">
        <f>L77+L79</f>
        <v>0</v>
      </c>
      <c r="M76" s="416"/>
      <c r="N76" s="416"/>
      <c r="O76" s="417"/>
      <c r="P76" s="416"/>
      <c r="Q76" s="416">
        <f>Q77+Q79</f>
        <v>0</v>
      </c>
      <c r="R76" s="416"/>
      <c r="S76" s="416"/>
      <c r="T76" s="417"/>
      <c r="U76" s="416"/>
      <c r="V76" s="416">
        <f>V77+V79</f>
        <v>0</v>
      </c>
      <c r="W76" s="416"/>
      <c r="X76" s="416"/>
      <c r="Y76" s="417"/>
      <c r="Z76" s="416"/>
      <c r="AA76" s="416">
        <f>AA77+AA79</f>
        <v>0</v>
      </c>
      <c r="AB76" s="416"/>
      <c r="AC76" s="416"/>
      <c r="AD76" s="417"/>
      <c r="AE76" s="416"/>
      <c r="AF76" s="416">
        <f>AF77+AF79</f>
        <v>0</v>
      </c>
      <c r="AG76" s="416"/>
      <c r="AH76" s="416"/>
      <c r="AI76" s="417"/>
      <c r="AJ76" s="416"/>
      <c r="AK76" s="416">
        <f>AK77+AK79</f>
        <v>0</v>
      </c>
      <c r="AL76" s="416"/>
      <c r="AM76" s="416"/>
      <c r="AN76" s="417"/>
      <c r="AO76" s="416"/>
      <c r="AP76" s="416">
        <f>AP77+AP79</f>
        <v>0</v>
      </c>
      <c r="AQ76" s="416"/>
      <c r="AR76" s="416"/>
      <c r="AS76" s="417"/>
      <c r="AT76" s="416"/>
      <c r="AU76" s="416">
        <f>AU77+AU79</f>
        <v>0</v>
      </c>
      <c r="AV76" s="416"/>
      <c r="AW76" s="416"/>
      <c r="AX76" s="417"/>
      <c r="AY76" s="416"/>
      <c r="AZ76" s="416">
        <f>AZ77+AZ79</f>
        <v>0</v>
      </c>
      <c r="BA76" s="416"/>
      <c r="BB76" s="416"/>
      <c r="BC76" s="417"/>
      <c r="BD76" s="416"/>
      <c r="BE76" s="416">
        <f>BE77+BE79</f>
        <v>0</v>
      </c>
      <c r="BF76" s="416"/>
      <c r="BG76" s="416"/>
      <c r="BH76" s="417"/>
      <c r="BI76" s="416"/>
      <c r="BJ76" s="416">
        <f>BJ77+BJ79</f>
        <v>0</v>
      </c>
      <c r="BK76" s="416"/>
      <c r="BL76" s="416"/>
      <c r="BM76" s="417"/>
      <c r="BN76" s="416"/>
      <c r="BO76" s="416">
        <f>BO77+BO79</f>
        <v>0</v>
      </c>
      <c r="BP76" s="416"/>
      <c r="BQ76" s="416"/>
      <c r="BR76" s="417"/>
      <c r="BS76" s="416"/>
      <c r="BT76" s="416">
        <f>SUM(BT77:BT79)</f>
        <v>0</v>
      </c>
      <c r="BU76" s="416"/>
      <c r="BV76" s="416"/>
      <c r="BW76" s="417"/>
      <c r="BX76" s="416"/>
      <c r="BY76" s="416">
        <f>SUM(BY77:BY79)</f>
        <v>0</v>
      </c>
      <c r="BZ76" s="416"/>
      <c r="CA76" s="416"/>
      <c r="CB76" s="417"/>
      <c r="CC76" s="416"/>
      <c r="CD76" s="416">
        <f>CD77+CD79</f>
        <v>0</v>
      </c>
      <c r="CE76" s="416"/>
      <c r="CF76" s="416"/>
      <c r="CG76" s="417"/>
      <c r="CH76" s="416"/>
      <c r="CI76" s="416">
        <f>CI77+CI79</f>
        <v>0</v>
      </c>
      <c r="CJ76" s="416"/>
      <c r="CK76" s="416"/>
      <c r="CL76" s="417"/>
      <c r="CM76" s="416"/>
      <c r="CN76" s="416">
        <f>CN77+CN79</f>
        <v>0</v>
      </c>
      <c r="CO76" s="416"/>
      <c r="CP76" s="416"/>
      <c r="CQ76" s="417"/>
      <c r="CR76" s="416"/>
      <c r="CS76" s="416">
        <f>CS77+CS79</f>
        <v>0</v>
      </c>
      <c r="CT76" s="416"/>
      <c r="CU76" s="416"/>
      <c r="CV76" s="417"/>
      <c r="CW76" s="416"/>
      <c r="CX76" s="416">
        <f>CX77+CX79</f>
        <v>0</v>
      </c>
      <c r="CY76" s="416"/>
      <c r="CZ76" s="416"/>
      <c r="DA76" s="417"/>
      <c r="DB76" s="416"/>
      <c r="DC76" s="416">
        <f>DC77+DC79</f>
        <v>0</v>
      </c>
      <c r="DD76" s="416"/>
      <c r="DE76" s="416"/>
      <c r="DF76" s="417"/>
      <c r="DG76" s="416"/>
      <c r="DH76" s="416">
        <f>DH77+DH79</f>
        <v>0</v>
      </c>
      <c r="DI76" s="416"/>
      <c r="DJ76" s="416"/>
      <c r="DK76" s="417"/>
      <c r="DL76" s="416"/>
      <c r="DM76" s="416">
        <f>DM77+DM79</f>
        <v>0</v>
      </c>
      <c r="DN76" s="416"/>
      <c r="DO76" s="416"/>
      <c r="DP76" s="417"/>
      <c r="DQ76" s="416"/>
      <c r="DR76" s="416">
        <f>DR77+DR79</f>
        <v>0</v>
      </c>
      <c r="DS76" s="416"/>
      <c r="DT76" s="416"/>
      <c r="DU76" s="417"/>
      <c r="DV76" s="416"/>
      <c r="DW76" s="416">
        <f>DW77+DW79</f>
        <v>0</v>
      </c>
      <c r="DX76" s="416"/>
      <c r="DY76" s="416"/>
      <c r="DZ76" s="417"/>
      <c r="EA76" s="416"/>
      <c r="EB76" s="416">
        <f>EB77+EB79</f>
        <v>0</v>
      </c>
      <c r="EC76" s="416"/>
      <c r="ED76" s="416"/>
      <c r="EE76" s="417"/>
      <c r="EF76" s="416"/>
      <c r="EG76" s="416">
        <f>EG77+EG79</f>
        <v>0</v>
      </c>
      <c r="EH76" s="416"/>
      <c r="EI76" s="416"/>
      <c r="EJ76" s="417"/>
      <c r="EK76" s="416"/>
      <c r="EL76" s="416">
        <f>SUM(EL77:EL79)</f>
        <v>0</v>
      </c>
      <c r="EM76" s="416"/>
      <c r="EN76" s="416"/>
      <c r="EO76" s="301"/>
    </row>
    <row r="77" spans="4:145" ht="12.75" hidden="1" customHeight="1" x14ac:dyDescent="0.35">
      <c r="D77" s="301" t="s">
        <v>338</v>
      </c>
      <c r="E77" s="313"/>
      <c r="F77" s="320"/>
      <c r="G77" s="414">
        <v>0</v>
      </c>
      <c r="H77" s="415"/>
      <c r="I77" s="416"/>
      <c r="J77" s="417"/>
      <c r="K77" s="418"/>
      <c r="L77" s="414">
        <v>0</v>
      </c>
      <c r="M77" s="415"/>
      <c r="N77" s="416"/>
      <c r="O77" s="417"/>
      <c r="P77" s="418"/>
      <c r="Q77" s="414">
        <v>0</v>
      </c>
      <c r="R77" s="415"/>
      <c r="S77" s="416"/>
      <c r="T77" s="417"/>
      <c r="U77" s="418"/>
      <c r="V77" s="414">
        <v>0</v>
      </c>
      <c r="W77" s="415"/>
      <c r="X77" s="416"/>
      <c r="Y77" s="417"/>
      <c r="Z77" s="418"/>
      <c r="AA77" s="414">
        <v>0</v>
      </c>
      <c r="AB77" s="415"/>
      <c r="AC77" s="416"/>
      <c r="AD77" s="417"/>
      <c r="AE77" s="418"/>
      <c r="AF77" s="414">
        <v>0</v>
      </c>
      <c r="AG77" s="415"/>
      <c r="AH77" s="416"/>
      <c r="AI77" s="417"/>
      <c r="AJ77" s="418"/>
      <c r="AK77" s="414">
        <v>0</v>
      </c>
      <c r="AL77" s="415"/>
      <c r="AM77" s="416"/>
      <c r="AN77" s="417"/>
      <c r="AO77" s="418"/>
      <c r="AP77" s="414">
        <v>0</v>
      </c>
      <c r="AQ77" s="415"/>
      <c r="AR77" s="416"/>
      <c r="AS77" s="417"/>
      <c r="AT77" s="418"/>
      <c r="AU77" s="414">
        <v>0</v>
      </c>
      <c r="AV77" s="415"/>
      <c r="AW77" s="416"/>
      <c r="AX77" s="417"/>
      <c r="AY77" s="418"/>
      <c r="AZ77" s="414">
        <v>0</v>
      </c>
      <c r="BA77" s="415"/>
      <c r="BB77" s="416"/>
      <c r="BC77" s="417"/>
      <c r="BD77" s="418"/>
      <c r="BE77" s="414">
        <v>0</v>
      </c>
      <c r="BF77" s="415"/>
      <c r="BG77" s="416"/>
      <c r="BH77" s="417"/>
      <c r="BI77" s="418"/>
      <c r="BJ77" s="414">
        <v>0</v>
      </c>
      <c r="BK77" s="415"/>
      <c r="BL77" s="416"/>
      <c r="BM77" s="417"/>
      <c r="BN77" s="418"/>
      <c r="BO77" s="414">
        <v>0</v>
      </c>
      <c r="BP77" s="415"/>
      <c r="BQ77" s="416"/>
      <c r="BR77" s="417"/>
      <c r="BS77" s="418"/>
      <c r="BT77" s="414">
        <f>SUM(L77:BO77)</f>
        <v>0</v>
      </c>
      <c r="BU77" s="415"/>
      <c r="BV77" s="416"/>
      <c r="BW77" s="417"/>
      <c r="BX77" s="418"/>
      <c r="BY77" s="414">
        <v>0</v>
      </c>
      <c r="BZ77" s="415"/>
      <c r="CA77" s="416"/>
      <c r="CB77" s="417"/>
      <c r="CC77" s="418"/>
      <c r="CD77" s="414">
        <v>0</v>
      </c>
      <c r="CE77" s="415"/>
      <c r="CF77" s="416"/>
      <c r="CG77" s="417"/>
      <c r="CH77" s="418"/>
      <c r="CI77" s="414">
        <v>0</v>
      </c>
      <c r="CJ77" s="415"/>
      <c r="CK77" s="416"/>
      <c r="CL77" s="417"/>
      <c r="CM77" s="418"/>
      <c r="CN77" s="414">
        <v>0</v>
      </c>
      <c r="CO77" s="415"/>
      <c r="CP77" s="416"/>
      <c r="CQ77" s="417"/>
      <c r="CR77" s="418"/>
      <c r="CS77" s="414">
        <v>0</v>
      </c>
      <c r="CT77" s="415"/>
      <c r="CU77" s="416"/>
      <c r="CV77" s="417"/>
      <c r="CW77" s="418"/>
      <c r="CX77" s="414">
        <v>0</v>
      </c>
      <c r="CY77" s="415"/>
      <c r="CZ77" s="416"/>
      <c r="DA77" s="417"/>
      <c r="DB77" s="418"/>
      <c r="DC77" s="414">
        <v>0</v>
      </c>
      <c r="DD77" s="415"/>
      <c r="DE77" s="416"/>
      <c r="DF77" s="417"/>
      <c r="DG77" s="418"/>
      <c r="DH77" s="414">
        <v>0</v>
      </c>
      <c r="DI77" s="415"/>
      <c r="DJ77" s="416"/>
      <c r="DK77" s="417"/>
      <c r="DL77" s="418"/>
      <c r="DM77" s="414">
        <v>0</v>
      </c>
      <c r="DN77" s="415"/>
      <c r="DO77" s="416"/>
      <c r="DP77" s="417"/>
      <c r="DQ77" s="418"/>
      <c r="DR77" s="414">
        <v>0</v>
      </c>
      <c r="DS77" s="415"/>
      <c r="DT77" s="416"/>
      <c r="DU77" s="417"/>
      <c r="DV77" s="418"/>
      <c r="DW77" s="414">
        <v>0</v>
      </c>
      <c r="DX77" s="415"/>
      <c r="DY77" s="416"/>
      <c r="DZ77" s="417"/>
      <c r="EA77" s="418"/>
      <c r="EB77" s="414">
        <v>0</v>
      </c>
      <c r="EC77" s="415"/>
      <c r="ED77" s="416"/>
      <c r="EE77" s="417"/>
      <c r="EF77" s="418"/>
      <c r="EG77" s="414">
        <v>0</v>
      </c>
      <c r="EH77" s="415"/>
      <c r="EI77" s="416"/>
      <c r="EJ77" s="417"/>
      <c r="EK77" s="418"/>
      <c r="EL77" s="414">
        <f>SUM(CD77:EG77)</f>
        <v>0</v>
      </c>
      <c r="EM77" s="415"/>
      <c r="EN77" s="416"/>
      <c r="EO77" s="301"/>
    </row>
    <row r="78" spans="4:145" ht="12.75" hidden="1" customHeight="1" x14ac:dyDescent="0.35">
      <c r="D78" s="301" t="s">
        <v>341</v>
      </c>
      <c r="E78" s="313"/>
      <c r="F78" s="313"/>
      <c r="G78" s="416">
        <v>0</v>
      </c>
      <c r="H78" s="420"/>
      <c r="I78" s="416"/>
      <c r="J78" s="417"/>
      <c r="K78" s="417"/>
      <c r="L78" s="416">
        <v>0</v>
      </c>
      <c r="M78" s="420"/>
      <c r="N78" s="416"/>
      <c r="O78" s="417"/>
      <c r="P78" s="417"/>
      <c r="Q78" s="416">
        <v>0</v>
      </c>
      <c r="R78" s="420"/>
      <c r="S78" s="416"/>
      <c r="T78" s="417"/>
      <c r="U78" s="417"/>
      <c r="V78" s="416">
        <v>0</v>
      </c>
      <c r="W78" s="420"/>
      <c r="X78" s="416"/>
      <c r="Y78" s="417"/>
      <c r="Z78" s="417"/>
      <c r="AA78" s="416">
        <v>0</v>
      </c>
      <c r="AB78" s="420"/>
      <c r="AC78" s="416"/>
      <c r="AD78" s="417"/>
      <c r="AE78" s="417"/>
      <c r="AF78" s="416">
        <v>0</v>
      </c>
      <c r="AG78" s="420"/>
      <c r="AH78" s="416"/>
      <c r="AI78" s="417"/>
      <c r="AJ78" s="417"/>
      <c r="AK78" s="416">
        <v>0</v>
      </c>
      <c r="AL78" s="420"/>
      <c r="AM78" s="416"/>
      <c r="AN78" s="417"/>
      <c r="AO78" s="417"/>
      <c r="AP78" s="416">
        <v>0</v>
      </c>
      <c r="AQ78" s="420"/>
      <c r="AR78" s="416"/>
      <c r="AS78" s="417"/>
      <c r="AT78" s="417"/>
      <c r="AU78" s="416">
        <v>0</v>
      </c>
      <c r="AV78" s="420"/>
      <c r="AW78" s="416"/>
      <c r="AX78" s="417"/>
      <c r="AY78" s="417"/>
      <c r="AZ78" s="416">
        <v>0</v>
      </c>
      <c r="BA78" s="420"/>
      <c r="BB78" s="416"/>
      <c r="BC78" s="417"/>
      <c r="BD78" s="417"/>
      <c r="BE78" s="416">
        <v>0</v>
      </c>
      <c r="BF78" s="420"/>
      <c r="BG78" s="416"/>
      <c r="BH78" s="417"/>
      <c r="BI78" s="417"/>
      <c r="BJ78" s="416">
        <v>0</v>
      </c>
      <c r="BK78" s="420"/>
      <c r="BL78" s="416"/>
      <c r="BM78" s="417"/>
      <c r="BN78" s="417"/>
      <c r="BO78" s="416">
        <v>0</v>
      </c>
      <c r="BP78" s="420"/>
      <c r="BQ78" s="416"/>
      <c r="BR78" s="417"/>
      <c r="BS78" s="417"/>
      <c r="BT78" s="416">
        <f>SUM(L78:BO78)</f>
        <v>0</v>
      </c>
      <c r="BU78" s="420"/>
      <c r="BV78" s="416"/>
      <c r="BW78" s="417"/>
      <c r="BX78" s="417"/>
      <c r="BY78" s="416">
        <v>0</v>
      </c>
      <c r="BZ78" s="420"/>
      <c r="CA78" s="416"/>
      <c r="CB78" s="417"/>
      <c r="CC78" s="417"/>
      <c r="CD78" s="416">
        <v>0</v>
      </c>
      <c r="CE78" s="420"/>
      <c r="CF78" s="416"/>
      <c r="CG78" s="417"/>
      <c r="CH78" s="417"/>
      <c r="CI78" s="416">
        <v>0</v>
      </c>
      <c r="CJ78" s="420"/>
      <c r="CK78" s="416"/>
      <c r="CL78" s="417"/>
      <c r="CM78" s="417"/>
      <c r="CN78" s="416">
        <v>0</v>
      </c>
      <c r="CO78" s="420"/>
      <c r="CP78" s="416"/>
      <c r="CQ78" s="417"/>
      <c r="CR78" s="417"/>
      <c r="CS78" s="416">
        <v>0</v>
      </c>
      <c r="CT78" s="420"/>
      <c r="CU78" s="416"/>
      <c r="CV78" s="417"/>
      <c r="CW78" s="417"/>
      <c r="CX78" s="416">
        <v>0</v>
      </c>
      <c r="CY78" s="420"/>
      <c r="CZ78" s="416"/>
      <c r="DA78" s="417"/>
      <c r="DB78" s="417"/>
      <c r="DC78" s="416">
        <v>0</v>
      </c>
      <c r="DD78" s="420"/>
      <c r="DE78" s="416"/>
      <c r="DF78" s="417"/>
      <c r="DG78" s="417"/>
      <c r="DH78" s="416">
        <v>0</v>
      </c>
      <c r="DI78" s="420"/>
      <c r="DJ78" s="416"/>
      <c r="DK78" s="417"/>
      <c r="DL78" s="417"/>
      <c r="DM78" s="416">
        <v>0</v>
      </c>
      <c r="DN78" s="420"/>
      <c r="DO78" s="416"/>
      <c r="DP78" s="417"/>
      <c r="DQ78" s="417"/>
      <c r="DR78" s="416">
        <v>0</v>
      </c>
      <c r="DS78" s="420"/>
      <c r="DT78" s="416"/>
      <c r="DU78" s="417"/>
      <c r="DV78" s="417"/>
      <c r="DW78" s="416">
        <v>0</v>
      </c>
      <c r="DX78" s="420"/>
      <c r="DY78" s="416"/>
      <c r="DZ78" s="417"/>
      <c r="EA78" s="417"/>
      <c r="EB78" s="416">
        <v>0</v>
      </c>
      <c r="EC78" s="420"/>
      <c r="ED78" s="416"/>
      <c r="EE78" s="417"/>
      <c r="EF78" s="417"/>
      <c r="EG78" s="416">
        <v>0</v>
      </c>
      <c r="EH78" s="420"/>
      <c r="EI78" s="416"/>
      <c r="EJ78" s="417"/>
      <c r="EK78" s="417"/>
      <c r="EL78" s="416">
        <f>SUM(CD78:EG78)</f>
        <v>0</v>
      </c>
      <c r="EM78" s="420"/>
      <c r="EN78" s="416"/>
      <c r="EO78" s="301"/>
    </row>
    <row r="79" spans="4:145" ht="12.75" hidden="1" customHeight="1" x14ac:dyDescent="0.35">
      <c r="D79" s="301" t="s">
        <v>358</v>
      </c>
      <c r="E79" s="313"/>
      <c r="F79" s="337"/>
      <c r="G79" s="428">
        <v>0</v>
      </c>
      <c r="H79" s="429"/>
      <c r="I79" s="416"/>
      <c r="J79" s="417"/>
      <c r="K79" s="430"/>
      <c r="L79" s="428">
        <v>0</v>
      </c>
      <c r="M79" s="429"/>
      <c r="N79" s="416"/>
      <c r="O79" s="417"/>
      <c r="P79" s="430"/>
      <c r="Q79" s="428">
        <v>0</v>
      </c>
      <c r="R79" s="429"/>
      <c r="S79" s="416"/>
      <c r="T79" s="417"/>
      <c r="U79" s="430"/>
      <c r="V79" s="428">
        <v>0</v>
      </c>
      <c r="W79" s="429"/>
      <c r="X79" s="416"/>
      <c r="Y79" s="417"/>
      <c r="Z79" s="430"/>
      <c r="AA79" s="428">
        <v>0</v>
      </c>
      <c r="AB79" s="429"/>
      <c r="AC79" s="416"/>
      <c r="AD79" s="417"/>
      <c r="AE79" s="430"/>
      <c r="AF79" s="428">
        <v>0</v>
      </c>
      <c r="AG79" s="429"/>
      <c r="AH79" s="416"/>
      <c r="AI79" s="417"/>
      <c r="AJ79" s="430"/>
      <c r="AK79" s="428">
        <v>0</v>
      </c>
      <c r="AL79" s="429"/>
      <c r="AM79" s="416"/>
      <c r="AN79" s="417"/>
      <c r="AO79" s="430"/>
      <c r="AP79" s="428">
        <v>0</v>
      </c>
      <c r="AQ79" s="429"/>
      <c r="AR79" s="416"/>
      <c r="AS79" s="417"/>
      <c r="AT79" s="430"/>
      <c r="AU79" s="428">
        <v>0</v>
      </c>
      <c r="AV79" s="429"/>
      <c r="AW79" s="416"/>
      <c r="AX79" s="417"/>
      <c r="AY79" s="430"/>
      <c r="AZ79" s="428">
        <v>0</v>
      </c>
      <c r="BA79" s="429"/>
      <c r="BB79" s="416"/>
      <c r="BC79" s="417"/>
      <c r="BD79" s="430"/>
      <c r="BE79" s="428">
        <v>0</v>
      </c>
      <c r="BF79" s="429"/>
      <c r="BG79" s="416"/>
      <c r="BH79" s="417"/>
      <c r="BI79" s="430"/>
      <c r="BJ79" s="428">
        <v>0</v>
      </c>
      <c r="BK79" s="429"/>
      <c r="BL79" s="416"/>
      <c r="BM79" s="417"/>
      <c r="BN79" s="430"/>
      <c r="BO79" s="428">
        <v>0</v>
      </c>
      <c r="BP79" s="429"/>
      <c r="BQ79" s="416"/>
      <c r="BR79" s="417"/>
      <c r="BS79" s="430"/>
      <c r="BT79" s="428">
        <f>SUM(L79:BO79)</f>
        <v>0</v>
      </c>
      <c r="BU79" s="429"/>
      <c r="BV79" s="416"/>
      <c r="BW79" s="417"/>
      <c r="BX79" s="430"/>
      <c r="BY79" s="428">
        <v>0</v>
      </c>
      <c r="BZ79" s="429"/>
      <c r="CA79" s="416"/>
      <c r="CB79" s="417"/>
      <c r="CC79" s="430"/>
      <c r="CD79" s="428">
        <v>0</v>
      </c>
      <c r="CE79" s="429"/>
      <c r="CF79" s="416"/>
      <c r="CG79" s="417"/>
      <c r="CH79" s="430"/>
      <c r="CI79" s="428">
        <v>0</v>
      </c>
      <c r="CJ79" s="429"/>
      <c r="CK79" s="416"/>
      <c r="CL79" s="417"/>
      <c r="CM79" s="430"/>
      <c r="CN79" s="428">
        <v>0</v>
      </c>
      <c r="CO79" s="429"/>
      <c r="CP79" s="416"/>
      <c r="CQ79" s="417"/>
      <c r="CR79" s="430"/>
      <c r="CS79" s="428">
        <v>0</v>
      </c>
      <c r="CT79" s="429"/>
      <c r="CU79" s="416"/>
      <c r="CV79" s="417"/>
      <c r="CW79" s="430"/>
      <c r="CX79" s="428">
        <v>0</v>
      </c>
      <c r="CY79" s="429"/>
      <c r="CZ79" s="416"/>
      <c r="DA79" s="417"/>
      <c r="DB79" s="430"/>
      <c r="DC79" s="428">
        <v>0</v>
      </c>
      <c r="DD79" s="429"/>
      <c r="DE79" s="416"/>
      <c r="DF79" s="417"/>
      <c r="DG79" s="430"/>
      <c r="DH79" s="428">
        <v>0</v>
      </c>
      <c r="DI79" s="429"/>
      <c r="DJ79" s="416"/>
      <c r="DK79" s="417"/>
      <c r="DL79" s="430"/>
      <c r="DM79" s="428">
        <v>0</v>
      </c>
      <c r="DN79" s="429"/>
      <c r="DO79" s="416"/>
      <c r="DP79" s="417"/>
      <c r="DQ79" s="430"/>
      <c r="DR79" s="428">
        <v>0</v>
      </c>
      <c r="DS79" s="429"/>
      <c r="DT79" s="416"/>
      <c r="DU79" s="417"/>
      <c r="DV79" s="430"/>
      <c r="DW79" s="428">
        <v>0</v>
      </c>
      <c r="DX79" s="429"/>
      <c r="DY79" s="416"/>
      <c r="DZ79" s="417"/>
      <c r="EA79" s="430"/>
      <c r="EB79" s="428">
        <v>0</v>
      </c>
      <c r="EC79" s="429"/>
      <c r="ED79" s="416"/>
      <c r="EE79" s="417"/>
      <c r="EF79" s="430"/>
      <c r="EG79" s="428">
        <v>0</v>
      </c>
      <c r="EH79" s="429"/>
      <c r="EI79" s="416"/>
      <c r="EJ79" s="417"/>
      <c r="EK79" s="430"/>
      <c r="EL79" s="428">
        <f>SUM(CD79:EG79)</f>
        <v>0</v>
      </c>
      <c r="EM79" s="429"/>
      <c r="EN79" s="416"/>
      <c r="EO79" s="301"/>
    </row>
    <row r="80" spans="4:145" ht="12.75" hidden="1" customHeight="1" x14ac:dyDescent="0.35">
      <c r="D80" s="301"/>
      <c r="E80" s="313"/>
      <c r="G80" s="416"/>
      <c r="H80" s="416"/>
      <c r="I80" s="416"/>
      <c r="J80" s="417"/>
      <c r="K80" s="416"/>
      <c r="L80" s="416"/>
      <c r="M80" s="416"/>
      <c r="N80" s="416"/>
      <c r="O80" s="417"/>
      <c r="P80" s="416"/>
      <c r="Q80" s="416"/>
      <c r="R80" s="416"/>
      <c r="S80" s="416"/>
      <c r="T80" s="417"/>
      <c r="U80" s="416"/>
      <c r="V80" s="416"/>
      <c r="W80" s="416"/>
      <c r="X80" s="416"/>
      <c r="Y80" s="417"/>
      <c r="Z80" s="416"/>
      <c r="AA80" s="416"/>
      <c r="AB80" s="416"/>
      <c r="AC80" s="416"/>
      <c r="AD80" s="417"/>
      <c r="AE80" s="416"/>
      <c r="AF80" s="416"/>
      <c r="AG80" s="416"/>
      <c r="AH80" s="416"/>
      <c r="AI80" s="417"/>
      <c r="AJ80" s="416"/>
      <c r="AK80" s="416"/>
      <c r="AL80" s="416"/>
      <c r="AM80" s="416"/>
      <c r="AN80" s="417"/>
      <c r="AO80" s="416"/>
      <c r="AP80" s="416"/>
      <c r="AQ80" s="416"/>
      <c r="AR80" s="416"/>
      <c r="AS80" s="417"/>
      <c r="AT80" s="416"/>
      <c r="AU80" s="416"/>
      <c r="AV80" s="416"/>
      <c r="AW80" s="416"/>
      <c r="AX80" s="417"/>
      <c r="AY80" s="416"/>
      <c r="AZ80" s="416"/>
      <c r="BA80" s="416"/>
      <c r="BB80" s="416"/>
      <c r="BC80" s="417"/>
      <c r="BD80" s="416"/>
      <c r="BE80" s="416"/>
      <c r="BF80" s="416"/>
      <c r="BG80" s="416"/>
      <c r="BH80" s="417"/>
      <c r="BI80" s="416"/>
      <c r="BJ80" s="416"/>
      <c r="BK80" s="416"/>
      <c r="BL80" s="416"/>
      <c r="BM80" s="417"/>
      <c r="BN80" s="416"/>
      <c r="BO80" s="416"/>
      <c r="BP80" s="416"/>
      <c r="BQ80" s="416"/>
      <c r="BR80" s="417"/>
      <c r="BS80" s="416"/>
      <c r="BT80" s="416"/>
      <c r="BU80" s="416"/>
      <c r="BV80" s="416"/>
      <c r="BW80" s="417"/>
      <c r="BX80" s="416"/>
      <c r="BY80" s="416"/>
      <c r="BZ80" s="416"/>
      <c r="CA80" s="416"/>
      <c r="CB80" s="417"/>
      <c r="CC80" s="416"/>
      <c r="CD80" s="416"/>
      <c r="CE80" s="416"/>
      <c r="CF80" s="416"/>
      <c r="CG80" s="417"/>
      <c r="CH80" s="416"/>
      <c r="CI80" s="416"/>
      <c r="CJ80" s="416"/>
      <c r="CK80" s="416"/>
      <c r="CL80" s="417"/>
      <c r="CM80" s="416"/>
      <c r="CN80" s="416"/>
      <c r="CO80" s="416"/>
      <c r="CP80" s="416"/>
      <c r="CQ80" s="417"/>
      <c r="CR80" s="416"/>
      <c r="CS80" s="416"/>
      <c r="CT80" s="416"/>
      <c r="CU80" s="416"/>
      <c r="CV80" s="417"/>
      <c r="CW80" s="416"/>
      <c r="CX80" s="416"/>
      <c r="CY80" s="416"/>
      <c r="CZ80" s="416"/>
      <c r="DA80" s="417"/>
      <c r="DB80" s="416"/>
      <c r="DC80" s="416"/>
      <c r="DD80" s="416"/>
      <c r="DE80" s="416"/>
      <c r="DF80" s="417"/>
      <c r="DG80" s="416"/>
      <c r="DH80" s="416"/>
      <c r="DI80" s="416"/>
      <c r="DJ80" s="416"/>
      <c r="DK80" s="417"/>
      <c r="DL80" s="416"/>
      <c r="DM80" s="416"/>
      <c r="DN80" s="416"/>
      <c r="DO80" s="416"/>
      <c r="DP80" s="417"/>
      <c r="DQ80" s="416"/>
      <c r="DR80" s="416"/>
      <c r="DS80" s="416"/>
      <c r="DT80" s="416"/>
      <c r="DU80" s="417"/>
      <c r="DV80" s="416"/>
      <c r="DW80" s="416"/>
      <c r="DX80" s="416"/>
      <c r="DY80" s="416"/>
      <c r="DZ80" s="417"/>
      <c r="EA80" s="416"/>
      <c r="EB80" s="416"/>
      <c r="EC80" s="416"/>
      <c r="ED80" s="416"/>
      <c r="EE80" s="417"/>
      <c r="EF80" s="416"/>
      <c r="EG80" s="416"/>
      <c r="EH80" s="416"/>
      <c r="EI80" s="416"/>
      <c r="EJ80" s="417"/>
      <c r="EK80" s="416"/>
      <c r="EL80" s="416"/>
      <c r="EM80" s="416"/>
      <c r="EN80" s="416"/>
      <c r="EO80" s="301"/>
    </row>
    <row r="81" spans="4:145" ht="12.75" hidden="1" customHeight="1" x14ac:dyDescent="0.35">
      <c r="D81" s="301" t="s">
        <v>476</v>
      </c>
      <c r="E81" s="313"/>
      <c r="G81" s="416">
        <v>0</v>
      </c>
      <c r="H81" s="416"/>
      <c r="I81" s="416"/>
      <c r="J81" s="417"/>
      <c r="K81" s="416"/>
      <c r="L81" s="416">
        <f>L82+L84</f>
        <v>0</v>
      </c>
      <c r="M81" s="416"/>
      <c r="N81" s="416"/>
      <c r="O81" s="417"/>
      <c r="P81" s="416"/>
      <c r="Q81" s="416">
        <f>Q82+Q84</f>
        <v>0</v>
      </c>
      <c r="R81" s="416"/>
      <c r="S81" s="416"/>
      <c r="T81" s="417"/>
      <c r="U81" s="416"/>
      <c r="V81" s="416">
        <f>V82+V84</f>
        <v>0</v>
      </c>
      <c r="W81" s="416"/>
      <c r="X81" s="416"/>
      <c r="Y81" s="417"/>
      <c r="Z81" s="416"/>
      <c r="AA81" s="416">
        <f>AA82+AA84</f>
        <v>0</v>
      </c>
      <c r="AB81" s="416"/>
      <c r="AC81" s="416"/>
      <c r="AD81" s="417"/>
      <c r="AE81" s="416"/>
      <c r="AF81" s="416">
        <f>AF82+AF84</f>
        <v>0</v>
      </c>
      <c r="AG81" s="416"/>
      <c r="AH81" s="416"/>
      <c r="AI81" s="417"/>
      <c r="AJ81" s="416"/>
      <c r="AK81" s="416">
        <f>AK82+AK84</f>
        <v>0</v>
      </c>
      <c r="AL81" s="416"/>
      <c r="AM81" s="416"/>
      <c r="AN81" s="417"/>
      <c r="AO81" s="416"/>
      <c r="AP81" s="416">
        <f>AP82+AP84</f>
        <v>0</v>
      </c>
      <c r="AQ81" s="416"/>
      <c r="AR81" s="416"/>
      <c r="AS81" s="417"/>
      <c r="AT81" s="416"/>
      <c r="AU81" s="416">
        <f>AU82+AU84</f>
        <v>0</v>
      </c>
      <c r="AV81" s="416"/>
      <c r="AW81" s="416"/>
      <c r="AX81" s="417"/>
      <c r="AY81" s="416"/>
      <c r="AZ81" s="416">
        <f>AZ82+AZ84</f>
        <v>0</v>
      </c>
      <c r="BA81" s="416"/>
      <c r="BB81" s="416"/>
      <c r="BC81" s="417"/>
      <c r="BD81" s="416"/>
      <c r="BE81" s="416">
        <f>BE82+BE84</f>
        <v>0</v>
      </c>
      <c r="BF81" s="416"/>
      <c r="BG81" s="416"/>
      <c r="BH81" s="417"/>
      <c r="BI81" s="416"/>
      <c r="BJ81" s="416">
        <f>BJ82+BJ84</f>
        <v>0</v>
      </c>
      <c r="BK81" s="416"/>
      <c r="BL81" s="416"/>
      <c r="BM81" s="417"/>
      <c r="BN81" s="416"/>
      <c r="BO81" s="416">
        <f>BO82+BO84</f>
        <v>0</v>
      </c>
      <c r="BP81" s="416"/>
      <c r="BQ81" s="416"/>
      <c r="BR81" s="417"/>
      <c r="BS81" s="416"/>
      <c r="BT81" s="416">
        <f>SUM(BT82:BT84)</f>
        <v>0</v>
      </c>
      <c r="BU81" s="416"/>
      <c r="BV81" s="416"/>
      <c r="BW81" s="417"/>
      <c r="BX81" s="416"/>
      <c r="BY81" s="416">
        <f>SUM(BY82:BY84)</f>
        <v>0</v>
      </c>
      <c r="BZ81" s="416"/>
      <c r="CA81" s="416"/>
      <c r="CB81" s="417"/>
      <c r="CC81" s="416"/>
      <c r="CD81" s="416">
        <f>CD82+CD84</f>
        <v>0</v>
      </c>
      <c r="CE81" s="416"/>
      <c r="CF81" s="416"/>
      <c r="CG81" s="417"/>
      <c r="CH81" s="416"/>
      <c r="CI81" s="416">
        <f>CI82+CI84</f>
        <v>0</v>
      </c>
      <c r="CJ81" s="416"/>
      <c r="CK81" s="416"/>
      <c r="CL81" s="417"/>
      <c r="CM81" s="416"/>
      <c r="CN81" s="416">
        <f>CN82+CN84</f>
        <v>0</v>
      </c>
      <c r="CO81" s="416"/>
      <c r="CP81" s="416"/>
      <c r="CQ81" s="417"/>
      <c r="CR81" s="416"/>
      <c r="CS81" s="416">
        <f>CS82+CS84</f>
        <v>0</v>
      </c>
      <c r="CT81" s="416"/>
      <c r="CU81" s="416"/>
      <c r="CV81" s="417"/>
      <c r="CW81" s="416"/>
      <c r="CX81" s="416">
        <f>CX82+CX84</f>
        <v>0</v>
      </c>
      <c r="CY81" s="416"/>
      <c r="CZ81" s="416"/>
      <c r="DA81" s="417"/>
      <c r="DB81" s="416"/>
      <c r="DC81" s="416">
        <f>DC82+DC84</f>
        <v>0</v>
      </c>
      <c r="DD81" s="416"/>
      <c r="DE81" s="416"/>
      <c r="DF81" s="417"/>
      <c r="DG81" s="416"/>
      <c r="DH81" s="416">
        <f>DH82+DH84</f>
        <v>0</v>
      </c>
      <c r="DI81" s="416"/>
      <c r="DJ81" s="416"/>
      <c r="DK81" s="417"/>
      <c r="DL81" s="416"/>
      <c r="DM81" s="416">
        <f>DM82+DM84</f>
        <v>0</v>
      </c>
      <c r="DN81" s="416"/>
      <c r="DO81" s="416"/>
      <c r="DP81" s="417"/>
      <c r="DQ81" s="416"/>
      <c r="DR81" s="416">
        <f>DR82+DR84</f>
        <v>0</v>
      </c>
      <c r="DS81" s="416"/>
      <c r="DT81" s="416"/>
      <c r="DU81" s="417"/>
      <c r="DV81" s="416"/>
      <c r="DW81" s="416">
        <f>DW82+DW84</f>
        <v>0</v>
      </c>
      <c r="DX81" s="416"/>
      <c r="DY81" s="416"/>
      <c r="DZ81" s="417"/>
      <c r="EA81" s="416"/>
      <c r="EB81" s="416">
        <f>EB82+EB84</f>
        <v>0</v>
      </c>
      <c r="EC81" s="416"/>
      <c r="ED81" s="416"/>
      <c r="EE81" s="417"/>
      <c r="EF81" s="416"/>
      <c r="EG81" s="416">
        <f>EG82+EG84</f>
        <v>0</v>
      </c>
      <c r="EH81" s="416"/>
      <c r="EI81" s="416"/>
      <c r="EJ81" s="417"/>
      <c r="EK81" s="416"/>
      <c r="EL81" s="416">
        <f>SUM(EL82:EL84)</f>
        <v>0</v>
      </c>
      <c r="EM81" s="416"/>
      <c r="EN81" s="416"/>
      <c r="EO81" s="301"/>
    </row>
    <row r="82" spans="4:145" ht="12.75" hidden="1" customHeight="1" x14ac:dyDescent="0.35">
      <c r="D82" s="301" t="s">
        <v>338</v>
      </c>
      <c r="E82" s="313"/>
      <c r="F82" s="320"/>
      <c r="G82" s="414">
        <v>0</v>
      </c>
      <c r="H82" s="415"/>
      <c r="I82" s="416"/>
      <c r="J82" s="417"/>
      <c r="K82" s="418"/>
      <c r="L82" s="414">
        <v>0</v>
      </c>
      <c r="M82" s="415"/>
      <c r="N82" s="416"/>
      <c r="O82" s="417"/>
      <c r="P82" s="418"/>
      <c r="Q82" s="414">
        <v>0</v>
      </c>
      <c r="R82" s="415"/>
      <c r="S82" s="416"/>
      <c r="T82" s="417"/>
      <c r="U82" s="418"/>
      <c r="V82" s="414">
        <v>0</v>
      </c>
      <c r="W82" s="415"/>
      <c r="X82" s="416"/>
      <c r="Y82" s="417"/>
      <c r="Z82" s="418"/>
      <c r="AA82" s="414">
        <v>0</v>
      </c>
      <c r="AB82" s="415"/>
      <c r="AC82" s="416"/>
      <c r="AD82" s="417"/>
      <c r="AE82" s="418"/>
      <c r="AF82" s="414">
        <v>0</v>
      </c>
      <c r="AG82" s="415"/>
      <c r="AH82" s="416"/>
      <c r="AI82" s="417"/>
      <c r="AJ82" s="418"/>
      <c r="AK82" s="414">
        <v>0</v>
      </c>
      <c r="AL82" s="415"/>
      <c r="AM82" s="416"/>
      <c r="AN82" s="417"/>
      <c r="AO82" s="418"/>
      <c r="AP82" s="414">
        <v>0</v>
      </c>
      <c r="AQ82" s="415"/>
      <c r="AR82" s="416"/>
      <c r="AS82" s="417"/>
      <c r="AT82" s="418"/>
      <c r="AU82" s="414">
        <v>0</v>
      </c>
      <c r="AV82" s="415"/>
      <c r="AW82" s="416"/>
      <c r="AX82" s="417"/>
      <c r="AY82" s="418"/>
      <c r="AZ82" s="414">
        <v>0</v>
      </c>
      <c r="BA82" s="415"/>
      <c r="BB82" s="416"/>
      <c r="BC82" s="417"/>
      <c r="BD82" s="418"/>
      <c r="BE82" s="414">
        <v>0</v>
      </c>
      <c r="BF82" s="415"/>
      <c r="BG82" s="416"/>
      <c r="BH82" s="417"/>
      <c r="BI82" s="418"/>
      <c r="BJ82" s="414">
        <v>0</v>
      </c>
      <c r="BK82" s="415"/>
      <c r="BL82" s="416"/>
      <c r="BM82" s="417"/>
      <c r="BN82" s="418"/>
      <c r="BO82" s="414">
        <v>0</v>
      </c>
      <c r="BP82" s="415"/>
      <c r="BQ82" s="416"/>
      <c r="BR82" s="417"/>
      <c r="BS82" s="418"/>
      <c r="BT82" s="414">
        <f>SUM(L82:BO82)</f>
        <v>0</v>
      </c>
      <c r="BU82" s="415"/>
      <c r="BV82" s="416"/>
      <c r="BW82" s="417"/>
      <c r="BX82" s="418"/>
      <c r="BY82" s="414">
        <v>0</v>
      </c>
      <c r="BZ82" s="415"/>
      <c r="CA82" s="416"/>
      <c r="CB82" s="417"/>
      <c r="CC82" s="418"/>
      <c r="CD82" s="414">
        <v>0</v>
      </c>
      <c r="CE82" s="415"/>
      <c r="CF82" s="416"/>
      <c r="CG82" s="417"/>
      <c r="CH82" s="418"/>
      <c r="CI82" s="414">
        <v>0</v>
      </c>
      <c r="CJ82" s="415"/>
      <c r="CK82" s="416"/>
      <c r="CL82" s="417"/>
      <c r="CM82" s="418"/>
      <c r="CN82" s="414">
        <v>0</v>
      </c>
      <c r="CO82" s="415"/>
      <c r="CP82" s="416"/>
      <c r="CQ82" s="417"/>
      <c r="CR82" s="418"/>
      <c r="CS82" s="414">
        <v>0</v>
      </c>
      <c r="CT82" s="415"/>
      <c r="CU82" s="416"/>
      <c r="CV82" s="417"/>
      <c r="CW82" s="418"/>
      <c r="CX82" s="414">
        <v>0</v>
      </c>
      <c r="CY82" s="415"/>
      <c r="CZ82" s="416"/>
      <c r="DA82" s="417"/>
      <c r="DB82" s="418"/>
      <c r="DC82" s="414">
        <v>0</v>
      </c>
      <c r="DD82" s="415"/>
      <c r="DE82" s="416"/>
      <c r="DF82" s="417"/>
      <c r="DG82" s="418"/>
      <c r="DH82" s="414">
        <v>0</v>
      </c>
      <c r="DI82" s="415"/>
      <c r="DJ82" s="416"/>
      <c r="DK82" s="417"/>
      <c r="DL82" s="418"/>
      <c r="DM82" s="414">
        <v>0</v>
      </c>
      <c r="DN82" s="415"/>
      <c r="DO82" s="416"/>
      <c r="DP82" s="417"/>
      <c r="DQ82" s="418"/>
      <c r="DR82" s="414">
        <v>0</v>
      </c>
      <c r="DS82" s="415"/>
      <c r="DT82" s="416"/>
      <c r="DU82" s="417"/>
      <c r="DV82" s="418"/>
      <c r="DW82" s="414">
        <v>0</v>
      </c>
      <c r="DX82" s="415"/>
      <c r="DY82" s="416"/>
      <c r="DZ82" s="417"/>
      <c r="EA82" s="418"/>
      <c r="EB82" s="414">
        <v>0</v>
      </c>
      <c r="EC82" s="415"/>
      <c r="ED82" s="416"/>
      <c r="EE82" s="417"/>
      <c r="EF82" s="418"/>
      <c r="EG82" s="414">
        <v>0</v>
      </c>
      <c r="EH82" s="415"/>
      <c r="EI82" s="416"/>
      <c r="EJ82" s="417"/>
      <c r="EK82" s="418"/>
      <c r="EL82" s="414">
        <f>SUM(CD82:EG82)</f>
        <v>0</v>
      </c>
      <c r="EM82" s="415"/>
      <c r="EN82" s="416"/>
      <c r="EO82" s="301"/>
    </row>
    <row r="83" spans="4:145" ht="12.75" hidden="1" customHeight="1" x14ac:dyDescent="0.35">
      <c r="D83" s="301" t="s">
        <v>341</v>
      </c>
      <c r="E83" s="313"/>
      <c r="F83" s="313"/>
      <c r="G83" s="416">
        <v>0</v>
      </c>
      <c r="H83" s="420"/>
      <c r="I83" s="416"/>
      <c r="J83" s="417"/>
      <c r="K83" s="417"/>
      <c r="L83" s="416">
        <v>0</v>
      </c>
      <c r="M83" s="420"/>
      <c r="N83" s="416"/>
      <c r="O83" s="417"/>
      <c r="P83" s="417"/>
      <c r="Q83" s="416">
        <v>0</v>
      </c>
      <c r="R83" s="420"/>
      <c r="S83" s="416"/>
      <c r="T83" s="417"/>
      <c r="U83" s="417"/>
      <c r="V83" s="416">
        <v>0</v>
      </c>
      <c r="W83" s="420"/>
      <c r="X83" s="416"/>
      <c r="Y83" s="417"/>
      <c r="Z83" s="417"/>
      <c r="AA83" s="416">
        <v>0</v>
      </c>
      <c r="AB83" s="420"/>
      <c r="AC83" s="416"/>
      <c r="AD83" s="417"/>
      <c r="AE83" s="417"/>
      <c r="AF83" s="416">
        <v>0</v>
      </c>
      <c r="AG83" s="420"/>
      <c r="AH83" s="416"/>
      <c r="AI83" s="417"/>
      <c r="AJ83" s="417"/>
      <c r="AK83" s="416">
        <v>0</v>
      </c>
      <c r="AL83" s="420"/>
      <c r="AM83" s="416"/>
      <c r="AN83" s="417"/>
      <c r="AO83" s="417"/>
      <c r="AP83" s="416">
        <v>0</v>
      </c>
      <c r="AQ83" s="420"/>
      <c r="AR83" s="416"/>
      <c r="AS83" s="417"/>
      <c r="AT83" s="417"/>
      <c r="AU83" s="416">
        <v>0</v>
      </c>
      <c r="AV83" s="420"/>
      <c r="AW83" s="416"/>
      <c r="AX83" s="417"/>
      <c r="AY83" s="417"/>
      <c r="AZ83" s="416">
        <v>0</v>
      </c>
      <c r="BA83" s="420"/>
      <c r="BB83" s="416"/>
      <c r="BC83" s="417"/>
      <c r="BD83" s="417"/>
      <c r="BE83" s="416">
        <v>0</v>
      </c>
      <c r="BF83" s="420"/>
      <c r="BG83" s="416"/>
      <c r="BH83" s="417"/>
      <c r="BI83" s="417"/>
      <c r="BJ83" s="416">
        <v>0</v>
      </c>
      <c r="BK83" s="420"/>
      <c r="BL83" s="416"/>
      <c r="BM83" s="417"/>
      <c r="BN83" s="417"/>
      <c r="BO83" s="416">
        <v>0</v>
      </c>
      <c r="BP83" s="420"/>
      <c r="BQ83" s="416"/>
      <c r="BR83" s="417"/>
      <c r="BS83" s="417"/>
      <c r="BT83" s="416">
        <f>SUM(L83:BO83)</f>
        <v>0</v>
      </c>
      <c r="BU83" s="420"/>
      <c r="BV83" s="416"/>
      <c r="BW83" s="417"/>
      <c r="BX83" s="417"/>
      <c r="BY83" s="416">
        <v>0</v>
      </c>
      <c r="BZ83" s="420"/>
      <c r="CA83" s="416"/>
      <c r="CB83" s="417"/>
      <c r="CC83" s="417"/>
      <c r="CD83" s="416">
        <v>0</v>
      </c>
      <c r="CE83" s="420"/>
      <c r="CF83" s="416"/>
      <c r="CG83" s="417"/>
      <c r="CH83" s="417"/>
      <c r="CI83" s="416">
        <v>0</v>
      </c>
      <c r="CJ83" s="420"/>
      <c r="CK83" s="416"/>
      <c r="CL83" s="417"/>
      <c r="CM83" s="417"/>
      <c r="CN83" s="416">
        <v>0</v>
      </c>
      <c r="CO83" s="420"/>
      <c r="CP83" s="416"/>
      <c r="CQ83" s="417"/>
      <c r="CR83" s="417"/>
      <c r="CS83" s="416">
        <v>0</v>
      </c>
      <c r="CT83" s="420"/>
      <c r="CU83" s="416"/>
      <c r="CV83" s="417"/>
      <c r="CW83" s="417"/>
      <c r="CX83" s="416">
        <v>0</v>
      </c>
      <c r="CY83" s="420"/>
      <c r="CZ83" s="416"/>
      <c r="DA83" s="417"/>
      <c r="DB83" s="417"/>
      <c r="DC83" s="416">
        <v>0</v>
      </c>
      <c r="DD83" s="420"/>
      <c r="DE83" s="416"/>
      <c r="DF83" s="417"/>
      <c r="DG83" s="417"/>
      <c r="DH83" s="416">
        <v>0</v>
      </c>
      <c r="DI83" s="420"/>
      <c r="DJ83" s="416"/>
      <c r="DK83" s="417"/>
      <c r="DL83" s="417"/>
      <c r="DM83" s="416">
        <v>0</v>
      </c>
      <c r="DN83" s="420"/>
      <c r="DO83" s="416"/>
      <c r="DP83" s="417"/>
      <c r="DQ83" s="417"/>
      <c r="DR83" s="416">
        <v>0</v>
      </c>
      <c r="DS83" s="420"/>
      <c r="DT83" s="416"/>
      <c r="DU83" s="417"/>
      <c r="DV83" s="417"/>
      <c r="DW83" s="416">
        <v>0</v>
      </c>
      <c r="DX83" s="420"/>
      <c r="DY83" s="416"/>
      <c r="DZ83" s="417"/>
      <c r="EA83" s="417"/>
      <c r="EB83" s="416">
        <v>0</v>
      </c>
      <c r="EC83" s="420"/>
      <c r="ED83" s="416"/>
      <c r="EE83" s="417"/>
      <c r="EF83" s="417"/>
      <c r="EG83" s="416">
        <v>0</v>
      </c>
      <c r="EH83" s="420"/>
      <c r="EI83" s="416"/>
      <c r="EJ83" s="417"/>
      <c r="EK83" s="417"/>
      <c r="EL83" s="416">
        <f t="shared" ref="EL83:EL84" si="0">SUM(CD83:EG83)</f>
        <v>0</v>
      </c>
      <c r="EM83" s="420"/>
      <c r="EN83" s="416"/>
      <c r="EO83" s="301"/>
    </row>
    <row r="84" spans="4:145" ht="12.75" hidden="1" customHeight="1" x14ac:dyDescent="0.35">
      <c r="D84" s="301" t="s">
        <v>358</v>
      </c>
      <c r="E84" s="313"/>
      <c r="F84" s="337"/>
      <c r="G84" s="428">
        <v>0</v>
      </c>
      <c r="H84" s="429"/>
      <c r="I84" s="416"/>
      <c r="J84" s="417"/>
      <c r="K84" s="430"/>
      <c r="L84" s="428">
        <v>0</v>
      </c>
      <c r="M84" s="429"/>
      <c r="N84" s="416"/>
      <c r="O84" s="417"/>
      <c r="P84" s="430"/>
      <c r="Q84" s="428">
        <v>0</v>
      </c>
      <c r="R84" s="429"/>
      <c r="S84" s="416"/>
      <c r="T84" s="417"/>
      <c r="U84" s="430"/>
      <c r="V84" s="428">
        <v>0</v>
      </c>
      <c r="W84" s="429"/>
      <c r="X84" s="416"/>
      <c r="Y84" s="417"/>
      <c r="Z84" s="430"/>
      <c r="AA84" s="428">
        <v>0</v>
      </c>
      <c r="AB84" s="429"/>
      <c r="AC84" s="416"/>
      <c r="AD84" s="417"/>
      <c r="AE84" s="430"/>
      <c r="AF84" s="428">
        <v>0</v>
      </c>
      <c r="AG84" s="429"/>
      <c r="AH84" s="416"/>
      <c r="AI84" s="417"/>
      <c r="AJ84" s="430"/>
      <c r="AK84" s="428">
        <v>0</v>
      </c>
      <c r="AL84" s="429"/>
      <c r="AM84" s="416"/>
      <c r="AN84" s="417"/>
      <c r="AO84" s="430"/>
      <c r="AP84" s="428">
        <v>0</v>
      </c>
      <c r="AQ84" s="429"/>
      <c r="AR84" s="416"/>
      <c r="AS84" s="417"/>
      <c r="AT84" s="430"/>
      <c r="AU84" s="428">
        <v>0</v>
      </c>
      <c r="AV84" s="429"/>
      <c r="AW84" s="416"/>
      <c r="AX84" s="417"/>
      <c r="AY84" s="430"/>
      <c r="AZ84" s="428">
        <v>0</v>
      </c>
      <c r="BA84" s="429"/>
      <c r="BB84" s="416"/>
      <c r="BC84" s="417"/>
      <c r="BD84" s="430"/>
      <c r="BE84" s="428">
        <v>0</v>
      </c>
      <c r="BF84" s="429"/>
      <c r="BG84" s="416"/>
      <c r="BH84" s="417"/>
      <c r="BI84" s="430"/>
      <c r="BJ84" s="428">
        <v>0</v>
      </c>
      <c r="BK84" s="429"/>
      <c r="BL84" s="416"/>
      <c r="BM84" s="417"/>
      <c r="BN84" s="430"/>
      <c r="BO84" s="428">
        <v>0</v>
      </c>
      <c r="BP84" s="429"/>
      <c r="BQ84" s="416"/>
      <c r="BR84" s="417"/>
      <c r="BS84" s="430"/>
      <c r="BT84" s="428">
        <f>SUM(L84:BO84)</f>
        <v>0</v>
      </c>
      <c r="BU84" s="429"/>
      <c r="BV84" s="416"/>
      <c r="BW84" s="417"/>
      <c r="BX84" s="430"/>
      <c r="BY84" s="428">
        <v>0</v>
      </c>
      <c r="BZ84" s="429"/>
      <c r="CA84" s="416"/>
      <c r="CB84" s="417"/>
      <c r="CC84" s="430"/>
      <c r="CD84" s="428">
        <v>0</v>
      </c>
      <c r="CE84" s="429"/>
      <c r="CF84" s="416"/>
      <c r="CG84" s="417"/>
      <c r="CH84" s="430"/>
      <c r="CI84" s="428">
        <v>0</v>
      </c>
      <c r="CJ84" s="429"/>
      <c r="CK84" s="416"/>
      <c r="CL84" s="417"/>
      <c r="CM84" s="430"/>
      <c r="CN84" s="428">
        <v>0</v>
      </c>
      <c r="CO84" s="429"/>
      <c r="CP84" s="416"/>
      <c r="CQ84" s="417"/>
      <c r="CR84" s="430"/>
      <c r="CS84" s="428">
        <v>0</v>
      </c>
      <c r="CT84" s="429"/>
      <c r="CU84" s="416"/>
      <c r="CV84" s="417"/>
      <c r="CW84" s="430"/>
      <c r="CX84" s="428">
        <v>0</v>
      </c>
      <c r="CY84" s="429"/>
      <c r="CZ84" s="416"/>
      <c r="DA84" s="417"/>
      <c r="DB84" s="430"/>
      <c r="DC84" s="428">
        <v>0</v>
      </c>
      <c r="DD84" s="429"/>
      <c r="DE84" s="416"/>
      <c r="DF84" s="417"/>
      <c r="DG84" s="430"/>
      <c r="DH84" s="428">
        <v>0</v>
      </c>
      <c r="DI84" s="429"/>
      <c r="DJ84" s="416"/>
      <c r="DK84" s="417"/>
      <c r="DL84" s="430"/>
      <c r="DM84" s="428">
        <v>0</v>
      </c>
      <c r="DN84" s="429"/>
      <c r="DO84" s="416"/>
      <c r="DP84" s="417"/>
      <c r="DQ84" s="430"/>
      <c r="DR84" s="428">
        <v>0</v>
      </c>
      <c r="DS84" s="429"/>
      <c r="DT84" s="416"/>
      <c r="DU84" s="417"/>
      <c r="DV84" s="430"/>
      <c r="DW84" s="428">
        <v>0</v>
      </c>
      <c r="DX84" s="429"/>
      <c r="DY84" s="416"/>
      <c r="DZ84" s="417"/>
      <c r="EA84" s="430"/>
      <c r="EB84" s="428">
        <v>0</v>
      </c>
      <c r="EC84" s="429"/>
      <c r="ED84" s="416"/>
      <c r="EE84" s="417"/>
      <c r="EF84" s="430"/>
      <c r="EG84" s="428">
        <v>0</v>
      </c>
      <c r="EH84" s="429"/>
      <c r="EI84" s="416"/>
      <c r="EJ84" s="417"/>
      <c r="EK84" s="430"/>
      <c r="EL84" s="428">
        <f t="shared" si="0"/>
        <v>0</v>
      </c>
      <c r="EM84" s="429"/>
      <c r="EN84" s="416"/>
      <c r="EO84" s="301"/>
    </row>
    <row r="85" spans="4:145" ht="12.75" hidden="1" customHeight="1" x14ac:dyDescent="0.35">
      <c r="D85" s="301"/>
      <c r="E85" s="313"/>
      <c r="G85" s="416"/>
      <c r="H85" s="416"/>
      <c r="I85" s="416"/>
      <c r="J85" s="417"/>
      <c r="K85" s="416"/>
      <c r="L85" s="416"/>
      <c r="M85" s="416"/>
      <c r="N85" s="416"/>
      <c r="O85" s="417"/>
      <c r="P85" s="416"/>
      <c r="Q85" s="416"/>
      <c r="R85" s="416"/>
      <c r="S85" s="416"/>
      <c r="T85" s="417"/>
      <c r="U85" s="416"/>
      <c r="V85" s="416"/>
      <c r="W85" s="416"/>
      <c r="X85" s="416"/>
      <c r="Y85" s="417"/>
      <c r="Z85" s="416"/>
      <c r="AA85" s="416"/>
      <c r="AB85" s="416"/>
      <c r="AC85" s="416"/>
      <c r="AD85" s="417"/>
      <c r="AE85" s="416"/>
      <c r="AF85" s="416"/>
      <c r="AG85" s="416"/>
      <c r="AH85" s="416"/>
      <c r="AI85" s="417"/>
      <c r="AJ85" s="416"/>
      <c r="AK85" s="416"/>
      <c r="AL85" s="416"/>
      <c r="AM85" s="416"/>
      <c r="AN85" s="417"/>
      <c r="AO85" s="416"/>
      <c r="AP85" s="416"/>
      <c r="AQ85" s="416"/>
      <c r="AR85" s="416"/>
      <c r="AS85" s="417"/>
      <c r="AT85" s="416"/>
      <c r="AU85" s="416"/>
      <c r="AV85" s="416"/>
      <c r="AW85" s="416"/>
      <c r="AX85" s="417"/>
      <c r="AY85" s="416"/>
      <c r="AZ85" s="416"/>
      <c r="BA85" s="416"/>
      <c r="BB85" s="416"/>
      <c r="BC85" s="417"/>
      <c r="BD85" s="416"/>
      <c r="BE85" s="416"/>
      <c r="BF85" s="416"/>
      <c r="BG85" s="416"/>
      <c r="BH85" s="417"/>
      <c r="BI85" s="416"/>
      <c r="BJ85" s="416"/>
      <c r="BK85" s="416"/>
      <c r="BL85" s="416"/>
      <c r="BM85" s="417"/>
      <c r="BN85" s="416"/>
      <c r="BO85" s="416"/>
      <c r="BP85" s="416"/>
      <c r="BQ85" s="416"/>
      <c r="BR85" s="417"/>
      <c r="BS85" s="416"/>
      <c r="BT85" s="416"/>
      <c r="BU85" s="416"/>
      <c r="BV85" s="416"/>
      <c r="BW85" s="417"/>
      <c r="BX85" s="416"/>
      <c r="BY85" s="416"/>
      <c r="BZ85" s="416"/>
      <c r="CA85" s="416"/>
      <c r="CB85" s="417"/>
      <c r="CC85" s="416"/>
      <c r="CD85" s="416"/>
      <c r="CE85" s="416"/>
      <c r="CF85" s="416"/>
      <c r="CG85" s="417"/>
      <c r="CH85" s="416"/>
      <c r="CI85" s="416"/>
      <c r="CJ85" s="416"/>
      <c r="CK85" s="416"/>
      <c r="CL85" s="417"/>
      <c r="CM85" s="416"/>
      <c r="CN85" s="416"/>
      <c r="CO85" s="416"/>
      <c r="CP85" s="416"/>
      <c r="CQ85" s="417"/>
      <c r="CR85" s="416"/>
      <c r="CS85" s="416"/>
      <c r="CT85" s="416"/>
      <c r="CU85" s="416"/>
      <c r="CV85" s="417"/>
      <c r="CW85" s="416"/>
      <c r="CX85" s="416"/>
      <c r="CY85" s="416"/>
      <c r="CZ85" s="416"/>
      <c r="DA85" s="417"/>
      <c r="DB85" s="416"/>
      <c r="DC85" s="416"/>
      <c r="DD85" s="416"/>
      <c r="DE85" s="416"/>
      <c r="DF85" s="417"/>
      <c r="DG85" s="416"/>
      <c r="DH85" s="416"/>
      <c r="DI85" s="416"/>
      <c r="DJ85" s="416"/>
      <c r="DK85" s="417"/>
      <c r="DL85" s="416"/>
      <c r="DM85" s="416"/>
      <c r="DN85" s="416"/>
      <c r="DO85" s="416"/>
      <c r="DP85" s="417"/>
      <c r="DQ85" s="416"/>
      <c r="DR85" s="416"/>
      <c r="DS85" s="416"/>
      <c r="DT85" s="416"/>
      <c r="DU85" s="417"/>
      <c r="DV85" s="416"/>
      <c r="DW85" s="416"/>
      <c r="DX85" s="416"/>
      <c r="DY85" s="416"/>
      <c r="DZ85" s="417"/>
      <c r="EA85" s="416"/>
      <c r="EB85" s="416"/>
      <c r="EC85" s="416"/>
      <c r="ED85" s="416"/>
      <c r="EE85" s="417"/>
      <c r="EF85" s="416"/>
      <c r="EG85" s="416"/>
      <c r="EH85" s="416"/>
      <c r="EI85" s="416"/>
      <c r="EJ85" s="417"/>
      <c r="EK85" s="416"/>
      <c r="EL85" s="416"/>
      <c r="EM85" s="416"/>
      <c r="EN85" s="416"/>
      <c r="EO85" s="301"/>
    </row>
    <row r="86" spans="4:145" ht="12.75" hidden="1" customHeight="1" x14ac:dyDescent="0.35">
      <c r="D86" s="301" t="s">
        <v>477</v>
      </c>
      <c r="E86" s="313"/>
      <c r="G86" s="416">
        <v>0</v>
      </c>
      <c r="H86" s="416"/>
      <c r="I86" s="416"/>
      <c r="J86" s="417"/>
      <c r="K86" s="416"/>
      <c r="L86" s="416">
        <f>L87+L89</f>
        <v>0</v>
      </c>
      <c r="M86" s="416"/>
      <c r="N86" s="416"/>
      <c r="O86" s="417"/>
      <c r="P86" s="416"/>
      <c r="Q86" s="416">
        <f>Q87+Q89</f>
        <v>0</v>
      </c>
      <c r="R86" s="416"/>
      <c r="S86" s="416"/>
      <c r="T86" s="417"/>
      <c r="U86" s="416"/>
      <c r="V86" s="416">
        <f>V87+V89</f>
        <v>0</v>
      </c>
      <c r="W86" s="416"/>
      <c r="X86" s="416"/>
      <c r="Y86" s="417"/>
      <c r="Z86" s="416"/>
      <c r="AA86" s="416">
        <f>AA87+AA89</f>
        <v>0</v>
      </c>
      <c r="AB86" s="416"/>
      <c r="AC86" s="416"/>
      <c r="AD86" s="417"/>
      <c r="AE86" s="416"/>
      <c r="AF86" s="416">
        <f>AF87+AF89</f>
        <v>0</v>
      </c>
      <c r="AG86" s="416"/>
      <c r="AH86" s="416"/>
      <c r="AI86" s="417"/>
      <c r="AJ86" s="416"/>
      <c r="AK86" s="416">
        <f>AK87+AK89</f>
        <v>0</v>
      </c>
      <c r="AL86" s="416"/>
      <c r="AM86" s="416"/>
      <c r="AN86" s="417"/>
      <c r="AO86" s="416"/>
      <c r="AP86" s="416">
        <f>AP87+AP89</f>
        <v>0</v>
      </c>
      <c r="AQ86" s="416"/>
      <c r="AR86" s="416"/>
      <c r="AS86" s="417"/>
      <c r="AT86" s="416"/>
      <c r="AU86" s="416">
        <f>AU87+AU89</f>
        <v>0</v>
      </c>
      <c r="AV86" s="416"/>
      <c r="AW86" s="416"/>
      <c r="AX86" s="417"/>
      <c r="AY86" s="416"/>
      <c r="AZ86" s="416">
        <f>AZ87+AZ89</f>
        <v>0</v>
      </c>
      <c r="BA86" s="416"/>
      <c r="BB86" s="416"/>
      <c r="BC86" s="417"/>
      <c r="BD86" s="416"/>
      <c r="BE86" s="416">
        <f>BE87+BE89</f>
        <v>0</v>
      </c>
      <c r="BF86" s="416"/>
      <c r="BG86" s="416"/>
      <c r="BH86" s="417"/>
      <c r="BI86" s="416"/>
      <c r="BJ86" s="416">
        <f>BJ87+BJ89</f>
        <v>0</v>
      </c>
      <c r="BK86" s="416"/>
      <c r="BL86" s="416"/>
      <c r="BM86" s="417"/>
      <c r="BN86" s="416"/>
      <c r="BO86" s="416">
        <f>BO87+BO89</f>
        <v>0</v>
      </c>
      <c r="BP86" s="416"/>
      <c r="BQ86" s="416"/>
      <c r="BR86" s="417"/>
      <c r="BS86" s="416"/>
      <c r="BT86" s="416">
        <f>SUM(BT87:BT89)</f>
        <v>0</v>
      </c>
      <c r="BU86" s="416"/>
      <c r="BV86" s="416"/>
      <c r="BW86" s="417"/>
      <c r="BX86" s="416"/>
      <c r="BY86" s="416">
        <f>SUM(BY87:BY89)</f>
        <v>0</v>
      </c>
      <c r="BZ86" s="416"/>
      <c r="CA86" s="416"/>
      <c r="CB86" s="417"/>
      <c r="CC86" s="416"/>
      <c r="CD86" s="416">
        <f>CD87+CD89</f>
        <v>0</v>
      </c>
      <c r="CE86" s="416"/>
      <c r="CF86" s="416"/>
      <c r="CG86" s="417"/>
      <c r="CH86" s="416"/>
      <c r="CI86" s="416">
        <f>CI87+CI89</f>
        <v>0</v>
      </c>
      <c r="CJ86" s="416"/>
      <c r="CK86" s="416"/>
      <c r="CL86" s="417"/>
      <c r="CM86" s="416"/>
      <c r="CN86" s="416">
        <f>CN87+CN89</f>
        <v>0</v>
      </c>
      <c r="CO86" s="416"/>
      <c r="CP86" s="416"/>
      <c r="CQ86" s="417"/>
      <c r="CR86" s="416"/>
      <c r="CS86" s="416">
        <f>CS87+CS89</f>
        <v>0</v>
      </c>
      <c r="CT86" s="416"/>
      <c r="CU86" s="416"/>
      <c r="CV86" s="417"/>
      <c r="CW86" s="416"/>
      <c r="CX86" s="416">
        <f>CX87+CX89</f>
        <v>0</v>
      </c>
      <c r="CY86" s="416"/>
      <c r="CZ86" s="416"/>
      <c r="DA86" s="417"/>
      <c r="DB86" s="416"/>
      <c r="DC86" s="416">
        <f>DC87+DC89</f>
        <v>0</v>
      </c>
      <c r="DD86" s="416"/>
      <c r="DE86" s="416"/>
      <c r="DF86" s="417"/>
      <c r="DG86" s="416"/>
      <c r="DH86" s="416">
        <f>DH87+DH89</f>
        <v>0</v>
      </c>
      <c r="DI86" s="416"/>
      <c r="DJ86" s="416"/>
      <c r="DK86" s="417"/>
      <c r="DL86" s="416"/>
      <c r="DM86" s="416">
        <f>DM87+DM89</f>
        <v>0</v>
      </c>
      <c r="DN86" s="416"/>
      <c r="DO86" s="416"/>
      <c r="DP86" s="417"/>
      <c r="DQ86" s="416"/>
      <c r="DR86" s="416">
        <f>DR87+DR89</f>
        <v>0</v>
      </c>
      <c r="DS86" s="416"/>
      <c r="DT86" s="416"/>
      <c r="DU86" s="417"/>
      <c r="DV86" s="416"/>
      <c r="DW86" s="416">
        <f>DW87+DW89</f>
        <v>0</v>
      </c>
      <c r="DX86" s="416"/>
      <c r="DY86" s="416"/>
      <c r="DZ86" s="417"/>
      <c r="EA86" s="416"/>
      <c r="EB86" s="416">
        <f>EB87+EB89</f>
        <v>0</v>
      </c>
      <c r="EC86" s="416"/>
      <c r="ED86" s="416"/>
      <c r="EE86" s="417"/>
      <c r="EF86" s="416"/>
      <c r="EG86" s="416">
        <f>EG87+EG89</f>
        <v>0</v>
      </c>
      <c r="EH86" s="416"/>
      <c r="EI86" s="416"/>
      <c r="EJ86" s="417"/>
      <c r="EK86" s="416"/>
      <c r="EL86" s="416">
        <f>SUM(EL87:EL89)</f>
        <v>0</v>
      </c>
      <c r="EM86" s="416"/>
      <c r="EN86" s="416"/>
      <c r="EO86" s="301"/>
    </row>
    <row r="87" spans="4:145" ht="12.75" hidden="1" customHeight="1" x14ac:dyDescent="0.35">
      <c r="D87" s="301" t="s">
        <v>338</v>
      </c>
      <c r="E87" s="313"/>
      <c r="F87" s="320"/>
      <c r="G87" s="414">
        <v>0</v>
      </c>
      <c r="H87" s="415"/>
      <c r="I87" s="416"/>
      <c r="J87" s="417"/>
      <c r="K87" s="418"/>
      <c r="L87" s="414">
        <v>0</v>
      </c>
      <c r="M87" s="415"/>
      <c r="N87" s="416"/>
      <c r="O87" s="417"/>
      <c r="P87" s="418"/>
      <c r="Q87" s="414">
        <v>0</v>
      </c>
      <c r="R87" s="415"/>
      <c r="S87" s="416"/>
      <c r="T87" s="417"/>
      <c r="U87" s="418"/>
      <c r="V87" s="414">
        <v>0</v>
      </c>
      <c r="W87" s="415"/>
      <c r="X87" s="416"/>
      <c r="Y87" s="417"/>
      <c r="Z87" s="418"/>
      <c r="AA87" s="414">
        <v>0</v>
      </c>
      <c r="AB87" s="415"/>
      <c r="AC87" s="416"/>
      <c r="AD87" s="417"/>
      <c r="AE87" s="418"/>
      <c r="AF87" s="414">
        <v>0</v>
      </c>
      <c r="AG87" s="415"/>
      <c r="AH87" s="416"/>
      <c r="AI87" s="417"/>
      <c r="AJ87" s="418"/>
      <c r="AK87" s="414">
        <v>0</v>
      </c>
      <c r="AL87" s="415"/>
      <c r="AM87" s="416"/>
      <c r="AN87" s="417"/>
      <c r="AO87" s="418"/>
      <c r="AP87" s="414">
        <v>0</v>
      </c>
      <c r="AQ87" s="415"/>
      <c r="AR87" s="416"/>
      <c r="AS87" s="417"/>
      <c r="AT87" s="418"/>
      <c r="AU87" s="414">
        <v>0</v>
      </c>
      <c r="AV87" s="415"/>
      <c r="AW87" s="416"/>
      <c r="AX87" s="417"/>
      <c r="AY87" s="418"/>
      <c r="AZ87" s="414">
        <v>0</v>
      </c>
      <c r="BA87" s="415"/>
      <c r="BB87" s="416"/>
      <c r="BC87" s="417"/>
      <c r="BD87" s="418"/>
      <c r="BE87" s="414">
        <v>0</v>
      </c>
      <c r="BF87" s="415"/>
      <c r="BG87" s="416"/>
      <c r="BH87" s="417"/>
      <c r="BI87" s="418"/>
      <c r="BJ87" s="414">
        <v>0</v>
      </c>
      <c r="BK87" s="415"/>
      <c r="BL87" s="416"/>
      <c r="BM87" s="417"/>
      <c r="BN87" s="418"/>
      <c r="BO87" s="414">
        <v>0</v>
      </c>
      <c r="BP87" s="415"/>
      <c r="BQ87" s="416"/>
      <c r="BR87" s="417"/>
      <c r="BS87" s="418"/>
      <c r="BT87" s="414">
        <f>SUM(L87:BO87)</f>
        <v>0</v>
      </c>
      <c r="BU87" s="415"/>
      <c r="BV87" s="416"/>
      <c r="BW87" s="417"/>
      <c r="BX87" s="418"/>
      <c r="BY87" s="414">
        <v>0</v>
      </c>
      <c r="BZ87" s="415"/>
      <c r="CA87" s="416"/>
      <c r="CB87" s="417"/>
      <c r="CC87" s="418"/>
      <c r="CD87" s="414">
        <v>0</v>
      </c>
      <c r="CE87" s="415"/>
      <c r="CF87" s="416"/>
      <c r="CG87" s="417"/>
      <c r="CH87" s="418"/>
      <c r="CI87" s="414">
        <v>0</v>
      </c>
      <c r="CJ87" s="415"/>
      <c r="CK87" s="416"/>
      <c r="CL87" s="417"/>
      <c r="CM87" s="418"/>
      <c r="CN87" s="414">
        <v>0</v>
      </c>
      <c r="CO87" s="415"/>
      <c r="CP87" s="416"/>
      <c r="CQ87" s="417"/>
      <c r="CR87" s="418"/>
      <c r="CS87" s="414">
        <v>0</v>
      </c>
      <c r="CT87" s="415"/>
      <c r="CU87" s="416"/>
      <c r="CV87" s="417"/>
      <c r="CW87" s="418"/>
      <c r="CX87" s="414">
        <v>0</v>
      </c>
      <c r="CY87" s="415"/>
      <c r="CZ87" s="416"/>
      <c r="DA87" s="417"/>
      <c r="DB87" s="418"/>
      <c r="DC87" s="414">
        <v>0</v>
      </c>
      <c r="DD87" s="415"/>
      <c r="DE87" s="416"/>
      <c r="DF87" s="417"/>
      <c r="DG87" s="418"/>
      <c r="DH87" s="414">
        <v>0</v>
      </c>
      <c r="DI87" s="415"/>
      <c r="DJ87" s="416"/>
      <c r="DK87" s="417"/>
      <c r="DL87" s="418"/>
      <c r="DM87" s="414">
        <v>0</v>
      </c>
      <c r="DN87" s="415"/>
      <c r="DO87" s="416"/>
      <c r="DP87" s="417"/>
      <c r="DQ87" s="418"/>
      <c r="DR87" s="414">
        <v>0</v>
      </c>
      <c r="DS87" s="415"/>
      <c r="DT87" s="416"/>
      <c r="DU87" s="417"/>
      <c r="DV87" s="418"/>
      <c r="DW87" s="414">
        <v>0</v>
      </c>
      <c r="DX87" s="415"/>
      <c r="DY87" s="416"/>
      <c r="DZ87" s="417"/>
      <c r="EA87" s="418"/>
      <c r="EB87" s="414">
        <v>0</v>
      </c>
      <c r="EC87" s="415"/>
      <c r="ED87" s="416"/>
      <c r="EE87" s="417"/>
      <c r="EF87" s="418"/>
      <c r="EG87" s="414">
        <v>0</v>
      </c>
      <c r="EH87" s="415"/>
      <c r="EI87" s="416"/>
      <c r="EJ87" s="417"/>
      <c r="EK87" s="418"/>
      <c r="EL87" s="414">
        <f t="shared" ref="EL87:EL89" si="1">SUM(CD87:EG87)</f>
        <v>0</v>
      </c>
      <c r="EM87" s="415"/>
      <c r="EN87" s="416"/>
      <c r="EO87" s="301"/>
    </row>
    <row r="88" spans="4:145" ht="12.75" hidden="1" customHeight="1" x14ac:dyDescent="0.35">
      <c r="D88" s="301" t="s">
        <v>341</v>
      </c>
      <c r="E88" s="313"/>
      <c r="F88" s="313"/>
      <c r="G88" s="416">
        <v>0</v>
      </c>
      <c r="H88" s="420"/>
      <c r="I88" s="416"/>
      <c r="J88" s="417"/>
      <c r="K88" s="417"/>
      <c r="L88" s="416">
        <v>0</v>
      </c>
      <c r="M88" s="420"/>
      <c r="N88" s="416"/>
      <c r="O88" s="417"/>
      <c r="P88" s="417"/>
      <c r="Q88" s="416">
        <v>0</v>
      </c>
      <c r="R88" s="420"/>
      <c r="S88" s="416"/>
      <c r="T88" s="417"/>
      <c r="U88" s="417"/>
      <c r="V88" s="416">
        <v>0</v>
      </c>
      <c r="W88" s="420"/>
      <c r="X88" s="416"/>
      <c r="Y88" s="417"/>
      <c r="Z88" s="417"/>
      <c r="AA88" s="416">
        <v>0</v>
      </c>
      <c r="AB88" s="420"/>
      <c r="AC88" s="416"/>
      <c r="AD88" s="417"/>
      <c r="AE88" s="417"/>
      <c r="AF88" s="416">
        <v>0</v>
      </c>
      <c r="AG88" s="420"/>
      <c r="AH88" s="416"/>
      <c r="AI88" s="417"/>
      <c r="AJ88" s="417"/>
      <c r="AK88" s="416">
        <v>0</v>
      </c>
      <c r="AL88" s="420"/>
      <c r="AM88" s="416"/>
      <c r="AN88" s="417"/>
      <c r="AO88" s="417"/>
      <c r="AP88" s="416">
        <v>0</v>
      </c>
      <c r="AQ88" s="420"/>
      <c r="AR88" s="416"/>
      <c r="AS88" s="417"/>
      <c r="AT88" s="417"/>
      <c r="AU88" s="416">
        <v>0</v>
      </c>
      <c r="AV88" s="420"/>
      <c r="AW88" s="416"/>
      <c r="AX88" s="417"/>
      <c r="AY88" s="417"/>
      <c r="AZ88" s="416">
        <v>0</v>
      </c>
      <c r="BA88" s="420"/>
      <c r="BB88" s="416"/>
      <c r="BC88" s="417"/>
      <c r="BD88" s="417"/>
      <c r="BE88" s="416">
        <v>0</v>
      </c>
      <c r="BF88" s="420"/>
      <c r="BG88" s="416"/>
      <c r="BH88" s="417"/>
      <c r="BI88" s="417"/>
      <c r="BJ88" s="416">
        <v>0</v>
      </c>
      <c r="BK88" s="420"/>
      <c r="BL88" s="416"/>
      <c r="BM88" s="417"/>
      <c r="BN88" s="417"/>
      <c r="BO88" s="416">
        <v>0</v>
      </c>
      <c r="BP88" s="420"/>
      <c r="BQ88" s="416"/>
      <c r="BR88" s="417"/>
      <c r="BS88" s="417"/>
      <c r="BT88" s="416">
        <f>SUM(L88:BO88)</f>
        <v>0</v>
      </c>
      <c r="BU88" s="420"/>
      <c r="BV88" s="416"/>
      <c r="BW88" s="417"/>
      <c r="BX88" s="417"/>
      <c r="BY88" s="416">
        <v>0</v>
      </c>
      <c r="BZ88" s="420"/>
      <c r="CA88" s="416"/>
      <c r="CB88" s="417"/>
      <c r="CC88" s="417"/>
      <c r="CD88" s="416">
        <v>0</v>
      </c>
      <c r="CE88" s="420"/>
      <c r="CF88" s="416"/>
      <c r="CG88" s="417"/>
      <c r="CH88" s="417"/>
      <c r="CI88" s="416">
        <v>0</v>
      </c>
      <c r="CJ88" s="420"/>
      <c r="CK88" s="416"/>
      <c r="CL88" s="417"/>
      <c r="CM88" s="417"/>
      <c r="CN88" s="416">
        <v>0</v>
      </c>
      <c r="CO88" s="420"/>
      <c r="CP88" s="416"/>
      <c r="CQ88" s="417"/>
      <c r="CR88" s="417"/>
      <c r="CS88" s="416">
        <v>0</v>
      </c>
      <c r="CT88" s="420"/>
      <c r="CU88" s="416"/>
      <c r="CV88" s="417"/>
      <c r="CW88" s="417"/>
      <c r="CX88" s="416">
        <v>0</v>
      </c>
      <c r="CY88" s="420"/>
      <c r="CZ88" s="416"/>
      <c r="DA88" s="417"/>
      <c r="DB88" s="417"/>
      <c r="DC88" s="416">
        <v>0</v>
      </c>
      <c r="DD88" s="420"/>
      <c r="DE88" s="416"/>
      <c r="DF88" s="417"/>
      <c r="DG88" s="417"/>
      <c r="DH88" s="416">
        <v>0</v>
      </c>
      <c r="DI88" s="420"/>
      <c r="DJ88" s="416"/>
      <c r="DK88" s="417"/>
      <c r="DL88" s="417"/>
      <c r="DM88" s="416">
        <v>0</v>
      </c>
      <c r="DN88" s="420"/>
      <c r="DO88" s="416"/>
      <c r="DP88" s="417"/>
      <c r="DQ88" s="417"/>
      <c r="DR88" s="416">
        <v>0</v>
      </c>
      <c r="DS88" s="420"/>
      <c r="DT88" s="416"/>
      <c r="DU88" s="417"/>
      <c r="DV88" s="417"/>
      <c r="DW88" s="416">
        <v>0</v>
      </c>
      <c r="DX88" s="420"/>
      <c r="DY88" s="416"/>
      <c r="DZ88" s="417"/>
      <c r="EA88" s="417"/>
      <c r="EB88" s="416">
        <v>0</v>
      </c>
      <c r="EC88" s="420"/>
      <c r="ED88" s="416"/>
      <c r="EE88" s="417"/>
      <c r="EF88" s="417"/>
      <c r="EG88" s="416">
        <v>0</v>
      </c>
      <c r="EH88" s="420"/>
      <c r="EI88" s="416"/>
      <c r="EJ88" s="417"/>
      <c r="EK88" s="417"/>
      <c r="EL88" s="416">
        <f t="shared" si="1"/>
        <v>0</v>
      </c>
      <c r="EM88" s="420"/>
      <c r="EN88" s="416"/>
      <c r="EO88" s="301"/>
    </row>
    <row r="89" spans="4:145" ht="12.75" hidden="1" customHeight="1" x14ac:dyDescent="0.35">
      <c r="D89" s="301" t="s">
        <v>358</v>
      </c>
      <c r="E89" s="313"/>
      <c r="F89" s="337"/>
      <c r="G89" s="428">
        <v>0</v>
      </c>
      <c r="H89" s="429"/>
      <c r="I89" s="416"/>
      <c r="J89" s="417"/>
      <c r="K89" s="430"/>
      <c r="L89" s="428">
        <v>0</v>
      </c>
      <c r="M89" s="429"/>
      <c r="N89" s="416"/>
      <c r="O89" s="417"/>
      <c r="P89" s="430"/>
      <c r="Q89" s="428">
        <v>0</v>
      </c>
      <c r="R89" s="429"/>
      <c r="S89" s="416"/>
      <c r="T89" s="417"/>
      <c r="U89" s="430"/>
      <c r="V89" s="428">
        <v>0</v>
      </c>
      <c r="W89" s="429"/>
      <c r="X89" s="416"/>
      <c r="Y89" s="417"/>
      <c r="Z89" s="430"/>
      <c r="AA89" s="428">
        <v>0</v>
      </c>
      <c r="AB89" s="429"/>
      <c r="AC89" s="416"/>
      <c r="AD89" s="417"/>
      <c r="AE89" s="430"/>
      <c r="AF89" s="428">
        <v>0</v>
      </c>
      <c r="AG89" s="429"/>
      <c r="AH89" s="416"/>
      <c r="AI89" s="417"/>
      <c r="AJ89" s="430"/>
      <c r="AK89" s="428">
        <v>0</v>
      </c>
      <c r="AL89" s="429"/>
      <c r="AM89" s="416"/>
      <c r="AN89" s="417"/>
      <c r="AO89" s="430"/>
      <c r="AP89" s="428">
        <v>0</v>
      </c>
      <c r="AQ89" s="429"/>
      <c r="AR89" s="416"/>
      <c r="AS89" s="417"/>
      <c r="AT89" s="430"/>
      <c r="AU89" s="428">
        <v>0</v>
      </c>
      <c r="AV89" s="429"/>
      <c r="AW89" s="416"/>
      <c r="AX89" s="417"/>
      <c r="AY89" s="430"/>
      <c r="AZ89" s="428">
        <v>0</v>
      </c>
      <c r="BA89" s="429"/>
      <c r="BB89" s="416"/>
      <c r="BC89" s="417"/>
      <c r="BD89" s="430"/>
      <c r="BE89" s="428">
        <v>0</v>
      </c>
      <c r="BF89" s="429"/>
      <c r="BG89" s="416"/>
      <c r="BH89" s="417"/>
      <c r="BI89" s="430"/>
      <c r="BJ89" s="428">
        <v>0</v>
      </c>
      <c r="BK89" s="429"/>
      <c r="BL89" s="416"/>
      <c r="BM89" s="417"/>
      <c r="BN89" s="430"/>
      <c r="BO89" s="428">
        <v>0</v>
      </c>
      <c r="BP89" s="429"/>
      <c r="BQ89" s="416"/>
      <c r="BR89" s="417"/>
      <c r="BS89" s="430"/>
      <c r="BT89" s="428">
        <f>SUM(L89:BO89)</f>
        <v>0</v>
      </c>
      <c r="BU89" s="429"/>
      <c r="BV89" s="416"/>
      <c r="BW89" s="417"/>
      <c r="BX89" s="430"/>
      <c r="BY89" s="428">
        <v>0</v>
      </c>
      <c r="BZ89" s="429"/>
      <c r="CA89" s="416"/>
      <c r="CB89" s="417"/>
      <c r="CC89" s="430"/>
      <c r="CD89" s="428">
        <v>0</v>
      </c>
      <c r="CE89" s="429"/>
      <c r="CF89" s="416"/>
      <c r="CG89" s="417"/>
      <c r="CH89" s="430"/>
      <c r="CI89" s="428">
        <v>0</v>
      </c>
      <c r="CJ89" s="429"/>
      <c r="CK89" s="416"/>
      <c r="CL89" s="417"/>
      <c r="CM89" s="430"/>
      <c r="CN89" s="428">
        <v>0</v>
      </c>
      <c r="CO89" s="429"/>
      <c r="CP89" s="416"/>
      <c r="CQ89" s="417"/>
      <c r="CR89" s="430"/>
      <c r="CS89" s="428">
        <v>0</v>
      </c>
      <c r="CT89" s="429"/>
      <c r="CU89" s="416"/>
      <c r="CV89" s="417"/>
      <c r="CW89" s="430"/>
      <c r="CX89" s="428">
        <v>0</v>
      </c>
      <c r="CY89" s="429"/>
      <c r="CZ89" s="416"/>
      <c r="DA89" s="417"/>
      <c r="DB89" s="430"/>
      <c r="DC89" s="428">
        <v>0</v>
      </c>
      <c r="DD89" s="429"/>
      <c r="DE89" s="416"/>
      <c r="DF89" s="417"/>
      <c r="DG89" s="430"/>
      <c r="DH89" s="428">
        <v>0</v>
      </c>
      <c r="DI89" s="429"/>
      <c r="DJ89" s="416"/>
      <c r="DK89" s="417"/>
      <c r="DL89" s="430"/>
      <c r="DM89" s="428">
        <v>0</v>
      </c>
      <c r="DN89" s="429"/>
      <c r="DO89" s="416"/>
      <c r="DP89" s="417"/>
      <c r="DQ89" s="430"/>
      <c r="DR89" s="428">
        <v>0</v>
      </c>
      <c r="DS89" s="429"/>
      <c r="DT89" s="416"/>
      <c r="DU89" s="417"/>
      <c r="DV89" s="430"/>
      <c r="DW89" s="428">
        <v>0</v>
      </c>
      <c r="DX89" s="429"/>
      <c r="DY89" s="416"/>
      <c r="DZ89" s="417"/>
      <c r="EA89" s="430"/>
      <c r="EB89" s="428">
        <v>0</v>
      </c>
      <c r="EC89" s="429"/>
      <c r="ED89" s="416"/>
      <c r="EE89" s="417"/>
      <c r="EF89" s="430"/>
      <c r="EG89" s="428">
        <v>0</v>
      </c>
      <c r="EH89" s="429"/>
      <c r="EI89" s="416"/>
      <c r="EJ89" s="417"/>
      <c r="EK89" s="430"/>
      <c r="EL89" s="428">
        <f t="shared" si="1"/>
        <v>0</v>
      </c>
      <c r="EM89" s="429"/>
      <c r="EN89" s="416"/>
      <c r="EO89" s="301"/>
    </row>
    <row r="90" spans="4:145" ht="12.75" hidden="1" customHeight="1" x14ac:dyDescent="0.35">
      <c r="D90" s="301"/>
      <c r="E90" s="313"/>
      <c r="G90" s="416"/>
      <c r="H90" s="416"/>
      <c r="I90" s="416"/>
      <c r="J90" s="417"/>
      <c r="K90" s="416"/>
      <c r="L90" s="416"/>
      <c r="M90" s="416"/>
      <c r="N90" s="416"/>
      <c r="O90" s="417"/>
      <c r="P90" s="416"/>
      <c r="Q90" s="416"/>
      <c r="R90" s="416"/>
      <c r="S90" s="416"/>
      <c r="T90" s="417"/>
      <c r="U90" s="416"/>
      <c r="V90" s="416"/>
      <c r="W90" s="416"/>
      <c r="X90" s="416"/>
      <c r="Y90" s="417"/>
      <c r="Z90" s="416"/>
      <c r="AA90" s="416"/>
      <c r="AB90" s="416"/>
      <c r="AC90" s="416"/>
      <c r="AD90" s="417"/>
      <c r="AE90" s="416"/>
      <c r="AF90" s="416"/>
      <c r="AG90" s="416"/>
      <c r="AH90" s="416"/>
      <c r="AI90" s="417"/>
      <c r="AJ90" s="416"/>
      <c r="AK90" s="416"/>
      <c r="AL90" s="416"/>
      <c r="AM90" s="416"/>
      <c r="AN90" s="417"/>
      <c r="AO90" s="416"/>
      <c r="AP90" s="416"/>
      <c r="AQ90" s="416"/>
      <c r="AR90" s="416"/>
      <c r="AS90" s="417"/>
      <c r="AT90" s="416"/>
      <c r="AU90" s="416"/>
      <c r="AV90" s="416"/>
      <c r="AW90" s="416"/>
      <c r="AX90" s="417"/>
      <c r="AY90" s="416"/>
      <c r="AZ90" s="416"/>
      <c r="BA90" s="416"/>
      <c r="BB90" s="416"/>
      <c r="BC90" s="417"/>
      <c r="BD90" s="416"/>
      <c r="BE90" s="416"/>
      <c r="BF90" s="416"/>
      <c r="BG90" s="416"/>
      <c r="BH90" s="417"/>
      <c r="BI90" s="416"/>
      <c r="BJ90" s="416"/>
      <c r="BK90" s="416"/>
      <c r="BL90" s="416"/>
      <c r="BM90" s="417"/>
      <c r="BN90" s="416"/>
      <c r="BO90" s="416"/>
      <c r="BP90" s="416"/>
      <c r="BQ90" s="416"/>
      <c r="BR90" s="417"/>
      <c r="BS90" s="416"/>
      <c r="BT90" s="416"/>
      <c r="BU90" s="416"/>
      <c r="BV90" s="416"/>
      <c r="BW90" s="417"/>
      <c r="BX90" s="416"/>
      <c r="BY90" s="416"/>
      <c r="BZ90" s="416"/>
      <c r="CA90" s="416"/>
      <c r="CB90" s="417"/>
      <c r="CC90" s="416"/>
      <c r="CD90" s="416"/>
      <c r="CE90" s="416"/>
      <c r="CF90" s="416"/>
      <c r="CG90" s="417"/>
      <c r="CH90" s="416"/>
      <c r="CI90" s="416"/>
      <c r="CJ90" s="416"/>
      <c r="CK90" s="416"/>
      <c r="CL90" s="417"/>
      <c r="CM90" s="416"/>
      <c r="CN90" s="416"/>
      <c r="CO90" s="416"/>
      <c r="CP90" s="416"/>
      <c r="CQ90" s="417"/>
      <c r="CR90" s="416"/>
      <c r="CS90" s="416"/>
      <c r="CT90" s="416"/>
      <c r="CU90" s="416"/>
      <c r="CV90" s="417"/>
      <c r="CW90" s="416"/>
      <c r="CX90" s="416"/>
      <c r="CY90" s="416"/>
      <c r="CZ90" s="416"/>
      <c r="DA90" s="417"/>
      <c r="DB90" s="416"/>
      <c r="DC90" s="416"/>
      <c r="DD90" s="416"/>
      <c r="DE90" s="416"/>
      <c r="DF90" s="417"/>
      <c r="DG90" s="416"/>
      <c r="DH90" s="416"/>
      <c r="DI90" s="416"/>
      <c r="DJ90" s="416"/>
      <c r="DK90" s="417"/>
      <c r="DL90" s="416"/>
      <c r="DM90" s="416"/>
      <c r="DN90" s="416"/>
      <c r="DO90" s="416"/>
      <c r="DP90" s="417"/>
      <c r="DQ90" s="416"/>
      <c r="DR90" s="416"/>
      <c r="DS90" s="416"/>
      <c r="DT90" s="416"/>
      <c r="DU90" s="417"/>
      <c r="DV90" s="416"/>
      <c r="DW90" s="416"/>
      <c r="DX90" s="416"/>
      <c r="DY90" s="416"/>
      <c r="DZ90" s="417"/>
      <c r="EA90" s="416"/>
      <c r="EB90" s="416"/>
      <c r="EC90" s="416"/>
      <c r="ED90" s="416"/>
      <c r="EE90" s="417"/>
      <c r="EF90" s="416"/>
      <c r="EG90" s="416"/>
      <c r="EH90" s="416"/>
      <c r="EI90" s="416"/>
      <c r="EJ90" s="417"/>
      <c r="EK90" s="416"/>
      <c r="EL90" s="416"/>
      <c r="EM90" s="416"/>
      <c r="EN90" s="416"/>
      <c r="EO90" s="301"/>
    </row>
    <row r="91" spans="4:145" ht="12.75" customHeight="1" x14ac:dyDescent="0.35">
      <c r="D91" s="301" t="s">
        <v>478</v>
      </c>
      <c r="E91" s="313"/>
      <c r="G91" s="416">
        <v>0</v>
      </c>
      <c r="H91" s="416"/>
      <c r="I91" s="416"/>
      <c r="J91" s="417"/>
      <c r="K91" s="416"/>
      <c r="L91" s="416">
        <f>L92+L94</f>
        <v>3864380</v>
      </c>
      <c r="M91" s="416"/>
      <c r="N91" s="416"/>
      <c r="O91" s="417"/>
      <c r="P91" s="416"/>
      <c r="Q91" s="416">
        <f>Q92+Q94</f>
        <v>0</v>
      </c>
      <c r="R91" s="416"/>
      <c r="S91" s="416"/>
      <c r="T91" s="417"/>
      <c r="U91" s="416"/>
      <c r="V91" s="416">
        <f>V92+V94</f>
        <v>0</v>
      </c>
      <c r="W91" s="416"/>
      <c r="X91" s="416"/>
      <c r="Y91" s="417"/>
      <c r="Z91" s="416"/>
      <c r="AA91" s="416">
        <f>AA92+AA94</f>
        <v>0</v>
      </c>
      <c r="AB91" s="416"/>
      <c r="AC91" s="416"/>
      <c r="AD91" s="417"/>
      <c r="AE91" s="416"/>
      <c r="AF91" s="416">
        <f>AF92+AF94</f>
        <v>0</v>
      </c>
      <c r="AG91" s="416"/>
      <c r="AH91" s="416"/>
      <c r="AI91" s="417"/>
      <c r="AJ91" s="416"/>
      <c r="AK91" s="416">
        <f>AK92+AK94</f>
        <v>0</v>
      </c>
      <c r="AL91" s="416"/>
      <c r="AM91" s="416"/>
      <c r="AN91" s="417"/>
      <c r="AO91" s="416"/>
      <c r="AP91" s="416">
        <f>AP92+AP94</f>
        <v>0</v>
      </c>
      <c r="AQ91" s="416"/>
      <c r="AR91" s="416"/>
      <c r="AS91" s="417"/>
      <c r="AT91" s="416"/>
      <c r="AU91" s="416">
        <f>AU92+AU94</f>
        <v>0</v>
      </c>
      <c r="AV91" s="416"/>
      <c r="AW91" s="416"/>
      <c r="AX91" s="417"/>
      <c r="AY91" s="416"/>
      <c r="AZ91" s="416">
        <f>AZ92+AZ94</f>
        <v>0</v>
      </c>
      <c r="BA91" s="416"/>
      <c r="BB91" s="416"/>
      <c r="BC91" s="417"/>
      <c r="BD91" s="416"/>
      <c r="BE91" s="416">
        <f>BE92+BE94</f>
        <v>0</v>
      </c>
      <c r="BF91" s="416"/>
      <c r="BG91" s="416"/>
      <c r="BH91" s="417"/>
      <c r="BI91" s="416"/>
      <c r="BJ91" s="416">
        <f>BJ92+BJ94</f>
        <v>0</v>
      </c>
      <c r="BK91" s="416"/>
      <c r="BL91" s="416"/>
      <c r="BM91" s="417"/>
      <c r="BN91" s="416"/>
      <c r="BO91" s="416">
        <f>BO92+BO94</f>
        <v>0</v>
      </c>
      <c r="BP91" s="416"/>
      <c r="BQ91" s="416"/>
      <c r="BR91" s="417"/>
      <c r="BS91" s="416"/>
      <c r="BT91" s="416">
        <f>SUM(BT92:BT94)</f>
        <v>3864380</v>
      </c>
      <c r="BU91" s="416"/>
      <c r="BV91" s="416"/>
      <c r="BW91" s="417"/>
      <c r="BX91" s="416"/>
      <c r="BY91" s="416">
        <f>SUM(BY92:BY94)</f>
        <v>0</v>
      </c>
      <c r="BZ91" s="416"/>
      <c r="CA91" s="416"/>
      <c r="CB91" s="417"/>
      <c r="CC91" s="416"/>
      <c r="CD91" s="416">
        <f>CD92+CD94</f>
        <v>0</v>
      </c>
      <c r="CE91" s="416"/>
      <c r="CF91" s="416"/>
      <c r="CG91" s="417"/>
      <c r="CH91" s="416"/>
      <c r="CI91" s="416">
        <f>CI92+CI94</f>
        <v>0</v>
      </c>
      <c r="CJ91" s="416"/>
      <c r="CK91" s="416"/>
      <c r="CL91" s="417"/>
      <c r="CM91" s="416"/>
      <c r="CN91" s="416">
        <f>CN92+CN94</f>
        <v>0</v>
      </c>
      <c r="CO91" s="416"/>
      <c r="CP91" s="416"/>
      <c r="CQ91" s="417"/>
      <c r="CR91" s="416"/>
      <c r="CS91" s="416">
        <f>CS92+CS94</f>
        <v>0</v>
      </c>
      <c r="CT91" s="416"/>
      <c r="CU91" s="416"/>
      <c r="CV91" s="417"/>
      <c r="CW91" s="416"/>
      <c r="CX91" s="416">
        <f>CX92+CX94</f>
        <v>0</v>
      </c>
      <c r="CY91" s="416"/>
      <c r="CZ91" s="416"/>
      <c r="DA91" s="417"/>
      <c r="DB91" s="416"/>
      <c r="DC91" s="416">
        <f>DC92+DC94</f>
        <v>0</v>
      </c>
      <c r="DD91" s="416"/>
      <c r="DE91" s="416"/>
      <c r="DF91" s="417"/>
      <c r="DG91" s="416"/>
      <c r="DH91" s="416">
        <f>DH92+DH94</f>
        <v>0</v>
      </c>
      <c r="DI91" s="416"/>
      <c r="DJ91" s="416"/>
      <c r="DK91" s="417"/>
      <c r="DL91" s="416"/>
      <c r="DM91" s="416">
        <f>DM92+DM94</f>
        <v>0</v>
      </c>
      <c r="DN91" s="416"/>
      <c r="DO91" s="416"/>
      <c r="DP91" s="417"/>
      <c r="DQ91" s="416"/>
      <c r="DR91" s="416">
        <f>DR92+DR94</f>
        <v>0</v>
      </c>
      <c r="DS91" s="416"/>
      <c r="DT91" s="416"/>
      <c r="DU91" s="417"/>
      <c r="DV91" s="416"/>
      <c r="DW91" s="416">
        <f>DW92+DW94</f>
        <v>0</v>
      </c>
      <c r="DX91" s="416"/>
      <c r="DY91" s="416"/>
      <c r="DZ91" s="417"/>
      <c r="EA91" s="416"/>
      <c r="EB91" s="416">
        <f>EB92+EB94</f>
        <v>0</v>
      </c>
      <c r="EC91" s="416"/>
      <c r="ED91" s="416"/>
      <c r="EE91" s="417"/>
      <c r="EF91" s="416"/>
      <c r="EG91" s="416">
        <f>EG92+EG94</f>
        <v>0</v>
      </c>
      <c r="EH91" s="416"/>
      <c r="EI91" s="416"/>
      <c r="EJ91" s="417"/>
      <c r="EK91" s="416"/>
      <c r="EL91" s="416">
        <f>SUM(EL92:EL94)</f>
        <v>0</v>
      </c>
      <c r="EM91" s="416"/>
      <c r="EN91" s="416"/>
      <c r="EO91" s="301"/>
    </row>
    <row r="92" spans="4:145" ht="12.75" customHeight="1" x14ac:dyDescent="0.35">
      <c r="D92" s="301" t="s">
        <v>338</v>
      </c>
      <c r="E92" s="313"/>
      <c r="F92" s="320"/>
      <c r="G92" s="414">
        <v>0</v>
      </c>
      <c r="H92" s="415"/>
      <c r="I92" s="416"/>
      <c r="J92" s="417"/>
      <c r="K92" s="418"/>
      <c r="L92" s="414">
        <v>3864380</v>
      </c>
      <c r="M92" s="415"/>
      <c r="N92" s="416"/>
      <c r="O92" s="417"/>
      <c r="P92" s="418"/>
      <c r="Q92" s="414">
        <v>0</v>
      </c>
      <c r="R92" s="415"/>
      <c r="S92" s="416"/>
      <c r="T92" s="417"/>
      <c r="U92" s="418"/>
      <c r="V92" s="414">
        <v>0</v>
      </c>
      <c r="W92" s="415"/>
      <c r="X92" s="416"/>
      <c r="Y92" s="417"/>
      <c r="Z92" s="418"/>
      <c r="AA92" s="414">
        <v>0</v>
      </c>
      <c r="AB92" s="415"/>
      <c r="AC92" s="416"/>
      <c r="AD92" s="417"/>
      <c r="AE92" s="418"/>
      <c r="AF92" s="414">
        <v>0</v>
      </c>
      <c r="AG92" s="415"/>
      <c r="AH92" s="416"/>
      <c r="AI92" s="417"/>
      <c r="AJ92" s="418"/>
      <c r="AK92" s="414">
        <v>0</v>
      </c>
      <c r="AL92" s="415"/>
      <c r="AM92" s="416"/>
      <c r="AN92" s="417"/>
      <c r="AO92" s="418"/>
      <c r="AP92" s="414">
        <v>0</v>
      </c>
      <c r="AQ92" s="415"/>
      <c r="AR92" s="416"/>
      <c r="AS92" s="417"/>
      <c r="AT92" s="418"/>
      <c r="AU92" s="414">
        <v>0</v>
      </c>
      <c r="AV92" s="415"/>
      <c r="AW92" s="416"/>
      <c r="AX92" s="417"/>
      <c r="AY92" s="418"/>
      <c r="AZ92" s="414">
        <v>0</v>
      </c>
      <c r="BA92" s="415"/>
      <c r="BB92" s="416"/>
      <c r="BC92" s="417"/>
      <c r="BD92" s="418"/>
      <c r="BE92" s="414">
        <v>0</v>
      </c>
      <c r="BF92" s="415"/>
      <c r="BG92" s="416"/>
      <c r="BH92" s="417"/>
      <c r="BI92" s="418"/>
      <c r="BJ92" s="414">
        <v>0</v>
      </c>
      <c r="BK92" s="415"/>
      <c r="BL92" s="416"/>
      <c r="BM92" s="417"/>
      <c r="BN92" s="418"/>
      <c r="BO92" s="414">
        <v>0</v>
      </c>
      <c r="BP92" s="415"/>
      <c r="BQ92" s="416"/>
      <c r="BR92" s="417"/>
      <c r="BS92" s="418"/>
      <c r="BT92" s="414">
        <f>SUM(L92:BO92)</f>
        <v>3864380</v>
      </c>
      <c r="BU92" s="415"/>
      <c r="BV92" s="416"/>
      <c r="BW92" s="417"/>
      <c r="BX92" s="418"/>
      <c r="BY92" s="414">
        <v>0</v>
      </c>
      <c r="BZ92" s="415"/>
      <c r="CA92" s="416"/>
      <c r="CB92" s="417"/>
      <c r="CC92" s="418"/>
      <c r="CD92" s="414">
        <v>0</v>
      </c>
      <c r="CE92" s="415"/>
      <c r="CF92" s="416"/>
      <c r="CG92" s="417"/>
      <c r="CH92" s="418"/>
      <c r="CI92" s="414">
        <v>0</v>
      </c>
      <c r="CJ92" s="415"/>
      <c r="CK92" s="416"/>
      <c r="CL92" s="417"/>
      <c r="CM92" s="418"/>
      <c r="CN92" s="414">
        <v>0</v>
      </c>
      <c r="CO92" s="415"/>
      <c r="CP92" s="416"/>
      <c r="CQ92" s="417"/>
      <c r="CR92" s="418"/>
      <c r="CS92" s="414">
        <v>0</v>
      </c>
      <c r="CT92" s="415"/>
      <c r="CU92" s="416"/>
      <c r="CV92" s="417"/>
      <c r="CW92" s="418"/>
      <c r="CX92" s="414">
        <v>0</v>
      </c>
      <c r="CY92" s="415"/>
      <c r="CZ92" s="416"/>
      <c r="DA92" s="417"/>
      <c r="DB92" s="418"/>
      <c r="DC92" s="414">
        <v>0</v>
      </c>
      <c r="DD92" s="415"/>
      <c r="DE92" s="416"/>
      <c r="DF92" s="417"/>
      <c r="DG92" s="418"/>
      <c r="DH92" s="414">
        <v>0</v>
      </c>
      <c r="DI92" s="415"/>
      <c r="DJ92" s="416"/>
      <c r="DK92" s="417"/>
      <c r="DL92" s="418"/>
      <c r="DM92" s="414">
        <v>0</v>
      </c>
      <c r="DN92" s="415"/>
      <c r="DO92" s="416"/>
      <c r="DP92" s="417"/>
      <c r="DQ92" s="418"/>
      <c r="DR92" s="414">
        <v>0</v>
      </c>
      <c r="DS92" s="415"/>
      <c r="DT92" s="416"/>
      <c r="DU92" s="417"/>
      <c r="DV92" s="418"/>
      <c r="DW92" s="414">
        <v>0</v>
      </c>
      <c r="DX92" s="415"/>
      <c r="DY92" s="416"/>
      <c r="DZ92" s="417"/>
      <c r="EA92" s="418"/>
      <c r="EB92" s="414">
        <v>0</v>
      </c>
      <c r="EC92" s="415"/>
      <c r="ED92" s="416"/>
      <c r="EE92" s="417"/>
      <c r="EF92" s="418"/>
      <c r="EG92" s="414">
        <v>0</v>
      </c>
      <c r="EH92" s="415"/>
      <c r="EI92" s="416"/>
      <c r="EJ92" s="417"/>
      <c r="EK92" s="418"/>
      <c r="EL92" s="414">
        <f t="shared" ref="EL92:EL94" si="2">SUM(CD92:EG92)</f>
        <v>0</v>
      </c>
      <c r="EM92" s="415"/>
      <c r="EN92" s="416"/>
      <c r="EO92" s="301"/>
    </row>
    <row r="93" spans="4:145" ht="12.75" customHeight="1" x14ac:dyDescent="0.35">
      <c r="D93" s="301" t="s">
        <v>341</v>
      </c>
      <c r="E93" s="313"/>
      <c r="F93" s="313"/>
      <c r="G93" s="416">
        <v>0</v>
      </c>
      <c r="H93" s="420"/>
      <c r="I93" s="416"/>
      <c r="J93" s="417"/>
      <c r="K93" s="417"/>
      <c r="L93" s="416">
        <v>0</v>
      </c>
      <c r="M93" s="420"/>
      <c r="N93" s="416"/>
      <c r="O93" s="417"/>
      <c r="P93" s="417"/>
      <c r="Q93" s="416">
        <v>0</v>
      </c>
      <c r="R93" s="420"/>
      <c r="S93" s="416"/>
      <c r="T93" s="417"/>
      <c r="U93" s="417"/>
      <c r="V93" s="416">
        <v>0</v>
      </c>
      <c r="W93" s="420"/>
      <c r="X93" s="416"/>
      <c r="Y93" s="417"/>
      <c r="Z93" s="417"/>
      <c r="AA93" s="416">
        <v>0</v>
      </c>
      <c r="AB93" s="420"/>
      <c r="AC93" s="416"/>
      <c r="AD93" s="417"/>
      <c r="AE93" s="417"/>
      <c r="AF93" s="416">
        <v>0</v>
      </c>
      <c r="AG93" s="420"/>
      <c r="AH93" s="416"/>
      <c r="AI93" s="417"/>
      <c r="AJ93" s="417"/>
      <c r="AK93" s="416">
        <v>0</v>
      </c>
      <c r="AL93" s="420"/>
      <c r="AM93" s="416"/>
      <c r="AN93" s="417"/>
      <c r="AO93" s="417"/>
      <c r="AP93" s="416">
        <v>0</v>
      </c>
      <c r="AQ93" s="420"/>
      <c r="AR93" s="416"/>
      <c r="AS93" s="417"/>
      <c r="AT93" s="417"/>
      <c r="AU93" s="416">
        <v>0</v>
      </c>
      <c r="AV93" s="420"/>
      <c r="AW93" s="416"/>
      <c r="AX93" s="417"/>
      <c r="AY93" s="417"/>
      <c r="AZ93" s="416">
        <v>0</v>
      </c>
      <c r="BA93" s="420"/>
      <c r="BB93" s="416"/>
      <c r="BC93" s="417"/>
      <c r="BD93" s="417"/>
      <c r="BE93" s="416">
        <v>0</v>
      </c>
      <c r="BF93" s="420"/>
      <c r="BG93" s="416"/>
      <c r="BH93" s="417"/>
      <c r="BI93" s="417"/>
      <c r="BJ93" s="416">
        <v>0</v>
      </c>
      <c r="BK93" s="420"/>
      <c r="BL93" s="416"/>
      <c r="BM93" s="417"/>
      <c r="BN93" s="417"/>
      <c r="BO93" s="416">
        <v>0</v>
      </c>
      <c r="BP93" s="420"/>
      <c r="BQ93" s="416"/>
      <c r="BR93" s="417"/>
      <c r="BS93" s="417"/>
      <c r="BT93" s="416">
        <f>SUM(L93:BO93)</f>
        <v>0</v>
      </c>
      <c r="BU93" s="420"/>
      <c r="BV93" s="416"/>
      <c r="BW93" s="417"/>
      <c r="BX93" s="417"/>
      <c r="BY93" s="416">
        <v>0</v>
      </c>
      <c r="BZ93" s="420"/>
      <c r="CA93" s="416"/>
      <c r="CB93" s="417"/>
      <c r="CC93" s="417"/>
      <c r="CD93" s="416">
        <v>0</v>
      </c>
      <c r="CE93" s="420"/>
      <c r="CF93" s="416"/>
      <c r="CG93" s="417"/>
      <c r="CH93" s="417"/>
      <c r="CI93" s="416">
        <v>0</v>
      </c>
      <c r="CJ93" s="420"/>
      <c r="CK93" s="416"/>
      <c r="CL93" s="417"/>
      <c r="CM93" s="417"/>
      <c r="CN93" s="416">
        <v>0</v>
      </c>
      <c r="CO93" s="420"/>
      <c r="CP93" s="416"/>
      <c r="CQ93" s="417"/>
      <c r="CR93" s="417"/>
      <c r="CS93" s="416">
        <v>0</v>
      </c>
      <c r="CT93" s="420"/>
      <c r="CU93" s="416"/>
      <c r="CV93" s="417"/>
      <c r="CW93" s="417"/>
      <c r="CX93" s="416">
        <v>0</v>
      </c>
      <c r="CY93" s="420"/>
      <c r="CZ93" s="416"/>
      <c r="DA93" s="417"/>
      <c r="DB93" s="417"/>
      <c r="DC93" s="416">
        <v>0</v>
      </c>
      <c r="DD93" s="420"/>
      <c r="DE93" s="416"/>
      <c r="DF93" s="417"/>
      <c r="DG93" s="417"/>
      <c r="DH93" s="416">
        <v>0</v>
      </c>
      <c r="DI93" s="420"/>
      <c r="DJ93" s="416"/>
      <c r="DK93" s="417"/>
      <c r="DL93" s="417"/>
      <c r="DM93" s="416">
        <v>0</v>
      </c>
      <c r="DN93" s="420"/>
      <c r="DO93" s="416"/>
      <c r="DP93" s="417"/>
      <c r="DQ93" s="417"/>
      <c r="DR93" s="416">
        <v>0</v>
      </c>
      <c r="DS93" s="420"/>
      <c r="DT93" s="416"/>
      <c r="DU93" s="417"/>
      <c r="DV93" s="417"/>
      <c r="DW93" s="416">
        <v>0</v>
      </c>
      <c r="DX93" s="420"/>
      <c r="DY93" s="416"/>
      <c r="DZ93" s="417"/>
      <c r="EA93" s="417"/>
      <c r="EB93" s="416">
        <v>0</v>
      </c>
      <c r="EC93" s="420"/>
      <c r="ED93" s="416"/>
      <c r="EE93" s="417"/>
      <c r="EF93" s="417"/>
      <c r="EG93" s="416">
        <v>0</v>
      </c>
      <c r="EH93" s="420"/>
      <c r="EI93" s="416"/>
      <c r="EJ93" s="417"/>
      <c r="EK93" s="417"/>
      <c r="EL93" s="416">
        <f t="shared" si="2"/>
        <v>0</v>
      </c>
      <c r="EM93" s="420"/>
      <c r="EN93" s="416"/>
      <c r="EO93" s="301"/>
    </row>
    <row r="94" spans="4:145" ht="12.75" customHeight="1" x14ac:dyDescent="0.35">
      <c r="D94" s="301" t="s">
        <v>358</v>
      </c>
      <c r="E94" s="313"/>
      <c r="F94" s="337"/>
      <c r="G94" s="428">
        <v>0</v>
      </c>
      <c r="H94" s="429"/>
      <c r="I94" s="416"/>
      <c r="J94" s="417"/>
      <c r="K94" s="430"/>
      <c r="L94" s="428">
        <v>0</v>
      </c>
      <c r="M94" s="429"/>
      <c r="N94" s="416"/>
      <c r="O94" s="417"/>
      <c r="P94" s="430"/>
      <c r="Q94" s="428">
        <v>0</v>
      </c>
      <c r="R94" s="429"/>
      <c r="S94" s="416"/>
      <c r="T94" s="417"/>
      <c r="U94" s="430"/>
      <c r="V94" s="428">
        <v>0</v>
      </c>
      <c r="W94" s="429"/>
      <c r="X94" s="416"/>
      <c r="Y94" s="417"/>
      <c r="Z94" s="430"/>
      <c r="AA94" s="428">
        <v>0</v>
      </c>
      <c r="AB94" s="429"/>
      <c r="AC94" s="416"/>
      <c r="AD94" s="417"/>
      <c r="AE94" s="430"/>
      <c r="AF94" s="428">
        <v>0</v>
      </c>
      <c r="AG94" s="429"/>
      <c r="AH94" s="416"/>
      <c r="AI94" s="417"/>
      <c r="AJ94" s="430"/>
      <c r="AK94" s="428">
        <v>0</v>
      </c>
      <c r="AL94" s="429"/>
      <c r="AM94" s="416"/>
      <c r="AN94" s="417"/>
      <c r="AO94" s="430"/>
      <c r="AP94" s="428">
        <v>0</v>
      </c>
      <c r="AQ94" s="429"/>
      <c r="AR94" s="416"/>
      <c r="AS94" s="417"/>
      <c r="AT94" s="430"/>
      <c r="AU94" s="428">
        <v>0</v>
      </c>
      <c r="AV94" s="429"/>
      <c r="AW94" s="416"/>
      <c r="AX94" s="417"/>
      <c r="AY94" s="430"/>
      <c r="AZ94" s="428">
        <v>0</v>
      </c>
      <c r="BA94" s="429"/>
      <c r="BB94" s="416"/>
      <c r="BC94" s="417"/>
      <c r="BD94" s="430"/>
      <c r="BE94" s="428">
        <v>0</v>
      </c>
      <c r="BF94" s="429"/>
      <c r="BG94" s="416"/>
      <c r="BH94" s="417"/>
      <c r="BI94" s="430"/>
      <c r="BJ94" s="428">
        <v>0</v>
      </c>
      <c r="BK94" s="429"/>
      <c r="BL94" s="416"/>
      <c r="BM94" s="417"/>
      <c r="BN94" s="430"/>
      <c r="BO94" s="428">
        <v>0</v>
      </c>
      <c r="BP94" s="429"/>
      <c r="BQ94" s="416"/>
      <c r="BR94" s="417"/>
      <c r="BS94" s="430"/>
      <c r="BT94" s="428">
        <f>SUM(L94:BO94)</f>
        <v>0</v>
      </c>
      <c r="BU94" s="429"/>
      <c r="BV94" s="416"/>
      <c r="BW94" s="417"/>
      <c r="BX94" s="430"/>
      <c r="BY94" s="428">
        <v>0</v>
      </c>
      <c r="BZ94" s="429"/>
      <c r="CA94" s="416"/>
      <c r="CB94" s="417"/>
      <c r="CC94" s="430"/>
      <c r="CD94" s="428">
        <v>0</v>
      </c>
      <c r="CE94" s="429"/>
      <c r="CF94" s="416"/>
      <c r="CG94" s="417"/>
      <c r="CH94" s="430"/>
      <c r="CI94" s="428">
        <v>0</v>
      </c>
      <c r="CJ94" s="429"/>
      <c r="CK94" s="416"/>
      <c r="CL94" s="417"/>
      <c r="CM94" s="430"/>
      <c r="CN94" s="428">
        <v>0</v>
      </c>
      <c r="CO94" s="429"/>
      <c r="CP94" s="416"/>
      <c r="CQ94" s="417"/>
      <c r="CR94" s="430"/>
      <c r="CS94" s="428">
        <v>0</v>
      </c>
      <c r="CT94" s="429"/>
      <c r="CU94" s="416"/>
      <c r="CV94" s="417"/>
      <c r="CW94" s="430"/>
      <c r="CX94" s="428">
        <v>0</v>
      </c>
      <c r="CY94" s="429"/>
      <c r="CZ94" s="416"/>
      <c r="DA94" s="417"/>
      <c r="DB94" s="430"/>
      <c r="DC94" s="428">
        <v>0</v>
      </c>
      <c r="DD94" s="429"/>
      <c r="DE94" s="416"/>
      <c r="DF94" s="417"/>
      <c r="DG94" s="430"/>
      <c r="DH94" s="428">
        <v>0</v>
      </c>
      <c r="DI94" s="429"/>
      <c r="DJ94" s="416"/>
      <c r="DK94" s="417"/>
      <c r="DL94" s="430"/>
      <c r="DM94" s="428">
        <v>0</v>
      </c>
      <c r="DN94" s="429"/>
      <c r="DO94" s="416"/>
      <c r="DP94" s="417"/>
      <c r="DQ94" s="430"/>
      <c r="DR94" s="428">
        <v>0</v>
      </c>
      <c r="DS94" s="429"/>
      <c r="DT94" s="416"/>
      <c r="DU94" s="417"/>
      <c r="DV94" s="430"/>
      <c r="DW94" s="428">
        <v>0</v>
      </c>
      <c r="DX94" s="429"/>
      <c r="DY94" s="416"/>
      <c r="DZ94" s="417"/>
      <c r="EA94" s="430"/>
      <c r="EB94" s="428">
        <v>0</v>
      </c>
      <c r="EC94" s="429"/>
      <c r="ED94" s="416"/>
      <c r="EE94" s="417"/>
      <c r="EF94" s="430"/>
      <c r="EG94" s="428">
        <v>0</v>
      </c>
      <c r="EH94" s="429"/>
      <c r="EI94" s="416"/>
      <c r="EJ94" s="417"/>
      <c r="EK94" s="430"/>
      <c r="EL94" s="428">
        <f t="shared" si="2"/>
        <v>0</v>
      </c>
      <c r="EM94" s="429"/>
      <c r="EN94" s="416"/>
      <c r="EO94" s="301"/>
    </row>
    <row r="95" spans="4:145" ht="12.75" customHeight="1" x14ac:dyDescent="0.35">
      <c r="D95" s="301"/>
      <c r="E95" s="313"/>
      <c r="G95" s="416"/>
      <c r="H95" s="416"/>
      <c r="I95" s="416"/>
      <c r="J95" s="417"/>
      <c r="K95" s="416"/>
      <c r="L95" s="416"/>
      <c r="M95" s="416"/>
      <c r="N95" s="416"/>
      <c r="O95" s="417"/>
      <c r="P95" s="416"/>
      <c r="Q95" s="416"/>
      <c r="R95" s="416"/>
      <c r="S95" s="416"/>
      <c r="T95" s="417"/>
      <c r="U95" s="416"/>
      <c r="V95" s="416"/>
      <c r="W95" s="416"/>
      <c r="X95" s="416"/>
      <c r="Y95" s="417"/>
      <c r="Z95" s="416"/>
      <c r="AA95" s="416"/>
      <c r="AB95" s="416"/>
      <c r="AC95" s="416"/>
      <c r="AD95" s="417"/>
      <c r="AE95" s="416"/>
      <c r="AF95" s="416"/>
      <c r="AG95" s="416"/>
      <c r="AH95" s="416"/>
      <c r="AI95" s="417"/>
      <c r="AJ95" s="416"/>
      <c r="AK95" s="416"/>
      <c r="AL95" s="416"/>
      <c r="AM95" s="416"/>
      <c r="AN95" s="417"/>
      <c r="AO95" s="416"/>
      <c r="AP95" s="416"/>
      <c r="AQ95" s="416"/>
      <c r="AR95" s="416"/>
      <c r="AS95" s="417"/>
      <c r="AT95" s="416"/>
      <c r="AU95" s="416"/>
      <c r="AV95" s="416"/>
      <c r="AW95" s="416"/>
      <c r="AX95" s="417"/>
      <c r="AY95" s="416"/>
      <c r="AZ95" s="416"/>
      <c r="BA95" s="416"/>
      <c r="BB95" s="416"/>
      <c r="BC95" s="417"/>
      <c r="BD95" s="416"/>
      <c r="BE95" s="416"/>
      <c r="BF95" s="416"/>
      <c r="BG95" s="416"/>
      <c r="BH95" s="417"/>
      <c r="BI95" s="416"/>
      <c r="BJ95" s="416"/>
      <c r="BK95" s="416"/>
      <c r="BL95" s="416"/>
      <c r="BM95" s="417"/>
      <c r="BN95" s="416"/>
      <c r="BO95" s="416"/>
      <c r="BP95" s="416"/>
      <c r="BQ95" s="416"/>
      <c r="BR95" s="417"/>
      <c r="BS95" s="416"/>
      <c r="BT95" s="416"/>
      <c r="BU95" s="416"/>
      <c r="BV95" s="416"/>
      <c r="BW95" s="417"/>
      <c r="BX95" s="416"/>
      <c r="BY95" s="416"/>
      <c r="BZ95" s="416"/>
      <c r="CA95" s="416"/>
      <c r="CB95" s="417"/>
      <c r="CC95" s="416"/>
      <c r="CD95" s="416"/>
      <c r="CE95" s="416"/>
      <c r="CF95" s="416"/>
      <c r="CG95" s="417"/>
      <c r="CH95" s="416"/>
      <c r="CI95" s="416"/>
      <c r="CJ95" s="416"/>
      <c r="CK95" s="416"/>
      <c r="CL95" s="417"/>
      <c r="CM95" s="416"/>
      <c r="CN95" s="416"/>
      <c r="CO95" s="416"/>
      <c r="CP95" s="416"/>
      <c r="CQ95" s="417"/>
      <c r="CR95" s="416"/>
      <c r="CS95" s="416"/>
      <c r="CT95" s="416"/>
      <c r="CU95" s="416"/>
      <c r="CV95" s="417"/>
      <c r="CW95" s="416"/>
      <c r="CX95" s="416"/>
      <c r="CY95" s="416"/>
      <c r="CZ95" s="416"/>
      <c r="DA95" s="417"/>
      <c r="DB95" s="416"/>
      <c r="DC95" s="416"/>
      <c r="DD95" s="416"/>
      <c r="DE95" s="416"/>
      <c r="DF95" s="417"/>
      <c r="DG95" s="416"/>
      <c r="DH95" s="416"/>
      <c r="DI95" s="416"/>
      <c r="DJ95" s="416"/>
      <c r="DK95" s="417"/>
      <c r="DL95" s="416"/>
      <c r="DM95" s="416"/>
      <c r="DN95" s="416"/>
      <c r="DO95" s="416"/>
      <c r="DP95" s="417"/>
      <c r="DQ95" s="416"/>
      <c r="DR95" s="416"/>
      <c r="DS95" s="416"/>
      <c r="DT95" s="416"/>
      <c r="DU95" s="417"/>
      <c r="DV95" s="416"/>
      <c r="DW95" s="416"/>
      <c r="DX95" s="416"/>
      <c r="DY95" s="416"/>
      <c r="DZ95" s="417"/>
      <c r="EA95" s="416"/>
      <c r="EB95" s="416"/>
      <c r="EC95" s="416"/>
      <c r="ED95" s="416"/>
      <c r="EE95" s="417"/>
      <c r="EF95" s="416"/>
      <c r="EG95" s="416"/>
      <c r="EH95" s="416"/>
      <c r="EI95" s="416"/>
      <c r="EJ95" s="417"/>
      <c r="EK95" s="416"/>
      <c r="EL95" s="416"/>
      <c r="EM95" s="416"/>
      <c r="EN95" s="416"/>
      <c r="EO95" s="301"/>
    </row>
    <row r="96" spans="4:145" ht="12.75" customHeight="1" x14ac:dyDescent="0.35">
      <c r="D96" s="301" t="s">
        <v>479</v>
      </c>
      <c r="E96" s="313"/>
      <c r="G96" s="416">
        <v>0</v>
      </c>
      <c r="H96" s="416"/>
      <c r="I96" s="416"/>
      <c r="J96" s="417"/>
      <c r="K96" s="416"/>
      <c r="L96" s="416">
        <f>L97+L99</f>
        <v>0</v>
      </c>
      <c r="M96" s="416"/>
      <c r="N96" s="416"/>
      <c r="O96" s="417"/>
      <c r="P96" s="416"/>
      <c r="Q96" s="416">
        <f>Q97+Q99</f>
        <v>0</v>
      </c>
      <c r="R96" s="416"/>
      <c r="S96" s="416"/>
      <c r="T96" s="417"/>
      <c r="U96" s="416"/>
      <c r="V96" s="416">
        <f>V97+V99</f>
        <v>0</v>
      </c>
      <c r="W96" s="416"/>
      <c r="X96" s="416"/>
      <c r="Y96" s="417"/>
      <c r="Z96" s="416"/>
      <c r="AA96" s="416">
        <f>AA97+AA99</f>
        <v>0</v>
      </c>
      <c r="AB96" s="416"/>
      <c r="AC96" s="416"/>
      <c r="AD96" s="417"/>
      <c r="AE96" s="416"/>
      <c r="AF96" s="416">
        <f>AF97+AF99</f>
        <v>0</v>
      </c>
      <c r="AG96" s="416"/>
      <c r="AH96" s="416"/>
      <c r="AI96" s="417"/>
      <c r="AJ96" s="416"/>
      <c r="AK96" s="416">
        <f>AK97+AK99</f>
        <v>0</v>
      </c>
      <c r="AL96" s="416"/>
      <c r="AM96" s="416"/>
      <c r="AN96" s="417"/>
      <c r="AO96" s="416"/>
      <c r="AP96" s="416">
        <f>AP97+AP99</f>
        <v>0</v>
      </c>
      <c r="AQ96" s="416"/>
      <c r="AR96" s="416"/>
      <c r="AS96" s="417"/>
      <c r="AT96" s="416"/>
      <c r="AU96" s="416">
        <f>AU97+AU99</f>
        <v>0</v>
      </c>
      <c r="AV96" s="416"/>
      <c r="AW96" s="416"/>
      <c r="AX96" s="417"/>
      <c r="AY96" s="416"/>
      <c r="AZ96" s="416">
        <f>AZ97+AZ99</f>
        <v>0</v>
      </c>
      <c r="BA96" s="416"/>
      <c r="BB96" s="416"/>
      <c r="BC96" s="417"/>
      <c r="BD96" s="416"/>
      <c r="BE96" s="416">
        <f>BE97+BE99</f>
        <v>0</v>
      </c>
      <c r="BF96" s="416"/>
      <c r="BG96" s="416"/>
      <c r="BH96" s="417"/>
      <c r="BI96" s="416"/>
      <c r="BJ96" s="416">
        <f>BJ97+BJ99</f>
        <v>0</v>
      </c>
      <c r="BK96" s="416"/>
      <c r="BL96" s="416"/>
      <c r="BM96" s="417"/>
      <c r="BN96" s="416"/>
      <c r="BO96" s="416">
        <f>BO97+BO99</f>
        <v>0</v>
      </c>
      <c r="BP96" s="416"/>
      <c r="BQ96" s="416"/>
      <c r="BR96" s="417"/>
      <c r="BS96" s="416"/>
      <c r="BT96" s="416">
        <f>SUM(BT97:BT99)</f>
        <v>0</v>
      </c>
      <c r="BU96" s="416"/>
      <c r="BV96" s="416"/>
      <c r="BW96" s="417"/>
      <c r="BX96" s="416"/>
      <c r="BY96" s="416">
        <f>SUM(BY97:BY99)</f>
        <v>27093300</v>
      </c>
      <c r="BZ96" s="416"/>
      <c r="CA96" s="416"/>
      <c r="CB96" s="417"/>
      <c r="CC96" s="416"/>
      <c r="CD96" s="416">
        <f>CD97+CD99</f>
        <v>0</v>
      </c>
      <c r="CE96" s="416"/>
      <c r="CF96" s="416"/>
      <c r="CG96" s="417"/>
      <c r="CH96" s="416"/>
      <c r="CI96" s="416">
        <f>CI97+CI99</f>
        <v>0</v>
      </c>
      <c r="CJ96" s="416"/>
      <c r="CK96" s="416"/>
      <c r="CL96" s="417"/>
      <c r="CM96" s="416"/>
      <c r="CN96" s="416">
        <f>CN97+CN99</f>
        <v>0</v>
      </c>
      <c r="CO96" s="416"/>
      <c r="CP96" s="416"/>
      <c r="CQ96" s="417"/>
      <c r="CR96" s="416"/>
      <c r="CS96" s="416">
        <f>CS97+CS99</f>
        <v>27093300</v>
      </c>
      <c r="CT96" s="416"/>
      <c r="CU96" s="416"/>
      <c r="CV96" s="417"/>
      <c r="CW96" s="416"/>
      <c r="CX96" s="416">
        <f>CX97+CX99</f>
        <v>0</v>
      </c>
      <c r="CY96" s="416"/>
      <c r="CZ96" s="416"/>
      <c r="DA96" s="417"/>
      <c r="DB96" s="416"/>
      <c r="DC96" s="416">
        <f>DC97+DC99</f>
        <v>0</v>
      </c>
      <c r="DD96" s="416"/>
      <c r="DE96" s="416"/>
      <c r="DF96" s="417"/>
      <c r="DG96" s="416"/>
      <c r="DH96" s="416">
        <f>DH97+DH99</f>
        <v>0</v>
      </c>
      <c r="DI96" s="416"/>
      <c r="DJ96" s="416"/>
      <c r="DK96" s="417"/>
      <c r="DL96" s="416"/>
      <c r="DM96" s="416">
        <f>DM97+DM99</f>
        <v>0</v>
      </c>
      <c r="DN96" s="416"/>
      <c r="DO96" s="416"/>
      <c r="DP96" s="417"/>
      <c r="DQ96" s="416"/>
      <c r="DR96" s="416">
        <f>DR97+DR99</f>
        <v>0</v>
      </c>
      <c r="DS96" s="416"/>
      <c r="DT96" s="416"/>
      <c r="DU96" s="417"/>
      <c r="DV96" s="416"/>
      <c r="DW96" s="416">
        <f>DW97+DW99</f>
        <v>0</v>
      </c>
      <c r="DX96" s="416"/>
      <c r="DY96" s="416"/>
      <c r="DZ96" s="417"/>
      <c r="EA96" s="416"/>
      <c r="EB96" s="416">
        <f>EB97+EB99</f>
        <v>0</v>
      </c>
      <c r="EC96" s="416"/>
      <c r="ED96" s="416"/>
      <c r="EE96" s="417"/>
      <c r="EF96" s="416"/>
      <c r="EG96" s="416">
        <f>EG97+EG99</f>
        <v>0</v>
      </c>
      <c r="EH96" s="416"/>
      <c r="EI96" s="416"/>
      <c r="EJ96" s="417"/>
      <c r="EK96" s="416"/>
      <c r="EL96" s="416">
        <f>SUM(EL97:EL99)</f>
        <v>0</v>
      </c>
      <c r="EM96" s="416"/>
      <c r="EN96" s="416"/>
      <c r="EO96" s="301"/>
    </row>
    <row r="97" spans="4:145" ht="12.75" customHeight="1" x14ac:dyDescent="0.35">
      <c r="D97" s="301" t="s">
        <v>338</v>
      </c>
      <c r="E97" s="313"/>
      <c r="F97" s="320"/>
      <c r="G97" s="414">
        <v>0</v>
      </c>
      <c r="H97" s="415"/>
      <c r="I97" s="416"/>
      <c r="J97" s="417"/>
      <c r="K97" s="418"/>
      <c r="L97" s="414">
        <v>0</v>
      </c>
      <c r="M97" s="415"/>
      <c r="N97" s="416"/>
      <c r="O97" s="417"/>
      <c r="P97" s="418"/>
      <c r="Q97" s="414">
        <v>0</v>
      </c>
      <c r="R97" s="415"/>
      <c r="S97" s="416"/>
      <c r="T97" s="417"/>
      <c r="U97" s="418"/>
      <c r="V97" s="414">
        <v>0</v>
      </c>
      <c r="W97" s="415"/>
      <c r="X97" s="416"/>
      <c r="Y97" s="417"/>
      <c r="Z97" s="418"/>
      <c r="AA97" s="414">
        <v>0</v>
      </c>
      <c r="AB97" s="415"/>
      <c r="AC97" s="416"/>
      <c r="AD97" s="417"/>
      <c r="AE97" s="418"/>
      <c r="AF97" s="414">
        <v>0</v>
      </c>
      <c r="AG97" s="415"/>
      <c r="AH97" s="416"/>
      <c r="AI97" s="417"/>
      <c r="AJ97" s="418"/>
      <c r="AK97" s="414">
        <v>0</v>
      </c>
      <c r="AL97" s="415"/>
      <c r="AM97" s="416"/>
      <c r="AN97" s="417"/>
      <c r="AO97" s="418"/>
      <c r="AP97" s="414">
        <v>0</v>
      </c>
      <c r="AQ97" s="415"/>
      <c r="AR97" s="416"/>
      <c r="AS97" s="417"/>
      <c r="AT97" s="418"/>
      <c r="AU97" s="414">
        <v>0</v>
      </c>
      <c r="AV97" s="415"/>
      <c r="AW97" s="416"/>
      <c r="AX97" s="417"/>
      <c r="AY97" s="418"/>
      <c r="AZ97" s="414">
        <v>0</v>
      </c>
      <c r="BA97" s="415"/>
      <c r="BB97" s="416"/>
      <c r="BC97" s="417"/>
      <c r="BD97" s="418"/>
      <c r="BE97" s="414">
        <v>0</v>
      </c>
      <c r="BF97" s="415"/>
      <c r="BG97" s="416"/>
      <c r="BH97" s="417"/>
      <c r="BI97" s="418"/>
      <c r="BJ97" s="414">
        <v>0</v>
      </c>
      <c r="BK97" s="415"/>
      <c r="BL97" s="416"/>
      <c r="BM97" s="417"/>
      <c r="BN97" s="418"/>
      <c r="BO97" s="414">
        <v>0</v>
      </c>
      <c r="BP97" s="415"/>
      <c r="BQ97" s="416"/>
      <c r="BR97" s="417"/>
      <c r="BS97" s="418"/>
      <c r="BT97" s="414">
        <f>SUM(L97:BO97)</f>
        <v>0</v>
      </c>
      <c r="BU97" s="415"/>
      <c r="BV97" s="416"/>
      <c r="BW97" s="417"/>
      <c r="BX97" s="418"/>
      <c r="BY97" s="414">
        <v>27093300</v>
      </c>
      <c r="BZ97" s="415"/>
      <c r="CA97" s="416"/>
      <c r="CB97" s="417"/>
      <c r="CC97" s="418"/>
      <c r="CD97" s="414">
        <v>0</v>
      </c>
      <c r="CE97" s="415"/>
      <c r="CF97" s="416"/>
      <c r="CG97" s="417"/>
      <c r="CH97" s="418"/>
      <c r="CI97" s="414">
        <v>0</v>
      </c>
      <c r="CJ97" s="415"/>
      <c r="CK97" s="416"/>
      <c r="CL97" s="417"/>
      <c r="CM97" s="418"/>
      <c r="CN97" s="414">
        <v>0</v>
      </c>
      <c r="CO97" s="415"/>
      <c r="CP97" s="416"/>
      <c r="CQ97" s="417"/>
      <c r="CR97" s="418"/>
      <c r="CS97" s="414">
        <v>27093300</v>
      </c>
      <c r="CT97" s="415"/>
      <c r="CU97" s="416"/>
      <c r="CV97" s="417"/>
      <c r="CW97" s="418"/>
      <c r="CX97" s="414">
        <v>0</v>
      </c>
      <c r="CY97" s="415"/>
      <c r="CZ97" s="416"/>
      <c r="DA97" s="417"/>
      <c r="DB97" s="418"/>
      <c r="DC97" s="414">
        <v>0</v>
      </c>
      <c r="DD97" s="415"/>
      <c r="DE97" s="416"/>
      <c r="DF97" s="417"/>
      <c r="DG97" s="418"/>
      <c r="DH97" s="414">
        <v>0</v>
      </c>
      <c r="DI97" s="415"/>
      <c r="DJ97" s="416"/>
      <c r="DK97" s="417"/>
      <c r="DL97" s="418"/>
      <c r="DM97" s="414">
        <v>0</v>
      </c>
      <c r="DN97" s="415"/>
      <c r="DO97" s="416"/>
      <c r="DP97" s="417"/>
      <c r="DQ97" s="418"/>
      <c r="DR97" s="414">
        <v>0</v>
      </c>
      <c r="DS97" s="415"/>
      <c r="DT97" s="416"/>
      <c r="DU97" s="417"/>
      <c r="DV97" s="418"/>
      <c r="DW97" s="414">
        <v>0</v>
      </c>
      <c r="DX97" s="415"/>
      <c r="DY97" s="416"/>
      <c r="DZ97" s="417"/>
      <c r="EA97" s="418"/>
      <c r="EB97" s="414">
        <v>0</v>
      </c>
      <c r="EC97" s="415"/>
      <c r="ED97" s="416"/>
      <c r="EE97" s="417"/>
      <c r="EF97" s="418"/>
      <c r="EG97" s="414">
        <v>0</v>
      </c>
      <c r="EH97" s="415"/>
      <c r="EI97" s="416"/>
      <c r="EJ97" s="417"/>
      <c r="EK97" s="418"/>
      <c r="EL97" s="414">
        <f>SUM(CD97)</f>
        <v>0</v>
      </c>
      <c r="EM97" s="415"/>
      <c r="EN97" s="416"/>
      <c r="EO97" s="301"/>
    </row>
    <row r="98" spans="4:145" ht="12.75" customHeight="1" x14ac:dyDescent="0.35">
      <c r="D98" s="301" t="s">
        <v>341</v>
      </c>
      <c r="E98" s="313"/>
      <c r="F98" s="313"/>
      <c r="G98" s="416">
        <v>0</v>
      </c>
      <c r="H98" s="420"/>
      <c r="I98" s="416"/>
      <c r="J98" s="417"/>
      <c r="K98" s="417"/>
      <c r="L98" s="416">
        <v>0</v>
      </c>
      <c r="M98" s="420"/>
      <c r="N98" s="416"/>
      <c r="O98" s="417"/>
      <c r="P98" s="417"/>
      <c r="Q98" s="416">
        <v>0</v>
      </c>
      <c r="R98" s="420"/>
      <c r="S98" s="416"/>
      <c r="T98" s="417"/>
      <c r="U98" s="417"/>
      <c r="V98" s="416">
        <v>0</v>
      </c>
      <c r="W98" s="420"/>
      <c r="X98" s="416"/>
      <c r="Y98" s="417"/>
      <c r="Z98" s="417"/>
      <c r="AA98" s="416">
        <v>0</v>
      </c>
      <c r="AB98" s="420"/>
      <c r="AC98" s="416"/>
      <c r="AD98" s="417"/>
      <c r="AE98" s="417"/>
      <c r="AF98" s="416">
        <v>0</v>
      </c>
      <c r="AG98" s="420"/>
      <c r="AH98" s="416"/>
      <c r="AI98" s="417"/>
      <c r="AJ98" s="417"/>
      <c r="AK98" s="416">
        <v>0</v>
      </c>
      <c r="AL98" s="420"/>
      <c r="AM98" s="416"/>
      <c r="AN98" s="417"/>
      <c r="AO98" s="417"/>
      <c r="AP98" s="416">
        <v>0</v>
      </c>
      <c r="AQ98" s="420"/>
      <c r="AR98" s="416"/>
      <c r="AS98" s="417"/>
      <c r="AT98" s="417"/>
      <c r="AU98" s="416">
        <v>0</v>
      </c>
      <c r="AV98" s="420"/>
      <c r="AW98" s="416"/>
      <c r="AX98" s="417"/>
      <c r="AY98" s="417"/>
      <c r="AZ98" s="416">
        <v>0</v>
      </c>
      <c r="BA98" s="420"/>
      <c r="BB98" s="416"/>
      <c r="BC98" s="417"/>
      <c r="BD98" s="417"/>
      <c r="BE98" s="416">
        <v>0</v>
      </c>
      <c r="BF98" s="420"/>
      <c r="BG98" s="416"/>
      <c r="BH98" s="417"/>
      <c r="BI98" s="417"/>
      <c r="BJ98" s="416">
        <v>0</v>
      </c>
      <c r="BK98" s="420"/>
      <c r="BL98" s="416"/>
      <c r="BM98" s="417"/>
      <c r="BN98" s="417"/>
      <c r="BO98" s="416">
        <v>0</v>
      </c>
      <c r="BP98" s="420"/>
      <c r="BQ98" s="416"/>
      <c r="BR98" s="417"/>
      <c r="BS98" s="417"/>
      <c r="BT98" s="416">
        <f>SUM(L98:BO98)</f>
        <v>0</v>
      </c>
      <c r="BU98" s="420"/>
      <c r="BV98" s="416"/>
      <c r="BW98" s="417"/>
      <c r="BX98" s="417"/>
      <c r="BY98" s="416">
        <v>0</v>
      </c>
      <c r="BZ98" s="420"/>
      <c r="CA98" s="416"/>
      <c r="CB98" s="417"/>
      <c r="CC98" s="417"/>
      <c r="CD98" s="416">
        <v>0</v>
      </c>
      <c r="CE98" s="420"/>
      <c r="CF98" s="416"/>
      <c r="CG98" s="417"/>
      <c r="CH98" s="417"/>
      <c r="CI98" s="416">
        <v>0</v>
      </c>
      <c r="CJ98" s="420"/>
      <c r="CK98" s="416"/>
      <c r="CL98" s="417"/>
      <c r="CM98" s="417"/>
      <c r="CN98" s="416">
        <v>0</v>
      </c>
      <c r="CO98" s="420"/>
      <c r="CP98" s="416"/>
      <c r="CQ98" s="417"/>
      <c r="CR98" s="417"/>
      <c r="CS98" s="416">
        <v>0</v>
      </c>
      <c r="CT98" s="420"/>
      <c r="CU98" s="416"/>
      <c r="CV98" s="417"/>
      <c r="CW98" s="417"/>
      <c r="CX98" s="416">
        <v>0</v>
      </c>
      <c r="CY98" s="420"/>
      <c r="CZ98" s="416"/>
      <c r="DA98" s="417"/>
      <c r="DB98" s="417"/>
      <c r="DC98" s="416">
        <v>0</v>
      </c>
      <c r="DD98" s="420"/>
      <c r="DE98" s="416"/>
      <c r="DF98" s="417"/>
      <c r="DG98" s="417"/>
      <c r="DH98" s="416">
        <v>0</v>
      </c>
      <c r="DI98" s="420"/>
      <c r="DJ98" s="416"/>
      <c r="DK98" s="417"/>
      <c r="DL98" s="417"/>
      <c r="DM98" s="416">
        <v>0</v>
      </c>
      <c r="DN98" s="420"/>
      <c r="DO98" s="416"/>
      <c r="DP98" s="417"/>
      <c r="DQ98" s="417"/>
      <c r="DR98" s="416">
        <v>0</v>
      </c>
      <c r="DS98" s="420"/>
      <c r="DT98" s="416"/>
      <c r="DU98" s="417"/>
      <c r="DV98" s="417"/>
      <c r="DW98" s="416">
        <v>0</v>
      </c>
      <c r="DX98" s="420"/>
      <c r="DY98" s="416"/>
      <c r="DZ98" s="417"/>
      <c r="EA98" s="417"/>
      <c r="EB98" s="416">
        <v>0</v>
      </c>
      <c r="EC98" s="420"/>
      <c r="ED98" s="416"/>
      <c r="EE98" s="417"/>
      <c r="EF98" s="417"/>
      <c r="EG98" s="416">
        <v>0</v>
      </c>
      <c r="EH98" s="420"/>
      <c r="EI98" s="416"/>
      <c r="EJ98" s="417"/>
      <c r="EK98" s="417"/>
      <c r="EL98" s="416">
        <f t="shared" ref="EL98:EL99" si="3">SUM(CD98)</f>
        <v>0</v>
      </c>
      <c r="EM98" s="420"/>
      <c r="EN98" s="416"/>
      <c r="EO98" s="301"/>
    </row>
    <row r="99" spans="4:145" ht="12.75" customHeight="1" x14ac:dyDescent="0.35">
      <c r="D99" s="301" t="s">
        <v>358</v>
      </c>
      <c r="E99" s="313"/>
      <c r="F99" s="337"/>
      <c r="G99" s="428">
        <v>0</v>
      </c>
      <c r="H99" s="429"/>
      <c r="I99" s="416"/>
      <c r="J99" s="417"/>
      <c r="K99" s="430"/>
      <c r="L99" s="428">
        <v>0</v>
      </c>
      <c r="M99" s="429"/>
      <c r="N99" s="416"/>
      <c r="O99" s="417"/>
      <c r="P99" s="430"/>
      <c r="Q99" s="428">
        <v>0</v>
      </c>
      <c r="R99" s="429"/>
      <c r="S99" s="416"/>
      <c r="T99" s="417"/>
      <c r="U99" s="430"/>
      <c r="V99" s="428">
        <v>0</v>
      </c>
      <c r="W99" s="429"/>
      <c r="X99" s="416"/>
      <c r="Y99" s="417"/>
      <c r="Z99" s="430"/>
      <c r="AA99" s="428">
        <v>0</v>
      </c>
      <c r="AB99" s="429"/>
      <c r="AC99" s="416"/>
      <c r="AD99" s="417"/>
      <c r="AE99" s="430"/>
      <c r="AF99" s="428">
        <v>0</v>
      </c>
      <c r="AG99" s="429"/>
      <c r="AH99" s="416"/>
      <c r="AI99" s="417"/>
      <c r="AJ99" s="430"/>
      <c r="AK99" s="428">
        <v>0</v>
      </c>
      <c r="AL99" s="429"/>
      <c r="AM99" s="416"/>
      <c r="AN99" s="417"/>
      <c r="AO99" s="430"/>
      <c r="AP99" s="428">
        <v>0</v>
      </c>
      <c r="AQ99" s="429"/>
      <c r="AR99" s="416"/>
      <c r="AS99" s="417"/>
      <c r="AT99" s="430"/>
      <c r="AU99" s="428">
        <v>0</v>
      </c>
      <c r="AV99" s="429"/>
      <c r="AW99" s="416"/>
      <c r="AX99" s="417"/>
      <c r="AY99" s="430"/>
      <c r="AZ99" s="428">
        <v>0</v>
      </c>
      <c r="BA99" s="429"/>
      <c r="BB99" s="416"/>
      <c r="BC99" s="417"/>
      <c r="BD99" s="430"/>
      <c r="BE99" s="428">
        <v>0</v>
      </c>
      <c r="BF99" s="429"/>
      <c r="BG99" s="416"/>
      <c r="BH99" s="417"/>
      <c r="BI99" s="430"/>
      <c r="BJ99" s="428">
        <v>0</v>
      </c>
      <c r="BK99" s="429"/>
      <c r="BL99" s="416"/>
      <c r="BM99" s="417"/>
      <c r="BN99" s="430"/>
      <c r="BO99" s="428">
        <v>0</v>
      </c>
      <c r="BP99" s="429"/>
      <c r="BQ99" s="416"/>
      <c r="BR99" s="417"/>
      <c r="BS99" s="430"/>
      <c r="BT99" s="428">
        <f>SUM(L99:BO99)</f>
        <v>0</v>
      </c>
      <c r="BU99" s="429"/>
      <c r="BV99" s="416"/>
      <c r="BW99" s="417"/>
      <c r="BX99" s="430"/>
      <c r="BY99" s="428">
        <v>0</v>
      </c>
      <c r="BZ99" s="429"/>
      <c r="CA99" s="416"/>
      <c r="CB99" s="417"/>
      <c r="CC99" s="430"/>
      <c r="CD99" s="428">
        <v>0</v>
      </c>
      <c r="CE99" s="429"/>
      <c r="CF99" s="416"/>
      <c r="CG99" s="417"/>
      <c r="CH99" s="430"/>
      <c r="CI99" s="428">
        <v>0</v>
      </c>
      <c r="CJ99" s="429"/>
      <c r="CK99" s="416"/>
      <c r="CL99" s="417"/>
      <c r="CM99" s="430"/>
      <c r="CN99" s="428">
        <v>0</v>
      </c>
      <c r="CO99" s="429"/>
      <c r="CP99" s="416"/>
      <c r="CQ99" s="417"/>
      <c r="CR99" s="430"/>
      <c r="CS99" s="428">
        <v>0</v>
      </c>
      <c r="CT99" s="429"/>
      <c r="CU99" s="416"/>
      <c r="CV99" s="417"/>
      <c r="CW99" s="430"/>
      <c r="CX99" s="428">
        <v>0</v>
      </c>
      <c r="CY99" s="429"/>
      <c r="CZ99" s="416"/>
      <c r="DA99" s="417"/>
      <c r="DB99" s="430"/>
      <c r="DC99" s="428">
        <v>0</v>
      </c>
      <c r="DD99" s="429"/>
      <c r="DE99" s="416"/>
      <c r="DF99" s="417"/>
      <c r="DG99" s="430"/>
      <c r="DH99" s="428">
        <v>0</v>
      </c>
      <c r="DI99" s="429"/>
      <c r="DJ99" s="416"/>
      <c r="DK99" s="417"/>
      <c r="DL99" s="430"/>
      <c r="DM99" s="428">
        <v>0</v>
      </c>
      <c r="DN99" s="429"/>
      <c r="DO99" s="416"/>
      <c r="DP99" s="417"/>
      <c r="DQ99" s="430"/>
      <c r="DR99" s="428">
        <v>0</v>
      </c>
      <c r="DS99" s="429"/>
      <c r="DT99" s="416"/>
      <c r="DU99" s="417"/>
      <c r="DV99" s="430"/>
      <c r="DW99" s="428">
        <v>0</v>
      </c>
      <c r="DX99" s="429"/>
      <c r="DY99" s="416"/>
      <c r="DZ99" s="417"/>
      <c r="EA99" s="430"/>
      <c r="EB99" s="428">
        <v>0</v>
      </c>
      <c r="EC99" s="429"/>
      <c r="ED99" s="416"/>
      <c r="EE99" s="417"/>
      <c r="EF99" s="430"/>
      <c r="EG99" s="428">
        <v>0</v>
      </c>
      <c r="EH99" s="429"/>
      <c r="EI99" s="416"/>
      <c r="EJ99" s="417"/>
      <c r="EK99" s="430"/>
      <c r="EL99" s="428">
        <f t="shared" si="3"/>
        <v>0</v>
      </c>
      <c r="EM99" s="429"/>
      <c r="EN99" s="416"/>
      <c r="EO99" s="301"/>
    </row>
    <row r="100" spans="4:145" ht="12.75" customHeight="1" x14ac:dyDescent="0.35">
      <c r="D100" s="301"/>
      <c r="E100" s="313"/>
      <c r="G100" s="416"/>
      <c r="H100" s="416"/>
      <c r="I100" s="416"/>
      <c r="J100" s="417"/>
      <c r="K100" s="416"/>
      <c r="L100" s="416"/>
      <c r="M100" s="416"/>
      <c r="N100" s="416"/>
      <c r="O100" s="417"/>
      <c r="P100" s="416"/>
      <c r="Q100" s="416"/>
      <c r="R100" s="416"/>
      <c r="S100" s="416"/>
      <c r="T100" s="417"/>
      <c r="U100" s="416"/>
      <c r="V100" s="416"/>
      <c r="W100" s="416"/>
      <c r="X100" s="416"/>
      <c r="Y100" s="417"/>
      <c r="Z100" s="416"/>
      <c r="AA100" s="416"/>
      <c r="AB100" s="416"/>
      <c r="AC100" s="416"/>
      <c r="AD100" s="417"/>
      <c r="AE100" s="416"/>
      <c r="AF100" s="416"/>
      <c r="AG100" s="416"/>
      <c r="AH100" s="416"/>
      <c r="AI100" s="417"/>
      <c r="AJ100" s="416"/>
      <c r="AK100" s="416"/>
      <c r="AL100" s="416"/>
      <c r="AM100" s="416"/>
      <c r="AN100" s="417"/>
      <c r="AO100" s="416"/>
      <c r="AP100" s="416"/>
      <c r="AQ100" s="416"/>
      <c r="AR100" s="416"/>
      <c r="AS100" s="417"/>
      <c r="AT100" s="416"/>
      <c r="AU100" s="416"/>
      <c r="AV100" s="416"/>
      <c r="AW100" s="416"/>
      <c r="AX100" s="417"/>
      <c r="AY100" s="416"/>
      <c r="AZ100" s="416"/>
      <c r="BA100" s="416"/>
      <c r="BB100" s="416"/>
      <c r="BC100" s="417"/>
      <c r="BD100" s="416"/>
      <c r="BE100" s="416"/>
      <c r="BF100" s="416"/>
      <c r="BG100" s="416"/>
      <c r="BH100" s="417"/>
      <c r="BI100" s="416"/>
      <c r="BJ100" s="416"/>
      <c r="BK100" s="416"/>
      <c r="BL100" s="416"/>
      <c r="BM100" s="417"/>
      <c r="BN100" s="416"/>
      <c r="BO100" s="416"/>
      <c r="BP100" s="416"/>
      <c r="BQ100" s="416"/>
      <c r="BR100" s="417"/>
      <c r="BS100" s="416"/>
      <c r="BT100" s="416"/>
      <c r="BU100" s="416"/>
      <c r="BV100" s="416"/>
      <c r="BW100" s="417"/>
      <c r="BX100" s="416"/>
      <c r="BY100" s="416"/>
      <c r="BZ100" s="416"/>
      <c r="CA100" s="416"/>
      <c r="CB100" s="417"/>
      <c r="CC100" s="416"/>
      <c r="CD100" s="416"/>
      <c r="CE100" s="416"/>
      <c r="CF100" s="416"/>
      <c r="CG100" s="417"/>
      <c r="CH100" s="416"/>
      <c r="CI100" s="416"/>
      <c r="CJ100" s="416"/>
      <c r="CK100" s="416"/>
      <c r="CL100" s="417"/>
      <c r="CM100" s="416"/>
      <c r="CN100" s="416"/>
      <c r="CO100" s="416"/>
      <c r="CP100" s="416"/>
      <c r="CQ100" s="417"/>
      <c r="CR100" s="416"/>
      <c r="CS100" s="416"/>
      <c r="CT100" s="416"/>
      <c r="CU100" s="416"/>
      <c r="CV100" s="417"/>
      <c r="CW100" s="416"/>
      <c r="CX100" s="416"/>
      <c r="CY100" s="416"/>
      <c r="CZ100" s="416"/>
      <c r="DA100" s="417"/>
      <c r="DB100" s="416"/>
      <c r="DC100" s="416"/>
      <c r="DD100" s="416"/>
      <c r="DE100" s="416"/>
      <c r="DF100" s="417"/>
      <c r="DG100" s="416"/>
      <c r="DH100" s="416"/>
      <c r="DI100" s="416"/>
      <c r="DJ100" s="416"/>
      <c r="DK100" s="417"/>
      <c r="DL100" s="416"/>
      <c r="DM100" s="416"/>
      <c r="DN100" s="416"/>
      <c r="DO100" s="416"/>
      <c r="DP100" s="417"/>
      <c r="DQ100" s="416"/>
      <c r="DR100" s="416"/>
      <c r="DS100" s="416"/>
      <c r="DT100" s="416"/>
      <c r="DU100" s="417"/>
      <c r="DV100" s="416"/>
      <c r="DW100" s="416"/>
      <c r="DX100" s="416"/>
      <c r="DY100" s="416"/>
      <c r="DZ100" s="417"/>
      <c r="EA100" s="416"/>
      <c r="EB100" s="416"/>
      <c r="EC100" s="416"/>
      <c r="ED100" s="416"/>
      <c r="EE100" s="417"/>
      <c r="EF100" s="416"/>
      <c r="EG100" s="416"/>
      <c r="EH100" s="416"/>
      <c r="EI100" s="416"/>
      <c r="EJ100" s="417"/>
      <c r="EK100" s="416"/>
      <c r="EL100" s="416"/>
      <c r="EM100" s="416"/>
      <c r="EN100" s="416"/>
      <c r="EO100" s="301"/>
    </row>
    <row r="101" spans="4:145" ht="12.75" customHeight="1" x14ac:dyDescent="0.35">
      <c r="D101" s="301" t="s">
        <v>480</v>
      </c>
      <c r="E101" s="313"/>
      <c r="G101" s="416">
        <v>0</v>
      </c>
      <c r="H101" s="416"/>
      <c r="I101" s="416"/>
      <c r="J101" s="417"/>
      <c r="K101" s="416"/>
      <c r="L101" s="416">
        <f>L102+L104</f>
        <v>0</v>
      </c>
      <c r="M101" s="416"/>
      <c r="N101" s="416"/>
      <c r="O101" s="417"/>
      <c r="P101" s="416"/>
      <c r="Q101" s="416">
        <f>Q102+Q104</f>
        <v>0</v>
      </c>
      <c r="R101" s="416"/>
      <c r="S101" s="416"/>
      <c r="T101" s="417"/>
      <c r="U101" s="416"/>
      <c r="V101" s="416">
        <f>V102+V104</f>
        <v>0</v>
      </c>
      <c r="W101" s="416"/>
      <c r="X101" s="416"/>
      <c r="Y101" s="417"/>
      <c r="Z101" s="416"/>
      <c r="AA101" s="416">
        <f>AA102+AA104</f>
        <v>0</v>
      </c>
      <c r="AB101" s="416"/>
      <c r="AC101" s="416"/>
      <c r="AD101" s="417"/>
      <c r="AE101" s="416"/>
      <c r="AF101" s="416">
        <f>AF102+AF104</f>
        <v>0</v>
      </c>
      <c r="AG101" s="416"/>
      <c r="AH101" s="416"/>
      <c r="AI101" s="417"/>
      <c r="AJ101" s="416"/>
      <c r="AK101" s="416">
        <f>AK102+AK104</f>
        <v>0</v>
      </c>
      <c r="AL101" s="416"/>
      <c r="AM101" s="416"/>
      <c r="AN101" s="417"/>
      <c r="AO101" s="416"/>
      <c r="AP101" s="416">
        <f>AP102+AP104</f>
        <v>0</v>
      </c>
      <c r="AQ101" s="416"/>
      <c r="AR101" s="416"/>
      <c r="AS101" s="417"/>
      <c r="AT101" s="416"/>
      <c r="AU101" s="416">
        <f>AU102+AU104</f>
        <v>0</v>
      </c>
      <c r="AV101" s="416"/>
      <c r="AW101" s="416"/>
      <c r="AX101" s="417"/>
      <c r="AY101" s="416"/>
      <c r="AZ101" s="416">
        <f>AZ102+AZ104</f>
        <v>0</v>
      </c>
      <c r="BA101" s="416"/>
      <c r="BB101" s="416"/>
      <c r="BC101" s="417"/>
      <c r="BD101" s="416"/>
      <c r="BE101" s="416">
        <f>BE102+BE104</f>
        <v>0</v>
      </c>
      <c r="BF101" s="416"/>
      <c r="BG101" s="416"/>
      <c r="BH101" s="417"/>
      <c r="BI101" s="416"/>
      <c r="BJ101" s="416">
        <f>BJ102+BJ104</f>
        <v>0</v>
      </c>
      <c r="BK101" s="416"/>
      <c r="BL101" s="416"/>
      <c r="BM101" s="417"/>
      <c r="BN101" s="416"/>
      <c r="BO101" s="416">
        <f>BO102+BO104</f>
        <v>0</v>
      </c>
      <c r="BP101" s="416"/>
      <c r="BQ101" s="416"/>
      <c r="BR101" s="417"/>
      <c r="BS101" s="416"/>
      <c r="BT101" s="416">
        <f>SUM(BT102:BT104)</f>
        <v>0</v>
      </c>
      <c r="BU101" s="416"/>
      <c r="BV101" s="416"/>
      <c r="BW101" s="417"/>
      <c r="BX101" s="416"/>
      <c r="BY101" s="416">
        <f>SUM(BY102:BY104)</f>
        <v>10334981</v>
      </c>
      <c r="BZ101" s="416"/>
      <c r="CA101" s="416"/>
      <c r="CB101" s="417"/>
      <c r="CC101" s="416"/>
      <c r="CD101" s="416">
        <f>CD102+CD104</f>
        <v>0</v>
      </c>
      <c r="CE101" s="416"/>
      <c r="CF101" s="416"/>
      <c r="CG101" s="417"/>
      <c r="CH101" s="416"/>
      <c r="CI101" s="416">
        <f>CI102+CI104</f>
        <v>0</v>
      </c>
      <c r="CJ101" s="416"/>
      <c r="CK101" s="416"/>
      <c r="CL101" s="417"/>
      <c r="CM101" s="416"/>
      <c r="CN101" s="416">
        <f>CN102+CN104</f>
        <v>0</v>
      </c>
      <c r="CO101" s="416"/>
      <c r="CP101" s="416"/>
      <c r="CQ101" s="417"/>
      <c r="CR101" s="416"/>
      <c r="CS101" s="416">
        <f>CS102+CS104</f>
        <v>0</v>
      </c>
      <c r="CT101" s="416"/>
      <c r="CU101" s="416"/>
      <c r="CV101" s="417"/>
      <c r="CW101" s="416"/>
      <c r="CX101" s="416">
        <f>CX102+CX104</f>
        <v>10334981</v>
      </c>
      <c r="CY101" s="416"/>
      <c r="CZ101" s="416"/>
      <c r="DA101" s="417"/>
      <c r="DB101" s="416"/>
      <c r="DC101" s="416">
        <f>DC102+DC104</f>
        <v>0</v>
      </c>
      <c r="DD101" s="416"/>
      <c r="DE101" s="416"/>
      <c r="DF101" s="417"/>
      <c r="DG101" s="416"/>
      <c r="DH101" s="416">
        <f>DH102+DH104</f>
        <v>0</v>
      </c>
      <c r="DI101" s="416"/>
      <c r="DJ101" s="416"/>
      <c r="DK101" s="417"/>
      <c r="DL101" s="416"/>
      <c r="DM101" s="416">
        <f>DM102+DM104</f>
        <v>0</v>
      </c>
      <c r="DN101" s="416"/>
      <c r="DO101" s="416"/>
      <c r="DP101" s="417"/>
      <c r="DQ101" s="416"/>
      <c r="DR101" s="416">
        <f>DR102+DR104</f>
        <v>0</v>
      </c>
      <c r="DS101" s="416"/>
      <c r="DT101" s="416"/>
      <c r="DU101" s="417"/>
      <c r="DV101" s="416"/>
      <c r="DW101" s="416">
        <f>DW102+DW104</f>
        <v>0</v>
      </c>
      <c r="DX101" s="416"/>
      <c r="DY101" s="416"/>
      <c r="DZ101" s="417"/>
      <c r="EA101" s="416"/>
      <c r="EB101" s="416">
        <f>EB102+EB104</f>
        <v>0</v>
      </c>
      <c r="EC101" s="416"/>
      <c r="ED101" s="416"/>
      <c r="EE101" s="417"/>
      <c r="EF101" s="416"/>
      <c r="EG101" s="416">
        <f>EG102+EG104</f>
        <v>0</v>
      </c>
      <c r="EH101" s="416"/>
      <c r="EI101" s="416"/>
      <c r="EJ101" s="417"/>
      <c r="EK101" s="416"/>
      <c r="EL101" s="416">
        <f>SUM(EL102:EL104)</f>
        <v>0</v>
      </c>
      <c r="EM101" s="416"/>
      <c r="EN101" s="416"/>
      <c r="EO101" s="301"/>
    </row>
    <row r="102" spans="4:145" ht="12.75" customHeight="1" x14ac:dyDescent="0.35">
      <c r="D102" s="301" t="s">
        <v>338</v>
      </c>
      <c r="E102" s="313"/>
      <c r="F102" s="320"/>
      <c r="G102" s="414">
        <v>0</v>
      </c>
      <c r="H102" s="415"/>
      <c r="I102" s="416"/>
      <c r="J102" s="417"/>
      <c r="K102" s="418"/>
      <c r="L102" s="414">
        <v>0</v>
      </c>
      <c r="M102" s="415"/>
      <c r="N102" s="416"/>
      <c r="O102" s="417"/>
      <c r="P102" s="418"/>
      <c r="Q102" s="414">
        <v>0</v>
      </c>
      <c r="R102" s="415"/>
      <c r="S102" s="416"/>
      <c r="T102" s="417"/>
      <c r="U102" s="418"/>
      <c r="V102" s="414">
        <v>0</v>
      </c>
      <c r="W102" s="415"/>
      <c r="X102" s="416"/>
      <c r="Y102" s="417"/>
      <c r="Z102" s="418"/>
      <c r="AA102" s="414">
        <v>0</v>
      </c>
      <c r="AB102" s="415"/>
      <c r="AC102" s="416"/>
      <c r="AD102" s="417"/>
      <c r="AE102" s="418"/>
      <c r="AF102" s="414">
        <v>0</v>
      </c>
      <c r="AG102" s="415"/>
      <c r="AH102" s="416"/>
      <c r="AI102" s="417"/>
      <c r="AJ102" s="418"/>
      <c r="AK102" s="414">
        <v>0</v>
      </c>
      <c r="AL102" s="415"/>
      <c r="AM102" s="416"/>
      <c r="AN102" s="417"/>
      <c r="AO102" s="418"/>
      <c r="AP102" s="414">
        <v>0</v>
      </c>
      <c r="AQ102" s="415"/>
      <c r="AR102" s="416"/>
      <c r="AS102" s="417"/>
      <c r="AT102" s="418"/>
      <c r="AU102" s="414">
        <v>0</v>
      </c>
      <c r="AV102" s="415"/>
      <c r="AW102" s="416"/>
      <c r="AX102" s="417"/>
      <c r="AY102" s="418"/>
      <c r="AZ102" s="414">
        <v>0</v>
      </c>
      <c r="BA102" s="415"/>
      <c r="BB102" s="416"/>
      <c r="BC102" s="417"/>
      <c r="BD102" s="418"/>
      <c r="BE102" s="414">
        <v>0</v>
      </c>
      <c r="BF102" s="415"/>
      <c r="BG102" s="416"/>
      <c r="BH102" s="417"/>
      <c r="BI102" s="418"/>
      <c r="BJ102" s="414">
        <v>0</v>
      </c>
      <c r="BK102" s="415"/>
      <c r="BL102" s="416"/>
      <c r="BM102" s="417"/>
      <c r="BN102" s="418"/>
      <c r="BO102" s="414">
        <v>0</v>
      </c>
      <c r="BP102" s="415"/>
      <c r="BQ102" s="416"/>
      <c r="BR102" s="417"/>
      <c r="BS102" s="418"/>
      <c r="BT102" s="414">
        <f>SUM(L102:BO102)</f>
        <v>0</v>
      </c>
      <c r="BU102" s="415"/>
      <c r="BV102" s="416"/>
      <c r="BW102" s="417"/>
      <c r="BX102" s="418"/>
      <c r="BY102" s="414">
        <v>10334981</v>
      </c>
      <c r="BZ102" s="415"/>
      <c r="CA102" s="416"/>
      <c r="CB102" s="417"/>
      <c r="CC102" s="418"/>
      <c r="CD102" s="414">
        <v>0</v>
      </c>
      <c r="CE102" s="415"/>
      <c r="CF102" s="416"/>
      <c r="CG102" s="417"/>
      <c r="CH102" s="418"/>
      <c r="CI102" s="414">
        <v>0</v>
      </c>
      <c r="CJ102" s="415"/>
      <c r="CK102" s="416"/>
      <c r="CL102" s="417"/>
      <c r="CM102" s="418"/>
      <c r="CN102" s="414">
        <v>0</v>
      </c>
      <c r="CO102" s="415"/>
      <c r="CP102" s="416"/>
      <c r="CQ102" s="417"/>
      <c r="CR102" s="418"/>
      <c r="CS102" s="414">
        <v>0</v>
      </c>
      <c r="CT102" s="415"/>
      <c r="CU102" s="416"/>
      <c r="CV102" s="417"/>
      <c r="CW102" s="418"/>
      <c r="CX102" s="414">
        <v>10334981</v>
      </c>
      <c r="CY102" s="415"/>
      <c r="CZ102" s="416"/>
      <c r="DA102" s="417"/>
      <c r="DB102" s="418"/>
      <c r="DC102" s="414">
        <v>0</v>
      </c>
      <c r="DD102" s="415"/>
      <c r="DE102" s="416"/>
      <c r="DF102" s="417"/>
      <c r="DG102" s="418"/>
      <c r="DH102" s="414">
        <v>0</v>
      </c>
      <c r="DI102" s="415"/>
      <c r="DJ102" s="416"/>
      <c r="DK102" s="417"/>
      <c r="DL102" s="418"/>
      <c r="DM102" s="414">
        <v>0</v>
      </c>
      <c r="DN102" s="415"/>
      <c r="DO102" s="416"/>
      <c r="DP102" s="417"/>
      <c r="DQ102" s="418"/>
      <c r="DR102" s="414">
        <v>0</v>
      </c>
      <c r="DS102" s="415"/>
      <c r="DT102" s="416"/>
      <c r="DU102" s="417"/>
      <c r="DV102" s="418"/>
      <c r="DW102" s="414">
        <v>0</v>
      </c>
      <c r="DX102" s="415"/>
      <c r="DY102" s="416"/>
      <c r="DZ102" s="417"/>
      <c r="EA102" s="418"/>
      <c r="EB102" s="414">
        <v>0</v>
      </c>
      <c r="EC102" s="415"/>
      <c r="ED102" s="416"/>
      <c r="EE102" s="417"/>
      <c r="EF102" s="418"/>
      <c r="EG102" s="414">
        <v>0</v>
      </c>
      <c r="EH102" s="415"/>
      <c r="EI102" s="416"/>
      <c r="EJ102" s="417"/>
      <c r="EK102" s="418"/>
      <c r="EL102" s="414">
        <f>SUM(CD102)</f>
        <v>0</v>
      </c>
      <c r="EM102" s="415"/>
      <c r="EN102" s="416"/>
      <c r="EO102" s="301"/>
    </row>
    <row r="103" spans="4:145" ht="12.75" customHeight="1" x14ac:dyDescent="0.35">
      <c r="D103" s="301" t="s">
        <v>341</v>
      </c>
      <c r="E103" s="313"/>
      <c r="F103" s="313"/>
      <c r="G103" s="416">
        <v>0</v>
      </c>
      <c r="H103" s="420"/>
      <c r="I103" s="416"/>
      <c r="J103" s="417"/>
      <c r="K103" s="417"/>
      <c r="L103" s="416">
        <v>0</v>
      </c>
      <c r="M103" s="420"/>
      <c r="N103" s="416"/>
      <c r="O103" s="417"/>
      <c r="P103" s="417"/>
      <c r="Q103" s="416">
        <v>0</v>
      </c>
      <c r="R103" s="420"/>
      <c r="S103" s="416"/>
      <c r="T103" s="417"/>
      <c r="U103" s="417"/>
      <c r="V103" s="416">
        <v>0</v>
      </c>
      <c r="W103" s="420"/>
      <c r="X103" s="416"/>
      <c r="Y103" s="417"/>
      <c r="Z103" s="417"/>
      <c r="AA103" s="416">
        <v>0</v>
      </c>
      <c r="AB103" s="420"/>
      <c r="AC103" s="416"/>
      <c r="AD103" s="417"/>
      <c r="AE103" s="417"/>
      <c r="AF103" s="416">
        <v>0</v>
      </c>
      <c r="AG103" s="420"/>
      <c r="AH103" s="416"/>
      <c r="AI103" s="417"/>
      <c r="AJ103" s="417"/>
      <c r="AK103" s="416">
        <v>0</v>
      </c>
      <c r="AL103" s="420"/>
      <c r="AM103" s="416"/>
      <c r="AN103" s="417"/>
      <c r="AO103" s="417"/>
      <c r="AP103" s="416">
        <v>0</v>
      </c>
      <c r="AQ103" s="420"/>
      <c r="AR103" s="416"/>
      <c r="AS103" s="417"/>
      <c r="AT103" s="417"/>
      <c r="AU103" s="416">
        <v>0</v>
      </c>
      <c r="AV103" s="420"/>
      <c r="AW103" s="416"/>
      <c r="AX103" s="417"/>
      <c r="AY103" s="417"/>
      <c r="AZ103" s="416">
        <v>0</v>
      </c>
      <c r="BA103" s="420"/>
      <c r="BB103" s="416"/>
      <c r="BC103" s="417"/>
      <c r="BD103" s="417"/>
      <c r="BE103" s="416">
        <v>0</v>
      </c>
      <c r="BF103" s="420"/>
      <c r="BG103" s="416"/>
      <c r="BH103" s="417"/>
      <c r="BI103" s="417"/>
      <c r="BJ103" s="416">
        <v>0</v>
      </c>
      <c r="BK103" s="420"/>
      <c r="BL103" s="416"/>
      <c r="BM103" s="417"/>
      <c r="BN103" s="417"/>
      <c r="BO103" s="416">
        <v>0</v>
      </c>
      <c r="BP103" s="420"/>
      <c r="BQ103" s="416"/>
      <c r="BR103" s="417"/>
      <c r="BS103" s="417"/>
      <c r="BT103" s="416">
        <f>SUM(L103:BO103)</f>
        <v>0</v>
      </c>
      <c r="BU103" s="420"/>
      <c r="BV103" s="416"/>
      <c r="BW103" s="417"/>
      <c r="BX103" s="417"/>
      <c r="BY103" s="416">
        <v>0</v>
      </c>
      <c r="BZ103" s="420"/>
      <c r="CA103" s="416"/>
      <c r="CB103" s="417"/>
      <c r="CC103" s="417"/>
      <c r="CD103" s="416">
        <v>0</v>
      </c>
      <c r="CE103" s="420"/>
      <c r="CF103" s="416"/>
      <c r="CG103" s="417"/>
      <c r="CH103" s="417"/>
      <c r="CI103" s="416">
        <v>0</v>
      </c>
      <c r="CJ103" s="420"/>
      <c r="CK103" s="416"/>
      <c r="CL103" s="417"/>
      <c r="CM103" s="417"/>
      <c r="CN103" s="416">
        <v>0</v>
      </c>
      <c r="CO103" s="420"/>
      <c r="CP103" s="416"/>
      <c r="CQ103" s="417"/>
      <c r="CR103" s="417"/>
      <c r="CS103" s="416">
        <v>0</v>
      </c>
      <c r="CT103" s="420"/>
      <c r="CU103" s="416"/>
      <c r="CV103" s="417"/>
      <c r="CW103" s="417"/>
      <c r="CX103" s="416">
        <v>0</v>
      </c>
      <c r="CY103" s="420"/>
      <c r="CZ103" s="416"/>
      <c r="DA103" s="417"/>
      <c r="DB103" s="417"/>
      <c r="DC103" s="416">
        <v>0</v>
      </c>
      <c r="DD103" s="420"/>
      <c r="DE103" s="416"/>
      <c r="DF103" s="417"/>
      <c r="DG103" s="417"/>
      <c r="DH103" s="416">
        <v>0</v>
      </c>
      <c r="DI103" s="420"/>
      <c r="DJ103" s="416"/>
      <c r="DK103" s="417"/>
      <c r="DL103" s="417"/>
      <c r="DM103" s="416">
        <v>0</v>
      </c>
      <c r="DN103" s="420"/>
      <c r="DO103" s="416"/>
      <c r="DP103" s="417"/>
      <c r="DQ103" s="417"/>
      <c r="DR103" s="416">
        <v>0</v>
      </c>
      <c r="DS103" s="420"/>
      <c r="DT103" s="416"/>
      <c r="DU103" s="417"/>
      <c r="DV103" s="417"/>
      <c r="DW103" s="416">
        <v>0</v>
      </c>
      <c r="DX103" s="420"/>
      <c r="DY103" s="416"/>
      <c r="DZ103" s="417"/>
      <c r="EA103" s="417"/>
      <c r="EB103" s="416">
        <v>0</v>
      </c>
      <c r="EC103" s="420"/>
      <c r="ED103" s="416"/>
      <c r="EE103" s="417"/>
      <c r="EF103" s="417"/>
      <c r="EG103" s="416">
        <v>0</v>
      </c>
      <c r="EH103" s="420"/>
      <c r="EI103" s="416"/>
      <c r="EJ103" s="417"/>
      <c r="EK103" s="417"/>
      <c r="EL103" s="416">
        <f t="shared" ref="EL103:EL104" si="4">SUM(CD103)</f>
        <v>0</v>
      </c>
      <c r="EM103" s="420"/>
      <c r="EN103" s="416"/>
      <c r="EO103" s="301"/>
    </row>
    <row r="104" spans="4:145" ht="12.75" customHeight="1" x14ac:dyDescent="0.35">
      <c r="D104" s="301" t="s">
        <v>358</v>
      </c>
      <c r="E104" s="313"/>
      <c r="F104" s="337"/>
      <c r="G104" s="428">
        <v>0</v>
      </c>
      <c r="H104" s="429"/>
      <c r="I104" s="416"/>
      <c r="J104" s="417"/>
      <c r="K104" s="430"/>
      <c r="L104" s="428">
        <v>0</v>
      </c>
      <c r="M104" s="429"/>
      <c r="N104" s="416"/>
      <c r="O104" s="417"/>
      <c r="P104" s="430"/>
      <c r="Q104" s="428">
        <v>0</v>
      </c>
      <c r="R104" s="429"/>
      <c r="S104" s="416"/>
      <c r="T104" s="417"/>
      <c r="U104" s="430"/>
      <c r="V104" s="428">
        <v>0</v>
      </c>
      <c r="W104" s="429"/>
      <c r="X104" s="416"/>
      <c r="Y104" s="417"/>
      <c r="Z104" s="430"/>
      <c r="AA104" s="428">
        <v>0</v>
      </c>
      <c r="AB104" s="429"/>
      <c r="AC104" s="416"/>
      <c r="AD104" s="417"/>
      <c r="AE104" s="430"/>
      <c r="AF104" s="428">
        <v>0</v>
      </c>
      <c r="AG104" s="429"/>
      <c r="AH104" s="416"/>
      <c r="AI104" s="417"/>
      <c r="AJ104" s="430"/>
      <c r="AK104" s="428">
        <v>0</v>
      </c>
      <c r="AL104" s="429"/>
      <c r="AM104" s="416"/>
      <c r="AN104" s="417"/>
      <c r="AO104" s="430"/>
      <c r="AP104" s="428">
        <v>0</v>
      </c>
      <c r="AQ104" s="429"/>
      <c r="AR104" s="416"/>
      <c r="AS104" s="417"/>
      <c r="AT104" s="430"/>
      <c r="AU104" s="428">
        <v>0</v>
      </c>
      <c r="AV104" s="429"/>
      <c r="AW104" s="416"/>
      <c r="AX104" s="417"/>
      <c r="AY104" s="430"/>
      <c r="AZ104" s="428">
        <v>0</v>
      </c>
      <c r="BA104" s="429"/>
      <c r="BB104" s="416"/>
      <c r="BC104" s="417"/>
      <c r="BD104" s="430"/>
      <c r="BE104" s="428">
        <v>0</v>
      </c>
      <c r="BF104" s="429"/>
      <c r="BG104" s="416"/>
      <c r="BH104" s="417"/>
      <c r="BI104" s="430"/>
      <c r="BJ104" s="428">
        <v>0</v>
      </c>
      <c r="BK104" s="429"/>
      <c r="BL104" s="416"/>
      <c r="BM104" s="417"/>
      <c r="BN104" s="430"/>
      <c r="BO104" s="428">
        <v>0</v>
      </c>
      <c r="BP104" s="429"/>
      <c r="BQ104" s="416"/>
      <c r="BR104" s="417"/>
      <c r="BS104" s="430"/>
      <c r="BT104" s="428">
        <f>SUM(L104:BO104)</f>
        <v>0</v>
      </c>
      <c r="BU104" s="429"/>
      <c r="BV104" s="416"/>
      <c r="BW104" s="417"/>
      <c r="BX104" s="430"/>
      <c r="BY104" s="428">
        <v>0</v>
      </c>
      <c r="BZ104" s="429"/>
      <c r="CA104" s="416"/>
      <c r="CB104" s="417"/>
      <c r="CC104" s="430"/>
      <c r="CD104" s="428">
        <v>0</v>
      </c>
      <c r="CE104" s="429"/>
      <c r="CF104" s="416"/>
      <c r="CG104" s="417"/>
      <c r="CH104" s="430"/>
      <c r="CI104" s="428">
        <v>0</v>
      </c>
      <c r="CJ104" s="429"/>
      <c r="CK104" s="416"/>
      <c r="CL104" s="417"/>
      <c r="CM104" s="430"/>
      <c r="CN104" s="428">
        <v>0</v>
      </c>
      <c r="CO104" s="429"/>
      <c r="CP104" s="416"/>
      <c r="CQ104" s="417"/>
      <c r="CR104" s="430"/>
      <c r="CS104" s="428">
        <v>0</v>
      </c>
      <c r="CT104" s="429"/>
      <c r="CU104" s="416"/>
      <c r="CV104" s="417"/>
      <c r="CW104" s="430"/>
      <c r="CX104" s="428">
        <v>0</v>
      </c>
      <c r="CY104" s="429"/>
      <c r="CZ104" s="416"/>
      <c r="DA104" s="417"/>
      <c r="DB104" s="430"/>
      <c r="DC104" s="428">
        <v>0</v>
      </c>
      <c r="DD104" s="429"/>
      <c r="DE104" s="416"/>
      <c r="DF104" s="417"/>
      <c r="DG104" s="430"/>
      <c r="DH104" s="428">
        <v>0</v>
      </c>
      <c r="DI104" s="429"/>
      <c r="DJ104" s="416"/>
      <c r="DK104" s="417"/>
      <c r="DL104" s="430"/>
      <c r="DM104" s="428">
        <v>0</v>
      </c>
      <c r="DN104" s="429"/>
      <c r="DO104" s="416"/>
      <c r="DP104" s="417"/>
      <c r="DQ104" s="430"/>
      <c r="DR104" s="428">
        <v>0</v>
      </c>
      <c r="DS104" s="429"/>
      <c r="DT104" s="416"/>
      <c r="DU104" s="417"/>
      <c r="DV104" s="430"/>
      <c r="DW104" s="428">
        <v>0</v>
      </c>
      <c r="DX104" s="429"/>
      <c r="DY104" s="416"/>
      <c r="DZ104" s="417"/>
      <c r="EA104" s="430"/>
      <c r="EB104" s="428">
        <v>0</v>
      </c>
      <c r="EC104" s="429"/>
      <c r="ED104" s="416"/>
      <c r="EE104" s="417"/>
      <c r="EF104" s="430"/>
      <c r="EG104" s="428">
        <v>0</v>
      </c>
      <c r="EH104" s="429"/>
      <c r="EI104" s="416"/>
      <c r="EJ104" s="417"/>
      <c r="EK104" s="430"/>
      <c r="EL104" s="428">
        <f t="shared" si="4"/>
        <v>0</v>
      </c>
      <c r="EM104" s="429"/>
      <c r="EN104" s="416"/>
      <c r="EO104" s="301"/>
    </row>
    <row r="105" spans="4:145" ht="12.75" customHeight="1" x14ac:dyDescent="0.35">
      <c r="D105" s="301"/>
      <c r="E105" s="313"/>
      <c r="G105" s="416"/>
      <c r="H105" s="416"/>
      <c r="I105" s="416"/>
      <c r="J105" s="417"/>
      <c r="K105" s="416"/>
      <c r="L105" s="416"/>
      <c r="M105" s="416"/>
      <c r="N105" s="416"/>
      <c r="O105" s="417"/>
      <c r="P105" s="416"/>
      <c r="Q105" s="416"/>
      <c r="R105" s="416"/>
      <c r="S105" s="416"/>
      <c r="T105" s="417"/>
      <c r="U105" s="416"/>
      <c r="V105" s="416"/>
      <c r="W105" s="416"/>
      <c r="X105" s="416"/>
      <c r="Y105" s="417"/>
      <c r="Z105" s="416"/>
      <c r="AA105" s="416"/>
      <c r="AB105" s="416"/>
      <c r="AC105" s="416"/>
      <c r="AD105" s="417"/>
      <c r="AE105" s="416"/>
      <c r="AF105" s="416"/>
      <c r="AG105" s="416"/>
      <c r="AH105" s="416"/>
      <c r="AI105" s="417"/>
      <c r="AJ105" s="416"/>
      <c r="AK105" s="416"/>
      <c r="AL105" s="416"/>
      <c r="AM105" s="416"/>
      <c r="AN105" s="417"/>
      <c r="AO105" s="416"/>
      <c r="AP105" s="416"/>
      <c r="AQ105" s="416"/>
      <c r="AR105" s="416"/>
      <c r="AS105" s="417"/>
      <c r="AT105" s="416"/>
      <c r="AU105" s="416"/>
      <c r="AV105" s="416"/>
      <c r="AW105" s="416"/>
      <c r="AX105" s="417"/>
      <c r="AY105" s="416"/>
      <c r="AZ105" s="416"/>
      <c r="BA105" s="416"/>
      <c r="BB105" s="416"/>
      <c r="BC105" s="417"/>
      <c r="BD105" s="416"/>
      <c r="BE105" s="416"/>
      <c r="BF105" s="416"/>
      <c r="BG105" s="416"/>
      <c r="BH105" s="417"/>
      <c r="BI105" s="416"/>
      <c r="BJ105" s="416"/>
      <c r="BK105" s="416"/>
      <c r="BL105" s="416"/>
      <c r="BM105" s="417"/>
      <c r="BN105" s="416"/>
      <c r="BO105" s="416"/>
      <c r="BP105" s="416"/>
      <c r="BQ105" s="416"/>
      <c r="BR105" s="417"/>
      <c r="BS105" s="416"/>
      <c r="BT105" s="416"/>
      <c r="BU105" s="416"/>
      <c r="BV105" s="416"/>
      <c r="BW105" s="417"/>
      <c r="BX105" s="416"/>
      <c r="BY105" s="416"/>
      <c r="BZ105" s="416"/>
      <c r="CA105" s="416"/>
      <c r="CB105" s="417"/>
      <c r="CC105" s="416"/>
      <c r="CD105" s="416"/>
      <c r="CE105" s="416"/>
      <c r="CF105" s="416"/>
      <c r="CG105" s="417"/>
      <c r="CH105" s="416"/>
      <c r="CI105" s="416"/>
      <c r="CJ105" s="416"/>
      <c r="CK105" s="416"/>
      <c r="CL105" s="417"/>
      <c r="CM105" s="416"/>
      <c r="CN105" s="416"/>
      <c r="CO105" s="416"/>
      <c r="CP105" s="416"/>
      <c r="CQ105" s="417"/>
      <c r="CR105" s="416"/>
      <c r="CS105" s="416"/>
      <c r="CT105" s="416"/>
      <c r="CU105" s="416"/>
      <c r="CV105" s="417"/>
      <c r="CW105" s="416"/>
      <c r="CX105" s="416"/>
      <c r="CY105" s="416"/>
      <c r="CZ105" s="416"/>
      <c r="DA105" s="417"/>
      <c r="DB105" s="416"/>
      <c r="DC105" s="416"/>
      <c r="DD105" s="416"/>
      <c r="DE105" s="416"/>
      <c r="DF105" s="417"/>
      <c r="DG105" s="416"/>
      <c r="DH105" s="416"/>
      <c r="DI105" s="416"/>
      <c r="DJ105" s="416"/>
      <c r="DK105" s="417"/>
      <c r="DL105" s="416"/>
      <c r="DM105" s="416"/>
      <c r="DN105" s="416"/>
      <c r="DO105" s="416"/>
      <c r="DP105" s="417"/>
      <c r="DQ105" s="416"/>
      <c r="DR105" s="416"/>
      <c r="DS105" s="416"/>
      <c r="DT105" s="416"/>
      <c r="DU105" s="417"/>
      <c r="DV105" s="416"/>
      <c r="DW105" s="416"/>
      <c r="DX105" s="416"/>
      <c r="DY105" s="416"/>
      <c r="DZ105" s="417"/>
      <c r="EA105" s="416"/>
      <c r="EB105" s="416"/>
      <c r="EC105" s="416"/>
      <c r="ED105" s="416"/>
      <c r="EE105" s="417"/>
      <c r="EF105" s="416"/>
      <c r="EG105" s="416"/>
      <c r="EH105" s="416"/>
      <c r="EI105" s="416"/>
      <c r="EJ105" s="417"/>
      <c r="EK105" s="416"/>
      <c r="EL105" s="416"/>
      <c r="EM105" s="416"/>
      <c r="EN105" s="416"/>
      <c r="EO105" s="301"/>
    </row>
    <row r="106" spans="4:145" ht="12.75" customHeight="1" x14ac:dyDescent="0.35">
      <c r="D106" s="301" t="s">
        <v>481</v>
      </c>
      <c r="E106" s="313"/>
      <c r="G106" s="416">
        <v>0</v>
      </c>
      <c r="H106" s="416"/>
      <c r="I106" s="416"/>
      <c r="J106" s="417"/>
      <c r="K106" s="416"/>
      <c r="L106" s="416">
        <f>L107+L109</f>
        <v>0</v>
      </c>
      <c r="M106" s="416"/>
      <c r="N106" s="416"/>
      <c r="O106" s="417"/>
      <c r="P106" s="416"/>
      <c r="Q106" s="416">
        <f>Q107+Q109</f>
        <v>0</v>
      </c>
      <c r="R106" s="416"/>
      <c r="S106" s="416"/>
      <c r="T106" s="417"/>
      <c r="U106" s="416"/>
      <c r="V106" s="416">
        <f>V107+V109</f>
        <v>0</v>
      </c>
      <c r="W106" s="416"/>
      <c r="X106" s="416"/>
      <c r="Y106" s="417"/>
      <c r="Z106" s="416"/>
      <c r="AA106" s="416">
        <f>AA107+AA109</f>
        <v>0</v>
      </c>
      <c r="AB106" s="416"/>
      <c r="AC106" s="416"/>
      <c r="AD106" s="417"/>
      <c r="AE106" s="416"/>
      <c r="AF106" s="416">
        <f>AF107+AF109</f>
        <v>0</v>
      </c>
      <c r="AG106" s="416"/>
      <c r="AH106" s="416"/>
      <c r="AI106" s="417"/>
      <c r="AJ106" s="416"/>
      <c r="AK106" s="416">
        <f>AK107+AK109</f>
        <v>0</v>
      </c>
      <c r="AL106" s="416"/>
      <c r="AM106" s="416"/>
      <c r="AN106" s="417"/>
      <c r="AO106" s="416"/>
      <c r="AP106" s="416">
        <f>AP107+AP109</f>
        <v>0</v>
      </c>
      <c r="AQ106" s="416"/>
      <c r="AR106" s="416"/>
      <c r="AS106" s="417"/>
      <c r="AT106" s="416"/>
      <c r="AU106" s="416">
        <f>AU107+AU109</f>
        <v>0</v>
      </c>
      <c r="AV106" s="416"/>
      <c r="AW106" s="416"/>
      <c r="AX106" s="417"/>
      <c r="AY106" s="416"/>
      <c r="AZ106" s="416">
        <f>AZ107+AZ109</f>
        <v>0</v>
      </c>
      <c r="BA106" s="416"/>
      <c r="BB106" s="416"/>
      <c r="BC106" s="417"/>
      <c r="BD106" s="416"/>
      <c r="BE106" s="416">
        <f>BE107+BE109</f>
        <v>0</v>
      </c>
      <c r="BF106" s="416"/>
      <c r="BG106" s="416"/>
      <c r="BH106" s="417"/>
      <c r="BI106" s="416"/>
      <c r="BJ106" s="416">
        <f>BJ107+BJ109</f>
        <v>0</v>
      </c>
      <c r="BK106" s="416"/>
      <c r="BL106" s="416"/>
      <c r="BM106" s="417"/>
      <c r="BN106" s="416"/>
      <c r="BO106" s="416">
        <f>BO107+BO109</f>
        <v>0</v>
      </c>
      <c r="BP106" s="416"/>
      <c r="BQ106" s="416"/>
      <c r="BR106" s="417"/>
      <c r="BS106" s="416"/>
      <c r="BT106" s="416">
        <f>SUM(BT107:BT109)</f>
        <v>0</v>
      </c>
      <c r="BU106" s="416"/>
      <c r="BV106" s="416"/>
      <c r="BW106" s="417"/>
      <c r="BX106" s="416"/>
      <c r="BY106" s="416">
        <f>SUM(BY107:BY109)</f>
        <v>8234340</v>
      </c>
      <c r="BZ106" s="416"/>
      <c r="CA106" s="416"/>
      <c r="CB106" s="417"/>
      <c r="CC106" s="416"/>
      <c r="CD106" s="416">
        <f>CD107+CD109</f>
        <v>0</v>
      </c>
      <c r="CE106" s="416"/>
      <c r="CF106" s="416"/>
      <c r="CG106" s="417"/>
      <c r="CH106" s="416"/>
      <c r="CI106" s="416">
        <f>CI107+CI109</f>
        <v>0</v>
      </c>
      <c r="CJ106" s="416"/>
      <c r="CK106" s="416"/>
      <c r="CL106" s="417"/>
      <c r="CM106" s="416"/>
      <c r="CN106" s="416">
        <f>CN107+CN109</f>
        <v>0</v>
      </c>
      <c r="CO106" s="416"/>
      <c r="CP106" s="416"/>
      <c r="CQ106" s="417"/>
      <c r="CR106" s="416"/>
      <c r="CS106" s="416">
        <f>CS107+CS109</f>
        <v>0</v>
      </c>
      <c r="CT106" s="416"/>
      <c r="CU106" s="416"/>
      <c r="CV106" s="417"/>
      <c r="CW106" s="416"/>
      <c r="CX106" s="416">
        <f>CX107+CX109</f>
        <v>0</v>
      </c>
      <c r="CY106" s="416"/>
      <c r="CZ106" s="416"/>
      <c r="DA106" s="417"/>
      <c r="DB106" s="416"/>
      <c r="DC106" s="416">
        <f>DC107+DC109</f>
        <v>8234340</v>
      </c>
      <c r="DD106" s="416"/>
      <c r="DE106" s="416"/>
      <c r="DF106" s="417"/>
      <c r="DG106" s="416"/>
      <c r="DH106" s="416">
        <f>DH107+DH109</f>
        <v>0</v>
      </c>
      <c r="DI106" s="416"/>
      <c r="DJ106" s="416"/>
      <c r="DK106" s="417"/>
      <c r="DL106" s="416"/>
      <c r="DM106" s="416">
        <f>DM107+DM109</f>
        <v>0</v>
      </c>
      <c r="DN106" s="416"/>
      <c r="DO106" s="416"/>
      <c r="DP106" s="417"/>
      <c r="DQ106" s="416"/>
      <c r="DR106" s="416">
        <f>DR107+DR109</f>
        <v>0</v>
      </c>
      <c r="DS106" s="416"/>
      <c r="DT106" s="416"/>
      <c r="DU106" s="417"/>
      <c r="DV106" s="416"/>
      <c r="DW106" s="416">
        <f>DW107+DW109</f>
        <v>0</v>
      </c>
      <c r="DX106" s="416"/>
      <c r="DY106" s="416"/>
      <c r="DZ106" s="417"/>
      <c r="EA106" s="416"/>
      <c r="EB106" s="416">
        <f>EB107+EB109</f>
        <v>0</v>
      </c>
      <c r="EC106" s="416"/>
      <c r="ED106" s="416"/>
      <c r="EE106" s="417"/>
      <c r="EF106" s="416"/>
      <c r="EG106" s="416">
        <f>EG107+EG109</f>
        <v>0</v>
      </c>
      <c r="EH106" s="416"/>
      <c r="EI106" s="416"/>
      <c r="EJ106" s="417"/>
      <c r="EK106" s="416"/>
      <c r="EL106" s="416">
        <f>SUM(EL107:EL109)</f>
        <v>0</v>
      </c>
      <c r="EM106" s="416"/>
      <c r="EN106" s="416"/>
      <c r="EO106" s="301"/>
    </row>
    <row r="107" spans="4:145" ht="12.75" customHeight="1" x14ac:dyDescent="0.35">
      <c r="D107" s="301" t="s">
        <v>338</v>
      </c>
      <c r="E107" s="313"/>
      <c r="F107" s="320"/>
      <c r="G107" s="414">
        <v>0</v>
      </c>
      <c r="H107" s="415"/>
      <c r="I107" s="416"/>
      <c r="J107" s="417"/>
      <c r="K107" s="418"/>
      <c r="L107" s="414">
        <v>0</v>
      </c>
      <c r="M107" s="415"/>
      <c r="N107" s="416"/>
      <c r="O107" s="417"/>
      <c r="P107" s="418"/>
      <c r="Q107" s="414">
        <v>0</v>
      </c>
      <c r="R107" s="415"/>
      <c r="S107" s="416"/>
      <c r="T107" s="417"/>
      <c r="U107" s="418"/>
      <c r="V107" s="414">
        <v>0</v>
      </c>
      <c r="W107" s="415"/>
      <c r="X107" s="416"/>
      <c r="Y107" s="417"/>
      <c r="Z107" s="418"/>
      <c r="AA107" s="414">
        <v>0</v>
      </c>
      <c r="AB107" s="415"/>
      <c r="AC107" s="416"/>
      <c r="AD107" s="417"/>
      <c r="AE107" s="418"/>
      <c r="AF107" s="414">
        <v>0</v>
      </c>
      <c r="AG107" s="415"/>
      <c r="AH107" s="416"/>
      <c r="AI107" s="417"/>
      <c r="AJ107" s="418"/>
      <c r="AK107" s="414">
        <v>0</v>
      </c>
      <c r="AL107" s="415"/>
      <c r="AM107" s="416"/>
      <c r="AN107" s="417"/>
      <c r="AO107" s="418"/>
      <c r="AP107" s="414">
        <v>0</v>
      </c>
      <c r="AQ107" s="415"/>
      <c r="AR107" s="416"/>
      <c r="AS107" s="417"/>
      <c r="AT107" s="418"/>
      <c r="AU107" s="414">
        <v>0</v>
      </c>
      <c r="AV107" s="415"/>
      <c r="AW107" s="416"/>
      <c r="AX107" s="417"/>
      <c r="AY107" s="418"/>
      <c r="AZ107" s="414">
        <v>0</v>
      </c>
      <c r="BA107" s="415"/>
      <c r="BB107" s="416"/>
      <c r="BC107" s="417"/>
      <c r="BD107" s="418"/>
      <c r="BE107" s="414">
        <v>0</v>
      </c>
      <c r="BF107" s="415"/>
      <c r="BG107" s="416"/>
      <c r="BH107" s="417"/>
      <c r="BI107" s="418"/>
      <c r="BJ107" s="414">
        <v>0</v>
      </c>
      <c r="BK107" s="415"/>
      <c r="BL107" s="416"/>
      <c r="BM107" s="417"/>
      <c r="BN107" s="418"/>
      <c r="BO107" s="414">
        <v>0</v>
      </c>
      <c r="BP107" s="415"/>
      <c r="BQ107" s="416"/>
      <c r="BR107" s="417"/>
      <c r="BS107" s="418"/>
      <c r="BT107" s="414">
        <f>SUM(L107:BO107)</f>
        <v>0</v>
      </c>
      <c r="BU107" s="415"/>
      <c r="BV107" s="416"/>
      <c r="BW107" s="417"/>
      <c r="BX107" s="418"/>
      <c r="BY107" s="414">
        <v>8234340</v>
      </c>
      <c r="BZ107" s="415"/>
      <c r="CA107" s="416"/>
      <c r="CB107" s="417"/>
      <c r="CC107" s="418"/>
      <c r="CD107" s="414">
        <v>0</v>
      </c>
      <c r="CE107" s="415"/>
      <c r="CF107" s="416"/>
      <c r="CG107" s="417"/>
      <c r="CH107" s="418"/>
      <c r="CI107" s="414">
        <v>0</v>
      </c>
      <c r="CJ107" s="415"/>
      <c r="CK107" s="416"/>
      <c r="CL107" s="417"/>
      <c r="CM107" s="418"/>
      <c r="CN107" s="414">
        <v>0</v>
      </c>
      <c r="CO107" s="415"/>
      <c r="CP107" s="416"/>
      <c r="CQ107" s="417"/>
      <c r="CR107" s="418"/>
      <c r="CS107" s="414">
        <v>0</v>
      </c>
      <c r="CT107" s="415"/>
      <c r="CU107" s="416"/>
      <c r="CV107" s="417"/>
      <c r="CW107" s="418"/>
      <c r="CX107" s="414">
        <v>0</v>
      </c>
      <c r="CY107" s="415"/>
      <c r="CZ107" s="416"/>
      <c r="DA107" s="417"/>
      <c r="DB107" s="418"/>
      <c r="DC107" s="414">
        <v>8234340</v>
      </c>
      <c r="DD107" s="415"/>
      <c r="DE107" s="416"/>
      <c r="DF107" s="417"/>
      <c r="DG107" s="418"/>
      <c r="DH107" s="414">
        <v>0</v>
      </c>
      <c r="DI107" s="415"/>
      <c r="DJ107" s="416"/>
      <c r="DK107" s="417"/>
      <c r="DL107" s="418"/>
      <c r="DM107" s="414">
        <v>0</v>
      </c>
      <c r="DN107" s="415"/>
      <c r="DO107" s="416"/>
      <c r="DP107" s="417"/>
      <c r="DQ107" s="418"/>
      <c r="DR107" s="414">
        <v>0</v>
      </c>
      <c r="DS107" s="415"/>
      <c r="DT107" s="416"/>
      <c r="DU107" s="417"/>
      <c r="DV107" s="418"/>
      <c r="DW107" s="414">
        <v>0</v>
      </c>
      <c r="DX107" s="415"/>
      <c r="DY107" s="416"/>
      <c r="DZ107" s="417"/>
      <c r="EA107" s="418"/>
      <c r="EB107" s="414">
        <v>0</v>
      </c>
      <c r="EC107" s="415"/>
      <c r="ED107" s="416"/>
      <c r="EE107" s="417"/>
      <c r="EF107" s="418"/>
      <c r="EG107" s="414">
        <v>0</v>
      </c>
      <c r="EH107" s="415"/>
      <c r="EI107" s="416"/>
      <c r="EJ107" s="417"/>
      <c r="EK107" s="418"/>
      <c r="EL107" s="414">
        <f>SUM(CD107)</f>
        <v>0</v>
      </c>
      <c r="EM107" s="415"/>
      <c r="EN107" s="416"/>
      <c r="EO107" s="301"/>
    </row>
    <row r="108" spans="4:145" ht="12.75" customHeight="1" x14ac:dyDescent="0.35">
      <c r="D108" s="301" t="s">
        <v>341</v>
      </c>
      <c r="E108" s="313"/>
      <c r="F108" s="313"/>
      <c r="G108" s="416">
        <v>0</v>
      </c>
      <c r="H108" s="420"/>
      <c r="I108" s="416"/>
      <c r="J108" s="417"/>
      <c r="K108" s="417"/>
      <c r="L108" s="416">
        <v>0</v>
      </c>
      <c r="M108" s="420"/>
      <c r="N108" s="416"/>
      <c r="O108" s="417"/>
      <c r="P108" s="417"/>
      <c r="Q108" s="416">
        <v>0</v>
      </c>
      <c r="R108" s="420"/>
      <c r="S108" s="416"/>
      <c r="T108" s="417"/>
      <c r="U108" s="417"/>
      <c r="V108" s="416">
        <v>0</v>
      </c>
      <c r="W108" s="420"/>
      <c r="X108" s="416"/>
      <c r="Y108" s="417"/>
      <c r="Z108" s="417"/>
      <c r="AA108" s="416">
        <v>0</v>
      </c>
      <c r="AB108" s="420"/>
      <c r="AC108" s="416"/>
      <c r="AD108" s="417"/>
      <c r="AE108" s="417"/>
      <c r="AF108" s="416">
        <v>0</v>
      </c>
      <c r="AG108" s="420"/>
      <c r="AH108" s="416"/>
      <c r="AI108" s="417"/>
      <c r="AJ108" s="417"/>
      <c r="AK108" s="416">
        <v>0</v>
      </c>
      <c r="AL108" s="420"/>
      <c r="AM108" s="416"/>
      <c r="AN108" s="417"/>
      <c r="AO108" s="417"/>
      <c r="AP108" s="416">
        <v>0</v>
      </c>
      <c r="AQ108" s="420"/>
      <c r="AR108" s="416"/>
      <c r="AS108" s="417"/>
      <c r="AT108" s="417"/>
      <c r="AU108" s="416">
        <v>0</v>
      </c>
      <c r="AV108" s="420"/>
      <c r="AW108" s="416"/>
      <c r="AX108" s="417"/>
      <c r="AY108" s="417"/>
      <c r="AZ108" s="416">
        <v>0</v>
      </c>
      <c r="BA108" s="420"/>
      <c r="BB108" s="416"/>
      <c r="BC108" s="417"/>
      <c r="BD108" s="417"/>
      <c r="BE108" s="416">
        <v>0</v>
      </c>
      <c r="BF108" s="420"/>
      <c r="BG108" s="416"/>
      <c r="BH108" s="417"/>
      <c r="BI108" s="417"/>
      <c r="BJ108" s="416">
        <v>0</v>
      </c>
      <c r="BK108" s="420"/>
      <c r="BL108" s="416"/>
      <c r="BM108" s="417"/>
      <c r="BN108" s="417"/>
      <c r="BO108" s="416">
        <v>0</v>
      </c>
      <c r="BP108" s="420"/>
      <c r="BQ108" s="416"/>
      <c r="BR108" s="417"/>
      <c r="BS108" s="417"/>
      <c r="BT108" s="416">
        <f>SUM(L108:BO108)</f>
        <v>0</v>
      </c>
      <c r="BU108" s="420"/>
      <c r="BV108" s="416"/>
      <c r="BW108" s="417"/>
      <c r="BX108" s="417"/>
      <c r="BY108" s="416">
        <v>0</v>
      </c>
      <c r="BZ108" s="420"/>
      <c r="CA108" s="416"/>
      <c r="CB108" s="417"/>
      <c r="CC108" s="417"/>
      <c r="CD108" s="416">
        <v>0</v>
      </c>
      <c r="CE108" s="420"/>
      <c r="CF108" s="416"/>
      <c r="CG108" s="417"/>
      <c r="CH108" s="417"/>
      <c r="CI108" s="416">
        <v>0</v>
      </c>
      <c r="CJ108" s="420"/>
      <c r="CK108" s="416"/>
      <c r="CL108" s="417"/>
      <c r="CM108" s="417"/>
      <c r="CN108" s="416">
        <v>0</v>
      </c>
      <c r="CO108" s="420"/>
      <c r="CP108" s="416"/>
      <c r="CQ108" s="417"/>
      <c r="CR108" s="417"/>
      <c r="CS108" s="416">
        <v>0</v>
      </c>
      <c r="CT108" s="420"/>
      <c r="CU108" s="416"/>
      <c r="CV108" s="417"/>
      <c r="CW108" s="417"/>
      <c r="CX108" s="416">
        <v>0</v>
      </c>
      <c r="CY108" s="420"/>
      <c r="CZ108" s="416"/>
      <c r="DA108" s="417"/>
      <c r="DB108" s="417"/>
      <c r="DC108" s="416">
        <v>0</v>
      </c>
      <c r="DD108" s="420"/>
      <c r="DE108" s="416"/>
      <c r="DF108" s="417"/>
      <c r="DG108" s="417"/>
      <c r="DH108" s="416">
        <v>0</v>
      </c>
      <c r="DI108" s="420"/>
      <c r="DJ108" s="416"/>
      <c r="DK108" s="417"/>
      <c r="DL108" s="417"/>
      <c r="DM108" s="416">
        <v>0</v>
      </c>
      <c r="DN108" s="420"/>
      <c r="DO108" s="416"/>
      <c r="DP108" s="417"/>
      <c r="DQ108" s="417"/>
      <c r="DR108" s="416">
        <v>0</v>
      </c>
      <c r="DS108" s="420"/>
      <c r="DT108" s="416"/>
      <c r="DU108" s="417"/>
      <c r="DV108" s="417"/>
      <c r="DW108" s="416">
        <v>0</v>
      </c>
      <c r="DX108" s="420"/>
      <c r="DY108" s="416"/>
      <c r="DZ108" s="417"/>
      <c r="EA108" s="417"/>
      <c r="EB108" s="416">
        <v>0</v>
      </c>
      <c r="EC108" s="420"/>
      <c r="ED108" s="416"/>
      <c r="EE108" s="417"/>
      <c r="EF108" s="417"/>
      <c r="EG108" s="416">
        <v>0</v>
      </c>
      <c r="EH108" s="420"/>
      <c r="EI108" s="416"/>
      <c r="EJ108" s="417"/>
      <c r="EK108" s="417"/>
      <c r="EL108" s="416">
        <f t="shared" ref="EL108:EL109" si="5">SUM(CD108)</f>
        <v>0</v>
      </c>
      <c r="EM108" s="420"/>
      <c r="EN108" s="416"/>
      <c r="EO108" s="301"/>
    </row>
    <row r="109" spans="4:145" ht="12.75" customHeight="1" x14ac:dyDescent="0.35">
      <c r="D109" s="301" t="s">
        <v>358</v>
      </c>
      <c r="E109" s="313"/>
      <c r="F109" s="337"/>
      <c r="G109" s="428">
        <v>0</v>
      </c>
      <c r="H109" s="429"/>
      <c r="I109" s="416"/>
      <c r="J109" s="417"/>
      <c r="K109" s="430"/>
      <c r="L109" s="428">
        <v>0</v>
      </c>
      <c r="M109" s="429"/>
      <c r="N109" s="416"/>
      <c r="O109" s="417"/>
      <c r="P109" s="430"/>
      <c r="Q109" s="428">
        <v>0</v>
      </c>
      <c r="R109" s="429"/>
      <c r="S109" s="416"/>
      <c r="T109" s="417"/>
      <c r="U109" s="430"/>
      <c r="V109" s="428">
        <v>0</v>
      </c>
      <c r="W109" s="429"/>
      <c r="X109" s="416"/>
      <c r="Y109" s="417"/>
      <c r="Z109" s="430"/>
      <c r="AA109" s="428">
        <v>0</v>
      </c>
      <c r="AB109" s="429"/>
      <c r="AC109" s="416"/>
      <c r="AD109" s="417"/>
      <c r="AE109" s="430"/>
      <c r="AF109" s="428">
        <v>0</v>
      </c>
      <c r="AG109" s="429"/>
      <c r="AH109" s="416"/>
      <c r="AI109" s="417"/>
      <c r="AJ109" s="430"/>
      <c r="AK109" s="428">
        <v>0</v>
      </c>
      <c r="AL109" s="429"/>
      <c r="AM109" s="416"/>
      <c r="AN109" s="417"/>
      <c r="AO109" s="430"/>
      <c r="AP109" s="428">
        <v>0</v>
      </c>
      <c r="AQ109" s="429"/>
      <c r="AR109" s="416"/>
      <c r="AS109" s="417"/>
      <c r="AT109" s="430"/>
      <c r="AU109" s="428">
        <v>0</v>
      </c>
      <c r="AV109" s="429"/>
      <c r="AW109" s="416"/>
      <c r="AX109" s="417"/>
      <c r="AY109" s="430"/>
      <c r="AZ109" s="428">
        <v>0</v>
      </c>
      <c r="BA109" s="429"/>
      <c r="BB109" s="416"/>
      <c r="BC109" s="417"/>
      <c r="BD109" s="430"/>
      <c r="BE109" s="428">
        <v>0</v>
      </c>
      <c r="BF109" s="429"/>
      <c r="BG109" s="416"/>
      <c r="BH109" s="417"/>
      <c r="BI109" s="430"/>
      <c r="BJ109" s="428">
        <v>0</v>
      </c>
      <c r="BK109" s="429"/>
      <c r="BL109" s="416"/>
      <c r="BM109" s="417"/>
      <c r="BN109" s="430"/>
      <c r="BO109" s="428">
        <v>0</v>
      </c>
      <c r="BP109" s="429"/>
      <c r="BQ109" s="416"/>
      <c r="BR109" s="417"/>
      <c r="BS109" s="430"/>
      <c r="BT109" s="428">
        <f>SUM(L109:BO109)</f>
        <v>0</v>
      </c>
      <c r="BU109" s="429"/>
      <c r="BV109" s="416"/>
      <c r="BW109" s="417"/>
      <c r="BX109" s="430"/>
      <c r="BY109" s="428">
        <v>0</v>
      </c>
      <c r="BZ109" s="429"/>
      <c r="CA109" s="416"/>
      <c r="CB109" s="417"/>
      <c r="CC109" s="430"/>
      <c r="CD109" s="428">
        <v>0</v>
      </c>
      <c r="CE109" s="429"/>
      <c r="CF109" s="416"/>
      <c r="CG109" s="417"/>
      <c r="CH109" s="430"/>
      <c r="CI109" s="428">
        <v>0</v>
      </c>
      <c r="CJ109" s="429"/>
      <c r="CK109" s="416"/>
      <c r="CL109" s="417"/>
      <c r="CM109" s="430"/>
      <c r="CN109" s="428">
        <v>0</v>
      </c>
      <c r="CO109" s="429"/>
      <c r="CP109" s="416"/>
      <c r="CQ109" s="417"/>
      <c r="CR109" s="430"/>
      <c r="CS109" s="428">
        <v>0</v>
      </c>
      <c r="CT109" s="429"/>
      <c r="CU109" s="416"/>
      <c r="CV109" s="417"/>
      <c r="CW109" s="430"/>
      <c r="CX109" s="428">
        <v>0</v>
      </c>
      <c r="CY109" s="429"/>
      <c r="CZ109" s="416"/>
      <c r="DA109" s="417"/>
      <c r="DB109" s="430"/>
      <c r="DC109" s="428">
        <v>0</v>
      </c>
      <c r="DD109" s="429"/>
      <c r="DE109" s="416"/>
      <c r="DF109" s="417"/>
      <c r="DG109" s="430"/>
      <c r="DH109" s="428">
        <v>0</v>
      </c>
      <c r="DI109" s="429"/>
      <c r="DJ109" s="416"/>
      <c r="DK109" s="417"/>
      <c r="DL109" s="430"/>
      <c r="DM109" s="428">
        <v>0</v>
      </c>
      <c r="DN109" s="429"/>
      <c r="DO109" s="416"/>
      <c r="DP109" s="417"/>
      <c r="DQ109" s="430"/>
      <c r="DR109" s="428">
        <v>0</v>
      </c>
      <c r="DS109" s="429"/>
      <c r="DT109" s="416"/>
      <c r="DU109" s="417"/>
      <c r="DV109" s="430"/>
      <c r="DW109" s="428">
        <v>0</v>
      </c>
      <c r="DX109" s="429"/>
      <c r="DY109" s="416"/>
      <c r="DZ109" s="417"/>
      <c r="EA109" s="430"/>
      <c r="EB109" s="428">
        <v>0</v>
      </c>
      <c r="EC109" s="429"/>
      <c r="ED109" s="416"/>
      <c r="EE109" s="417"/>
      <c r="EF109" s="430"/>
      <c r="EG109" s="428">
        <v>0</v>
      </c>
      <c r="EH109" s="429"/>
      <c r="EI109" s="416"/>
      <c r="EJ109" s="417"/>
      <c r="EK109" s="430"/>
      <c r="EL109" s="428">
        <f t="shared" si="5"/>
        <v>0</v>
      </c>
      <c r="EM109" s="429"/>
      <c r="EN109" s="416"/>
      <c r="EO109" s="301"/>
    </row>
    <row r="110" spans="4:145" ht="12.75" customHeight="1" x14ac:dyDescent="0.35">
      <c r="D110" s="301"/>
      <c r="E110" s="313"/>
      <c r="G110" s="416"/>
      <c r="H110" s="416"/>
      <c r="I110" s="416"/>
      <c r="J110" s="417"/>
      <c r="K110" s="416"/>
      <c r="L110" s="416"/>
      <c r="M110" s="416"/>
      <c r="N110" s="416"/>
      <c r="O110" s="417"/>
      <c r="P110" s="416"/>
      <c r="Q110" s="416"/>
      <c r="R110" s="416"/>
      <c r="S110" s="416"/>
      <c r="T110" s="417"/>
      <c r="U110" s="416"/>
      <c r="V110" s="416"/>
      <c r="W110" s="416"/>
      <c r="X110" s="416"/>
      <c r="Y110" s="417"/>
      <c r="Z110" s="416"/>
      <c r="AA110" s="416"/>
      <c r="AB110" s="416"/>
      <c r="AC110" s="416"/>
      <c r="AD110" s="417"/>
      <c r="AE110" s="416"/>
      <c r="AF110" s="416"/>
      <c r="AG110" s="416"/>
      <c r="AH110" s="416"/>
      <c r="AI110" s="417"/>
      <c r="AJ110" s="416"/>
      <c r="AK110" s="416"/>
      <c r="AL110" s="416"/>
      <c r="AM110" s="416"/>
      <c r="AN110" s="417"/>
      <c r="AO110" s="416"/>
      <c r="AP110" s="416"/>
      <c r="AQ110" s="416"/>
      <c r="AR110" s="416"/>
      <c r="AS110" s="417"/>
      <c r="AT110" s="416"/>
      <c r="AU110" s="416"/>
      <c r="AV110" s="416"/>
      <c r="AW110" s="416"/>
      <c r="AX110" s="417"/>
      <c r="AY110" s="416"/>
      <c r="AZ110" s="416"/>
      <c r="BA110" s="416"/>
      <c r="BB110" s="416"/>
      <c r="BC110" s="417"/>
      <c r="BD110" s="416"/>
      <c r="BE110" s="416"/>
      <c r="BF110" s="416"/>
      <c r="BG110" s="416"/>
      <c r="BH110" s="417"/>
      <c r="BI110" s="416"/>
      <c r="BJ110" s="416"/>
      <c r="BK110" s="416"/>
      <c r="BL110" s="416"/>
      <c r="BM110" s="417"/>
      <c r="BN110" s="416"/>
      <c r="BO110" s="416"/>
      <c r="BP110" s="416"/>
      <c r="BQ110" s="416"/>
      <c r="BR110" s="417"/>
      <c r="BS110" s="416"/>
      <c r="BT110" s="416"/>
      <c r="BU110" s="416"/>
      <c r="BV110" s="416"/>
      <c r="BW110" s="417"/>
      <c r="BX110" s="416"/>
      <c r="BY110" s="416"/>
      <c r="BZ110" s="416"/>
      <c r="CA110" s="416"/>
      <c r="CB110" s="417"/>
      <c r="CC110" s="416"/>
      <c r="CD110" s="416"/>
      <c r="CE110" s="416"/>
      <c r="CF110" s="416"/>
      <c r="CG110" s="417"/>
      <c r="CH110" s="416"/>
      <c r="CI110" s="416"/>
      <c r="CJ110" s="416"/>
      <c r="CK110" s="416"/>
      <c r="CL110" s="417"/>
      <c r="CM110" s="416"/>
      <c r="CN110" s="416"/>
      <c r="CO110" s="416"/>
      <c r="CP110" s="416"/>
      <c r="CQ110" s="417"/>
      <c r="CR110" s="416"/>
      <c r="CS110" s="416"/>
      <c r="CT110" s="416"/>
      <c r="CU110" s="416"/>
      <c r="CV110" s="417"/>
      <c r="CW110" s="416"/>
      <c r="CX110" s="416"/>
      <c r="CY110" s="416"/>
      <c r="CZ110" s="416"/>
      <c r="DA110" s="417"/>
      <c r="DB110" s="416"/>
      <c r="DC110" s="416"/>
      <c r="DD110" s="416"/>
      <c r="DE110" s="416"/>
      <c r="DF110" s="417"/>
      <c r="DG110" s="416"/>
      <c r="DH110" s="416"/>
      <c r="DI110" s="416"/>
      <c r="DJ110" s="416"/>
      <c r="DK110" s="417"/>
      <c r="DL110" s="416"/>
      <c r="DM110" s="416"/>
      <c r="DN110" s="416"/>
      <c r="DO110" s="416"/>
      <c r="DP110" s="417"/>
      <c r="DQ110" s="416"/>
      <c r="DR110" s="416"/>
      <c r="DS110" s="416"/>
      <c r="DT110" s="416"/>
      <c r="DU110" s="417"/>
      <c r="DV110" s="416"/>
      <c r="DW110" s="416"/>
      <c r="DX110" s="416"/>
      <c r="DY110" s="416"/>
      <c r="DZ110" s="417"/>
      <c r="EA110" s="416"/>
      <c r="EB110" s="416"/>
      <c r="EC110" s="416"/>
      <c r="ED110" s="416"/>
      <c r="EE110" s="417"/>
      <c r="EF110" s="416"/>
      <c r="EG110" s="416"/>
      <c r="EH110" s="416"/>
      <c r="EI110" s="416"/>
      <c r="EJ110" s="417"/>
      <c r="EK110" s="416"/>
      <c r="EL110" s="416"/>
      <c r="EM110" s="416"/>
      <c r="EN110" s="416"/>
      <c r="EO110" s="301"/>
    </row>
    <row r="111" spans="4:145" ht="12.75" customHeight="1" x14ac:dyDescent="0.35">
      <c r="D111" s="301" t="s">
        <v>482</v>
      </c>
      <c r="E111" s="313"/>
      <c r="G111" s="416">
        <v>0</v>
      </c>
      <c r="H111" s="416"/>
      <c r="I111" s="416"/>
      <c r="J111" s="417"/>
      <c r="K111" s="416"/>
      <c r="L111" s="416">
        <f>L112+L114</f>
        <v>0</v>
      </c>
      <c r="M111" s="416"/>
      <c r="N111" s="416"/>
      <c r="O111" s="417"/>
      <c r="P111" s="416"/>
      <c r="Q111" s="416">
        <f>Q112+Q114</f>
        <v>0</v>
      </c>
      <c r="R111" s="416"/>
      <c r="S111" s="416"/>
      <c r="T111" s="417"/>
      <c r="U111" s="416"/>
      <c r="V111" s="416">
        <f>V112+V114</f>
        <v>0</v>
      </c>
      <c r="W111" s="416"/>
      <c r="X111" s="416"/>
      <c r="Y111" s="417"/>
      <c r="Z111" s="416"/>
      <c r="AA111" s="416">
        <f>AA112+AA114</f>
        <v>0</v>
      </c>
      <c r="AB111" s="416"/>
      <c r="AC111" s="416"/>
      <c r="AD111" s="417"/>
      <c r="AE111" s="416"/>
      <c r="AF111" s="416">
        <f>AF112+AF114</f>
        <v>0</v>
      </c>
      <c r="AG111" s="416"/>
      <c r="AH111" s="416"/>
      <c r="AI111" s="417"/>
      <c r="AJ111" s="416"/>
      <c r="AK111" s="416">
        <f>AK112+AK114</f>
        <v>0</v>
      </c>
      <c r="AL111" s="416"/>
      <c r="AM111" s="416"/>
      <c r="AN111" s="417"/>
      <c r="AO111" s="416"/>
      <c r="AP111" s="416">
        <f>AP112+AP114</f>
        <v>0</v>
      </c>
      <c r="AQ111" s="416"/>
      <c r="AR111" s="416"/>
      <c r="AS111" s="417"/>
      <c r="AT111" s="416"/>
      <c r="AU111" s="416">
        <f>AU112+AU114</f>
        <v>0</v>
      </c>
      <c r="AV111" s="416"/>
      <c r="AW111" s="416"/>
      <c r="AX111" s="417"/>
      <c r="AY111" s="416"/>
      <c r="AZ111" s="416">
        <f>AZ112+AZ114</f>
        <v>0</v>
      </c>
      <c r="BA111" s="416"/>
      <c r="BB111" s="416"/>
      <c r="BC111" s="417"/>
      <c r="BD111" s="416"/>
      <c r="BE111" s="416">
        <f>SUM(BE112:BE114)</f>
        <v>0</v>
      </c>
      <c r="BF111" s="416"/>
      <c r="BG111" s="416"/>
      <c r="BH111" s="417"/>
      <c r="BI111" s="416"/>
      <c r="BJ111" s="416">
        <f>BJ112+BJ114</f>
        <v>0</v>
      </c>
      <c r="BK111" s="416"/>
      <c r="BL111" s="416"/>
      <c r="BM111" s="417"/>
      <c r="BN111" s="416"/>
      <c r="BO111" s="416">
        <f>BO112+BO114</f>
        <v>0</v>
      </c>
      <c r="BP111" s="416"/>
      <c r="BQ111" s="416"/>
      <c r="BR111" s="417"/>
      <c r="BS111" s="416"/>
      <c r="BT111" s="416">
        <f>SUM(BT112:BT114)</f>
        <v>0</v>
      </c>
      <c r="BU111" s="416"/>
      <c r="BV111" s="416"/>
      <c r="BW111" s="417"/>
      <c r="BX111" s="416"/>
      <c r="BY111" s="416">
        <f>SUM(BY112:BY114)</f>
        <v>29502900</v>
      </c>
      <c r="BZ111" s="416"/>
      <c r="CA111" s="416"/>
      <c r="CB111" s="417"/>
      <c r="CC111" s="416"/>
      <c r="CD111" s="416">
        <f>CD112+CD114</f>
        <v>0</v>
      </c>
      <c r="CE111" s="416"/>
      <c r="CF111" s="416"/>
      <c r="CG111" s="417"/>
      <c r="CH111" s="416"/>
      <c r="CI111" s="416">
        <f>CI112+CI114</f>
        <v>0</v>
      </c>
      <c r="CJ111" s="416"/>
      <c r="CK111" s="416"/>
      <c r="CL111" s="417"/>
      <c r="CM111" s="416"/>
      <c r="CN111" s="416">
        <f>CN112+CN114</f>
        <v>0</v>
      </c>
      <c r="CO111" s="416"/>
      <c r="CP111" s="416"/>
      <c r="CQ111" s="417"/>
      <c r="CR111" s="416"/>
      <c r="CS111" s="416">
        <f>CS112+CS114</f>
        <v>0</v>
      </c>
      <c r="CT111" s="416"/>
      <c r="CU111" s="416"/>
      <c r="CV111" s="417"/>
      <c r="CW111" s="416"/>
      <c r="CX111" s="416">
        <f>CX112+CX114</f>
        <v>0</v>
      </c>
      <c r="CY111" s="416"/>
      <c r="CZ111" s="416"/>
      <c r="DA111" s="417"/>
      <c r="DB111" s="416"/>
      <c r="DC111" s="416">
        <f>DC112+DC114</f>
        <v>0</v>
      </c>
      <c r="DD111" s="416"/>
      <c r="DE111" s="416"/>
      <c r="DF111" s="417"/>
      <c r="DG111" s="416"/>
      <c r="DH111" s="416">
        <f>DH112+DH114</f>
        <v>0</v>
      </c>
      <c r="DI111" s="416"/>
      <c r="DJ111" s="416"/>
      <c r="DK111" s="417"/>
      <c r="DL111" s="416"/>
      <c r="DM111" s="416">
        <f>DM112+DM114</f>
        <v>0</v>
      </c>
      <c r="DN111" s="416"/>
      <c r="DO111" s="416"/>
      <c r="DP111" s="417"/>
      <c r="DQ111" s="416"/>
      <c r="DR111" s="416">
        <f>DR112+DR114</f>
        <v>29194890</v>
      </c>
      <c r="DS111" s="416"/>
      <c r="DT111" s="416"/>
      <c r="DU111" s="417"/>
      <c r="DV111" s="416"/>
      <c r="DW111" s="416">
        <f>DW112+DW114</f>
        <v>0</v>
      </c>
      <c r="DX111" s="416"/>
      <c r="DY111" s="416"/>
      <c r="DZ111" s="417"/>
      <c r="EA111" s="416"/>
      <c r="EB111" s="416">
        <f>EB112+EB114</f>
        <v>0</v>
      </c>
      <c r="EC111" s="416"/>
      <c r="ED111" s="416"/>
      <c r="EE111" s="417"/>
      <c r="EF111" s="416"/>
      <c r="EG111" s="416">
        <f>EG112+EG114</f>
        <v>0</v>
      </c>
      <c r="EH111" s="416"/>
      <c r="EI111" s="416"/>
      <c r="EJ111" s="417"/>
      <c r="EK111" s="416"/>
      <c r="EL111" s="416">
        <f>SUM(EL112:EL114)</f>
        <v>0</v>
      </c>
      <c r="EM111" s="416"/>
      <c r="EN111" s="416"/>
      <c r="EO111" s="301"/>
    </row>
    <row r="112" spans="4:145" ht="12.75" customHeight="1" x14ac:dyDescent="0.35">
      <c r="D112" s="301" t="s">
        <v>338</v>
      </c>
      <c r="E112" s="313"/>
      <c r="F112" s="320"/>
      <c r="G112" s="414">
        <v>0</v>
      </c>
      <c r="H112" s="415"/>
      <c r="I112" s="416"/>
      <c r="J112" s="417"/>
      <c r="K112" s="418"/>
      <c r="L112" s="414">
        <v>0</v>
      </c>
      <c r="M112" s="415"/>
      <c r="N112" s="416"/>
      <c r="O112" s="417"/>
      <c r="P112" s="418"/>
      <c r="Q112" s="414">
        <v>0</v>
      </c>
      <c r="R112" s="415"/>
      <c r="S112" s="416"/>
      <c r="T112" s="417"/>
      <c r="U112" s="418"/>
      <c r="V112" s="414">
        <v>0</v>
      </c>
      <c r="W112" s="415"/>
      <c r="X112" s="416"/>
      <c r="Y112" s="417"/>
      <c r="Z112" s="418"/>
      <c r="AA112" s="414">
        <v>0</v>
      </c>
      <c r="AB112" s="415"/>
      <c r="AC112" s="416"/>
      <c r="AD112" s="417"/>
      <c r="AE112" s="418"/>
      <c r="AF112" s="414">
        <v>0</v>
      </c>
      <c r="AG112" s="415"/>
      <c r="AH112" s="416"/>
      <c r="AI112" s="417"/>
      <c r="AJ112" s="418"/>
      <c r="AK112" s="414">
        <v>0</v>
      </c>
      <c r="AL112" s="415"/>
      <c r="AM112" s="416"/>
      <c r="AN112" s="417"/>
      <c r="AO112" s="418"/>
      <c r="AP112" s="414">
        <v>0</v>
      </c>
      <c r="AQ112" s="415"/>
      <c r="AR112" s="416"/>
      <c r="AS112" s="417"/>
      <c r="AT112" s="418"/>
      <c r="AU112" s="414">
        <v>0</v>
      </c>
      <c r="AV112" s="415"/>
      <c r="AW112" s="416"/>
      <c r="AX112" s="417"/>
      <c r="AY112" s="418"/>
      <c r="AZ112" s="414">
        <v>0</v>
      </c>
      <c r="BA112" s="415"/>
      <c r="BB112" s="416"/>
      <c r="BC112" s="417"/>
      <c r="BD112" s="418"/>
      <c r="BE112" s="414">
        <v>0</v>
      </c>
      <c r="BF112" s="415"/>
      <c r="BG112" s="416"/>
      <c r="BH112" s="417"/>
      <c r="BI112" s="418"/>
      <c r="BJ112" s="414">
        <v>0</v>
      </c>
      <c r="BK112" s="415"/>
      <c r="BL112" s="416"/>
      <c r="BM112" s="417"/>
      <c r="BN112" s="418"/>
      <c r="BO112" s="414">
        <v>0</v>
      </c>
      <c r="BP112" s="415"/>
      <c r="BQ112" s="416"/>
      <c r="BR112" s="417"/>
      <c r="BS112" s="418"/>
      <c r="BT112" s="414">
        <f>SUM(L112:BO112)</f>
        <v>0</v>
      </c>
      <c r="BU112" s="415"/>
      <c r="BV112" s="416"/>
      <c r="BW112" s="417"/>
      <c r="BX112" s="418"/>
      <c r="BY112" s="414">
        <v>29194890</v>
      </c>
      <c r="BZ112" s="415"/>
      <c r="CA112" s="416"/>
      <c r="CB112" s="417"/>
      <c r="CC112" s="418"/>
      <c r="CD112" s="414">
        <v>0</v>
      </c>
      <c r="CE112" s="415"/>
      <c r="CF112" s="416"/>
      <c r="CG112" s="417"/>
      <c r="CH112" s="418"/>
      <c r="CI112" s="414">
        <v>0</v>
      </c>
      <c r="CJ112" s="415"/>
      <c r="CK112" s="416"/>
      <c r="CL112" s="417"/>
      <c r="CM112" s="418"/>
      <c r="CN112" s="414">
        <v>0</v>
      </c>
      <c r="CO112" s="415"/>
      <c r="CP112" s="416"/>
      <c r="CQ112" s="417"/>
      <c r="CR112" s="418"/>
      <c r="CS112" s="414">
        <v>0</v>
      </c>
      <c r="CT112" s="415"/>
      <c r="CU112" s="416"/>
      <c r="CV112" s="417"/>
      <c r="CW112" s="418"/>
      <c r="CX112" s="414">
        <v>0</v>
      </c>
      <c r="CY112" s="415"/>
      <c r="CZ112" s="416"/>
      <c r="DA112" s="417"/>
      <c r="DB112" s="418"/>
      <c r="DC112" s="414">
        <v>0</v>
      </c>
      <c r="DD112" s="415"/>
      <c r="DE112" s="416"/>
      <c r="DF112" s="417"/>
      <c r="DG112" s="418"/>
      <c r="DH112" s="414">
        <v>0</v>
      </c>
      <c r="DI112" s="415"/>
      <c r="DJ112" s="416"/>
      <c r="DK112" s="417"/>
      <c r="DL112" s="418"/>
      <c r="DM112" s="414">
        <v>0</v>
      </c>
      <c r="DN112" s="415"/>
      <c r="DO112" s="416"/>
      <c r="DP112" s="417"/>
      <c r="DQ112" s="418"/>
      <c r="DR112" s="414">
        <v>29194890</v>
      </c>
      <c r="DS112" s="415"/>
      <c r="DT112" s="416"/>
      <c r="DU112" s="417"/>
      <c r="DV112" s="418"/>
      <c r="DW112" s="414">
        <v>0</v>
      </c>
      <c r="DX112" s="415"/>
      <c r="DY112" s="416"/>
      <c r="DZ112" s="417"/>
      <c r="EA112" s="418"/>
      <c r="EB112" s="414">
        <v>0</v>
      </c>
      <c r="EC112" s="415"/>
      <c r="ED112" s="416"/>
      <c r="EE112" s="417"/>
      <c r="EF112" s="418"/>
      <c r="EG112" s="414">
        <v>0</v>
      </c>
      <c r="EH112" s="415"/>
      <c r="EI112" s="416"/>
      <c r="EJ112" s="417"/>
      <c r="EK112" s="418"/>
      <c r="EL112" s="414">
        <f>SUM(CD112)</f>
        <v>0</v>
      </c>
      <c r="EM112" s="415"/>
      <c r="EN112" s="416"/>
      <c r="EO112" s="301"/>
    </row>
    <row r="113" spans="4:148" ht="12.75" customHeight="1" x14ac:dyDescent="0.35">
      <c r="D113" s="301" t="s">
        <v>341</v>
      </c>
      <c r="E113" s="313"/>
      <c r="F113" s="313"/>
      <c r="G113" s="416">
        <v>0</v>
      </c>
      <c r="H113" s="420"/>
      <c r="I113" s="416"/>
      <c r="J113" s="417"/>
      <c r="K113" s="417"/>
      <c r="L113" s="416">
        <v>0</v>
      </c>
      <c r="M113" s="420"/>
      <c r="N113" s="416"/>
      <c r="O113" s="417"/>
      <c r="P113" s="417"/>
      <c r="Q113" s="416">
        <v>0</v>
      </c>
      <c r="R113" s="420"/>
      <c r="S113" s="416"/>
      <c r="T113" s="417"/>
      <c r="U113" s="417"/>
      <c r="V113" s="416">
        <v>0</v>
      </c>
      <c r="W113" s="420"/>
      <c r="X113" s="416"/>
      <c r="Y113" s="417"/>
      <c r="Z113" s="417"/>
      <c r="AA113" s="416">
        <v>0</v>
      </c>
      <c r="AB113" s="420"/>
      <c r="AC113" s="416"/>
      <c r="AD113" s="417"/>
      <c r="AE113" s="417"/>
      <c r="AF113" s="416">
        <v>0</v>
      </c>
      <c r="AG113" s="420"/>
      <c r="AH113" s="416"/>
      <c r="AI113" s="417"/>
      <c r="AJ113" s="417"/>
      <c r="AK113" s="416">
        <v>0</v>
      </c>
      <c r="AL113" s="420"/>
      <c r="AM113" s="416"/>
      <c r="AN113" s="417"/>
      <c r="AO113" s="417"/>
      <c r="AP113" s="416">
        <v>0</v>
      </c>
      <c r="AQ113" s="420"/>
      <c r="AR113" s="416"/>
      <c r="AS113" s="417"/>
      <c r="AT113" s="417"/>
      <c r="AU113" s="416">
        <v>0</v>
      </c>
      <c r="AV113" s="420"/>
      <c r="AW113" s="416"/>
      <c r="AX113" s="417"/>
      <c r="AY113" s="417"/>
      <c r="AZ113" s="416">
        <v>0</v>
      </c>
      <c r="BA113" s="420"/>
      <c r="BB113" s="416"/>
      <c r="BC113" s="417"/>
      <c r="BD113" s="417"/>
      <c r="BE113" s="416">
        <v>0</v>
      </c>
      <c r="BF113" s="420"/>
      <c r="BG113" s="416"/>
      <c r="BH113" s="417"/>
      <c r="BI113" s="417"/>
      <c r="BJ113" s="416">
        <v>0</v>
      </c>
      <c r="BK113" s="420"/>
      <c r="BL113" s="416"/>
      <c r="BM113" s="417"/>
      <c r="BN113" s="417"/>
      <c r="BO113" s="416">
        <v>0</v>
      </c>
      <c r="BP113" s="420"/>
      <c r="BQ113" s="416"/>
      <c r="BR113" s="417"/>
      <c r="BS113" s="417"/>
      <c r="BT113" s="416">
        <f>SUM(L113:BO113)</f>
        <v>0</v>
      </c>
      <c r="BU113" s="420"/>
      <c r="BV113" s="416"/>
      <c r="BW113" s="417"/>
      <c r="BX113" s="417"/>
      <c r="BY113" s="416">
        <v>308010</v>
      </c>
      <c r="BZ113" s="420"/>
      <c r="CA113" s="416"/>
      <c r="CB113" s="417"/>
      <c r="CC113" s="417"/>
      <c r="CD113" s="416">
        <v>0</v>
      </c>
      <c r="CE113" s="420"/>
      <c r="CF113" s="416"/>
      <c r="CG113" s="417"/>
      <c r="CH113" s="417"/>
      <c r="CI113" s="416">
        <v>0</v>
      </c>
      <c r="CJ113" s="420"/>
      <c r="CK113" s="416"/>
      <c r="CL113" s="417"/>
      <c r="CM113" s="417"/>
      <c r="CN113" s="416">
        <v>0</v>
      </c>
      <c r="CO113" s="420"/>
      <c r="CP113" s="416"/>
      <c r="CQ113" s="417"/>
      <c r="CR113" s="417"/>
      <c r="CS113" s="416">
        <v>0</v>
      </c>
      <c r="CT113" s="420"/>
      <c r="CU113" s="416"/>
      <c r="CV113" s="417"/>
      <c r="CW113" s="417"/>
      <c r="CX113" s="416">
        <v>0</v>
      </c>
      <c r="CY113" s="420"/>
      <c r="CZ113" s="416"/>
      <c r="DA113" s="417"/>
      <c r="DB113" s="417"/>
      <c r="DC113" s="416">
        <v>0</v>
      </c>
      <c r="DD113" s="420"/>
      <c r="DE113" s="416"/>
      <c r="DF113" s="417"/>
      <c r="DG113" s="417"/>
      <c r="DH113" s="416">
        <v>0</v>
      </c>
      <c r="DI113" s="420"/>
      <c r="DJ113" s="416"/>
      <c r="DK113" s="417"/>
      <c r="DL113" s="417"/>
      <c r="DM113" s="416">
        <v>0</v>
      </c>
      <c r="DN113" s="420"/>
      <c r="DO113" s="416"/>
      <c r="DP113" s="417"/>
      <c r="DQ113" s="417"/>
      <c r="DR113" s="416">
        <v>308010</v>
      </c>
      <c r="DS113" s="420"/>
      <c r="DT113" s="416"/>
      <c r="DU113" s="417"/>
      <c r="DV113" s="417"/>
      <c r="DW113" s="416">
        <v>0</v>
      </c>
      <c r="DX113" s="420"/>
      <c r="DY113" s="416"/>
      <c r="DZ113" s="417"/>
      <c r="EA113" s="417"/>
      <c r="EB113" s="416">
        <v>0</v>
      </c>
      <c r="EC113" s="420"/>
      <c r="ED113" s="416"/>
      <c r="EE113" s="417"/>
      <c r="EF113" s="417"/>
      <c r="EG113" s="416">
        <v>0</v>
      </c>
      <c r="EH113" s="420"/>
      <c r="EI113" s="416"/>
      <c r="EJ113" s="417"/>
      <c r="EK113" s="417"/>
      <c r="EL113" s="416">
        <f t="shared" ref="EL113:EL114" si="6">SUM(CD113)</f>
        <v>0</v>
      </c>
      <c r="EM113" s="420"/>
      <c r="EN113" s="416"/>
      <c r="EO113" s="301"/>
    </row>
    <row r="114" spans="4:148" ht="12.75" customHeight="1" x14ac:dyDescent="0.35">
      <c r="D114" s="301" t="s">
        <v>358</v>
      </c>
      <c r="E114" s="313"/>
      <c r="F114" s="337"/>
      <c r="G114" s="428">
        <v>0</v>
      </c>
      <c r="H114" s="429"/>
      <c r="I114" s="416"/>
      <c r="J114" s="417"/>
      <c r="K114" s="430"/>
      <c r="L114" s="428">
        <v>0</v>
      </c>
      <c r="M114" s="429"/>
      <c r="N114" s="416"/>
      <c r="O114" s="417"/>
      <c r="P114" s="430"/>
      <c r="Q114" s="428">
        <v>0</v>
      </c>
      <c r="R114" s="429"/>
      <c r="S114" s="416"/>
      <c r="T114" s="417"/>
      <c r="U114" s="430"/>
      <c r="V114" s="428">
        <v>0</v>
      </c>
      <c r="W114" s="429"/>
      <c r="X114" s="416"/>
      <c r="Y114" s="417"/>
      <c r="Z114" s="430"/>
      <c r="AA114" s="428">
        <v>0</v>
      </c>
      <c r="AB114" s="429"/>
      <c r="AC114" s="416"/>
      <c r="AD114" s="417"/>
      <c r="AE114" s="430"/>
      <c r="AF114" s="428">
        <v>0</v>
      </c>
      <c r="AG114" s="429"/>
      <c r="AH114" s="416"/>
      <c r="AI114" s="417"/>
      <c r="AJ114" s="430"/>
      <c r="AK114" s="428">
        <v>0</v>
      </c>
      <c r="AL114" s="429"/>
      <c r="AM114" s="416"/>
      <c r="AN114" s="417"/>
      <c r="AO114" s="430"/>
      <c r="AP114" s="428">
        <v>0</v>
      </c>
      <c r="AQ114" s="429"/>
      <c r="AR114" s="416"/>
      <c r="AS114" s="417"/>
      <c r="AT114" s="430"/>
      <c r="AU114" s="428">
        <v>0</v>
      </c>
      <c r="AV114" s="429"/>
      <c r="AW114" s="416"/>
      <c r="AX114" s="417"/>
      <c r="AY114" s="430"/>
      <c r="AZ114" s="428">
        <v>0</v>
      </c>
      <c r="BA114" s="429"/>
      <c r="BB114" s="416"/>
      <c r="BC114" s="417"/>
      <c r="BD114" s="430"/>
      <c r="BE114" s="428">
        <v>0</v>
      </c>
      <c r="BF114" s="429"/>
      <c r="BG114" s="416"/>
      <c r="BH114" s="417"/>
      <c r="BI114" s="430"/>
      <c r="BJ114" s="428">
        <v>0</v>
      </c>
      <c r="BK114" s="429"/>
      <c r="BL114" s="416"/>
      <c r="BM114" s="417"/>
      <c r="BN114" s="430"/>
      <c r="BO114" s="428">
        <v>0</v>
      </c>
      <c r="BP114" s="429"/>
      <c r="BQ114" s="416"/>
      <c r="BR114" s="417"/>
      <c r="BS114" s="430"/>
      <c r="BT114" s="428">
        <f>SUM(L114:BO114)</f>
        <v>0</v>
      </c>
      <c r="BU114" s="429"/>
      <c r="BV114" s="416"/>
      <c r="BW114" s="417"/>
      <c r="BX114" s="430"/>
      <c r="BY114" s="428">
        <v>0</v>
      </c>
      <c r="BZ114" s="429"/>
      <c r="CA114" s="416"/>
      <c r="CB114" s="417"/>
      <c r="CC114" s="430"/>
      <c r="CD114" s="428">
        <v>0</v>
      </c>
      <c r="CE114" s="429"/>
      <c r="CF114" s="416"/>
      <c r="CG114" s="417"/>
      <c r="CH114" s="430"/>
      <c r="CI114" s="428">
        <v>0</v>
      </c>
      <c r="CJ114" s="429"/>
      <c r="CK114" s="416"/>
      <c r="CL114" s="417"/>
      <c r="CM114" s="430"/>
      <c r="CN114" s="428">
        <v>0</v>
      </c>
      <c r="CO114" s="429"/>
      <c r="CP114" s="416"/>
      <c r="CQ114" s="417"/>
      <c r="CR114" s="430"/>
      <c r="CS114" s="428">
        <v>0</v>
      </c>
      <c r="CT114" s="429"/>
      <c r="CU114" s="416"/>
      <c r="CV114" s="417"/>
      <c r="CW114" s="430"/>
      <c r="CX114" s="428">
        <v>0</v>
      </c>
      <c r="CY114" s="429"/>
      <c r="CZ114" s="416"/>
      <c r="DA114" s="417"/>
      <c r="DB114" s="430"/>
      <c r="DC114" s="428">
        <v>0</v>
      </c>
      <c r="DD114" s="429"/>
      <c r="DE114" s="416"/>
      <c r="DF114" s="417"/>
      <c r="DG114" s="430"/>
      <c r="DH114" s="428">
        <v>0</v>
      </c>
      <c r="DI114" s="429"/>
      <c r="DJ114" s="416"/>
      <c r="DK114" s="417"/>
      <c r="DL114" s="430"/>
      <c r="DM114" s="428">
        <v>0</v>
      </c>
      <c r="DN114" s="429"/>
      <c r="DO114" s="416"/>
      <c r="DP114" s="417"/>
      <c r="DQ114" s="430"/>
      <c r="DR114" s="428">
        <v>0</v>
      </c>
      <c r="DS114" s="429"/>
      <c r="DT114" s="416"/>
      <c r="DU114" s="417"/>
      <c r="DV114" s="430"/>
      <c r="DW114" s="428">
        <v>0</v>
      </c>
      <c r="DX114" s="429"/>
      <c r="DY114" s="416"/>
      <c r="DZ114" s="417"/>
      <c r="EA114" s="430"/>
      <c r="EB114" s="428">
        <v>0</v>
      </c>
      <c r="EC114" s="429"/>
      <c r="ED114" s="416"/>
      <c r="EE114" s="417"/>
      <c r="EF114" s="430"/>
      <c r="EG114" s="428">
        <v>0</v>
      </c>
      <c r="EH114" s="429"/>
      <c r="EI114" s="416"/>
      <c r="EJ114" s="417"/>
      <c r="EK114" s="430"/>
      <c r="EL114" s="428">
        <f t="shared" si="6"/>
        <v>0</v>
      </c>
      <c r="EM114" s="429"/>
      <c r="EN114" s="416"/>
      <c r="EO114" s="301"/>
    </row>
    <row r="115" spans="4:148" ht="12.75" customHeight="1" x14ac:dyDescent="0.35">
      <c r="D115" s="301"/>
      <c r="E115" s="313"/>
      <c r="G115" s="416"/>
      <c r="H115" s="416"/>
      <c r="I115" s="416"/>
      <c r="J115" s="417"/>
      <c r="K115" s="416"/>
      <c r="L115" s="416"/>
      <c r="M115" s="416"/>
      <c r="N115" s="416"/>
      <c r="O115" s="417"/>
      <c r="P115" s="416"/>
      <c r="Q115" s="416"/>
      <c r="R115" s="416"/>
      <c r="S115" s="416"/>
      <c r="T115" s="417"/>
      <c r="U115" s="416"/>
      <c r="V115" s="416"/>
      <c r="W115" s="416"/>
      <c r="X115" s="416"/>
      <c r="Y115" s="417"/>
      <c r="Z115" s="416"/>
      <c r="AA115" s="416"/>
      <c r="AB115" s="416"/>
      <c r="AC115" s="416"/>
      <c r="AD115" s="417"/>
      <c r="AE115" s="416"/>
      <c r="AF115" s="416"/>
      <c r="AG115" s="416"/>
      <c r="AH115" s="416"/>
      <c r="AI115" s="417"/>
      <c r="AJ115" s="416"/>
      <c r="AK115" s="416"/>
      <c r="AL115" s="416"/>
      <c r="AM115" s="416"/>
      <c r="AN115" s="417"/>
      <c r="AO115" s="416"/>
      <c r="AP115" s="416"/>
      <c r="AQ115" s="416"/>
      <c r="AR115" s="416"/>
      <c r="AS115" s="417"/>
      <c r="AT115" s="416"/>
      <c r="AU115" s="416"/>
      <c r="AV115" s="416"/>
      <c r="AW115" s="416"/>
      <c r="AX115" s="417"/>
      <c r="AY115" s="416"/>
      <c r="AZ115" s="416"/>
      <c r="BA115" s="416"/>
      <c r="BB115" s="416"/>
      <c r="BC115" s="417"/>
      <c r="BD115" s="416"/>
      <c r="BE115" s="416"/>
      <c r="BF115" s="416"/>
      <c r="BG115" s="416"/>
      <c r="BH115" s="417"/>
      <c r="BI115" s="416"/>
      <c r="BJ115" s="416"/>
      <c r="BK115" s="416"/>
      <c r="BL115" s="416"/>
      <c r="BM115" s="417"/>
      <c r="BN115" s="416"/>
      <c r="BO115" s="416"/>
      <c r="BP115" s="416"/>
      <c r="BQ115" s="416"/>
      <c r="BR115" s="417"/>
      <c r="BS115" s="416"/>
      <c r="BT115" s="416"/>
      <c r="BU115" s="416"/>
      <c r="BV115" s="416"/>
      <c r="BW115" s="417"/>
      <c r="BX115" s="416"/>
      <c r="BY115" s="416"/>
      <c r="BZ115" s="416"/>
      <c r="CA115" s="416"/>
      <c r="CB115" s="417"/>
      <c r="CC115" s="416"/>
      <c r="CD115" s="416"/>
      <c r="CE115" s="416"/>
      <c r="CF115" s="416"/>
      <c r="CG115" s="417"/>
      <c r="CH115" s="416"/>
      <c r="CI115" s="416"/>
      <c r="CJ115" s="416"/>
      <c r="CK115" s="416"/>
      <c r="CL115" s="417"/>
      <c r="CM115" s="416"/>
      <c r="CN115" s="416"/>
      <c r="CO115" s="416"/>
      <c r="CP115" s="416"/>
      <c r="CQ115" s="417"/>
      <c r="CR115" s="416"/>
      <c r="CS115" s="416"/>
      <c r="CT115" s="416"/>
      <c r="CU115" s="416"/>
      <c r="CV115" s="417"/>
      <c r="CW115" s="416"/>
      <c r="CX115" s="416"/>
      <c r="CY115" s="416"/>
      <c r="CZ115" s="416"/>
      <c r="DA115" s="417"/>
      <c r="DB115" s="416"/>
      <c r="DC115" s="416"/>
      <c r="DD115" s="416"/>
      <c r="DE115" s="416"/>
      <c r="DF115" s="417"/>
      <c r="DG115" s="416"/>
      <c r="DH115" s="416"/>
      <c r="DI115" s="416"/>
      <c r="DJ115" s="416"/>
      <c r="DK115" s="417"/>
      <c r="DL115" s="416"/>
      <c r="DM115" s="416"/>
      <c r="DN115" s="416"/>
      <c r="DO115" s="416"/>
      <c r="DP115" s="417"/>
      <c r="DQ115" s="416"/>
      <c r="DR115" s="416"/>
      <c r="DS115" s="416"/>
      <c r="DT115" s="416"/>
      <c r="DU115" s="417"/>
      <c r="DV115" s="416"/>
      <c r="DW115" s="416"/>
      <c r="DX115" s="416"/>
      <c r="DY115" s="416"/>
      <c r="DZ115" s="417"/>
      <c r="EA115" s="416"/>
      <c r="EB115" s="416"/>
      <c r="EC115" s="416"/>
      <c r="ED115" s="416"/>
      <c r="EE115" s="417"/>
      <c r="EF115" s="416"/>
      <c r="EG115" s="416"/>
      <c r="EH115" s="416"/>
      <c r="EI115" s="416"/>
      <c r="EJ115" s="417"/>
      <c r="EK115" s="416"/>
      <c r="EL115" s="416"/>
      <c r="EM115" s="416"/>
      <c r="EN115" s="416"/>
      <c r="EO115" s="301"/>
    </row>
    <row r="116" spans="4:148" ht="12.75" customHeight="1" x14ac:dyDescent="0.35">
      <c r="D116" s="301" t="s">
        <v>483</v>
      </c>
      <c r="E116" s="313"/>
      <c r="G116" s="416">
        <v>0</v>
      </c>
      <c r="H116" s="416"/>
      <c r="I116" s="416"/>
      <c r="J116" s="417"/>
      <c r="K116" s="416"/>
      <c r="L116" s="416">
        <f>L117+L119</f>
        <v>0</v>
      </c>
      <c r="M116" s="416"/>
      <c r="N116" s="416"/>
      <c r="O116" s="417"/>
      <c r="P116" s="416"/>
      <c r="Q116" s="416">
        <f>Q117+Q119</f>
        <v>0</v>
      </c>
      <c r="R116" s="416"/>
      <c r="S116" s="416"/>
      <c r="T116" s="417"/>
      <c r="U116" s="416"/>
      <c r="V116" s="416">
        <f>V117+V119</f>
        <v>0</v>
      </c>
      <c r="W116" s="416"/>
      <c r="X116" s="416"/>
      <c r="Y116" s="417"/>
      <c r="Z116" s="416"/>
      <c r="AA116" s="416">
        <f>AA117+AA119</f>
        <v>0</v>
      </c>
      <c r="AB116" s="416"/>
      <c r="AC116" s="416"/>
      <c r="AD116" s="417"/>
      <c r="AE116" s="416"/>
      <c r="AF116" s="416">
        <f>AF117+AF119</f>
        <v>0</v>
      </c>
      <c r="AG116" s="416"/>
      <c r="AH116" s="416"/>
      <c r="AI116" s="417"/>
      <c r="AJ116" s="416"/>
      <c r="AK116" s="416">
        <f>AK117+AK119</f>
        <v>0</v>
      </c>
      <c r="AL116" s="416"/>
      <c r="AM116" s="416"/>
      <c r="AN116" s="417"/>
      <c r="AO116" s="416"/>
      <c r="AP116" s="416">
        <f>AP117+AP119</f>
        <v>0</v>
      </c>
      <c r="AQ116" s="416"/>
      <c r="AR116" s="416"/>
      <c r="AS116" s="417"/>
      <c r="AT116" s="416"/>
      <c r="AU116" s="416">
        <f>AU117+AU119</f>
        <v>0</v>
      </c>
      <c r="AV116" s="416"/>
      <c r="AW116" s="416"/>
      <c r="AX116" s="417"/>
      <c r="AY116" s="416"/>
      <c r="AZ116" s="416">
        <f>AZ117+AZ119</f>
        <v>0</v>
      </c>
      <c r="BA116" s="416"/>
      <c r="BB116" s="416"/>
      <c r="BC116" s="417"/>
      <c r="BD116" s="416"/>
      <c r="BE116" s="416">
        <f>SUM(BE117:BE119)</f>
        <v>0</v>
      </c>
      <c r="BF116" s="416"/>
      <c r="BG116" s="416"/>
      <c r="BH116" s="417"/>
      <c r="BI116" s="416"/>
      <c r="BJ116" s="416">
        <f>BJ117+BJ119</f>
        <v>0</v>
      </c>
      <c r="BK116" s="416"/>
      <c r="BL116" s="416"/>
      <c r="BM116" s="417"/>
      <c r="BN116" s="416"/>
      <c r="BO116" s="416">
        <f>BO117+BO119</f>
        <v>0</v>
      </c>
      <c r="BP116" s="416"/>
      <c r="BQ116" s="416"/>
      <c r="BR116" s="417"/>
      <c r="BS116" s="416"/>
      <c r="BT116" s="416">
        <f>SUM(BT117:BT119)</f>
        <v>0</v>
      </c>
      <c r="BU116" s="416"/>
      <c r="BV116" s="416"/>
      <c r="BW116" s="417"/>
      <c r="BX116" s="416"/>
      <c r="BY116" s="416">
        <f>SUM(BY117:BY119)</f>
        <v>29502900</v>
      </c>
      <c r="BZ116" s="416"/>
      <c r="CA116" s="416"/>
      <c r="CB116" s="417"/>
      <c r="CC116" s="416"/>
      <c r="CD116" s="416">
        <f>CD117+CD119</f>
        <v>0</v>
      </c>
      <c r="CE116" s="416"/>
      <c r="CF116" s="416"/>
      <c r="CG116" s="417"/>
      <c r="CH116" s="416"/>
      <c r="CI116" s="416">
        <f>CI117+CI119</f>
        <v>0</v>
      </c>
      <c r="CJ116" s="416"/>
      <c r="CK116" s="416"/>
      <c r="CL116" s="417"/>
      <c r="CM116" s="416"/>
      <c r="CN116" s="416">
        <f>CN117+CN119</f>
        <v>0</v>
      </c>
      <c r="CO116" s="416"/>
      <c r="CP116" s="416"/>
      <c r="CQ116" s="417"/>
      <c r="CR116" s="416"/>
      <c r="CS116" s="416">
        <f>CS117+CS119</f>
        <v>0</v>
      </c>
      <c r="CT116" s="416"/>
      <c r="CU116" s="416"/>
      <c r="CV116" s="417"/>
      <c r="CW116" s="416"/>
      <c r="CX116" s="416">
        <f>CX117+CX119</f>
        <v>0</v>
      </c>
      <c r="CY116" s="416"/>
      <c r="CZ116" s="416"/>
      <c r="DA116" s="417"/>
      <c r="DB116" s="416"/>
      <c r="DC116" s="416">
        <f>DC117+DC119</f>
        <v>0</v>
      </c>
      <c r="DD116" s="416"/>
      <c r="DE116" s="416"/>
      <c r="DF116" s="417"/>
      <c r="DG116" s="416"/>
      <c r="DH116" s="416">
        <f>DH117+DH119</f>
        <v>0</v>
      </c>
      <c r="DI116" s="416"/>
      <c r="DJ116" s="416"/>
      <c r="DK116" s="417"/>
      <c r="DL116" s="416"/>
      <c r="DM116" s="416">
        <f>DM117+DM119</f>
        <v>0</v>
      </c>
      <c r="DN116" s="416"/>
      <c r="DO116" s="416"/>
      <c r="DP116" s="417"/>
      <c r="DQ116" s="416"/>
      <c r="DR116" s="416">
        <f>DR117+DR119</f>
        <v>29059766</v>
      </c>
      <c r="DS116" s="416"/>
      <c r="DT116" s="416"/>
      <c r="DU116" s="417"/>
      <c r="DV116" s="416"/>
      <c r="DW116" s="416">
        <f>DW117+DW119</f>
        <v>0</v>
      </c>
      <c r="DX116" s="416"/>
      <c r="DY116" s="416"/>
      <c r="DZ116" s="417"/>
      <c r="EA116" s="416"/>
      <c r="EB116" s="416">
        <f>EB117+EB119</f>
        <v>0</v>
      </c>
      <c r="EC116" s="416"/>
      <c r="ED116" s="416"/>
      <c r="EE116" s="417"/>
      <c r="EF116" s="416"/>
      <c r="EG116" s="416">
        <f>EG117+EG119</f>
        <v>0</v>
      </c>
      <c r="EH116" s="416"/>
      <c r="EI116" s="416"/>
      <c r="EJ116" s="417"/>
      <c r="EK116" s="416"/>
      <c r="EL116" s="416">
        <f>SUM(EL117:EL119)</f>
        <v>0</v>
      </c>
      <c r="EM116" s="416"/>
      <c r="EN116" s="416"/>
      <c r="EO116" s="301"/>
    </row>
    <row r="117" spans="4:148" ht="12.75" customHeight="1" x14ac:dyDescent="0.35">
      <c r="D117" s="301" t="s">
        <v>338</v>
      </c>
      <c r="E117" s="313"/>
      <c r="F117" s="320"/>
      <c r="G117" s="414">
        <v>0</v>
      </c>
      <c r="H117" s="415"/>
      <c r="I117" s="416"/>
      <c r="J117" s="417"/>
      <c r="K117" s="418"/>
      <c r="L117" s="414">
        <v>0</v>
      </c>
      <c r="M117" s="415"/>
      <c r="N117" s="416"/>
      <c r="O117" s="417"/>
      <c r="P117" s="418"/>
      <c r="Q117" s="414">
        <v>0</v>
      </c>
      <c r="R117" s="415"/>
      <c r="S117" s="416"/>
      <c r="T117" s="417"/>
      <c r="U117" s="418"/>
      <c r="V117" s="414">
        <v>0</v>
      </c>
      <c r="W117" s="415"/>
      <c r="X117" s="416"/>
      <c r="Y117" s="417"/>
      <c r="Z117" s="418"/>
      <c r="AA117" s="414">
        <v>0</v>
      </c>
      <c r="AB117" s="415"/>
      <c r="AC117" s="416"/>
      <c r="AD117" s="417"/>
      <c r="AE117" s="418"/>
      <c r="AF117" s="414">
        <v>0</v>
      </c>
      <c r="AG117" s="415"/>
      <c r="AH117" s="416"/>
      <c r="AI117" s="417"/>
      <c r="AJ117" s="418"/>
      <c r="AK117" s="414">
        <v>0</v>
      </c>
      <c r="AL117" s="415"/>
      <c r="AM117" s="416"/>
      <c r="AN117" s="417"/>
      <c r="AO117" s="418"/>
      <c r="AP117" s="414">
        <v>0</v>
      </c>
      <c r="AQ117" s="415"/>
      <c r="AR117" s="416"/>
      <c r="AS117" s="417"/>
      <c r="AT117" s="418"/>
      <c r="AU117" s="414">
        <v>0</v>
      </c>
      <c r="AV117" s="415"/>
      <c r="AW117" s="416"/>
      <c r="AX117" s="417"/>
      <c r="AY117" s="418"/>
      <c r="AZ117" s="414">
        <v>0</v>
      </c>
      <c r="BA117" s="415"/>
      <c r="BB117" s="416"/>
      <c r="BC117" s="417"/>
      <c r="BD117" s="418"/>
      <c r="BE117" s="414">
        <v>0</v>
      </c>
      <c r="BF117" s="415"/>
      <c r="BG117" s="416"/>
      <c r="BH117" s="417"/>
      <c r="BI117" s="418"/>
      <c r="BJ117" s="414">
        <v>0</v>
      </c>
      <c r="BK117" s="415"/>
      <c r="BL117" s="416"/>
      <c r="BM117" s="417"/>
      <c r="BN117" s="418"/>
      <c r="BO117" s="414">
        <v>0</v>
      </c>
      <c r="BP117" s="415"/>
      <c r="BQ117" s="416"/>
      <c r="BR117" s="417"/>
      <c r="BS117" s="418"/>
      <c r="BT117" s="414">
        <f>SUM(L117:BO117)</f>
        <v>0</v>
      </c>
      <c r="BU117" s="415"/>
      <c r="BV117" s="416"/>
      <c r="BW117" s="417"/>
      <c r="BX117" s="418"/>
      <c r="BY117" s="414">
        <v>29059766</v>
      </c>
      <c r="BZ117" s="415"/>
      <c r="CA117" s="416"/>
      <c r="CB117" s="417"/>
      <c r="CC117" s="418"/>
      <c r="CD117" s="414">
        <v>0</v>
      </c>
      <c r="CE117" s="415"/>
      <c r="CF117" s="416"/>
      <c r="CG117" s="417"/>
      <c r="CH117" s="418"/>
      <c r="CI117" s="414">
        <v>0</v>
      </c>
      <c r="CJ117" s="415"/>
      <c r="CK117" s="416"/>
      <c r="CL117" s="417"/>
      <c r="CM117" s="418"/>
      <c r="CN117" s="414">
        <v>0</v>
      </c>
      <c r="CO117" s="415"/>
      <c r="CP117" s="416"/>
      <c r="CQ117" s="417"/>
      <c r="CR117" s="418"/>
      <c r="CS117" s="414">
        <v>0</v>
      </c>
      <c r="CT117" s="415"/>
      <c r="CU117" s="416"/>
      <c r="CV117" s="417"/>
      <c r="CW117" s="418"/>
      <c r="CX117" s="414">
        <v>0</v>
      </c>
      <c r="CY117" s="415"/>
      <c r="CZ117" s="416"/>
      <c r="DA117" s="417"/>
      <c r="DB117" s="418"/>
      <c r="DC117" s="414">
        <v>0</v>
      </c>
      <c r="DD117" s="415"/>
      <c r="DE117" s="416"/>
      <c r="DF117" s="417"/>
      <c r="DG117" s="418"/>
      <c r="DH117" s="414">
        <v>0</v>
      </c>
      <c r="DI117" s="415"/>
      <c r="DJ117" s="416"/>
      <c r="DK117" s="417"/>
      <c r="DL117" s="418"/>
      <c r="DM117" s="414">
        <v>0</v>
      </c>
      <c r="DN117" s="415"/>
      <c r="DO117" s="416"/>
      <c r="DP117" s="417"/>
      <c r="DQ117" s="418"/>
      <c r="DR117" s="414">
        <v>29059766</v>
      </c>
      <c r="DS117" s="415"/>
      <c r="DT117" s="416"/>
      <c r="DU117" s="417"/>
      <c r="DV117" s="418"/>
      <c r="DW117" s="414">
        <v>0</v>
      </c>
      <c r="DX117" s="415"/>
      <c r="DY117" s="416"/>
      <c r="DZ117" s="417"/>
      <c r="EA117" s="418"/>
      <c r="EB117" s="414">
        <v>0</v>
      </c>
      <c r="EC117" s="415"/>
      <c r="ED117" s="416"/>
      <c r="EE117" s="417"/>
      <c r="EF117" s="418"/>
      <c r="EG117" s="414">
        <v>0</v>
      </c>
      <c r="EH117" s="415"/>
      <c r="EI117" s="416"/>
      <c r="EJ117" s="417"/>
      <c r="EK117" s="418"/>
      <c r="EL117" s="414">
        <f>SUM(CD117)</f>
        <v>0</v>
      </c>
      <c r="EM117" s="415"/>
      <c r="EN117" s="416"/>
      <c r="EO117" s="301"/>
    </row>
    <row r="118" spans="4:148" ht="12.75" customHeight="1" x14ac:dyDescent="0.35">
      <c r="D118" s="301" t="s">
        <v>341</v>
      </c>
      <c r="E118" s="313"/>
      <c r="F118" s="313"/>
      <c r="G118" s="416">
        <v>0</v>
      </c>
      <c r="H118" s="420"/>
      <c r="I118" s="416"/>
      <c r="J118" s="417"/>
      <c r="K118" s="417"/>
      <c r="L118" s="416">
        <v>0</v>
      </c>
      <c r="M118" s="420"/>
      <c r="N118" s="416"/>
      <c r="O118" s="417"/>
      <c r="P118" s="417"/>
      <c r="Q118" s="416">
        <v>0</v>
      </c>
      <c r="R118" s="420"/>
      <c r="S118" s="416"/>
      <c r="T118" s="417"/>
      <c r="U118" s="417"/>
      <c r="V118" s="416">
        <v>0</v>
      </c>
      <c r="W118" s="420"/>
      <c r="X118" s="416"/>
      <c r="Y118" s="417"/>
      <c r="Z118" s="417"/>
      <c r="AA118" s="416">
        <v>0</v>
      </c>
      <c r="AB118" s="420"/>
      <c r="AC118" s="416"/>
      <c r="AD118" s="417"/>
      <c r="AE118" s="417"/>
      <c r="AF118" s="416">
        <v>0</v>
      </c>
      <c r="AG118" s="420"/>
      <c r="AH118" s="416"/>
      <c r="AI118" s="417"/>
      <c r="AJ118" s="417"/>
      <c r="AK118" s="416">
        <v>0</v>
      </c>
      <c r="AL118" s="420"/>
      <c r="AM118" s="416"/>
      <c r="AN118" s="417"/>
      <c r="AO118" s="417"/>
      <c r="AP118" s="416">
        <v>0</v>
      </c>
      <c r="AQ118" s="420"/>
      <c r="AR118" s="416"/>
      <c r="AS118" s="417"/>
      <c r="AT118" s="417"/>
      <c r="AU118" s="416">
        <v>0</v>
      </c>
      <c r="AV118" s="420"/>
      <c r="AW118" s="416"/>
      <c r="AX118" s="417"/>
      <c r="AY118" s="417"/>
      <c r="AZ118" s="416">
        <v>0</v>
      </c>
      <c r="BA118" s="420"/>
      <c r="BB118" s="416"/>
      <c r="BC118" s="417"/>
      <c r="BD118" s="417"/>
      <c r="BE118" s="416">
        <v>0</v>
      </c>
      <c r="BF118" s="420"/>
      <c r="BG118" s="416"/>
      <c r="BH118" s="417"/>
      <c r="BI118" s="417"/>
      <c r="BJ118" s="416">
        <v>0</v>
      </c>
      <c r="BK118" s="420"/>
      <c r="BL118" s="416"/>
      <c r="BM118" s="417"/>
      <c r="BN118" s="417"/>
      <c r="BO118" s="416">
        <v>0</v>
      </c>
      <c r="BP118" s="420"/>
      <c r="BQ118" s="416"/>
      <c r="BR118" s="417"/>
      <c r="BS118" s="417"/>
      <c r="BT118" s="416">
        <f>SUM(L118:BO118)</f>
        <v>0</v>
      </c>
      <c r="BU118" s="420"/>
      <c r="BV118" s="416"/>
      <c r="BW118" s="417"/>
      <c r="BX118" s="417"/>
      <c r="BY118" s="416">
        <v>443134</v>
      </c>
      <c r="BZ118" s="420"/>
      <c r="CA118" s="416"/>
      <c r="CB118" s="417"/>
      <c r="CC118" s="417"/>
      <c r="CD118" s="416">
        <v>0</v>
      </c>
      <c r="CE118" s="420"/>
      <c r="CF118" s="416"/>
      <c r="CG118" s="417"/>
      <c r="CH118" s="417"/>
      <c r="CI118" s="416">
        <v>0</v>
      </c>
      <c r="CJ118" s="420"/>
      <c r="CK118" s="416"/>
      <c r="CL118" s="417"/>
      <c r="CM118" s="417"/>
      <c r="CN118" s="416">
        <v>0</v>
      </c>
      <c r="CO118" s="420"/>
      <c r="CP118" s="416"/>
      <c r="CQ118" s="417"/>
      <c r="CR118" s="417"/>
      <c r="CS118" s="416">
        <v>0</v>
      </c>
      <c r="CT118" s="420"/>
      <c r="CU118" s="416"/>
      <c r="CV118" s="417"/>
      <c r="CW118" s="417"/>
      <c r="CX118" s="416">
        <v>0</v>
      </c>
      <c r="CY118" s="420"/>
      <c r="CZ118" s="416"/>
      <c r="DA118" s="417"/>
      <c r="DB118" s="417"/>
      <c r="DC118" s="416">
        <v>0</v>
      </c>
      <c r="DD118" s="420"/>
      <c r="DE118" s="416"/>
      <c r="DF118" s="417"/>
      <c r="DG118" s="417"/>
      <c r="DH118" s="416">
        <v>0</v>
      </c>
      <c r="DI118" s="420"/>
      <c r="DJ118" s="416"/>
      <c r="DK118" s="417"/>
      <c r="DL118" s="417"/>
      <c r="DM118" s="416">
        <v>0</v>
      </c>
      <c r="DN118" s="420"/>
      <c r="DO118" s="416"/>
      <c r="DP118" s="417"/>
      <c r="DQ118" s="417"/>
      <c r="DR118" s="416">
        <v>443134</v>
      </c>
      <c r="DS118" s="420"/>
      <c r="DT118" s="416"/>
      <c r="DU118" s="417"/>
      <c r="DV118" s="417"/>
      <c r="DW118" s="416">
        <v>0</v>
      </c>
      <c r="DX118" s="420"/>
      <c r="DY118" s="416"/>
      <c r="DZ118" s="417"/>
      <c r="EA118" s="417"/>
      <c r="EB118" s="416">
        <v>0</v>
      </c>
      <c r="EC118" s="420"/>
      <c r="ED118" s="416"/>
      <c r="EE118" s="417"/>
      <c r="EF118" s="417"/>
      <c r="EG118" s="416">
        <v>0</v>
      </c>
      <c r="EH118" s="420"/>
      <c r="EI118" s="416"/>
      <c r="EJ118" s="417"/>
      <c r="EK118" s="417"/>
      <c r="EL118" s="416">
        <f t="shared" ref="EL118:EL119" si="7">SUM(CD118)</f>
        <v>0</v>
      </c>
      <c r="EM118" s="420"/>
      <c r="EN118" s="416"/>
      <c r="EO118" s="301"/>
    </row>
    <row r="119" spans="4:148" ht="12.75" customHeight="1" x14ac:dyDescent="0.35">
      <c r="D119" s="301" t="s">
        <v>358</v>
      </c>
      <c r="E119" s="313"/>
      <c r="F119" s="337"/>
      <c r="G119" s="428">
        <v>0</v>
      </c>
      <c r="H119" s="429"/>
      <c r="I119" s="416"/>
      <c r="J119" s="417"/>
      <c r="K119" s="430"/>
      <c r="L119" s="428">
        <v>0</v>
      </c>
      <c r="M119" s="429"/>
      <c r="N119" s="416"/>
      <c r="O119" s="417"/>
      <c r="P119" s="430"/>
      <c r="Q119" s="428">
        <v>0</v>
      </c>
      <c r="R119" s="429"/>
      <c r="S119" s="416"/>
      <c r="T119" s="417"/>
      <c r="U119" s="430"/>
      <c r="V119" s="428">
        <v>0</v>
      </c>
      <c r="W119" s="429"/>
      <c r="X119" s="416"/>
      <c r="Y119" s="417"/>
      <c r="Z119" s="430"/>
      <c r="AA119" s="428">
        <v>0</v>
      </c>
      <c r="AB119" s="429"/>
      <c r="AC119" s="416"/>
      <c r="AD119" s="417"/>
      <c r="AE119" s="430"/>
      <c r="AF119" s="428">
        <v>0</v>
      </c>
      <c r="AG119" s="429"/>
      <c r="AH119" s="416"/>
      <c r="AI119" s="417"/>
      <c r="AJ119" s="430"/>
      <c r="AK119" s="428">
        <v>0</v>
      </c>
      <c r="AL119" s="429"/>
      <c r="AM119" s="416"/>
      <c r="AN119" s="417"/>
      <c r="AO119" s="430"/>
      <c r="AP119" s="428">
        <v>0</v>
      </c>
      <c r="AQ119" s="429"/>
      <c r="AR119" s="416"/>
      <c r="AS119" s="417"/>
      <c r="AT119" s="430"/>
      <c r="AU119" s="428">
        <v>0</v>
      </c>
      <c r="AV119" s="429"/>
      <c r="AW119" s="416"/>
      <c r="AX119" s="417"/>
      <c r="AY119" s="430"/>
      <c r="AZ119" s="428">
        <v>0</v>
      </c>
      <c r="BA119" s="429"/>
      <c r="BB119" s="416"/>
      <c r="BC119" s="417"/>
      <c r="BD119" s="430"/>
      <c r="BE119" s="428">
        <v>0</v>
      </c>
      <c r="BF119" s="429"/>
      <c r="BG119" s="416"/>
      <c r="BH119" s="417"/>
      <c r="BI119" s="430"/>
      <c r="BJ119" s="428">
        <v>0</v>
      </c>
      <c r="BK119" s="429"/>
      <c r="BL119" s="416"/>
      <c r="BM119" s="417"/>
      <c r="BN119" s="430"/>
      <c r="BO119" s="428">
        <v>0</v>
      </c>
      <c r="BP119" s="429"/>
      <c r="BQ119" s="416"/>
      <c r="BR119" s="417"/>
      <c r="BS119" s="430"/>
      <c r="BT119" s="428">
        <f>SUM(L119:BO119)</f>
        <v>0</v>
      </c>
      <c r="BU119" s="429"/>
      <c r="BV119" s="416"/>
      <c r="BW119" s="417"/>
      <c r="BX119" s="430"/>
      <c r="BY119" s="428">
        <v>0</v>
      </c>
      <c r="BZ119" s="429"/>
      <c r="CA119" s="416"/>
      <c r="CB119" s="417"/>
      <c r="CC119" s="430"/>
      <c r="CD119" s="428">
        <v>0</v>
      </c>
      <c r="CE119" s="429"/>
      <c r="CF119" s="416"/>
      <c r="CG119" s="417"/>
      <c r="CH119" s="430"/>
      <c r="CI119" s="428">
        <v>0</v>
      </c>
      <c r="CJ119" s="429"/>
      <c r="CK119" s="416"/>
      <c r="CL119" s="417"/>
      <c r="CM119" s="430"/>
      <c r="CN119" s="428">
        <v>0</v>
      </c>
      <c r="CO119" s="429"/>
      <c r="CP119" s="416"/>
      <c r="CQ119" s="417"/>
      <c r="CR119" s="430"/>
      <c r="CS119" s="428">
        <v>0</v>
      </c>
      <c r="CT119" s="429"/>
      <c r="CU119" s="416"/>
      <c r="CV119" s="417"/>
      <c r="CW119" s="430"/>
      <c r="CX119" s="428">
        <v>0</v>
      </c>
      <c r="CY119" s="429"/>
      <c r="CZ119" s="416"/>
      <c r="DA119" s="417"/>
      <c r="DB119" s="430"/>
      <c r="DC119" s="428">
        <v>0</v>
      </c>
      <c r="DD119" s="429"/>
      <c r="DE119" s="416"/>
      <c r="DF119" s="417"/>
      <c r="DG119" s="430"/>
      <c r="DH119" s="428">
        <v>0</v>
      </c>
      <c r="DI119" s="429"/>
      <c r="DJ119" s="416"/>
      <c r="DK119" s="417"/>
      <c r="DL119" s="430"/>
      <c r="DM119" s="428">
        <v>0</v>
      </c>
      <c r="DN119" s="429"/>
      <c r="DO119" s="416"/>
      <c r="DP119" s="417"/>
      <c r="DQ119" s="430"/>
      <c r="DR119" s="428">
        <v>0</v>
      </c>
      <c r="DS119" s="429"/>
      <c r="DT119" s="416"/>
      <c r="DU119" s="417"/>
      <c r="DV119" s="430"/>
      <c r="DW119" s="428">
        <v>0</v>
      </c>
      <c r="DX119" s="429"/>
      <c r="DY119" s="416"/>
      <c r="DZ119" s="417"/>
      <c r="EA119" s="430"/>
      <c r="EB119" s="428">
        <v>0</v>
      </c>
      <c r="EC119" s="429"/>
      <c r="ED119" s="416"/>
      <c r="EE119" s="417"/>
      <c r="EF119" s="430"/>
      <c r="EG119" s="428">
        <v>0</v>
      </c>
      <c r="EH119" s="429"/>
      <c r="EI119" s="416"/>
      <c r="EJ119" s="417"/>
      <c r="EK119" s="430"/>
      <c r="EL119" s="428">
        <f t="shared" si="7"/>
        <v>0</v>
      </c>
      <c r="EM119" s="429"/>
      <c r="EN119" s="416"/>
      <c r="EO119" s="301"/>
    </row>
    <row r="120" spans="4:148" ht="12.75" hidden="1" customHeight="1" x14ac:dyDescent="0.35">
      <c r="D120" s="301"/>
      <c r="E120" s="313"/>
      <c r="G120" s="416"/>
      <c r="H120" s="416"/>
      <c r="I120" s="416"/>
      <c r="J120" s="417"/>
      <c r="K120" s="416"/>
      <c r="L120" s="416"/>
      <c r="M120" s="416"/>
      <c r="N120" s="416"/>
      <c r="O120" s="417"/>
      <c r="P120" s="416"/>
      <c r="Q120" s="416"/>
      <c r="R120" s="416"/>
      <c r="S120" s="416"/>
      <c r="T120" s="417"/>
      <c r="U120" s="416"/>
      <c r="V120" s="416"/>
      <c r="W120" s="416"/>
      <c r="X120" s="416"/>
      <c r="Y120" s="417"/>
      <c r="Z120" s="416"/>
      <c r="AA120" s="416"/>
      <c r="AB120" s="416"/>
      <c r="AC120" s="416"/>
      <c r="AD120" s="417"/>
      <c r="AE120" s="416"/>
      <c r="AF120" s="416"/>
      <c r="AG120" s="416"/>
      <c r="AH120" s="416"/>
      <c r="AI120" s="417"/>
      <c r="AJ120" s="416"/>
      <c r="AK120" s="416"/>
      <c r="AL120" s="416"/>
      <c r="AM120" s="416"/>
      <c r="AN120" s="417"/>
      <c r="AO120" s="416"/>
      <c r="AP120" s="416"/>
      <c r="AQ120" s="416"/>
      <c r="AR120" s="416"/>
      <c r="AS120" s="417"/>
      <c r="AT120" s="416"/>
      <c r="AU120" s="416"/>
      <c r="AV120" s="416"/>
      <c r="AW120" s="416"/>
      <c r="AX120" s="417"/>
      <c r="AY120" s="416"/>
      <c r="AZ120" s="416"/>
      <c r="BA120" s="416"/>
      <c r="BB120" s="416"/>
      <c r="BC120" s="417"/>
      <c r="BD120" s="416"/>
      <c r="BE120" s="416"/>
      <c r="BF120" s="416"/>
      <c r="BG120" s="416"/>
      <c r="BH120" s="417"/>
      <c r="BI120" s="416"/>
      <c r="BJ120" s="416"/>
      <c r="BK120" s="416"/>
      <c r="BL120" s="416"/>
      <c r="BM120" s="417"/>
      <c r="BN120" s="416"/>
      <c r="BO120" s="416"/>
      <c r="BP120" s="416"/>
      <c r="BQ120" s="416"/>
      <c r="BR120" s="417"/>
      <c r="BS120" s="416"/>
      <c r="BT120" s="416"/>
      <c r="BU120" s="416"/>
      <c r="BV120" s="416"/>
      <c r="BW120" s="417"/>
      <c r="BX120" s="416"/>
      <c r="BY120" s="416"/>
      <c r="BZ120" s="416"/>
      <c r="CA120" s="416"/>
      <c r="CB120" s="417"/>
      <c r="CC120" s="416"/>
      <c r="CD120" s="416"/>
      <c r="CE120" s="416"/>
      <c r="CF120" s="416"/>
      <c r="CG120" s="417"/>
      <c r="CH120" s="416"/>
      <c r="CI120" s="416"/>
      <c r="CJ120" s="416"/>
      <c r="CK120" s="416"/>
      <c r="CL120" s="417"/>
      <c r="CM120" s="416"/>
      <c r="CN120" s="416"/>
      <c r="CO120" s="416"/>
      <c r="CP120" s="416"/>
      <c r="CQ120" s="417"/>
      <c r="CR120" s="416"/>
      <c r="CS120" s="416"/>
      <c r="CT120" s="416"/>
      <c r="CU120" s="416"/>
      <c r="CV120" s="417"/>
      <c r="CW120" s="416"/>
      <c r="CX120" s="416"/>
      <c r="CY120" s="416"/>
      <c r="CZ120" s="416"/>
      <c r="DA120" s="417"/>
      <c r="DB120" s="416"/>
      <c r="DC120" s="416"/>
      <c r="DD120" s="416"/>
      <c r="DE120" s="416"/>
      <c r="DF120" s="417"/>
      <c r="DG120" s="416"/>
      <c r="DH120" s="416"/>
      <c r="DI120" s="416"/>
      <c r="DJ120" s="416"/>
      <c r="DK120" s="417"/>
      <c r="DL120" s="416"/>
      <c r="DM120" s="416"/>
      <c r="DN120" s="416"/>
      <c r="DO120" s="416"/>
      <c r="DP120" s="417"/>
      <c r="DQ120" s="416"/>
      <c r="DR120" s="416"/>
      <c r="DS120" s="416"/>
      <c r="DT120" s="416"/>
      <c r="DU120" s="417"/>
      <c r="DV120" s="416"/>
      <c r="DW120" s="416"/>
      <c r="DX120" s="416"/>
      <c r="DY120" s="416"/>
      <c r="DZ120" s="417"/>
      <c r="EA120" s="416"/>
      <c r="EB120" s="416"/>
      <c r="EC120" s="416"/>
      <c r="ED120" s="416"/>
      <c r="EE120" s="417"/>
      <c r="EF120" s="416"/>
      <c r="EG120" s="416"/>
      <c r="EH120" s="416"/>
      <c r="EI120" s="416"/>
      <c r="EJ120" s="417"/>
      <c r="EK120" s="416"/>
      <c r="EL120" s="416"/>
      <c r="EM120" s="416"/>
      <c r="EN120" s="416"/>
      <c r="EO120" s="301"/>
    </row>
    <row r="121" spans="4:148" ht="12.75" hidden="1" customHeight="1" x14ac:dyDescent="0.35">
      <c r="D121" s="301" t="s">
        <v>484</v>
      </c>
      <c r="E121" s="313"/>
      <c r="G121" s="416">
        <v>0</v>
      </c>
      <c r="H121" s="416"/>
      <c r="I121" s="416"/>
      <c r="J121" s="417"/>
      <c r="K121" s="416"/>
      <c r="L121" s="416">
        <f>L122+L124</f>
        <v>0</v>
      </c>
      <c r="M121" s="416"/>
      <c r="N121" s="416"/>
      <c r="O121" s="417"/>
      <c r="P121" s="416"/>
      <c r="Q121" s="416">
        <f>Q122+Q124</f>
        <v>0</v>
      </c>
      <c r="R121" s="416"/>
      <c r="S121" s="416"/>
      <c r="T121" s="417"/>
      <c r="U121" s="416"/>
      <c r="V121" s="416">
        <f>V122+V124</f>
        <v>0</v>
      </c>
      <c r="W121" s="416"/>
      <c r="X121" s="416"/>
      <c r="Y121" s="417"/>
      <c r="Z121" s="416"/>
      <c r="AA121" s="416">
        <f>AA122+AA124</f>
        <v>0</v>
      </c>
      <c r="AB121" s="416"/>
      <c r="AC121" s="416"/>
      <c r="AD121" s="417"/>
      <c r="AE121" s="416"/>
      <c r="AF121" s="416">
        <f>AF122+AF124</f>
        <v>0</v>
      </c>
      <c r="AG121" s="416"/>
      <c r="AH121" s="416"/>
      <c r="AI121" s="417"/>
      <c r="AJ121" s="416"/>
      <c r="AK121" s="416">
        <f>AK122+AK124</f>
        <v>0</v>
      </c>
      <c r="AL121" s="416"/>
      <c r="AM121" s="416"/>
      <c r="AN121" s="417"/>
      <c r="AO121" s="416"/>
      <c r="AP121" s="416">
        <f>AP122+AP124</f>
        <v>0</v>
      </c>
      <c r="AQ121" s="416"/>
      <c r="AR121" s="416"/>
      <c r="AS121" s="417"/>
      <c r="AT121" s="416"/>
      <c r="AU121" s="416">
        <f>AU122+AU124</f>
        <v>0</v>
      </c>
      <c r="AV121" s="416"/>
      <c r="AW121" s="416"/>
      <c r="AX121" s="417"/>
      <c r="AY121" s="416"/>
      <c r="AZ121" s="416">
        <f>AZ122+AZ124</f>
        <v>0</v>
      </c>
      <c r="BA121" s="416"/>
      <c r="BB121" s="416"/>
      <c r="BC121" s="417"/>
      <c r="BD121" s="416"/>
      <c r="BE121" s="416">
        <f>BE122+BE124</f>
        <v>0</v>
      </c>
      <c r="BF121" s="416"/>
      <c r="BG121" s="416"/>
      <c r="BH121" s="417"/>
      <c r="BI121" s="416"/>
      <c r="BJ121" s="416">
        <f>BJ122+BJ124</f>
        <v>0</v>
      </c>
      <c r="BK121" s="416"/>
      <c r="BL121" s="416"/>
      <c r="BM121" s="417"/>
      <c r="BN121" s="416"/>
      <c r="BO121" s="416">
        <f>BO122+BO124</f>
        <v>0</v>
      </c>
      <c r="BP121" s="416"/>
      <c r="BQ121" s="416"/>
      <c r="BR121" s="417"/>
      <c r="BS121" s="416"/>
      <c r="BT121" s="416">
        <f>SUM(BT122:BT124)</f>
        <v>0</v>
      </c>
      <c r="BU121" s="416"/>
      <c r="BV121" s="416"/>
      <c r="BW121" s="417"/>
      <c r="BX121" s="416"/>
      <c r="BY121" s="416">
        <f>SUM(BY122:BY124)</f>
        <v>0</v>
      </c>
      <c r="BZ121" s="416"/>
      <c r="CA121" s="416"/>
      <c r="CB121" s="417"/>
      <c r="CC121" s="416"/>
      <c r="CD121" s="416">
        <f>CD122+CD124</f>
        <v>0</v>
      </c>
      <c r="CE121" s="416"/>
      <c r="CF121" s="416"/>
      <c r="CG121" s="417"/>
      <c r="CH121" s="416"/>
      <c r="CI121" s="416">
        <f>CI122+CI124</f>
        <v>0</v>
      </c>
      <c r="CJ121" s="416"/>
      <c r="CK121" s="416"/>
      <c r="CL121" s="417"/>
      <c r="CM121" s="416"/>
      <c r="CN121" s="416">
        <f>CN122+CN124</f>
        <v>0</v>
      </c>
      <c r="CO121" s="416"/>
      <c r="CP121" s="416"/>
      <c r="CQ121" s="417"/>
      <c r="CR121" s="416"/>
      <c r="CS121" s="416">
        <f>CS122+CS124</f>
        <v>0</v>
      </c>
      <c r="CT121" s="416"/>
      <c r="CU121" s="416"/>
      <c r="CV121" s="417"/>
      <c r="CW121" s="416"/>
      <c r="CX121" s="416">
        <f>CX122+CX124</f>
        <v>0</v>
      </c>
      <c r="CY121" s="416"/>
      <c r="CZ121" s="416"/>
      <c r="DA121" s="417"/>
      <c r="DB121" s="416"/>
      <c r="DC121" s="416">
        <f>DC122+DC124</f>
        <v>0</v>
      </c>
      <c r="DD121" s="416"/>
      <c r="DE121" s="416"/>
      <c r="DF121" s="417"/>
      <c r="DG121" s="416"/>
      <c r="DH121" s="416">
        <f>DH122+DH124</f>
        <v>0</v>
      </c>
      <c r="DI121" s="416"/>
      <c r="DJ121" s="416"/>
      <c r="DK121" s="417"/>
      <c r="DL121" s="416"/>
      <c r="DM121" s="416">
        <f>DM122+DM124</f>
        <v>0</v>
      </c>
      <c r="DN121" s="416"/>
      <c r="DO121" s="416"/>
      <c r="DP121" s="417"/>
      <c r="DQ121" s="416"/>
      <c r="DR121" s="416">
        <f>DR122+DR124</f>
        <v>0</v>
      </c>
      <c r="DS121" s="416"/>
      <c r="DT121" s="416"/>
      <c r="DU121" s="417"/>
      <c r="DV121" s="416"/>
      <c r="DW121" s="416">
        <f>DW122+DW124</f>
        <v>0</v>
      </c>
      <c r="DX121" s="416"/>
      <c r="DY121" s="416"/>
      <c r="DZ121" s="417"/>
      <c r="EA121" s="416"/>
      <c r="EB121" s="416">
        <f>EB122+EB124</f>
        <v>0</v>
      </c>
      <c r="EC121" s="416"/>
      <c r="ED121" s="416"/>
      <c r="EE121" s="417"/>
      <c r="EF121" s="416"/>
      <c r="EG121" s="416">
        <f>EG122+EG124</f>
        <v>0</v>
      </c>
      <c r="EH121" s="416"/>
      <c r="EI121" s="416"/>
      <c r="EJ121" s="417"/>
      <c r="EK121" s="416"/>
      <c r="EL121" s="416">
        <f>SUM(EL122:EL124)</f>
        <v>0</v>
      </c>
      <c r="EM121" s="416"/>
      <c r="EN121" s="416"/>
      <c r="EO121" s="301"/>
    </row>
    <row r="122" spans="4:148" ht="12.75" hidden="1" customHeight="1" x14ac:dyDescent="0.35">
      <c r="D122" s="301" t="s">
        <v>338</v>
      </c>
      <c r="E122" s="313"/>
      <c r="F122" s="320"/>
      <c r="G122" s="414">
        <v>0</v>
      </c>
      <c r="H122" s="415"/>
      <c r="I122" s="416"/>
      <c r="J122" s="417"/>
      <c r="K122" s="418"/>
      <c r="L122" s="414">
        <v>0</v>
      </c>
      <c r="M122" s="415"/>
      <c r="N122" s="416"/>
      <c r="O122" s="417"/>
      <c r="P122" s="418"/>
      <c r="Q122" s="414">
        <v>0</v>
      </c>
      <c r="R122" s="415"/>
      <c r="S122" s="416"/>
      <c r="T122" s="417"/>
      <c r="U122" s="418"/>
      <c r="V122" s="414">
        <v>0</v>
      </c>
      <c r="W122" s="415"/>
      <c r="X122" s="416"/>
      <c r="Y122" s="417"/>
      <c r="Z122" s="418"/>
      <c r="AA122" s="414">
        <v>0</v>
      </c>
      <c r="AB122" s="415"/>
      <c r="AC122" s="416"/>
      <c r="AD122" s="417"/>
      <c r="AE122" s="418"/>
      <c r="AF122" s="414">
        <v>0</v>
      </c>
      <c r="AG122" s="415"/>
      <c r="AH122" s="416"/>
      <c r="AI122" s="417"/>
      <c r="AJ122" s="418"/>
      <c r="AK122" s="414">
        <v>0</v>
      </c>
      <c r="AL122" s="415"/>
      <c r="AM122" s="416"/>
      <c r="AN122" s="417"/>
      <c r="AO122" s="418"/>
      <c r="AP122" s="414">
        <v>0</v>
      </c>
      <c r="AQ122" s="415"/>
      <c r="AR122" s="416"/>
      <c r="AS122" s="417"/>
      <c r="AT122" s="418"/>
      <c r="AU122" s="414">
        <v>0</v>
      </c>
      <c r="AV122" s="415"/>
      <c r="AW122" s="416"/>
      <c r="AX122" s="417"/>
      <c r="AY122" s="418"/>
      <c r="AZ122" s="414">
        <v>0</v>
      </c>
      <c r="BA122" s="415"/>
      <c r="BB122" s="416"/>
      <c r="BC122" s="417"/>
      <c r="BD122" s="418"/>
      <c r="BE122" s="414">
        <v>0</v>
      </c>
      <c r="BF122" s="415"/>
      <c r="BG122" s="416"/>
      <c r="BH122" s="417"/>
      <c r="BI122" s="418"/>
      <c r="BJ122" s="414">
        <v>0</v>
      </c>
      <c r="BK122" s="415"/>
      <c r="BL122" s="416"/>
      <c r="BM122" s="417"/>
      <c r="BN122" s="418"/>
      <c r="BO122" s="414">
        <v>0</v>
      </c>
      <c r="BP122" s="415"/>
      <c r="BQ122" s="416"/>
      <c r="BR122" s="417"/>
      <c r="BS122" s="418"/>
      <c r="BT122" s="414">
        <f>SUM(L122:BO122)</f>
        <v>0</v>
      </c>
      <c r="BU122" s="415"/>
      <c r="BV122" s="416"/>
      <c r="BW122" s="417"/>
      <c r="BX122" s="418"/>
      <c r="BY122" s="414">
        <v>0</v>
      </c>
      <c r="BZ122" s="415"/>
      <c r="CA122" s="416"/>
      <c r="CB122" s="417"/>
      <c r="CC122" s="418"/>
      <c r="CD122" s="414">
        <v>0</v>
      </c>
      <c r="CE122" s="415"/>
      <c r="CF122" s="416"/>
      <c r="CG122" s="417"/>
      <c r="CH122" s="418"/>
      <c r="CI122" s="414">
        <v>0</v>
      </c>
      <c r="CJ122" s="415"/>
      <c r="CK122" s="416"/>
      <c r="CL122" s="417"/>
      <c r="CM122" s="418"/>
      <c r="CN122" s="414">
        <v>0</v>
      </c>
      <c r="CO122" s="415"/>
      <c r="CP122" s="416"/>
      <c r="CQ122" s="417"/>
      <c r="CR122" s="418"/>
      <c r="CS122" s="414">
        <v>0</v>
      </c>
      <c r="CT122" s="415"/>
      <c r="CU122" s="416"/>
      <c r="CV122" s="417"/>
      <c r="CW122" s="418"/>
      <c r="CX122" s="414">
        <v>0</v>
      </c>
      <c r="CY122" s="415"/>
      <c r="CZ122" s="416"/>
      <c r="DA122" s="417"/>
      <c r="DB122" s="418"/>
      <c r="DC122" s="414">
        <v>0</v>
      </c>
      <c r="DD122" s="415"/>
      <c r="DE122" s="416"/>
      <c r="DF122" s="417"/>
      <c r="DG122" s="418"/>
      <c r="DH122" s="414">
        <v>0</v>
      </c>
      <c r="DI122" s="415"/>
      <c r="DJ122" s="416"/>
      <c r="DK122" s="417"/>
      <c r="DL122" s="418"/>
      <c r="DM122" s="414">
        <v>0</v>
      </c>
      <c r="DN122" s="415"/>
      <c r="DO122" s="416"/>
      <c r="DP122" s="417"/>
      <c r="DQ122" s="418"/>
      <c r="DR122" s="414">
        <v>0</v>
      </c>
      <c r="DS122" s="415"/>
      <c r="DT122" s="416"/>
      <c r="DU122" s="417"/>
      <c r="DV122" s="418"/>
      <c r="DW122" s="414">
        <v>0</v>
      </c>
      <c r="DX122" s="415"/>
      <c r="DY122" s="416"/>
      <c r="DZ122" s="417"/>
      <c r="EA122" s="418"/>
      <c r="EB122" s="414">
        <v>0</v>
      </c>
      <c r="EC122" s="415"/>
      <c r="ED122" s="416"/>
      <c r="EE122" s="417"/>
      <c r="EF122" s="418"/>
      <c r="EG122" s="414">
        <v>0</v>
      </c>
      <c r="EH122" s="415"/>
      <c r="EI122" s="416"/>
      <c r="EJ122" s="417"/>
      <c r="EK122" s="418"/>
      <c r="EL122" s="414">
        <f>SUM(CD122:DW122)</f>
        <v>0</v>
      </c>
      <c r="EM122" s="415"/>
      <c r="EN122" s="416"/>
      <c r="EO122" s="301"/>
    </row>
    <row r="123" spans="4:148" ht="12.75" hidden="1" customHeight="1" x14ac:dyDescent="0.35">
      <c r="D123" s="301" t="s">
        <v>341</v>
      </c>
      <c r="E123" s="313"/>
      <c r="F123" s="313"/>
      <c r="G123" s="416">
        <v>0</v>
      </c>
      <c r="H123" s="420"/>
      <c r="I123" s="416"/>
      <c r="J123" s="417"/>
      <c r="K123" s="417"/>
      <c r="L123" s="416">
        <v>0</v>
      </c>
      <c r="M123" s="420"/>
      <c r="N123" s="416"/>
      <c r="O123" s="417"/>
      <c r="P123" s="417"/>
      <c r="Q123" s="416">
        <v>0</v>
      </c>
      <c r="R123" s="420"/>
      <c r="S123" s="416"/>
      <c r="T123" s="417"/>
      <c r="U123" s="417"/>
      <c r="V123" s="416">
        <v>0</v>
      </c>
      <c r="W123" s="420"/>
      <c r="X123" s="416"/>
      <c r="Y123" s="417"/>
      <c r="Z123" s="417"/>
      <c r="AA123" s="416">
        <v>0</v>
      </c>
      <c r="AB123" s="420"/>
      <c r="AC123" s="416"/>
      <c r="AD123" s="417"/>
      <c r="AE123" s="417"/>
      <c r="AF123" s="416">
        <v>0</v>
      </c>
      <c r="AG123" s="420"/>
      <c r="AH123" s="416"/>
      <c r="AI123" s="417"/>
      <c r="AJ123" s="417"/>
      <c r="AK123" s="416">
        <v>0</v>
      </c>
      <c r="AL123" s="420"/>
      <c r="AM123" s="416"/>
      <c r="AN123" s="417"/>
      <c r="AO123" s="417"/>
      <c r="AP123" s="416">
        <v>0</v>
      </c>
      <c r="AQ123" s="420"/>
      <c r="AR123" s="416"/>
      <c r="AS123" s="417"/>
      <c r="AT123" s="417"/>
      <c r="AU123" s="416">
        <v>0</v>
      </c>
      <c r="AV123" s="420"/>
      <c r="AW123" s="416"/>
      <c r="AX123" s="417"/>
      <c r="AY123" s="417"/>
      <c r="AZ123" s="416">
        <v>0</v>
      </c>
      <c r="BA123" s="420"/>
      <c r="BB123" s="416"/>
      <c r="BC123" s="417"/>
      <c r="BD123" s="417"/>
      <c r="BE123" s="416">
        <v>0</v>
      </c>
      <c r="BF123" s="420"/>
      <c r="BG123" s="416"/>
      <c r="BH123" s="417"/>
      <c r="BI123" s="417"/>
      <c r="BJ123" s="416">
        <v>0</v>
      </c>
      <c r="BK123" s="420"/>
      <c r="BL123" s="416"/>
      <c r="BM123" s="417"/>
      <c r="BN123" s="417"/>
      <c r="BO123" s="416">
        <v>0</v>
      </c>
      <c r="BP123" s="420"/>
      <c r="BQ123" s="416"/>
      <c r="BR123" s="417"/>
      <c r="BS123" s="417"/>
      <c r="BT123" s="416">
        <f>SUM(L123:BO123)</f>
        <v>0</v>
      </c>
      <c r="BU123" s="420"/>
      <c r="BV123" s="416"/>
      <c r="BW123" s="417"/>
      <c r="BX123" s="417"/>
      <c r="BY123" s="416">
        <v>0</v>
      </c>
      <c r="BZ123" s="420"/>
      <c r="CA123" s="416"/>
      <c r="CB123" s="417"/>
      <c r="CC123" s="417"/>
      <c r="CD123" s="416">
        <v>0</v>
      </c>
      <c r="CE123" s="420"/>
      <c r="CF123" s="416"/>
      <c r="CG123" s="417"/>
      <c r="CH123" s="417"/>
      <c r="CI123" s="416">
        <v>0</v>
      </c>
      <c r="CJ123" s="420"/>
      <c r="CK123" s="416"/>
      <c r="CL123" s="417"/>
      <c r="CM123" s="417"/>
      <c r="CN123" s="416">
        <v>0</v>
      </c>
      <c r="CO123" s="420"/>
      <c r="CP123" s="416"/>
      <c r="CQ123" s="417"/>
      <c r="CR123" s="417"/>
      <c r="CS123" s="416">
        <v>0</v>
      </c>
      <c r="CT123" s="420"/>
      <c r="CU123" s="416"/>
      <c r="CV123" s="417"/>
      <c r="CW123" s="417"/>
      <c r="CX123" s="416">
        <v>0</v>
      </c>
      <c r="CY123" s="420"/>
      <c r="CZ123" s="416"/>
      <c r="DA123" s="417"/>
      <c r="DB123" s="417"/>
      <c r="DC123" s="416">
        <v>0</v>
      </c>
      <c r="DD123" s="420"/>
      <c r="DE123" s="416"/>
      <c r="DF123" s="417"/>
      <c r="DG123" s="417"/>
      <c r="DH123" s="416">
        <v>0</v>
      </c>
      <c r="DI123" s="420"/>
      <c r="DJ123" s="416"/>
      <c r="DK123" s="417"/>
      <c r="DL123" s="417"/>
      <c r="DM123" s="416">
        <v>0</v>
      </c>
      <c r="DN123" s="420"/>
      <c r="DO123" s="416"/>
      <c r="DP123" s="417"/>
      <c r="DQ123" s="417"/>
      <c r="DR123" s="416">
        <v>0</v>
      </c>
      <c r="DS123" s="420"/>
      <c r="DT123" s="416"/>
      <c r="DU123" s="417"/>
      <c r="DV123" s="417"/>
      <c r="DW123" s="416">
        <v>0</v>
      </c>
      <c r="DX123" s="420"/>
      <c r="DY123" s="416"/>
      <c r="DZ123" s="417"/>
      <c r="EA123" s="417"/>
      <c r="EB123" s="416">
        <v>0</v>
      </c>
      <c r="EC123" s="420"/>
      <c r="ED123" s="416"/>
      <c r="EE123" s="417"/>
      <c r="EF123" s="417"/>
      <c r="EG123" s="416">
        <v>0</v>
      </c>
      <c r="EH123" s="420"/>
      <c r="EI123" s="416"/>
      <c r="EJ123" s="417"/>
      <c r="EK123" s="417"/>
      <c r="EL123" s="416">
        <f>SUM(CD123:DW123)</f>
        <v>0</v>
      </c>
      <c r="EM123" s="420"/>
      <c r="EN123" s="416"/>
      <c r="EO123" s="301"/>
    </row>
    <row r="124" spans="4:148" ht="12.75" hidden="1" customHeight="1" x14ac:dyDescent="0.35">
      <c r="D124" s="301" t="s">
        <v>358</v>
      </c>
      <c r="E124" s="313"/>
      <c r="F124" s="337"/>
      <c r="G124" s="428">
        <v>0</v>
      </c>
      <c r="H124" s="429"/>
      <c r="I124" s="416"/>
      <c r="J124" s="417"/>
      <c r="K124" s="430"/>
      <c r="L124" s="428">
        <v>0</v>
      </c>
      <c r="M124" s="429"/>
      <c r="N124" s="416"/>
      <c r="O124" s="417"/>
      <c r="P124" s="430"/>
      <c r="Q124" s="428">
        <v>0</v>
      </c>
      <c r="R124" s="429"/>
      <c r="S124" s="416"/>
      <c r="T124" s="417"/>
      <c r="U124" s="430"/>
      <c r="V124" s="428">
        <v>0</v>
      </c>
      <c r="W124" s="429"/>
      <c r="X124" s="416"/>
      <c r="Y124" s="417"/>
      <c r="Z124" s="430"/>
      <c r="AA124" s="428">
        <v>0</v>
      </c>
      <c r="AB124" s="429"/>
      <c r="AC124" s="416"/>
      <c r="AD124" s="417"/>
      <c r="AE124" s="430"/>
      <c r="AF124" s="428">
        <v>0</v>
      </c>
      <c r="AG124" s="429"/>
      <c r="AH124" s="416"/>
      <c r="AI124" s="417"/>
      <c r="AJ124" s="430"/>
      <c r="AK124" s="428">
        <v>0</v>
      </c>
      <c r="AL124" s="429"/>
      <c r="AM124" s="416"/>
      <c r="AN124" s="417"/>
      <c r="AO124" s="430"/>
      <c r="AP124" s="428">
        <v>0</v>
      </c>
      <c r="AQ124" s="429"/>
      <c r="AR124" s="416"/>
      <c r="AS124" s="417"/>
      <c r="AT124" s="430"/>
      <c r="AU124" s="428">
        <v>0</v>
      </c>
      <c r="AV124" s="429"/>
      <c r="AW124" s="416"/>
      <c r="AX124" s="417"/>
      <c r="AY124" s="430"/>
      <c r="AZ124" s="428">
        <v>0</v>
      </c>
      <c r="BA124" s="429"/>
      <c r="BB124" s="416"/>
      <c r="BC124" s="417"/>
      <c r="BD124" s="430"/>
      <c r="BE124" s="428">
        <v>0</v>
      </c>
      <c r="BF124" s="429"/>
      <c r="BG124" s="416"/>
      <c r="BH124" s="417"/>
      <c r="BI124" s="430"/>
      <c r="BJ124" s="428">
        <v>0</v>
      </c>
      <c r="BK124" s="429"/>
      <c r="BL124" s="416"/>
      <c r="BM124" s="417"/>
      <c r="BN124" s="430"/>
      <c r="BO124" s="428">
        <v>0</v>
      </c>
      <c r="BP124" s="429"/>
      <c r="BQ124" s="416"/>
      <c r="BR124" s="417"/>
      <c r="BS124" s="430"/>
      <c r="BT124" s="428">
        <f>SUM(L124:BO124)</f>
        <v>0</v>
      </c>
      <c r="BU124" s="429"/>
      <c r="BV124" s="416"/>
      <c r="BW124" s="417"/>
      <c r="BX124" s="430"/>
      <c r="BY124" s="428">
        <v>0</v>
      </c>
      <c r="BZ124" s="429"/>
      <c r="CA124" s="416"/>
      <c r="CB124" s="417"/>
      <c r="CC124" s="430"/>
      <c r="CD124" s="428">
        <v>0</v>
      </c>
      <c r="CE124" s="429"/>
      <c r="CF124" s="416"/>
      <c r="CG124" s="417"/>
      <c r="CH124" s="430"/>
      <c r="CI124" s="428">
        <v>0</v>
      </c>
      <c r="CJ124" s="429"/>
      <c r="CK124" s="416"/>
      <c r="CL124" s="417"/>
      <c r="CM124" s="430"/>
      <c r="CN124" s="428">
        <v>0</v>
      </c>
      <c r="CO124" s="429"/>
      <c r="CP124" s="416"/>
      <c r="CQ124" s="417"/>
      <c r="CR124" s="430"/>
      <c r="CS124" s="428">
        <v>0</v>
      </c>
      <c r="CT124" s="429"/>
      <c r="CU124" s="416"/>
      <c r="CV124" s="417"/>
      <c r="CW124" s="430"/>
      <c r="CX124" s="428">
        <v>0</v>
      </c>
      <c r="CY124" s="429"/>
      <c r="CZ124" s="416"/>
      <c r="DA124" s="417"/>
      <c r="DB124" s="430"/>
      <c r="DC124" s="428">
        <v>0</v>
      </c>
      <c r="DD124" s="429"/>
      <c r="DE124" s="416"/>
      <c r="DF124" s="417"/>
      <c r="DG124" s="430"/>
      <c r="DH124" s="428">
        <v>0</v>
      </c>
      <c r="DI124" s="429"/>
      <c r="DJ124" s="416"/>
      <c r="DK124" s="417"/>
      <c r="DL124" s="430"/>
      <c r="DM124" s="428">
        <v>0</v>
      </c>
      <c r="DN124" s="429"/>
      <c r="DO124" s="416"/>
      <c r="DP124" s="417"/>
      <c r="DQ124" s="430"/>
      <c r="DR124" s="428">
        <v>0</v>
      </c>
      <c r="DS124" s="429"/>
      <c r="DT124" s="416"/>
      <c r="DU124" s="417"/>
      <c r="DV124" s="430"/>
      <c r="DW124" s="428">
        <v>0</v>
      </c>
      <c r="DX124" s="429"/>
      <c r="DY124" s="416"/>
      <c r="DZ124" s="417"/>
      <c r="EA124" s="430"/>
      <c r="EB124" s="428">
        <v>0</v>
      </c>
      <c r="EC124" s="429"/>
      <c r="ED124" s="416"/>
      <c r="EE124" s="417"/>
      <c r="EF124" s="430"/>
      <c r="EG124" s="428">
        <v>0</v>
      </c>
      <c r="EH124" s="429"/>
      <c r="EI124" s="416"/>
      <c r="EJ124" s="417"/>
      <c r="EK124" s="430"/>
      <c r="EL124" s="428">
        <f>SUM(CD124:DW124)</f>
        <v>0</v>
      </c>
      <c r="EM124" s="429"/>
      <c r="EN124" s="416"/>
      <c r="EO124" s="301"/>
    </row>
    <row r="125" spans="4:148" ht="12.75" customHeight="1" x14ac:dyDescent="0.35">
      <c r="D125" s="301"/>
      <c r="E125" s="313"/>
      <c r="G125" s="416"/>
      <c r="H125" s="416"/>
      <c r="I125" s="416"/>
      <c r="J125" s="417"/>
      <c r="K125" s="416"/>
      <c r="L125" s="416"/>
      <c r="M125" s="416"/>
      <c r="N125" s="416"/>
      <c r="O125" s="417"/>
      <c r="P125" s="416"/>
      <c r="Q125" s="416"/>
      <c r="R125" s="416"/>
      <c r="S125" s="416"/>
      <c r="T125" s="417"/>
      <c r="U125" s="416"/>
      <c r="V125" s="416"/>
      <c r="W125" s="416"/>
      <c r="X125" s="416"/>
      <c r="Y125" s="417"/>
      <c r="Z125" s="416"/>
      <c r="AA125" s="416"/>
      <c r="AB125" s="416"/>
      <c r="AC125" s="416"/>
      <c r="AD125" s="417"/>
      <c r="AE125" s="416"/>
      <c r="AF125" s="416"/>
      <c r="AG125" s="416"/>
      <c r="AH125" s="416"/>
      <c r="AI125" s="417"/>
      <c r="AJ125" s="416"/>
      <c r="AK125" s="416"/>
      <c r="AL125" s="416"/>
      <c r="AM125" s="416"/>
      <c r="AN125" s="417"/>
      <c r="AO125" s="416"/>
      <c r="AP125" s="416"/>
      <c r="AQ125" s="416"/>
      <c r="AR125" s="416"/>
      <c r="AS125" s="417"/>
      <c r="AT125" s="416"/>
      <c r="AU125" s="416"/>
      <c r="AV125" s="416"/>
      <c r="AW125" s="416"/>
      <c r="AX125" s="417"/>
      <c r="AY125" s="416"/>
      <c r="AZ125" s="416"/>
      <c r="BA125" s="416"/>
      <c r="BB125" s="416"/>
      <c r="BC125" s="417"/>
      <c r="BD125" s="416"/>
      <c r="BE125" s="416"/>
      <c r="BF125" s="416"/>
      <c r="BG125" s="416"/>
      <c r="BH125" s="417"/>
      <c r="BI125" s="416"/>
      <c r="BJ125" s="416"/>
      <c r="BK125" s="416"/>
      <c r="BL125" s="416"/>
      <c r="BM125" s="417"/>
      <c r="BN125" s="416"/>
      <c r="BO125" s="416"/>
      <c r="BP125" s="416"/>
      <c r="BQ125" s="416"/>
      <c r="BR125" s="417"/>
      <c r="BS125" s="416"/>
      <c r="BT125" s="416"/>
      <c r="BU125" s="416"/>
      <c r="BV125" s="416"/>
      <c r="BW125" s="417"/>
      <c r="BX125" s="416"/>
      <c r="BY125" s="416"/>
      <c r="BZ125" s="416"/>
      <c r="CA125" s="416"/>
      <c r="CB125" s="417"/>
      <c r="CC125" s="416"/>
      <c r="CD125" s="416"/>
      <c r="CE125" s="416"/>
      <c r="CF125" s="416"/>
      <c r="CG125" s="417"/>
      <c r="CH125" s="416"/>
      <c r="CI125" s="416"/>
      <c r="CJ125" s="416"/>
      <c r="CK125" s="416"/>
      <c r="CL125" s="417"/>
      <c r="CM125" s="416"/>
      <c r="CN125" s="416"/>
      <c r="CO125" s="416"/>
      <c r="CP125" s="416"/>
      <c r="CQ125" s="417"/>
      <c r="CR125" s="416"/>
      <c r="CS125" s="416"/>
      <c r="CT125" s="416"/>
      <c r="CU125" s="416"/>
      <c r="CV125" s="417"/>
      <c r="CW125" s="416"/>
      <c r="CX125" s="416"/>
      <c r="CY125" s="416"/>
      <c r="CZ125" s="416"/>
      <c r="DA125" s="417"/>
      <c r="DB125" s="416"/>
      <c r="DC125" s="416"/>
      <c r="DD125" s="416"/>
      <c r="DE125" s="416"/>
      <c r="DF125" s="417"/>
      <c r="DG125" s="416"/>
      <c r="DH125" s="416"/>
      <c r="DI125" s="416"/>
      <c r="DJ125" s="416"/>
      <c r="DK125" s="417"/>
      <c r="DL125" s="416"/>
      <c r="DM125" s="416"/>
      <c r="DN125" s="416"/>
      <c r="DO125" s="416"/>
      <c r="DP125" s="417"/>
      <c r="DQ125" s="416"/>
      <c r="DR125" s="416"/>
      <c r="DS125" s="416"/>
      <c r="DT125" s="416"/>
      <c r="DU125" s="417"/>
      <c r="DV125" s="416"/>
      <c r="DW125" s="416"/>
      <c r="DX125" s="416"/>
      <c r="DY125" s="416"/>
      <c r="DZ125" s="417"/>
      <c r="EA125" s="416"/>
      <c r="EB125" s="416"/>
      <c r="EC125" s="416"/>
      <c r="ED125" s="416"/>
      <c r="EE125" s="417"/>
      <c r="EF125" s="416"/>
      <c r="EG125" s="416"/>
      <c r="EH125" s="416"/>
      <c r="EI125" s="416"/>
      <c r="EJ125" s="417"/>
      <c r="EK125" s="416"/>
      <c r="EL125" s="416"/>
      <c r="EM125" s="416"/>
      <c r="EN125" s="416"/>
      <c r="EO125" s="301"/>
    </row>
    <row r="126" spans="4:148" s="290" customFormat="1" ht="12.75" hidden="1" customHeight="1" x14ac:dyDescent="0.35">
      <c r="D126" s="314" t="s">
        <v>485</v>
      </c>
      <c r="E126" s="316"/>
      <c r="G126" s="412">
        <f>SUM(G127:G129)</f>
        <v>0</v>
      </c>
      <c r="H126" s="412"/>
      <c r="I126" s="412"/>
      <c r="J126" s="413"/>
      <c r="K126" s="412"/>
      <c r="L126" s="412">
        <f>SUM(L127:L129)</f>
        <v>0</v>
      </c>
      <c r="M126" s="412"/>
      <c r="N126" s="412"/>
      <c r="O126" s="413"/>
      <c r="P126" s="412"/>
      <c r="Q126" s="412">
        <f>SUM(Q127:Q129)</f>
        <v>0</v>
      </c>
      <c r="R126" s="412"/>
      <c r="S126" s="412"/>
      <c r="T126" s="413"/>
      <c r="U126" s="412"/>
      <c r="V126" s="412">
        <f>SUM(V127:V129)</f>
        <v>0</v>
      </c>
      <c r="W126" s="412"/>
      <c r="X126" s="412"/>
      <c r="Y126" s="413"/>
      <c r="Z126" s="412"/>
      <c r="AA126" s="412">
        <f>SUM(AA127:AA129)</f>
        <v>0</v>
      </c>
      <c r="AB126" s="412"/>
      <c r="AC126" s="412"/>
      <c r="AD126" s="413"/>
      <c r="AE126" s="412"/>
      <c r="AF126" s="412">
        <f>SUM(AF127:AF129)</f>
        <v>0</v>
      </c>
      <c r="AG126" s="412"/>
      <c r="AH126" s="412"/>
      <c r="AI126" s="413"/>
      <c r="AJ126" s="412"/>
      <c r="AK126" s="412">
        <f>SUM(AK127:AK129)</f>
        <v>0</v>
      </c>
      <c r="AL126" s="412"/>
      <c r="AM126" s="412"/>
      <c r="AN126" s="413"/>
      <c r="AO126" s="412"/>
      <c r="AP126" s="412">
        <f>SUM(AP127:AP129)</f>
        <v>0</v>
      </c>
      <c r="AQ126" s="412"/>
      <c r="AR126" s="412"/>
      <c r="AS126" s="413"/>
      <c r="AT126" s="412"/>
      <c r="AU126" s="412">
        <f>SUM(AU127:AU129)</f>
        <v>0</v>
      </c>
      <c r="AV126" s="412"/>
      <c r="AW126" s="412"/>
      <c r="AX126" s="413"/>
      <c r="AY126" s="412"/>
      <c r="AZ126" s="412">
        <f>SUM(AZ127:AZ129)</f>
        <v>0</v>
      </c>
      <c r="BA126" s="412"/>
      <c r="BB126" s="412"/>
      <c r="BC126" s="413"/>
      <c r="BD126" s="412"/>
      <c r="BE126" s="412">
        <f>SUM(BE127:BE129)</f>
        <v>0</v>
      </c>
      <c r="BF126" s="412"/>
      <c r="BG126" s="412"/>
      <c r="BH126" s="413"/>
      <c r="BI126" s="412"/>
      <c r="BJ126" s="412">
        <f>SUM(BJ127:BJ129)</f>
        <v>0</v>
      </c>
      <c r="BK126" s="412"/>
      <c r="BL126" s="412"/>
      <c r="BM126" s="413"/>
      <c r="BN126" s="412"/>
      <c r="BO126" s="412">
        <f>SUM(BO127:BO129)</f>
        <v>0</v>
      </c>
      <c r="BP126" s="412"/>
      <c r="BQ126" s="412"/>
      <c r="BR126" s="413"/>
      <c r="BS126" s="412"/>
      <c r="BT126" s="412">
        <f>SUM(BT127:BT129)</f>
        <v>0</v>
      </c>
      <c r="BU126" s="412"/>
      <c r="BV126" s="412"/>
      <c r="BW126" s="413"/>
      <c r="BX126" s="412"/>
      <c r="BY126" s="412">
        <f>SUM(BY127:BY129)</f>
        <v>0</v>
      </c>
      <c r="BZ126" s="412"/>
      <c r="CA126" s="412"/>
      <c r="CB126" s="413"/>
      <c r="CC126" s="412"/>
      <c r="CD126" s="412">
        <f>SUM(CD127:CD129)</f>
        <v>0</v>
      </c>
      <c r="CE126" s="412"/>
      <c r="CF126" s="412"/>
      <c r="CG126" s="413"/>
      <c r="CH126" s="412"/>
      <c r="CI126" s="412">
        <f>SUM(CI127:CI129)</f>
        <v>0</v>
      </c>
      <c r="CJ126" s="412"/>
      <c r="CK126" s="412"/>
      <c r="CL126" s="413"/>
      <c r="CM126" s="412"/>
      <c r="CN126" s="412">
        <f>SUM(CN127:CN129)</f>
        <v>0</v>
      </c>
      <c r="CO126" s="412"/>
      <c r="CP126" s="412"/>
      <c r="CQ126" s="413"/>
      <c r="CR126" s="412"/>
      <c r="CS126" s="412">
        <f>SUM(CS127:CS129)</f>
        <v>0</v>
      </c>
      <c r="CT126" s="412"/>
      <c r="CU126" s="412"/>
      <c r="CV126" s="413"/>
      <c r="CW126" s="412"/>
      <c r="CX126" s="412">
        <f>SUM(CX127:CX129)</f>
        <v>0</v>
      </c>
      <c r="CY126" s="412"/>
      <c r="CZ126" s="412"/>
      <c r="DA126" s="413"/>
      <c r="DB126" s="412"/>
      <c r="DC126" s="412">
        <f>SUM(DC127:DC129)</f>
        <v>0</v>
      </c>
      <c r="DD126" s="412"/>
      <c r="DE126" s="412"/>
      <c r="DF126" s="413"/>
      <c r="DG126" s="412"/>
      <c r="DH126" s="412">
        <f>SUM(DH127:DH129)</f>
        <v>0</v>
      </c>
      <c r="DI126" s="412"/>
      <c r="DJ126" s="412"/>
      <c r="DK126" s="413"/>
      <c r="DL126" s="412"/>
      <c r="DM126" s="412">
        <f>SUM(DM127:DM129)</f>
        <v>0</v>
      </c>
      <c r="DN126" s="412"/>
      <c r="DO126" s="412"/>
      <c r="DP126" s="413"/>
      <c r="DQ126" s="412"/>
      <c r="DR126" s="412">
        <f>SUM(DR127:DR129)</f>
        <v>0</v>
      </c>
      <c r="DS126" s="412"/>
      <c r="DT126" s="412"/>
      <c r="DU126" s="413"/>
      <c r="DV126" s="412"/>
      <c r="DW126" s="412">
        <f>SUM(DW127:DW129)</f>
        <v>0</v>
      </c>
      <c r="DX126" s="412"/>
      <c r="DY126" s="412"/>
      <c r="DZ126" s="413"/>
      <c r="EA126" s="412"/>
      <c r="EB126" s="412">
        <f>SUM(EB127:EB129)</f>
        <v>0</v>
      </c>
      <c r="EC126" s="412"/>
      <c r="ED126" s="412"/>
      <c r="EE126" s="413"/>
      <c r="EF126" s="412"/>
      <c r="EG126" s="412">
        <f>SUM(EG127:EG129)</f>
        <v>0</v>
      </c>
      <c r="EH126" s="412"/>
      <c r="EI126" s="412"/>
      <c r="EJ126" s="413"/>
      <c r="EK126" s="412"/>
      <c r="EL126" s="412">
        <f>SUM(EL127:EL129)</f>
        <v>0</v>
      </c>
      <c r="EM126" s="412"/>
      <c r="EN126" s="412"/>
      <c r="EO126" s="314"/>
      <c r="EQ126" s="289"/>
      <c r="ER126" s="289"/>
    </row>
    <row r="127" spans="4:148" ht="12.75" hidden="1" customHeight="1" x14ac:dyDescent="0.35">
      <c r="D127" s="301" t="s">
        <v>338</v>
      </c>
      <c r="E127" s="313"/>
      <c r="F127" s="320"/>
      <c r="G127" s="414">
        <v>0</v>
      </c>
      <c r="H127" s="415"/>
      <c r="I127" s="416"/>
      <c r="J127" s="417"/>
      <c r="K127" s="418"/>
      <c r="L127" s="414">
        <f>L132</f>
        <v>0</v>
      </c>
      <c r="M127" s="415"/>
      <c r="N127" s="416"/>
      <c r="O127" s="417"/>
      <c r="P127" s="418"/>
      <c r="Q127" s="414">
        <f>Q132</f>
        <v>0</v>
      </c>
      <c r="R127" s="415"/>
      <c r="S127" s="416"/>
      <c r="T127" s="417"/>
      <c r="U127" s="418"/>
      <c r="V127" s="414">
        <f>V132</f>
        <v>0</v>
      </c>
      <c r="W127" s="415"/>
      <c r="X127" s="416"/>
      <c r="Y127" s="417"/>
      <c r="Z127" s="418"/>
      <c r="AA127" s="414">
        <f>AA132</f>
        <v>0</v>
      </c>
      <c r="AB127" s="415"/>
      <c r="AC127" s="416"/>
      <c r="AD127" s="417"/>
      <c r="AE127" s="418"/>
      <c r="AF127" s="414">
        <f>AF132</f>
        <v>0</v>
      </c>
      <c r="AG127" s="415"/>
      <c r="AH127" s="416"/>
      <c r="AI127" s="417"/>
      <c r="AJ127" s="418"/>
      <c r="AK127" s="414">
        <f>AK132</f>
        <v>0</v>
      </c>
      <c r="AL127" s="415"/>
      <c r="AM127" s="416"/>
      <c r="AN127" s="417"/>
      <c r="AO127" s="418"/>
      <c r="AP127" s="414">
        <f>AP132</f>
        <v>0</v>
      </c>
      <c r="AQ127" s="415"/>
      <c r="AR127" s="416"/>
      <c r="AS127" s="417"/>
      <c r="AT127" s="418"/>
      <c r="AU127" s="414">
        <f>AU132</f>
        <v>0</v>
      </c>
      <c r="AV127" s="415"/>
      <c r="AW127" s="416"/>
      <c r="AX127" s="417"/>
      <c r="AY127" s="418"/>
      <c r="AZ127" s="414">
        <f>AZ132</f>
        <v>0</v>
      </c>
      <c r="BA127" s="415"/>
      <c r="BB127" s="416"/>
      <c r="BC127" s="417"/>
      <c r="BD127" s="418"/>
      <c r="BE127" s="414">
        <f>BE132</f>
        <v>0</v>
      </c>
      <c r="BF127" s="415"/>
      <c r="BG127" s="416"/>
      <c r="BH127" s="417"/>
      <c r="BI127" s="418"/>
      <c r="BJ127" s="414">
        <f>BJ132</f>
        <v>0</v>
      </c>
      <c r="BK127" s="415"/>
      <c r="BL127" s="416"/>
      <c r="BM127" s="417"/>
      <c r="BN127" s="418"/>
      <c r="BO127" s="414">
        <f>BO132</f>
        <v>0</v>
      </c>
      <c r="BP127" s="415"/>
      <c r="BQ127" s="416"/>
      <c r="BR127" s="417"/>
      <c r="BS127" s="418"/>
      <c r="BT127" s="414">
        <f>BT132</f>
        <v>0</v>
      </c>
      <c r="BU127" s="415"/>
      <c r="BV127" s="416"/>
      <c r="BW127" s="417"/>
      <c r="BX127" s="418"/>
      <c r="BY127" s="414">
        <f>BY132</f>
        <v>0</v>
      </c>
      <c r="BZ127" s="415"/>
      <c r="CA127" s="416"/>
      <c r="CB127" s="417"/>
      <c r="CC127" s="418"/>
      <c r="CD127" s="414">
        <f>CD132</f>
        <v>0</v>
      </c>
      <c r="CE127" s="415"/>
      <c r="CF127" s="416"/>
      <c r="CG127" s="417"/>
      <c r="CH127" s="418"/>
      <c r="CI127" s="414">
        <f>CI132</f>
        <v>0</v>
      </c>
      <c r="CJ127" s="415"/>
      <c r="CK127" s="416"/>
      <c r="CL127" s="417"/>
      <c r="CM127" s="418"/>
      <c r="CN127" s="414">
        <f>CN132</f>
        <v>0</v>
      </c>
      <c r="CO127" s="415"/>
      <c r="CP127" s="416"/>
      <c r="CQ127" s="417"/>
      <c r="CR127" s="418"/>
      <c r="CS127" s="414">
        <f>CS132</f>
        <v>0</v>
      </c>
      <c r="CT127" s="415"/>
      <c r="CU127" s="416"/>
      <c r="CV127" s="417"/>
      <c r="CW127" s="418"/>
      <c r="CX127" s="414">
        <f>CX132</f>
        <v>0</v>
      </c>
      <c r="CY127" s="415"/>
      <c r="CZ127" s="416"/>
      <c r="DA127" s="417"/>
      <c r="DB127" s="418"/>
      <c r="DC127" s="414">
        <f>DC132</f>
        <v>0</v>
      </c>
      <c r="DD127" s="415"/>
      <c r="DE127" s="416"/>
      <c r="DF127" s="417"/>
      <c r="DG127" s="418"/>
      <c r="DH127" s="414">
        <f>DH132</f>
        <v>0</v>
      </c>
      <c r="DI127" s="415"/>
      <c r="DJ127" s="416"/>
      <c r="DK127" s="417"/>
      <c r="DL127" s="418"/>
      <c r="DM127" s="414">
        <f>DM132</f>
        <v>0</v>
      </c>
      <c r="DN127" s="415"/>
      <c r="DO127" s="416"/>
      <c r="DP127" s="417"/>
      <c r="DQ127" s="418"/>
      <c r="DR127" s="414">
        <f>DR132</f>
        <v>0</v>
      </c>
      <c r="DS127" s="415"/>
      <c r="DT127" s="416"/>
      <c r="DU127" s="417"/>
      <c r="DV127" s="418"/>
      <c r="DW127" s="414">
        <f>DW132</f>
        <v>0</v>
      </c>
      <c r="DX127" s="415"/>
      <c r="DY127" s="416"/>
      <c r="DZ127" s="417"/>
      <c r="EA127" s="418"/>
      <c r="EB127" s="414">
        <f>EB132</f>
        <v>0</v>
      </c>
      <c r="EC127" s="415"/>
      <c r="ED127" s="416"/>
      <c r="EE127" s="417"/>
      <c r="EF127" s="418"/>
      <c r="EG127" s="414">
        <f>EG132</f>
        <v>0</v>
      </c>
      <c r="EH127" s="415"/>
      <c r="EI127" s="416"/>
      <c r="EJ127" s="417"/>
      <c r="EK127" s="418"/>
      <c r="EL127" s="414">
        <f>EL132</f>
        <v>0</v>
      </c>
      <c r="EM127" s="415"/>
      <c r="EN127" s="416"/>
      <c r="EO127" s="301"/>
    </row>
    <row r="128" spans="4:148" ht="12.75" hidden="1" customHeight="1" x14ac:dyDescent="0.35">
      <c r="D128" s="301" t="s">
        <v>341</v>
      </c>
      <c r="E128" s="313"/>
      <c r="F128" s="313"/>
      <c r="G128" s="416">
        <v>0</v>
      </c>
      <c r="H128" s="420"/>
      <c r="I128" s="416"/>
      <c r="J128" s="417"/>
      <c r="K128" s="417"/>
      <c r="L128" s="416">
        <f>L133</f>
        <v>0</v>
      </c>
      <c r="M128" s="420"/>
      <c r="N128" s="416"/>
      <c r="O128" s="417"/>
      <c r="P128" s="417"/>
      <c r="Q128" s="416">
        <f>Q133</f>
        <v>0</v>
      </c>
      <c r="R128" s="420"/>
      <c r="S128" s="416"/>
      <c r="T128" s="417"/>
      <c r="U128" s="417"/>
      <c r="V128" s="416">
        <f>V133</f>
        <v>0</v>
      </c>
      <c r="W128" s="420"/>
      <c r="X128" s="416"/>
      <c r="Y128" s="417"/>
      <c r="Z128" s="417"/>
      <c r="AA128" s="416">
        <f>AA133</f>
        <v>0</v>
      </c>
      <c r="AB128" s="420"/>
      <c r="AC128" s="416"/>
      <c r="AD128" s="417"/>
      <c r="AE128" s="417"/>
      <c r="AF128" s="416">
        <f>AF133</f>
        <v>0</v>
      </c>
      <c r="AG128" s="420"/>
      <c r="AH128" s="416"/>
      <c r="AI128" s="417"/>
      <c r="AJ128" s="417"/>
      <c r="AK128" s="416">
        <f>AK133</f>
        <v>0</v>
      </c>
      <c r="AL128" s="420"/>
      <c r="AM128" s="416"/>
      <c r="AN128" s="417"/>
      <c r="AO128" s="417"/>
      <c r="AP128" s="416">
        <f>AP133</f>
        <v>0</v>
      </c>
      <c r="AQ128" s="420"/>
      <c r="AR128" s="416"/>
      <c r="AS128" s="417"/>
      <c r="AT128" s="417"/>
      <c r="AU128" s="416">
        <f>AU133</f>
        <v>0</v>
      </c>
      <c r="AV128" s="420"/>
      <c r="AW128" s="416"/>
      <c r="AX128" s="417"/>
      <c r="AY128" s="417"/>
      <c r="AZ128" s="416">
        <f>AZ133</f>
        <v>0</v>
      </c>
      <c r="BA128" s="420"/>
      <c r="BB128" s="416"/>
      <c r="BC128" s="417"/>
      <c r="BD128" s="417"/>
      <c r="BE128" s="416">
        <f>BE133</f>
        <v>0</v>
      </c>
      <c r="BF128" s="420"/>
      <c r="BG128" s="416"/>
      <c r="BH128" s="417"/>
      <c r="BI128" s="417"/>
      <c r="BJ128" s="416">
        <f>BJ133</f>
        <v>0</v>
      </c>
      <c r="BK128" s="420"/>
      <c r="BL128" s="416"/>
      <c r="BM128" s="417"/>
      <c r="BN128" s="417"/>
      <c r="BO128" s="416">
        <f>BO133</f>
        <v>0</v>
      </c>
      <c r="BP128" s="420"/>
      <c r="BQ128" s="416"/>
      <c r="BR128" s="417"/>
      <c r="BS128" s="417"/>
      <c r="BT128" s="416">
        <f>BT133</f>
        <v>0</v>
      </c>
      <c r="BU128" s="420"/>
      <c r="BV128" s="416"/>
      <c r="BW128" s="417"/>
      <c r="BX128" s="417"/>
      <c r="BY128" s="416">
        <f>BY133</f>
        <v>0</v>
      </c>
      <c r="BZ128" s="420"/>
      <c r="CA128" s="416"/>
      <c r="CB128" s="417"/>
      <c r="CC128" s="417"/>
      <c r="CD128" s="416">
        <f>CD133</f>
        <v>0</v>
      </c>
      <c r="CE128" s="420"/>
      <c r="CF128" s="416"/>
      <c r="CG128" s="417"/>
      <c r="CH128" s="417"/>
      <c r="CI128" s="416">
        <f>CI133</f>
        <v>0</v>
      </c>
      <c r="CJ128" s="420"/>
      <c r="CK128" s="416"/>
      <c r="CL128" s="417"/>
      <c r="CM128" s="417"/>
      <c r="CN128" s="416">
        <f>CN133</f>
        <v>0</v>
      </c>
      <c r="CO128" s="420"/>
      <c r="CP128" s="416"/>
      <c r="CQ128" s="417"/>
      <c r="CR128" s="417"/>
      <c r="CS128" s="416">
        <f>CS133</f>
        <v>0</v>
      </c>
      <c r="CT128" s="420"/>
      <c r="CU128" s="416"/>
      <c r="CV128" s="417"/>
      <c r="CW128" s="417"/>
      <c r="CX128" s="416">
        <f>CX133</f>
        <v>0</v>
      </c>
      <c r="CY128" s="420"/>
      <c r="CZ128" s="416"/>
      <c r="DA128" s="417"/>
      <c r="DB128" s="417"/>
      <c r="DC128" s="416">
        <f>DC133</f>
        <v>0</v>
      </c>
      <c r="DD128" s="420"/>
      <c r="DE128" s="416"/>
      <c r="DF128" s="417"/>
      <c r="DG128" s="417"/>
      <c r="DH128" s="416">
        <f>DH133</f>
        <v>0</v>
      </c>
      <c r="DI128" s="420"/>
      <c r="DJ128" s="416"/>
      <c r="DK128" s="417"/>
      <c r="DL128" s="417"/>
      <c r="DM128" s="416">
        <f>DM133</f>
        <v>0</v>
      </c>
      <c r="DN128" s="420"/>
      <c r="DO128" s="416"/>
      <c r="DP128" s="417"/>
      <c r="DQ128" s="417"/>
      <c r="DR128" s="416">
        <f>DR133</f>
        <v>0</v>
      </c>
      <c r="DS128" s="420"/>
      <c r="DT128" s="416"/>
      <c r="DU128" s="417"/>
      <c r="DV128" s="417"/>
      <c r="DW128" s="416">
        <f>DW133</f>
        <v>0</v>
      </c>
      <c r="DX128" s="420"/>
      <c r="DY128" s="416"/>
      <c r="DZ128" s="417"/>
      <c r="EA128" s="417"/>
      <c r="EB128" s="416">
        <f>EB133</f>
        <v>0</v>
      </c>
      <c r="EC128" s="420"/>
      <c r="ED128" s="416"/>
      <c r="EE128" s="417"/>
      <c r="EF128" s="417"/>
      <c r="EG128" s="416">
        <f>EG133</f>
        <v>0</v>
      </c>
      <c r="EH128" s="420"/>
      <c r="EI128" s="416"/>
      <c r="EJ128" s="417"/>
      <c r="EK128" s="417"/>
      <c r="EL128" s="416">
        <f>EL133</f>
        <v>0</v>
      </c>
      <c r="EM128" s="420"/>
      <c r="EN128" s="416"/>
      <c r="EO128" s="301"/>
    </row>
    <row r="129" spans="4:148" ht="12.75" hidden="1" customHeight="1" x14ac:dyDescent="0.35">
      <c r="D129" s="301" t="s">
        <v>358</v>
      </c>
      <c r="E129" s="313"/>
      <c r="F129" s="337"/>
      <c r="G129" s="428">
        <v>0</v>
      </c>
      <c r="H129" s="429"/>
      <c r="I129" s="416"/>
      <c r="J129" s="417"/>
      <c r="K129" s="430"/>
      <c r="L129" s="428">
        <f>L134</f>
        <v>0</v>
      </c>
      <c r="M129" s="429"/>
      <c r="N129" s="416"/>
      <c r="O129" s="417"/>
      <c r="P129" s="430"/>
      <c r="Q129" s="428">
        <f>Q134</f>
        <v>0</v>
      </c>
      <c r="R129" s="429"/>
      <c r="S129" s="416"/>
      <c r="T129" s="417"/>
      <c r="U129" s="430"/>
      <c r="V129" s="428">
        <f>V134</f>
        <v>0</v>
      </c>
      <c r="W129" s="429"/>
      <c r="X129" s="416"/>
      <c r="Y129" s="417"/>
      <c r="Z129" s="430"/>
      <c r="AA129" s="428">
        <f>AA134</f>
        <v>0</v>
      </c>
      <c r="AB129" s="429"/>
      <c r="AC129" s="416"/>
      <c r="AD129" s="417"/>
      <c r="AE129" s="430"/>
      <c r="AF129" s="428">
        <f>AF134</f>
        <v>0</v>
      </c>
      <c r="AG129" s="429"/>
      <c r="AH129" s="416"/>
      <c r="AI129" s="417"/>
      <c r="AJ129" s="430"/>
      <c r="AK129" s="428">
        <f>AK134</f>
        <v>0</v>
      </c>
      <c r="AL129" s="429"/>
      <c r="AM129" s="416"/>
      <c r="AN129" s="417"/>
      <c r="AO129" s="430"/>
      <c r="AP129" s="428">
        <f>AP134</f>
        <v>0</v>
      </c>
      <c r="AQ129" s="429"/>
      <c r="AR129" s="416"/>
      <c r="AS129" s="417"/>
      <c r="AT129" s="430"/>
      <c r="AU129" s="428">
        <f>AU134</f>
        <v>0</v>
      </c>
      <c r="AV129" s="429"/>
      <c r="AW129" s="416"/>
      <c r="AX129" s="417"/>
      <c r="AY129" s="430"/>
      <c r="AZ129" s="428">
        <f>AZ134</f>
        <v>0</v>
      </c>
      <c r="BA129" s="429"/>
      <c r="BB129" s="416"/>
      <c r="BC129" s="417"/>
      <c r="BD129" s="430"/>
      <c r="BE129" s="428">
        <f>BE134</f>
        <v>0</v>
      </c>
      <c r="BF129" s="429"/>
      <c r="BG129" s="416"/>
      <c r="BH129" s="417"/>
      <c r="BI129" s="430"/>
      <c r="BJ129" s="428">
        <f>BJ134</f>
        <v>0</v>
      </c>
      <c r="BK129" s="429"/>
      <c r="BL129" s="416"/>
      <c r="BM129" s="417"/>
      <c r="BN129" s="430"/>
      <c r="BO129" s="428">
        <f>BO134</f>
        <v>0</v>
      </c>
      <c r="BP129" s="429"/>
      <c r="BQ129" s="416"/>
      <c r="BR129" s="417"/>
      <c r="BS129" s="430"/>
      <c r="BT129" s="428">
        <f>BT134</f>
        <v>0</v>
      </c>
      <c r="BU129" s="429"/>
      <c r="BV129" s="416"/>
      <c r="BW129" s="417"/>
      <c r="BX129" s="430"/>
      <c r="BY129" s="428">
        <f>BY134</f>
        <v>0</v>
      </c>
      <c r="BZ129" s="429"/>
      <c r="CA129" s="416"/>
      <c r="CB129" s="417"/>
      <c r="CC129" s="430"/>
      <c r="CD129" s="428">
        <f>CD134</f>
        <v>0</v>
      </c>
      <c r="CE129" s="429"/>
      <c r="CF129" s="416"/>
      <c r="CG129" s="417"/>
      <c r="CH129" s="430"/>
      <c r="CI129" s="428">
        <f>CI134</f>
        <v>0</v>
      </c>
      <c r="CJ129" s="429"/>
      <c r="CK129" s="416"/>
      <c r="CL129" s="417"/>
      <c r="CM129" s="430"/>
      <c r="CN129" s="428">
        <f>CN134</f>
        <v>0</v>
      </c>
      <c r="CO129" s="429"/>
      <c r="CP129" s="416"/>
      <c r="CQ129" s="417"/>
      <c r="CR129" s="430"/>
      <c r="CS129" s="428">
        <f>CS134</f>
        <v>0</v>
      </c>
      <c r="CT129" s="429"/>
      <c r="CU129" s="416"/>
      <c r="CV129" s="417"/>
      <c r="CW129" s="430"/>
      <c r="CX129" s="428">
        <f>CX134</f>
        <v>0</v>
      </c>
      <c r="CY129" s="429"/>
      <c r="CZ129" s="416"/>
      <c r="DA129" s="417"/>
      <c r="DB129" s="430"/>
      <c r="DC129" s="428">
        <f>DC134</f>
        <v>0</v>
      </c>
      <c r="DD129" s="429"/>
      <c r="DE129" s="416"/>
      <c r="DF129" s="417"/>
      <c r="DG129" s="430"/>
      <c r="DH129" s="428">
        <f>DH134</f>
        <v>0</v>
      </c>
      <c r="DI129" s="429"/>
      <c r="DJ129" s="416"/>
      <c r="DK129" s="417"/>
      <c r="DL129" s="430"/>
      <c r="DM129" s="428">
        <f>DM134</f>
        <v>0</v>
      </c>
      <c r="DN129" s="429"/>
      <c r="DO129" s="416"/>
      <c r="DP129" s="417"/>
      <c r="DQ129" s="430"/>
      <c r="DR129" s="428">
        <f>DR134</f>
        <v>0</v>
      </c>
      <c r="DS129" s="429"/>
      <c r="DT129" s="416"/>
      <c r="DU129" s="417"/>
      <c r="DV129" s="430"/>
      <c r="DW129" s="428">
        <f>DW134</f>
        <v>0</v>
      </c>
      <c r="DX129" s="429"/>
      <c r="DY129" s="416"/>
      <c r="DZ129" s="417"/>
      <c r="EA129" s="430"/>
      <c r="EB129" s="428">
        <f>EB134</f>
        <v>0</v>
      </c>
      <c r="EC129" s="429"/>
      <c r="ED129" s="416"/>
      <c r="EE129" s="417"/>
      <c r="EF129" s="430"/>
      <c r="EG129" s="428">
        <f>EG134</f>
        <v>0</v>
      </c>
      <c r="EH129" s="429"/>
      <c r="EI129" s="416"/>
      <c r="EJ129" s="417"/>
      <c r="EK129" s="430"/>
      <c r="EL129" s="428">
        <f>EL134</f>
        <v>0</v>
      </c>
      <c r="EM129" s="429"/>
      <c r="EN129" s="416"/>
      <c r="EO129" s="301"/>
    </row>
    <row r="130" spans="4:148" ht="12.75" hidden="1" customHeight="1" x14ac:dyDescent="0.35">
      <c r="D130" s="301"/>
      <c r="E130" s="313"/>
      <c r="G130" s="416"/>
      <c r="H130" s="416"/>
      <c r="I130" s="416"/>
      <c r="J130" s="417"/>
      <c r="K130" s="416"/>
      <c r="L130" s="416"/>
      <c r="M130" s="416"/>
      <c r="N130" s="416"/>
      <c r="O130" s="417"/>
      <c r="P130" s="416"/>
      <c r="Q130" s="416"/>
      <c r="R130" s="416"/>
      <c r="S130" s="416"/>
      <c r="T130" s="417"/>
      <c r="U130" s="416"/>
      <c r="V130" s="416"/>
      <c r="W130" s="416"/>
      <c r="X130" s="416"/>
      <c r="Y130" s="417"/>
      <c r="Z130" s="416"/>
      <c r="AA130" s="416"/>
      <c r="AB130" s="416"/>
      <c r="AC130" s="416"/>
      <c r="AD130" s="417"/>
      <c r="AE130" s="416"/>
      <c r="AF130" s="416"/>
      <c r="AG130" s="416"/>
      <c r="AH130" s="416"/>
      <c r="AI130" s="417"/>
      <c r="AJ130" s="416"/>
      <c r="AK130" s="416"/>
      <c r="AL130" s="416"/>
      <c r="AM130" s="416"/>
      <c r="AN130" s="417"/>
      <c r="AO130" s="416"/>
      <c r="AP130" s="416"/>
      <c r="AQ130" s="416"/>
      <c r="AR130" s="416"/>
      <c r="AS130" s="417"/>
      <c r="AT130" s="416"/>
      <c r="AU130" s="416"/>
      <c r="AV130" s="416"/>
      <c r="AW130" s="416"/>
      <c r="AX130" s="417"/>
      <c r="AY130" s="416"/>
      <c r="AZ130" s="416"/>
      <c r="BA130" s="416"/>
      <c r="BB130" s="416"/>
      <c r="BC130" s="417"/>
      <c r="BD130" s="416"/>
      <c r="BE130" s="416"/>
      <c r="BF130" s="416"/>
      <c r="BG130" s="416"/>
      <c r="BH130" s="417"/>
      <c r="BI130" s="416"/>
      <c r="BJ130" s="416"/>
      <c r="BK130" s="416"/>
      <c r="BL130" s="416"/>
      <c r="BM130" s="417"/>
      <c r="BN130" s="416"/>
      <c r="BO130" s="416"/>
      <c r="BP130" s="416"/>
      <c r="BQ130" s="416"/>
      <c r="BR130" s="417"/>
      <c r="BS130" s="416"/>
      <c r="BT130" s="416"/>
      <c r="BU130" s="416"/>
      <c r="BV130" s="416"/>
      <c r="BW130" s="417"/>
      <c r="BX130" s="416"/>
      <c r="BY130" s="416"/>
      <c r="BZ130" s="416"/>
      <c r="CA130" s="416"/>
      <c r="CB130" s="417"/>
      <c r="CC130" s="416"/>
      <c r="CD130" s="416"/>
      <c r="CE130" s="416"/>
      <c r="CF130" s="416"/>
      <c r="CG130" s="417"/>
      <c r="CH130" s="416"/>
      <c r="CI130" s="416"/>
      <c r="CJ130" s="416"/>
      <c r="CK130" s="416"/>
      <c r="CL130" s="417"/>
      <c r="CM130" s="416"/>
      <c r="CN130" s="416"/>
      <c r="CO130" s="416"/>
      <c r="CP130" s="416"/>
      <c r="CQ130" s="417"/>
      <c r="CR130" s="416"/>
      <c r="CS130" s="416"/>
      <c r="CT130" s="416"/>
      <c r="CU130" s="416"/>
      <c r="CV130" s="417"/>
      <c r="CW130" s="416"/>
      <c r="CX130" s="416"/>
      <c r="CY130" s="416"/>
      <c r="CZ130" s="416"/>
      <c r="DA130" s="417"/>
      <c r="DB130" s="416"/>
      <c r="DC130" s="416"/>
      <c r="DD130" s="416"/>
      <c r="DE130" s="416"/>
      <c r="DF130" s="417"/>
      <c r="DG130" s="416"/>
      <c r="DH130" s="416"/>
      <c r="DI130" s="416"/>
      <c r="DJ130" s="416"/>
      <c r="DK130" s="417"/>
      <c r="DL130" s="416"/>
      <c r="DM130" s="416"/>
      <c r="DN130" s="416"/>
      <c r="DO130" s="416"/>
      <c r="DP130" s="417"/>
      <c r="DQ130" s="416"/>
      <c r="DR130" s="416"/>
      <c r="DS130" s="416"/>
      <c r="DT130" s="416"/>
      <c r="DU130" s="417"/>
      <c r="DV130" s="416"/>
      <c r="DW130" s="416"/>
      <c r="DX130" s="416"/>
      <c r="DY130" s="416"/>
      <c r="DZ130" s="417"/>
      <c r="EA130" s="416"/>
      <c r="EB130" s="416"/>
      <c r="EC130" s="416"/>
      <c r="ED130" s="416"/>
      <c r="EE130" s="417"/>
      <c r="EF130" s="416"/>
      <c r="EG130" s="416"/>
      <c r="EH130" s="416"/>
      <c r="EI130" s="416"/>
      <c r="EJ130" s="417"/>
      <c r="EK130" s="416"/>
      <c r="EL130" s="416"/>
      <c r="EM130" s="416"/>
      <c r="EN130" s="416"/>
      <c r="EO130" s="301"/>
    </row>
    <row r="131" spans="4:148" ht="12.75" hidden="1" customHeight="1" x14ac:dyDescent="0.35">
      <c r="D131" s="301" t="s">
        <v>486</v>
      </c>
      <c r="E131" s="313"/>
      <c r="G131" s="416">
        <v>0</v>
      </c>
      <c r="H131" s="416"/>
      <c r="I131" s="416"/>
      <c r="J131" s="417"/>
      <c r="K131" s="416"/>
      <c r="L131" s="416">
        <f>SUM(L132:L134)</f>
        <v>0</v>
      </c>
      <c r="M131" s="416"/>
      <c r="N131" s="416"/>
      <c r="O131" s="417"/>
      <c r="P131" s="416"/>
      <c r="Q131" s="416">
        <f>SUM(Q132:Q134)</f>
        <v>0</v>
      </c>
      <c r="R131" s="416"/>
      <c r="S131" s="416"/>
      <c r="T131" s="417"/>
      <c r="U131" s="416"/>
      <c r="V131" s="416">
        <f>SUM(V132:V134)</f>
        <v>0</v>
      </c>
      <c r="W131" s="416"/>
      <c r="X131" s="416"/>
      <c r="Y131" s="417"/>
      <c r="Z131" s="416"/>
      <c r="AA131" s="416">
        <f>SUM(AA132:AA134)</f>
        <v>0</v>
      </c>
      <c r="AB131" s="416"/>
      <c r="AC131" s="416"/>
      <c r="AD131" s="417"/>
      <c r="AE131" s="416"/>
      <c r="AF131" s="416">
        <f>SUM(AF132:AF134)</f>
        <v>0</v>
      </c>
      <c r="AG131" s="416"/>
      <c r="AH131" s="416"/>
      <c r="AI131" s="417"/>
      <c r="AJ131" s="416"/>
      <c r="AK131" s="416">
        <f>SUM(AK132:AK134)</f>
        <v>0</v>
      </c>
      <c r="AL131" s="416"/>
      <c r="AM131" s="416"/>
      <c r="AN131" s="417"/>
      <c r="AO131" s="416"/>
      <c r="AP131" s="416">
        <f>SUM(AP132:AP134)</f>
        <v>0</v>
      </c>
      <c r="AQ131" s="416"/>
      <c r="AR131" s="416"/>
      <c r="AS131" s="417"/>
      <c r="AT131" s="416"/>
      <c r="AU131" s="416">
        <f>SUM(AU132:AU134)</f>
        <v>0</v>
      </c>
      <c r="AV131" s="416"/>
      <c r="AW131" s="416"/>
      <c r="AX131" s="417"/>
      <c r="AY131" s="416"/>
      <c r="AZ131" s="416">
        <f>SUM(AZ132:AZ134)</f>
        <v>0</v>
      </c>
      <c r="BA131" s="416"/>
      <c r="BB131" s="416"/>
      <c r="BC131" s="417"/>
      <c r="BD131" s="416"/>
      <c r="BE131" s="416">
        <f>SUM(BE132:BE134)</f>
        <v>0</v>
      </c>
      <c r="BF131" s="416"/>
      <c r="BG131" s="416"/>
      <c r="BH131" s="417"/>
      <c r="BI131" s="416"/>
      <c r="BJ131" s="416">
        <f>SUM(BJ132:BJ134)</f>
        <v>0</v>
      </c>
      <c r="BK131" s="416"/>
      <c r="BL131" s="416"/>
      <c r="BM131" s="417"/>
      <c r="BN131" s="416"/>
      <c r="BO131" s="416">
        <f>SUM(BO132:BO134)</f>
        <v>0</v>
      </c>
      <c r="BP131" s="416"/>
      <c r="BQ131" s="416"/>
      <c r="BR131" s="417"/>
      <c r="BS131" s="416"/>
      <c r="BT131" s="416">
        <f>SUM(BT132:BT134)</f>
        <v>0</v>
      </c>
      <c r="BU131" s="416"/>
      <c r="BV131" s="416"/>
      <c r="BW131" s="417"/>
      <c r="BX131" s="416"/>
      <c r="BY131" s="416">
        <f>SUM(BY132:BY134)</f>
        <v>0</v>
      </c>
      <c r="BZ131" s="416"/>
      <c r="CA131" s="416"/>
      <c r="CB131" s="417"/>
      <c r="CC131" s="416"/>
      <c r="CD131" s="416">
        <f>SUM(CD132:CD134)</f>
        <v>0</v>
      </c>
      <c r="CE131" s="416"/>
      <c r="CF131" s="416"/>
      <c r="CG131" s="417"/>
      <c r="CH131" s="416"/>
      <c r="CI131" s="416">
        <f>SUM(CI132:CI134)</f>
        <v>0</v>
      </c>
      <c r="CJ131" s="416"/>
      <c r="CK131" s="416"/>
      <c r="CL131" s="417"/>
      <c r="CM131" s="416"/>
      <c r="CN131" s="416">
        <f>SUM(CN132:CN134)</f>
        <v>0</v>
      </c>
      <c r="CO131" s="416"/>
      <c r="CP131" s="416"/>
      <c r="CQ131" s="417"/>
      <c r="CR131" s="416"/>
      <c r="CS131" s="416">
        <f>SUM(CS132:CS134)</f>
        <v>0</v>
      </c>
      <c r="CT131" s="416"/>
      <c r="CU131" s="416"/>
      <c r="CV131" s="417"/>
      <c r="CW131" s="416"/>
      <c r="CX131" s="416">
        <f>SUM(CX132:CX134)</f>
        <v>0</v>
      </c>
      <c r="CY131" s="416"/>
      <c r="CZ131" s="416"/>
      <c r="DA131" s="417"/>
      <c r="DB131" s="416"/>
      <c r="DC131" s="416">
        <f>SUM(DC132:DC134)</f>
        <v>0</v>
      </c>
      <c r="DD131" s="416"/>
      <c r="DE131" s="416"/>
      <c r="DF131" s="417"/>
      <c r="DG131" s="416"/>
      <c r="DH131" s="416">
        <f>SUM(DH132:DH134)</f>
        <v>0</v>
      </c>
      <c r="DI131" s="416"/>
      <c r="DJ131" s="416"/>
      <c r="DK131" s="417"/>
      <c r="DL131" s="416"/>
      <c r="DM131" s="416">
        <f>SUM(DM132:DM134)</f>
        <v>0</v>
      </c>
      <c r="DN131" s="416"/>
      <c r="DO131" s="416"/>
      <c r="DP131" s="417"/>
      <c r="DQ131" s="416"/>
      <c r="DR131" s="416">
        <f>SUM(DR132:DR134)</f>
        <v>0</v>
      </c>
      <c r="DS131" s="416"/>
      <c r="DT131" s="416"/>
      <c r="DU131" s="417"/>
      <c r="DV131" s="416"/>
      <c r="DW131" s="416">
        <f>SUM(DW132:DW134)</f>
        <v>0</v>
      </c>
      <c r="DX131" s="416"/>
      <c r="DY131" s="416"/>
      <c r="DZ131" s="417"/>
      <c r="EA131" s="416"/>
      <c r="EB131" s="416">
        <f>SUM(EB132:EB134)</f>
        <v>0</v>
      </c>
      <c r="EC131" s="416"/>
      <c r="ED131" s="416"/>
      <c r="EE131" s="417"/>
      <c r="EF131" s="416"/>
      <c r="EG131" s="416">
        <f>SUM(EG132:EG134)</f>
        <v>0</v>
      </c>
      <c r="EH131" s="416"/>
      <c r="EI131" s="416"/>
      <c r="EJ131" s="417"/>
      <c r="EK131" s="416"/>
      <c r="EL131" s="416">
        <f>SUM(EL132:EL134)</f>
        <v>0</v>
      </c>
      <c r="EM131" s="416"/>
      <c r="EN131" s="416"/>
      <c r="EO131" s="301"/>
    </row>
    <row r="132" spans="4:148" ht="12.75" hidden="1" customHeight="1" x14ac:dyDescent="0.35">
      <c r="D132" s="301" t="s">
        <v>338</v>
      </c>
      <c r="E132" s="313"/>
      <c r="F132" s="320"/>
      <c r="G132" s="414">
        <v>0</v>
      </c>
      <c r="H132" s="415"/>
      <c r="I132" s="416"/>
      <c r="J132" s="417"/>
      <c r="K132" s="418"/>
      <c r="L132" s="414">
        <v>0</v>
      </c>
      <c r="M132" s="415"/>
      <c r="N132" s="416"/>
      <c r="O132" s="417"/>
      <c r="P132" s="418"/>
      <c r="Q132" s="414">
        <v>0</v>
      </c>
      <c r="R132" s="415"/>
      <c r="S132" s="416"/>
      <c r="T132" s="417"/>
      <c r="U132" s="418"/>
      <c r="V132" s="414">
        <v>0</v>
      </c>
      <c r="W132" s="415"/>
      <c r="X132" s="416"/>
      <c r="Y132" s="417"/>
      <c r="Z132" s="418"/>
      <c r="AA132" s="414">
        <v>0</v>
      </c>
      <c r="AB132" s="415"/>
      <c r="AC132" s="416"/>
      <c r="AD132" s="417"/>
      <c r="AE132" s="418"/>
      <c r="AF132" s="414">
        <v>0</v>
      </c>
      <c r="AG132" s="415"/>
      <c r="AH132" s="416"/>
      <c r="AI132" s="417"/>
      <c r="AJ132" s="418"/>
      <c r="AK132" s="414">
        <v>0</v>
      </c>
      <c r="AL132" s="415"/>
      <c r="AM132" s="416"/>
      <c r="AN132" s="417"/>
      <c r="AO132" s="418"/>
      <c r="AP132" s="414">
        <v>0</v>
      </c>
      <c r="AQ132" s="415"/>
      <c r="AR132" s="416"/>
      <c r="AS132" s="417"/>
      <c r="AT132" s="418"/>
      <c r="AU132" s="414">
        <v>0</v>
      </c>
      <c r="AV132" s="415"/>
      <c r="AW132" s="416"/>
      <c r="AX132" s="417"/>
      <c r="AY132" s="418"/>
      <c r="AZ132" s="414">
        <v>0</v>
      </c>
      <c r="BA132" s="415"/>
      <c r="BB132" s="416"/>
      <c r="BC132" s="417"/>
      <c r="BD132" s="418"/>
      <c r="BE132" s="414">
        <v>0</v>
      </c>
      <c r="BF132" s="415"/>
      <c r="BG132" s="416"/>
      <c r="BH132" s="417"/>
      <c r="BI132" s="418"/>
      <c r="BJ132" s="414">
        <v>0</v>
      </c>
      <c r="BK132" s="415"/>
      <c r="BL132" s="416"/>
      <c r="BM132" s="417"/>
      <c r="BN132" s="418"/>
      <c r="BO132" s="414">
        <v>0</v>
      </c>
      <c r="BP132" s="415"/>
      <c r="BQ132" s="416"/>
      <c r="BR132" s="417"/>
      <c r="BS132" s="418"/>
      <c r="BT132" s="414">
        <f>SUM(L132:BO132)</f>
        <v>0</v>
      </c>
      <c r="BU132" s="415"/>
      <c r="BV132" s="416"/>
      <c r="BW132" s="417"/>
      <c r="BX132" s="418"/>
      <c r="BY132" s="414">
        <f>SUM(Q132:BT132)</f>
        <v>0</v>
      </c>
      <c r="BZ132" s="415"/>
      <c r="CA132" s="416"/>
      <c r="CB132" s="417"/>
      <c r="CC132" s="418"/>
      <c r="CD132" s="414">
        <v>0</v>
      </c>
      <c r="CE132" s="415"/>
      <c r="CF132" s="416"/>
      <c r="CG132" s="417"/>
      <c r="CH132" s="418"/>
      <c r="CI132" s="414">
        <v>0</v>
      </c>
      <c r="CJ132" s="415"/>
      <c r="CK132" s="416"/>
      <c r="CL132" s="417"/>
      <c r="CM132" s="418"/>
      <c r="CN132" s="414">
        <v>0</v>
      </c>
      <c r="CO132" s="415"/>
      <c r="CP132" s="416"/>
      <c r="CQ132" s="417"/>
      <c r="CR132" s="418"/>
      <c r="CS132" s="414">
        <v>0</v>
      </c>
      <c r="CT132" s="415"/>
      <c r="CU132" s="416"/>
      <c r="CV132" s="417"/>
      <c r="CW132" s="418"/>
      <c r="CX132" s="414">
        <v>0</v>
      </c>
      <c r="CY132" s="415"/>
      <c r="CZ132" s="416"/>
      <c r="DA132" s="417"/>
      <c r="DB132" s="418"/>
      <c r="DC132" s="414">
        <v>0</v>
      </c>
      <c r="DD132" s="415"/>
      <c r="DE132" s="416"/>
      <c r="DF132" s="417"/>
      <c r="DG132" s="418"/>
      <c r="DH132" s="414">
        <v>0</v>
      </c>
      <c r="DI132" s="415"/>
      <c r="DJ132" s="416"/>
      <c r="DK132" s="417"/>
      <c r="DL132" s="418"/>
      <c r="DM132" s="414">
        <v>0</v>
      </c>
      <c r="DN132" s="415"/>
      <c r="DO132" s="416"/>
      <c r="DP132" s="417"/>
      <c r="DQ132" s="418"/>
      <c r="DR132" s="414">
        <v>0</v>
      </c>
      <c r="DS132" s="415"/>
      <c r="DT132" s="416"/>
      <c r="DU132" s="417"/>
      <c r="DV132" s="418"/>
      <c r="DW132" s="414">
        <v>0</v>
      </c>
      <c r="DX132" s="415"/>
      <c r="DY132" s="416"/>
      <c r="DZ132" s="417"/>
      <c r="EA132" s="418"/>
      <c r="EB132" s="414">
        <v>0</v>
      </c>
      <c r="EC132" s="415"/>
      <c r="ED132" s="416"/>
      <c r="EE132" s="417"/>
      <c r="EF132" s="418"/>
      <c r="EG132" s="414">
        <v>0</v>
      </c>
      <c r="EH132" s="415"/>
      <c r="EI132" s="416"/>
      <c r="EJ132" s="417"/>
      <c r="EK132" s="418"/>
      <c r="EL132" s="414">
        <f>SUM(CD132:CX132)</f>
        <v>0</v>
      </c>
      <c r="EM132" s="415"/>
      <c r="EN132" s="416"/>
      <c r="EO132" s="301"/>
    </row>
    <row r="133" spans="4:148" ht="12.75" hidden="1" customHeight="1" x14ac:dyDescent="0.35">
      <c r="D133" s="301" t="s">
        <v>341</v>
      </c>
      <c r="E133" s="313"/>
      <c r="F133" s="313"/>
      <c r="G133" s="416">
        <v>0</v>
      </c>
      <c r="H133" s="420"/>
      <c r="I133" s="416"/>
      <c r="J133" s="417"/>
      <c r="K133" s="417"/>
      <c r="L133" s="416">
        <v>0</v>
      </c>
      <c r="M133" s="420"/>
      <c r="N133" s="416"/>
      <c r="O133" s="417"/>
      <c r="P133" s="417"/>
      <c r="Q133" s="416">
        <v>0</v>
      </c>
      <c r="R133" s="420"/>
      <c r="S133" s="416"/>
      <c r="T133" s="417"/>
      <c r="U133" s="417"/>
      <c r="V133" s="416">
        <v>0</v>
      </c>
      <c r="W133" s="420"/>
      <c r="X133" s="416"/>
      <c r="Y133" s="417"/>
      <c r="Z133" s="417"/>
      <c r="AA133" s="416">
        <v>0</v>
      </c>
      <c r="AB133" s="420"/>
      <c r="AC133" s="416"/>
      <c r="AD133" s="417"/>
      <c r="AE133" s="417"/>
      <c r="AF133" s="416">
        <v>0</v>
      </c>
      <c r="AG133" s="420"/>
      <c r="AH133" s="416"/>
      <c r="AI133" s="417"/>
      <c r="AJ133" s="417"/>
      <c r="AK133" s="416">
        <v>0</v>
      </c>
      <c r="AL133" s="420"/>
      <c r="AM133" s="416"/>
      <c r="AN133" s="417"/>
      <c r="AO133" s="417"/>
      <c r="AP133" s="416">
        <v>0</v>
      </c>
      <c r="AQ133" s="420"/>
      <c r="AR133" s="416"/>
      <c r="AS133" s="417"/>
      <c r="AT133" s="417"/>
      <c r="AU133" s="416">
        <v>0</v>
      </c>
      <c r="AV133" s="420"/>
      <c r="AW133" s="416"/>
      <c r="AX133" s="417"/>
      <c r="AY133" s="417"/>
      <c r="AZ133" s="416">
        <v>0</v>
      </c>
      <c r="BA133" s="420"/>
      <c r="BB133" s="416"/>
      <c r="BC133" s="417"/>
      <c r="BD133" s="417"/>
      <c r="BE133" s="416">
        <v>0</v>
      </c>
      <c r="BF133" s="420"/>
      <c r="BG133" s="416"/>
      <c r="BH133" s="417"/>
      <c r="BI133" s="417"/>
      <c r="BJ133" s="416">
        <v>0</v>
      </c>
      <c r="BK133" s="420"/>
      <c r="BL133" s="416"/>
      <c r="BM133" s="417"/>
      <c r="BN133" s="417"/>
      <c r="BO133" s="416">
        <v>0</v>
      </c>
      <c r="BP133" s="420"/>
      <c r="BQ133" s="416"/>
      <c r="BR133" s="417"/>
      <c r="BS133" s="417"/>
      <c r="BT133" s="416">
        <f>SUM(L133:BO133)</f>
        <v>0</v>
      </c>
      <c r="BU133" s="420"/>
      <c r="BV133" s="416"/>
      <c r="BW133" s="417"/>
      <c r="BX133" s="417"/>
      <c r="BY133" s="416">
        <f>SUM(Q133:BT133)</f>
        <v>0</v>
      </c>
      <c r="BZ133" s="420"/>
      <c r="CA133" s="416"/>
      <c r="CB133" s="417"/>
      <c r="CC133" s="417"/>
      <c r="CD133" s="416">
        <v>0</v>
      </c>
      <c r="CE133" s="420"/>
      <c r="CF133" s="416"/>
      <c r="CG133" s="417"/>
      <c r="CH133" s="417"/>
      <c r="CI133" s="416">
        <v>0</v>
      </c>
      <c r="CJ133" s="420"/>
      <c r="CK133" s="416"/>
      <c r="CL133" s="417"/>
      <c r="CM133" s="417"/>
      <c r="CN133" s="416">
        <v>0</v>
      </c>
      <c r="CO133" s="420"/>
      <c r="CP133" s="416"/>
      <c r="CQ133" s="417"/>
      <c r="CR133" s="417"/>
      <c r="CS133" s="416">
        <v>0</v>
      </c>
      <c r="CT133" s="420"/>
      <c r="CU133" s="416"/>
      <c r="CV133" s="417"/>
      <c r="CW133" s="417"/>
      <c r="CX133" s="416">
        <v>0</v>
      </c>
      <c r="CY133" s="420"/>
      <c r="CZ133" s="416"/>
      <c r="DA133" s="417"/>
      <c r="DB133" s="417"/>
      <c r="DC133" s="416">
        <v>0</v>
      </c>
      <c r="DD133" s="420"/>
      <c r="DE133" s="416"/>
      <c r="DF133" s="417"/>
      <c r="DG133" s="417"/>
      <c r="DH133" s="416">
        <v>0</v>
      </c>
      <c r="DI133" s="420"/>
      <c r="DJ133" s="416"/>
      <c r="DK133" s="417"/>
      <c r="DL133" s="417"/>
      <c r="DM133" s="416">
        <v>0</v>
      </c>
      <c r="DN133" s="420"/>
      <c r="DO133" s="416"/>
      <c r="DP133" s="417"/>
      <c r="DQ133" s="417"/>
      <c r="DR133" s="416">
        <v>0</v>
      </c>
      <c r="DS133" s="420"/>
      <c r="DT133" s="416"/>
      <c r="DU133" s="417"/>
      <c r="DV133" s="417"/>
      <c r="DW133" s="416">
        <v>0</v>
      </c>
      <c r="DX133" s="420"/>
      <c r="DY133" s="416"/>
      <c r="DZ133" s="417"/>
      <c r="EA133" s="417"/>
      <c r="EB133" s="416">
        <v>0</v>
      </c>
      <c r="EC133" s="420"/>
      <c r="ED133" s="416"/>
      <c r="EE133" s="417"/>
      <c r="EF133" s="417"/>
      <c r="EG133" s="416">
        <v>0</v>
      </c>
      <c r="EH133" s="420"/>
      <c r="EI133" s="416"/>
      <c r="EJ133" s="417"/>
      <c r="EK133" s="417"/>
      <c r="EL133" s="416">
        <f>SUM(CD133:CX133)</f>
        <v>0</v>
      </c>
      <c r="EM133" s="420"/>
      <c r="EN133" s="416"/>
      <c r="EO133" s="301"/>
    </row>
    <row r="134" spans="4:148" ht="12.75" hidden="1" customHeight="1" x14ac:dyDescent="0.35">
      <c r="D134" s="301" t="s">
        <v>358</v>
      </c>
      <c r="E134" s="313"/>
      <c r="F134" s="337"/>
      <c r="G134" s="428">
        <v>0</v>
      </c>
      <c r="H134" s="429"/>
      <c r="I134" s="416"/>
      <c r="J134" s="417"/>
      <c r="K134" s="430"/>
      <c r="L134" s="428">
        <v>0</v>
      </c>
      <c r="M134" s="429"/>
      <c r="N134" s="416"/>
      <c r="O134" s="417"/>
      <c r="P134" s="430"/>
      <c r="Q134" s="428">
        <v>0</v>
      </c>
      <c r="R134" s="429"/>
      <c r="S134" s="416"/>
      <c r="T134" s="417"/>
      <c r="U134" s="430"/>
      <c r="V134" s="428">
        <v>0</v>
      </c>
      <c r="W134" s="429"/>
      <c r="X134" s="416"/>
      <c r="Y134" s="417"/>
      <c r="Z134" s="430"/>
      <c r="AA134" s="428">
        <v>0</v>
      </c>
      <c r="AB134" s="429"/>
      <c r="AC134" s="416"/>
      <c r="AD134" s="417"/>
      <c r="AE134" s="430"/>
      <c r="AF134" s="428">
        <v>0</v>
      </c>
      <c r="AG134" s="429"/>
      <c r="AH134" s="416"/>
      <c r="AI134" s="417"/>
      <c r="AJ134" s="430"/>
      <c r="AK134" s="428">
        <v>0</v>
      </c>
      <c r="AL134" s="429"/>
      <c r="AM134" s="416"/>
      <c r="AN134" s="417"/>
      <c r="AO134" s="430"/>
      <c r="AP134" s="428">
        <v>0</v>
      </c>
      <c r="AQ134" s="429"/>
      <c r="AR134" s="416"/>
      <c r="AS134" s="417"/>
      <c r="AT134" s="430"/>
      <c r="AU134" s="428">
        <v>0</v>
      </c>
      <c r="AV134" s="429"/>
      <c r="AW134" s="416"/>
      <c r="AX134" s="417"/>
      <c r="AY134" s="430"/>
      <c r="AZ134" s="428">
        <v>0</v>
      </c>
      <c r="BA134" s="429"/>
      <c r="BB134" s="416"/>
      <c r="BC134" s="417"/>
      <c r="BD134" s="430"/>
      <c r="BE134" s="428">
        <v>0</v>
      </c>
      <c r="BF134" s="429"/>
      <c r="BG134" s="416"/>
      <c r="BH134" s="417"/>
      <c r="BI134" s="430"/>
      <c r="BJ134" s="428">
        <v>0</v>
      </c>
      <c r="BK134" s="429"/>
      <c r="BL134" s="416"/>
      <c r="BM134" s="417"/>
      <c r="BN134" s="430"/>
      <c r="BO134" s="428">
        <v>0</v>
      </c>
      <c r="BP134" s="429"/>
      <c r="BQ134" s="416"/>
      <c r="BR134" s="417"/>
      <c r="BS134" s="430"/>
      <c r="BT134" s="428">
        <f>SUM(L134:BO134)</f>
        <v>0</v>
      </c>
      <c r="BU134" s="429"/>
      <c r="BV134" s="416"/>
      <c r="BW134" s="417"/>
      <c r="BX134" s="430"/>
      <c r="BY134" s="428">
        <f>SUM(Q134:BT134)</f>
        <v>0</v>
      </c>
      <c r="BZ134" s="429"/>
      <c r="CA134" s="416"/>
      <c r="CB134" s="417"/>
      <c r="CC134" s="430"/>
      <c r="CD134" s="428">
        <v>0</v>
      </c>
      <c r="CE134" s="429"/>
      <c r="CF134" s="416"/>
      <c r="CG134" s="417"/>
      <c r="CH134" s="430"/>
      <c r="CI134" s="428">
        <v>0</v>
      </c>
      <c r="CJ134" s="429"/>
      <c r="CK134" s="416"/>
      <c r="CL134" s="417"/>
      <c r="CM134" s="430"/>
      <c r="CN134" s="428">
        <v>0</v>
      </c>
      <c r="CO134" s="429"/>
      <c r="CP134" s="416"/>
      <c r="CQ134" s="417"/>
      <c r="CR134" s="430"/>
      <c r="CS134" s="428">
        <v>0</v>
      </c>
      <c r="CT134" s="429"/>
      <c r="CU134" s="416"/>
      <c r="CV134" s="417"/>
      <c r="CW134" s="430"/>
      <c r="CX134" s="428">
        <v>0</v>
      </c>
      <c r="CY134" s="429"/>
      <c r="CZ134" s="416"/>
      <c r="DA134" s="417"/>
      <c r="DB134" s="430"/>
      <c r="DC134" s="428">
        <v>0</v>
      </c>
      <c r="DD134" s="429"/>
      <c r="DE134" s="416"/>
      <c r="DF134" s="417"/>
      <c r="DG134" s="430"/>
      <c r="DH134" s="428">
        <v>0</v>
      </c>
      <c r="DI134" s="429"/>
      <c r="DJ134" s="416"/>
      <c r="DK134" s="417"/>
      <c r="DL134" s="430"/>
      <c r="DM134" s="428">
        <v>0</v>
      </c>
      <c r="DN134" s="429"/>
      <c r="DO134" s="416"/>
      <c r="DP134" s="417"/>
      <c r="DQ134" s="430"/>
      <c r="DR134" s="428">
        <v>0</v>
      </c>
      <c r="DS134" s="429"/>
      <c r="DT134" s="416"/>
      <c r="DU134" s="417"/>
      <c r="DV134" s="430"/>
      <c r="DW134" s="428">
        <v>0</v>
      </c>
      <c r="DX134" s="429"/>
      <c r="DY134" s="416"/>
      <c r="DZ134" s="417"/>
      <c r="EA134" s="430"/>
      <c r="EB134" s="428">
        <v>0</v>
      </c>
      <c r="EC134" s="429"/>
      <c r="ED134" s="416"/>
      <c r="EE134" s="417"/>
      <c r="EF134" s="430"/>
      <c r="EG134" s="428">
        <v>0</v>
      </c>
      <c r="EH134" s="429"/>
      <c r="EI134" s="416"/>
      <c r="EJ134" s="417"/>
      <c r="EK134" s="430"/>
      <c r="EL134" s="428">
        <f>SUM(CD134:CX134)</f>
        <v>0</v>
      </c>
      <c r="EM134" s="429"/>
      <c r="EN134" s="416"/>
      <c r="EO134" s="301"/>
    </row>
    <row r="135" spans="4:148" ht="12.75" hidden="1" customHeight="1" x14ac:dyDescent="0.35">
      <c r="D135" s="301"/>
      <c r="E135" s="313"/>
      <c r="G135" s="416"/>
      <c r="H135" s="416"/>
      <c r="I135" s="416"/>
      <c r="J135" s="417"/>
      <c r="K135" s="416"/>
      <c r="L135" s="416"/>
      <c r="M135" s="416"/>
      <c r="N135" s="416"/>
      <c r="O135" s="417"/>
      <c r="P135" s="416"/>
      <c r="Q135" s="416"/>
      <c r="R135" s="416"/>
      <c r="S135" s="416"/>
      <c r="T135" s="417"/>
      <c r="U135" s="416"/>
      <c r="V135" s="416"/>
      <c r="W135" s="416"/>
      <c r="X135" s="416"/>
      <c r="Y135" s="417"/>
      <c r="Z135" s="416"/>
      <c r="AA135" s="416"/>
      <c r="AB135" s="416"/>
      <c r="AC135" s="416"/>
      <c r="AD135" s="417"/>
      <c r="AE135" s="416"/>
      <c r="AF135" s="416"/>
      <c r="AG135" s="416"/>
      <c r="AH135" s="416"/>
      <c r="AI135" s="417"/>
      <c r="AJ135" s="416"/>
      <c r="AK135" s="416"/>
      <c r="AL135" s="416"/>
      <c r="AM135" s="416"/>
      <c r="AN135" s="417"/>
      <c r="AO135" s="416"/>
      <c r="AP135" s="416"/>
      <c r="AQ135" s="416"/>
      <c r="AR135" s="416"/>
      <c r="AS135" s="417"/>
      <c r="AT135" s="416"/>
      <c r="AU135" s="416"/>
      <c r="AV135" s="416"/>
      <c r="AW135" s="416"/>
      <c r="AX135" s="417"/>
      <c r="AY135" s="416"/>
      <c r="AZ135" s="416"/>
      <c r="BA135" s="416"/>
      <c r="BB135" s="416"/>
      <c r="BC135" s="417"/>
      <c r="BD135" s="416"/>
      <c r="BE135" s="416"/>
      <c r="BF135" s="416"/>
      <c r="BG135" s="416"/>
      <c r="BH135" s="417"/>
      <c r="BI135" s="416"/>
      <c r="BJ135" s="416"/>
      <c r="BK135" s="416"/>
      <c r="BL135" s="416"/>
      <c r="BM135" s="417"/>
      <c r="BN135" s="416"/>
      <c r="BO135" s="416"/>
      <c r="BP135" s="416"/>
      <c r="BQ135" s="416"/>
      <c r="BR135" s="417"/>
      <c r="BS135" s="416"/>
      <c r="BT135" s="416"/>
      <c r="BU135" s="416"/>
      <c r="BV135" s="416"/>
      <c r="BW135" s="417"/>
      <c r="BX135" s="416"/>
      <c r="BY135" s="416"/>
      <c r="BZ135" s="416"/>
      <c r="CA135" s="416"/>
      <c r="CB135" s="417"/>
      <c r="CC135" s="416"/>
      <c r="CD135" s="416"/>
      <c r="CE135" s="416"/>
      <c r="CF135" s="416"/>
      <c r="CG135" s="417"/>
      <c r="CH135" s="416"/>
      <c r="CI135" s="416"/>
      <c r="CJ135" s="416"/>
      <c r="CK135" s="416"/>
      <c r="CL135" s="417"/>
      <c r="CM135" s="416"/>
      <c r="CN135" s="416"/>
      <c r="CO135" s="416"/>
      <c r="CP135" s="416"/>
      <c r="CQ135" s="417"/>
      <c r="CR135" s="416"/>
      <c r="CS135" s="416"/>
      <c r="CT135" s="416"/>
      <c r="CU135" s="416"/>
      <c r="CV135" s="417"/>
      <c r="CW135" s="416"/>
      <c r="CX135" s="416"/>
      <c r="CY135" s="416"/>
      <c r="CZ135" s="416"/>
      <c r="DA135" s="417"/>
      <c r="DB135" s="416"/>
      <c r="DC135" s="416"/>
      <c r="DD135" s="416"/>
      <c r="DE135" s="416"/>
      <c r="DF135" s="417"/>
      <c r="DG135" s="416"/>
      <c r="DH135" s="416"/>
      <c r="DI135" s="416"/>
      <c r="DJ135" s="416"/>
      <c r="DK135" s="417"/>
      <c r="DL135" s="416"/>
      <c r="DM135" s="416"/>
      <c r="DN135" s="416"/>
      <c r="DO135" s="416"/>
      <c r="DP135" s="417"/>
      <c r="DQ135" s="416"/>
      <c r="DR135" s="416"/>
      <c r="DS135" s="416"/>
      <c r="DT135" s="416"/>
      <c r="DU135" s="417"/>
      <c r="DV135" s="416"/>
      <c r="DW135" s="416"/>
      <c r="DX135" s="416"/>
      <c r="DY135" s="416"/>
      <c r="DZ135" s="417"/>
      <c r="EA135" s="416"/>
      <c r="EB135" s="416"/>
      <c r="EC135" s="416"/>
      <c r="ED135" s="416"/>
      <c r="EE135" s="417"/>
      <c r="EF135" s="416"/>
      <c r="EG135" s="416"/>
      <c r="EH135" s="416"/>
      <c r="EI135" s="416"/>
      <c r="EJ135" s="417"/>
      <c r="EK135" s="416"/>
      <c r="EL135" s="416"/>
      <c r="EM135" s="416"/>
      <c r="EN135" s="416"/>
      <c r="EO135" s="301"/>
    </row>
    <row r="136" spans="4:148" s="290" customFormat="1" ht="12.75" hidden="1" customHeight="1" x14ac:dyDescent="0.35">
      <c r="D136" s="314" t="s">
        <v>487</v>
      </c>
      <c r="E136" s="316"/>
      <c r="G136" s="412">
        <v>0</v>
      </c>
      <c r="H136" s="412"/>
      <c r="I136" s="412"/>
      <c r="J136" s="413"/>
      <c r="K136" s="412"/>
      <c r="L136" s="412">
        <f>SUM(L137:L139)</f>
        <v>0</v>
      </c>
      <c r="M136" s="412"/>
      <c r="N136" s="412"/>
      <c r="O136" s="413"/>
      <c r="P136" s="412"/>
      <c r="Q136" s="412">
        <f>SUM(Q137:Q139)</f>
        <v>0</v>
      </c>
      <c r="R136" s="412"/>
      <c r="S136" s="412"/>
      <c r="T136" s="413"/>
      <c r="U136" s="412"/>
      <c r="V136" s="412">
        <f>SUM(V137:V139)</f>
        <v>0</v>
      </c>
      <c r="W136" s="412"/>
      <c r="X136" s="412"/>
      <c r="Y136" s="413"/>
      <c r="Z136" s="412"/>
      <c r="AA136" s="412">
        <f>SUM(AA137:AA139)</f>
        <v>0</v>
      </c>
      <c r="AB136" s="412"/>
      <c r="AC136" s="412"/>
      <c r="AD136" s="413"/>
      <c r="AE136" s="412"/>
      <c r="AF136" s="412">
        <f>SUM(AF137:AF139)</f>
        <v>0</v>
      </c>
      <c r="AG136" s="412"/>
      <c r="AH136" s="412"/>
      <c r="AI136" s="413"/>
      <c r="AJ136" s="412"/>
      <c r="AK136" s="412">
        <f>SUM(AK137:AK139)</f>
        <v>0</v>
      </c>
      <c r="AL136" s="412"/>
      <c r="AM136" s="412"/>
      <c r="AN136" s="413"/>
      <c r="AO136" s="412"/>
      <c r="AP136" s="412">
        <f>SUM(AP137:AP139)</f>
        <v>0</v>
      </c>
      <c r="AQ136" s="412"/>
      <c r="AR136" s="412"/>
      <c r="AS136" s="413"/>
      <c r="AT136" s="412"/>
      <c r="AU136" s="412">
        <f>SUM(AU137:AU139)</f>
        <v>0</v>
      </c>
      <c r="AV136" s="412"/>
      <c r="AW136" s="412"/>
      <c r="AX136" s="413"/>
      <c r="AY136" s="412"/>
      <c r="AZ136" s="412">
        <f>SUM(AZ137:AZ139)</f>
        <v>0</v>
      </c>
      <c r="BA136" s="412"/>
      <c r="BB136" s="412"/>
      <c r="BC136" s="413"/>
      <c r="BD136" s="412"/>
      <c r="BE136" s="412">
        <f>SUM(BE137:BE139)</f>
        <v>0</v>
      </c>
      <c r="BF136" s="412"/>
      <c r="BG136" s="412"/>
      <c r="BH136" s="413"/>
      <c r="BI136" s="412"/>
      <c r="BJ136" s="412">
        <f>SUM(BJ137:BJ139)</f>
        <v>0</v>
      </c>
      <c r="BK136" s="412"/>
      <c r="BL136" s="412"/>
      <c r="BM136" s="413"/>
      <c r="BN136" s="412"/>
      <c r="BO136" s="412">
        <f>SUM(BO137:BO139)</f>
        <v>0</v>
      </c>
      <c r="BP136" s="412"/>
      <c r="BQ136" s="412"/>
      <c r="BR136" s="413"/>
      <c r="BS136" s="412"/>
      <c r="BT136" s="412">
        <f>SUM(BT137:BT139)</f>
        <v>0</v>
      </c>
      <c r="BU136" s="412"/>
      <c r="BV136" s="412"/>
      <c r="BW136" s="413"/>
      <c r="BX136" s="412"/>
      <c r="BY136" s="412">
        <f>SUM(BY137:BY139)</f>
        <v>0</v>
      </c>
      <c r="BZ136" s="412"/>
      <c r="CA136" s="412"/>
      <c r="CB136" s="413"/>
      <c r="CC136" s="412"/>
      <c r="CD136" s="412">
        <f>SUM(CD137:CD139)</f>
        <v>0</v>
      </c>
      <c r="CE136" s="412"/>
      <c r="CF136" s="412"/>
      <c r="CG136" s="413"/>
      <c r="CH136" s="412"/>
      <c r="CI136" s="412">
        <f>SUM(CI137:CI139)</f>
        <v>0</v>
      </c>
      <c r="CJ136" s="412"/>
      <c r="CK136" s="412"/>
      <c r="CL136" s="413"/>
      <c r="CM136" s="412"/>
      <c r="CN136" s="412">
        <f>SUM(CN137:CN139)</f>
        <v>0</v>
      </c>
      <c r="CO136" s="412"/>
      <c r="CP136" s="412"/>
      <c r="CQ136" s="413"/>
      <c r="CR136" s="412"/>
      <c r="CS136" s="412">
        <f>SUM(CS137:CS139)</f>
        <v>0</v>
      </c>
      <c r="CT136" s="412"/>
      <c r="CU136" s="412"/>
      <c r="CV136" s="413"/>
      <c r="CW136" s="412"/>
      <c r="CX136" s="412">
        <f>SUM(CX137:CX139)</f>
        <v>0</v>
      </c>
      <c r="CY136" s="412"/>
      <c r="CZ136" s="412"/>
      <c r="DA136" s="413"/>
      <c r="DB136" s="412"/>
      <c r="DC136" s="412">
        <f>SUM(DC137:DC139)</f>
        <v>0</v>
      </c>
      <c r="DD136" s="412"/>
      <c r="DE136" s="412"/>
      <c r="DF136" s="413"/>
      <c r="DG136" s="412"/>
      <c r="DH136" s="412">
        <f>SUM(DH137:DH139)</f>
        <v>0</v>
      </c>
      <c r="DI136" s="412"/>
      <c r="DJ136" s="412"/>
      <c r="DK136" s="413"/>
      <c r="DL136" s="412"/>
      <c r="DM136" s="412">
        <f>SUM(DM137:DM139)</f>
        <v>0</v>
      </c>
      <c r="DN136" s="412"/>
      <c r="DO136" s="412"/>
      <c r="DP136" s="413"/>
      <c r="DQ136" s="412"/>
      <c r="DR136" s="412">
        <f>SUM(DR137:DR139)</f>
        <v>0</v>
      </c>
      <c r="DS136" s="412"/>
      <c r="DT136" s="412"/>
      <c r="DU136" s="413"/>
      <c r="DV136" s="412"/>
      <c r="DW136" s="412">
        <f>SUM(DW137:DW139)</f>
        <v>0</v>
      </c>
      <c r="DX136" s="412"/>
      <c r="DY136" s="412"/>
      <c r="DZ136" s="413"/>
      <c r="EA136" s="412"/>
      <c r="EB136" s="412">
        <f>SUM(EB137:EB139)</f>
        <v>0</v>
      </c>
      <c r="EC136" s="412"/>
      <c r="ED136" s="412"/>
      <c r="EE136" s="413"/>
      <c r="EF136" s="412"/>
      <c r="EG136" s="412">
        <f>SUM(EG137:EG139)</f>
        <v>0</v>
      </c>
      <c r="EH136" s="412"/>
      <c r="EI136" s="412"/>
      <c r="EJ136" s="413"/>
      <c r="EK136" s="412"/>
      <c r="EL136" s="412">
        <f>SUM(EL137:EL139)</f>
        <v>0</v>
      </c>
      <c r="EM136" s="412"/>
      <c r="EN136" s="412"/>
      <c r="EO136" s="314"/>
      <c r="EQ136" s="289"/>
      <c r="ER136" s="289"/>
    </row>
    <row r="137" spans="4:148" ht="12.75" hidden="1" customHeight="1" x14ac:dyDescent="0.35">
      <c r="D137" s="301" t="s">
        <v>338</v>
      </c>
      <c r="E137" s="313"/>
      <c r="F137" s="320"/>
      <c r="G137" s="414">
        <v>0</v>
      </c>
      <c r="H137" s="415"/>
      <c r="I137" s="416"/>
      <c r="J137" s="417"/>
      <c r="K137" s="418"/>
      <c r="L137" s="414">
        <f>L142</f>
        <v>0</v>
      </c>
      <c r="M137" s="415"/>
      <c r="N137" s="416"/>
      <c r="O137" s="417"/>
      <c r="P137" s="418"/>
      <c r="Q137" s="414">
        <f>Q142</f>
        <v>0</v>
      </c>
      <c r="R137" s="415"/>
      <c r="S137" s="416"/>
      <c r="T137" s="417"/>
      <c r="U137" s="418"/>
      <c r="V137" s="414">
        <f>V142</f>
        <v>0</v>
      </c>
      <c r="W137" s="415"/>
      <c r="X137" s="416"/>
      <c r="Y137" s="417"/>
      <c r="Z137" s="418"/>
      <c r="AA137" s="414">
        <f>AA142</f>
        <v>0</v>
      </c>
      <c r="AB137" s="415"/>
      <c r="AC137" s="416"/>
      <c r="AD137" s="417"/>
      <c r="AE137" s="418"/>
      <c r="AF137" s="414">
        <f>AF142</f>
        <v>0</v>
      </c>
      <c r="AG137" s="415"/>
      <c r="AH137" s="416"/>
      <c r="AI137" s="417"/>
      <c r="AJ137" s="418"/>
      <c r="AK137" s="414">
        <f>AK142</f>
        <v>0</v>
      </c>
      <c r="AL137" s="415"/>
      <c r="AM137" s="416"/>
      <c r="AN137" s="417"/>
      <c r="AO137" s="418"/>
      <c r="AP137" s="414">
        <f>AP142</f>
        <v>0</v>
      </c>
      <c r="AQ137" s="415"/>
      <c r="AR137" s="416"/>
      <c r="AS137" s="417"/>
      <c r="AT137" s="418"/>
      <c r="AU137" s="414">
        <f>AU142</f>
        <v>0</v>
      </c>
      <c r="AV137" s="415"/>
      <c r="AW137" s="416"/>
      <c r="AX137" s="417"/>
      <c r="AY137" s="418"/>
      <c r="AZ137" s="414">
        <f>AZ142</f>
        <v>0</v>
      </c>
      <c r="BA137" s="415"/>
      <c r="BB137" s="416"/>
      <c r="BC137" s="417"/>
      <c r="BD137" s="418"/>
      <c r="BE137" s="414">
        <f>BE142</f>
        <v>0</v>
      </c>
      <c r="BF137" s="415"/>
      <c r="BG137" s="416"/>
      <c r="BH137" s="417"/>
      <c r="BI137" s="418"/>
      <c r="BJ137" s="414">
        <f>BJ142</f>
        <v>0</v>
      </c>
      <c r="BK137" s="415"/>
      <c r="BL137" s="416"/>
      <c r="BM137" s="417"/>
      <c r="BN137" s="418"/>
      <c r="BO137" s="414">
        <f>BO142</f>
        <v>0</v>
      </c>
      <c r="BP137" s="415"/>
      <c r="BQ137" s="416"/>
      <c r="BR137" s="417"/>
      <c r="BS137" s="418"/>
      <c r="BT137" s="414">
        <f>BT142</f>
        <v>0</v>
      </c>
      <c r="BU137" s="415"/>
      <c r="BV137" s="416"/>
      <c r="BW137" s="417"/>
      <c r="BX137" s="418"/>
      <c r="BY137" s="414">
        <f>BY142</f>
        <v>0</v>
      </c>
      <c r="BZ137" s="415"/>
      <c r="CA137" s="416"/>
      <c r="CB137" s="417"/>
      <c r="CC137" s="418"/>
      <c r="CD137" s="414">
        <f>CD142</f>
        <v>0</v>
      </c>
      <c r="CE137" s="415"/>
      <c r="CF137" s="416"/>
      <c r="CG137" s="417"/>
      <c r="CH137" s="418"/>
      <c r="CI137" s="414">
        <f>CI142</f>
        <v>0</v>
      </c>
      <c r="CJ137" s="415"/>
      <c r="CK137" s="416"/>
      <c r="CL137" s="417"/>
      <c r="CM137" s="418"/>
      <c r="CN137" s="414">
        <f>CN142</f>
        <v>0</v>
      </c>
      <c r="CO137" s="415"/>
      <c r="CP137" s="416"/>
      <c r="CQ137" s="417"/>
      <c r="CR137" s="418"/>
      <c r="CS137" s="414">
        <f>CS142</f>
        <v>0</v>
      </c>
      <c r="CT137" s="415"/>
      <c r="CU137" s="416"/>
      <c r="CV137" s="417"/>
      <c r="CW137" s="418"/>
      <c r="CX137" s="414">
        <f>CX142</f>
        <v>0</v>
      </c>
      <c r="CY137" s="415"/>
      <c r="CZ137" s="416"/>
      <c r="DA137" s="417"/>
      <c r="DB137" s="418"/>
      <c r="DC137" s="414">
        <f>DC142</f>
        <v>0</v>
      </c>
      <c r="DD137" s="415"/>
      <c r="DE137" s="416"/>
      <c r="DF137" s="417"/>
      <c r="DG137" s="418"/>
      <c r="DH137" s="414">
        <f>DH142</f>
        <v>0</v>
      </c>
      <c r="DI137" s="415"/>
      <c r="DJ137" s="416"/>
      <c r="DK137" s="417"/>
      <c r="DL137" s="418"/>
      <c r="DM137" s="414">
        <f>DM142</f>
        <v>0</v>
      </c>
      <c r="DN137" s="415"/>
      <c r="DO137" s="416"/>
      <c r="DP137" s="417"/>
      <c r="DQ137" s="418"/>
      <c r="DR137" s="414">
        <f>DR142</f>
        <v>0</v>
      </c>
      <c r="DS137" s="415"/>
      <c r="DT137" s="416"/>
      <c r="DU137" s="417"/>
      <c r="DV137" s="418"/>
      <c r="DW137" s="414">
        <f>DW142</f>
        <v>0</v>
      </c>
      <c r="DX137" s="415"/>
      <c r="DY137" s="416"/>
      <c r="DZ137" s="417"/>
      <c r="EA137" s="418"/>
      <c r="EB137" s="414">
        <f>EB142</f>
        <v>0</v>
      </c>
      <c r="EC137" s="415"/>
      <c r="ED137" s="416"/>
      <c r="EE137" s="417"/>
      <c r="EF137" s="418"/>
      <c r="EG137" s="414">
        <f>EG142</f>
        <v>0</v>
      </c>
      <c r="EH137" s="415"/>
      <c r="EI137" s="416"/>
      <c r="EJ137" s="417"/>
      <c r="EK137" s="418"/>
      <c r="EL137" s="414">
        <f>EL142</f>
        <v>0</v>
      </c>
      <c r="EM137" s="415"/>
      <c r="EN137" s="416"/>
      <c r="EO137" s="301"/>
    </row>
    <row r="138" spans="4:148" ht="12.75" hidden="1" customHeight="1" x14ac:dyDescent="0.35">
      <c r="D138" s="301" t="s">
        <v>341</v>
      </c>
      <c r="E138" s="313"/>
      <c r="F138" s="313"/>
      <c r="G138" s="416">
        <v>0</v>
      </c>
      <c r="H138" s="420"/>
      <c r="I138" s="416"/>
      <c r="J138" s="417"/>
      <c r="K138" s="417"/>
      <c r="L138" s="416">
        <f>L143</f>
        <v>0</v>
      </c>
      <c r="M138" s="420"/>
      <c r="N138" s="416"/>
      <c r="O138" s="417"/>
      <c r="P138" s="417"/>
      <c r="Q138" s="416">
        <f>Q143</f>
        <v>0</v>
      </c>
      <c r="R138" s="420"/>
      <c r="S138" s="416"/>
      <c r="T138" s="417"/>
      <c r="U138" s="417"/>
      <c r="V138" s="416">
        <f>V143</f>
        <v>0</v>
      </c>
      <c r="W138" s="420"/>
      <c r="X138" s="416"/>
      <c r="Y138" s="417"/>
      <c r="Z138" s="417"/>
      <c r="AA138" s="416">
        <f>AA143</f>
        <v>0</v>
      </c>
      <c r="AB138" s="420"/>
      <c r="AC138" s="416"/>
      <c r="AD138" s="417"/>
      <c r="AE138" s="417"/>
      <c r="AF138" s="416">
        <f>AF143</f>
        <v>0</v>
      </c>
      <c r="AG138" s="420"/>
      <c r="AH138" s="416"/>
      <c r="AI138" s="417"/>
      <c r="AJ138" s="417"/>
      <c r="AK138" s="416">
        <f>AK143</f>
        <v>0</v>
      </c>
      <c r="AL138" s="420"/>
      <c r="AM138" s="416"/>
      <c r="AN138" s="417"/>
      <c r="AO138" s="417"/>
      <c r="AP138" s="416">
        <f>AP143</f>
        <v>0</v>
      </c>
      <c r="AQ138" s="420"/>
      <c r="AR138" s="416"/>
      <c r="AS138" s="417"/>
      <c r="AT138" s="417"/>
      <c r="AU138" s="416">
        <f>AU143</f>
        <v>0</v>
      </c>
      <c r="AV138" s="420"/>
      <c r="AW138" s="416"/>
      <c r="AX138" s="417"/>
      <c r="AY138" s="417"/>
      <c r="AZ138" s="416">
        <f>AZ143</f>
        <v>0</v>
      </c>
      <c r="BA138" s="420"/>
      <c r="BB138" s="416"/>
      <c r="BC138" s="417"/>
      <c r="BD138" s="417"/>
      <c r="BE138" s="416">
        <f>BE143</f>
        <v>0</v>
      </c>
      <c r="BF138" s="420"/>
      <c r="BG138" s="416"/>
      <c r="BH138" s="417"/>
      <c r="BI138" s="417"/>
      <c r="BJ138" s="416">
        <f>BJ143</f>
        <v>0</v>
      </c>
      <c r="BK138" s="420"/>
      <c r="BL138" s="416"/>
      <c r="BM138" s="417"/>
      <c r="BN138" s="417"/>
      <c r="BO138" s="416">
        <f>BO143</f>
        <v>0</v>
      </c>
      <c r="BP138" s="420"/>
      <c r="BQ138" s="416"/>
      <c r="BR138" s="417"/>
      <c r="BS138" s="417"/>
      <c r="BT138" s="416">
        <f>BT143</f>
        <v>0</v>
      </c>
      <c r="BU138" s="420"/>
      <c r="BV138" s="416"/>
      <c r="BW138" s="417"/>
      <c r="BX138" s="417"/>
      <c r="BY138" s="416">
        <f>BY143</f>
        <v>0</v>
      </c>
      <c r="BZ138" s="420"/>
      <c r="CA138" s="416"/>
      <c r="CB138" s="417"/>
      <c r="CC138" s="417"/>
      <c r="CD138" s="416">
        <f>CD143</f>
        <v>0</v>
      </c>
      <c r="CE138" s="420"/>
      <c r="CF138" s="416"/>
      <c r="CG138" s="417"/>
      <c r="CH138" s="417"/>
      <c r="CI138" s="416">
        <f>CI143</f>
        <v>0</v>
      </c>
      <c r="CJ138" s="420"/>
      <c r="CK138" s="416"/>
      <c r="CL138" s="417"/>
      <c r="CM138" s="417"/>
      <c r="CN138" s="416">
        <f>CN143</f>
        <v>0</v>
      </c>
      <c r="CO138" s="420"/>
      <c r="CP138" s="416"/>
      <c r="CQ138" s="417"/>
      <c r="CR138" s="417"/>
      <c r="CS138" s="416">
        <f>CS143</f>
        <v>0</v>
      </c>
      <c r="CT138" s="420"/>
      <c r="CU138" s="416"/>
      <c r="CV138" s="417"/>
      <c r="CW138" s="417"/>
      <c r="CX138" s="416">
        <f>CX143</f>
        <v>0</v>
      </c>
      <c r="CY138" s="420"/>
      <c r="CZ138" s="416"/>
      <c r="DA138" s="417"/>
      <c r="DB138" s="417"/>
      <c r="DC138" s="416">
        <f>DC143</f>
        <v>0</v>
      </c>
      <c r="DD138" s="420"/>
      <c r="DE138" s="416"/>
      <c r="DF138" s="417"/>
      <c r="DG138" s="417"/>
      <c r="DH138" s="416">
        <f>DH143</f>
        <v>0</v>
      </c>
      <c r="DI138" s="420"/>
      <c r="DJ138" s="416"/>
      <c r="DK138" s="417"/>
      <c r="DL138" s="417"/>
      <c r="DM138" s="416">
        <f>DM143</f>
        <v>0</v>
      </c>
      <c r="DN138" s="420"/>
      <c r="DO138" s="416"/>
      <c r="DP138" s="417"/>
      <c r="DQ138" s="417"/>
      <c r="DR138" s="416">
        <f>DR143</f>
        <v>0</v>
      </c>
      <c r="DS138" s="420"/>
      <c r="DT138" s="416"/>
      <c r="DU138" s="417"/>
      <c r="DV138" s="417"/>
      <c r="DW138" s="416">
        <f>DW143</f>
        <v>0</v>
      </c>
      <c r="DX138" s="420"/>
      <c r="DY138" s="416"/>
      <c r="DZ138" s="417"/>
      <c r="EA138" s="417"/>
      <c r="EB138" s="416">
        <f>EB143</f>
        <v>0</v>
      </c>
      <c r="EC138" s="420"/>
      <c r="ED138" s="416"/>
      <c r="EE138" s="417"/>
      <c r="EF138" s="417"/>
      <c r="EG138" s="416">
        <f>EG143</f>
        <v>0</v>
      </c>
      <c r="EH138" s="420"/>
      <c r="EI138" s="416"/>
      <c r="EJ138" s="417"/>
      <c r="EK138" s="417"/>
      <c r="EL138" s="416">
        <f>EL143</f>
        <v>0</v>
      </c>
      <c r="EM138" s="420"/>
      <c r="EN138" s="416"/>
      <c r="EO138" s="301"/>
    </row>
    <row r="139" spans="4:148" ht="12.75" hidden="1" customHeight="1" x14ac:dyDescent="0.35">
      <c r="D139" s="301" t="s">
        <v>358</v>
      </c>
      <c r="E139" s="313"/>
      <c r="F139" s="337"/>
      <c r="G139" s="428">
        <v>0</v>
      </c>
      <c r="H139" s="429"/>
      <c r="I139" s="416"/>
      <c r="J139" s="417"/>
      <c r="K139" s="430"/>
      <c r="L139" s="428">
        <f>L144</f>
        <v>0</v>
      </c>
      <c r="M139" s="429"/>
      <c r="N139" s="416"/>
      <c r="O139" s="417"/>
      <c r="P139" s="430"/>
      <c r="Q139" s="428">
        <f>Q144</f>
        <v>0</v>
      </c>
      <c r="R139" s="429"/>
      <c r="S139" s="416"/>
      <c r="T139" s="417"/>
      <c r="U139" s="430"/>
      <c r="V139" s="428">
        <f>V144</f>
        <v>0</v>
      </c>
      <c r="W139" s="429"/>
      <c r="X139" s="416"/>
      <c r="Y139" s="417"/>
      <c r="Z139" s="430"/>
      <c r="AA139" s="428">
        <f>AA144</f>
        <v>0</v>
      </c>
      <c r="AB139" s="429"/>
      <c r="AC139" s="416"/>
      <c r="AD139" s="417"/>
      <c r="AE139" s="430"/>
      <c r="AF139" s="428">
        <f>AF144</f>
        <v>0</v>
      </c>
      <c r="AG139" s="429"/>
      <c r="AH139" s="416"/>
      <c r="AI139" s="417"/>
      <c r="AJ139" s="430"/>
      <c r="AK139" s="428">
        <f>AK144</f>
        <v>0</v>
      </c>
      <c r="AL139" s="429"/>
      <c r="AM139" s="416"/>
      <c r="AN139" s="417"/>
      <c r="AO139" s="430"/>
      <c r="AP139" s="428">
        <f>AP144</f>
        <v>0</v>
      </c>
      <c r="AQ139" s="429"/>
      <c r="AR139" s="416"/>
      <c r="AS139" s="417"/>
      <c r="AT139" s="430"/>
      <c r="AU139" s="428">
        <f>AU144</f>
        <v>0</v>
      </c>
      <c r="AV139" s="429"/>
      <c r="AW139" s="416"/>
      <c r="AX139" s="417"/>
      <c r="AY139" s="430"/>
      <c r="AZ139" s="428">
        <f>AZ144</f>
        <v>0</v>
      </c>
      <c r="BA139" s="429"/>
      <c r="BB139" s="416"/>
      <c r="BC139" s="417"/>
      <c r="BD139" s="430"/>
      <c r="BE139" s="428">
        <f>BE144</f>
        <v>0</v>
      </c>
      <c r="BF139" s="429"/>
      <c r="BG139" s="416"/>
      <c r="BH139" s="417"/>
      <c r="BI139" s="430"/>
      <c r="BJ139" s="428">
        <f>BJ144</f>
        <v>0</v>
      </c>
      <c r="BK139" s="429"/>
      <c r="BL139" s="416"/>
      <c r="BM139" s="417"/>
      <c r="BN139" s="430"/>
      <c r="BO139" s="428">
        <f>BO144</f>
        <v>0</v>
      </c>
      <c r="BP139" s="429"/>
      <c r="BQ139" s="416"/>
      <c r="BR139" s="417"/>
      <c r="BS139" s="430"/>
      <c r="BT139" s="428">
        <f>BT144</f>
        <v>0</v>
      </c>
      <c r="BU139" s="429"/>
      <c r="BV139" s="416"/>
      <c r="BW139" s="417"/>
      <c r="BX139" s="430"/>
      <c r="BY139" s="428">
        <f>BY144</f>
        <v>0</v>
      </c>
      <c r="BZ139" s="429"/>
      <c r="CA139" s="416"/>
      <c r="CB139" s="417"/>
      <c r="CC139" s="430"/>
      <c r="CD139" s="428">
        <f>CD144</f>
        <v>0</v>
      </c>
      <c r="CE139" s="429"/>
      <c r="CF139" s="416"/>
      <c r="CG139" s="417"/>
      <c r="CH139" s="430"/>
      <c r="CI139" s="428">
        <f>CI144</f>
        <v>0</v>
      </c>
      <c r="CJ139" s="429"/>
      <c r="CK139" s="416"/>
      <c r="CL139" s="417"/>
      <c r="CM139" s="430"/>
      <c r="CN139" s="428">
        <f>CN144</f>
        <v>0</v>
      </c>
      <c r="CO139" s="429"/>
      <c r="CP139" s="416"/>
      <c r="CQ139" s="417"/>
      <c r="CR139" s="430"/>
      <c r="CS139" s="428">
        <f>CS144</f>
        <v>0</v>
      </c>
      <c r="CT139" s="429"/>
      <c r="CU139" s="416"/>
      <c r="CV139" s="417"/>
      <c r="CW139" s="430"/>
      <c r="CX139" s="428">
        <f>CX144</f>
        <v>0</v>
      </c>
      <c r="CY139" s="429"/>
      <c r="CZ139" s="416"/>
      <c r="DA139" s="417"/>
      <c r="DB139" s="430"/>
      <c r="DC139" s="428">
        <f>DC144</f>
        <v>0</v>
      </c>
      <c r="DD139" s="429"/>
      <c r="DE139" s="416"/>
      <c r="DF139" s="417"/>
      <c r="DG139" s="430"/>
      <c r="DH139" s="428">
        <f>DH144</f>
        <v>0</v>
      </c>
      <c r="DI139" s="429"/>
      <c r="DJ139" s="416"/>
      <c r="DK139" s="417"/>
      <c r="DL139" s="430"/>
      <c r="DM139" s="428">
        <f>DM144</f>
        <v>0</v>
      </c>
      <c r="DN139" s="429"/>
      <c r="DO139" s="416"/>
      <c r="DP139" s="417"/>
      <c r="DQ139" s="430"/>
      <c r="DR139" s="428">
        <f>DR144</f>
        <v>0</v>
      </c>
      <c r="DS139" s="429"/>
      <c r="DT139" s="416"/>
      <c r="DU139" s="417"/>
      <c r="DV139" s="430"/>
      <c r="DW139" s="428">
        <f>DW144</f>
        <v>0</v>
      </c>
      <c r="DX139" s="429"/>
      <c r="DY139" s="416"/>
      <c r="DZ139" s="417"/>
      <c r="EA139" s="430"/>
      <c r="EB139" s="428">
        <f>EB144</f>
        <v>0</v>
      </c>
      <c r="EC139" s="429"/>
      <c r="ED139" s="416"/>
      <c r="EE139" s="417"/>
      <c r="EF139" s="430"/>
      <c r="EG139" s="428">
        <f>EG144</f>
        <v>0</v>
      </c>
      <c r="EH139" s="429"/>
      <c r="EI139" s="416"/>
      <c r="EJ139" s="417"/>
      <c r="EK139" s="430"/>
      <c r="EL139" s="428">
        <f>EL144</f>
        <v>0</v>
      </c>
      <c r="EM139" s="429"/>
      <c r="EN139" s="416"/>
      <c r="EO139" s="301"/>
    </row>
    <row r="140" spans="4:148" ht="12.75" hidden="1" customHeight="1" x14ac:dyDescent="0.35">
      <c r="D140" s="301"/>
      <c r="E140" s="313"/>
      <c r="G140" s="416"/>
      <c r="H140" s="416"/>
      <c r="I140" s="416"/>
      <c r="J140" s="417"/>
      <c r="K140" s="416"/>
      <c r="L140" s="416"/>
      <c r="M140" s="416"/>
      <c r="N140" s="416"/>
      <c r="O140" s="417"/>
      <c r="P140" s="416"/>
      <c r="Q140" s="416"/>
      <c r="R140" s="416"/>
      <c r="S140" s="416"/>
      <c r="T140" s="417"/>
      <c r="U140" s="416"/>
      <c r="V140" s="416"/>
      <c r="W140" s="416"/>
      <c r="X140" s="416"/>
      <c r="Y140" s="417"/>
      <c r="Z140" s="416"/>
      <c r="AA140" s="416"/>
      <c r="AB140" s="416"/>
      <c r="AC140" s="416"/>
      <c r="AD140" s="417"/>
      <c r="AE140" s="416"/>
      <c r="AF140" s="416"/>
      <c r="AG140" s="416"/>
      <c r="AH140" s="416"/>
      <c r="AI140" s="417"/>
      <c r="AJ140" s="416"/>
      <c r="AK140" s="416"/>
      <c r="AL140" s="416"/>
      <c r="AM140" s="416"/>
      <c r="AN140" s="417"/>
      <c r="AO140" s="416"/>
      <c r="AP140" s="416"/>
      <c r="AQ140" s="416"/>
      <c r="AR140" s="416"/>
      <c r="AS140" s="417"/>
      <c r="AT140" s="416"/>
      <c r="AU140" s="416"/>
      <c r="AV140" s="416"/>
      <c r="AW140" s="416"/>
      <c r="AX140" s="417"/>
      <c r="AY140" s="416"/>
      <c r="AZ140" s="416"/>
      <c r="BA140" s="416"/>
      <c r="BB140" s="416"/>
      <c r="BC140" s="417"/>
      <c r="BD140" s="416"/>
      <c r="BE140" s="416"/>
      <c r="BF140" s="416"/>
      <c r="BG140" s="416"/>
      <c r="BH140" s="417"/>
      <c r="BI140" s="416"/>
      <c r="BJ140" s="416"/>
      <c r="BK140" s="416"/>
      <c r="BL140" s="416"/>
      <c r="BM140" s="417"/>
      <c r="BN140" s="416"/>
      <c r="BO140" s="416"/>
      <c r="BP140" s="416"/>
      <c r="BQ140" s="416"/>
      <c r="BR140" s="417"/>
      <c r="BS140" s="416"/>
      <c r="BT140" s="416"/>
      <c r="BU140" s="416"/>
      <c r="BV140" s="416"/>
      <c r="BW140" s="417"/>
      <c r="BX140" s="416"/>
      <c r="BY140" s="416"/>
      <c r="BZ140" s="416"/>
      <c r="CA140" s="416"/>
      <c r="CB140" s="417"/>
      <c r="CC140" s="416"/>
      <c r="CD140" s="416"/>
      <c r="CE140" s="416"/>
      <c r="CF140" s="416"/>
      <c r="CG140" s="417"/>
      <c r="CH140" s="416"/>
      <c r="CI140" s="416"/>
      <c r="CJ140" s="416"/>
      <c r="CK140" s="416"/>
      <c r="CL140" s="417"/>
      <c r="CM140" s="416"/>
      <c r="CN140" s="416"/>
      <c r="CO140" s="416"/>
      <c r="CP140" s="416"/>
      <c r="CQ140" s="417"/>
      <c r="CR140" s="416"/>
      <c r="CS140" s="416"/>
      <c r="CT140" s="416"/>
      <c r="CU140" s="416"/>
      <c r="CV140" s="417"/>
      <c r="CW140" s="416"/>
      <c r="CX140" s="416"/>
      <c r="CY140" s="416"/>
      <c r="CZ140" s="416"/>
      <c r="DA140" s="417"/>
      <c r="DB140" s="416"/>
      <c r="DC140" s="416"/>
      <c r="DD140" s="416"/>
      <c r="DE140" s="416"/>
      <c r="DF140" s="417"/>
      <c r="DG140" s="416"/>
      <c r="DH140" s="416"/>
      <c r="DI140" s="416"/>
      <c r="DJ140" s="416"/>
      <c r="DK140" s="417"/>
      <c r="DL140" s="416"/>
      <c r="DM140" s="416"/>
      <c r="DN140" s="416"/>
      <c r="DO140" s="416"/>
      <c r="DP140" s="417"/>
      <c r="DQ140" s="416"/>
      <c r="DR140" s="416"/>
      <c r="DS140" s="416"/>
      <c r="DT140" s="416"/>
      <c r="DU140" s="417"/>
      <c r="DV140" s="416"/>
      <c r="DW140" s="416"/>
      <c r="DX140" s="416"/>
      <c r="DY140" s="416"/>
      <c r="DZ140" s="417"/>
      <c r="EA140" s="416"/>
      <c r="EB140" s="416"/>
      <c r="EC140" s="416"/>
      <c r="ED140" s="416"/>
      <c r="EE140" s="417"/>
      <c r="EF140" s="416"/>
      <c r="EG140" s="416"/>
      <c r="EH140" s="416"/>
      <c r="EI140" s="416"/>
      <c r="EJ140" s="417"/>
      <c r="EK140" s="416"/>
      <c r="EL140" s="416"/>
      <c r="EM140" s="416"/>
      <c r="EN140" s="416"/>
      <c r="EO140" s="301"/>
    </row>
    <row r="141" spans="4:148" ht="12.75" hidden="1" customHeight="1" x14ac:dyDescent="0.35">
      <c r="D141" s="301" t="s">
        <v>488</v>
      </c>
      <c r="E141" s="313"/>
      <c r="G141" s="416">
        <v>0</v>
      </c>
      <c r="H141" s="416"/>
      <c r="I141" s="416"/>
      <c r="J141" s="417"/>
      <c r="K141" s="416"/>
      <c r="L141" s="416">
        <f>SUM(L142:L144)</f>
        <v>0</v>
      </c>
      <c r="M141" s="416"/>
      <c r="N141" s="416"/>
      <c r="O141" s="417"/>
      <c r="P141" s="416"/>
      <c r="Q141" s="416">
        <f>SUM(Q142:Q144)</f>
        <v>0</v>
      </c>
      <c r="R141" s="416"/>
      <c r="S141" s="416"/>
      <c r="T141" s="417"/>
      <c r="U141" s="416"/>
      <c r="V141" s="416">
        <f>SUM(V142:V144)</f>
        <v>0</v>
      </c>
      <c r="W141" s="416"/>
      <c r="X141" s="416"/>
      <c r="Y141" s="417"/>
      <c r="Z141" s="416"/>
      <c r="AA141" s="416">
        <f>SUM(AA142:AA144)</f>
        <v>0</v>
      </c>
      <c r="AB141" s="416"/>
      <c r="AC141" s="416"/>
      <c r="AD141" s="417"/>
      <c r="AE141" s="416"/>
      <c r="AF141" s="416">
        <f>SUM(AF142:AF144)</f>
        <v>0</v>
      </c>
      <c r="AG141" s="416"/>
      <c r="AH141" s="416"/>
      <c r="AI141" s="417"/>
      <c r="AJ141" s="416"/>
      <c r="AK141" s="416">
        <f>SUM(AK142:AK144)</f>
        <v>0</v>
      </c>
      <c r="AL141" s="416"/>
      <c r="AM141" s="416"/>
      <c r="AN141" s="417"/>
      <c r="AO141" s="416"/>
      <c r="AP141" s="416">
        <f>SUM(AP142:AP144)</f>
        <v>0</v>
      </c>
      <c r="AQ141" s="416"/>
      <c r="AR141" s="416"/>
      <c r="AS141" s="417"/>
      <c r="AT141" s="416"/>
      <c r="AU141" s="416">
        <f>SUM(AU142:AU144)</f>
        <v>0</v>
      </c>
      <c r="AV141" s="416"/>
      <c r="AW141" s="416"/>
      <c r="AX141" s="417"/>
      <c r="AY141" s="416"/>
      <c r="AZ141" s="416">
        <f>SUM(AZ142:AZ144)</f>
        <v>0</v>
      </c>
      <c r="BA141" s="416"/>
      <c r="BB141" s="416"/>
      <c r="BC141" s="417"/>
      <c r="BD141" s="416"/>
      <c r="BE141" s="416">
        <f>SUM(BE142:BE144)</f>
        <v>0</v>
      </c>
      <c r="BF141" s="416"/>
      <c r="BG141" s="416"/>
      <c r="BH141" s="417"/>
      <c r="BI141" s="416"/>
      <c r="BJ141" s="416">
        <f>SUM(BJ142:BJ144)</f>
        <v>0</v>
      </c>
      <c r="BK141" s="416"/>
      <c r="BL141" s="416"/>
      <c r="BM141" s="417"/>
      <c r="BN141" s="416"/>
      <c r="BO141" s="416">
        <f>SUM(BO142:BO144)</f>
        <v>0</v>
      </c>
      <c r="BP141" s="416"/>
      <c r="BQ141" s="416"/>
      <c r="BR141" s="417"/>
      <c r="BS141" s="416"/>
      <c r="BT141" s="416">
        <f>SUM(BT142:BT144)</f>
        <v>0</v>
      </c>
      <c r="BU141" s="416"/>
      <c r="BV141" s="416"/>
      <c r="BW141" s="417"/>
      <c r="BX141" s="416"/>
      <c r="BY141" s="416">
        <f>SUM(BY142:BY144)</f>
        <v>0</v>
      </c>
      <c r="BZ141" s="416"/>
      <c r="CA141" s="416"/>
      <c r="CB141" s="417"/>
      <c r="CC141" s="416"/>
      <c r="CD141" s="416">
        <f>SUM(CD142:CD144)</f>
        <v>0</v>
      </c>
      <c r="CE141" s="416"/>
      <c r="CF141" s="416"/>
      <c r="CG141" s="417"/>
      <c r="CH141" s="416"/>
      <c r="CI141" s="416">
        <f>SUM(CI142:CI144)</f>
        <v>0</v>
      </c>
      <c r="CJ141" s="416"/>
      <c r="CK141" s="416"/>
      <c r="CL141" s="417"/>
      <c r="CM141" s="416"/>
      <c r="CN141" s="416">
        <f>SUM(CN142:CN144)</f>
        <v>0</v>
      </c>
      <c r="CO141" s="416"/>
      <c r="CP141" s="416"/>
      <c r="CQ141" s="417"/>
      <c r="CR141" s="416"/>
      <c r="CS141" s="416">
        <f>SUM(CS142:CS144)</f>
        <v>0</v>
      </c>
      <c r="CT141" s="416"/>
      <c r="CU141" s="416"/>
      <c r="CV141" s="417"/>
      <c r="CW141" s="416"/>
      <c r="CX141" s="416">
        <f>SUM(CX142:CX144)</f>
        <v>0</v>
      </c>
      <c r="CY141" s="416"/>
      <c r="CZ141" s="416"/>
      <c r="DA141" s="417"/>
      <c r="DB141" s="416"/>
      <c r="DC141" s="416">
        <f>SUM(DC142:DC144)</f>
        <v>0</v>
      </c>
      <c r="DD141" s="416"/>
      <c r="DE141" s="416"/>
      <c r="DF141" s="417"/>
      <c r="DG141" s="416"/>
      <c r="DH141" s="416">
        <f>SUM(DH142:DH144)</f>
        <v>0</v>
      </c>
      <c r="DI141" s="416"/>
      <c r="DJ141" s="416"/>
      <c r="DK141" s="417"/>
      <c r="DL141" s="416"/>
      <c r="DM141" s="416">
        <f>SUM(DM142:DM144)</f>
        <v>0</v>
      </c>
      <c r="DN141" s="416"/>
      <c r="DO141" s="416"/>
      <c r="DP141" s="417"/>
      <c r="DQ141" s="416"/>
      <c r="DR141" s="416">
        <f>SUM(DR142:DR144)</f>
        <v>0</v>
      </c>
      <c r="DS141" s="416"/>
      <c r="DT141" s="416"/>
      <c r="DU141" s="417"/>
      <c r="DV141" s="416"/>
      <c r="DW141" s="416">
        <f>SUM(DW142:DW144)</f>
        <v>0</v>
      </c>
      <c r="DX141" s="416"/>
      <c r="DY141" s="416"/>
      <c r="DZ141" s="417"/>
      <c r="EA141" s="416"/>
      <c r="EB141" s="416">
        <f>SUM(EB142:EB144)</f>
        <v>0</v>
      </c>
      <c r="EC141" s="416"/>
      <c r="ED141" s="416"/>
      <c r="EE141" s="417"/>
      <c r="EF141" s="416"/>
      <c r="EG141" s="416">
        <f>SUM(EG142:EG144)</f>
        <v>0</v>
      </c>
      <c r="EH141" s="416"/>
      <c r="EI141" s="416"/>
      <c r="EJ141" s="417"/>
      <c r="EK141" s="416"/>
      <c r="EL141" s="416">
        <f>SUM(EL142:EL144)</f>
        <v>0</v>
      </c>
      <c r="EM141" s="416"/>
      <c r="EN141" s="416"/>
      <c r="EO141" s="301"/>
    </row>
    <row r="142" spans="4:148" ht="12.75" hidden="1" customHeight="1" x14ac:dyDescent="0.35">
      <c r="D142" s="301" t="s">
        <v>338</v>
      </c>
      <c r="E142" s="313"/>
      <c r="F142" s="320"/>
      <c r="G142" s="414">
        <v>0</v>
      </c>
      <c r="H142" s="415"/>
      <c r="I142" s="416"/>
      <c r="J142" s="417"/>
      <c r="K142" s="418"/>
      <c r="L142" s="414">
        <v>0</v>
      </c>
      <c r="M142" s="415"/>
      <c r="N142" s="416"/>
      <c r="O142" s="417"/>
      <c r="P142" s="418"/>
      <c r="Q142" s="414">
        <v>0</v>
      </c>
      <c r="R142" s="415"/>
      <c r="S142" s="416"/>
      <c r="T142" s="417"/>
      <c r="U142" s="418"/>
      <c r="V142" s="414">
        <v>0</v>
      </c>
      <c r="W142" s="415"/>
      <c r="X142" s="416"/>
      <c r="Y142" s="417"/>
      <c r="Z142" s="418"/>
      <c r="AA142" s="414">
        <v>0</v>
      </c>
      <c r="AB142" s="415"/>
      <c r="AC142" s="416"/>
      <c r="AD142" s="417"/>
      <c r="AE142" s="418"/>
      <c r="AF142" s="414">
        <v>0</v>
      </c>
      <c r="AG142" s="415"/>
      <c r="AH142" s="416"/>
      <c r="AI142" s="417"/>
      <c r="AJ142" s="418"/>
      <c r="AK142" s="414">
        <v>0</v>
      </c>
      <c r="AL142" s="415"/>
      <c r="AM142" s="416"/>
      <c r="AN142" s="417"/>
      <c r="AO142" s="418"/>
      <c r="AP142" s="414">
        <v>0</v>
      </c>
      <c r="AQ142" s="415"/>
      <c r="AR142" s="416"/>
      <c r="AS142" s="417"/>
      <c r="AT142" s="418"/>
      <c r="AU142" s="414">
        <v>0</v>
      </c>
      <c r="AV142" s="415"/>
      <c r="AW142" s="416"/>
      <c r="AX142" s="417"/>
      <c r="AY142" s="418"/>
      <c r="AZ142" s="414">
        <v>0</v>
      </c>
      <c r="BA142" s="415"/>
      <c r="BB142" s="416"/>
      <c r="BC142" s="417"/>
      <c r="BD142" s="418"/>
      <c r="BE142" s="414">
        <v>0</v>
      </c>
      <c r="BF142" s="415"/>
      <c r="BG142" s="416"/>
      <c r="BH142" s="417"/>
      <c r="BI142" s="418"/>
      <c r="BJ142" s="414">
        <v>0</v>
      </c>
      <c r="BK142" s="415"/>
      <c r="BL142" s="416"/>
      <c r="BM142" s="417"/>
      <c r="BN142" s="418"/>
      <c r="BO142" s="414">
        <v>0</v>
      </c>
      <c r="BP142" s="415"/>
      <c r="BQ142" s="416"/>
      <c r="BR142" s="417"/>
      <c r="BS142" s="418"/>
      <c r="BT142" s="414">
        <f>SUM(L142:BO142)</f>
        <v>0</v>
      </c>
      <c r="BU142" s="415"/>
      <c r="BV142" s="416"/>
      <c r="BW142" s="417"/>
      <c r="BX142" s="418"/>
      <c r="BY142" s="414">
        <f>SUM(Q142:BT142)</f>
        <v>0</v>
      </c>
      <c r="BZ142" s="415"/>
      <c r="CA142" s="416"/>
      <c r="CB142" s="417"/>
      <c r="CC142" s="418"/>
      <c r="CD142" s="414">
        <v>0</v>
      </c>
      <c r="CE142" s="415"/>
      <c r="CF142" s="416"/>
      <c r="CG142" s="417"/>
      <c r="CH142" s="418"/>
      <c r="CI142" s="414">
        <v>0</v>
      </c>
      <c r="CJ142" s="415"/>
      <c r="CK142" s="416"/>
      <c r="CL142" s="417"/>
      <c r="CM142" s="418"/>
      <c r="CN142" s="414">
        <v>0</v>
      </c>
      <c r="CO142" s="415"/>
      <c r="CP142" s="416"/>
      <c r="CQ142" s="417"/>
      <c r="CR142" s="418"/>
      <c r="CS142" s="414">
        <v>0</v>
      </c>
      <c r="CT142" s="415"/>
      <c r="CU142" s="416"/>
      <c r="CV142" s="417"/>
      <c r="CW142" s="418"/>
      <c r="CX142" s="414">
        <v>0</v>
      </c>
      <c r="CY142" s="415"/>
      <c r="CZ142" s="416"/>
      <c r="DA142" s="417"/>
      <c r="DB142" s="418"/>
      <c r="DC142" s="414">
        <v>0</v>
      </c>
      <c r="DD142" s="415"/>
      <c r="DE142" s="416"/>
      <c r="DF142" s="417"/>
      <c r="DG142" s="418"/>
      <c r="DH142" s="414">
        <v>0</v>
      </c>
      <c r="DI142" s="415"/>
      <c r="DJ142" s="416"/>
      <c r="DK142" s="417"/>
      <c r="DL142" s="418"/>
      <c r="DM142" s="414">
        <v>0</v>
      </c>
      <c r="DN142" s="415"/>
      <c r="DO142" s="416"/>
      <c r="DP142" s="417"/>
      <c r="DQ142" s="418"/>
      <c r="DR142" s="414">
        <v>0</v>
      </c>
      <c r="DS142" s="415"/>
      <c r="DT142" s="416"/>
      <c r="DU142" s="417"/>
      <c r="DV142" s="418"/>
      <c r="DW142" s="414">
        <v>0</v>
      </c>
      <c r="DX142" s="415"/>
      <c r="DY142" s="416"/>
      <c r="DZ142" s="417"/>
      <c r="EA142" s="418"/>
      <c r="EB142" s="414">
        <v>0</v>
      </c>
      <c r="EC142" s="415"/>
      <c r="ED142" s="416"/>
      <c r="EE142" s="417"/>
      <c r="EF142" s="418"/>
      <c r="EG142" s="414">
        <v>0</v>
      </c>
      <c r="EH142" s="415"/>
      <c r="EI142" s="416"/>
      <c r="EJ142" s="417"/>
      <c r="EK142" s="418"/>
      <c r="EL142" s="414">
        <f>SUM(CD142:EG142)</f>
        <v>0</v>
      </c>
      <c r="EM142" s="415"/>
      <c r="EN142" s="416"/>
      <c r="EO142" s="301"/>
    </row>
    <row r="143" spans="4:148" ht="12.75" hidden="1" customHeight="1" x14ac:dyDescent="0.35">
      <c r="D143" s="301" t="s">
        <v>341</v>
      </c>
      <c r="E143" s="313"/>
      <c r="F143" s="313"/>
      <c r="G143" s="416">
        <v>0</v>
      </c>
      <c r="H143" s="420"/>
      <c r="I143" s="416"/>
      <c r="J143" s="417"/>
      <c r="K143" s="417"/>
      <c r="L143" s="416">
        <v>0</v>
      </c>
      <c r="M143" s="420"/>
      <c r="N143" s="416"/>
      <c r="O143" s="417"/>
      <c r="P143" s="417"/>
      <c r="Q143" s="416">
        <v>0</v>
      </c>
      <c r="R143" s="420"/>
      <c r="S143" s="416"/>
      <c r="T143" s="417"/>
      <c r="U143" s="417"/>
      <c r="V143" s="416">
        <v>0</v>
      </c>
      <c r="W143" s="420"/>
      <c r="X143" s="416"/>
      <c r="Y143" s="417"/>
      <c r="Z143" s="417"/>
      <c r="AA143" s="416">
        <v>0</v>
      </c>
      <c r="AB143" s="420"/>
      <c r="AC143" s="416"/>
      <c r="AD143" s="417"/>
      <c r="AE143" s="417"/>
      <c r="AF143" s="416">
        <v>0</v>
      </c>
      <c r="AG143" s="420"/>
      <c r="AH143" s="416"/>
      <c r="AI143" s="417"/>
      <c r="AJ143" s="417"/>
      <c r="AK143" s="416">
        <v>0</v>
      </c>
      <c r="AL143" s="420"/>
      <c r="AM143" s="416"/>
      <c r="AN143" s="417"/>
      <c r="AO143" s="417"/>
      <c r="AP143" s="416">
        <v>0</v>
      </c>
      <c r="AQ143" s="420"/>
      <c r="AR143" s="416"/>
      <c r="AS143" s="417"/>
      <c r="AT143" s="417"/>
      <c r="AU143" s="416">
        <v>0</v>
      </c>
      <c r="AV143" s="420"/>
      <c r="AW143" s="416"/>
      <c r="AX143" s="417"/>
      <c r="AY143" s="417"/>
      <c r="AZ143" s="416">
        <v>0</v>
      </c>
      <c r="BA143" s="420"/>
      <c r="BB143" s="416"/>
      <c r="BC143" s="417"/>
      <c r="BD143" s="417"/>
      <c r="BE143" s="416">
        <v>0</v>
      </c>
      <c r="BF143" s="420"/>
      <c r="BG143" s="416"/>
      <c r="BH143" s="417"/>
      <c r="BI143" s="417"/>
      <c r="BJ143" s="416">
        <v>0</v>
      </c>
      <c r="BK143" s="420"/>
      <c r="BL143" s="416"/>
      <c r="BM143" s="417"/>
      <c r="BN143" s="417"/>
      <c r="BO143" s="416">
        <v>0</v>
      </c>
      <c r="BP143" s="420"/>
      <c r="BQ143" s="416"/>
      <c r="BR143" s="417"/>
      <c r="BS143" s="417"/>
      <c r="BT143" s="416">
        <f>SUM(L143:BO143)</f>
        <v>0</v>
      </c>
      <c r="BU143" s="420"/>
      <c r="BV143" s="416"/>
      <c r="BW143" s="417"/>
      <c r="BX143" s="417"/>
      <c r="BY143" s="416">
        <f>SUM(Q143:BT143)</f>
        <v>0</v>
      </c>
      <c r="BZ143" s="420"/>
      <c r="CA143" s="416"/>
      <c r="CB143" s="417"/>
      <c r="CC143" s="417"/>
      <c r="CD143" s="416">
        <v>0</v>
      </c>
      <c r="CE143" s="420"/>
      <c r="CF143" s="416"/>
      <c r="CG143" s="417"/>
      <c r="CH143" s="417"/>
      <c r="CI143" s="416">
        <v>0</v>
      </c>
      <c r="CJ143" s="420"/>
      <c r="CK143" s="416"/>
      <c r="CL143" s="417"/>
      <c r="CM143" s="417"/>
      <c r="CN143" s="416">
        <v>0</v>
      </c>
      <c r="CO143" s="420"/>
      <c r="CP143" s="416"/>
      <c r="CQ143" s="417"/>
      <c r="CR143" s="417"/>
      <c r="CS143" s="416">
        <v>0</v>
      </c>
      <c r="CT143" s="420"/>
      <c r="CU143" s="416"/>
      <c r="CV143" s="417"/>
      <c r="CW143" s="417"/>
      <c r="CX143" s="416">
        <v>0</v>
      </c>
      <c r="CY143" s="420"/>
      <c r="CZ143" s="416"/>
      <c r="DA143" s="417"/>
      <c r="DB143" s="417"/>
      <c r="DC143" s="416">
        <v>0</v>
      </c>
      <c r="DD143" s="420"/>
      <c r="DE143" s="416"/>
      <c r="DF143" s="417"/>
      <c r="DG143" s="417"/>
      <c r="DH143" s="416">
        <v>0</v>
      </c>
      <c r="DI143" s="420"/>
      <c r="DJ143" s="416"/>
      <c r="DK143" s="417"/>
      <c r="DL143" s="417"/>
      <c r="DM143" s="416">
        <v>0</v>
      </c>
      <c r="DN143" s="420"/>
      <c r="DO143" s="416"/>
      <c r="DP143" s="417"/>
      <c r="DQ143" s="417"/>
      <c r="DR143" s="416">
        <v>0</v>
      </c>
      <c r="DS143" s="420"/>
      <c r="DT143" s="416"/>
      <c r="DU143" s="417"/>
      <c r="DV143" s="417"/>
      <c r="DW143" s="416">
        <v>0</v>
      </c>
      <c r="DX143" s="420"/>
      <c r="DY143" s="416"/>
      <c r="DZ143" s="417"/>
      <c r="EA143" s="417"/>
      <c r="EB143" s="416">
        <v>0</v>
      </c>
      <c r="EC143" s="420"/>
      <c r="ED143" s="416"/>
      <c r="EE143" s="417"/>
      <c r="EF143" s="417"/>
      <c r="EG143" s="416">
        <v>0</v>
      </c>
      <c r="EH143" s="420"/>
      <c r="EI143" s="416"/>
      <c r="EJ143" s="417"/>
      <c r="EK143" s="417"/>
      <c r="EL143" s="416">
        <f>SUM(CD143:EG143)</f>
        <v>0</v>
      </c>
      <c r="EM143" s="420"/>
      <c r="EN143" s="416"/>
      <c r="EO143" s="301"/>
    </row>
    <row r="144" spans="4:148" ht="12.75" hidden="1" customHeight="1" x14ac:dyDescent="0.35">
      <c r="D144" s="301" t="s">
        <v>358</v>
      </c>
      <c r="E144" s="313"/>
      <c r="F144" s="337"/>
      <c r="G144" s="428">
        <v>0</v>
      </c>
      <c r="H144" s="429"/>
      <c r="I144" s="416"/>
      <c r="J144" s="417"/>
      <c r="K144" s="430"/>
      <c r="L144" s="428">
        <v>0</v>
      </c>
      <c r="M144" s="429"/>
      <c r="N144" s="416"/>
      <c r="O144" s="417"/>
      <c r="P144" s="430"/>
      <c r="Q144" s="428">
        <v>0</v>
      </c>
      <c r="R144" s="429"/>
      <c r="S144" s="416"/>
      <c r="T144" s="417"/>
      <c r="U144" s="430"/>
      <c r="V144" s="428">
        <v>0</v>
      </c>
      <c r="W144" s="429"/>
      <c r="X144" s="416"/>
      <c r="Y144" s="417"/>
      <c r="Z144" s="430"/>
      <c r="AA144" s="428">
        <v>0</v>
      </c>
      <c r="AB144" s="429"/>
      <c r="AC144" s="416"/>
      <c r="AD144" s="417"/>
      <c r="AE144" s="430"/>
      <c r="AF144" s="428">
        <v>0</v>
      </c>
      <c r="AG144" s="429"/>
      <c r="AH144" s="416"/>
      <c r="AI144" s="417"/>
      <c r="AJ144" s="430"/>
      <c r="AK144" s="428">
        <v>0</v>
      </c>
      <c r="AL144" s="429"/>
      <c r="AM144" s="416"/>
      <c r="AN144" s="417"/>
      <c r="AO144" s="430"/>
      <c r="AP144" s="428">
        <v>0</v>
      </c>
      <c r="AQ144" s="429"/>
      <c r="AR144" s="416"/>
      <c r="AS144" s="417"/>
      <c r="AT144" s="430"/>
      <c r="AU144" s="428">
        <v>0</v>
      </c>
      <c r="AV144" s="429"/>
      <c r="AW144" s="416"/>
      <c r="AX144" s="417"/>
      <c r="AY144" s="430"/>
      <c r="AZ144" s="428">
        <v>0</v>
      </c>
      <c r="BA144" s="429"/>
      <c r="BB144" s="416"/>
      <c r="BC144" s="417"/>
      <c r="BD144" s="430"/>
      <c r="BE144" s="428">
        <v>0</v>
      </c>
      <c r="BF144" s="429"/>
      <c r="BG144" s="416"/>
      <c r="BH144" s="417"/>
      <c r="BI144" s="430"/>
      <c r="BJ144" s="428">
        <v>0</v>
      </c>
      <c r="BK144" s="429"/>
      <c r="BL144" s="416"/>
      <c r="BM144" s="417"/>
      <c r="BN144" s="430"/>
      <c r="BO144" s="428">
        <v>0</v>
      </c>
      <c r="BP144" s="429"/>
      <c r="BQ144" s="416"/>
      <c r="BR144" s="417"/>
      <c r="BS144" s="430"/>
      <c r="BT144" s="428">
        <f>SUM(L144:BO144)</f>
        <v>0</v>
      </c>
      <c r="BU144" s="429"/>
      <c r="BV144" s="416"/>
      <c r="BW144" s="417"/>
      <c r="BX144" s="430"/>
      <c r="BY144" s="428">
        <f>SUM(Q144:BT144)</f>
        <v>0</v>
      </c>
      <c r="BZ144" s="429"/>
      <c r="CA144" s="416"/>
      <c r="CB144" s="417"/>
      <c r="CC144" s="430"/>
      <c r="CD144" s="428">
        <v>0</v>
      </c>
      <c r="CE144" s="429"/>
      <c r="CF144" s="416"/>
      <c r="CG144" s="417"/>
      <c r="CH144" s="430"/>
      <c r="CI144" s="428">
        <v>0</v>
      </c>
      <c r="CJ144" s="429"/>
      <c r="CK144" s="416"/>
      <c r="CL144" s="417"/>
      <c r="CM144" s="430"/>
      <c r="CN144" s="428">
        <v>0</v>
      </c>
      <c r="CO144" s="429"/>
      <c r="CP144" s="416"/>
      <c r="CQ144" s="417"/>
      <c r="CR144" s="430"/>
      <c r="CS144" s="428">
        <v>0</v>
      </c>
      <c r="CT144" s="429"/>
      <c r="CU144" s="416"/>
      <c r="CV144" s="417"/>
      <c r="CW144" s="430"/>
      <c r="CX144" s="428">
        <v>0</v>
      </c>
      <c r="CY144" s="429"/>
      <c r="CZ144" s="416"/>
      <c r="DA144" s="417"/>
      <c r="DB144" s="430"/>
      <c r="DC144" s="428">
        <v>0</v>
      </c>
      <c r="DD144" s="429"/>
      <c r="DE144" s="416"/>
      <c r="DF144" s="417"/>
      <c r="DG144" s="430"/>
      <c r="DH144" s="428">
        <v>0</v>
      </c>
      <c r="DI144" s="429"/>
      <c r="DJ144" s="416"/>
      <c r="DK144" s="417"/>
      <c r="DL144" s="430"/>
      <c r="DM144" s="428">
        <v>0</v>
      </c>
      <c r="DN144" s="429"/>
      <c r="DO144" s="416"/>
      <c r="DP144" s="417"/>
      <c r="DQ144" s="430"/>
      <c r="DR144" s="428">
        <v>0</v>
      </c>
      <c r="DS144" s="429"/>
      <c r="DT144" s="416"/>
      <c r="DU144" s="417"/>
      <c r="DV144" s="430"/>
      <c r="DW144" s="428">
        <v>0</v>
      </c>
      <c r="DX144" s="429"/>
      <c r="DY144" s="416"/>
      <c r="DZ144" s="417"/>
      <c r="EA144" s="430"/>
      <c r="EB144" s="428">
        <v>0</v>
      </c>
      <c r="EC144" s="429"/>
      <c r="ED144" s="416"/>
      <c r="EE144" s="417"/>
      <c r="EF144" s="430"/>
      <c r="EG144" s="428">
        <v>0</v>
      </c>
      <c r="EH144" s="429"/>
      <c r="EI144" s="416"/>
      <c r="EJ144" s="417"/>
      <c r="EK144" s="430"/>
      <c r="EL144" s="428">
        <f>SUM(CD144:EG144)</f>
        <v>0</v>
      </c>
      <c r="EM144" s="429"/>
      <c r="EN144" s="416"/>
      <c r="EO144" s="301"/>
    </row>
    <row r="145" spans="4:145" ht="12.75" hidden="1" customHeight="1" x14ac:dyDescent="0.35">
      <c r="D145" s="301"/>
      <c r="E145" s="313"/>
      <c r="G145" s="416"/>
      <c r="H145" s="416"/>
      <c r="I145" s="416"/>
      <c r="J145" s="417"/>
      <c r="K145" s="416"/>
      <c r="L145" s="416"/>
      <c r="M145" s="416"/>
      <c r="N145" s="416"/>
      <c r="O145" s="417"/>
      <c r="P145" s="416"/>
      <c r="Q145" s="416"/>
      <c r="R145" s="416"/>
      <c r="S145" s="416"/>
      <c r="T145" s="417"/>
      <c r="U145" s="416"/>
      <c r="V145" s="416"/>
      <c r="W145" s="416"/>
      <c r="X145" s="416"/>
      <c r="Y145" s="417"/>
      <c r="Z145" s="416"/>
      <c r="AA145" s="416"/>
      <c r="AB145" s="416"/>
      <c r="AC145" s="416"/>
      <c r="AD145" s="417"/>
      <c r="AE145" s="416"/>
      <c r="AF145" s="416"/>
      <c r="AG145" s="416"/>
      <c r="AH145" s="416"/>
      <c r="AI145" s="417"/>
      <c r="AJ145" s="416"/>
      <c r="AK145" s="416"/>
      <c r="AL145" s="416"/>
      <c r="AM145" s="416"/>
      <c r="AN145" s="417"/>
      <c r="AO145" s="416"/>
      <c r="AP145" s="416"/>
      <c r="AQ145" s="416"/>
      <c r="AR145" s="416"/>
      <c r="AS145" s="417"/>
      <c r="AT145" s="416"/>
      <c r="AU145" s="416"/>
      <c r="AV145" s="416"/>
      <c r="AW145" s="416"/>
      <c r="AX145" s="417"/>
      <c r="AY145" s="416"/>
      <c r="AZ145" s="416"/>
      <c r="BA145" s="416"/>
      <c r="BB145" s="416"/>
      <c r="BC145" s="417"/>
      <c r="BD145" s="416"/>
      <c r="BE145" s="416"/>
      <c r="BF145" s="416"/>
      <c r="BG145" s="416"/>
      <c r="BH145" s="417"/>
      <c r="BI145" s="416"/>
      <c r="BJ145" s="416"/>
      <c r="BK145" s="416"/>
      <c r="BL145" s="416"/>
      <c r="BM145" s="417"/>
      <c r="BN145" s="416"/>
      <c r="BO145" s="416"/>
      <c r="BP145" s="416"/>
      <c r="BQ145" s="416"/>
      <c r="BR145" s="417"/>
      <c r="BS145" s="416"/>
      <c r="BT145" s="416"/>
      <c r="BU145" s="416"/>
      <c r="BV145" s="416"/>
      <c r="BW145" s="417"/>
      <c r="BX145" s="416"/>
      <c r="BY145" s="416"/>
      <c r="BZ145" s="416"/>
      <c r="CA145" s="416"/>
      <c r="CB145" s="417"/>
      <c r="CC145" s="416"/>
      <c r="CD145" s="416"/>
      <c r="CE145" s="416"/>
      <c r="CF145" s="416"/>
      <c r="CG145" s="417"/>
      <c r="CH145" s="416"/>
      <c r="CI145" s="416"/>
      <c r="CJ145" s="416"/>
      <c r="CK145" s="416"/>
      <c r="CL145" s="417"/>
      <c r="CM145" s="416"/>
      <c r="CN145" s="416"/>
      <c r="CO145" s="416"/>
      <c r="CP145" s="416"/>
      <c r="CQ145" s="417"/>
      <c r="CR145" s="416"/>
      <c r="CS145" s="416"/>
      <c r="CT145" s="416"/>
      <c r="CU145" s="416"/>
      <c r="CV145" s="417"/>
      <c r="CW145" s="416"/>
      <c r="CX145" s="416"/>
      <c r="CY145" s="416"/>
      <c r="CZ145" s="416"/>
      <c r="DA145" s="417"/>
      <c r="DB145" s="416"/>
      <c r="DC145" s="416"/>
      <c r="DD145" s="416"/>
      <c r="DE145" s="416"/>
      <c r="DF145" s="417"/>
      <c r="DG145" s="416"/>
      <c r="DH145" s="416"/>
      <c r="DI145" s="416"/>
      <c r="DJ145" s="416"/>
      <c r="DK145" s="417"/>
      <c r="DL145" s="416"/>
      <c r="DM145" s="416"/>
      <c r="DN145" s="416"/>
      <c r="DO145" s="416"/>
      <c r="DP145" s="417"/>
      <c r="DQ145" s="416"/>
      <c r="DR145" s="416"/>
      <c r="DS145" s="416"/>
      <c r="DT145" s="416"/>
      <c r="DU145" s="417"/>
      <c r="DV145" s="416"/>
      <c r="DW145" s="416"/>
      <c r="DX145" s="416"/>
      <c r="DY145" s="416"/>
      <c r="DZ145" s="417"/>
      <c r="EA145" s="416"/>
      <c r="EB145" s="416"/>
      <c r="EC145" s="416"/>
      <c r="ED145" s="416"/>
      <c r="EE145" s="417"/>
      <c r="EF145" s="416"/>
      <c r="EG145" s="416"/>
      <c r="EH145" s="416"/>
      <c r="EI145" s="416"/>
      <c r="EJ145" s="417"/>
      <c r="EK145" s="416"/>
      <c r="EL145" s="416"/>
      <c r="EM145" s="416"/>
      <c r="EN145" s="416"/>
      <c r="EO145" s="301"/>
    </row>
    <row r="146" spans="4:145" ht="12.75" hidden="1" customHeight="1" x14ac:dyDescent="0.35">
      <c r="D146" s="301" t="s">
        <v>489</v>
      </c>
      <c r="E146" s="313"/>
      <c r="G146" s="416">
        <v>0</v>
      </c>
      <c r="H146" s="416"/>
      <c r="I146" s="416"/>
      <c r="J146" s="417"/>
      <c r="K146" s="416"/>
      <c r="L146" s="416">
        <f>SUM(L147:L149)</f>
        <v>0</v>
      </c>
      <c r="M146" s="416"/>
      <c r="N146" s="416"/>
      <c r="O146" s="417"/>
      <c r="P146" s="416"/>
      <c r="Q146" s="416">
        <f>SUM(Q147:Q149)</f>
        <v>0</v>
      </c>
      <c r="R146" s="416"/>
      <c r="S146" s="416"/>
      <c r="T146" s="417"/>
      <c r="U146" s="416"/>
      <c r="V146" s="416">
        <f>SUM(V147:V149)</f>
        <v>0</v>
      </c>
      <c r="W146" s="416"/>
      <c r="X146" s="416"/>
      <c r="Y146" s="417"/>
      <c r="Z146" s="416"/>
      <c r="AA146" s="416">
        <f>SUM(AA147:AA149)</f>
        <v>0</v>
      </c>
      <c r="AB146" s="416"/>
      <c r="AC146" s="416"/>
      <c r="AD146" s="417"/>
      <c r="AE146" s="416"/>
      <c r="AF146" s="416">
        <f>SUM(AF147:AF149)</f>
        <v>0</v>
      </c>
      <c r="AG146" s="416"/>
      <c r="AH146" s="416"/>
      <c r="AI146" s="417"/>
      <c r="AJ146" s="416"/>
      <c r="AK146" s="416">
        <f>SUM(AK147:AK149)</f>
        <v>0</v>
      </c>
      <c r="AL146" s="416"/>
      <c r="AM146" s="416"/>
      <c r="AN146" s="417"/>
      <c r="AO146" s="416"/>
      <c r="AP146" s="416">
        <f>SUM(AP147:AP149)</f>
        <v>0</v>
      </c>
      <c r="AQ146" s="416"/>
      <c r="AR146" s="416"/>
      <c r="AS146" s="417"/>
      <c r="AT146" s="416"/>
      <c r="AU146" s="416">
        <f>SUM(AU147:AU149)</f>
        <v>0</v>
      </c>
      <c r="AV146" s="416"/>
      <c r="AW146" s="416"/>
      <c r="AX146" s="417"/>
      <c r="AY146" s="416"/>
      <c r="AZ146" s="416">
        <f>SUM(AZ147:AZ149)</f>
        <v>0</v>
      </c>
      <c r="BA146" s="416"/>
      <c r="BB146" s="416"/>
      <c r="BC146" s="417"/>
      <c r="BD146" s="416"/>
      <c r="BE146" s="416">
        <f>SUM(BE147:BE149)</f>
        <v>0</v>
      </c>
      <c r="BF146" s="416"/>
      <c r="BG146" s="416"/>
      <c r="BH146" s="417"/>
      <c r="BI146" s="416"/>
      <c r="BJ146" s="416">
        <f>SUM(BJ147:BJ149)</f>
        <v>0</v>
      </c>
      <c r="BK146" s="416"/>
      <c r="BL146" s="416"/>
      <c r="BM146" s="417"/>
      <c r="BN146" s="416"/>
      <c r="BO146" s="416">
        <f>SUM(BO147:BO149)</f>
        <v>0</v>
      </c>
      <c r="BP146" s="416"/>
      <c r="BQ146" s="416"/>
      <c r="BR146" s="417"/>
      <c r="BS146" s="416"/>
      <c r="BT146" s="416">
        <f>SUM(BT147:BT149)</f>
        <v>0</v>
      </c>
      <c r="BU146" s="416"/>
      <c r="BV146" s="416"/>
      <c r="BW146" s="417"/>
      <c r="BX146" s="416"/>
      <c r="BY146" s="416">
        <f>SUM(BY147:BY149)</f>
        <v>0</v>
      </c>
      <c r="BZ146" s="416"/>
      <c r="CA146" s="416"/>
      <c r="CB146" s="417"/>
      <c r="CC146" s="416"/>
      <c r="CD146" s="416">
        <f>SUM(CD147:CD149)</f>
        <v>0</v>
      </c>
      <c r="CE146" s="416"/>
      <c r="CF146" s="416"/>
      <c r="CG146" s="417"/>
      <c r="CH146" s="416"/>
      <c r="CI146" s="416">
        <f>SUM(CI147:CI149)</f>
        <v>0</v>
      </c>
      <c r="CJ146" s="416"/>
      <c r="CK146" s="416"/>
      <c r="CL146" s="417"/>
      <c r="CM146" s="416"/>
      <c r="CN146" s="416">
        <f>SUM(CN147:CN149)</f>
        <v>0</v>
      </c>
      <c r="CO146" s="416"/>
      <c r="CP146" s="416"/>
      <c r="CQ146" s="417"/>
      <c r="CR146" s="416"/>
      <c r="CS146" s="416">
        <f>SUM(CS147:CS149)</f>
        <v>0</v>
      </c>
      <c r="CT146" s="416"/>
      <c r="CU146" s="416"/>
      <c r="CV146" s="417"/>
      <c r="CW146" s="416"/>
      <c r="CX146" s="416">
        <f>SUM(CX147:CX149)</f>
        <v>0</v>
      </c>
      <c r="CY146" s="416"/>
      <c r="CZ146" s="416"/>
      <c r="DA146" s="417"/>
      <c r="DB146" s="416"/>
      <c r="DC146" s="416">
        <f>SUM(DC147:DC149)</f>
        <v>0</v>
      </c>
      <c r="DD146" s="416"/>
      <c r="DE146" s="416"/>
      <c r="DF146" s="417"/>
      <c r="DG146" s="416"/>
      <c r="DH146" s="416">
        <f>SUM(DH147:DH149)</f>
        <v>0</v>
      </c>
      <c r="DI146" s="416"/>
      <c r="DJ146" s="416"/>
      <c r="DK146" s="417"/>
      <c r="DL146" s="416"/>
      <c r="DM146" s="416">
        <f>SUM(DM147:DM149)</f>
        <v>0</v>
      </c>
      <c r="DN146" s="416"/>
      <c r="DO146" s="416"/>
      <c r="DP146" s="417"/>
      <c r="DQ146" s="416"/>
      <c r="DR146" s="416">
        <f>SUM(DR147:DR149)</f>
        <v>0</v>
      </c>
      <c r="DS146" s="416"/>
      <c r="DT146" s="416"/>
      <c r="DU146" s="417"/>
      <c r="DV146" s="416"/>
      <c r="DW146" s="416">
        <f>SUM(DW147:DW149)</f>
        <v>0</v>
      </c>
      <c r="DX146" s="416"/>
      <c r="DY146" s="416"/>
      <c r="DZ146" s="417"/>
      <c r="EA146" s="416"/>
      <c r="EB146" s="416">
        <f>SUM(EB147:EB149)</f>
        <v>0</v>
      </c>
      <c r="EC146" s="416"/>
      <c r="ED146" s="416"/>
      <c r="EE146" s="417"/>
      <c r="EF146" s="416"/>
      <c r="EG146" s="416">
        <f>SUM(EG147:EG149)</f>
        <v>0</v>
      </c>
      <c r="EH146" s="416"/>
      <c r="EI146" s="416"/>
      <c r="EJ146" s="417"/>
      <c r="EK146" s="416"/>
      <c r="EL146" s="416">
        <f>SUM(EL147:EL149)</f>
        <v>0</v>
      </c>
      <c r="EM146" s="416"/>
      <c r="EN146" s="416"/>
      <c r="EO146" s="301"/>
    </row>
    <row r="147" spans="4:145" ht="12.75" hidden="1" customHeight="1" x14ac:dyDescent="0.35">
      <c r="D147" s="301" t="s">
        <v>338</v>
      </c>
      <c r="E147" s="313"/>
      <c r="F147" s="320"/>
      <c r="G147" s="414">
        <v>0</v>
      </c>
      <c r="H147" s="415"/>
      <c r="I147" s="416"/>
      <c r="J147" s="417"/>
      <c r="K147" s="418"/>
      <c r="L147" s="414">
        <v>0</v>
      </c>
      <c r="M147" s="415"/>
      <c r="N147" s="416"/>
      <c r="O147" s="417"/>
      <c r="P147" s="418"/>
      <c r="Q147" s="414">
        <v>0</v>
      </c>
      <c r="R147" s="415"/>
      <c r="S147" s="416"/>
      <c r="T147" s="417"/>
      <c r="U147" s="418"/>
      <c r="V147" s="414">
        <v>0</v>
      </c>
      <c r="W147" s="415"/>
      <c r="X147" s="416"/>
      <c r="Y147" s="417"/>
      <c r="Z147" s="418"/>
      <c r="AA147" s="414">
        <v>0</v>
      </c>
      <c r="AB147" s="415"/>
      <c r="AC147" s="416"/>
      <c r="AD147" s="417"/>
      <c r="AE147" s="418"/>
      <c r="AF147" s="414">
        <v>0</v>
      </c>
      <c r="AG147" s="415"/>
      <c r="AH147" s="416"/>
      <c r="AI147" s="417"/>
      <c r="AJ147" s="418"/>
      <c r="AK147" s="414">
        <v>0</v>
      </c>
      <c r="AL147" s="415"/>
      <c r="AM147" s="416"/>
      <c r="AN147" s="417"/>
      <c r="AO147" s="418"/>
      <c r="AP147" s="414">
        <v>0</v>
      </c>
      <c r="AQ147" s="415"/>
      <c r="AR147" s="416"/>
      <c r="AS147" s="417"/>
      <c r="AT147" s="418"/>
      <c r="AU147" s="414">
        <v>0</v>
      </c>
      <c r="AV147" s="415"/>
      <c r="AW147" s="416"/>
      <c r="AX147" s="417"/>
      <c r="AY147" s="418"/>
      <c r="AZ147" s="414">
        <v>0</v>
      </c>
      <c r="BA147" s="415"/>
      <c r="BB147" s="416"/>
      <c r="BC147" s="417"/>
      <c r="BD147" s="418"/>
      <c r="BE147" s="414">
        <v>0</v>
      </c>
      <c r="BF147" s="415"/>
      <c r="BG147" s="416"/>
      <c r="BH147" s="417"/>
      <c r="BI147" s="418"/>
      <c r="BJ147" s="414">
        <v>0</v>
      </c>
      <c r="BK147" s="415"/>
      <c r="BL147" s="416"/>
      <c r="BM147" s="417"/>
      <c r="BN147" s="418"/>
      <c r="BO147" s="414">
        <v>0</v>
      </c>
      <c r="BP147" s="415"/>
      <c r="BQ147" s="416"/>
      <c r="BR147" s="417"/>
      <c r="BS147" s="418"/>
      <c r="BT147" s="414">
        <f>SUM(L147:BO147)</f>
        <v>0</v>
      </c>
      <c r="BU147" s="415"/>
      <c r="BV147" s="416"/>
      <c r="BW147" s="417"/>
      <c r="BX147" s="418"/>
      <c r="BY147" s="414">
        <f>SUM(Q147:BT147)</f>
        <v>0</v>
      </c>
      <c r="BZ147" s="415"/>
      <c r="CA147" s="416"/>
      <c r="CB147" s="417"/>
      <c r="CC147" s="418"/>
      <c r="CD147" s="414">
        <v>0</v>
      </c>
      <c r="CE147" s="415"/>
      <c r="CF147" s="416"/>
      <c r="CG147" s="417"/>
      <c r="CH147" s="418"/>
      <c r="CI147" s="414">
        <v>0</v>
      </c>
      <c r="CJ147" s="415"/>
      <c r="CK147" s="416"/>
      <c r="CL147" s="417"/>
      <c r="CM147" s="418"/>
      <c r="CN147" s="414">
        <v>0</v>
      </c>
      <c r="CO147" s="415"/>
      <c r="CP147" s="416"/>
      <c r="CQ147" s="417"/>
      <c r="CR147" s="418"/>
      <c r="CS147" s="414">
        <v>0</v>
      </c>
      <c r="CT147" s="415"/>
      <c r="CU147" s="416"/>
      <c r="CV147" s="417"/>
      <c r="CW147" s="418"/>
      <c r="CX147" s="414">
        <v>0</v>
      </c>
      <c r="CY147" s="415"/>
      <c r="CZ147" s="416"/>
      <c r="DA147" s="417"/>
      <c r="DB147" s="418"/>
      <c r="DC147" s="414">
        <v>0</v>
      </c>
      <c r="DD147" s="415"/>
      <c r="DE147" s="416"/>
      <c r="DF147" s="417"/>
      <c r="DG147" s="418"/>
      <c r="DH147" s="414">
        <v>0</v>
      </c>
      <c r="DI147" s="415"/>
      <c r="DJ147" s="416"/>
      <c r="DK147" s="417"/>
      <c r="DL147" s="418"/>
      <c r="DM147" s="414">
        <v>0</v>
      </c>
      <c r="DN147" s="415"/>
      <c r="DO147" s="416"/>
      <c r="DP147" s="417"/>
      <c r="DQ147" s="418"/>
      <c r="DR147" s="414">
        <v>0</v>
      </c>
      <c r="DS147" s="415"/>
      <c r="DT147" s="416"/>
      <c r="DU147" s="417"/>
      <c r="DV147" s="418"/>
      <c r="DW147" s="414">
        <v>0</v>
      </c>
      <c r="DX147" s="415"/>
      <c r="DY147" s="416"/>
      <c r="DZ147" s="417"/>
      <c r="EA147" s="418"/>
      <c r="EB147" s="414">
        <v>0</v>
      </c>
      <c r="EC147" s="415"/>
      <c r="ED147" s="416"/>
      <c r="EE147" s="417"/>
      <c r="EF147" s="418"/>
      <c r="EG147" s="414">
        <v>0</v>
      </c>
      <c r="EH147" s="415"/>
      <c r="EI147" s="416"/>
      <c r="EJ147" s="417"/>
      <c r="EK147" s="418"/>
      <c r="EL147" s="414">
        <f>SUM(CD147:EG147)</f>
        <v>0</v>
      </c>
      <c r="EM147" s="415"/>
      <c r="EN147" s="416"/>
      <c r="EO147" s="301"/>
    </row>
    <row r="148" spans="4:145" ht="12.75" hidden="1" customHeight="1" x14ac:dyDescent="0.35">
      <c r="D148" s="301" t="s">
        <v>341</v>
      </c>
      <c r="E148" s="313"/>
      <c r="F148" s="313"/>
      <c r="G148" s="416">
        <v>0</v>
      </c>
      <c r="H148" s="420"/>
      <c r="I148" s="416"/>
      <c r="J148" s="417"/>
      <c r="K148" s="417"/>
      <c r="L148" s="416">
        <v>0</v>
      </c>
      <c r="M148" s="420"/>
      <c r="N148" s="416"/>
      <c r="O148" s="417"/>
      <c r="P148" s="417"/>
      <c r="Q148" s="416">
        <v>0</v>
      </c>
      <c r="R148" s="420"/>
      <c r="S148" s="416"/>
      <c r="T148" s="417"/>
      <c r="U148" s="417"/>
      <c r="V148" s="416">
        <v>0</v>
      </c>
      <c r="W148" s="420"/>
      <c r="X148" s="416"/>
      <c r="Y148" s="417"/>
      <c r="Z148" s="417"/>
      <c r="AA148" s="416">
        <v>0</v>
      </c>
      <c r="AB148" s="420"/>
      <c r="AC148" s="416"/>
      <c r="AD148" s="417"/>
      <c r="AE148" s="417"/>
      <c r="AF148" s="416">
        <v>0</v>
      </c>
      <c r="AG148" s="420"/>
      <c r="AH148" s="416"/>
      <c r="AI148" s="417"/>
      <c r="AJ148" s="417"/>
      <c r="AK148" s="416">
        <v>0</v>
      </c>
      <c r="AL148" s="420"/>
      <c r="AM148" s="416"/>
      <c r="AN148" s="417"/>
      <c r="AO148" s="417"/>
      <c r="AP148" s="416">
        <v>0</v>
      </c>
      <c r="AQ148" s="420"/>
      <c r="AR148" s="416"/>
      <c r="AS148" s="417"/>
      <c r="AT148" s="417"/>
      <c r="AU148" s="416">
        <v>0</v>
      </c>
      <c r="AV148" s="420"/>
      <c r="AW148" s="416"/>
      <c r="AX148" s="417"/>
      <c r="AY148" s="417"/>
      <c r="AZ148" s="416">
        <v>0</v>
      </c>
      <c r="BA148" s="420"/>
      <c r="BB148" s="416"/>
      <c r="BC148" s="417"/>
      <c r="BD148" s="417"/>
      <c r="BE148" s="416">
        <v>0</v>
      </c>
      <c r="BF148" s="420"/>
      <c r="BG148" s="416"/>
      <c r="BH148" s="417"/>
      <c r="BI148" s="417"/>
      <c r="BJ148" s="416">
        <v>0</v>
      </c>
      <c r="BK148" s="420"/>
      <c r="BL148" s="416"/>
      <c r="BM148" s="417"/>
      <c r="BN148" s="417"/>
      <c r="BO148" s="416">
        <v>0</v>
      </c>
      <c r="BP148" s="420"/>
      <c r="BQ148" s="416"/>
      <c r="BR148" s="417"/>
      <c r="BS148" s="417"/>
      <c r="BT148" s="416">
        <f>SUM(L148:BO148)</f>
        <v>0</v>
      </c>
      <c r="BU148" s="420"/>
      <c r="BV148" s="416"/>
      <c r="BW148" s="417"/>
      <c r="BX148" s="417"/>
      <c r="BY148" s="416">
        <f>SUM(Q148:BT148)</f>
        <v>0</v>
      </c>
      <c r="BZ148" s="420"/>
      <c r="CA148" s="416"/>
      <c r="CB148" s="417"/>
      <c r="CC148" s="417"/>
      <c r="CD148" s="416">
        <v>0</v>
      </c>
      <c r="CE148" s="420"/>
      <c r="CF148" s="416"/>
      <c r="CG148" s="417"/>
      <c r="CH148" s="417"/>
      <c r="CI148" s="416">
        <v>0</v>
      </c>
      <c r="CJ148" s="420"/>
      <c r="CK148" s="416"/>
      <c r="CL148" s="417"/>
      <c r="CM148" s="417"/>
      <c r="CN148" s="416">
        <v>0</v>
      </c>
      <c r="CO148" s="420"/>
      <c r="CP148" s="416"/>
      <c r="CQ148" s="417"/>
      <c r="CR148" s="417"/>
      <c r="CS148" s="416">
        <v>0</v>
      </c>
      <c r="CT148" s="420"/>
      <c r="CU148" s="416"/>
      <c r="CV148" s="417"/>
      <c r="CW148" s="417"/>
      <c r="CX148" s="416">
        <v>0</v>
      </c>
      <c r="CY148" s="420"/>
      <c r="CZ148" s="416"/>
      <c r="DA148" s="417"/>
      <c r="DB148" s="417"/>
      <c r="DC148" s="416">
        <v>0</v>
      </c>
      <c r="DD148" s="420"/>
      <c r="DE148" s="416"/>
      <c r="DF148" s="417"/>
      <c r="DG148" s="417"/>
      <c r="DH148" s="416">
        <v>0</v>
      </c>
      <c r="DI148" s="420"/>
      <c r="DJ148" s="416"/>
      <c r="DK148" s="417"/>
      <c r="DL148" s="417"/>
      <c r="DM148" s="416">
        <v>0</v>
      </c>
      <c r="DN148" s="420"/>
      <c r="DO148" s="416"/>
      <c r="DP148" s="417"/>
      <c r="DQ148" s="417"/>
      <c r="DR148" s="416">
        <v>0</v>
      </c>
      <c r="DS148" s="420"/>
      <c r="DT148" s="416"/>
      <c r="DU148" s="417"/>
      <c r="DV148" s="417"/>
      <c r="DW148" s="416">
        <v>0</v>
      </c>
      <c r="DX148" s="420"/>
      <c r="DY148" s="416"/>
      <c r="DZ148" s="417"/>
      <c r="EA148" s="417"/>
      <c r="EB148" s="416">
        <v>0</v>
      </c>
      <c r="EC148" s="420"/>
      <c r="ED148" s="416"/>
      <c r="EE148" s="417"/>
      <c r="EF148" s="417"/>
      <c r="EG148" s="416">
        <v>0</v>
      </c>
      <c r="EH148" s="420"/>
      <c r="EI148" s="416"/>
      <c r="EJ148" s="417"/>
      <c r="EK148" s="417"/>
      <c r="EL148" s="416">
        <f>SUM(CD148:EG148)</f>
        <v>0</v>
      </c>
      <c r="EM148" s="420"/>
      <c r="EN148" s="416"/>
      <c r="EO148" s="301"/>
    </row>
    <row r="149" spans="4:145" ht="12.75" hidden="1" customHeight="1" x14ac:dyDescent="0.35">
      <c r="D149" s="301" t="s">
        <v>358</v>
      </c>
      <c r="E149" s="313"/>
      <c r="F149" s="337"/>
      <c r="G149" s="428">
        <v>0</v>
      </c>
      <c r="H149" s="429"/>
      <c r="I149" s="416"/>
      <c r="J149" s="417"/>
      <c r="K149" s="430"/>
      <c r="L149" s="428">
        <v>0</v>
      </c>
      <c r="M149" s="429"/>
      <c r="N149" s="416"/>
      <c r="O149" s="417"/>
      <c r="P149" s="430"/>
      <c r="Q149" s="428">
        <v>0</v>
      </c>
      <c r="R149" s="429"/>
      <c r="S149" s="416"/>
      <c r="T149" s="417"/>
      <c r="U149" s="430"/>
      <c r="V149" s="428">
        <v>0</v>
      </c>
      <c r="W149" s="429"/>
      <c r="X149" s="416"/>
      <c r="Y149" s="417"/>
      <c r="Z149" s="430"/>
      <c r="AA149" s="428">
        <v>0</v>
      </c>
      <c r="AB149" s="429"/>
      <c r="AC149" s="416"/>
      <c r="AD149" s="417"/>
      <c r="AE149" s="430"/>
      <c r="AF149" s="428">
        <v>0</v>
      </c>
      <c r="AG149" s="429"/>
      <c r="AH149" s="416"/>
      <c r="AI149" s="417"/>
      <c r="AJ149" s="430"/>
      <c r="AK149" s="428">
        <v>0</v>
      </c>
      <c r="AL149" s="429"/>
      <c r="AM149" s="416"/>
      <c r="AN149" s="417"/>
      <c r="AO149" s="430"/>
      <c r="AP149" s="428">
        <v>0</v>
      </c>
      <c r="AQ149" s="429"/>
      <c r="AR149" s="416"/>
      <c r="AS149" s="417"/>
      <c r="AT149" s="430"/>
      <c r="AU149" s="428">
        <v>0</v>
      </c>
      <c r="AV149" s="429"/>
      <c r="AW149" s="416"/>
      <c r="AX149" s="417"/>
      <c r="AY149" s="430"/>
      <c r="AZ149" s="428">
        <v>0</v>
      </c>
      <c r="BA149" s="429"/>
      <c r="BB149" s="416"/>
      <c r="BC149" s="417"/>
      <c r="BD149" s="430"/>
      <c r="BE149" s="428">
        <v>0</v>
      </c>
      <c r="BF149" s="429"/>
      <c r="BG149" s="416"/>
      <c r="BH149" s="417"/>
      <c r="BI149" s="430"/>
      <c r="BJ149" s="428">
        <v>0</v>
      </c>
      <c r="BK149" s="429"/>
      <c r="BL149" s="416"/>
      <c r="BM149" s="417"/>
      <c r="BN149" s="430"/>
      <c r="BO149" s="428">
        <v>0</v>
      </c>
      <c r="BP149" s="429"/>
      <c r="BQ149" s="416"/>
      <c r="BR149" s="417"/>
      <c r="BS149" s="430"/>
      <c r="BT149" s="428">
        <f>SUM(L149:BO149)</f>
        <v>0</v>
      </c>
      <c r="BU149" s="429"/>
      <c r="BV149" s="416"/>
      <c r="BW149" s="417"/>
      <c r="BX149" s="430"/>
      <c r="BY149" s="428">
        <f>SUM(Q149:BT149)</f>
        <v>0</v>
      </c>
      <c r="BZ149" s="429"/>
      <c r="CA149" s="416"/>
      <c r="CB149" s="417"/>
      <c r="CC149" s="430"/>
      <c r="CD149" s="428">
        <v>0</v>
      </c>
      <c r="CE149" s="429"/>
      <c r="CF149" s="416"/>
      <c r="CG149" s="417"/>
      <c r="CH149" s="430"/>
      <c r="CI149" s="428">
        <v>0</v>
      </c>
      <c r="CJ149" s="429"/>
      <c r="CK149" s="416"/>
      <c r="CL149" s="417"/>
      <c r="CM149" s="430"/>
      <c r="CN149" s="428">
        <v>0</v>
      </c>
      <c r="CO149" s="429"/>
      <c r="CP149" s="416"/>
      <c r="CQ149" s="417"/>
      <c r="CR149" s="430"/>
      <c r="CS149" s="428">
        <v>0</v>
      </c>
      <c r="CT149" s="429"/>
      <c r="CU149" s="416"/>
      <c r="CV149" s="417"/>
      <c r="CW149" s="430"/>
      <c r="CX149" s="428">
        <v>0</v>
      </c>
      <c r="CY149" s="429"/>
      <c r="CZ149" s="416"/>
      <c r="DA149" s="417"/>
      <c r="DB149" s="430"/>
      <c r="DC149" s="428">
        <v>0</v>
      </c>
      <c r="DD149" s="429"/>
      <c r="DE149" s="416"/>
      <c r="DF149" s="417"/>
      <c r="DG149" s="430"/>
      <c r="DH149" s="428">
        <v>0</v>
      </c>
      <c r="DI149" s="429"/>
      <c r="DJ149" s="416"/>
      <c r="DK149" s="417"/>
      <c r="DL149" s="430"/>
      <c r="DM149" s="428">
        <v>0</v>
      </c>
      <c r="DN149" s="429"/>
      <c r="DO149" s="416"/>
      <c r="DP149" s="417"/>
      <c r="DQ149" s="430"/>
      <c r="DR149" s="428">
        <v>0</v>
      </c>
      <c r="DS149" s="429"/>
      <c r="DT149" s="416"/>
      <c r="DU149" s="417"/>
      <c r="DV149" s="430"/>
      <c r="DW149" s="428">
        <v>0</v>
      </c>
      <c r="DX149" s="429"/>
      <c r="DY149" s="416"/>
      <c r="DZ149" s="417"/>
      <c r="EA149" s="430"/>
      <c r="EB149" s="428">
        <v>0</v>
      </c>
      <c r="EC149" s="429"/>
      <c r="ED149" s="416"/>
      <c r="EE149" s="417"/>
      <c r="EF149" s="430"/>
      <c r="EG149" s="428">
        <v>0</v>
      </c>
      <c r="EH149" s="429"/>
      <c r="EI149" s="416"/>
      <c r="EJ149" s="417"/>
      <c r="EK149" s="430"/>
      <c r="EL149" s="428">
        <f>SUM(CD149:EG149)</f>
        <v>0</v>
      </c>
      <c r="EM149" s="429"/>
      <c r="EN149" s="416"/>
      <c r="EO149" s="301"/>
    </row>
    <row r="150" spans="4:145" ht="12.75" hidden="1" customHeight="1" x14ac:dyDescent="0.35">
      <c r="D150" s="301"/>
      <c r="E150" s="313"/>
      <c r="G150" s="416"/>
      <c r="H150" s="416"/>
      <c r="I150" s="416"/>
      <c r="J150" s="417"/>
      <c r="K150" s="416"/>
      <c r="L150" s="416"/>
      <c r="M150" s="416"/>
      <c r="N150" s="416"/>
      <c r="O150" s="417"/>
      <c r="P150" s="416"/>
      <c r="Q150" s="416"/>
      <c r="R150" s="416"/>
      <c r="S150" s="416"/>
      <c r="T150" s="417"/>
      <c r="U150" s="416"/>
      <c r="V150" s="416"/>
      <c r="W150" s="416"/>
      <c r="X150" s="416"/>
      <c r="Y150" s="417"/>
      <c r="Z150" s="416"/>
      <c r="AA150" s="416"/>
      <c r="AB150" s="416"/>
      <c r="AC150" s="416"/>
      <c r="AD150" s="417"/>
      <c r="AE150" s="416"/>
      <c r="AF150" s="416"/>
      <c r="AG150" s="416"/>
      <c r="AH150" s="416"/>
      <c r="AI150" s="417"/>
      <c r="AJ150" s="416"/>
      <c r="AK150" s="416"/>
      <c r="AL150" s="416"/>
      <c r="AM150" s="416"/>
      <c r="AN150" s="417"/>
      <c r="AO150" s="416"/>
      <c r="AP150" s="416"/>
      <c r="AQ150" s="416"/>
      <c r="AR150" s="416"/>
      <c r="AS150" s="417"/>
      <c r="AT150" s="416"/>
      <c r="AU150" s="416"/>
      <c r="AV150" s="416"/>
      <c r="AW150" s="416"/>
      <c r="AX150" s="417"/>
      <c r="AY150" s="416"/>
      <c r="AZ150" s="416"/>
      <c r="BA150" s="416"/>
      <c r="BB150" s="416"/>
      <c r="BC150" s="417"/>
      <c r="BD150" s="416"/>
      <c r="BE150" s="416"/>
      <c r="BF150" s="416"/>
      <c r="BG150" s="416"/>
      <c r="BH150" s="417"/>
      <c r="BI150" s="416"/>
      <c r="BJ150" s="416"/>
      <c r="BK150" s="416"/>
      <c r="BL150" s="416"/>
      <c r="BM150" s="417"/>
      <c r="BN150" s="416"/>
      <c r="BO150" s="416"/>
      <c r="BP150" s="416"/>
      <c r="BQ150" s="416"/>
      <c r="BR150" s="417"/>
      <c r="BS150" s="416"/>
      <c r="BT150" s="416"/>
      <c r="BU150" s="416"/>
      <c r="BV150" s="416"/>
      <c r="BW150" s="417"/>
      <c r="BX150" s="416"/>
      <c r="BY150" s="416"/>
      <c r="BZ150" s="416"/>
      <c r="CA150" s="416"/>
      <c r="CB150" s="417"/>
      <c r="CC150" s="416"/>
      <c r="CD150" s="416"/>
      <c r="CE150" s="416"/>
      <c r="CF150" s="416"/>
      <c r="CG150" s="417"/>
      <c r="CH150" s="416"/>
      <c r="CI150" s="416"/>
      <c r="CJ150" s="416"/>
      <c r="CK150" s="416"/>
      <c r="CL150" s="417"/>
      <c r="CM150" s="416"/>
      <c r="CN150" s="416"/>
      <c r="CO150" s="416"/>
      <c r="CP150" s="416"/>
      <c r="CQ150" s="417"/>
      <c r="CR150" s="416"/>
      <c r="CS150" s="416"/>
      <c r="CT150" s="416"/>
      <c r="CU150" s="416"/>
      <c r="CV150" s="417"/>
      <c r="CW150" s="416"/>
      <c r="CX150" s="416"/>
      <c r="CY150" s="416"/>
      <c r="CZ150" s="416"/>
      <c r="DA150" s="417"/>
      <c r="DB150" s="416"/>
      <c r="DC150" s="416"/>
      <c r="DD150" s="416"/>
      <c r="DE150" s="416"/>
      <c r="DF150" s="417"/>
      <c r="DG150" s="416"/>
      <c r="DH150" s="416"/>
      <c r="DI150" s="416"/>
      <c r="DJ150" s="416"/>
      <c r="DK150" s="417"/>
      <c r="DL150" s="416"/>
      <c r="DM150" s="416"/>
      <c r="DN150" s="416"/>
      <c r="DO150" s="416"/>
      <c r="DP150" s="417"/>
      <c r="DQ150" s="416"/>
      <c r="DR150" s="416"/>
      <c r="DS150" s="416"/>
      <c r="DT150" s="416"/>
      <c r="DU150" s="417"/>
      <c r="DV150" s="416"/>
      <c r="DW150" s="416"/>
      <c r="DX150" s="416"/>
      <c r="DY150" s="416"/>
      <c r="DZ150" s="417"/>
      <c r="EA150" s="416"/>
      <c r="EB150" s="416"/>
      <c r="EC150" s="416"/>
      <c r="ED150" s="416"/>
      <c r="EE150" s="417"/>
      <c r="EF150" s="416"/>
      <c r="EG150" s="416"/>
      <c r="EH150" s="416"/>
      <c r="EI150" s="416"/>
      <c r="EJ150" s="417"/>
      <c r="EK150" s="416"/>
      <c r="EL150" s="416"/>
      <c r="EM150" s="416"/>
      <c r="EN150" s="416"/>
      <c r="EO150" s="301"/>
    </row>
    <row r="151" spans="4:145" ht="12.75" hidden="1" customHeight="1" x14ac:dyDescent="0.35">
      <c r="D151" s="301" t="s">
        <v>490</v>
      </c>
      <c r="E151" s="313"/>
      <c r="G151" s="416">
        <v>0</v>
      </c>
      <c r="H151" s="416"/>
      <c r="I151" s="416"/>
      <c r="J151" s="417"/>
      <c r="K151" s="416"/>
      <c r="L151" s="416">
        <f>SUM(L152:L154)</f>
        <v>0</v>
      </c>
      <c r="M151" s="416"/>
      <c r="N151" s="416"/>
      <c r="O151" s="417"/>
      <c r="P151" s="416"/>
      <c r="Q151" s="416">
        <f>SUM(Q152:Q154)</f>
        <v>0</v>
      </c>
      <c r="R151" s="416"/>
      <c r="S151" s="416"/>
      <c r="T151" s="417"/>
      <c r="U151" s="416"/>
      <c r="V151" s="416">
        <f>SUM(V152:V154)</f>
        <v>0</v>
      </c>
      <c r="W151" s="416"/>
      <c r="X151" s="416"/>
      <c r="Y151" s="417"/>
      <c r="Z151" s="416"/>
      <c r="AA151" s="416">
        <f>SUM(AA152:AA154)</f>
        <v>0</v>
      </c>
      <c r="AB151" s="416"/>
      <c r="AC151" s="416"/>
      <c r="AD151" s="417"/>
      <c r="AE151" s="416"/>
      <c r="AF151" s="416">
        <f>SUM(AF152:AF154)</f>
        <v>0</v>
      </c>
      <c r="AG151" s="416"/>
      <c r="AH151" s="416"/>
      <c r="AI151" s="417"/>
      <c r="AJ151" s="416"/>
      <c r="AK151" s="416">
        <f>SUM(AK152:AK154)</f>
        <v>0</v>
      </c>
      <c r="AL151" s="416"/>
      <c r="AM151" s="416"/>
      <c r="AN151" s="417"/>
      <c r="AO151" s="416"/>
      <c r="AP151" s="416">
        <f>SUM(AP152:AP154)</f>
        <v>0</v>
      </c>
      <c r="AQ151" s="416"/>
      <c r="AR151" s="416"/>
      <c r="AS151" s="417"/>
      <c r="AT151" s="416"/>
      <c r="AU151" s="416">
        <f>SUM(AU152:AU154)</f>
        <v>0</v>
      </c>
      <c r="AV151" s="416"/>
      <c r="AW151" s="416"/>
      <c r="AX151" s="417"/>
      <c r="AY151" s="416"/>
      <c r="AZ151" s="416">
        <f>SUM(AZ152:AZ154)</f>
        <v>0</v>
      </c>
      <c r="BA151" s="416"/>
      <c r="BB151" s="416"/>
      <c r="BC151" s="417"/>
      <c r="BD151" s="416"/>
      <c r="BE151" s="416">
        <f>SUM(BE152:BE154)</f>
        <v>0</v>
      </c>
      <c r="BF151" s="416"/>
      <c r="BG151" s="416"/>
      <c r="BH151" s="417"/>
      <c r="BI151" s="416"/>
      <c r="BJ151" s="416">
        <f>SUM(BJ152:BJ154)</f>
        <v>0</v>
      </c>
      <c r="BK151" s="416"/>
      <c r="BL151" s="416"/>
      <c r="BM151" s="417"/>
      <c r="BN151" s="416"/>
      <c r="BO151" s="416">
        <f>SUM(BO152:BO154)</f>
        <v>0</v>
      </c>
      <c r="BP151" s="416"/>
      <c r="BQ151" s="416"/>
      <c r="BR151" s="417"/>
      <c r="BS151" s="416"/>
      <c r="BT151" s="416">
        <f>SUM(BT152:BT154)</f>
        <v>0</v>
      </c>
      <c r="BU151" s="416"/>
      <c r="BV151" s="416"/>
      <c r="BW151" s="417"/>
      <c r="BX151" s="416"/>
      <c r="BY151" s="416">
        <f>SUM(BY152:BY154)</f>
        <v>0</v>
      </c>
      <c r="BZ151" s="416"/>
      <c r="CA151" s="416"/>
      <c r="CB151" s="417"/>
      <c r="CC151" s="416"/>
      <c r="CD151" s="416">
        <f>SUM(CD152:CD154)</f>
        <v>0</v>
      </c>
      <c r="CE151" s="416"/>
      <c r="CF151" s="416"/>
      <c r="CG151" s="417"/>
      <c r="CH151" s="416"/>
      <c r="CI151" s="416">
        <f>SUM(CI152:CI154)</f>
        <v>0</v>
      </c>
      <c r="CJ151" s="416"/>
      <c r="CK151" s="416"/>
      <c r="CL151" s="417"/>
      <c r="CM151" s="416"/>
      <c r="CN151" s="416">
        <f>SUM(CN152:CN154)</f>
        <v>0</v>
      </c>
      <c r="CO151" s="416"/>
      <c r="CP151" s="416"/>
      <c r="CQ151" s="417"/>
      <c r="CR151" s="416"/>
      <c r="CS151" s="416">
        <f>SUM(CS152:CS154)</f>
        <v>0</v>
      </c>
      <c r="CT151" s="416"/>
      <c r="CU151" s="416"/>
      <c r="CV151" s="417"/>
      <c r="CW151" s="416"/>
      <c r="CX151" s="416">
        <f>SUM(CX152:CX154)</f>
        <v>0</v>
      </c>
      <c r="CY151" s="416"/>
      <c r="CZ151" s="416"/>
      <c r="DA151" s="417"/>
      <c r="DB151" s="416"/>
      <c r="DC151" s="416">
        <f>SUM(DC152:DC154)</f>
        <v>0</v>
      </c>
      <c r="DD151" s="416"/>
      <c r="DE151" s="416"/>
      <c r="DF151" s="417"/>
      <c r="DG151" s="416"/>
      <c r="DH151" s="416">
        <f>SUM(DH152:DH154)</f>
        <v>0</v>
      </c>
      <c r="DI151" s="416"/>
      <c r="DJ151" s="416"/>
      <c r="DK151" s="417"/>
      <c r="DL151" s="416"/>
      <c r="DM151" s="416">
        <f>SUM(DM152:DM154)</f>
        <v>0</v>
      </c>
      <c r="DN151" s="416"/>
      <c r="DO151" s="416"/>
      <c r="DP151" s="417"/>
      <c r="DQ151" s="416"/>
      <c r="DR151" s="416">
        <f>SUM(DR152:DR154)</f>
        <v>0</v>
      </c>
      <c r="DS151" s="416"/>
      <c r="DT151" s="416"/>
      <c r="DU151" s="417"/>
      <c r="DV151" s="416"/>
      <c r="DW151" s="416">
        <f>SUM(DW152:DW154)</f>
        <v>0</v>
      </c>
      <c r="DX151" s="416"/>
      <c r="DY151" s="416"/>
      <c r="DZ151" s="417"/>
      <c r="EA151" s="416"/>
      <c r="EB151" s="416">
        <f>SUM(EB152:EB154)</f>
        <v>0</v>
      </c>
      <c r="EC151" s="416"/>
      <c r="ED151" s="416"/>
      <c r="EE151" s="417"/>
      <c r="EF151" s="416"/>
      <c r="EG151" s="416">
        <f>SUM(EG152:EG154)</f>
        <v>0</v>
      </c>
      <c r="EH151" s="416"/>
      <c r="EI151" s="416"/>
      <c r="EJ151" s="417"/>
      <c r="EK151" s="416"/>
      <c r="EL151" s="416">
        <f>SUM(EL152:EL154)</f>
        <v>0</v>
      </c>
      <c r="EM151" s="416"/>
      <c r="EN151" s="416"/>
      <c r="EO151" s="301"/>
    </row>
    <row r="152" spans="4:145" ht="12.75" hidden="1" customHeight="1" x14ac:dyDescent="0.35">
      <c r="D152" s="301" t="s">
        <v>338</v>
      </c>
      <c r="E152" s="313"/>
      <c r="F152" s="320"/>
      <c r="G152" s="414">
        <v>0</v>
      </c>
      <c r="H152" s="415"/>
      <c r="I152" s="416"/>
      <c r="J152" s="417"/>
      <c r="K152" s="418"/>
      <c r="L152" s="414">
        <v>0</v>
      </c>
      <c r="M152" s="415"/>
      <c r="N152" s="416"/>
      <c r="O152" s="417"/>
      <c r="P152" s="418"/>
      <c r="Q152" s="414">
        <v>0</v>
      </c>
      <c r="R152" s="415"/>
      <c r="S152" s="416"/>
      <c r="T152" s="417"/>
      <c r="U152" s="418"/>
      <c r="V152" s="414">
        <v>0</v>
      </c>
      <c r="W152" s="415"/>
      <c r="X152" s="416"/>
      <c r="Y152" s="417"/>
      <c r="Z152" s="418"/>
      <c r="AA152" s="414">
        <v>0</v>
      </c>
      <c r="AB152" s="415"/>
      <c r="AC152" s="416"/>
      <c r="AD152" s="417"/>
      <c r="AE152" s="418"/>
      <c r="AF152" s="414">
        <v>0</v>
      </c>
      <c r="AG152" s="415"/>
      <c r="AH152" s="416"/>
      <c r="AI152" s="417"/>
      <c r="AJ152" s="418"/>
      <c r="AK152" s="414">
        <v>0</v>
      </c>
      <c r="AL152" s="415"/>
      <c r="AM152" s="416"/>
      <c r="AN152" s="417"/>
      <c r="AO152" s="418"/>
      <c r="AP152" s="414">
        <v>0</v>
      </c>
      <c r="AQ152" s="415"/>
      <c r="AR152" s="416"/>
      <c r="AS152" s="417"/>
      <c r="AT152" s="418"/>
      <c r="AU152" s="414">
        <v>0</v>
      </c>
      <c r="AV152" s="415"/>
      <c r="AW152" s="416"/>
      <c r="AX152" s="417"/>
      <c r="AY152" s="418"/>
      <c r="AZ152" s="414">
        <v>0</v>
      </c>
      <c r="BA152" s="415"/>
      <c r="BB152" s="416"/>
      <c r="BC152" s="417"/>
      <c r="BD152" s="418"/>
      <c r="BE152" s="414">
        <v>0</v>
      </c>
      <c r="BF152" s="415"/>
      <c r="BG152" s="416"/>
      <c r="BH152" s="417"/>
      <c r="BI152" s="418"/>
      <c r="BJ152" s="414">
        <v>0</v>
      </c>
      <c r="BK152" s="415"/>
      <c r="BL152" s="416"/>
      <c r="BM152" s="417"/>
      <c r="BN152" s="418"/>
      <c r="BO152" s="414">
        <v>0</v>
      </c>
      <c r="BP152" s="415"/>
      <c r="BQ152" s="416"/>
      <c r="BR152" s="417"/>
      <c r="BS152" s="418"/>
      <c r="BT152" s="414">
        <f>SUM(L152:BO152)</f>
        <v>0</v>
      </c>
      <c r="BU152" s="415"/>
      <c r="BV152" s="416"/>
      <c r="BW152" s="417"/>
      <c r="BX152" s="418"/>
      <c r="BY152" s="414">
        <f>SUM(Q152:BT152)</f>
        <v>0</v>
      </c>
      <c r="BZ152" s="415"/>
      <c r="CA152" s="416"/>
      <c r="CB152" s="417"/>
      <c r="CC152" s="418"/>
      <c r="CD152" s="414">
        <v>0</v>
      </c>
      <c r="CE152" s="415"/>
      <c r="CF152" s="416"/>
      <c r="CG152" s="417"/>
      <c r="CH152" s="418"/>
      <c r="CI152" s="414">
        <v>0</v>
      </c>
      <c r="CJ152" s="415"/>
      <c r="CK152" s="416"/>
      <c r="CL152" s="417"/>
      <c r="CM152" s="418"/>
      <c r="CN152" s="414">
        <v>0</v>
      </c>
      <c r="CO152" s="415"/>
      <c r="CP152" s="416"/>
      <c r="CQ152" s="417"/>
      <c r="CR152" s="418"/>
      <c r="CS152" s="414">
        <v>0</v>
      </c>
      <c r="CT152" s="415"/>
      <c r="CU152" s="416"/>
      <c r="CV152" s="417"/>
      <c r="CW152" s="418"/>
      <c r="CX152" s="414">
        <v>0</v>
      </c>
      <c r="CY152" s="415"/>
      <c r="CZ152" s="416"/>
      <c r="DA152" s="417"/>
      <c r="DB152" s="418"/>
      <c r="DC152" s="414">
        <v>0</v>
      </c>
      <c r="DD152" s="415"/>
      <c r="DE152" s="416"/>
      <c r="DF152" s="417"/>
      <c r="DG152" s="418"/>
      <c r="DH152" s="414">
        <v>0</v>
      </c>
      <c r="DI152" s="415"/>
      <c r="DJ152" s="416"/>
      <c r="DK152" s="417"/>
      <c r="DL152" s="418"/>
      <c r="DM152" s="414">
        <v>0</v>
      </c>
      <c r="DN152" s="415"/>
      <c r="DO152" s="416"/>
      <c r="DP152" s="417"/>
      <c r="DQ152" s="418"/>
      <c r="DR152" s="414">
        <v>0</v>
      </c>
      <c r="DS152" s="415"/>
      <c r="DT152" s="416"/>
      <c r="DU152" s="417"/>
      <c r="DV152" s="418"/>
      <c r="DW152" s="414">
        <v>0</v>
      </c>
      <c r="DX152" s="415"/>
      <c r="DY152" s="416"/>
      <c r="DZ152" s="417"/>
      <c r="EA152" s="418"/>
      <c r="EB152" s="414">
        <v>0</v>
      </c>
      <c r="EC152" s="415"/>
      <c r="ED152" s="416"/>
      <c r="EE152" s="417"/>
      <c r="EF152" s="418"/>
      <c r="EG152" s="414">
        <v>0</v>
      </c>
      <c r="EH152" s="415"/>
      <c r="EI152" s="416"/>
      <c r="EJ152" s="417"/>
      <c r="EK152" s="418"/>
      <c r="EL152" s="414">
        <f>SUM(CD152:EG152)</f>
        <v>0</v>
      </c>
      <c r="EM152" s="415"/>
      <c r="EN152" s="416"/>
      <c r="EO152" s="301"/>
    </row>
    <row r="153" spans="4:145" ht="12.75" hidden="1" customHeight="1" x14ac:dyDescent="0.35">
      <c r="D153" s="301" t="s">
        <v>341</v>
      </c>
      <c r="E153" s="313"/>
      <c r="F153" s="313"/>
      <c r="G153" s="416">
        <v>0</v>
      </c>
      <c r="H153" s="420"/>
      <c r="I153" s="416"/>
      <c r="J153" s="417"/>
      <c r="K153" s="417"/>
      <c r="L153" s="416">
        <v>0</v>
      </c>
      <c r="M153" s="420"/>
      <c r="N153" s="416"/>
      <c r="O153" s="417"/>
      <c r="P153" s="417"/>
      <c r="Q153" s="416">
        <v>0</v>
      </c>
      <c r="R153" s="420"/>
      <c r="S153" s="416"/>
      <c r="T153" s="417"/>
      <c r="U153" s="417"/>
      <c r="V153" s="416">
        <v>0</v>
      </c>
      <c r="W153" s="420"/>
      <c r="X153" s="416"/>
      <c r="Y153" s="417"/>
      <c r="Z153" s="417"/>
      <c r="AA153" s="416">
        <v>0</v>
      </c>
      <c r="AB153" s="420"/>
      <c r="AC153" s="416"/>
      <c r="AD153" s="417"/>
      <c r="AE153" s="417"/>
      <c r="AF153" s="416">
        <v>0</v>
      </c>
      <c r="AG153" s="420"/>
      <c r="AH153" s="416"/>
      <c r="AI153" s="417"/>
      <c r="AJ153" s="417"/>
      <c r="AK153" s="416">
        <v>0</v>
      </c>
      <c r="AL153" s="420"/>
      <c r="AM153" s="416"/>
      <c r="AN153" s="417"/>
      <c r="AO153" s="417"/>
      <c r="AP153" s="416">
        <v>0</v>
      </c>
      <c r="AQ153" s="420"/>
      <c r="AR153" s="416"/>
      <c r="AS153" s="417"/>
      <c r="AT153" s="417"/>
      <c r="AU153" s="416">
        <v>0</v>
      </c>
      <c r="AV153" s="420"/>
      <c r="AW153" s="416"/>
      <c r="AX153" s="417"/>
      <c r="AY153" s="417"/>
      <c r="AZ153" s="416">
        <v>0</v>
      </c>
      <c r="BA153" s="420"/>
      <c r="BB153" s="416"/>
      <c r="BC153" s="417"/>
      <c r="BD153" s="417"/>
      <c r="BE153" s="416">
        <v>0</v>
      </c>
      <c r="BF153" s="420"/>
      <c r="BG153" s="416"/>
      <c r="BH153" s="417"/>
      <c r="BI153" s="417"/>
      <c r="BJ153" s="416">
        <v>0</v>
      </c>
      <c r="BK153" s="420"/>
      <c r="BL153" s="416"/>
      <c r="BM153" s="417"/>
      <c r="BN153" s="417"/>
      <c r="BO153" s="416">
        <v>0</v>
      </c>
      <c r="BP153" s="420"/>
      <c r="BQ153" s="416"/>
      <c r="BR153" s="417"/>
      <c r="BS153" s="417"/>
      <c r="BT153" s="416">
        <f>SUM(L153:BO153)</f>
        <v>0</v>
      </c>
      <c r="BU153" s="420"/>
      <c r="BV153" s="416"/>
      <c r="BW153" s="417"/>
      <c r="BX153" s="417"/>
      <c r="BY153" s="416">
        <f>SUM(Q153:BT153)</f>
        <v>0</v>
      </c>
      <c r="BZ153" s="420"/>
      <c r="CA153" s="416"/>
      <c r="CB153" s="417"/>
      <c r="CC153" s="417"/>
      <c r="CD153" s="416">
        <v>0</v>
      </c>
      <c r="CE153" s="420"/>
      <c r="CF153" s="416"/>
      <c r="CG153" s="417"/>
      <c r="CH153" s="417"/>
      <c r="CI153" s="416">
        <v>0</v>
      </c>
      <c r="CJ153" s="420"/>
      <c r="CK153" s="416"/>
      <c r="CL153" s="417"/>
      <c r="CM153" s="417"/>
      <c r="CN153" s="416">
        <v>0</v>
      </c>
      <c r="CO153" s="420"/>
      <c r="CP153" s="416"/>
      <c r="CQ153" s="417"/>
      <c r="CR153" s="417"/>
      <c r="CS153" s="416">
        <v>0</v>
      </c>
      <c r="CT153" s="420"/>
      <c r="CU153" s="416"/>
      <c r="CV153" s="417"/>
      <c r="CW153" s="417"/>
      <c r="CX153" s="416">
        <v>0</v>
      </c>
      <c r="CY153" s="420"/>
      <c r="CZ153" s="416"/>
      <c r="DA153" s="417"/>
      <c r="DB153" s="417"/>
      <c r="DC153" s="416">
        <v>0</v>
      </c>
      <c r="DD153" s="420"/>
      <c r="DE153" s="416"/>
      <c r="DF153" s="417"/>
      <c r="DG153" s="417"/>
      <c r="DH153" s="416">
        <v>0</v>
      </c>
      <c r="DI153" s="420"/>
      <c r="DJ153" s="416"/>
      <c r="DK153" s="417"/>
      <c r="DL153" s="417"/>
      <c r="DM153" s="416">
        <v>0</v>
      </c>
      <c r="DN153" s="420"/>
      <c r="DO153" s="416"/>
      <c r="DP153" s="417"/>
      <c r="DQ153" s="417"/>
      <c r="DR153" s="416">
        <v>0</v>
      </c>
      <c r="DS153" s="420"/>
      <c r="DT153" s="416"/>
      <c r="DU153" s="417"/>
      <c r="DV153" s="417"/>
      <c r="DW153" s="416">
        <v>0</v>
      </c>
      <c r="DX153" s="420"/>
      <c r="DY153" s="416"/>
      <c r="DZ153" s="417"/>
      <c r="EA153" s="417"/>
      <c r="EB153" s="416">
        <v>0</v>
      </c>
      <c r="EC153" s="420"/>
      <c r="ED153" s="416"/>
      <c r="EE153" s="417"/>
      <c r="EF153" s="417"/>
      <c r="EG153" s="416">
        <v>0</v>
      </c>
      <c r="EH153" s="420"/>
      <c r="EI153" s="416"/>
      <c r="EJ153" s="417"/>
      <c r="EK153" s="417"/>
      <c r="EL153" s="416">
        <f>SUM(CD153:EG153)</f>
        <v>0</v>
      </c>
      <c r="EM153" s="420"/>
      <c r="EN153" s="416"/>
      <c r="EO153" s="301"/>
    </row>
    <row r="154" spans="4:145" ht="12.75" hidden="1" customHeight="1" x14ac:dyDescent="0.35">
      <c r="D154" s="301" t="s">
        <v>358</v>
      </c>
      <c r="E154" s="313"/>
      <c r="F154" s="337"/>
      <c r="G154" s="428">
        <v>0</v>
      </c>
      <c r="H154" s="429"/>
      <c r="I154" s="416"/>
      <c r="J154" s="417"/>
      <c r="K154" s="430"/>
      <c r="L154" s="428">
        <v>0</v>
      </c>
      <c r="M154" s="429"/>
      <c r="N154" s="416"/>
      <c r="O154" s="417"/>
      <c r="P154" s="430"/>
      <c r="Q154" s="428">
        <v>0</v>
      </c>
      <c r="R154" s="429"/>
      <c r="S154" s="416"/>
      <c r="T154" s="417"/>
      <c r="U154" s="430"/>
      <c r="V154" s="428">
        <v>0</v>
      </c>
      <c r="W154" s="429"/>
      <c r="X154" s="416"/>
      <c r="Y154" s="417"/>
      <c r="Z154" s="430"/>
      <c r="AA154" s="428">
        <v>0</v>
      </c>
      <c r="AB154" s="429"/>
      <c r="AC154" s="416"/>
      <c r="AD154" s="417"/>
      <c r="AE154" s="430"/>
      <c r="AF154" s="428">
        <v>0</v>
      </c>
      <c r="AG154" s="429"/>
      <c r="AH154" s="416"/>
      <c r="AI154" s="417"/>
      <c r="AJ154" s="430"/>
      <c r="AK154" s="428">
        <v>0</v>
      </c>
      <c r="AL154" s="429"/>
      <c r="AM154" s="416"/>
      <c r="AN154" s="417"/>
      <c r="AO154" s="430"/>
      <c r="AP154" s="428">
        <v>0</v>
      </c>
      <c r="AQ154" s="429"/>
      <c r="AR154" s="416"/>
      <c r="AS154" s="417"/>
      <c r="AT154" s="430"/>
      <c r="AU154" s="428">
        <v>0</v>
      </c>
      <c r="AV154" s="429"/>
      <c r="AW154" s="416"/>
      <c r="AX154" s="417"/>
      <c r="AY154" s="430"/>
      <c r="AZ154" s="428">
        <v>0</v>
      </c>
      <c r="BA154" s="429"/>
      <c r="BB154" s="416"/>
      <c r="BC154" s="417"/>
      <c r="BD154" s="430"/>
      <c r="BE154" s="428">
        <v>0</v>
      </c>
      <c r="BF154" s="429"/>
      <c r="BG154" s="416"/>
      <c r="BH154" s="417"/>
      <c r="BI154" s="430"/>
      <c r="BJ154" s="428">
        <v>0</v>
      </c>
      <c r="BK154" s="429"/>
      <c r="BL154" s="416"/>
      <c r="BM154" s="417"/>
      <c r="BN154" s="430"/>
      <c r="BO154" s="428">
        <v>0</v>
      </c>
      <c r="BP154" s="429"/>
      <c r="BQ154" s="416"/>
      <c r="BR154" s="417"/>
      <c r="BS154" s="430"/>
      <c r="BT154" s="428">
        <f>SUM(L154:BO154)</f>
        <v>0</v>
      </c>
      <c r="BU154" s="429"/>
      <c r="BV154" s="416"/>
      <c r="BW154" s="417"/>
      <c r="BX154" s="430"/>
      <c r="BY154" s="428">
        <f>SUM(Q154:BT154)</f>
        <v>0</v>
      </c>
      <c r="BZ154" s="429"/>
      <c r="CA154" s="416"/>
      <c r="CB154" s="417"/>
      <c r="CC154" s="430"/>
      <c r="CD154" s="428">
        <v>0</v>
      </c>
      <c r="CE154" s="429"/>
      <c r="CF154" s="416"/>
      <c r="CG154" s="417"/>
      <c r="CH154" s="430"/>
      <c r="CI154" s="428">
        <v>0</v>
      </c>
      <c r="CJ154" s="429"/>
      <c r="CK154" s="416"/>
      <c r="CL154" s="417"/>
      <c r="CM154" s="430"/>
      <c r="CN154" s="428">
        <v>0</v>
      </c>
      <c r="CO154" s="429"/>
      <c r="CP154" s="416"/>
      <c r="CQ154" s="417"/>
      <c r="CR154" s="430"/>
      <c r="CS154" s="428">
        <v>0</v>
      </c>
      <c r="CT154" s="429"/>
      <c r="CU154" s="416"/>
      <c r="CV154" s="417"/>
      <c r="CW154" s="430"/>
      <c r="CX154" s="428">
        <v>0</v>
      </c>
      <c r="CY154" s="429"/>
      <c r="CZ154" s="416"/>
      <c r="DA154" s="417"/>
      <c r="DB154" s="430"/>
      <c r="DC154" s="428">
        <v>0</v>
      </c>
      <c r="DD154" s="429"/>
      <c r="DE154" s="416"/>
      <c r="DF154" s="417"/>
      <c r="DG154" s="430"/>
      <c r="DH154" s="428">
        <v>0</v>
      </c>
      <c r="DI154" s="429"/>
      <c r="DJ154" s="416"/>
      <c r="DK154" s="417"/>
      <c r="DL154" s="430"/>
      <c r="DM154" s="428">
        <v>0</v>
      </c>
      <c r="DN154" s="429"/>
      <c r="DO154" s="416"/>
      <c r="DP154" s="417"/>
      <c r="DQ154" s="430"/>
      <c r="DR154" s="428">
        <v>0</v>
      </c>
      <c r="DS154" s="429"/>
      <c r="DT154" s="416"/>
      <c r="DU154" s="417"/>
      <c r="DV154" s="430"/>
      <c r="DW154" s="428">
        <v>0</v>
      </c>
      <c r="DX154" s="429"/>
      <c r="DY154" s="416"/>
      <c r="DZ154" s="417"/>
      <c r="EA154" s="430"/>
      <c r="EB154" s="428">
        <v>0</v>
      </c>
      <c r="EC154" s="429"/>
      <c r="ED154" s="416"/>
      <c r="EE154" s="417"/>
      <c r="EF154" s="430"/>
      <c r="EG154" s="428">
        <v>0</v>
      </c>
      <c r="EH154" s="429"/>
      <c r="EI154" s="416"/>
      <c r="EJ154" s="417"/>
      <c r="EK154" s="430"/>
      <c r="EL154" s="428">
        <f>SUM(CD154:EG154)</f>
        <v>0</v>
      </c>
      <c r="EM154" s="429"/>
      <c r="EN154" s="416"/>
      <c r="EO154" s="301"/>
    </row>
    <row r="155" spans="4:145" ht="12.75" hidden="1" customHeight="1" x14ac:dyDescent="0.35">
      <c r="D155" s="301"/>
      <c r="E155" s="313"/>
      <c r="G155" s="416"/>
      <c r="H155" s="416"/>
      <c r="I155" s="416"/>
      <c r="J155" s="417"/>
      <c r="K155" s="416"/>
      <c r="L155" s="416"/>
      <c r="M155" s="416"/>
      <c r="N155" s="416"/>
      <c r="O155" s="417"/>
      <c r="P155" s="416"/>
      <c r="Q155" s="416"/>
      <c r="R155" s="416"/>
      <c r="S155" s="416"/>
      <c r="T155" s="417"/>
      <c r="U155" s="416"/>
      <c r="V155" s="416"/>
      <c r="W155" s="416"/>
      <c r="X155" s="416"/>
      <c r="Y155" s="417"/>
      <c r="Z155" s="416"/>
      <c r="AA155" s="416"/>
      <c r="AB155" s="416"/>
      <c r="AC155" s="416"/>
      <c r="AD155" s="417"/>
      <c r="AE155" s="416"/>
      <c r="AF155" s="416"/>
      <c r="AG155" s="416"/>
      <c r="AH155" s="416"/>
      <c r="AI155" s="417"/>
      <c r="AJ155" s="416"/>
      <c r="AK155" s="416"/>
      <c r="AL155" s="416"/>
      <c r="AM155" s="416"/>
      <c r="AN155" s="417"/>
      <c r="AO155" s="416"/>
      <c r="AP155" s="416"/>
      <c r="AQ155" s="416"/>
      <c r="AR155" s="416"/>
      <c r="AS155" s="417"/>
      <c r="AT155" s="416"/>
      <c r="AU155" s="416"/>
      <c r="AV155" s="416"/>
      <c r="AW155" s="416"/>
      <c r="AX155" s="417"/>
      <c r="AY155" s="416"/>
      <c r="AZ155" s="416"/>
      <c r="BA155" s="416"/>
      <c r="BB155" s="416"/>
      <c r="BC155" s="417"/>
      <c r="BD155" s="416"/>
      <c r="BE155" s="416"/>
      <c r="BF155" s="416"/>
      <c r="BG155" s="416"/>
      <c r="BH155" s="417"/>
      <c r="BI155" s="416"/>
      <c r="BJ155" s="416"/>
      <c r="BK155" s="416"/>
      <c r="BL155" s="416"/>
      <c r="BM155" s="417"/>
      <c r="BN155" s="416"/>
      <c r="BO155" s="416"/>
      <c r="BP155" s="416"/>
      <c r="BQ155" s="416"/>
      <c r="BR155" s="417"/>
      <c r="BS155" s="416"/>
      <c r="BT155" s="416"/>
      <c r="BU155" s="416"/>
      <c r="BV155" s="416"/>
      <c r="BW155" s="417"/>
      <c r="BX155" s="416"/>
      <c r="BY155" s="416"/>
      <c r="BZ155" s="416"/>
      <c r="CA155" s="416"/>
      <c r="CB155" s="417"/>
      <c r="CC155" s="416"/>
      <c r="CD155" s="416"/>
      <c r="CE155" s="416"/>
      <c r="CF155" s="416"/>
      <c r="CG155" s="417"/>
      <c r="CH155" s="416"/>
      <c r="CI155" s="416"/>
      <c r="CJ155" s="416"/>
      <c r="CK155" s="416"/>
      <c r="CL155" s="417"/>
      <c r="CM155" s="416"/>
      <c r="CN155" s="416"/>
      <c r="CO155" s="416"/>
      <c r="CP155" s="416"/>
      <c r="CQ155" s="417"/>
      <c r="CR155" s="416"/>
      <c r="CS155" s="416"/>
      <c r="CT155" s="416"/>
      <c r="CU155" s="416"/>
      <c r="CV155" s="417"/>
      <c r="CW155" s="416"/>
      <c r="CX155" s="416"/>
      <c r="CY155" s="416"/>
      <c r="CZ155" s="416"/>
      <c r="DA155" s="417"/>
      <c r="DB155" s="416"/>
      <c r="DC155" s="416"/>
      <c r="DD155" s="416"/>
      <c r="DE155" s="416"/>
      <c r="DF155" s="417"/>
      <c r="DG155" s="416"/>
      <c r="DH155" s="416"/>
      <c r="DI155" s="416"/>
      <c r="DJ155" s="416"/>
      <c r="DK155" s="417"/>
      <c r="DL155" s="416"/>
      <c r="DM155" s="416"/>
      <c r="DN155" s="416"/>
      <c r="DO155" s="416"/>
      <c r="DP155" s="417"/>
      <c r="DQ155" s="416"/>
      <c r="DR155" s="416"/>
      <c r="DS155" s="416"/>
      <c r="DT155" s="416"/>
      <c r="DU155" s="417"/>
      <c r="DV155" s="416"/>
      <c r="DW155" s="416"/>
      <c r="DX155" s="416"/>
      <c r="DY155" s="416"/>
      <c r="DZ155" s="417"/>
      <c r="EA155" s="416"/>
      <c r="EB155" s="416"/>
      <c r="EC155" s="416"/>
      <c r="ED155" s="416"/>
      <c r="EE155" s="417"/>
      <c r="EF155" s="416"/>
      <c r="EG155" s="416"/>
      <c r="EH155" s="416"/>
      <c r="EI155" s="416"/>
      <c r="EJ155" s="417"/>
      <c r="EK155" s="416"/>
      <c r="EL155" s="416"/>
      <c r="EM155" s="416"/>
      <c r="EN155" s="416"/>
      <c r="EO155" s="301"/>
    </row>
    <row r="156" spans="4:145" ht="12.75" hidden="1" customHeight="1" x14ac:dyDescent="0.35">
      <c r="D156" s="301" t="s">
        <v>491</v>
      </c>
      <c r="E156" s="313"/>
      <c r="G156" s="416">
        <v>0</v>
      </c>
      <c r="H156" s="416"/>
      <c r="I156" s="416"/>
      <c r="J156" s="417"/>
      <c r="K156" s="416"/>
      <c r="L156" s="416">
        <f>SUM(L157:L159)</f>
        <v>0</v>
      </c>
      <c r="M156" s="416"/>
      <c r="N156" s="416"/>
      <c r="O156" s="417"/>
      <c r="P156" s="416"/>
      <c r="Q156" s="416">
        <f>SUM(Q157:Q159)</f>
        <v>0</v>
      </c>
      <c r="R156" s="416"/>
      <c r="S156" s="416"/>
      <c r="T156" s="417"/>
      <c r="U156" s="416"/>
      <c r="V156" s="416">
        <f>SUM(V157:V159)</f>
        <v>0</v>
      </c>
      <c r="W156" s="416"/>
      <c r="X156" s="416"/>
      <c r="Y156" s="417"/>
      <c r="Z156" s="416"/>
      <c r="AA156" s="416">
        <f>SUM(AA157:AA159)</f>
        <v>0</v>
      </c>
      <c r="AB156" s="416"/>
      <c r="AC156" s="416"/>
      <c r="AD156" s="417"/>
      <c r="AE156" s="416"/>
      <c r="AF156" s="416">
        <f>SUM(AF157:AF159)</f>
        <v>0</v>
      </c>
      <c r="AG156" s="416"/>
      <c r="AH156" s="416"/>
      <c r="AI156" s="417"/>
      <c r="AJ156" s="416"/>
      <c r="AK156" s="416">
        <f>SUM(AK157:AK159)</f>
        <v>0</v>
      </c>
      <c r="AL156" s="416"/>
      <c r="AM156" s="416"/>
      <c r="AN156" s="417"/>
      <c r="AO156" s="416"/>
      <c r="AP156" s="416">
        <f>SUM(AP157:AP159)</f>
        <v>0</v>
      </c>
      <c r="AQ156" s="416"/>
      <c r="AR156" s="416"/>
      <c r="AS156" s="417"/>
      <c r="AT156" s="416"/>
      <c r="AU156" s="416">
        <f>SUM(AU157:AU159)</f>
        <v>0</v>
      </c>
      <c r="AV156" s="416"/>
      <c r="AW156" s="416"/>
      <c r="AX156" s="417"/>
      <c r="AY156" s="416"/>
      <c r="AZ156" s="416">
        <f>SUM(AZ157:AZ159)</f>
        <v>0</v>
      </c>
      <c r="BA156" s="416"/>
      <c r="BB156" s="416"/>
      <c r="BC156" s="417"/>
      <c r="BD156" s="416"/>
      <c r="BE156" s="416">
        <f>SUM(BE157:BE159)</f>
        <v>0</v>
      </c>
      <c r="BF156" s="416"/>
      <c r="BG156" s="416"/>
      <c r="BH156" s="417"/>
      <c r="BI156" s="416"/>
      <c r="BJ156" s="416">
        <f>SUM(BJ157:BJ159)</f>
        <v>0</v>
      </c>
      <c r="BK156" s="416"/>
      <c r="BL156" s="416"/>
      <c r="BM156" s="417"/>
      <c r="BN156" s="416"/>
      <c r="BO156" s="416">
        <f>SUM(BO157:BO159)</f>
        <v>0</v>
      </c>
      <c r="BP156" s="416"/>
      <c r="BQ156" s="416"/>
      <c r="BR156" s="417"/>
      <c r="BS156" s="416"/>
      <c r="BT156" s="416">
        <f>SUM(BT157:BT159)</f>
        <v>0</v>
      </c>
      <c r="BU156" s="416"/>
      <c r="BV156" s="416"/>
      <c r="BW156" s="417"/>
      <c r="BX156" s="416"/>
      <c r="BY156" s="416">
        <f>SUM(BY157:BY159)</f>
        <v>0</v>
      </c>
      <c r="BZ156" s="416"/>
      <c r="CA156" s="416"/>
      <c r="CB156" s="417"/>
      <c r="CC156" s="416"/>
      <c r="CD156" s="416">
        <f>SUM(CD157:CD159)</f>
        <v>0</v>
      </c>
      <c r="CE156" s="416"/>
      <c r="CF156" s="416"/>
      <c r="CG156" s="417"/>
      <c r="CH156" s="416"/>
      <c r="CI156" s="416">
        <f>SUM(CI157:CI159)</f>
        <v>0</v>
      </c>
      <c r="CJ156" s="416"/>
      <c r="CK156" s="416"/>
      <c r="CL156" s="417"/>
      <c r="CM156" s="416"/>
      <c r="CN156" s="416">
        <f>SUM(CN157:CN159)</f>
        <v>0</v>
      </c>
      <c r="CO156" s="416"/>
      <c r="CP156" s="416"/>
      <c r="CQ156" s="417"/>
      <c r="CR156" s="416"/>
      <c r="CS156" s="416">
        <f>SUM(CS157:CS159)</f>
        <v>0</v>
      </c>
      <c r="CT156" s="416"/>
      <c r="CU156" s="416"/>
      <c r="CV156" s="417"/>
      <c r="CW156" s="416"/>
      <c r="CX156" s="416">
        <f>SUM(CX157:CX159)</f>
        <v>0</v>
      </c>
      <c r="CY156" s="416"/>
      <c r="CZ156" s="416"/>
      <c r="DA156" s="417"/>
      <c r="DB156" s="416"/>
      <c r="DC156" s="416">
        <f>SUM(DC157:DC159)</f>
        <v>0</v>
      </c>
      <c r="DD156" s="416"/>
      <c r="DE156" s="416"/>
      <c r="DF156" s="417"/>
      <c r="DG156" s="416"/>
      <c r="DH156" s="416">
        <f>SUM(DH157:DH159)</f>
        <v>0</v>
      </c>
      <c r="DI156" s="416"/>
      <c r="DJ156" s="416"/>
      <c r="DK156" s="417"/>
      <c r="DL156" s="416"/>
      <c r="DM156" s="416">
        <f>SUM(DM157:DM159)</f>
        <v>0</v>
      </c>
      <c r="DN156" s="416"/>
      <c r="DO156" s="416"/>
      <c r="DP156" s="417"/>
      <c r="DQ156" s="416"/>
      <c r="DR156" s="416">
        <f>SUM(DR157:DR159)</f>
        <v>0</v>
      </c>
      <c r="DS156" s="416"/>
      <c r="DT156" s="416"/>
      <c r="DU156" s="417"/>
      <c r="DV156" s="416"/>
      <c r="DW156" s="416">
        <f>SUM(DW157:DW159)</f>
        <v>0</v>
      </c>
      <c r="DX156" s="416"/>
      <c r="DY156" s="416"/>
      <c r="DZ156" s="417"/>
      <c r="EA156" s="416"/>
      <c r="EB156" s="416">
        <f>SUM(EB157:EB159)</f>
        <v>0</v>
      </c>
      <c r="EC156" s="416"/>
      <c r="ED156" s="416"/>
      <c r="EE156" s="417"/>
      <c r="EF156" s="416"/>
      <c r="EG156" s="416">
        <f>SUM(EG157:EG159)</f>
        <v>0</v>
      </c>
      <c r="EH156" s="416"/>
      <c r="EI156" s="416"/>
      <c r="EJ156" s="417"/>
      <c r="EK156" s="416"/>
      <c r="EL156" s="416">
        <f>SUM(EL157:EL159)</f>
        <v>0</v>
      </c>
      <c r="EM156" s="416"/>
      <c r="EN156" s="416"/>
      <c r="EO156" s="301"/>
    </row>
    <row r="157" spans="4:145" ht="12.75" hidden="1" customHeight="1" x14ac:dyDescent="0.35">
      <c r="D157" s="301" t="s">
        <v>338</v>
      </c>
      <c r="E157" s="313"/>
      <c r="F157" s="320"/>
      <c r="G157" s="414">
        <v>0</v>
      </c>
      <c r="H157" s="415"/>
      <c r="I157" s="416"/>
      <c r="J157" s="417"/>
      <c r="K157" s="418"/>
      <c r="L157" s="414">
        <v>0</v>
      </c>
      <c r="M157" s="415"/>
      <c r="N157" s="416"/>
      <c r="O157" s="417"/>
      <c r="P157" s="418"/>
      <c r="Q157" s="414">
        <v>0</v>
      </c>
      <c r="R157" s="415"/>
      <c r="S157" s="416"/>
      <c r="T157" s="417"/>
      <c r="U157" s="418"/>
      <c r="V157" s="414">
        <v>0</v>
      </c>
      <c r="W157" s="415"/>
      <c r="X157" s="416"/>
      <c r="Y157" s="417"/>
      <c r="Z157" s="418"/>
      <c r="AA157" s="414">
        <v>0</v>
      </c>
      <c r="AB157" s="415"/>
      <c r="AC157" s="416"/>
      <c r="AD157" s="417"/>
      <c r="AE157" s="418"/>
      <c r="AF157" s="414">
        <v>0</v>
      </c>
      <c r="AG157" s="415"/>
      <c r="AH157" s="416"/>
      <c r="AI157" s="417"/>
      <c r="AJ157" s="418"/>
      <c r="AK157" s="414">
        <v>0</v>
      </c>
      <c r="AL157" s="415"/>
      <c r="AM157" s="416"/>
      <c r="AN157" s="417"/>
      <c r="AO157" s="418"/>
      <c r="AP157" s="414">
        <v>0</v>
      </c>
      <c r="AQ157" s="415"/>
      <c r="AR157" s="416"/>
      <c r="AS157" s="417"/>
      <c r="AT157" s="418"/>
      <c r="AU157" s="414">
        <v>0</v>
      </c>
      <c r="AV157" s="415"/>
      <c r="AW157" s="416"/>
      <c r="AX157" s="417"/>
      <c r="AY157" s="418"/>
      <c r="AZ157" s="414">
        <v>0</v>
      </c>
      <c r="BA157" s="415"/>
      <c r="BB157" s="416"/>
      <c r="BC157" s="417"/>
      <c r="BD157" s="418"/>
      <c r="BE157" s="414">
        <v>0</v>
      </c>
      <c r="BF157" s="415"/>
      <c r="BG157" s="416"/>
      <c r="BH157" s="417"/>
      <c r="BI157" s="418"/>
      <c r="BJ157" s="414">
        <v>0</v>
      </c>
      <c r="BK157" s="415"/>
      <c r="BL157" s="416"/>
      <c r="BM157" s="417"/>
      <c r="BN157" s="418"/>
      <c r="BO157" s="414">
        <v>0</v>
      </c>
      <c r="BP157" s="415"/>
      <c r="BQ157" s="416"/>
      <c r="BR157" s="417"/>
      <c r="BS157" s="418"/>
      <c r="BT157" s="414">
        <f>SUM(L157:BO157)</f>
        <v>0</v>
      </c>
      <c r="BU157" s="415"/>
      <c r="BV157" s="416"/>
      <c r="BW157" s="417"/>
      <c r="BX157" s="418"/>
      <c r="BY157" s="414">
        <f>SUM(Q157:BT157)</f>
        <v>0</v>
      </c>
      <c r="BZ157" s="415"/>
      <c r="CA157" s="416"/>
      <c r="CB157" s="417"/>
      <c r="CC157" s="418"/>
      <c r="CD157" s="414">
        <v>0</v>
      </c>
      <c r="CE157" s="415"/>
      <c r="CF157" s="416"/>
      <c r="CG157" s="417"/>
      <c r="CH157" s="418"/>
      <c r="CI157" s="414">
        <v>0</v>
      </c>
      <c r="CJ157" s="415"/>
      <c r="CK157" s="416"/>
      <c r="CL157" s="417"/>
      <c r="CM157" s="418"/>
      <c r="CN157" s="414">
        <v>0</v>
      </c>
      <c r="CO157" s="415"/>
      <c r="CP157" s="416"/>
      <c r="CQ157" s="417"/>
      <c r="CR157" s="418"/>
      <c r="CS157" s="414">
        <v>0</v>
      </c>
      <c r="CT157" s="415"/>
      <c r="CU157" s="416"/>
      <c r="CV157" s="417"/>
      <c r="CW157" s="418"/>
      <c r="CX157" s="414">
        <v>0</v>
      </c>
      <c r="CY157" s="415"/>
      <c r="CZ157" s="416"/>
      <c r="DA157" s="417"/>
      <c r="DB157" s="418"/>
      <c r="DC157" s="414">
        <v>0</v>
      </c>
      <c r="DD157" s="415"/>
      <c r="DE157" s="416"/>
      <c r="DF157" s="417"/>
      <c r="DG157" s="418"/>
      <c r="DH157" s="414">
        <v>0</v>
      </c>
      <c r="DI157" s="415"/>
      <c r="DJ157" s="416"/>
      <c r="DK157" s="417"/>
      <c r="DL157" s="418"/>
      <c r="DM157" s="414">
        <v>0</v>
      </c>
      <c r="DN157" s="415"/>
      <c r="DO157" s="416"/>
      <c r="DP157" s="417"/>
      <c r="DQ157" s="418"/>
      <c r="DR157" s="414">
        <v>0</v>
      </c>
      <c r="DS157" s="415"/>
      <c r="DT157" s="416"/>
      <c r="DU157" s="417"/>
      <c r="DV157" s="418"/>
      <c r="DW157" s="414">
        <v>0</v>
      </c>
      <c r="DX157" s="415"/>
      <c r="DY157" s="416"/>
      <c r="DZ157" s="417"/>
      <c r="EA157" s="418"/>
      <c r="EB157" s="414">
        <v>0</v>
      </c>
      <c r="EC157" s="415"/>
      <c r="ED157" s="416"/>
      <c r="EE157" s="417"/>
      <c r="EF157" s="418"/>
      <c r="EG157" s="414">
        <v>0</v>
      </c>
      <c r="EH157" s="415"/>
      <c r="EI157" s="416"/>
      <c r="EJ157" s="417"/>
      <c r="EK157" s="418"/>
      <c r="EL157" s="414">
        <f>SUM(CD157:EG157)</f>
        <v>0</v>
      </c>
      <c r="EM157" s="415"/>
      <c r="EN157" s="416"/>
      <c r="EO157" s="301"/>
    </row>
    <row r="158" spans="4:145" ht="12.75" hidden="1" customHeight="1" x14ac:dyDescent="0.35">
      <c r="D158" s="301" t="s">
        <v>341</v>
      </c>
      <c r="E158" s="313"/>
      <c r="F158" s="313"/>
      <c r="G158" s="416">
        <v>0</v>
      </c>
      <c r="H158" s="420"/>
      <c r="I158" s="416"/>
      <c r="J158" s="417"/>
      <c r="K158" s="417"/>
      <c r="L158" s="416">
        <v>0</v>
      </c>
      <c r="M158" s="420"/>
      <c r="N158" s="416"/>
      <c r="O158" s="417"/>
      <c r="P158" s="417"/>
      <c r="Q158" s="416">
        <v>0</v>
      </c>
      <c r="R158" s="420"/>
      <c r="S158" s="416"/>
      <c r="T158" s="417"/>
      <c r="U158" s="417"/>
      <c r="V158" s="416">
        <v>0</v>
      </c>
      <c r="W158" s="420"/>
      <c r="X158" s="416"/>
      <c r="Y158" s="417"/>
      <c r="Z158" s="417"/>
      <c r="AA158" s="416">
        <v>0</v>
      </c>
      <c r="AB158" s="420"/>
      <c r="AC158" s="416"/>
      <c r="AD158" s="417"/>
      <c r="AE158" s="417"/>
      <c r="AF158" s="416">
        <v>0</v>
      </c>
      <c r="AG158" s="420"/>
      <c r="AH158" s="416"/>
      <c r="AI158" s="417"/>
      <c r="AJ158" s="417"/>
      <c r="AK158" s="416">
        <v>0</v>
      </c>
      <c r="AL158" s="420"/>
      <c r="AM158" s="416"/>
      <c r="AN158" s="417"/>
      <c r="AO158" s="417"/>
      <c r="AP158" s="416">
        <v>0</v>
      </c>
      <c r="AQ158" s="420"/>
      <c r="AR158" s="416"/>
      <c r="AS158" s="417"/>
      <c r="AT158" s="417"/>
      <c r="AU158" s="416">
        <v>0</v>
      </c>
      <c r="AV158" s="420"/>
      <c r="AW158" s="416"/>
      <c r="AX158" s="417"/>
      <c r="AY158" s="417"/>
      <c r="AZ158" s="416">
        <v>0</v>
      </c>
      <c r="BA158" s="420"/>
      <c r="BB158" s="416"/>
      <c r="BC158" s="417"/>
      <c r="BD158" s="417"/>
      <c r="BE158" s="416">
        <v>0</v>
      </c>
      <c r="BF158" s="420"/>
      <c r="BG158" s="416"/>
      <c r="BH158" s="417"/>
      <c r="BI158" s="417"/>
      <c r="BJ158" s="416">
        <v>0</v>
      </c>
      <c r="BK158" s="420"/>
      <c r="BL158" s="416"/>
      <c r="BM158" s="417"/>
      <c r="BN158" s="417"/>
      <c r="BO158" s="416">
        <v>0</v>
      </c>
      <c r="BP158" s="420"/>
      <c r="BQ158" s="416"/>
      <c r="BR158" s="417"/>
      <c r="BS158" s="417"/>
      <c r="BT158" s="416">
        <f>SUM(L158:BO158)</f>
        <v>0</v>
      </c>
      <c r="BU158" s="420"/>
      <c r="BV158" s="416"/>
      <c r="BW158" s="417"/>
      <c r="BX158" s="417"/>
      <c r="BY158" s="416">
        <f>SUM(Q158:BT158)</f>
        <v>0</v>
      </c>
      <c r="BZ158" s="420"/>
      <c r="CA158" s="416"/>
      <c r="CB158" s="417"/>
      <c r="CC158" s="417"/>
      <c r="CD158" s="416">
        <v>0</v>
      </c>
      <c r="CE158" s="420"/>
      <c r="CF158" s="416"/>
      <c r="CG158" s="417"/>
      <c r="CH158" s="417"/>
      <c r="CI158" s="416">
        <v>0</v>
      </c>
      <c r="CJ158" s="420"/>
      <c r="CK158" s="416"/>
      <c r="CL158" s="417"/>
      <c r="CM158" s="417"/>
      <c r="CN158" s="416">
        <v>0</v>
      </c>
      <c r="CO158" s="420"/>
      <c r="CP158" s="416"/>
      <c r="CQ158" s="417"/>
      <c r="CR158" s="417"/>
      <c r="CS158" s="416">
        <v>0</v>
      </c>
      <c r="CT158" s="420"/>
      <c r="CU158" s="416"/>
      <c r="CV158" s="417"/>
      <c r="CW158" s="417"/>
      <c r="CX158" s="416">
        <v>0</v>
      </c>
      <c r="CY158" s="420"/>
      <c r="CZ158" s="416"/>
      <c r="DA158" s="417"/>
      <c r="DB158" s="417"/>
      <c r="DC158" s="416">
        <v>0</v>
      </c>
      <c r="DD158" s="420"/>
      <c r="DE158" s="416"/>
      <c r="DF158" s="417"/>
      <c r="DG158" s="417"/>
      <c r="DH158" s="416">
        <v>0</v>
      </c>
      <c r="DI158" s="420"/>
      <c r="DJ158" s="416"/>
      <c r="DK158" s="417"/>
      <c r="DL158" s="417"/>
      <c r="DM158" s="416">
        <v>0</v>
      </c>
      <c r="DN158" s="420"/>
      <c r="DO158" s="416"/>
      <c r="DP158" s="417"/>
      <c r="DQ158" s="417"/>
      <c r="DR158" s="416">
        <v>0</v>
      </c>
      <c r="DS158" s="420"/>
      <c r="DT158" s="416"/>
      <c r="DU158" s="417"/>
      <c r="DV158" s="417"/>
      <c r="DW158" s="416">
        <v>0</v>
      </c>
      <c r="DX158" s="420"/>
      <c r="DY158" s="416"/>
      <c r="DZ158" s="417"/>
      <c r="EA158" s="417"/>
      <c r="EB158" s="416">
        <v>0</v>
      </c>
      <c r="EC158" s="420"/>
      <c r="ED158" s="416"/>
      <c r="EE158" s="417"/>
      <c r="EF158" s="417"/>
      <c r="EG158" s="416">
        <v>0</v>
      </c>
      <c r="EH158" s="420"/>
      <c r="EI158" s="416"/>
      <c r="EJ158" s="417"/>
      <c r="EK158" s="417"/>
      <c r="EL158" s="416">
        <f>SUM(CD158:EG158)</f>
        <v>0</v>
      </c>
      <c r="EM158" s="420"/>
      <c r="EN158" s="416"/>
      <c r="EO158" s="301"/>
    </row>
    <row r="159" spans="4:145" ht="12.75" hidden="1" customHeight="1" x14ac:dyDescent="0.35">
      <c r="D159" s="301" t="s">
        <v>358</v>
      </c>
      <c r="E159" s="313"/>
      <c r="F159" s="337"/>
      <c r="G159" s="428">
        <v>0</v>
      </c>
      <c r="H159" s="429"/>
      <c r="I159" s="416"/>
      <c r="J159" s="417"/>
      <c r="K159" s="430"/>
      <c r="L159" s="428">
        <v>0</v>
      </c>
      <c r="M159" s="429"/>
      <c r="N159" s="416"/>
      <c r="O159" s="417"/>
      <c r="P159" s="430"/>
      <c r="Q159" s="428">
        <v>0</v>
      </c>
      <c r="R159" s="429"/>
      <c r="S159" s="416"/>
      <c r="T159" s="417"/>
      <c r="U159" s="430"/>
      <c r="V159" s="428">
        <v>0</v>
      </c>
      <c r="W159" s="429"/>
      <c r="X159" s="416"/>
      <c r="Y159" s="417"/>
      <c r="Z159" s="430"/>
      <c r="AA159" s="428">
        <v>0</v>
      </c>
      <c r="AB159" s="429"/>
      <c r="AC159" s="416"/>
      <c r="AD159" s="417"/>
      <c r="AE159" s="430"/>
      <c r="AF159" s="428">
        <v>0</v>
      </c>
      <c r="AG159" s="429"/>
      <c r="AH159" s="416"/>
      <c r="AI159" s="417"/>
      <c r="AJ159" s="430"/>
      <c r="AK159" s="428">
        <v>0</v>
      </c>
      <c r="AL159" s="429"/>
      <c r="AM159" s="416"/>
      <c r="AN159" s="417"/>
      <c r="AO159" s="430"/>
      <c r="AP159" s="428">
        <v>0</v>
      </c>
      <c r="AQ159" s="429"/>
      <c r="AR159" s="416"/>
      <c r="AS159" s="417"/>
      <c r="AT159" s="430"/>
      <c r="AU159" s="428">
        <v>0</v>
      </c>
      <c r="AV159" s="429"/>
      <c r="AW159" s="416"/>
      <c r="AX159" s="417"/>
      <c r="AY159" s="430"/>
      <c r="AZ159" s="428">
        <v>0</v>
      </c>
      <c r="BA159" s="429"/>
      <c r="BB159" s="416"/>
      <c r="BC159" s="417"/>
      <c r="BD159" s="430"/>
      <c r="BE159" s="428">
        <v>0</v>
      </c>
      <c r="BF159" s="429"/>
      <c r="BG159" s="416"/>
      <c r="BH159" s="417"/>
      <c r="BI159" s="430"/>
      <c r="BJ159" s="428">
        <v>0</v>
      </c>
      <c r="BK159" s="429"/>
      <c r="BL159" s="416"/>
      <c r="BM159" s="417"/>
      <c r="BN159" s="430"/>
      <c r="BO159" s="428">
        <v>0</v>
      </c>
      <c r="BP159" s="429"/>
      <c r="BQ159" s="416"/>
      <c r="BR159" s="417"/>
      <c r="BS159" s="430"/>
      <c r="BT159" s="428">
        <f>SUM(L159:BO159)</f>
        <v>0</v>
      </c>
      <c r="BU159" s="429"/>
      <c r="BV159" s="416"/>
      <c r="BW159" s="417"/>
      <c r="BX159" s="430"/>
      <c r="BY159" s="428">
        <f>SUM(Q159:BT159)</f>
        <v>0</v>
      </c>
      <c r="BZ159" s="429"/>
      <c r="CA159" s="416"/>
      <c r="CB159" s="417"/>
      <c r="CC159" s="430"/>
      <c r="CD159" s="428">
        <v>0</v>
      </c>
      <c r="CE159" s="429"/>
      <c r="CF159" s="416"/>
      <c r="CG159" s="417"/>
      <c r="CH159" s="430"/>
      <c r="CI159" s="428">
        <v>0</v>
      </c>
      <c r="CJ159" s="429"/>
      <c r="CK159" s="416"/>
      <c r="CL159" s="417"/>
      <c r="CM159" s="430"/>
      <c r="CN159" s="428">
        <v>0</v>
      </c>
      <c r="CO159" s="429"/>
      <c r="CP159" s="416"/>
      <c r="CQ159" s="417"/>
      <c r="CR159" s="430"/>
      <c r="CS159" s="428">
        <v>0</v>
      </c>
      <c r="CT159" s="429"/>
      <c r="CU159" s="416"/>
      <c r="CV159" s="417"/>
      <c r="CW159" s="430"/>
      <c r="CX159" s="428">
        <v>0</v>
      </c>
      <c r="CY159" s="429"/>
      <c r="CZ159" s="416"/>
      <c r="DA159" s="417"/>
      <c r="DB159" s="430"/>
      <c r="DC159" s="428">
        <v>0</v>
      </c>
      <c r="DD159" s="429"/>
      <c r="DE159" s="416"/>
      <c r="DF159" s="417"/>
      <c r="DG159" s="430"/>
      <c r="DH159" s="428">
        <v>0</v>
      </c>
      <c r="DI159" s="429"/>
      <c r="DJ159" s="416"/>
      <c r="DK159" s="417"/>
      <c r="DL159" s="430"/>
      <c r="DM159" s="428">
        <v>0</v>
      </c>
      <c r="DN159" s="429"/>
      <c r="DO159" s="416"/>
      <c r="DP159" s="417"/>
      <c r="DQ159" s="430"/>
      <c r="DR159" s="428">
        <v>0</v>
      </c>
      <c r="DS159" s="429"/>
      <c r="DT159" s="416"/>
      <c r="DU159" s="417"/>
      <c r="DV159" s="430"/>
      <c r="DW159" s="428">
        <v>0</v>
      </c>
      <c r="DX159" s="429"/>
      <c r="DY159" s="416"/>
      <c r="DZ159" s="417"/>
      <c r="EA159" s="430"/>
      <c r="EB159" s="428">
        <v>0</v>
      </c>
      <c r="EC159" s="429"/>
      <c r="ED159" s="416"/>
      <c r="EE159" s="417"/>
      <c r="EF159" s="430"/>
      <c r="EG159" s="428">
        <v>0</v>
      </c>
      <c r="EH159" s="429"/>
      <c r="EI159" s="416"/>
      <c r="EJ159" s="417"/>
      <c r="EK159" s="430"/>
      <c r="EL159" s="428">
        <f>SUM(CD159:EG159)</f>
        <v>0</v>
      </c>
      <c r="EM159" s="429"/>
      <c r="EN159" s="416"/>
      <c r="EO159" s="301"/>
    </row>
    <row r="160" spans="4:145" ht="12.75" hidden="1" customHeight="1" x14ac:dyDescent="0.35">
      <c r="D160" s="301"/>
      <c r="E160" s="313"/>
      <c r="G160" s="416"/>
      <c r="H160" s="416"/>
      <c r="I160" s="416"/>
      <c r="J160" s="417"/>
      <c r="K160" s="416"/>
      <c r="L160" s="416"/>
      <c r="M160" s="416"/>
      <c r="N160" s="416"/>
      <c r="O160" s="417"/>
      <c r="P160" s="416"/>
      <c r="Q160" s="416"/>
      <c r="R160" s="416"/>
      <c r="S160" s="416"/>
      <c r="T160" s="417"/>
      <c r="U160" s="416"/>
      <c r="V160" s="416"/>
      <c r="W160" s="416"/>
      <c r="X160" s="416"/>
      <c r="Y160" s="417"/>
      <c r="Z160" s="416"/>
      <c r="AA160" s="416"/>
      <c r="AB160" s="416"/>
      <c r="AC160" s="416"/>
      <c r="AD160" s="417"/>
      <c r="AE160" s="416"/>
      <c r="AF160" s="416"/>
      <c r="AG160" s="416"/>
      <c r="AH160" s="416"/>
      <c r="AI160" s="417"/>
      <c r="AJ160" s="416"/>
      <c r="AK160" s="416"/>
      <c r="AL160" s="416"/>
      <c r="AM160" s="416"/>
      <c r="AN160" s="417"/>
      <c r="AO160" s="416"/>
      <c r="AP160" s="416"/>
      <c r="AQ160" s="416"/>
      <c r="AR160" s="416"/>
      <c r="AS160" s="417"/>
      <c r="AT160" s="416"/>
      <c r="AU160" s="416"/>
      <c r="AV160" s="416"/>
      <c r="AW160" s="416"/>
      <c r="AX160" s="417"/>
      <c r="AY160" s="416"/>
      <c r="AZ160" s="416"/>
      <c r="BA160" s="416"/>
      <c r="BB160" s="416"/>
      <c r="BC160" s="417"/>
      <c r="BD160" s="416"/>
      <c r="BE160" s="416"/>
      <c r="BF160" s="416"/>
      <c r="BG160" s="416"/>
      <c r="BH160" s="417"/>
      <c r="BI160" s="416"/>
      <c r="BJ160" s="416"/>
      <c r="BK160" s="416"/>
      <c r="BL160" s="416"/>
      <c r="BM160" s="417"/>
      <c r="BN160" s="416"/>
      <c r="BO160" s="416"/>
      <c r="BP160" s="416"/>
      <c r="BQ160" s="416"/>
      <c r="BR160" s="417"/>
      <c r="BS160" s="416"/>
      <c r="BT160" s="416"/>
      <c r="BU160" s="416"/>
      <c r="BV160" s="416"/>
      <c r="BW160" s="417"/>
      <c r="BX160" s="416"/>
      <c r="BY160" s="416"/>
      <c r="BZ160" s="416"/>
      <c r="CA160" s="416"/>
      <c r="CB160" s="417"/>
      <c r="CC160" s="416"/>
      <c r="CD160" s="416"/>
      <c r="CE160" s="416"/>
      <c r="CF160" s="416"/>
      <c r="CG160" s="417"/>
      <c r="CH160" s="416"/>
      <c r="CI160" s="416"/>
      <c r="CJ160" s="416"/>
      <c r="CK160" s="416"/>
      <c r="CL160" s="417"/>
      <c r="CM160" s="416"/>
      <c r="CN160" s="416"/>
      <c r="CO160" s="416"/>
      <c r="CP160" s="416"/>
      <c r="CQ160" s="417"/>
      <c r="CR160" s="416"/>
      <c r="CS160" s="416"/>
      <c r="CT160" s="416"/>
      <c r="CU160" s="416"/>
      <c r="CV160" s="417"/>
      <c r="CW160" s="416"/>
      <c r="CX160" s="416"/>
      <c r="CY160" s="416"/>
      <c r="CZ160" s="416"/>
      <c r="DA160" s="417"/>
      <c r="DB160" s="416"/>
      <c r="DC160" s="416"/>
      <c r="DD160" s="416"/>
      <c r="DE160" s="416"/>
      <c r="DF160" s="417"/>
      <c r="DG160" s="416"/>
      <c r="DH160" s="416"/>
      <c r="DI160" s="416"/>
      <c r="DJ160" s="416"/>
      <c r="DK160" s="417"/>
      <c r="DL160" s="416"/>
      <c r="DM160" s="416"/>
      <c r="DN160" s="416"/>
      <c r="DO160" s="416"/>
      <c r="DP160" s="417"/>
      <c r="DQ160" s="416"/>
      <c r="DR160" s="416"/>
      <c r="DS160" s="416"/>
      <c r="DT160" s="416"/>
      <c r="DU160" s="417"/>
      <c r="DV160" s="416"/>
      <c r="DW160" s="416"/>
      <c r="DX160" s="416"/>
      <c r="DY160" s="416"/>
      <c r="DZ160" s="417"/>
      <c r="EA160" s="416"/>
      <c r="EB160" s="416"/>
      <c r="EC160" s="416"/>
      <c r="ED160" s="416"/>
      <c r="EE160" s="417"/>
      <c r="EF160" s="416"/>
      <c r="EG160" s="416"/>
      <c r="EH160" s="416"/>
      <c r="EI160" s="416"/>
      <c r="EJ160" s="417"/>
      <c r="EK160" s="416"/>
      <c r="EL160" s="416"/>
      <c r="EM160" s="416"/>
      <c r="EN160" s="416"/>
      <c r="EO160" s="301"/>
    </row>
    <row r="161" spans="4:145" ht="12.75" hidden="1" customHeight="1" x14ac:dyDescent="0.35">
      <c r="D161" s="301" t="s">
        <v>492</v>
      </c>
      <c r="E161" s="313"/>
      <c r="G161" s="416">
        <v>0</v>
      </c>
      <c r="H161" s="416"/>
      <c r="I161" s="416"/>
      <c r="J161" s="417"/>
      <c r="K161" s="416"/>
      <c r="L161" s="416">
        <f>SUM(L162:L164)</f>
        <v>0</v>
      </c>
      <c r="M161" s="416"/>
      <c r="N161" s="416"/>
      <c r="O161" s="417"/>
      <c r="P161" s="416"/>
      <c r="Q161" s="416">
        <f>SUM(Q162:Q164)</f>
        <v>0</v>
      </c>
      <c r="R161" s="416"/>
      <c r="S161" s="416"/>
      <c r="T161" s="417"/>
      <c r="U161" s="416"/>
      <c r="V161" s="416">
        <f>SUM(V162:V164)</f>
        <v>0</v>
      </c>
      <c r="W161" s="416"/>
      <c r="X161" s="416"/>
      <c r="Y161" s="417"/>
      <c r="Z161" s="416"/>
      <c r="AA161" s="416">
        <f>SUM(AA162:AA164)</f>
        <v>0</v>
      </c>
      <c r="AB161" s="416"/>
      <c r="AC161" s="416"/>
      <c r="AD161" s="417"/>
      <c r="AE161" s="416"/>
      <c r="AF161" s="416">
        <f>SUM(AF162:AF164)</f>
        <v>0</v>
      </c>
      <c r="AG161" s="416"/>
      <c r="AH161" s="416"/>
      <c r="AI161" s="417"/>
      <c r="AJ161" s="416"/>
      <c r="AK161" s="416">
        <f>SUM(AK162:AK164)</f>
        <v>0</v>
      </c>
      <c r="AL161" s="416"/>
      <c r="AM161" s="416"/>
      <c r="AN161" s="417"/>
      <c r="AO161" s="416"/>
      <c r="AP161" s="416">
        <f>SUM(AP162:AP164)</f>
        <v>0</v>
      </c>
      <c r="AQ161" s="416"/>
      <c r="AR161" s="416"/>
      <c r="AS161" s="417"/>
      <c r="AT161" s="416"/>
      <c r="AU161" s="416">
        <f>SUM(AU162:AU164)</f>
        <v>0</v>
      </c>
      <c r="AV161" s="416"/>
      <c r="AW161" s="416"/>
      <c r="AX161" s="417"/>
      <c r="AY161" s="416"/>
      <c r="AZ161" s="416">
        <f>SUM(AZ162:AZ164)</f>
        <v>0</v>
      </c>
      <c r="BA161" s="416"/>
      <c r="BB161" s="416"/>
      <c r="BC161" s="417"/>
      <c r="BD161" s="416"/>
      <c r="BE161" s="416">
        <f>SUM(BE162:BE164)</f>
        <v>0</v>
      </c>
      <c r="BF161" s="416"/>
      <c r="BG161" s="416"/>
      <c r="BH161" s="417"/>
      <c r="BI161" s="416"/>
      <c r="BJ161" s="416">
        <f>SUM(BJ162:BJ164)</f>
        <v>0</v>
      </c>
      <c r="BK161" s="416"/>
      <c r="BL161" s="416"/>
      <c r="BM161" s="417"/>
      <c r="BN161" s="416"/>
      <c r="BO161" s="416">
        <f>SUM(BO162:BO164)</f>
        <v>0</v>
      </c>
      <c r="BP161" s="416"/>
      <c r="BQ161" s="416"/>
      <c r="BR161" s="417"/>
      <c r="BS161" s="416"/>
      <c r="BT161" s="416">
        <f>SUM(BT162:BT164)</f>
        <v>0</v>
      </c>
      <c r="BU161" s="416"/>
      <c r="BV161" s="416"/>
      <c r="BW161" s="417"/>
      <c r="BX161" s="416"/>
      <c r="BY161" s="416">
        <f>SUM(BY162:BY164)</f>
        <v>0</v>
      </c>
      <c r="BZ161" s="416"/>
      <c r="CA161" s="416"/>
      <c r="CB161" s="417"/>
      <c r="CC161" s="416"/>
      <c r="CD161" s="416">
        <f>SUM(CD162:CD164)</f>
        <v>0</v>
      </c>
      <c r="CE161" s="416"/>
      <c r="CF161" s="416"/>
      <c r="CG161" s="417"/>
      <c r="CH161" s="416"/>
      <c r="CI161" s="416">
        <f>SUM(CI162:CI164)</f>
        <v>0</v>
      </c>
      <c r="CJ161" s="416"/>
      <c r="CK161" s="416"/>
      <c r="CL161" s="417"/>
      <c r="CM161" s="416"/>
      <c r="CN161" s="416">
        <f>SUM(CN162:CN164)</f>
        <v>0</v>
      </c>
      <c r="CO161" s="416"/>
      <c r="CP161" s="416"/>
      <c r="CQ161" s="417"/>
      <c r="CR161" s="416"/>
      <c r="CS161" s="416">
        <f>SUM(CS162:CS164)</f>
        <v>0</v>
      </c>
      <c r="CT161" s="416"/>
      <c r="CU161" s="416"/>
      <c r="CV161" s="417"/>
      <c r="CW161" s="416"/>
      <c r="CX161" s="416">
        <f>SUM(CX162:CX164)</f>
        <v>0</v>
      </c>
      <c r="CY161" s="416"/>
      <c r="CZ161" s="416"/>
      <c r="DA161" s="417"/>
      <c r="DB161" s="416"/>
      <c r="DC161" s="416">
        <f>SUM(DC162:DC164)</f>
        <v>0</v>
      </c>
      <c r="DD161" s="416"/>
      <c r="DE161" s="416"/>
      <c r="DF161" s="417"/>
      <c r="DG161" s="416"/>
      <c r="DH161" s="416">
        <f>SUM(DH162:DH164)</f>
        <v>0</v>
      </c>
      <c r="DI161" s="416"/>
      <c r="DJ161" s="416"/>
      <c r="DK161" s="417"/>
      <c r="DL161" s="416"/>
      <c r="DM161" s="416">
        <f>SUM(DM162:DM164)</f>
        <v>0</v>
      </c>
      <c r="DN161" s="416"/>
      <c r="DO161" s="416"/>
      <c r="DP161" s="417"/>
      <c r="DQ161" s="416"/>
      <c r="DR161" s="416">
        <f>SUM(DR162:DR164)</f>
        <v>0</v>
      </c>
      <c r="DS161" s="416"/>
      <c r="DT161" s="416"/>
      <c r="DU161" s="417"/>
      <c r="DV161" s="416"/>
      <c r="DW161" s="416">
        <f>SUM(DW162:DW164)</f>
        <v>0</v>
      </c>
      <c r="DX161" s="416"/>
      <c r="DY161" s="416"/>
      <c r="DZ161" s="417"/>
      <c r="EA161" s="416"/>
      <c r="EB161" s="416">
        <f>SUM(EB162:EB164)</f>
        <v>0</v>
      </c>
      <c r="EC161" s="416"/>
      <c r="ED161" s="416"/>
      <c r="EE161" s="417"/>
      <c r="EF161" s="416"/>
      <c r="EG161" s="416">
        <f>SUM(EG162:EG164)</f>
        <v>0</v>
      </c>
      <c r="EH161" s="416"/>
      <c r="EI161" s="416"/>
      <c r="EJ161" s="417"/>
      <c r="EK161" s="416"/>
      <c r="EL161" s="416">
        <f>SUM(EL162:EL164)</f>
        <v>0</v>
      </c>
      <c r="EM161" s="416"/>
      <c r="EN161" s="416"/>
      <c r="EO161" s="301"/>
    </row>
    <row r="162" spans="4:145" ht="12.75" hidden="1" customHeight="1" x14ac:dyDescent="0.35">
      <c r="D162" s="301" t="s">
        <v>338</v>
      </c>
      <c r="E162" s="313"/>
      <c r="F162" s="320"/>
      <c r="G162" s="414">
        <v>0</v>
      </c>
      <c r="H162" s="415"/>
      <c r="I162" s="416"/>
      <c r="J162" s="417"/>
      <c r="K162" s="418"/>
      <c r="L162" s="414">
        <v>0</v>
      </c>
      <c r="M162" s="415"/>
      <c r="N162" s="416"/>
      <c r="O162" s="417"/>
      <c r="P162" s="418"/>
      <c r="Q162" s="414">
        <v>0</v>
      </c>
      <c r="R162" s="415"/>
      <c r="S162" s="416"/>
      <c r="T162" s="417"/>
      <c r="U162" s="418"/>
      <c r="V162" s="414">
        <v>0</v>
      </c>
      <c r="W162" s="415"/>
      <c r="X162" s="416"/>
      <c r="Y162" s="417"/>
      <c r="Z162" s="418"/>
      <c r="AA162" s="414">
        <v>0</v>
      </c>
      <c r="AB162" s="415"/>
      <c r="AC162" s="416"/>
      <c r="AD162" s="417"/>
      <c r="AE162" s="418"/>
      <c r="AF162" s="414">
        <v>0</v>
      </c>
      <c r="AG162" s="415"/>
      <c r="AH162" s="416"/>
      <c r="AI162" s="417"/>
      <c r="AJ162" s="418"/>
      <c r="AK162" s="414">
        <v>0</v>
      </c>
      <c r="AL162" s="415"/>
      <c r="AM162" s="416"/>
      <c r="AN162" s="417"/>
      <c r="AO162" s="418"/>
      <c r="AP162" s="414">
        <v>0</v>
      </c>
      <c r="AQ162" s="415"/>
      <c r="AR162" s="416"/>
      <c r="AS162" s="417"/>
      <c r="AT162" s="418"/>
      <c r="AU162" s="414">
        <v>0</v>
      </c>
      <c r="AV162" s="415"/>
      <c r="AW162" s="416"/>
      <c r="AX162" s="417"/>
      <c r="AY162" s="418"/>
      <c r="AZ162" s="414">
        <v>0</v>
      </c>
      <c r="BA162" s="415"/>
      <c r="BB162" s="416"/>
      <c r="BC162" s="417"/>
      <c r="BD162" s="418"/>
      <c r="BE162" s="414">
        <v>0</v>
      </c>
      <c r="BF162" s="415"/>
      <c r="BG162" s="416"/>
      <c r="BH162" s="417"/>
      <c r="BI162" s="418"/>
      <c r="BJ162" s="414">
        <v>0</v>
      </c>
      <c r="BK162" s="415"/>
      <c r="BL162" s="416"/>
      <c r="BM162" s="417"/>
      <c r="BN162" s="418"/>
      <c r="BO162" s="414">
        <v>0</v>
      </c>
      <c r="BP162" s="415"/>
      <c r="BQ162" s="416"/>
      <c r="BR162" s="417"/>
      <c r="BS162" s="418"/>
      <c r="BT162" s="414">
        <f>SUM(L162:BO162)</f>
        <v>0</v>
      </c>
      <c r="BU162" s="415"/>
      <c r="BV162" s="416"/>
      <c r="BW162" s="417"/>
      <c r="BX162" s="418"/>
      <c r="BY162" s="414">
        <f>SUM(Q162:BT162)</f>
        <v>0</v>
      </c>
      <c r="BZ162" s="415"/>
      <c r="CA162" s="416"/>
      <c r="CB162" s="417"/>
      <c r="CC162" s="418"/>
      <c r="CD162" s="414">
        <v>0</v>
      </c>
      <c r="CE162" s="415"/>
      <c r="CF162" s="416"/>
      <c r="CG162" s="417"/>
      <c r="CH162" s="418"/>
      <c r="CI162" s="414">
        <v>0</v>
      </c>
      <c r="CJ162" s="415"/>
      <c r="CK162" s="416"/>
      <c r="CL162" s="417"/>
      <c r="CM162" s="418"/>
      <c r="CN162" s="414">
        <v>0</v>
      </c>
      <c r="CO162" s="415"/>
      <c r="CP162" s="416"/>
      <c r="CQ162" s="417"/>
      <c r="CR162" s="418"/>
      <c r="CS162" s="414">
        <v>0</v>
      </c>
      <c r="CT162" s="415"/>
      <c r="CU162" s="416"/>
      <c r="CV162" s="417"/>
      <c r="CW162" s="418"/>
      <c r="CX162" s="414">
        <v>0</v>
      </c>
      <c r="CY162" s="415"/>
      <c r="CZ162" s="416"/>
      <c r="DA162" s="417"/>
      <c r="DB162" s="418"/>
      <c r="DC162" s="414">
        <v>0</v>
      </c>
      <c r="DD162" s="415"/>
      <c r="DE162" s="416"/>
      <c r="DF162" s="417"/>
      <c r="DG162" s="418"/>
      <c r="DH162" s="414">
        <v>0</v>
      </c>
      <c r="DI162" s="415"/>
      <c r="DJ162" s="416"/>
      <c r="DK162" s="417"/>
      <c r="DL162" s="418"/>
      <c r="DM162" s="414">
        <v>0</v>
      </c>
      <c r="DN162" s="415"/>
      <c r="DO162" s="416"/>
      <c r="DP162" s="417"/>
      <c r="DQ162" s="418"/>
      <c r="DR162" s="414">
        <v>0</v>
      </c>
      <c r="DS162" s="415"/>
      <c r="DT162" s="416"/>
      <c r="DU162" s="417"/>
      <c r="DV162" s="418"/>
      <c r="DW162" s="414">
        <v>0</v>
      </c>
      <c r="DX162" s="415"/>
      <c r="DY162" s="416"/>
      <c r="DZ162" s="417"/>
      <c r="EA162" s="418"/>
      <c r="EB162" s="414">
        <v>0</v>
      </c>
      <c r="EC162" s="415"/>
      <c r="ED162" s="416"/>
      <c r="EE162" s="417"/>
      <c r="EF162" s="418"/>
      <c r="EG162" s="414">
        <v>0</v>
      </c>
      <c r="EH162" s="415"/>
      <c r="EI162" s="416"/>
      <c r="EJ162" s="417"/>
      <c r="EK162" s="418"/>
      <c r="EL162" s="414">
        <f>SUM(CD162:EG162)</f>
        <v>0</v>
      </c>
      <c r="EM162" s="415"/>
      <c r="EN162" s="416"/>
      <c r="EO162" s="301"/>
    </row>
    <row r="163" spans="4:145" ht="12.75" hidden="1" customHeight="1" x14ac:dyDescent="0.35">
      <c r="D163" s="301" t="s">
        <v>341</v>
      </c>
      <c r="E163" s="313"/>
      <c r="F163" s="313"/>
      <c r="G163" s="416">
        <v>0</v>
      </c>
      <c r="H163" s="420"/>
      <c r="I163" s="416"/>
      <c r="J163" s="417"/>
      <c r="K163" s="417"/>
      <c r="L163" s="416">
        <v>0</v>
      </c>
      <c r="M163" s="420"/>
      <c r="N163" s="416"/>
      <c r="O163" s="417"/>
      <c r="P163" s="417"/>
      <c r="Q163" s="416">
        <v>0</v>
      </c>
      <c r="R163" s="420"/>
      <c r="S163" s="416"/>
      <c r="T163" s="417"/>
      <c r="U163" s="417"/>
      <c r="V163" s="416">
        <v>0</v>
      </c>
      <c r="W163" s="420"/>
      <c r="X163" s="416"/>
      <c r="Y163" s="417"/>
      <c r="Z163" s="417"/>
      <c r="AA163" s="416">
        <v>0</v>
      </c>
      <c r="AB163" s="420"/>
      <c r="AC163" s="416"/>
      <c r="AD163" s="417"/>
      <c r="AE163" s="417"/>
      <c r="AF163" s="416">
        <v>0</v>
      </c>
      <c r="AG163" s="420"/>
      <c r="AH163" s="416"/>
      <c r="AI163" s="417"/>
      <c r="AJ163" s="417"/>
      <c r="AK163" s="416">
        <v>0</v>
      </c>
      <c r="AL163" s="420"/>
      <c r="AM163" s="416"/>
      <c r="AN163" s="417"/>
      <c r="AO163" s="417"/>
      <c r="AP163" s="416">
        <v>0</v>
      </c>
      <c r="AQ163" s="420"/>
      <c r="AR163" s="416"/>
      <c r="AS163" s="417"/>
      <c r="AT163" s="417"/>
      <c r="AU163" s="416">
        <v>0</v>
      </c>
      <c r="AV163" s="420"/>
      <c r="AW163" s="416"/>
      <c r="AX163" s="417"/>
      <c r="AY163" s="417"/>
      <c r="AZ163" s="416">
        <v>0</v>
      </c>
      <c r="BA163" s="420"/>
      <c r="BB163" s="416"/>
      <c r="BC163" s="417"/>
      <c r="BD163" s="417"/>
      <c r="BE163" s="416">
        <v>0</v>
      </c>
      <c r="BF163" s="420"/>
      <c r="BG163" s="416"/>
      <c r="BH163" s="417"/>
      <c r="BI163" s="417"/>
      <c r="BJ163" s="416">
        <v>0</v>
      </c>
      <c r="BK163" s="420"/>
      <c r="BL163" s="416"/>
      <c r="BM163" s="417"/>
      <c r="BN163" s="417"/>
      <c r="BO163" s="416">
        <v>0</v>
      </c>
      <c r="BP163" s="420"/>
      <c r="BQ163" s="416"/>
      <c r="BR163" s="417"/>
      <c r="BS163" s="417"/>
      <c r="BT163" s="416">
        <f>SUM(L163:BO163)</f>
        <v>0</v>
      </c>
      <c r="BU163" s="420"/>
      <c r="BV163" s="416"/>
      <c r="BW163" s="417"/>
      <c r="BX163" s="417"/>
      <c r="BY163" s="416">
        <f>SUM(Q163:BT163)</f>
        <v>0</v>
      </c>
      <c r="BZ163" s="420"/>
      <c r="CA163" s="416"/>
      <c r="CB163" s="417"/>
      <c r="CC163" s="417"/>
      <c r="CD163" s="416">
        <v>0</v>
      </c>
      <c r="CE163" s="420"/>
      <c r="CF163" s="416"/>
      <c r="CG163" s="417"/>
      <c r="CH163" s="417"/>
      <c r="CI163" s="416">
        <v>0</v>
      </c>
      <c r="CJ163" s="420"/>
      <c r="CK163" s="416"/>
      <c r="CL163" s="417"/>
      <c r="CM163" s="417"/>
      <c r="CN163" s="416">
        <v>0</v>
      </c>
      <c r="CO163" s="420"/>
      <c r="CP163" s="416"/>
      <c r="CQ163" s="417"/>
      <c r="CR163" s="417"/>
      <c r="CS163" s="416">
        <v>0</v>
      </c>
      <c r="CT163" s="420"/>
      <c r="CU163" s="416"/>
      <c r="CV163" s="417"/>
      <c r="CW163" s="417"/>
      <c r="CX163" s="416">
        <v>0</v>
      </c>
      <c r="CY163" s="420"/>
      <c r="CZ163" s="416"/>
      <c r="DA163" s="417"/>
      <c r="DB163" s="417"/>
      <c r="DC163" s="416">
        <v>0</v>
      </c>
      <c r="DD163" s="420"/>
      <c r="DE163" s="416"/>
      <c r="DF163" s="417"/>
      <c r="DG163" s="417"/>
      <c r="DH163" s="416">
        <v>0</v>
      </c>
      <c r="DI163" s="420"/>
      <c r="DJ163" s="416"/>
      <c r="DK163" s="417"/>
      <c r="DL163" s="417"/>
      <c r="DM163" s="416">
        <v>0</v>
      </c>
      <c r="DN163" s="420"/>
      <c r="DO163" s="416"/>
      <c r="DP163" s="417"/>
      <c r="DQ163" s="417"/>
      <c r="DR163" s="416">
        <v>0</v>
      </c>
      <c r="DS163" s="420"/>
      <c r="DT163" s="416"/>
      <c r="DU163" s="417"/>
      <c r="DV163" s="417"/>
      <c r="DW163" s="416">
        <v>0</v>
      </c>
      <c r="DX163" s="420"/>
      <c r="DY163" s="416"/>
      <c r="DZ163" s="417"/>
      <c r="EA163" s="417"/>
      <c r="EB163" s="416">
        <v>0</v>
      </c>
      <c r="EC163" s="420"/>
      <c r="ED163" s="416"/>
      <c r="EE163" s="417"/>
      <c r="EF163" s="417"/>
      <c r="EG163" s="416">
        <v>0</v>
      </c>
      <c r="EH163" s="420"/>
      <c r="EI163" s="416"/>
      <c r="EJ163" s="417"/>
      <c r="EK163" s="417"/>
      <c r="EL163" s="416">
        <f>SUM(CD163:EG163)</f>
        <v>0</v>
      </c>
      <c r="EM163" s="420"/>
      <c r="EN163" s="416"/>
      <c r="EO163" s="301"/>
    </row>
    <row r="164" spans="4:145" ht="12.75" hidden="1" customHeight="1" x14ac:dyDescent="0.35">
      <c r="D164" s="301" t="s">
        <v>358</v>
      </c>
      <c r="E164" s="313"/>
      <c r="F164" s="337"/>
      <c r="G164" s="428">
        <v>0</v>
      </c>
      <c r="H164" s="429"/>
      <c r="I164" s="416"/>
      <c r="J164" s="417"/>
      <c r="K164" s="430"/>
      <c r="L164" s="428">
        <v>0</v>
      </c>
      <c r="M164" s="429"/>
      <c r="N164" s="416"/>
      <c r="O164" s="417"/>
      <c r="P164" s="430"/>
      <c r="Q164" s="428">
        <v>0</v>
      </c>
      <c r="R164" s="429"/>
      <c r="S164" s="416"/>
      <c r="T164" s="417"/>
      <c r="U164" s="430"/>
      <c r="V164" s="428">
        <v>0</v>
      </c>
      <c r="W164" s="429"/>
      <c r="X164" s="416"/>
      <c r="Y164" s="417"/>
      <c r="Z164" s="430"/>
      <c r="AA164" s="428">
        <v>0</v>
      </c>
      <c r="AB164" s="429"/>
      <c r="AC164" s="416"/>
      <c r="AD164" s="417"/>
      <c r="AE164" s="430"/>
      <c r="AF164" s="428">
        <v>0</v>
      </c>
      <c r="AG164" s="429"/>
      <c r="AH164" s="416"/>
      <c r="AI164" s="417"/>
      <c r="AJ164" s="430"/>
      <c r="AK164" s="428">
        <v>0</v>
      </c>
      <c r="AL164" s="429"/>
      <c r="AM164" s="416"/>
      <c r="AN164" s="417"/>
      <c r="AO164" s="430"/>
      <c r="AP164" s="428">
        <v>0</v>
      </c>
      <c r="AQ164" s="429"/>
      <c r="AR164" s="416"/>
      <c r="AS164" s="417"/>
      <c r="AT164" s="430"/>
      <c r="AU164" s="428">
        <v>0</v>
      </c>
      <c r="AV164" s="429"/>
      <c r="AW164" s="416"/>
      <c r="AX164" s="417"/>
      <c r="AY164" s="430"/>
      <c r="AZ164" s="428">
        <v>0</v>
      </c>
      <c r="BA164" s="429"/>
      <c r="BB164" s="416"/>
      <c r="BC164" s="417"/>
      <c r="BD164" s="430"/>
      <c r="BE164" s="428">
        <v>0</v>
      </c>
      <c r="BF164" s="429"/>
      <c r="BG164" s="416"/>
      <c r="BH164" s="417"/>
      <c r="BI164" s="430"/>
      <c r="BJ164" s="428">
        <v>0</v>
      </c>
      <c r="BK164" s="429"/>
      <c r="BL164" s="416"/>
      <c r="BM164" s="417"/>
      <c r="BN164" s="430"/>
      <c r="BO164" s="428">
        <v>0</v>
      </c>
      <c r="BP164" s="429"/>
      <c r="BQ164" s="416"/>
      <c r="BR164" s="417"/>
      <c r="BS164" s="430"/>
      <c r="BT164" s="428">
        <f>SUM(L164:BO164)</f>
        <v>0</v>
      </c>
      <c r="BU164" s="429"/>
      <c r="BV164" s="416"/>
      <c r="BW164" s="417"/>
      <c r="BX164" s="430"/>
      <c r="BY164" s="428">
        <f>SUM(Q164:BT164)</f>
        <v>0</v>
      </c>
      <c r="BZ164" s="429"/>
      <c r="CA164" s="416"/>
      <c r="CB164" s="417"/>
      <c r="CC164" s="430"/>
      <c r="CD164" s="428">
        <v>0</v>
      </c>
      <c r="CE164" s="429"/>
      <c r="CF164" s="416"/>
      <c r="CG164" s="417"/>
      <c r="CH164" s="430"/>
      <c r="CI164" s="428">
        <v>0</v>
      </c>
      <c r="CJ164" s="429"/>
      <c r="CK164" s="416"/>
      <c r="CL164" s="417"/>
      <c r="CM164" s="430"/>
      <c r="CN164" s="428">
        <v>0</v>
      </c>
      <c r="CO164" s="429"/>
      <c r="CP164" s="416"/>
      <c r="CQ164" s="417"/>
      <c r="CR164" s="430"/>
      <c r="CS164" s="428">
        <v>0</v>
      </c>
      <c r="CT164" s="429"/>
      <c r="CU164" s="416"/>
      <c r="CV164" s="417"/>
      <c r="CW164" s="430"/>
      <c r="CX164" s="428">
        <v>0</v>
      </c>
      <c r="CY164" s="429"/>
      <c r="CZ164" s="416"/>
      <c r="DA164" s="417"/>
      <c r="DB164" s="430"/>
      <c r="DC164" s="428">
        <v>0</v>
      </c>
      <c r="DD164" s="429"/>
      <c r="DE164" s="416"/>
      <c r="DF164" s="417"/>
      <c r="DG164" s="430"/>
      <c r="DH164" s="428">
        <v>0</v>
      </c>
      <c r="DI164" s="429"/>
      <c r="DJ164" s="416"/>
      <c r="DK164" s="417"/>
      <c r="DL164" s="430"/>
      <c r="DM164" s="428">
        <v>0</v>
      </c>
      <c r="DN164" s="429"/>
      <c r="DO164" s="416"/>
      <c r="DP164" s="417"/>
      <c r="DQ164" s="430"/>
      <c r="DR164" s="428">
        <v>0</v>
      </c>
      <c r="DS164" s="429"/>
      <c r="DT164" s="416"/>
      <c r="DU164" s="417"/>
      <c r="DV164" s="430"/>
      <c r="DW164" s="428">
        <v>0</v>
      </c>
      <c r="DX164" s="429"/>
      <c r="DY164" s="416"/>
      <c r="DZ164" s="417"/>
      <c r="EA164" s="430"/>
      <c r="EB164" s="428">
        <v>0</v>
      </c>
      <c r="EC164" s="429"/>
      <c r="ED164" s="416"/>
      <c r="EE164" s="417"/>
      <c r="EF164" s="430"/>
      <c r="EG164" s="428">
        <v>0</v>
      </c>
      <c r="EH164" s="429"/>
      <c r="EI164" s="416"/>
      <c r="EJ164" s="417"/>
      <c r="EK164" s="430"/>
      <c r="EL164" s="428">
        <f>SUM(CD164:EG164)</f>
        <v>0</v>
      </c>
      <c r="EM164" s="429"/>
      <c r="EN164" s="416"/>
      <c r="EO164" s="301"/>
    </row>
    <row r="165" spans="4:145" hidden="1" x14ac:dyDescent="0.35">
      <c r="D165" s="301"/>
      <c r="E165" s="313"/>
      <c r="G165" s="416"/>
      <c r="H165" s="416"/>
      <c r="I165" s="416"/>
      <c r="J165" s="417"/>
      <c r="K165" s="416"/>
      <c r="L165" s="416"/>
      <c r="M165" s="416"/>
      <c r="N165" s="416"/>
      <c r="O165" s="417"/>
      <c r="P165" s="416"/>
      <c r="Q165" s="416"/>
      <c r="R165" s="416"/>
      <c r="S165" s="416"/>
      <c r="T165" s="417"/>
      <c r="U165" s="416"/>
      <c r="V165" s="416"/>
      <c r="W165" s="416"/>
      <c r="X165" s="416"/>
      <c r="Y165" s="417"/>
      <c r="Z165" s="416"/>
      <c r="AA165" s="416"/>
      <c r="AB165" s="416"/>
      <c r="AC165" s="416"/>
      <c r="AD165" s="417"/>
      <c r="AE165" s="416"/>
      <c r="AF165" s="416"/>
      <c r="AG165" s="416"/>
      <c r="AH165" s="416"/>
      <c r="AI165" s="417"/>
      <c r="AJ165" s="416"/>
      <c r="AK165" s="416"/>
      <c r="AL165" s="416"/>
      <c r="AM165" s="416"/>
      <c r="AN165" s="417"/>
      <c r="AO165" s="416"/>
      <c r="AP165" s="416"/>
      <c r="AQ165" s="416"/>
      <c r="AR165" s="416"/>
      <c r="AS165" s="417"/>
      <c r="AT165" s="416"/>
      <c r="AU165" s="416"/>
      <c r="AV165" s="416"/>
      <c r="AW165" s="416"/>
      <c r="AX165" s="417"/>
      <c r="AY165" s="416"/>
      <c r="AZ165" s="416"/>
      <c r="BA165" s="416"/>
      <c r="BB165" s="416"/>
      <c r="BC165" s="417"/>
      <c r="BD165" s="416"/>
      <c r="BE165" s="416"/>
      <c r="BF165" s="416"/>
      <c r="BG165" s="416"/>
      <c r="BH165" s="417"/>
      <c r="BI165" s="416"/>
      <c r="BJ165" s="416"/>
      <c r="BK165" s="416"/>
      <c r="BL165" s="416"/>
      <c r="BM165" s="417"/>
      <c r="BN165" s="416"/>
      <c r="BO165" s="416"/>
      <c r="BP165" s="416"/>
      <c r="BQ165" s="416"/>
      <c r="BR165" s="417"/>
      <c r="BS165" s="416"/>
      <c r="BT165" s="416"/>
      <c r="BU165" s="416"/>
      <c r="BV165" s="416"/>
      <c r="BW165" s="417"/>
      <c r="BX165" s="416"/>
      <c r="BY165" s="416"/>
      <c r="BZ165" s="416"/>
      <c r="CA165" s="416"/>
      <c r="CB165" s="417"/>
      <c r="CC165" s="416"/>
      <c r="CD165" s="416"/>
      <c r="CE165" s="416"/>
      <c r="CF165" s="416"/>
      <c r="CG165" s="417"/>
      <c r="CH165" s="416"/>
      <c r="CI165" s="416"/>
      <c r="CJ165" s="416"/>
      <c r="CK165" s="416"/>
      <c r="CL165" s="417"/>
      <c r="CM165" s="416"/>
      <c r="CN165" s="416"/>
      <c r="CO165" s="416"/>
      <c r="CP165" s="416"/>
      <c r="CQ165" s="417"/>
      <c r="CR165" s="416"/>
      <c r="CS165" s="416"/>
      <c r="CT165" s="416"/>
      <c r="CU165" s="416"/>
      <c r="CV165" s="417"/>
      <c r="CW165" s="416"/>
      <c r="CX165" s="416"/>
      <c r="CY165" s="416"/>
      <c r="CZ165" s="416"/>
      <c r="DA165" s="417"/>
      <c r="DB165" s="416"/>
      <c r="DC165" s="416"/>
      <c r="DD165" s="416"/>
      <c r="DE165" s="416"/>
      <c r="DF165" s="417"/>
      <c r="DG165" s="416"/>
      <c r="DH165" s="416"/>
      <c r="DI165" s="416"/>
      <c r="DJ165" s="416"/>
      <c r="DK165" s="417"/>
      <c r="DL165" s="416"/>
      <c r="DM165" s="416"/>
      <c r="DN165" s="416"/>
      <c r="DO165" s="416"/>
      <c r="DP165" s="417"/>
      <c r="DQ165" s="416"/>
      <c r="DR165" s="416"/>
      <c r="DS165" s="416"/>
      <c r="DT165" s="416"/>
      <c r="DU165" s="417"/>
      <c r="DV165" s="416"/>
      <c r="DW165" s="416"/>
      <c r="DX165" s="416"/>
      <c r="DY165" s="416"/>
      <c r="DZ165" s="417"/>
      <c r="EA165" s="416"/>
      <c r="EB165" s="416"/>
      <c r="EC165" s="416"/>
      <c r="ED165" s="416"/>
      <c r="EE165" s="417"/>
      <c r="EF165" s="416"/>
      <c r="EG165" s="416"/>
      <c r="EH165" s="416"/>
      <c r="EI165" s="416"/>
      <c r="EJ165" s="417"/>
      <c r="EK165" s="416"/>
      <c r="EL165" s="416"/>
      <c r="EM165" s="416"/>
      <c r="EN165" s="416"/>
      <c r="EO165" s="301"/>
    </row>
    <row r="166" spans="4:145" x14ac:dyDescent="0.35">
      <c r="D166" s="314" t="s">
        <v>493</v>
      </c>
      <c r="E166" s="313"/>
      <c r="G166" s="319">
        <f>SUM(G167:G169)</f>
        <v>36163443</v>
      </c>
      <c r="J166" s="313"/>
      <c r="L166" s="290">
        <f>SUM(L167:L169)</f>
        <v>20618750</v>
      </c>
      <c r="O166" s="313"/>
      <c r="Q166" s="290">
        <f>SUM(Q167:Q169)</f>
        <v>0</v>
      </c>
      <c r="T166" s="313"/>
      <c r="V166" s="290">
        <f>SUM(V167:V169)</f>
        <v>0</v>
      </c>
      <c r="Y166" s="313"/>
      <c r="AA166" s="290">
        <f>SUM(AA167:AA169)</f>
        <v>0</v>
      </c>
      <c r="AD166" s="313"/>
      <c r="AF166" s="290">
        <f>SUM(AF167:AF169)</f>
        <v>0</v>
      </c>
      <c r="AI166" s="313"/>
      <c r="AK166" s="290">
        <f>SUM(AK167:AK169)</f>
        <v>0</v>
      </c>
      <c r="AN166" s="313"/>
      <c r="AP166" s="290">
        <f>SUM(AP167:AP169)</f>
        <v>0</v>
      </c>
      <c r="AS166" s="313"/>
      <c r="AU166" s="290">
        <f>SUM(AU167:AU169)</f>
        <v>0</v>
      </c>
      <c r="AX166" s="313"/>
      <c r="AZ166" s="290">
        <f>SUM(AZ167:AZ169)</f>
        <v>0</v>
      </c>
      <c r="BC166" s="313"/>
      <c r="BE166" s="290">
        <f>SUM(BE167:BE169)</f>
        <v>0</v>
      </c>
      <c r="BH166" s="313"/>
      <c r="BJ166" s="290">
        <f>SUM(BJ167:BJ169)</f>
        <v>0</v>
      </c>
      <c r="BM166" s="313"/>
      <c r="BO166" s="290">
        <f>SUM(BO167:BO169)</f>
        <v>0</v>
      </c>
      <c r="BR166" s="313"/>
      <c r="BT166" s="290">
        <f>SUM(BT167:BT169)</f>
        <v>20618750</v>
      </c>
      <c r="BW166" s="313"/>
      <c r="BY166" s="290">
        <f>SUM(BY167:BY169)</f>
        <v>56392773.400000006</v>
      </c>
      <c r="CB166" s="313"/>
      <c r="CD166" s="290">
        <f>SUM(CD167:CD169)</f>
        <v>0</v>
      </c>
      <c r="CG166" s="313"/>
      <c r="CI166" s="290">
        <f>SUM(CI167:CI169)</f>
        <v>0</v>
      </c>
      <c r="CL166" s="313"/>
      <c r="CN166" s="290">
        <f>SUM(CN167:CN169)</f>
        <v>0</v>
      </c>
      <c r="CQ166" s="313"/>
      <c r="CS166" s="290">
        <f>SUM(CS167:CS169)</f>
        <v>9315321</v>
      </c>
      <c r="CV166" s="313"/>
      <c r="CX166" s="290">
        <f>SUM(CX167:CX169)</f>
        <v>0</v>
      </c>
      <c r="DA166" s="313"/>
      <c r="DC166" s="290">
        <f>SUM(DC167:DC169)</f>
        <v>35195853</v>
      </c>
      <c r="DF166" s="313"/>
      <c r="DH166" s="290">
        <f>SUM(DH167:DH169)</f>
        <v>0</v>
      </c>
      <c r="DK166" s="313"/>
      <c r="DM166" s="290">
        <f>SUM(DM167:DM169)</f>
        <v>0</v>
      </c>
      <c r="DP166" s="313"/>
      <c r="DR166" s="290">
        <f>SUM(DR167:DR169)</f>
        <v>800996.39999999991</v>
      </c>
      <c r="DU166" s="313"/>
      <c r="DW166" s="290">
        <f>SUM(DW167:DW169)</f>
        <v>0</v>
      </c>
      <c r="DZ166" s="313"/>
      <c r="EB166" s="290">
        <f>SUM(EB167:EB169)</f>
        <v>0</v>
      </c>
      <c r="EE166" s="313"/>
      <c r="EG166" s="290">
        <f>SUM(EG167:EG169)</f>
        <v>1363555</v>
      </c>
      <c r="EJ166" s="313"/>
      <c r="EL166" s="290">
        <f>SUM(EL167:EL169)</f>
        <v>9717048</v>
      </c>
      <c r="EO166" s="301"/>
    </row>
    <row r="167" spans="4:145" x14ac:dyDescent="0.35">
      <c r="D167" s="326" t="s">
        <v>494</v>
      </c>
      <c r="E167" s="313"/>
      <c r="F167" s="320"/>
      <c r="G167" s="325">
        <f>G171</f>
        <v>36163443</v>
      </c>
      <c r="H167" s="322"/>
      <c r="J167" s="313"/>
      <c r="K167" s="320"/>
      <c r="L167" s="321">
        <f>L171</f>
        <v>20618750</v>
      </c>
      <c r="M167" s="322"/>
      <c r="O167" s="313"/>
      <c r="P167" s="320"/>
      <c r="Q167" s="321">
        <f>Q171</f>
        <v>0</v>
      </c>
      <c r="R167" s="322"/>
      <c r="T167" s="313"/>
      <c r="U167" s="320"/>
      <c r="V167" s="321">
        <f>V171</f>
        <v>0</v>
      </c>
      <c r="W167" s="322"/>
      <c r="Y167" s="313"/>
      <c r="Z167" s="320"/>
      <c r="AA167" s="321">
        <f>AA171</f>
        <v>0</v>
      </c>
      <c r="AB167" s="322"/>
      <c r="AD167" s="313"/>
      <c r="AE167" s="320"/>
      <c r="AF167" s="321">
        <f>AF171</f>
        <v>0</v>
      </c>
      <c r="AG167" s="322"/>
      <c r="AI167" s="313"/>
      <c r="AJ167" s="320"/>
      <c r="AK167" s="321">
        <f>AK171</f>
        <v>0</v>
      </c>
      <c r="AL167" s="322"/>
      <c r="AN167" s="313"/>
      <c r="AO167" s="320"/>
      <c r="AP167" s="321">
        <f>AP171</f>
        <v>0</v>
      </c>
      <c r="AQ167" s="322"/>
      <c r="AS167" s="313"/>
      <c r="AT167" s="320"/>
      <c r="AU167" s="325">
        <f>AU171</f>
        <v>0</v>
      </c>
      <c r="AV167" s="322"/>
      <c r="AX167" s="313"/>
      <c r="AY167" s="320"/>
      <c r="AZ167" s="325">
        <f>AZ171</f>
        <v>0</v>
      </c>
      <c r="BA167" s="322"/>
      <c r="BC167" s="313"/>
      <c r="BD167" s="320"/>
      <c r="BE167" s="325">
        <f>BE171</f>
        <v>0</v>
      </c>
      <c r="BF167" s="322"/>
      <c r="BH167" s="313"/>
      <c r="BI167" s="320"/>
      <c r="BJ167" s="325">
        <f>BJ171</f>
        <v>0</v>
      </c>
      <c r="BK167" s="322"/>
      <c r="BM167" s="313"/>
      <c r="BN167" s="320"/>
      <c r="BO167" s="325">
        <f>BO171</f>
        <v>0</v>
      </c>
      <c r="BP167" s="322"/>
      <c r="BR167" s="313"/>
      <c r="BS167" s="320"/>
      <c r="BT167" s="321">
        <f>BT171</f>
        <v>20618750</v>
      </c>
      <c r="BU167" s="322"/>
      <c r="BW167" s="313"/>
      <c r="BX167" s="320"/>
      <c r="BY167" s="321">
        <f>BY171</f>
        <v>56392773.400000006</v>
      </c>
      <c r="BZ167" s="322"/>
      <c r="CB167" s="313"/>
      <c r="CC167" s="320"/>
      <c r="CD167" s="321">
        <f>CD1191</f>
        <v>0</v>
      </c>
      <c r="CE167" s="322"/>
      <c r="CG167" s="313"/>
      <c r="CH167" s="320"/>
      <c r="CI167" s="321">
        <f>CI171</f>
        <v>0</v>
      </c>
      <c r="CJ167" s="322"/>
      <c r="CL167" s="313"/>
      <c r="CM167" s="320"/>
      <c r="CN167" s="321">
        <f>CN171</f>
        <v>0</v>
      </c>
      <c r="CO167" s="322"/>
      <c r="CQ167" s="313"/>
      <c r="CR167" s="320"/>
      <c r="CS167" s="321">
        <f>CS171</f>
        <v>9315321</v>
      </c>
      <c r="CT167" s="322"/>
      <c r="CV167" s="313"/>
      <c r="CW167" s="320"/>
      <c r="CX167" s="321">
        <f>CX171</f>
        <v>0</v>
      </c>
      <c r="CY167" s="322"/>
      <c r="DA167" s="313"/>
      <c r="DB167" s="320"/>
      <c r="DC167" s="321">
        <f>DC171</f>
        <v>35195853</v>
      </c>
      <c r="DD167" s="322"/>
      <c r="DF167" s="313"/>
      <c r="DG167" s="320"/>
      <c r="DH167" s="321">
        <f>DH171</f>
        <v>0</v>
      </c>
      <c r="DI167" s="322"/>
      <c r="DK167" s="313"/>
      <c r="DL167" s="320"/>
      <c r="DM167" s="325">
        <f>DM171</f>
        <v>0</v>
      </c>
      <c r="DN167" s="322"/>
      <c r="DP167" s="313"/>
      <c r="DQ167" s="320"/>
      <c r="DR167" s="325">
        <f>DR171</f>
        <v>800996.39999999991</v>
      </c>
      <c r="DS167" s="322"/>
      <c r="DU167" s="313"/>
      <c r="DV167" s="320"/>
      <c r="DW167" s="325">
        <f>DW171</f>
        <v>0</v>
      </c>
      <c r="DX167" s="322"/>
      <c r="DZ167" s="313"/>
      <c r="EA167" s="320"/>
      <c r="EB167" s="325">
        <f>EB171</f>
        <v>0</v>
      </c>
      <c r="EC167" s="322"/>
      <c r="EE167" s="313"/>
      <c r="EF167" s="320"/>
      <c r="EG167" s="325">
        <f>EG171</f>
        <v>1363555</v>
      </c>
      <c r="EH167" s="322"/>
      <c r="EJ167" s="313"/>
      <c r="EK167" s="320"/>
      <c r="EL167" s="321">
        <f>EL171</f>
        <v>9717048</v>
      </c>
      <c r="EM167" s="322"/>
      <c r="EO167" s="301"/>
    </row>
    <row r="168" spans="4:145" x14ac:dyDescent="0.35">
      <c r="D168" s="326" t="s">
        <v>495</v>
      </c>
      <c r="E168" s="313"/>
      <c r="F168" s="313"/>
      <c r="G168" s="335">
        <f>G231</f>
        <v>0</v>
      </c>
      <c r="H168" s="329"/>
      <c r="J168" s="313"/>
      <c r="K168" s="313"/>
      <c r="L168" s="289">
        <f>L231</f>
        <v>0</v>
      </c>
      <c r="M168" s="329"/>
      <c r="O168" s="313"/>
      <c r="P168" s="313"/>
      <c r="Q168" s="289">
        <f>Q231</f>
        <v>0</v>
      </c>
      <c r="R168" s="329"/>
      <c r="T168" s="313"/>
      <c r="U168" s="313"/>
      <c r="V168" s="289">
        <f>V231</f>
        <v>0</v>
      </c>
      <c r="W168" s="329"/>
      <c r="Y168" s="313"/>
      <c r="Z168" s="313"/>
      <c r="AA168" s="289">
        <f>AA231</f>
        <v>0</v>
      </c>
      <c r="AB168" s="329"/>
      <c r="AD168" s="313"/>
      <c r="AE168" s="313"/>
      <c r="AF168" s="289">
        <f>AF231</f>
        <v>0</v>
      </c>
      <c r="AG168" s="329"/>
      <c r="AI168" s="313"/>
      <c r="AJ168" s="313"/>
      <c r="AK168" s="289">
        <f>AK231</f>
        <v>0</v>
      </c>
      <c r="AL168" s="329"/>
      <c r="AN168" s="313"/>
      <c r="AO168" s="313"/>
      <c r="AP168" s="289">
        <f>AP231</f>
        <v>0</v>
      </c>
      <c r="AQ168" s="329"/>
      <c r="AS168" s="313"/>
      <c r="AT168" s="313"/>
      <c r="AU168" s="335">
        <f>AU231</f>
        <v>0</v>
      </c>
      <c r="AV168" s="329"/>
      <c r="AX168" s="313"/>
      <c r="AY168" s="313"/>
      <c r="AZ168" s="335">
        <f>AZ231</f>
        <v>0</v>
      </c>
      <c r="BA168" s="329"/>
      <c r="BC168" s="313"/>
      <c r="BD168" s="313"/>
      <c r="BE168" s="335">
        <f>BE231</f>
        <v>0</v>
      </c>
      <c r="BF168" s="329"/>
      <c r="BH168" s="313"/>
      <c r="BI168" s="313"/>
      <c r="BJ168" s="335">
        <f>BJ231</f>
        <v>0</v>
      </c>
      <c r="BK168" s="329"/>
      <c r="BM168" s="313"/>
      <c r="BN168" s="313"/>
      <c r="BO168" s="335">
        <f>BO231</f>
        <v>0</v>
      </c>
      <c r="BP168" s="329"/>
      <c r="BR168" s="313"/>
      <c r="BS168" s="313"/>
      <c r="BT168" s="289">
        <f>BT231</f>
        <v>0</v>
      </c>
      <c r="BU168" s="329"/>
      <c r="BW168" s="313"/>
      <c r="BX168" s="313"/>
      <c r="BY168" s="289">
        <v>0</v>
      </c>
      <c r="BZ168" s="329"/>
      <c r="CB168" s="313"/>
      <c r="CC168" s="313"/>
      <c r="CD168" s="289">
        <f>CD231</f>
        <v>0</v>
      </c>
      <c r="CE168" s="329"/>
      <c r="CG168" s="313"/>
      <c r="CH168" s="313"/>
      <c r="CI168" s="289">
        <f>CI231</f>
        <v>0</v>
      </c>
      <c r="CJ168" s="329"/>
      <c r="CL168" s="313"/>
      <c r="CM168" s="313"/>
      <c r="CN168" s="289">
        <f>CN231</f>
        <v>0</v>
      </c>
      <c r="CO168" s="329"/>
      <c r="CQ168" s="313"/>
      <c r="CR168" s="313"/>
      <c r="CS168" s="289">
        <f>CS231</f>
        <v>0</v>
      </c>
      <c r="CT168" s="329"/>
      <c r="CV168" s="313"/>
      <c r="CW168" s="313"/>
      <c r="CX168" s="289">
        <f>CX231</f>
        <v>0</v>
      </c>
      <c r="CY168" s="329"/>
      <c r="DA168" s="313"/>
      <c r="DB168" s="313"/>
      <c r="DC168" s="289">
        <f>DC231</f>
        <v>0</v>
      </c>
      <c r="DD168" s="329"/>
      <c r="DF168" s="313"/>
      <c r="DG168" s="313"/>
      <c r="DH168" s="289">
        <f>DH231</f>
        <v>0</v>
      </c>
      <c r="DI168" s="329"/>
      <c r="DK168" s="313"/>
      <c r="DL168" s="313"/>
      <c r="DM168" s="335">
        <f>DM231</f>
        <v>0</v>
      </c>
      <c r="DN168" s="329"/>
      <c r="DP168" s="313"/>
      <c r="DQ168" s="313"/>
      <c r="DR168" s="335">
        <f>DR231</f>
        <v>0</v>
      </c>
      <c r="DS168" s="329"/>
      <c r="DU168" s="313"/>
      <c r="DV168" s="313"/>
      <c r="DW168" s="335">
        <f>DW231</f>
        <v>0</v>
      </c>
      <c r="DX168" s="329"/>
      <c r="DZ168" s="313"/>
      <c r="EA168" s="313"/>
      <c r="EB168" s="335">
        <f>EB231</f>
        <v>0</v>
      </c>
      <c r="EC168" s="329"/>
      <c r="EE168" s="313"/>
      <c r="EF168" s="313"/>
      <c r="EG168" s="335">
        <f>EG231</f>
        <v>0</v>
      </c>
      <c r="EH168" s="329"/>
      <c r="EJ168" s="313"/>
      <c r="EK168" s="313"/>
      <c r="EL168" s="289">
        <f>EL231</f>
        <v>0</v>
      </c>
      <c r="EM168" s="329"/>
      <c r="EO168" s="301"/>
    </row>
    <row r="169" spans="4:145" x14ac:dyDescent="0.35">
      <c r="D169" s="326" t="s">
        <v>496</v>
      </c>
      <c r="E169" s="313"/>
      <c r="F169" s="337"/>
      <c r="G169" s="338">
        <f>G243</f>
        <v>0</v>
      </c>
      <c r="H169" s="339"/>
      <c r="J169" s="313"/>
      <c r="K169" s="337"/>
      <c r="L169" s="340">
        <f>L243</f>
        <v>0</v>
      </c>
      <c r="M169" s="339"/>
      <c r="O169" s="313"/>
      <c r="P169" s="337"/>
      <c r="Q169" s="340">
        <f>Q243</f>
        <v>0</v>
      </c>
      <c r="R169" s="339"/>
      <c r="T169" s="313"/>
      <c r="U169" s="337"/>
      <c r="V169" s="340">
        <f>V243</f>
        <v>0</v>
      </c>
      <c r="W169" s="339"/>
      <c r="Y169" s="313"/>
      <c r="Z169" s="337"/>
      <c r="AA169" s="340">
        <f>AA243</f>
        <v>0</v>
      </c>
      <c r="AB169" s="339"/>
      <c r="AD169" s="313"/>
      <c r="AE169" s="337"/>
      <c r="AF169" s="340">
        <f>AF243</f>
        <v>0</v>
      </c>
      <c r="AG169" s="339"/>
      <c r="AI169" s="313"/>
      <c r="AJ169" s="337"/>
      <c r="AK169" s="340">
        <f>AK243</f>
        <v>0</v>
      </c>
      <c r="AL169" s="339"/>
      <c r="AN169" s="313"/>
      <c r="AO169" s="337"/>
      <c r="AP169" s="340">
        <f>AP243</f>
        <v>0</v>
      </c>
      <c r="AQ169" s="339"/>
      <c r="AS169" s="313"/>
      <c r="AT169" s="337"/>
      <c r="AU169" s="338">
        <f>AU243</f>
        <v>0</v>
      </c>
      <c r="AV169" s="339"/>
      <c r="AX169" s="313"/>
      <c r="AY169" s="337"/>
      <c r="AZ169" s="338">
        <f>AZ243</f>
        <v>0</v>
      </c>
      <c r="BA169" s="339"/>
      <c r="BC169" s="313"/>
      <c r="BD169" s="337"/>
      <c r="BE169" s="338">
        <f>BE243</f>
        <v>0</v>
      </c>
      <c r="BF169" s="339"/>
      <c r="BH169" s="313"/>
      <c r="BI169" s="337"/>
      <c r="BJ169" s="338">
        <f>BJ243</f>
        <v>0</v>
      </c>
      <c r="BK169" s="339"/>
      <c r="BM169" s="313"/>
      <c r="BN169" s="337"/>
      <c r="BO169" s="338">
        <f>BO243</f>
        <v>0</v>
      </c>
      <c r="BP169" s="339"/>
      <c r="BR169" s="313"/>
      <c r="BS169" s="337"/>
      <c r="BT169" s="340">
        <f>BT243</f>
        <v>0</v>
      </c>
      <c r="BU169" s="339"/>
      <c r="BW169" s="313"/>
      <c r="BX169" s="337"/>
      <c r="BY169" s="340">
        <v>0</v>
      </c>
      <c r="BZ169" s="339"/>
      <c r="CB169" s="313"/>
      <c r="CC169" s="337"/>
      <c r="CD169" s="340">
        <f>CD243</f>
        <v>0</v>
      </c>
      <c r="CE169" s="339"/>
      <c r="CG169" s="313"/>
      <c r="CH169" s="337"/>
      <c r="CI169" s="340">
        <f>CI243</f>
        <v>0</v>
      </c>
      <c r="CJ169" s="339"/>
      <c r="CL169" s="313"/>
      <c r="CM169" s="337"/>
      <c r="CN169" s="340">
        <f>CN243</f>
        <v>0</v>
      </c>
      <c r="CO169" s="339"/>
      <c r="CQ169" s="313"/>
      <c r="CR169" s="337"/>
      <c r="CS169" s="340">
        <f>CS243</f>
        <v>0</v>
      </c>
      <c r="CT169" s="339"/>
      <c r="CV169" s="313"/>
      <c r="CW169" s="337"/>
      <c r="CX169" s="340">
        <f>CX243</f>
        <v>0</v>
      </c>
      <c r="CY169" s="339"/>
      <c r="DA169" s="313"/>
      <c r="DB169" s="337"/>
      <c r="DC169" s="340">
        <f>DC243</f>
        <v>0</v>
      </c>
      <c r="DD169" s="339"/>
      <c r="DF169" s="313"/>
      <c r="DG169" s="337"/>
      <c r="DH169" s="340">
        <f>DH243</f>
        <v>0</v>
      </c>
      <c r="DI169" s="339"/>
      <c r="DK169" s="313"/>
      <c r="DL169" s="337"/>
      <c r="DM169" s="338">
        <f>DM243</f>
        <v>0</v>
      </c>
      <c r="DN169" s="339"/>
      <c r="DP169" s="313"/>
      <c r="DQ169" s="337"/>
      <c r="DR169" s="338">
        <f>DR243</f>
        <v>0</v>
      </c>
      <c r="DS169" s="339"/>
      <c r="DU169" s="313"/>
      <c r="DV169" s="337"/>
      <c r="DW169" s="338">
        <f>DW243</f>
        <v>0</v>
      </c>
      <c r="DX169" s="339"/>
      <c r="DZ169" s="313"/>
      <c r="EA169" s="337"/>
      <c r="EB169" s="338">
        <f>EB243</f>
        <v>0</v>
      </c>
      <c r="EC169" s="339"/>
      <c r="EE169" s="313"/>
      <c r="EF169" s="337"/>
      <c r="EG169" s="338">
        <f>EG243</f>
        <v>0</v>
      </c>
      <c r="EH169" s="339"/>
      <c r="EJ169" s="313"/>
      <c r="EK169" s="337"/>
      <c r="EL169" s="340">
        <f>EL243</f>
        <v>0</v>
      </c>
      <c r="EM169" s="339"/>
      <c r="EO169" s="301"/>
    </row>
    <row r="170" spans="4:145" x14ac:dyDescent="0.35">
      <c r="D170" s="301"/>
      <c r="E170" s="313"/>
      <c r="G170" s="335"/>
      <c r="J170" s="313"/>
      <c r="O170" s="313"/>
      <c r="T170" s="313"/>
      <c r="Y170" s="313"/>
      <c r="AD170" s="313"/>
      <c r="AI170" s="313"/>
      <c r="AN170" s="313"/>
      <c r="AS170" s="313"/>
      <c r="AX170" s="313"/>
      <c r="BC170" s="313"/>
      <c r="BH170" s="313"/>
      <c r="BM170" s="313"/>
      <c r="BR170" s="313"/>
      <c r="BW170" s="313"/>
      <c r="CB170" s="313"/>
      <c r="CG170" s="313"/>
      <c r="CL170" s="313"/>
      <c r="CQ170" s="313"/>
      <c r="CV170" s="313"/>
      <c r="DA170" s="313"/>
      <c r="DF170" s="313"/>
      <c r="DK170" s="313"/>
      <c r="DP170" s="313"/>
      <c r="DU170" s="313"/>
      <c r="DZ170" s="313"/>
      <c r="EE170" s="313"/>
      <c r="EJ170" s="313"/>
      <c r="EO170" s="301"/>
    </row>
    <row r="171" spans="4:145" x14ac:dyDescent="0.35">
      <c r="D171" s="301" t="s">
        <v>497</v>
      </c>
      <c r="E171" s="313"/>
      <c r="G171" s="416">
        <f>SUM(G172:G173)</f>
        <v>36163443</v>
      </c>
      <c r="H171" s="416"/>
      <c r="I171" s="416"/>
      <c r="J171" s="417"/>
      <c r="K171" s="416"/>
      <c r="L171" s="416">
        <f>SUM(L172:L173)</f>
        <v>20618750</v>
      </c>
      <c r="M171" s="416"/>
      <c r="N171" s="416"/>
      <c r="O171" s="417"/>
      <c r="P171" s="416"/>
      <c r="Q171" s="416">
        <f>SUM(Q172:Q173)</f>
        <v>0</v>
      </c>
      <c r="R171" s="416"/>
      <c r="S171" s="416"/>
      <c r="T171" s="417"/>
      <c r="U171" s="416"/>
      <c r="V171" s="416">
        <f>SUM(V172:V173)</f>
        <v>0</v>
      </c>
      <c r="W171" s="416"/>
      <c r="X171" s="416"/>
      <c r="Y171" s="417"/>
      <c r="Z171" s="416"/>
      <c r="AA171" s="416">
        <f>SUM(AA172:AA173)</f>
        <v>0</v>
      </c>
      <c r="AB171" s="416"/>
      <c r="AC171" s="416"/>
      <c r="AD171" s="417"/>
      <c r="AE171" s="416"/>
      <c r="AF171" s="416">
        <f>SUM(AF172:AF173)</f>
        <v>0</v>
      </c>
      <c r="AG171" s="416"/>
      <c r="AH171" s="416"/>
      <c r="AI171" s="417"/>
      <c r="AJ171" s="416"/>
      <c r="AK171" s="416">
        <f>SUM(AK172:AK173)</f>
        <v>0</v>
      </c>
      <c r="AL171" s="416"/>
      <c r="AM171" s="416"/>
      <c r="AN171" s="417"/>
      <c r="AO171" s="416"/>
      <c r="AP171" s="416">
        <f>SUM(AP172:AP173)</f>
        <v>0</v>
      </c>
      <c r="AQ171" s="416"/>
      <c r="AR171" s="416"/>
      <c r="AS171" s="417"/>
      <c r="AT171" s="416"/>
      <c r="AU171" s="416">
        <f>SUM(AU172:AU173)</f>
        <v>0</v>
      </c>
      <c r="AV171" s="416"/>
      <c r="AW171" s="416"/>
      <c r="AX171" s="417"/>
      <c r="AY171" s="416"/>
      <c r="AZ171" s="416">
        <f>SUM(AZ172:AZ173)</f>
        <v>0</v>
      </c>
      <c r="BA171" s="416"/>
      <c r="BB171" s="416"/>
      <c r="BC171" s="417"/>
      <c r="BD171" s="416"/>
      <c r="BE171" s="416">
        <f>SUM(BE172:BE173)</f>
        <v>0</v>
      </c>
      <c r="BF171" s="416"/>
      <c r="BG171" s="416"/>
      <c r="BH171" s="417"/>
      <c r="BI171" s="416"/>
      <c r="BJ171" s="416">
        <f>SUM(BJ172:BJ173)</f>
        <v>0</v>
      </c>
      <c r="BK171" s="416"/>
      <c r="BL171" s="416"/>
      <c r="BM171" s="417"/>
      <c r="BN171" s="416"/>
      <c r="BO171" s="416">
        <f>SUM(BO172:BO173)</f>
        <v>0</v>
      </c>
      <c r="BP171" s="416"/>
      <c r="BQ171" s="416"/>
      <c r="BR171" s="417"/>
      <c r="BS171" s="416"/>
      <c r="BT171" s="416">
        <f>SUM(BT172:BT173)</f>
        <v>20618750</v>
      </c>
      <c r="BU171" s="416"/>
      <c r="BV171" s="416"/>
      <c r="BW171" s="417"/>
      <c r="BX171" s="416"/>
      <c r="BY171" s="416">
        <f>SUM(BY172:BY173)</f>
        <v>56392773.400000006</v>
      </c>
      <c r="BZ171" s="416"/>
      <c r="CA171" s="416"/>
      <c r="CB171" s="417"/>
      <c r="CC171" s="416"/>
      <c r="CD171" s="416">
        <f>SUM(CD172:CD173)</f>
        <v>9717048</v>
      </c>
      <c r="CE171" s="416"/>
      <c r="CF171" s="416"/>
      <c r="CG171" s="417"/>
      <c r="CH171" s="416"/>
      <c r="CI171" s="416">
        <f>SUM(CI172:CI173)</f>
        <v>0</v>
      </c>
      <c r="CJ171" s="416"/>
      <c r="CK171" s="416"/>
      <c r="CL171" s="417"/>
      <c r="CM171" s="416"/>
      <c r="CN171" s="416">
        <f>SUM(CN172:CN173)</f>
        <v>0</v>
      </c>
      <c r="CO171" s="416"/>
      <c r="CP171" s="416"/>
      <c r="CQ171" s="417"/>
      <c r="CR171" s="416"/>
      <c r="CS171" s="416">
        <f>SUM(CS172:CS173)</f>
        <v>9315321</v>
      </c>
      <c r="CT171" s="416"/>
      <c r="CU171" s="416"/>
      <c r="CV171" s="417"/>
      <c r="CW171" s="416"/>
      <c r="CX171" s="416">
        <f>SUM(CX172:CX173)</f>
        <v>0</v>
      </c>
      <c r="CY171" s="416"/>
      <c r="CZ171" s="416"/>
      <c r="DA171" s="417"/>
      <c r="DB171" s="416"/>
      <c r="DC171" s="416">
        <f>SUM(DC172:DC173)</f>
        <v>35195853</v>
      </c>
      <c r="DD171" s="416"/>
      <c r="DE171" s="416"/>
      <c r="DF171" s="417"/>
      <c r="DG171" s="416"/>
      <c r="DH171" s="416">
        <f>SUM(DH172:DH173)</f>
        <v>0</v>
      </c>
      <c r="DI171" s="416"/>
      <c r="DJ171" s="416"/>
      <c r="DK171" s="417"/>
      <c r="DL171" s="416"/>
      <c r="DM171" s="416">
        <f>SUM(DM172:DM173)</f>
        <v>0</v>
      </c>
      <c r="DN171" s="416"/>
      <c r="DO171" s="416"/>
      <c r="DP171" s="417"/>
      <c r="DQ171" s="416"/>
      <c r="DR171" s="416">
        <f>SUM(DR172:DR173)</f>
        <v>800996.39999999991</v>
      </c>
      <c r="DS171" s="416"/>
      <c r="DT171" s="416"/>
      <c r="DU171" s="417"/>
      <c r="DV171" s="416"/>
      <c r="DW171" s="416">
        <f>SUM(DW172:DW173)</f>
        <v>0</v>
      </c>
      <c r="DX171" s="416"/>
      <c r="DY171" s="416"/>
      <c r="DZ171" s="417"/>
      <c r="EA171" s="416"/>
      <c r="EB171" s="416">
        <f>SUM(EB172:EB173)</f>
        <v>0</v>
      </c>
      <c r="EC171" s="416"/>
      <c r="ED171" s="416"/>
      <c r="EE171" s="417"/>
      <c r="EF171" s="416"/>
      <c r="EG171" s="416">
        <f>SUM(EG172:EG173)</f>
        <v>1363555</v>
      </c>
      <c r="EH171" s="416"/>
      <c r="EI171" s="416"/>
      <c r="EJ171" s="417"/>
      <c r="EK171" s="416"/>
      <c r="EL171" s="416">
        <f>SUM(EL172:EL173)</f>
        <v>9717048</v>
      </c>
      <c r="EM171" s="416"/>
      <c r="EN171" s="416"/>
      <c r="EO171" s="301"/>
    </row>
    <row r="172" spans="4:145" x14ac:dyDescent="0.35">
      <c r="D172" s="301" t="s">
        <v>498</v>
      </c>
      <c r="E172" s="313"/>
      <c r="F172" s="320"/>
      <c r="G172" s="414">
        <f>+G176+G192+G196+G200+G204+G208+G180+G212+G220+G224+G216+G184+G188+G228</f>
        <v>30375926</v>
      </c>
      <c r="H172" s="415"/>
      <c r="I172" s="416"/>
      <c r="J172" s="417"/>
      <c r="K172" s="418"/>
      <c r="L172" s="414">
        <f>+L176+L192+L196+L200+L204+L208+L180+L212+L220+L224+L216+L184+L188</f>
        <v>18178188</v>
      </c>
      <c r="M172" s="415"/>
      <c r="N172" s="416"/>
      <c r="O172" s="417"/>
      <c r="P172" s="418"/>
      <c r="Q172" s="414">
        <f>+Q176+Q192+Q196+Q200+Q204+Q208+Q180+Q212+Q220+Q224+Q216</f>
        <v>0</v>
      </c>
      <c r="R172" s="415"/>
      <c r="S172" s="416"/>
      <c r="T172" s="417"/>
      <c r="U172" s="418"/>
      <c r="V172" s="414">
        <f>+V176+V192+V196+V200+V204+V208+V180+V212+V220+V224+V216</f>
        <v>0</v>
      </c>
      <c r="W172" s="415"/>
      <c r="X172" s="416"/>
      <c r="Y172" s="417"/>
      <c r="Z172" s="418"/>
      <c r="AA172" s="414">
        <f>+AA176+AA192+AA196+AA200+AA204+AA208+AA180+AA212+AA220+AA224+AA216</f>
        <v>0</v>
      </c>
      <c r="AB172" s="415"/>
      <c r="AC172" s="416"/>
      <c r="AD172" s="417"/>
      <c r="AE172" s="418"/>
      <c r="AF172" s="414">
        <f>+AF176+AF192+AF196+AF200+AF204+AF208+AF180+AF212+AF220+AF224+AF216</f>
        <v>0</v>
      </c>
      <c r="AG172" s="415"/>
      <c r="AH172" s="416"/>
      <c r="AI172" s="417"/>
      <c r="AJ172" s="418"/>
      <c r="AK172" s="414">
        <f>+AK176+AK192+AK196+AK200+AK204+AK208+AK180+AK212+AK220+AK224+AK216</f>
        <v>0</v>
      </c>
      <c r="AL172" s="415"/>
      <c r="AM172" s="416"/>
      <c r="AN172" s="417"/>
      <c r="AO172" s="418"/>
      <c r="AP172" s="414">
        <f>+AP176+AP192+AP196+AP200+AP204+AP208+AP180+AP212+AP220+AP224+AP216</f>
        <v>0</v>
      </c>
      <c r="AQ172" s="415"/>
      <c r="AR172" s="416"/>
      <c r="AS172" s="417"/>
      <c r="AT172" s="418"/>
      <c r="AU172" s="414">
        <f>+AU176+AU192+AU196+AU200+AU204+AU208+AU180+AU212+AU220+AU224+AU216</f>
        <v>0</v>
      </c>
      <c r="AV172" s="415"/>
      <c r="AW172" s="416"/>
      <c r="AX172" s="417"/>
      <c r="AY172" s="418"/>
      <c r="AZ172" s="414">
        <f>+AZ176+AZ192+AZ196+AZ200+AZ204+AZ208+AZ180+AZ212+AZ220+AZ224+AZ216</f>
        <v>0</v>
      </c>
      <c r="BA172" s="415"/>
      <c r="BB172" s="416"/>
      <c r="BC172" s="417"/>
      <c r="BD172" s="418"/>
      <c r="BE172" s="414">
        <f>+BE176+BE192+BE196+BE200+BE204+BE208+BE180+BE212+BE220+BE224+BE216</f>
        <v>0</v>
      </c>
      <c r="BF172" s="415"/>
      <c r="BG172" s="416"/>
      <c r="BH172" s="417"/>
      <c r="BI172" s="418"/>
      <c r="BJ172" s="414">
        <f>+BJ176+BJ192+BJ196+BJ200+BJ204+BJ208+BJ180+BJ212+BJ220+BJ224+BJ216</f>
        <v>0</v>
      </c>
      <c r="BK172" s="415"/>
      <c r="BL172" s="416"/>
      <c r="BM172" s="417"/>
      <c r="BN172" s="418"/>
      <c r="BO172" s="414">
        <f>+BO176+BO192+BO196+BO200+BO204+BO208+BO180+BO212+BO220+BO224+BO216</f>
        <v>0</v>
      </c>
      <c r="BP172" s="415"/>
      <c r="BQ172" s="416"/>
      <c r="BR172" s="417"/>
      <c r="BS172" s="418"/>
      <c r="BT172" s="414">
        <f>+BT176+BT192+BT196+BT200+BT204+BT208+BT180+BT212+BT220+BT224+BT216+BT184+BT188</f>
        <v>18178188</v>
      </c>
      <c r="BU172" s="415"/>
      <c r="BV172" s="416"/>
      <c r="BW172" s="417"/>
      <c r="BX172" s="418"/>
      <c r="BY172" s="414">
        <f>+BY176+BY192+BY196+BY200+BY204+BY208+BY180+BY212+BY220+BY224+BY216+BY184+BY188</f>
        <v>39622557.700000003</v>
      </c>
      <c r="BZ172" s="415"/>
      <c r="CA172" s="416"/>
      <c r="CB172" s="417"/>
      <c r="CC172" s="418"/>
      <c r="CD172" s="414">
        <f>+CD176+CD192+CD196+CD200+CD204+CD208+CD180+CD212+CD220+CD224+CD216+CD184+CD188</f>
        <v>8539387</v>
      </c>
      <c r="CE172" s="415"/>
      <c r="CF172" s="416"/>
      <c r="CG172" s="417"/>
      <c r="CH172" s="418"/>
      <c r="CI172" s="414">
        <f>+CI176+CI192+CI196+CI200+CI204+CI208+CI180+CI212+CI220+CI224+CI216</f>
        <v>0</v>
      </c>
      <c r="CJ172" s="415"/>
      <c r="CK172" s="416"/>
      <c r="CL172" s="417"/>
      <c r="CM172" s="418"/>
      <c r="CN172" s="414">
        <f>+CN176+CN192+CN196+CN200+CN204+CN208+CN180+CN212+CN220+CN224+CN216</f>
        <v>0</v>
      </c>
      <c r="CO172" s="415"/>
      <c r="CP172" s="416"/>
      <c r="CQ172" s="417"/>
      <c r="CR172" s="418"/>
      <c r="CS172" s="414">
        <f>+CS176+CS192+CS196+CS200+CS204+CS208+CS180+CS212+CS220+CS224+CS216</f>
        <v>8654216</v>
      </c>
      <c r="CT172" s="415"/>
      <c r="CU172" s="416"/>
      <c r="CV172" s="417"/>
      <c r="CW172" s="418"/>
      <c r="CX172" s="414">
        <f>+CX176+CX192+CX196+CX200+CX204+CX208+CX180+CX212+CX220+CX224+CX216</f>
        <v>0</v>
      </c>
      <c r="CY172" s="415"/>
      <c r="CZ172" s="416"/>
      <c r="DA172" s="417"/>
      <c r="DB172" s="418"/>
      <c r="DC172" s="414">
        <f>+DC176+DC192+DC196+DC200+DC204+DC208+DC180+DC212+DC220+DC224+DC216</f>
        <v>20340586</v>
      </c>
      <c r="DD172" s="415"/>
      <c r="DE172" s="416"/>
      <c r="DF172" s="417"/>
      <c r="DG172" s="418"/>
      <c r="DH172" s="414">
        <f>+DH176+DH192+DH196+DH200+DH204+DH208+DH180+DH212+DH220+DH224+DH216</f>
        <v>0</v>
      </c>
      <c r="DI172" s="415"/>
      <c r="DJ172" s="416"/>
      <c r="DK172" s="417"/>
      <c r="DL172" s="418"/>
      <c r="DM172" s="414">
        <f>+DM176+DM192+DM196+DM200+DM204+DM208+DM180+DM212+DM220+DM224+DM216</f>
        <v>0</v>
      </c>
      <c r="DN172" s="415"/>
      <c r="DO172" s="416"/>
      <c r="DP172" s="417"/>
      <c r="DQ172" s="418"/>
      <c r="DR172" s="414">
        <f>+DR176+DR192+DR196+DR200+DR204+DR208+DR180+DR212+DR220+DR224+DR216</f>
        <v>723382.7</v>
      </c>
      <c r="DS172" s="415"/>
      <c r="DT172" s="416"/>
      <c r="DU172" s="417"/>
      <c r="DV172" s="418"/>
      <c r="DW172" s="414">
        <f>+DW176+DW192+DW196+DW200+DW204+DW208+DW180+DW212+DW220+DW224+DW216</f>
        <v>0</v>
      </c>
      <c r="DX172" s="415"/>
      <c r="DY172" s="416"/>
      <c r="DZ172" s="417"/>
      <c r="EA172" s="418"/>
      <c r="EB172" s="414">
        <f>+EB176+EB192+EB196+EB200+EB204+EB208+EB180+EB212+EB220+EB224+EB216</f>
        <v>0</v>
      </c>
      <c r="EC172" s="415"/>
      <c r="ED172" s="416"/>
      <c r="EE172" s="417"/>
      <c r="EF172" s="418"/>
      <c r="EG172" s="414">
        <f>+EG176+EG192+EG196+EG200+EG204+EG208+EG180+EG212+EG220+EG224+EG216</f>
        <v>1364986</v>
      </c>
      <c r="EH172" s="415"/>
      <c r="EI172" s="416"/>
      <c r="EJ172" s="417"/>
      <c r="EK172" s="418"/>
      <c r="EL172" s="414">
        <f>+EL176+EL192+EL196+EL200+EL204+EL208+EL180+EL212+EL220+EL224+EL216+EL184+EL188</f>
        <v>8539387</v>
      </c>
      <c r="EM172" s="415"/>
      <c r="EN172" s="416"/>
      <c r="EO172" s="301"/>
    </row>
    <row r="173" spans="4:145" x14ac:dyDescent="0.35">
      <c r="D173" s="301" t="s">
        <v>499</v>
      </c>
      <c r="E173" s="313"/>
      <c r="F173" s="337"/>
      <c r="G173" s="428">
        <f>+G177+G193+G197+G201+G205+G209+G181+G213+G221+G225+G217+G185+G189+G229</f>
        <v>5787517</v>
      </c>
      <c r="H173" s="429"/>
      <c r="I173" s="416"/>
      <c r="J173" s="417"/>
      <c r="K173" s="430"/>
      <c r="L173" s="428">
        <f>+L177+L193+L197+L201+L205+L209+L181+L213+L221+L225+L217+L185+L189</f>
        <v>2440562</v>
      </c>
      <c r="M173" s="429"/>
      <c r="N173" s="416"/>
      <c r="O173" s="417"/>
      <c r="P173" s="430"/>
      <c r="Q173" s="428">
        <f>+Q177+Q193+Q197+Q201+Q205+Q209+Q181+Q213+Q221+Q225+Q217</f>
        <v>0</v>
      </c>
      <c r="R173" s="429"/>
      <c r="S173" s="416"/>
      <c r="T173" s="417"/>
      <c r="U173" s="430"/>
      <c r="V173" s="428">
        <f>+V177+V193+V197+V201+V205+V209+V181+V213+V221+V225+V217</f>
        <v>0</v>
      </c>
      <c r="W173" s="429"/>
      <c r="X173" s="416"/>
      <c r="Y173" s="417"/>
      <c r="Z173" s="430"/>
      <c r="AA173" s="428">
        <f>+AA177+AA193+AA197+AA201+AA205+AA209+AA181+AA213+AA221+AA225+AA217</f>
        <v>0</v>
      </c>
      <c r="AB173" s="429"/>
      <c r="AC173" s="416"/>
      <c r="AD173" s="417"/>
      <c r="AE173" s="430"/>
      <c r="AF173" s="428">
        <f>+AF177+AF193+AF197+AF201+AF205+AF209+AF181+AF213+AF221+AF225+AF217</f>
        <v>0</v>
      </c>
      <c r="AG173" s="429"/>
      <c r="AH173" s="416"/>
      <c r="AI173" s="417"/>
      <c r="AJ173" s="430"/>
      <c r="AK173" s="428">
        <f>+AK177+AK193+AK197+AK201+AK205+AK209+AK181+AK213+AK221+AK225+AK217</f>
        <v>0</v>
      </c>
      <c r="AL173" s="429"/>
      <c r="AM173" s="416"/>
      <c r="AN173" s="417"/>
      <c r="AO173" s="430"/>
      <c r="AP173" s="428">
        <f>+AP177+AP193+AP197+AP201+AP205+AP209+AP181+AP213+AP221+AP225+AP217</f>
        <v>0</v>
      </c>
      <c r="AQ173" s="429"/>
      <c r="AR173" s="416"/>
      <c r="AS173" s="417"/>
      <c r="AT173" s="430"/>
      <c r="AU173" s="428">
        <f>+AU177+AU193+AU197+AU201+AU205+AU209+AU181+AU213+AU221+AU225+AU217</f>
        <v>0</v>
      </c>
      <c r="AV173" s="429"/>
      <c r="AW173" s="416"/>
      <c r="AX173" s="417"/>
      <c r="AY173" s="430"/>
      <c r="AZ173" s="428">
        <f>+AZ177+AZ193+AZ197+AZ201+AZ205+AZ209+AZ181+AZ213+AZ221+AZ225+AZ217</f>
        <v>0</v>
      </c>
      <c r="BA173" s="429"/>
      <c r="BB173" s="416"/>
      <c r="BC173" s="417"/>
      <c r="BD173" s="430"/>
      <c r="BE173" s="428">
        <f>+BE177+BE193+BE197+BE201+BE205+BE209+BE181+BE213+BE221+BE225+BE217</f>
        <v>0</v>
      </c>
      <c r="BF173" s="429"/>
      <c r="BG173" s="416"/>
      <c r="BH173" s="417"/>
      <c r="BI173" s="430"/>
      <c r="BJ173" s="428">
        <f>+BJ177+BJ193+BJ197+BJ201+BJ205+BJ209+BJ181+BJ213+BJ221+BJ225+BJ217</f>
        <v>0</v>
      </c>
      <c r="BK173" s="429"/>
      <c r="BL173" s="416"/>
      <c r="BM173" s="417"/>
      <c r="BN173" s="430"/>
      <c r="BO173" s="428">
        <f>+BO177+BO193+BO197+BO201+BO205+BO209+BO181+BO213+BO221+BO225+BO217</f>
        <v>0</v>
      </c>
      <c r="BP173" s="429"/>
      <c r="BQ173" s="416"/>
      <c r="BR173" s="417"/>
      <c r="BS173" s="430"/>
      <c r="BT173" s="428">
        <f>+BT177+BT193+BT197+BT201+BT205+BT209+BT181+BT213+BT221+BT225+BT217+BT185+BT189</f>
        <v>2440562</v>
      </c>
      <c r="BU173" s="429"/>
      <c r="BV173" s="416"/>
      <c r="BW173" s="417"/>
      <c r="BX173" s="430"/>
      <c r="BY173" s="428">
        <f>+BY177+BY193+BY197+BY201+BY205+BY209+BY181+BY213+BY221+BY225+BY217+BY185+BY189</f>
        <v>16770215.699999999</v>
      </c>
      <c r="BZ173" s="429"/>
      <c r="CA173" s="416"/>
      <c r="CB173" s="417"/>
      <c r="CC173" s="430"/>
      <c r="CD173" s="428">
        <f>+CD177+CD193+CD197+CD201+CD205+CD209+CD181+CD213+CD221+CD225+CD217+CD185+CD189</f>
        <v>1177661</v>
      </c>
      <c r="CE173" s="429"/>
      <c r="CF173" s="416"/>
      <c r="CG173" s="417"/>
      <c r="CH173" s="430"/>
      <c r="CI173" s="428">
        <f>+CI177+CI193+CI197+CI201+CI205+CI209+CI181+CI213+CI221+CI225+CI217</f>
        <v>0</v>
      </c>
      <c r="CJ173" s="429"/>
      <c r="CK173" s="416"/>
      <c r="CL173" s="417"/>
      <c r="CM173" s="430"/>
      <c r="CN173" s="428">
        <f>+CN177+CN193+CN197+CN201+CN205+CN209+CN181+CN213+CN221+CN225+CN217</f>
        <v>0</v>
      </c>
      <c r="CO173" s="429"/>
      <c r="CP173" s="416"/>
      <c r="CQ173" s="417"/>
      <c r="CR173" s="430"/>
      <c r="CS173" s="428">
        <f>+CS177+CS193+CS197+CS201+CS205+CS209+CS181+CS213+CS221+CS225+CS217</f>
        <v>661105</v>
      </c>
      <c r="CT173" s="429"/>
      <c r="CU173" s="416"/>
      <c r="CV173" s="417"/>
      <c r="CW173" s="430"/>
      <c r="CX173" s="428">
        <f>+CX177+CX193+CX197+CX201+CX205+CX209+CX181+CX213+CX221+CX225+CX217</f>
        <v>0</v>
      </c>
      <c r="CY173" s="429"/>
      <c r="CZ173" s="416"/>
      <c r="DA173" s="417"/>
      <c r="DB173" s="430"/>
      <c r="DC173" s="428">
        <f>+DC177+DC193+DC197+DC201+DC205+DC209+DC181+DC213+DC221+DC225+DC217</f>
        <v>14855267</v>
      </c>
      <c r="DD173" s="429"/>
      <c r="DE173" s="416"/>
      <c r="DF173" s="417"/>
      <c r="DG173" s="430"/>
      <c r="DH173" s="428">
        <f>+DH177+DH193+DH197+DH201+DH205+DH209+DH181+DH213+DH221+DH225+DH217</f>
        <v>0</v>
      </c>
      <c r="DI173" s="429"/>
      <c r="DJ173" s="416"/>
      <c r="DK173" s="417"/>
      <c r="DL173" s="430"/>
      <c r="DM173" s="428">
        <f>+DM177+DM193+DM197+DM201+DM205+DM209+DM181+DM213+DM221+DM225+DM217</f>
        <v>0</v>
      </c>
      <c r="DN173" s="429"/>
      <c r="DO173" s="416"/>
      <c r="DP173" s="417"/>
      <c r="DQ173" s="430"/>
      <c r="DR173" s="428">
        <f>+DR177+DR193+DR197+DR201+DR205+DR209+DR181+DR213+DR221+DR225+DR217</f>
        <v>77613.7</v>
      </c>
      <c r="DS173" s="429"/>
      <c r="DT173" s="416"/>
      <c r="DU173" s="417"/>
      <c r="DV173" s="430"/>
      <c r="DW173" s="428">
        <f>+DW177+DW193+DW197+DW201+DW205+DW209+DW181+DW213+DW221+DW225+DW217</f>
        <v>0</v>
      </c>
      <c r="DX173" s="429"/>
      <c r="DY173" s="416"/>
      <c r="DZ173" s="417"/>
      <c r="EA173" s="430"/>
      <c r="EB173" s="428">
        <f>+EB177+EB193+EB197+EB201+EB205+EB209+EB181+EB213+EB221+EB225+EB217</f>
        <v>0</v>
      </c>
      <c r="EC173" s="429"/>
      <c r="ED173" s="416"/>
      <c r="EE173" s="417"/>
      <c r="EF173" s="430"/>
      <c r="EG173" s="428">
        <f>+EG177+EG193+EG197+EG201+EG205+EG209+EG181+EG213+EG221+EG225+EG217</f>
        <v>-1431</v>
      </c>
      <c r="EH173" s="429"/>
      <c r="EI173" s="416"/>
      <c r="EJ173" s="417"/>
      <c r="EK173" s="430"/>
      <c r="EL173" s="428">
        <f>+EL177+EL193+EL197+EL201+EL205+EL209+EL181+EL213+EL221+EL225+EL217+EL185+EL189</f>
        <v>1177661</v>
      </c>
      <c r="EM173" s="429"/>
      <c r="EN173" s="416"/>
      <c r="EO173" s="301"/>
    </row>
    <row r="174" spans="4:145" x14ac:dyDescent="0.35">
      <c r="D174" s="301"/>
      <c r="E174" s="313"/>
      <c r="G174" s="416"/>
      <c r="H174" s="416"/>
      <c r="I174" s="416"/>
      <c r="J174" s="417"/>
      <c r="K174" s="416"/>
      <c r="L174" s="416"/>
      <c r="M174" s="416"/>
      <c r="N174" s="416"/>
      <c r="O174" s="417"/>
      <c r="P174" s="416"/>
      <c r="Q174" s="416"/>
      <c r="R174" s="416"/>
      <c r="S174" s="416"/>
      <c r="T174" s="417"/>
      <c r="U174" s="416"/>
      <c r="V174" s="416"/>
      <c r="W174" s="416"/>
      <c r="X174" s="416"/>
      <c r="Y174" s="417"/>
      <c r="Z174" s="416"/>
      <c r="AA174" s="416"/>
      <c r="AB174" s="416"/>
      <c r="AC174" s="416"/>
      <c r="AD174" s="417"/>
      <c r="AE174" s="416"/>
      <c r="AF174" s="416"/>
      <c r="AG174" s="416"/>
      <c r="AH174" s="416"/>
      <c r="AI174" s="417"/>
      <c r="AJ174" s="416"/>
      <c r="AK174" s="416"/>
      <c r="AL174" s="416"/>
      <c r="AM174" s="416"/>
      <c r="AN174" s="417"/>
      <c r="AO174" s="416"/>
      <c r="AP174" s="416"/>
      <c r="AQ174" s="416"/>
      <c r="AR174" s="416"/>
      <c r="AS174" s="417"/>
      <c r="AT174" s="416"/>
      <c r="AU174" s="416"/>
      <c r="AV174" s="416"/>
      <c r="AW174" s="416"/>
      <c r="AX174" s="417"/>
      <c r="AY174" s="416"/>
      <c r="AZ174" s="416"/>
      <c r="BA174" s="416"/>
      <c r="BB174" s="416"/>
      <c r="BC174" s="417"/>
      <c r="BD174" s="416"/>
      <c r="BE174" s="416"/>
      <c r="BF174" s="416"/>
      <c r="BG174" s="416"/>
      <c r="BH174" s="417"/>
      <c r="BI174" s="416"/>
      <c r="BJ174" s="416"/>
      <c r="BK174" s="416"/>
      <c r="BL174" s="416"/>
      <c r="BM174" s="417"/>
      <c r="BN174" s="416"/>
      <c r="BO174" s="416"/>
      <c r="BP174" s="416"/>
      <c r="BQ174" s="416"/>
      <c r="BR174" s="417"/>
      <c r="BS174" s="416"/>
      <c r="BT174" s="416"/>
      <c r="BU174" s="416"/>
      <c r="BV174" s="416"/>
      <c r="BW174" s="417"/>
      <c r="BX174" s="416"/>
      <c r="BY174" s="416"/>
      <c r="BZ174" s="416"/>
      <c r="CA174" s="416"/>
      <c r="CB174" s="417"/>
      <c r="CC174" s="416"/>
      <c r="CD174" s="416"/>
      <c r="CE174" s="416"/>
      <c r="CF174" s="416"/>
      <c r="CG174" s="417"/>
      <c r="CH174" s="416"/>
      <c r="CI174" s="416"/>
      <c r="CJ174" s="416"/>
      <c r="CK174" s="416"/>
      <c r="CL174" s="417"/>
      <c r="CM174" s="416"/>
      <c r="CN174" s="416"/>
      <c r="CO174" s="416"/>
      <c r="CP174" s="416"/>
      <c r="CQ174" s="417"/>
      <c r="CR174" s="416"/>
      <c r="CS174" s="416"/>
      <c r="CT174" s="416"/>
      <c r="CU174" s="416"/>
      <c r="CV174" s="417"/>
      <c r="CW174" s="416"/>
      <c r="CX174" s="416"/>
      <c r="CY174" s="416"/>
      <c r="CZ174" s="416"/>
      <c r="DA174" s="417"/>
      <c r="DB174" s="416"/>
      <c r="DC174" s="416"/>
      <c r="DD174" s="416"/>
      <c r="DE174" s="416"/>
      <c r="DF174" s="417"/>
      <c r="DG174" s="416"/>
      <c r="DH174" s="416"/>
      <c r="DI174" s="416"/>
      <c r="DJ174" s="416"/>
      <c r="DK174" s="417"/>
      <c r="DL174" s="416"/>
      <c r="DM174" s="416"/>
      <c r="DN174" s="416"/>
      <c r="DO174" s="416"/>
      <c r="DP174" s="417"/>
      <c r="DQ174" s="416"/>
      <c r="DR174" s="416"/>
      <c r="DS174" s="416"/>
      <c r="DT174" s="416"/>
      <c r="DU174" s="417"/>
      <c r="DV174" s="416"/>
      <c r="DW174" s="416"/>
      <c r="DX174" s="416"/>
      <c r="DY174" s="416"/>
      <c r="DZ174" s="417"/>
      <c r="EA174" s="416"/>
      <c r="EB174" s="416"/>
      <c r="EC174" s="416"/>
      <c r="ED174" s="416"/>
      <c r="EE174" s="417"/>
      <c r="EF174" s="416"/>
      <c r="EG174" s="416"/>
      <c r="EH174" s="416"/>
      <c r="EI174" s="416"/>
      <c r="EJ174" s="417"/>
      <c r="EK174" s="416"/>
      <c r="EL174" s="416"/>
      <c r="EM174" s="416"/>
      <c r="EN174" s="416"/>
      <c r="EO174" s="301"/>
    </row>
    <row r="175" spans="4:145" x14ac:dyDescent="0.35">
      <c r="D175" s="301" t="s">
        <v>500</v>
      </c>
      <c r="E175" s="313"/>
      <c r="G175" s="416">
        <f>SUM(G176:G177)</f>
        <v>0</v>
      </c>
      <c r="H175" s="416"/>
      <c r="I175" s="416"/>
      <c r="J175" s="417"/>
      <c r="K175" s="416"/>
      <c r="L175" s="416">
        <f>SUM(L176:L177)</f>
        <v>0</v>
      </c>
      <c r="M175" s="416"/>
      <c r="N175" s="416"/>
      <c r="O175" s="417"/>
      <c r="P175" s="416"/>
      <c r="Q175" s="416">
        <f>SUM(Q176:Q177)</f>
        <v>0</v>
      </c>
      <c r="R175" s="416"/>
      <c r="S175" s="416"/>
      <c r="T175" s="417"/>
      <c r="U175" s="416"/>
      <c r="V175" s="416">
        <f>SUM(V176:V177)</f>
        <v>0</v>
      </c>
      <c r="W175" s="416"/>
      <c r="X175" s="416"/>
      <c r="Y175" s="417"/>
      <c r="Z175" s="416"/>
      <c r="AA175" s="416">
        <f>SUM(AA176:AA177)</f>
        <v>0</v>
      </c>
      <c r="AB175" s="416"/>
      <c r="AC175" s="416"/>
      <c r="AD175" s="417"/>
      <c r="AE175" s="416"/>
      <c r="AF175" s="416">
        <f>SUM(AF176:AF177)</f>
        <v>0</v>
      </c>
      <c r="AG175" s="416"/>
      <c r="AH175" s="416"/>
      <c r="AI175" s="417"/>
      <c r="AJ175" s="416"/>
      <c r="AK175" s="416">
        <f>SUM(AK176:AK177)</f>
        <v>0</v>
      </c>
      <c r="AL175" s="416"/>
      <c r="AM175" s="416"/>
      <c r="AN175" s="417"/>
      <c r="AO175" s="416"/>
      <c r="AP175" s="416">
        <f>SUM(AP176:AP177)</f>
        <v>0</v>
      </c>
      <c r="AQ175" s="416"/>
      <c r="AR175" s="416"/>
      <c r="AS175" s="417"/>
      <c r="AT175" s="416"/>
      <c r="AU175" s="416">
        <f>SUM(AU176:AU177)</f>
        <v>0</v>
      </c>
      <c r="AV175" s="416"/>
      <c r="AW175" s="416"/>
      <c r="AX175" s="417"/>
      <c r="AY175" s="416"/>
      <c r="AZ175" s="416">
        <f>SUM(AZ176:AZ177)</f>
        <v>0</v>
      </c>
      <c r="BA175" s="416"/>
      <c r="BB175" s="416"/>
      <c r="BC175" s="417"/>
      <c r="BD175" s="416"/>
      <c r="BE175" s="416">
        <f>SUM(BE176:BE177)</f>
        <v>0</v>
      </c>
      <c r="BF175" s="416"/>
      <c r="BG175" s="416"/>
      <c r="BH175" s="417"/>
      <c r="BI175" s="416"/>
      <c r="BJ175" s="416">
        <f>SUM(BJ176:BJ177)</f>
        <v>0</v>
      </c>
      <c r="BK175" s="416"/>
      <c r="BL175" s="416"/>
      <c r="BM175" s="417"/>
      <c r="BN175" s="416"/>
      <c r="BO175" s="416">
        <f>SUM(BO176:BO177)</f>
        <v>0</v>
      </c>
      <c r="BP175" s="416"/>
      <c r="BQ175" s="416"/>
      <c r="BR175" s="417"/>
      <c r="BS175" s="416"/>
      <c r="BT175" s="416">
        <f>SUM(BT176:BT177)</f>
        <v>0</v>
      </c>
      <c r="BU175" s="416"/>
      <c r="BV175" s="416"/>
      <c r="BW175" s="417"/>
      <c r="BX175" s="416"/>
      <c r="BY175" s="416">
        <f>SUM(BY176:BY177)</f>
        <v>19032369</v>
      </c>
      <c r="BZ175" s="416"/>
      <c r="CA175" s="416"/>
      <c r="CB175" s="417"/>
      <c r="CC175" s="416"/>
      <c r="CD175" s="416">
        <f>SUM(CD176:CD177)</f>
        <v>9717048</v>
      </c>
      <c r="CE175" s="416"/>
      <c r="CF175" s="416"/>
      <c r="CG175" s="417"/>
      <c r="CH175" s="416"/>
      <c r="CI175" s="416">
        <f>SUM(CI176:CI177)</f>
        <v>0</v>
      </c>
      <c r="CJ175" s="416"/>
      <c r="CK175" s="416"/>
      <c r="CL175" s="417"/>
      <c r="CM175" s="416"/>
      <c r="CN175" s="416">
        <f>SUM(CN176:CN177)</f>
        <v>0</v>
      </c>
      <c r="CO175" s="416"/>
      <c r="CP175" s="416"/>
      <c r="CQ175" s="417"/>
      <c r="CR175" s="416"/>
      <c r="CS175" s="416">
        <f>SUM(CS176:CS177)</f>
        <v>9315321</v>
      </c>
      <c r="CT175" s="416"/>
      <c r="CU175" s="416"/>
      <c r="CV175" s="417"/>
      <c r="CW175" s="416"/>
      <c r="CX175" s="416">
        <f>SUM(CX176:CX177)</f>
        <v>0</v>
      </c>
      <c r="CY175" s="416"/>
      <c r="CZ175" s="416"/>
      <c r="DA175" s="417"/>
      <c r="DB175" s="416"/>
      <c r="DC175" s="416">
        <f>SUM(DC176:DC177)</f>
        <v>0</v>
      </c>
      <c r="DD175" s="416"/>
      <c r="DE175" s="416"/>
      <c r="DF175" s="417"/>
      <c r="DG175" s="416"/>
      <c r="DH175" s="416">
        <f>SUM(DH176:DH177)</f>
        <v>0</v>
      </c>
      <c r="DI175" s="416"/>
      <c r="DJ175" s="416"/>
      <c r="DK175" s="417"/>
      <c r="DL175" s="416"/>
      <c r="DM175" s="416">
        <f>SUM(DM176:DM177)</f>
        <v>0</v>
      </c>
      <c r="DN175" s="416"/>
      <c r="DO175" s="416"/>
      <c r="DP175" s="417"/>
      <c r="DQ175" s="416"/>
      <c r="DR175" s="416">
        <f>SUM(DR176:DR177)</f>
        <v>0</v>
      </c>
      <c r="DS175" s="416"/>
      <c r="DT175" s="416"/>
      <c r="DU175" s="417"/>
      <c r="DV175" s="416"/>
      <c r="DW175" s="416">
        <f>SUM(DW176:DW177)</f>
        <v>0</v>
      </c>
      <c r="DX175" s="416"/>
      <c r="DY175" s="416"/>
      <c r="DZ175" s="417"/>
      <c r="EA175" s="416"/>
      <c r="EB175" s="416">
        <f>SUM(EB176:EB177)</f>
        <v>0</v>
      </c>
      <c r="EC175" s="416"/>
      <c r="ED175" s="416"/>
      <c r="EE175" s="417"/>
      <c r="EF175" s="416"/>
      <c r="EG175" s="416">
        <f>SUM(EG176:EG177)</f>
        <v>0</v>
      </c>
      <c r="EH175" s="416"/>
      <c r="EI175" s="416"/>
      <c r="EJ175" s="417"/>
      <c r="EK175" s="416"/>
      <c r="EL175" s="416">
        <f>SUM(EL176:EL177)</f>
        <v>9717048</v>
      </c>
      <c r="EM175" s="416"/>
      <c r="EN175" s="416"/>
      <c r="EO175" s="301"/>
    </row>
    <row r="176" spans="4:145" x14ac:dyDescent="0.35">
      <c r="D176" s="301" t="s">
        <v>498</v>
      </c>
      <c r="E176" s="313"/>
      <c r="F176" s="320"/>
      <c r="G176" s="414">
        <v>0</v>
      </c>
      <c r="H176" s="415"/>
      <c r="I176" s="416"/>
      <c r="J176" s="417"/>
      <c r="K176" s="418"/>
      <c r="L176" s="414">
        <v>0</v>
      </c>
      <c r="M176" s="415"/>
      <c r="N176" s="416"/>
      <c r="O176" s="417"/>
      <c r="P176" s="418"/>
      <c r="Q176" s="414">
        <v>0</v>
      </c>
      <c r="R176" s="415"/>
      <c r="S176" s="416"/>
      <c r="T176" s="417"/>
      <c r="U176" s="418"/>
      <c r="V176" s="414">
        <v>0</v>
      </c>
      <c r="W176" s="415"/>
      <c r="X176" s="416"/>
      <c r="Y176" s="417"/>
      <c r="Z176" s="418"/>
      <c r="AA176" s="414">
        <v>0</v>
      </c>
      <c r="AB176" s="415"/>
      <c r="AC176" s="416"/>
      <c r="AD176" s="417"/>
      <c r="AE176" s="418"/>
      <c r="AF176" s="414">
        <v>0</v>
      </c>
      <c r="AG176" s="415"/>
      <c r="AH176" s="416"/>
      <c r="AI176" s="417"/>
      <c r="AJ176" s="418"/>
      <c r="AK176" s="414">
        <v>0</v>
      </c>
      <c r="AL176" s="415"/>
      <c r="AM176" s="416"/>
      <c r="AN176" s="417"/>
      <c r="AO176" s="418"/>
      <c r="AP176" s="414">
        <v>0</v>
      </c>
      <c r="AQ176" s="415"/>
      <c r="AR176" s="416"/>
      <c r="AS176" s="417"/>
      <c r="AT176" s="418"/>
      <c r="AU176" s="414">
        <v>0</v>
      </c>
      <c r="AV176" s="415"/>
      <c r="AW176" s="416"/>
      <c r="AX176" s="417"/>
      <c r="AY176" s="418"/>
      <c r="AZ176" s="414">
        <v>0</v>
      </c>
      <c r="BA176" s="415"/>
      <c r="BB176" s="416"/>
      <c r="BC176" s="417"/>
      <c r="BD176" s="418"/>
      <c r="BE176" s="414">
        <v>0</v>
      </c>
      <c r="BF176" s="415"/>
      <c r="BG176" s="416"/>
      <c r="BH176" s="417"/>
      <c r="BI176" s="418"/>
      <c r="BJ176" s="414">
        <v>0</v>
      </c>
      <c r="BK176" s="415"/>
      <c r="BL176" s="416"/>
      <c r="BM176" s="417"/>
      <c r="BN176" s="418"/>
      <c r="BO176" s="414">
        <v>0</v>
      </c>
      <c r="BP176" s="415"/>
      <c r="BQ176" s="416"/>
      <c r="BR176" s="417"/>
      <c r="BS176" s="418"/>
      <c r="BT176" s="414">
        <f>SUM(L176:BO176)</f>
        <v>0</v>
      </c>
      <c r="BU176" s="415"/>
      <c r="BV176" s="416"/>
      <c r="BW176" s="417"/>
      <c r="BX176" s="418"/>
      <c r="BY176" s="414">
        <v>17193603</v>
      </c>
      <c r="BZ176" s="415"/>
      <c r="CA176" s="416"/>
      <c r="CB176" s="417"/>
      <c r="CC176" s="418"/>
      <c r="CD176" s="414">
        <v>8539387</v>
      </c>
      <c r="CE176" s="415"/>
      <c r="CF176" s="416"/>
      <c r="CG176" s="417"/>
      <c r="CH176" s="418"/>
      <c r="CI176" s="414">
        <v>0</v>
      </c>
      <c r="CJ176" s="415"/>
      <c r="CK176" s="416"/>
      <c r="CL176" s="417"/>
      <c r="CM176" s="418"/>
      <c r="CN176" s="414">
        <v>0</v>
      </c>
      <c r="CO176" s="415"/>
      <c r="CP176" s="416"/>
      <c r="CQ176" s="417"/>
      <c r="CR176" s="418"/>
      <c r="CS176" s="414">
        <v>8654216</v>
      </c>
      <c r="CT176" s="415"/>
      <c r="CU176" s="416"/>
      <c r="CV176" s="417"/>
      <c r="CW176" s="418"/>
      <c r="CX176" s="414">
        <v>0</v>
      </c>
      <c r="CY176" s="415"/>
      <c r="CZ176" s="416"/>
      <c r="DA176" s="417"/>
      <c r="DB176" s="418"/>
      <c r="DC176" s="414">
        <v>0</v>
      </c>
      <c r="DD176" s="415"/>
      <c r="DE176" s="416"/>
      <c r="DF176" s="417"/>
      <c r="DG176" s="418"/>
      <c r="DH176" s="414">
        <v>0</v>
      </c>
      <c r="DI176" s="415"/>
      <c r="DJ176" s="416"/>
      <c r="DK176" s="417"/>
      <c r="DL176" s="418"/>
      <c r="DM176" s="414">
        <v>0</v>
      </c>
      <c r="DN176" s="415"/>
      <c r="DO176" s="416"/>
      <c r="DP176" s="417"/>
      <c r="DQ176" s="418"/>
      <c r="DR176" s="414">
        <v>0</v>
      </c>
      <c r="DS176" s="415"/>
      <c r="DT176" s="416"/>
      <c r="DU176" s="417"/>
      <c r="DV176" s="418"/>
      <c r="DW176" s="414">
        <v>0</v>
      </c>
      <c r="DX176" s="415"/>
      <c r="DY176" s="416"/>
      <c r="DZ176" s="417"/>
      <c r="EA176" s="418"/>
      <c r="EB176" s="414">
        <v>0</v>
      </c>
      <c r="EC176" s="415"/>
      <c r="ED176" s="416"/>
      <c r="EE176" s="417"/>
      <c r="EF176" s="418"/>
      <c r="EG176" s="414">
        <v>0</v>
      </c>
      <c r="EH176" s="415"/>
      <c r="EI176" s="416"/>
      <c r="EJ176" s="417"/>
      <c r="EK176" s="418"/>
      <c r="EL176" s="414">
        <f t="shared" ref="EL176:EL177" si="8">SUM(CD176)</f>
        <v>8539387</v>
      </c>
      <c r="EM176" s="415"/>
      <c r="EN176" s="416"/>
      <c r="EO176" s="301"/>
    </row>
    <row r="177" spans="4:145" x14ac:dyDescent="0.35">
      <c r="D177" s="301" t="s">
        <v>499</v>
      </c>
      <c r="E177" s="313"/>
      <c r="F177" s="337"/>
      <c r="G177" s="428">
        <v>0</v>
      </c>
      <c r="H177" s="429"/>
      <c r="I177" s="416"/>
      <c r="J177" s="417"/>
      <c r="K177" s="430"/>
      <c r="L177" s="428">
        <v>0</v>
      </c>
      <c r="M177" s="429"/>
      <c r="N177" s="416"/>
      <c r="O177" s="417"/>
      <c r="P177" s="430"/>
      <c r="Q177" s="428">
        <v>0</v>
      </c>
      <c r="R177" s="429"/>
      <c r="S177" s="416"/>
      <c r="T177" s="417"/>
      <c r="U177" s="430"/>
      <c r="V177" s="428">
        <v>0</v>
      </c>
      <c r="W177" s="429"/>
      <c r="X177" s="416"/>
      <c r="Y177" s="417"/>
      <c r="Z177" s="430"/>
      <c r="AA177" s="428">
        <v>0</v>
      </c>
      <c r="AB177" s="429"/>
      <c r="AC177" s="416"/>
      <c r="AD177" s="417"/>
      <c r="AE177" s="430"/>
      <c r="AF177" s="428">
        <v>0</v>
      </c>
      <c r="AG177" s="429"/>
      <c r="AH177" s="416"/>
      <c r="AI177" s="417"/>
      <c r="AJ177" s="430"/>
      <c r="AK177" s="428">
        <v>0</v>
      </c>
      <c r="AL177" s="429"/>
      <c r="AM177" s="416"/>
      <c r="AN177" s="417"/>
      <c r="AO177" s="430"/>
      <c r="AP177" s="428">
        <v>0</v>
      </c>
      <c r="AQ177" s="429"/>
      <c r="AR177" s="416"/>
      <c r="AS177" s="417"/>
      <c r="AT177" s="430"/>
      <c r="AU177" s="428">
        <v>0</v>
      </c>
      <c r="AV177" s="429"/>
      <c r="AW177" s="416"/>
      <c r="AX177" s="417"/>
      <c r="AY177" s="430"/>
      <c r="AZ177" s="428">
        <v>0</v>
      </c>
      <c r="BA177" s="429"/>
      <c r="BB177" s="416"/>
      <c r="BC177" s="417"/>
      <c r="BD177" s="430"/>
      <c r="BE177" s="428">
        <v>0</v>
      </c>
      <c r="BF177" s="429"/>
      <c r="BG177" s="416"/>
      <c r="BH177" s="417"/>
      <c r="BI177" s="430"/>
      <c r="BJ177" s="428">
        <v>0</v>
      </c>
      <c r="BK177" s="429"/>
      <c r="BL177" s="416"/>
      <c r="BM177" s="417"/>
      <c r="BN177" s="430"/>
      <c r="BO177" s="428">
        <v>0</v>
      </c>
      <c r="BP177" s="429"/>
      <c r="BQ177" s="416"/>
      <c r="BR177" s="417"/>
      <c r="BS177" s="430"/>
      <c r="BT177" s="428">
        <f>SUM(L177:BO177)</f>
        <v>0</v>
      </c>
      <c r="BU177" s="429"/>
      <c r="BV177" s="416"/>
      <c r="BW177" s="417"/>
      <c r="BX177" s="430"/>
      <c r="BY177" s="428">
        <v>1838766</v>
      </c>
      <c r="BZ177" s="429"/>
      <c r="CA177" s="416"/>
      <c r="CB177" s="417"/>
      <c r="CC177" s="430"/>
      <c r="CD177" s="428">
        <v>1177661</v>
      </c>
      <c r="CE177" s="429"/>
      <c r="CF177" s="416"/>
      <c r="CG177" s="417"/>
      <c r="CH177" s="430"/>
      <c r="CI177" s="428">
        <v>0</v>
      </c>
      <c r="CJ177" s="429"/>
      <c r="CK177" s="416"/>
      <c r="CL177" s="417"/>
      <c r="CM177" s="430"/>
      <c r="CN177" s="428">
        <v>0</v>
      </c>
      <c r="CO177" s="429"/>
      <c r="CP177" s="416"/>
      <c r="CQ177" s="417"/>
      <c r="CR177" s="430"/>
      <c r="CS177" s="428">
        <v>661105</v>
      </c>
      <c r="CT177" s="429"/>
      <c r="CU177" s="416"/>
      <c r="CV177" s="417"/>
      <c r="CW177" s="430"/>
      <c r="CX177" s="428">
        <v>0</v>
      </c>
      <c r="CY177" s="429"/>
      <c r="CZ177" s="416"/>
      <c r="DA177" s="417"/>
      <c r="DB177" s="430"/>
      <c r="DC177" s="428">
        <v>0</v>
      </c>
      <c r="DD177" s="429"/>
      <c r="DE177" s="416"/>
      <c r="DF177" s="417"/>
      <c r="DG177" s="430"/>
      <c r="DH177" s="428">
        <v>0</v>
      </c>
      <c r="DI177" s="429"/>
      <c r="DJ177" s="416"/>
      <c r="DK177" s="417"/>
      <c r="DL177" s="430"/>
      <c r="DM177" s="428">
        <v>0</v>
      </c>
      <c r="DN177" s="429"/>
      <c r="DO177" s="416"/>
      <c r="DP177" s="417"/>
      <c r="DQ177" s="430"/>
      <c r="DR177" s="428">
        <v>0</v>
      </c>
      <c r="DS177" s="429"/>
      <c r="DT177" s="416"/>
      <c r="DU177" s="417"/>
      <c r="DV177" s="430"/>
      <c r="DW177" s="428">
        <v>0</v>
      </c>
      <c r="DX177" s="429"/>
      <c r="DY177" s="416"/>
      <c r="DZ177" s="417"/>
      <c r="EA177" s="430"/>
      <c r="EB177" s="428">
        <v>0</v>
      </c>
      <c r="EC177" s="429"/>
      <c r="ED177" s="416"/>
      <c r="EE177" s="417"/>
      <c r="EF177" s="430"/>
      <c r="EG177" s="428">
        <v>0</v>
      </c>
      <c r="EH177" s="429"/>
      <c r="EI177" s="416"/>
      <c r="EJ177" s="417"/>
      <c r="EK177" s="430"/>
      <c r="EL177" s="428">
        <f t="shared" si="8"/>
        <v>1177661</v>
      </c>
      <c r="EM177" s="429"/>
      <c r="EN177" s="416"/>
      <c r="EO177" s="301"/>
    </row>
    <row r="178" spans="4:145" x14ac:dyDescent="0.35">
      <c r="D178" s="301"/>
      <c r="E178" s="313"/>
      <c r="G178" s="416"/>
      <c r="H178" s="416"/>
      <c r="I178" s="416"/>
      <c r="J178" s="417"/>
      <c r="K178" s="416"/>
      <c r="L178" s="416"/>
      <c r="M178" s="416"/>
      <c r="N178" s="416"/>
      <c r="O178" s="417"/>
      <c r="P178" s="416"/>
      <c r="Q178" s="416"/>
      <c r="R178" s="416"/>
      <c r="S178" s="416"/>
      <c r="T178" s="417"/>
      <c r="U178" s="416"/>
      <c r="V178" s="416"/>
      <c r="W178" s="416"/>
      <c r="X178" s="416"/>
      <c r="Y178" s="417"/>
      <c r="Z178" s="416"/>
      <c r="AA178" s="416"/>
      <c r="AB178" s="416"/>
      <c r="AC178" s="416"/>
      <c r="AD178" s="417"/>
      <c r="AE178" s="416"/>
      <c r="AF178" s="416"/>
      <c r="AG178" s="416"/>
      <c r="AH178" s="416"/>
      <c r="AI178" s="417"/>
      <c r="AJ178" s="416"/>
      <c r="AK178" s="416"/>
      <c r="AL178" s="416"/>
      <c r="AM178" s="416"/>
      <c r="AN178" s="417"/>
      <c r="AO178" s="416"/>
      <c r="AP178" s="416"/>
      <c r="AQ178" s="416"/>
      <c r="AR178" s="416"/>
      <c r="AS178" s="417"/>
      <c r="AT178" s="416"/>
      <c r="AU178" s="416"/>
      <c r="AV178" s="416"/>
      <c r="AW178" s="416"/>
      <c r="AX178" s="417"/>
      <c r="AY178" s="416"/>
      <c r="AZ178" s="416"/>
      <c r="BA178" s="416"/>
      <c r="BB178" s="416"/>
      <c r="BC178" s="417"/>
      <c r="BD178" s="416"/>
      <c r="BE178" s="416"/>
      <c r="BF178" s="416"/>
      <c r="BG178" s="416"/>
      <c r="BH178" s="417"/>
      <c r="BI178" s="416"/>
      <c r="BJ178" s="416"/>
      <c r="BK178" s="416"/>
      <c r="BL178" s="416"/>
      <c r="BM178" s="417"/>
      <c r="BN178" s="416"/>
      <c r="BO178" s="416"/>
      <c r="BP178" s="416"/>
      <c r="BQ178" s="416"/>
      <c r="BR178" s="417"/>
      <c r="BS178" s="416"/>
      <c r="BT178" s="416"/>
      <c r="BU178" s="416"/>
      <c r="BV178" s="416"/>
      <c r="BW178" s="417"/>
      <c r="BX178" s="416"/>
      <c r="BY178" s="416"/>
      <c r="BZ178" s="416"/>
      <c r="CA178" s="416"/>
      <c r="CB178" s="417"/>
      <c r="CC178" s="416"/>
      <c r="CD178" s="416"/>
      <c r="CE178" s="416"/>
      <c r="CF178" s="416"/>
      <c r="CG178" s="417"/>
      <c r="CH178" s="416"/>
      <c r="CI178" s="416"/>
      <c r="CJ178" s="416"/>
      <c r="CK178" s="416"/>
      <c r="CL178" s="417"/>
      <c r="CM178" s="416"/>
      <c r="CN178" s="416"/>
      <c r="CO178" s="416"/>
      <c r="CP178" s="416"/>
      <c r="CQ178" s="417"/>
      <c r="CR178" s="416"/>
      <c r="CS178" s="416"/>
      <c r="CT178" s="416"/>
      <c r="CU178" s="416"/>
      <c r="CV178" s="417"/>
      <c r="CW178" s="416"/>
      <c r="CX178" s="416"/>
      <c r="CY178" s="416"/>
      <c r="CZ178" s="416"/>
      <c r="DA178" s="417"/>
      <c r="DB178" s="416"/>
      <c r="DC178" s="416"/>
      <c r="DD178" s="416"/>
      <c r="DE178" s="416"/>
      <c r="DF178" s="417"/>
      <c r="DG178" s="416"/>
      <c r="DH178" s="416"/>
      <c r="DI178" s="416"/>
      <c r="DJ178" s="416"/>
      <c r="DK178" s="417"/>
      <c r="DL178" s="416"/>
      <c r="DM178" s="416"/>
      <c r="DN178" s="416"/>
      <c r="DO178" s="416"/>
      <c r="DP178" s="417"/>
      <c r="DQ178" s="416"/>
      <c r="DR178" s="416"/>
      <c r="DS178" s="416"/>
      <c r="DT178" s="416"/>
      <c r="DU178" s="417"/>
      <c r="DV178" s="416"/>
      <c r="DW178" s="416"/>
      <c r="DX178" s="416"/>
      <c r="DY178" s="416"/>
      <c r="DZ178" s="417"/>
      <c r="EA178" s="416"/>
      <c r="EB178" s="416"/>
      <c r="EC178" s="416"/>
      <c r="ED178" s="416"/>
      <c r="EE178" s="417"/>
      <c r="EF178" s="416"/>
      <c r="EG178" s="416"/>
      <c r="EH178" s="416"/>
      <c r="EI178" s="416"/>
      <c r="EJ178" s="417"/>
      <c r="EK178" s="416"/>
      <c r="EL178" s="416"/>
      <c r="EM178" s="416"/>
      <c r="EN178" s="416"/>
      <c r="EO178" s="301"/>
    </row>
    <row r="179" spans="4:145" x14ac:dyDescent="0.35">
      <c r="D179" s="301" t="s">
        <v>501</v>
      </c>
      <c r="E179" s="313"/>
      <c r="G179" s="416">
        <f>SUM(G180:G181)</f>
        <v>0</v>
      </c>
      <c r="H179" s="416"/>
      <c r="I179" s="416"/>
      <c r="J179" s="417"/>
      <c r="K179" s="416"/>
      <c r="L179" s="416">
        <f>SUM(L180:L181)</f>
        <v>0</v>
      </c>
      <c r="M179" s="416"/>
      <c r="N179" s="416"/>
      <c r="O179" s="417"/>
      <c r="P179" s="416"/>
      <c r="Q179" s="416">
        <f>SUM(Q180:Q181)</f>
        <v>0</v>
      </c>
      <c r="R179" s="416"/>
      <c r="S179" s="416"/>
      <c r="T179" s="417"/>
      <c r="U179" s="416"/>
      <c r="V179" s="416">
        <f>SUM(V180:V181)</f>
        <v>0</v>
      </c>
      <c r="W179" s="416"/>
      <c r="X179" s="416"/>
      <c r="Y179" s="417"/>
      <c r="Z179" s="416"/>
      <c r="AA179" s="416">
        <f>SUM(AA180:AA181)</f>
        <v>0</v>
      </c>
      <c r="AB179" s="416"/>
      <c r="AC179" s="416"/>
      <c r="AD179" s="417"/>
      <c r="AE179" s="416"/>
      <c r="AF179" s="416">
        <f>SUM(AF180:AF181)</f>
        <v>0</v>
      </c>
      <c r="AG179" s="416"/>
      <c r="AH179" s="416"/>
      <c r="AI179" s="417"/>
      <c r="AJ179" s="416"/>
      <c r="AK179" s="416">
        <f>SUM(AK180:AK181)</f>
        <v>0</v>
      </c>
      <c r="AL179" s="416"/>
      <c r="AM179" s="416"/>
      <c r="AN179" s="417"/>
      <c r="AO179" s="416"/>
      <c r="AP179" s="416">
        <f>SUM(AP180:AP181)</f>
        <v>0</v>
      </c>
      <c r="AQ179" s="416"/>
      <c r="AR179" s="416"/>
      <c r="AS179" s="417"/>
      <c r="AT179" s="416"/>
      <c r="AU179" s="416">
        <f>SUM(AU180:AU181)</f>
        <v>0</v>
      </c>
      <c r="AV179" s="416"/>
      <c r="AW179" s="416"/>
      <c r="AX179" s="417"/>
      <c r="AY179" s="416"/>
      <c r="AZ179" s="416">
        <f>SUM(AZ180:AZ181)</f>
        <v>0</v>
      </c>
      <c r="BA179" s="416"/>
      <c r="BB179" s="416"/>
      <c r="BC179" s="417"/>
      <c r="BD179" s="416"/>
      <c r="BE179" s="416">
        <f>SUM(BE180:BE181)</f>
        <v>0</v>
      </c>
      <c r="BF179" s="416"/>
      <c r="BG179" s="416"/>
      <c r="BH179" s="417"/>
      <c r="BI179" s="416"/>
      <c r="BJ179" s="416">
        <f>SUM(BJ180:BJ181)</f>
        <v>0</v>
      </c>
      <c r="BK179" s="416"/>
      <c r="BL179" s="416"/>
      <c r="BM179" s="417"/>
      <c r="BN179" s="416"/>
      <c r="BO179" s="416">
        <f>SUM(BO180:BO181)</f>
        <v>0</v>
      </c>
      <c r="BP179" s="416"/>
      <c r="BQ179" s="416"/>
      <c r="BR179" s="417"/>
      <c r="BS179" s="416"/>
      <c r="BT179" s="416">
        <f>SUM(BT180:BT181)</f>
        <v>0</v>
      </c>
      <c r="BU179" s="416"/>
      <c r="BV179" s="416"/>
      <c r="BW179" s="417"/>
      <c r="BX179" s="416"/>
      <c r="BY179" s="416">
        <f>SUM(BY180:BY181)</f>
        <v>34775800</v>
      </c>
      <c r="BZ179" s="416"/>
      <c r="CA179" s="416"/>
      <c r="CB179" s="417"/>
      <c r="CC179" s="416"/>
      <c r="CD179" s="416">
        <f>SUM(CD180:CD181)</f>
        <v>0</v>
      </c>
      <c r="CE179" s="416"/>
      <c r="CF179" s="416"/>
      <c r="CG179" s="417"/>
      <c r="CH179" s="416"/>
      <c r="CI179" s="416">
        <f>SUM(CI180:CI181)</f>
        <v>0</v>
      </c>
      <c r="CJ179" s="416"/>
      <c r="CK179" s="416"/>
      <c r="CL179" s="417"/>
      <c r="CM179" s="416"/>
      <c r="CN179" s="416">
        <f>SUM(CN180:CN181)</f>
        <v>0</v>
      </c>
      <c r="CO179" s="416"/>
      <c r="CP179" s="416"/>
      <c r="CQ179" s="417"/>
      <c r="CR179" s="416"/>
      <c r="CS179" s="416">
        <f>SUM(CS180:CS181)</f>
        <v>0</v>
      </c>
      <c r="CT179" s="416"/>
      <c r="CU179" s="416"/>
      <c r="CV179" s="417"/>
      <c r="CW179" s="416"/>
      <c r="CX179" s="416">
        <f>SUM(CX180:CX181)</f>
        <v>0</v>
      </c>
      <c r="CY179" s="416"/>
      <c r="CZ179" s="416"/>
      <c r="DA179" s="417"/>
      <c r="DB179" s="416"/>
      <c r="DC179" s="416">
        <f>SUM(DC180:DC181)</f>
        <v>34775800</v>
      </c>
      <c r="DD179" s="416"/>
      <c r="DE179" s="416"/>
      <c r="DF179" s="417"/>
      <c r="DG179" s="416"/>
      <c r="DH179" s="416">
        <f>SUM(DH180:DH181)</f>
        <v>0</v>
      </c>
      <c r="DI179" s="416"/>
      <c r="DJ179" s="416"/>
      <c r="DK179" s="417"/>
      <c r="DL179" s="416"/>
      <c r="DM179" s="416">
        <f>SUM(DM180:DM181)</f>
        <v>0</v>
      </c>
      <c r="DN179" s="416"/>
      <c r="DO179" s="416"/>
      <c r="DP179" s="417"/>
      <c r="DQ179" s="416"/>
      <c r="DR179" s="416">
        <f>SUM(DR180:DR181)</f>
        <v>0</v>
      </c>
      <c r="DS179" s="416"/>
      <c r="DT179" s="416"/>
      <c r="DU179" s="417"/>
      <c r="DV179" s="416"/>
      <c r="DW179" s="416">
        <f>SUM(DW180:DW181)</f>
        <v>0</v>
      </c>
      <c r="DX179" s="416"/>
      <c r="DY179" s="416"/>
      <c r="DZ179" s="417"/>
      <c r="EA179" s="416"/>
      <c r="EB179" s="416">
        <f>SUM(EB180:EB181)</f>
        <v>0</v>
      </c>
      <c r="EC179" s="416"/>
      <c r="ED179" s="416"/>
      <c r="EE179" s="417"/>
      <c r="EF179" s="416"/>
      <c r="EG179" s="416">
        <f>SUM(EG180:EG181)</f>
        <v>0</v>
      </c>
      <c r="EH179" s="416"/>
      <c r="EI179" s="416"/>
      <c r="EJ179" s="417"/>
      <c r="EK179" s="416"/>
      <c r="EL179" s="416">
        <f>SUM(EL180:EL181)</f>
        <v>0</v>
      </c>
      <c r="EM179" s="416"/>
      <c r="EN179" s="416"/>
      <c r="EO179" s="301"/>
    </row>
    <row r="180" spans="4:145" x14ac:dyDescent="0.35">
      <c r="D180" s="301" t="s">
        <v>498</v>
      </c>
      <c r="E180" s="313"/>
      <c r="F180" s="320"/>
      <c r="G180" s="414">
        <v>0</v>
      </c>
      <c r="H180" s="415"/>
      <c r="I180" s="416"/>
      <c r="J180" s="417"/>
      <c r="K180" s="418"/>
      <c r="L180" s="414">
        <v>0</v>
      </c>
      <c r="M180" s="415"/>
      <c r="N180" s="416"/>
      <c r="O180" s="417"/>
      <c r="P180" s="418"/>
      <c r="Q180" s="414">
        <v>0</v>
      </c>
      <c r="R180" s="415"/>
      <c r="S180" s="416"/>
      <c r="T180" s="417"/>
      <c r="U180" s="418"/>
      <c r="V180" s="414">
        <v>0</v>
      </c>
      <c r="W180" s="415"/>
      <c r="X180" s="416"/>
      <c r="Y180" s="417"/>
      <c r="Z180" s="418"/>
      <c r="AA180" s="414">
        <v>0</v>
      </c>
      <c r="AB180" s="415"/>
      <c r="AC180" s="416"/>
      <c r="AD180" s="417"/>
      <c r="AE180" s="418"/>
      <c r="AF180" s="414">
        <v>0</v>
      </c>
      <c r="AG180" s="415"/>
      <c r="AH180" s="416"/>
      <c r="AI180" s="417"/>
      <c r="AJ180" s="418"/>
      <c r="AK180" s="414">
        <v>0</v>
      </c>
      <c r="AL180" s="415"/>
      <c r="AM180" s="416"/>
      <c r="AN180" s="417"/>
      <c r="AO180" s="418"/>
      <c r="AP180" s="414">
        <v>0</v>
      </c>
      <c r="AQ180" s="415"/>
      <c r="AR180" s="416"/>
      <c r="AS180" s="417"/>
      <c r="AT180" s="418"/>
      <c r="AU180" s="414">
        <v>0</v>
      </c>
      <c r="AV180" s="415"/>
      <c r="AW180" s="416"/>
      <c r="AX180" s="417"/>
      <c r="AY180" s="418"/>
      <c r="AZ180" s="414">
        <v>0</v>
      </c>
      <c r="BA180" s="415"/>
      <c r="BB180" s="416"/>
      <c r="BC180" s="417"/>
      <c r="BD180" s="418"/>
      <c r="BE180" s="414">
        <v>0</v>
      </c>
      <c r="BF180" s="415"/>
      <c r="BG180" s="416"/>
      <c r="BH180" s="417"/>
      <c r="BI180" s="418"/>
      <c r="BJ180" s="414">
        <v>0</v>
      </c>
      <c r="BK180" s="415"/>
      <c r="BL180" s="416"/>
      <c r="BM180" s="417"/>
      <c r="BN180" s="418"/>
      <c r="BO180" s="414">
        <v>0</v>
      </c>
      <c r="BP180" s="415"/>
      <c r="BQ180" s="416"/>
      <c r="BR180" s="417"/>
      <c r="BS180" s="418"/>
      <c r="BT180" s="414">
        <f>SUM(L180:BO180)</f>
        <v>0</v>
      </c>
      <c r="BU180" s="415"/>
      <c r="BV180" s="416"/>
      <c r="BW180" s="417"/>
      <c r="BX180" s="418"/>
      <c r="BY180" s="414">
        <v>19933700</v>
      </c>
      <c r="BZ180" s="415"/>
      <c r="CA180" s="416"/>
      <c r="CB180" s="417"/>
      <c r="CC180" s="418"/>
      <c r="CD180" s="414">
        <v>0</v>
      </c>
      <c r="CE180" s="415"/>
      <c r="CF180" s="416"/>
      <c r="CG180" s="417"/>
      <c r="CH180" s="418"/>
      <c r="CI180" s="414">
        <v>0</v>
      </c>
      <c r="CJ180" s="415"/>
      <c r="CK180" s="416"/>
      <c r="CL180" s="417"/>
      <c r="CM180" s="418"/>
      <c r="CN180" s="414">
        <v>0</v>
      </c>
      <c r="CO180" s="415"/>
      <c r="CP180" s="416"/>
      <c r="CQ180" s="417"/>
      <c r="CR180" s="418"/>
      <c r="CS180" s="414">
        <v>0</v>
      </c>
      <c r="CT180" s="415"/>
      <c r="CU180" s="416"/>
      <c r="CV180" s="417"/>
      <c r="CW180" s="418"/>
      <c r="CX180" s="414">
        <v>0</v>
      </c>
      <c r="CY180" s="415"/>
      <c r="CZ180" s="416"/>
      <c r="DA180" s="417"/>
      <c r="DB180" s="418"/>
      <c r="DC180" s="414">
        <v>19933700</v>
      </c>
      <c r="DD180" s="415"/>
      <c r="DE180" s="416"/>
      <c r="DF180" s="417"/>
      <c r="DG180" s="418"/>
      <c r="DH180" s="414">
        <v>0</v>
      </c>
      <c r="DI180" s="415"/>
      <c r="DJ180" s="416"/>
      <c r="DK180" s="417"/>
      <c r="DL180" s="418"/>
      <c r="DM180" s="414">
        <v>0</v>
      </c>
      <c r="DN180" s="415"/>
      <c r="DO180" s="416"/>
      <c r="DP180" s="417"/>
      <c r="DQ180" s="418"/>
      <c r="DR180" s="414">
        <v>0</v>
      </c>
      <c r="DS180" s="415"/>
      <c r="DT180" s="416"/>
      <c r="DU180" s="417"/>
      <c r="DV180" s="418"/>
      <c r="DW180" s="414">
        <v>0</v>
      </c>
      <c r="DX180" s="415"/>
      <c r="DY180" s="416"/>
      <c r="DZ180" s="417"/>
      <c r="EA180" s="418"/>
      <c r="EB180" s="414">
        <v>0</v>
      </c>
      <c r="EC180" s="415"/>
      <c r="ED180" s="416"/>
      <c r="EE180" s="417"/>
      <c r="EF180" s="418"/>
      <c r="EG180" s="414">
        <v>0</v>
      </c>
      <c r="EH180" s="415"/>
      <c r="EI180" s="416"/>
      <c r="EJ180" s="417"/>
      <c r="EK180" s="418"/>
      <c r="EL180" s="414">
        <f t="shared" ref="EL180:EL181" si="9">SUM(CD180)</f>
        <v>0</v>
      </c>
      <c r="EM180" s="415"/>
      <c r="EN180" s="416"/>
      <c r="EO180" s="301"/>
    </row>
    <row r="181" spans="4:145" x14ac:dyDescent="0.35">
      <c r="D181" s="301" t="s">
        <v>499</v>
      </c>
      <c r="E181" s="313"/>
      <c r="F181" s="337"/>
      <c r="G181" s="428">
        <v>0</v>
      </c>
      <c r="H181" s="429"/>
      <c r="I181" s="416"/>
      <c r="J181" s="417"/>
      <c r="K181" s="430"/>
      <c r="L181" s="428">
        <v>0</v>
      </c>
      <c r="M181" s="429"/>
      <c r="N181" s="416"/>
      <c r="O181" s="417"/>
      <c r="P181" s="430"/>
      <c r="Q181" s="428">
        <v>0</v>
      </c>
      <c r="R181" s="429"/>
      <c r="S181" s="416"/>
      <c r="T181" s="417"/>
      <c r="U181" s="430"/>
      <c r="V181" s="428">
        <v>0</v>
      </c>
      <c r="W181" s="429"/>
      <c r="X181" s="416"/>
      <c r="Y181" s="417"/>
      <c r="Z181" s="430"/>
      <c r="AA181" s="428">
        <v>0</v>
      </c>
      <c r="AB181" s="429"/>
      <c r="AC181" s="416"/>
      <c r="AD181" s="417"/>
      <c r="AE181" s="430"/>
      <c r="AF181" s="428">
        <v>0</v>
      </c>
      <c r="AG181" s="429"/>
      <c r="AH181" s="416"/>
      <c r="AI181" s="417"/>
      <c r="AJ181" s="430"/>
      <c r="AK181" s="428">
        <v>0</v>
      </c>
      <c r="AL181" s="429"/>
      <c r="AM181" s="416"/>
      <c r="AN181" s="417"/>
      <c r="AO181" s="430"/>
      <c r="AP181" s="428">
        <v>0</v>
      </c>
      <c r="AQ181" s="429"/>
      <c r="AR181" s="416"/>
      <c r="AS181" s="417"/>
      <c r="AT181" s="430"/>
      <c r="AU181" s="428">
        <v>0</v>
      </c>
      <c r="AV181" s="429"/>
      <c r="AW181" s="416"/>
      <c r="AX181" s="417"/>
      <c r="AY181" s="430"/>
      <c r="AZ181" s="428">
        <v>0</v>
      </c>
      <c r="BA181" s="429"/>
      <c r="BB181" s="416"/>
      <c r="BC181" s="417"/>
      <c r="BD181" s="430"/>
      <c r="BE181" s="428">
        <v>0</v>
      </c>
      <c r="BF181" s="429"/>
      <c r="BG181" s="416"/>
      <c r="BH181" s="417"/>
      <c r="BI181" s="430"/>
      <c r="BJ181" s="428">
        <v>0</v>
      </c>
      <c r="BK181" s="429"/>
      <c r="BL181" s="416"/>
      <c r="BM181" s="417"/>
      <c r="BN181" s="430"/>
      <c r="BO181" s="428">
        <v>0</v>
      </c>
      <c r="BP181" s="429"/>
      <c r="BQ181" s="416"/>
      <c r="BR181" s="417"/>
      <c r="BS181" s="430"/>
      <c r="BT181" s="428">
        <f>SUM(L181:BO181)</f>
        <v>0</v>
      </c>
      <c r="BU181" s="429"/>
      <c r="BV181" s="416"/>
      <c r="BW181" s="417"/>
      <c r="BX181" s="430"/>
      <c r="BY181" s="428">
        <v>14842100</v>
      </c>
      <c r="BZ181" s="429"/>
      <c r="CA181" s="416"/>
      <c r="CB181" s="417"/>
      <c r="CC181" s="430"/>
      <c r="CD181" s="428">
        <v>0</v>
      </c>
      <c r="CE181" s="429"/>
      <c r="CF181" s="416"/>
      <c r="CG181" s="417"/>
      <c r="CH181" s="430"/>
      <c r="CI181" s="428">
        <v>0</v>
      </c>
      <c r="CJ181" s="429"/>
      <c r="CK181" s="416"/>
      <c r="CL181" s="417"/>
      <c r="CM181" s="430"/>
      <c r="CN181" s="428">
        <v>0</v>
      </c>
      <c r="CO181" s="429"/>
      <c r="CP181" s="416"/>
      <c r="CQ181" s="417"/>
      <c r="CR181" s="430"/>
      <c r="CS181" s="428">
        <v>0</v>
      </c>
      <c r="CT181" s="429"/>
      <c r="CU181" s="416"/>
      <c r="CV181" s="417"/>
      <c r="CW181" s="430"/>
      <c r="CX181" s="428">
        <v>0</v>
      </c>
      <c r="CY181" s="429"/>
      <c r="CZ181" s="416"/>
      <c r="DA181" s="417"/>
      <c r="DB181" s="430"/>
      <c r="DC181" s="428">
        <v>14842100</v>
      </c>
      <c r="DD181" s="429"/>
      <c r="DE181" s="416"/>
      <c r="DF181" s="417"/>
      <c r="DG181" s="430"/>
      <c r="DH181" s="428">
        <v>0</v>
      </c>
      <c r="DI181" s="429"/>
      <c r="DJ181" s="416"/>
      <c r="DK181" s="417"/>
      <c r="DL181" s="430"/>
      <c r="DM181" s="428">
        <v>0</v>
      </c>
      <c r="DN181" s="429"/>
      <c r="DO181" s="416"/>
      <c r="DP181" s="417"/>
      <c r="DQ181" s="430"/>
      <c r="DR181" s="428">
        <v>0</v>
      </c>
      <c r="DS181" s="429"/>
      <c r="DT181" s="416"/>
      <c r="DU181" s="417"/>
      <c r="DV181" s="430"/>
      <c r="DW181" s="428">
        <v>0</v>
      </c>
      <c r="DX181" s="429"/>
      <c r="DY181" s="416"/>
      <c r="DZ181" s="417"/>
      <c r="EA181" s="430"/>
      <c r="EB181" s="428">
        <v>0</v>
      </c>
      <c r="EC181" s="429"/>
      <c r="ED181" s="416"/>
      <c r="EE181" s="417"/>
      <c r="EF181" s="430"/>
      <c r="EG181" s="428">
        <v>0</v>
      </c>
      <c r="EH181" s="429"/>
      <c r="EI181" s="416"/>
      <c r="EJ181" s="417"/>
      <c r="EK181" s="430"/>
      <c r="EL181" s="428">
        <f t="shared" si="9"/>
        <v>0</v>
      </c>
      <c r="EM181" s="429"/>
      <c r="EN181" s="416"/>
      <c r="EO181" s="301"/>
    </row>
    <row r="182" spans="4:145" x14ac:dyDescent="0.35">
      <c r="D182" s="301"/>
      <c r="E182" s="313"/>
      <c r="G182" s="416"/>
      <c r="H182" s="416"/>
      <c r="I182" s="416"/>
      <c r="J182" s="417"/>
      <c r="K182" s="416"/>
      <c r="L182" s="416"/>
      <c r="M182" s="416"/>
      <c r="N182" s="416"/>
      <c r="O182" s="417"/>
      <c r="P182" s="416"/>
      <c r="Q182" s="416"/>
      <c r="R182" s="416"/>
      <c r="S182" s="416"/>
      <c r="T182" s="417"/>
      <c r="U182" s="416"/>
      <c r="V182" s="416"/>
      <c r="W182" s="416"/>
      <c r="X182" s="416"/>
      <c r="Y182" s="417"/>
      <c r="Z182" s="416"/>
      <c r="AA182" s="416"/>
      <c r="AB182" s="416"/>
      <c r="AC182" s="416"/>
      <c r="AD182" s="417"/>
      <c r="AE182" s="416"/>
      <c r="AF182" s="416"/>
      <c r="AG182" s="416"/>
      <c r="AH182" s="416"/>
      <c r="AI182" s="417"/>
      <c r="AJ182" s="416"/>
      <c r="AK182" s="416"/>
      <c r="AL182" s="416"/>
      <c r="AM182" s="416"/>
      <c r="AN182" s="417"/>
      <c r="AO182" s="416"/>
      <c r="AP182" s="416"/>
      <c r="AQ182" s="416"/>
      <c r="AR182" s="416"/>
      <c r="AS182" s="417"/>
      <c r="AT182" s="416"/>
      <c r="AU182" s="416"/>
      <c r="AV182" s="416"/>
      <c r="AW182" s="416"/>
      <c r="AX182" s="417"/>
      <c r="AY182" s="416"/>
      <c r="AZ182" s="416"/>
      <c r="BA182" s="416"/>
      <c r="BB182" s="416"/>
      <c r="BC182" s="417"/>
      <c r="BD182" s="416"/>
      <c r="BE182" s="416"/>
      <c r="BF182" s="416"/>
      <c r="BG182" s="416"/>
      <c r="BH182" s="417"/>
      <c r="BI182" s="416"/>
      <c r="BJ182" s="416"/>
      <c r="BK182" s="416"/>
      <c r="BL182" s="416"/>
      <c r="BM182" s="417"/>
      <c r="BN182" s="416"/>
      <c r="BO182" s="416"/>
      <c r="BP182" s="416"/>
      <c r="BQ182" s="416"/>
      <c r="BR182" s="417"/>
      <c r="BS182" s="416"/>
      <c r="BT182" s="416"/>
      <c r="BU182" s="416"/>
      <c r="BV182" s="416"/>
      <c r="BW182" s="417"/>
      <c r="BX182" s="416"/>
      <c r="BY182" s="416"/>
      <c r="BZ182" s="416"/>
      <c r="CA182" s="416"/>
      <c r="CB182" s="417"/>
      <c r="CC182" s="416"/>
      <c r="CD182" s="416"/>
      <c r="CE182" s="416"/>
      <c r="CF182" s="416"/>
      <c r="CG182" s="417"/>
      <c r="CH182" s="416"/>
      <c r="CI182" s="416"/>
      <c r="CJ182" s="416"/>
      <c r="CK182" s="416"/>
      <c r="CL182" s="417"/>
      <c r="CM182" s="416"/>
      <c r="CN182" s="416"/>
      <c r="CO182" s="416"/>
      <c r="CP182" s="416"/>
      <c r="CQ182" s="417"/>
      <c r="CR182" s="416"/>
      <c r="CS182" s="416"/>
      <c r="CT182" s="416"/>
      <c r="CU182" s="416"/>
      <c r="CV182" s="417"/>
      <c r="CW182" s="416"/>
      <c r="CX182" s="416"/>
      <c r="CY182" s="416"/>
      <c r="CZ182" s="416"/>
      <c r="DA182" s="417"/>
      <c r="DB182" s="416"/>
      <c r="DC182" s="416"/>
      <c r="DD182" s="416"/>
      <c r="DE182" s="416"/>
      <c r="DF182" s="417"/>
      <c r="DG182" s="416"/>
      <c r="DH182" s="416"/>
      <c r="DI182" s="416"/>
      <c r="DJ182" s="416"/>
      <c r="DK182" s="417"/>
      <c r="DL182" s="416"/>
      <c r="DM182" s="416"/>
      <c r="DN182" s="416"/>
      <c r="DO182" s="416"/>
      <c r="DP182" s="417"/>
      <c r="DQ182" s="416"/>
      <c r="DR182" s="416"/>
      <c r="DS182" s="416"/>
      <c r="DT182" s="416"/>
      <c r="DU182" s="417"/>
      <c r="DV182" s="416"/>
      <c r="DW182" s="416"/>
      <c r="DX182" s="416"/>
      <c r="DY182" s="416"/>
      <c r="DZ182" s="417"/>
      <c r="EA182" s="416"/>
      <c r="EB182" s="416"/>
      <c r="EC182" s="416"/>
      <c r="ED182" s="416"/>
      <c r="EE182" s="417"/>
      <c r="EF182" s="416"/>
      <c r="EG182" s="416"/>
      <c r="EH182" s="416"/>
      <c r="EI182" s="416"/>
      <c r="EJ182" s="417"/>
      <c r="EK182" s="416"/>
      <c r="EL182" s="416"/>
      <c r="EM182" s="416"/>
      <c r="EN182" s="416"/>
      <c r="EO182" s="301"/>
    </row>
    <row r="183" spans="4:145" x14ac:dyDescent="0.35">
      <c r="D183" s="301" t="s">
        <v>502</v>
      </c>
      <c r="E183" s="313"/>
      <c r="G183" s="416">
        <f>SUM(G184:G185)</f>
        <v>9704514</v>
      </c>
      <c r="H183" s="416"/>
      <c r="I183" s="416"/>
      <c r="J183" s="417"/>
      <c r="K183" s="416"/>
      <c r="L183" s="416">
        <f>SUM(L184:L185)</f>
        <v>0</v>
      </c>
      <c r="M183" s="416"/>
      <c r="N183" s="416"/>
      <c r="O183" s="417"/>
      <c r="P183" s="416"/>
      <c r="Q183" s="416">
        <f>SUM(Q184:Q185)</f>
        <v>0</v>
      </c>
      <c r="R183" s="416"/>
      <c r="S183" s="416"/>
      <c r="T183" s="417"/>
      <c r="U183" s="416"/>
      <c r="V183" s="416">
        <f>SUM(V184:V185)</f>
        <v>0</v>
      </c>
      <c r="W183" s="416"/>
      <c r="X183" s="416"/>
      <c r="Y183" s="417"/>
      <c r="Z183" s="416"/>
      <c r="AA183" s="416">
        <f>SUM(AA184:AA185)</f>
        <v>0</v>
      </c>
      <c r="AB183" s="416"/>
      <c r="AC183" s="416"/>
      <c r="AD183" s="417"/>
      <c r="AE183" s="416"/>
      <c r="AF183" s="416">
        <f>SUM(AF184:AF185)</f>
        <v>0</v>
      </c>
      <c r="AG183" s="416"/>
      <c r="AH183" s="416"/>
      <c r="AI183" s="417"/>
      <c r="AJ183" s="416"/>
      <c r="AK183" s="416">
        <f>SUM(AK184:AK185)</f>
        <v>0</v>
      </c>
      <c r="AL183" s="416"/>
      <c r="AM183" s="416"/>
      <c r="AN183" s="417"/>
      <c r="AO183" s="416"/>
      <c r="AP183" s="416">
        <f>SUM(AP184:AP185)</f>
        <v>0</v>
      </c>
      <c r="AQ183" s="416"/>
      <c r="AR183" s="416"/>
      <c r="AS183" s="417"/>
      <c r="AT183" s="416"/>
      <c r="AU183" s="416">
        <f>SUM(AU184:AU185)</f>
        <v>0</v>
      </c>
      <c r="AV183" s="416"/>
      <c r="AW183" s="416"/>
      <c r="AX183" s="417"/>
      <c r="AY183" s="416"/>
      <c r="AZ183" s="416">
        <f>SUM(AZ184:AZ185)</f>
        <v>0</v>
      </c>
      <c r="BA183" s="416"/>
      <c r="BB183" s="416"/>
      <c r="BC183" s="417"/>
      <c r="BD183" s="416"/>
      <c r="BE183" s="416">
        <f>SUM(BE184:BE185)</f>
        <v>0</v>
      </c>
      <c r="BF183" s="416"/>
      <c r="BG183" s="416"/>
      <c r="BH183" s="417"/>
      <c r="BI183" s="416"/>
      <c r="BJ183" s="416">
        <f>SUM(BJ184:BJ185)</f>
        <v>0</v>
      </c>
      <c r="BK183" s="416"/>
      <c r="BL183" s="416"/>
      <c r="BM183" s="417"/>
      <c r="BN183" s="416"/>
      <c r="BO183" s="416">
        <f>SUM(BO184:BO185)</f>
        <v>0</v>
      </c>
      <c r="BP183" s="416"/>
      <c r="BQ183" s="416"/>
      <c r="BR183" s="417"/>
      <c r="BS183" s="416"/>
      <c r="BT183" s="416">
        <f>SUM(BT184:BT185)</f>
        <v>0</v>
      </c>
      <c r="BU183" s="416"/>
      <c r="BV183" s="416"/>
      <c r="BW183" s="417"/>
      <c r="BX183" s="416"/>
      <c r="BY183" s="416">
        <f>SUM(BY184:BY185)</f>
        <v>0</v>
      </c>
      <c r="BZ183" s="416"/>
      <c r="CA183" s="416"/>
      <c r="CB183" s="417"/>
      <c r="CC183" s="416"/>
      <c r="CD183" s="416">
        <f>SUM(CD184:CD185)</f>
        <v>0</v>
      </c>
      <c r="CE183" s="416"/>
      <c r="CF183" s="416"/>
      <c r="CG183" s="417"/>
      <c r="CH183" s="416"/>
      <c r="CI183" s="416">
        <f>SUM(CI184:CI185)</f>
        <v>0</v>
      </c>
      <c r="CJ183" s="416"/>
      <c r="CK183" s="416"/>
      <c r="CL183" s="417"/>
      <c r="CM183" s="416"/>
      <c r="CN183" s="416">
        <f>SUM(CN184:CN185)</f>
        <v>0</v>
      </c>
      <c r="CO183" s="416"/>
      <c r="CP183" s="416"/>
      <c r="CQ183" s="417"/>
      <c r="CR183" s="416"/>
      <c r="CS183" s="416">
        <f>SUM(CS184:CS185)</f>
        <v>0</v>
      </c>
      <c r="CT183" s="416"/>
      <c r="CU183" s="416"/>
      <c r="CV183" s="417"/>
      <c r="CW183" s="416"/>
      <c r="CX183" s="416">
        <f>SUM(CX184:CX185)</f>
        <v>0</v>
      </c>
      <c r="CY183" s="416"/>
      <c r="CZ183" s="416"/>
      <c r="DA183" s="417"/>
      <c r="DB183" s="416"/>
      <c r="DC183" s="416">
        <f>SUM(DC184:DC185)</f>
        <v>0</v>
      </c>
      <c r="DD183" s="416"/>
      <c r="DE183" s="416"/>
      <c r="DF183" s="417"/>
      <c r="DG183" s="416"/>
      <c r="DH183" s="416">
        <f>SUM(DH184:DH185)</f>
        <v>0</v>
      </c>
      <c r="DI183" s="416"/>
      <c r="DJ183" s="416"/>
      <c r="DK183" s="417"/>
      <c r="DL183" s="416"/>
      <c r="DM183" s="416">
        <f>SUM(DM184:DM185)</f>
        <v>0</v>
      </c>
      <c r="DN183" s="416"/>
      <c r="DO183" s="416"/>
      <c r="DP183" s="417"/>
      <c r="DQ183" s="416"/>
      <c r="DR183" s="416">
        <f>SUM(DR184:DR185)</f>
        <v>0</v>
      </c>
      <c r="DS183" s="416"/>
      <c r="DT183" s="416"/>
      <c r="DU183" s="417"/>
      <c r="DV183" s="416"/>
      <c r="DW183" s="416">
        <f>SUM(DW184:DW185)</f>
        <v>0</v>
      </c>
      <c r="DX183" s="416"/>
      <c r="DY183" s="416"/>
      <c r="DZ183" s="417"/>
      <c r="EA183" s="416"/>
      <c r="EB183" s="416">
        <f>SUM(EB184:EB185)</f>
        <v>0</v>
      </c>
      <c r="EC183" s="416"/>
      <c r="ED183" s="416"/>
      <c r="EE183" s="417"/>
      <c r="EF183" s="416"/>
      <c r="EG183" s="416">
        <f>SUM(EG184:EG185)</f>
        <v>0</v>
      </c>
      <c r="EH183" s="416"/>
      <c r="EI183" s="416"/>
      <c r="EJ183" s="417"/>
      <c r="EK183" s="416"/>
      <c r="EL183" s="416">
        <f>SUM(EL184:EL185)</f>
        <v>0</v>
      </c>
      <c r="EM183" s="416"/>
      <c r="EN183" s="416"/>
      <c r="EO183" s="301"/>
    </row>
    <row r="184" spans="4:145" x14ac:dyDescent="0.35">
      <c r="D184" s="301" t="s">
        <v>498</v>
      </c>
      <c r="E184" s="313"/>
      <c r="F184" s="320"/>
      <c r="G184" s="414">
        <v>7076109</v>
      </c>
      <c r="H184" s="415"/>
      <c r="I184" s="416"/>
      <c r="J184" s="417"/>
      <c r="K184" s="320"/>
      <c r="L184" s="414">
        <v>0</v>
      </c>
      <c r="M184" s="415"/>
      <c r="N184" s="416"/>
      <c r="O184" s="417"/>
      <c r="P184" s="320"/>
      <c r="Q184" s="414">
        <v>0</v>
      </c>
      <c r="R184" s="415"/>
      <c r="S184" s="416"/>
      <c r="T184" s="417"/>
      <c r="U184" s="320"/>
      <c r="V184" s="414">
        <v>0</v>
      </c>
      <c r="W184" s="415"/>
      <c r="X184" s="416"/>
      <c r="Y184" s="417"/>
      <c r="Z184" s="320"/>
      <c r="AA184" s="414">
        <v>0</v>
      </c>
      <c r="AB184" s="415"/>
      <c r="AC184" s="416"/>
      <c r="AD184" s="417"/>
      <c r="AE184" s="320"/>
      <c r="AF184" s="414">
        <v>0</v>
      </c>
      <c r="AG184" s="415"/>
      <c r="AH184" s="416"/>
      <c r="AI184" s="417"/>
      <c r="AJ184" s="320"/>
      <c r="AK184" s="414">
        <v>0</v>
      </c>
      <c r="AL184" s="415"/>
      <c r="AM184" s="416"/>
      <c r="AN184" s="417"/>
      <c r="AO184" s="320"/>
      <c r="AP184" s="414">
        <v>0</v>
      </c>
      <c r="AQ184" s="415"/>
      <c r="AR184" s="416"/>
      <c r="AS184" s="417"/>
      <c r="AT184" s="320"/>
      <c r="AU184" s="414">
        <v>0</v>
      </c>
      <c r="AV184" s="415"/>
      <c r="AW184" s="416"/>
      <c r="AX184" s="417"/>
      <c r="AY184" s="320"/>
      <c r="AZ184" s="414">
        <v>0</v>
      </c>
      <c r="BA184" s="415"/>
      <c r="BB184" s="416"/>
      <c r="BC184" s="417"/>
      <c r="BD184" s="320"/>
      <c r="BE184" s="414">
        <v>0</v>
      </c>
      <c r="BF184" s="415"/>
      <c r="BG184" s="416"/>
      <c r="BH184" s="417"/>
      <c r="BI184" s="320"/>
      <c r="BJ184" s="414">
        <v>0</v>
      </c>
      <c r="BK184" s="415"/>
      <c r="BL184" s="416"/>
      <c r="BM184" s="417"/>
      <c r="BN184" s="320"/>
      <c r="BO184" s="414">
        <v>0</v>
      </c>
      <c r="BP184" s="415"/>
      <c r="BQ184" s="416"/>
      <c r="BR184" s="417"/>
      <c r="BS184" s="320"/>
      <c r="BT184" s="414">
        <f>SUM(L184:BO184)</f>
        <v>0</v>
      </c>
      <c r="BU184" s="415"/>
      <c r="BV184" s="416"/>
      <c r="BW184" s="417"/>
      <c r="BX184" s="320"/>
      <c r="BY184" s="414">
        <v>0</v>
      </c>
      <c r="BZ184" s="415"/>
      <c r="CA184" s="416"/>
      <c r="CB184" s="417"/>
      <c r="CC184" s="320"/>
      <c r="CD184" s="414">
        <v>0</v>
      </c>
      <c r="CE184" s="415"/>
      <c r="CF184" s="416"/>
      <c r="CG184" s="417"/>
      <c r="CH184" s="320"/>
      <c r="CI184" s="414">
        <v>0</v>
      </c>
      <c r="CJ184" s="415"/>
      <c r="CK184" s="416"/>
      <c r="CL184" s="417"/>
      <c r="CM184" s="320"/>
      <c r="CN184" s="414">
        <v>0</v>
      </c>
      <c r="CO184" s="415"/>
      <c r="CP184" s="416"/>
      <c r="CQ184" s="417"/>
      <c r="CR184" s="320"/>
      <c r="CS184" s="414">
        <v>0</v>
      </c>
      <c r="CT184" s="415"/>
      <c r="CU184" s="416"/>
      <c r="CV184" s="417"/>
      <c r="CW184" s="320"/>
      <c r="CX184" s="414">
        <v>0</v>
      </c>
      <c r="CY184" s="415"/>
      <c r="CZ184" s="416"/>
      <c r="DA184" s="417"/>
      <c r="DB184" s="320"/>
      <c r="DC184" s="414">
        <v>0</v>
      </c>
      <c r="DD184" s="415"/>
      <c r="DE184" s="416"/>
      <c r="DF184" s="417"/>
      <c r="DG184" s="320"/>
      <c r="DH184" s="414">
        <v>0</v>
      </c>
      <c r="DI184" s="415"/>
      <c r="DJ184" s="416"/>
      <c r="DK184" s="417"/>
      <c r="DL184" s="320"/>
      <c r="DM184" s="414">
        <v>0</v>
      </c>
      <c r="DN184" s="415"/>
      <c r="DO184" s="416"/>
      <c r="DP184" s="417"/>
      <c r="DQ184" s="320"/>
      <c r="DR184" s="414">
        <v>0</v>
      </c>
      <c r="DS184" s="415"/>
      <c r="DT184" s="416"/>
      <c r="DU184" s="417"/>
      <c r="DV184" s="320"/>
      <c r="DW184" s="414">
        <v>0</v>
      </c>
      <c r="DX184" s="415"/>
      <c r="DY184" s="416"/>
      <c r="DZ184" s="417"/>
      <c r="EA184" s="320"/>
      <c r="EB184" s="414">
        <v>0</v>
      </c>
      <c r="EC184" s="415"/>
      <c r="ED184" s="416"/>
      <c r="EE184" s="417"/>
      <c r="EF184" s="320"/>
      <c r="EG184" s="414">
        <v>0</v>
      </c>
      <c r="EH184" s="415"/>
      <c r="EI184" s="416"/>
      <c r="EJ184" s="417"/>
      <c r="EK184" s="320"/>
      <c r="EL184" s="414">
        <f t="shared" ref="EL184:EL185" si="10">SUM(CD184)</f>
        <v>0</v>
      </c>
      <c r="EM184" s="415"/>
      <c r="EN184" s="416"/>
      <c r="EO184" s="301"/>
    </row>
    <row r="185" spans="4:145" x14ac:dyDescent="0.35">
      <c r="D185" s="301" t="s">
        <v>499</v>
      </c>
      <c r="E185" s="313"/>
      <c r="F185" s="337"/>
      <c r="G185" s="428">
        <v>2628405</v>
      </c>
      <c r="H185" s="429"/>
      <c r="I185" s="416"/>
      <c r="J185" s="417"/>
      <c r="K185" s="337"/>
      <c r="L185" s="428">
        <v>0</v>
      </c>
      <c r="M185" s="429"/>
      <c r="N185" s="416"/>
      <c r="O185" s="417"/>
      <c r="P185" s="337"/>
      <c r="Q185" s="428">
        <v>0</v>
      </c>
      <c r="R185" s="429"/>
      <c r="S185" s="416"/>
      <c r="T185" s="417"/>
      <c r="U185" s="337"/>
      <c r="V185" s="428">
        <v>0</v>
      </c>
      <c r="W185" s="429"/>
      <c r="X185" s="416"/>
      <c r="Y185" s="417"/>
      <c r="Z185" s="337"/>
      <c r="AA185" s="428">
        <v>0</v>
      </c>
      <c r="AB185" s="429"/>
      <c r="AC185" s="416"/>
      <c r="AD185" s="417"/>
      <c r="AE185" s="337"/>
      <c r="AF185" s="428">
        <v>0</v>
      </c>
      <c r="AG185" s="429"/>
      <c r="AH185" s="416"/>
      <c r="AI185" s="417"/>
      <c r="AJ185" s="337"/>
      <c r="AK185" s="428">
        <v>0</v>
      </c>
      <c r="AL185" s="429"/>
      <c r="AM185" s="416"/>
      <c r="AN185" s="417"/>
      <c r="AO185" s="337"/>
      <c r="AP185" s="428">
        <v>0</v>
      </c>
      <c r="AQ185" s="429"/>
      <c r="AR185" s="416"/>
      <c r="AS185" s="417"/>
      <c r="AT185" s="337"/>
      <c r="AU185" s="428">
        <v>0</v>
      </c>
      <c r="AV185" s="429"/>
      <c r="AW185" s="416"/>
      <c r="AX185" s="417"/>
      <c r="AY185" s="337"/>
      <c r="AZ185" s="428">
        <v>0</v>
      </c>
      <c r="BA185" s="429"/>
      <c r="BB185" s="416"/>
      <c r="BC185" s="417"/>
      <c r="BD185" s="337"/>
      <c r="BE185" s="428">
        <v>0</v>
      </c>
      <c r="BF185" s="429"/>
      <c r="BG185" s="416"/>
      <c r="BH185" s="417"/>
      <c r="BI185" s="337"/>
      <c r="BJ185" s="428">
        <v>0</v>
      </c>
      <c r="BK185" s="429"/>
      <c r="BL185" s="416"/>
      <c r="BM185" s="417"/>
      <c r="BN185" s="337"/>
      <c r="BO185" s="428">
        <v>0</v>
      </c>
      <c r="BP185" s="429"/>
      <c r="BQ185" s="416"/>
      <c r="BR185" s="417"/>
      <c r="BS185" s="337"/>
      <c r="BT185" s="428">
        <f>SUM(L185:BO185)</f>
        <v>0</v>
      </c>
      <c r="BU185" s="429"/>
      <c r="BV185" s="416"/>
      <c r="BW185" s="417"/>
      <c r="BX185" s="337"/>
      <c r="BY185" s="428">
        <v>0</v>
      </c>
      <c r="BZ185" s="429"/>
      <c r="CA185" s="416"/>
      <c r="CB185" s="417"/>
      <c r="CC185" s="337"/>
      <c r="CD185" s="428">
        <v>0</v>
      </c>
      <c r="CE185" s="429"/>
      <c r="CF185" s="416"/>
      <c r="CG185" s="417"/>
      <c r="CH185" s="337"/>
      <c r="CI185" s="428">
        <v>0</v>
      </c>
      <c r="CJ185" s="429"/>
      <c r="CK185" s="416"/>
      <c r="CL185" s="417"/>
      <c r="CM185" s="337"/>
      <c r="CN185" s="428">
        <v>0</v>
      </c>
      <c r="CO185" s="429"/>
      <c r="CP185" s="416"/>
      <c r="CQ185" s="417"/>
      <c r="CR185" s="337"/>
      <c r="CS185" s="428">
        <v>0</v>
      </c>
      <c r="CT185" s="429"/>
      <c r="CU185" s="416"/>
      <c r="CV185" s="417"/>
      <c r="CW185" s="337"/>
      <c r="CX185" s="428">
        <v>0</v>
      </c>
      <c r="CY185" s="429"/>
      <c r="CZ185" s="416"/>
      <c r="DA185" s="417"/>
      <c r="DB185" s="337"/>
      <c r="DC185" s="428">
        <v>0</v>
      </c>
      <c r="DD185" s="429"/>
      <c r="DE185" s="416"/>
      <c r="DF185" s="417"/>
      <c r="DG185" s="337"/>
      <c r="DH185" s="428">
        <v>0</v>
      </c>
      <c r="DI185" s="429"/>
      <c r="DJ185" s="416"/>
      <c r="DK185" s="417"/>
      <c r="DL185" s="337"/>
      <c r="DM185" s="428">
        <v>0</v>
      </c>
      <c r="DN185" s="429"/>
      <c r="DO185" s="416"/>
      <c r="DP185" s="417"/>
      <c r="DQ185" s="337"/>
      <c r="DR185" s="428">
        <v>0</v>
      </c>
      <c r="DS185" s="429"/>
      <c r="DT185" s="416"/>
      <c r="DU185" s="417"/>
      <c r="DV185" s="337"/>
      <c r="DW185" s="428">
        <v>0</v>
      </c>
      <c r="DX185" s="429"/>
      <c r="DY185" s="416"/>
      <c r="DZ185" s="417"/>
      <c r="EA185" s="337"/>
      <c r="EB185" s="428">
        <v>0</v>
      </c>
      <c r="EC185" s="429"/>
      <c r="ED185" s="416"/>
      <c r="EE185" s="417"/>
      <c r="EF185" s="337"/>
      <c r="EG185" s="428">
        <v>0</v>
      </c>
      <c r="EH185" s="429"/>
      <c r="EI185" s="416"/>
      <c r="EJ185" s="417"/>
      <c r="EK185" s="337"/>
      <c r="EL185" s="428">
        <f t="shared" si="10"/>
        <v>0</v>
      </c>
      <c r="EM185" s="429"/>
      <c r="EN185" s="416"/>
      <c r="EO185" s="301"/>
    </row>
    <row r="186" spans="4:145" x14ac:dyDescent="0.35">
      <c r="D186" s="301"/>
      <c r="E186" s="313"/>
      <c r="G186" s="416"/>
      <c r="H186" s="416"/>
      <c r="I186" s="416"/>
      <c r="J186" s="417"/>
      <c r="K186" s="416"/>
      <c r="L186" s="416"/>
      <c r="M186" s="416"/>
      <c r="N186" s="416"/>
      <c r="O186" s="417"/>
      <c r="P186" s="416"/>
      <c r="Q186" s="416"/>
      <c r="R186" s="416"/>
      <c r="S186" s="416"/>
      <c r="T186" s="417"/>
      <c r="U186" s="416"/>
      <c r="V186" s="416"/>
      <c r="W186" s="416"/>
      <c r="X186" s="416"/>
      <c r="Y186" s="417"/>
      <c r="Z186" s="416"/>
      <c r="AA186" s="416"/>
      <c r="AB186" s="416"/>
      <c r="AC186" s="416"/>
      <c r="AD186" s="417"/>
      <c r="AE186" s="416"/>
      <c r="AF186" s="416"/>
      <c r="AG186" s="416"/>
      <c r="AH186" s="416"/>
      <c r="AI186" s="417"/>
      <c r="AJ186" s="416"/>
      <c r="AK186" s="416"/>
      <c r="AL186" s="416"/>
      <c r="AM186" s="416"/>
      <c r="AN186" s="417"/>
      <c r="AO186" s="416"/>
      <c r="AP186" s="416"/>
      <c r="AQ186" s="416"/>
      <c r="AR186" s="416"/>
      <c r="AS186" s="417"/>
      <c r="AT186" s="416"/>
      <c r="AU186" s="416"/>
      <c r="AV186" s="416"/>
      <c r="AW186" s="416"/>
      <c r="AX186" s="417"/>
      <c r="AY186" s="416"/>
      <c r="AZ186" s="416"/>
      <c r="BA186" s="416"/>
      <c r="BB186" s="416"/>
      <c r="BC186" s="417"/>
      <c r="BD186" s="416"/>
      <c r="BE186" s="416"/>
      <c r="BF186" s="416"/>
      <c r="BG186" s="416"/>
      <c r="BH186" s="417"/>
      <c r="BI186" s="416"/>
      <c r="BJ186" s="416"/>
      <c r="BK186" s="416"/>
      <c r="BL186" s="416"/>
      <c r="BM186" s="417"/>
      <c r="BN186" s="416"/>
      <c r="BO186" s="416"/>
      <c r="BP186" s="416"/>
      <c r="BQ186" s="416"/>
      <c r="BR186" s="417"/>
      <c r="BS186" s="416"/>
      <c r="BT186" s="416"/>
      <c r="BU186" s="416"/>
      <c r="BV186" s="416"/>
      <c r="BW186" s="417"/>
      <c r="BX186" s="416"/>
      <c r="BY186" s="416"/>
      <c r="BZ186" s="416"/>
      <c r="CA186" s="416"/>
      <c r="CB186" s="417"/>
      <c r="CC186" s="416"/>
      <c r="CD186" s="416"/>
      <c r="CE186" s="416"/>
      <c r="CF186" s="416"/>
      <c r="CG186" s="417"/>
      <c r="CH186" s="416"/>
      <c r="CI186" s="416"/>
      <c r="CJ186" s="416"/>
      <c r="CK186" s="416"/>
      <c r="CL186" s="417"/>
      <c r="CM186" s="416"/>
      <c r="CN186" s="416"/>
      <c r="CO186" s="416"/>
      <c r="CP186" s="416"/>
      <c r="CQ186" s="417"/>
      <c r="CR186" s="416"/>
      <c r="CS186" s="416"/>
      <c r="CT186" s="416"/>
      <c r="CU186" s="416"/>
      <c r="CV186" s="417"/>
      <c r="CW186" s="416"/>
      <c r="CX186" s="416"/>
      <c r="CY186" s="416"/>
      <c r="CZ186" s="416"/>
      <c r="DA186" s="417"/>
      <c r="DB186" s="416"/>
      <c r="DC186" s="416"/>
      <c r="DD186" s="416"/>
      <c r="DE186" s="416"/>
      <c r="DF186" s="417"/>
      <c r="DG186" s="416"/>
      <c r="DH186" s="416"/>
      <c r="DI186" s="416"/>
      <c r="DJ186" s="416"/>
      <c r="DK186" s="417"/>
      <c r="DL186" s="416"/>
      <c r="DM186" s="416"/>
      <c r="DN186" s="416"/>
      <c r="DO186" s="416"/>
      <c r="DP186" s="417"/>
      <c r="DQ186" s="416"/>
      <c r="DR186" s="416"/>
      <c r="DS186" s="416"/>
      <c r="DT186" s="416"/>
      <c r="DU186" s="417"/>
      <c r="DV186" s="416"/>
      <c r="DW186" s="416"/>
      <c r="DX186" s="416"/>
      <c r="DY186" s="416"/>
      <c r="DZ186" s="417"/>
      <c r="EA186" s="416"/>
      <c r="EB186" s="416"/>
      <c r="EC186" s="416"/>
      <c r="ED186" s="416"/>
      <c r="EE186" s="417"/>
      <c r="EF186" s="416"/>
      <c r="EG186" s="416"/>
      <c r="EH186" s="416"/>
      <c r="EI186" s="416"/>
      <c r="EJ186" s="417"/>
      <c r="EK186" s="416"/>
      <c r="EL186" s="416"/>
      <c r="EM186" s="416"/>
      <c r="EN186" s="416"/>
      <c r="EO186" s="301"/>
    </row>
    <row r="187" spans="4:145" x14ac:dyDescent="0.35">
      <c r="D187" s="301" t="s">
        <v>503</v>
      </c>
      <c r="E187" s="313"/>
      <c r="G187" s="416">
        <f>SUM(G188:G189)</f>
        <v>20966739</v>
      </c>
      <c r="H187" s="416"/>
      <c r="I187" s="416"/>
      <c r="J187" s="417"/>
      <c r="K187" s="416"/>
      <c r="L187" s="416">
        <f>SUM(L188:L189)</f>
        <v>20618750</v>
      </c>
      <c r="M187" s="416"/>
      <c r="N187" s="416"/>
      <c r="O187" s="417"/>
      <c r="P187" s="416"/>
      <c r="Q187" s="416">
        <f>SUM(Q188:Q189)</f>
        <v>0</v>
      </c>
      <c r="R187" s="416"/>
      <c r="S187" s="416"/>
      <c r="T187" s="417"/>
      <c r="U187" s="416"/>
      <c r="V187" s="416">
        <f>SUM(V188:V189)</f>
        <v>0</v>
      </c>
      <c r="W187" s="416"/>
      <c r="X187" s="416"/>
      <c r="Y187" s="417"/>
      <c r="Z187" s="416"/>
      <c r="AA187" s="416">
        <f>SUM(AA188:AA189)</f>
        <v>0</v>
      </c>
      <c r="AB187" s="416"/>
      <c r="AC187" s="416"/>
      <c r="AD187" s="417"/>
      <c r="AE187" s="416"/>
      <c r="AF187" s="416">
        <f>SUM(AF188:AF189)</f>
        <v>0</v>
      </c>
      <c r="AG187" s="416"/>
      <c r="AH187" s="416"/>
      <c r="AI187" s="417"/>
      <c r="AJ187" s="416"/>
      <c r="AK187" s="416">
        <f>SUM(AK188:AK189)</f>
        <v>0</v>
      </c>
      <c r="AL187" s="416"/>
      <c r="AM187" s="416"/>
      <c r="AN187" s="417"/>
      <c r="AO187" s="416"/>
      <c r="AP187" s="416">
        <f>SUM(AP188:AP189)</f>
        <v>0</v>
      </c>
      <c r="AQ187" s="416"/>
      <c r="AR187" s="416"/>
      <c r="AS187" s="417"/>
      <c r="AT187" s="416"/>
      <c r="AU187" s="416">
        <f>SUM(AU188:AU189)</f>
        <v>0</v>
      </c>
      <c r="AV187" s="416"/>
      <c r="AW187" s="416"/>
      <c r="AX187" s="417"/>
      <c r="AY187" s="416"/>
      <c r="AZ187" s="416">
        <f>SUM(AZ188:AZ189)</f>
        <v>0</v>
      </c>
      <c r="BA187" s="416"/>
      <c r="BB187" s="416"/>
      <c r="BC187" s="417"/>
      <c r="BD187" s="416"/>
      <c r="BE187" s="416">
        <f>SUM(BE188:BE189)</f>
        <v>0</v>
      </c>
      <c r="BF187" s="416"/>
      <c r="BG187" s="416"/>
      <c r="BH187" s="417"/>
      <c r="BI187" s="416"/>
      <c r="BJ187" s="416">
        <f>SUM(BJ188:BJ189)</f>
        <v>0</v>
      </c>
      <c r="BK187" s="416"/>
      <c r="BL187" s="416"/>
      <c r="BM187" s="417"/>
      <c r="BN187" s="416"/>
      <c r="BO187" s="416">
        <f>SUM(BO188:BO189)</f>
        <v>0</v>
      </c>
      <c r="BP187" s="416"/>
      <c r="BQ187" s="416"/>
      <c r="BR187" s="417"/>
      <c r="BS187" s="416"/>
      <c r="BT187" s="416">
        <f>SUM(BT188:BT189)</f>
        <v>20618750</v>
      </c>
      <c r="BU187" s="416"/>
      <c r="BV187" s="416"/>
      <c r="BW187" s="417"/>
      <c r="BX187" s="416"/>
      <c r="BY187" s="416">
        <f>SUM(BY188:BY189)</f>
        <v>0</v>
      </c>
      <c r="BZ187" s="416"/>
      <c r="CA187" s="416"/>
      <c r="CB187" s="417"/>
      <c r="CC187" s="416"/>
      <c r="CD187" s="416">
        <f>SUM(CD188:CD189)</f>
        <v>0</v>
      </c>
      <c r="CE187" s="416"/>
      <c r="CF187" s="416"/>
      <c r="CG187" s="417"/>
      <c r="CH187" s="416"/>
      <c r="CI187" s="416">
        <f>SUM(CI188:CI189)</f>
        <v>0</v>
      </c>
      <c r="CJ187" s="416"/>
      <c r="CK187" s="416"/>
      <c r="CL187" s="417"/>
      <c r="CM187" s="416"/>
      <c r="CN187" s="416">
        <f>SUM(CN188:CN189)</f>
        <v>0</v>
      </c>
      <c r="CO187" s="416"/>
      <c r="CP187" s="416"/>
      <c r="CQ187" s="417"/>
      <c r="CR187" s="416"/>
      <c r="CS187" s="416">
        <f>SUM(CS188:CS189)</f>
        <v>0</v>
      </c>
      <c r="CT187" s="416"/>
      <c r="CU187" s="416"/>
      <c r="CV187" s="417"/>
      <c r="CW187" s="416"/>
      <c r="CX187" s="416">
        <f>SUM(CX188:CX189)</f>
        <v>0</v>
      </c>
      <c r="CY187" s="416"/>
      <c r="CZ187" s="416"/>
      <c r="DA187" s="417"/>
      <c r="DB187" s="416"/>
      <c r="DC187" s="416">
        <f>SUM(DC188:DC189)</f>
        <v>0</v>
      </c>
      <c r="DD187" s="416"/>
      <c r="DE187" s="416"/>
      <c r="DF187" s="417"/>
      <c r="DG187" s="416"/>
      <c r="DH187" s="416">
        <f>SUM(DH188:DH189)</f>
        <v>0</v>
      </c>
      <c r="DI187" s="416"/>
      <c r="DJ187" s="416"/>
      <c r="DK187" s="417"/>
      <c r="DL187" s="416"/>
      <c r="DM187" s="416">
        <f>SUM(DM188:DM189)</f>
        <v>0</v>
      </c>
      <c r="DN187" s="416"/>
      <c r="DO187" s="416"/>
      <c r="DP187" s="417"/>
      <c r="DQ187" s="416"/>
      <c r="DR187" s="416">
        <f>SUM(DR188:DR189)</f>
        <v>0</v>
      </c>
      <c r="DS187" s="416"/>
      <c r="DT187" s="416"/>
      <c r="DU187" s="417"/>
      <c r="DV187" s="416"/>
      <c r="DW187" s="416">
        <f>SUM(DW188:DW189)</f>
        <v>0</v>
      </c>
      <c r="DX187" s="416"/>
      <c r="DY187" s="416"/>
      <c r="DZ187" s="417"/>
      <c r="EA187" s="416"/>
      <c r="EB187" s="416">
        <f>SUM(EB188:EB189)</f>
        <v>0</v>
      </c>
      <c r="EC187" s="416"/>
      <c r="ED187" s="416"/>
      <c r="EE187" s="417"/>
      <c r="EF187" s="416"/>
      <c r="EG187" s="416">
        <f>SUM(EG188:EG189)</f>
        <v>0</v>
      </c>
      <c r="EH187" s="416"/>
      <c r="EI187" s="416"/>
      <c r="EJ187" s="417"/>
      <c r="EK187" s="416"/>
      <c r="EL187" s="416">
        <f>SUM(EL188:EL189)</f>
        <v>0</v>
      </c>
      <c r="EM187" s="416"/>
      <c r="EN187" s="416"/>
      <c r="EO187" s="301"/>
    </row>
    <row r="188" spans="4:145" x14ac:dyDescent="0.35">
      <c r="D188" s="301" t="s">
        <v>498</v>
      </c>
      <c r="E188" s="313"/>
      <c r="F188" s="320"/>
      <c r="G188" s="414">
        <v>18178188</v>
      </c>
      <c r="H188" s="415"/>
      <c r="I188" s="416"/>
      <c r="J188" s="417"/>
      <c r="K188" s="320"/>
      <c r="L188" s="414">
        <v>18178188</v>
      </c>
      <c r="M188" s="415"/>
      <c r="N188" s="416"/>
      <c r="O188" s="417"/>
      <c r="P188" s="320"/>
      <c r="Q188" s="414">
        <v>0</v>
      </c>
      <c r="R188" s="415"/>
      <c r="S188" s="416"/>
      <c r="T188" s="417"/>
      <c r="U188" s="320"/>
      <c r="V188" s="414">
        <v>0</v>
      </c>
      <c r="W188" s="415"/>
      <c r="X188" s="416"/>
      <c r="Y188" s="417"/>
      <c r="Z188" s="320"/>
      <c r="AA188" s="414">
        <v>0</v>
      </c>
      <c r="AB188" s="415"/>
      <c r="AC188" s="416"/>
      <c r="AD188" s="417"/>
      <c r="AE188" s="320"/>
      <c r="AF188" s="414">
        <v>0</v>
      </c>
      <c r="AG188" s="415"/>
      <c r="AH188" s="416"/>
      <c r="AI188" s="417"/>
      <c r="AJ188" s="320"/>
      <c r="AK188" s="414">
        <v>0</v>
      </c>
      <c r="AL188" s="415"/>
      <c r="AM188" s="416"/>
      <c r="AN188" s="417"/>
      <c r="AO188" s="320"/>
      <c r="AP188" s="414">
        <v>0</v>
      </c>
      <c r="AQ188" s="415"/>
      <c r="AR188" s="416"/>
      <c r="AS188" s="417"/>
      <c r="AT188" s="320"/>
      <c r="AU188" s="414">
        <v>0</v>
      </c>
      <c r="AV188" s="415"/>
      <c r="AW188" s="416"/>
      <c r="AX188" s="417"/>
      <c r="AY188" s="320"/>
      <c r="AZ188" s="414">
        <v>0</v>
      </c>
      <c r="BA188" s="415"/>
      <c r="BB188" s="416"/>
      <c r="BC188" s="417"/>
      <c r="BD188" s="320"/>
      <c r="BE188" s="414">
        <v>0</v>
      </c>
      <c r="BF188" s="415"/>
      <c r="BG188" s="416"/>
      <c r="BH188" s="417"/>
      <c r="BI188" s="320"/>
      <c r="BJ188" s="414">
        <v>0</v>
      </c>
      <c r="BK188" s="415"/>
      <c r="BL188" s="416"/>
      <c r="BM188" s="417"/>
      <c r="BN188" s="320"/>
      <c r="BO188" s="414">
        <v>0</v>
      </c>
      <c r="BP188" s="415"/>
      <c r="BQ188" s="416"/>
      <c r="BR188" s="417"/>
      <c r="BS188" s="320"/>
      <c r="BT188" s="414">
        <f>SUM(L188:BO188)</f>
        <v>18178188</v>
      </c>
      <c r="BU188" s="415"/>
      <c r="BV188" s="416"/>
      <c r="BW188" s="417"/>
      <c r="BX188" s="320"/>
      <c r="BY188" s="414">
        <v>0</v>
      </c>
      <c r="BZ188" s="415"/>
      <c r="CA188" s="416"/>
      <c r="CB188" s="417"/>
      <c r="CC188" s="320"/>
      <c r="CD188" s="414">
        <v>0</v>
      </c>
      <c r="CE188" s="415"/>
      <c r="CF188" s="416"/>
      <c r="CG188" s="417"/>
      <c r="CH188" s="320"/>
      <c r="CI188" s="414">
        <v>0</v>
      </c>
      <c r="CJ188" s="415"/>
      <c r="CK188" s="416"/>
      <c r="CL188" s="417"/>
      <c r="CM188" s="320"/>
      <c r="CN188" s="414">
        <v>0</v>
      </c>
      <c r="CO188" s="415"/>
      <c r="CP188" s="416"/>
      <c r="CQ188" s="417"/>
      <c r="CR188" s="320"/>
      <c r="CS188" s="414">
        <v>0</v>
      </c>
      <c r="CT188" s="415"/>
      <c r="CU188" s="416"/>
      <c r="CV188" s="417"/>
      <c r="CW188" s="320"/>
      <c r="CX188" s="414">
        <v>0</v>
      </c>
      <c r="CY188" s="415"/>
      <c r="CZ188" s="416"/>
      <c r="DA188" s="417"/>
      <c r="DB188" s="320"/>
      <c r="DC188" s="414">
        <v>0</v>
      </c>
      <c r="DD188" s="415"/>
      <c r="DE188" s="416"/>
      <c r="DF188" s="417"/>
      <c r="DG188" s="320"/>
      <c r="DH188" s="414">
        <v>0</v>
      </c>
      <c r="DI188" s="415"/>
      <c r="DJ188" s="416"/>
      <c r="DK188" s="417"/>
      <c r="DL188" s="320"/>
      <c r="DM188" s="414">
        <v>0</v>
      </c>
      <c r="DN188" s="415"/>
      <c r="DO188" s="416"/>
      <c r="DP188" s="417"/>
      <c r="DQ188" s="320"/>
      <c r="DR188" s="414">
        <v>0</v>
      </c>
      <c r="DS188" s="415"/>
      <c r="DT188" s="416"/>
      <c r="DU188" s="417"/>
      <c r="DV188" s="320"/>
      <c r="DW188" s="414">
        <v>0</v>
      </c>
      <c r="DX188" s="415"/>
      <c r="DY188" s="416"/>
      <c r="DZ188" s="417"/>
      <c r="EA188" s="320"/>
      <c r="EB188" s="414">
        <v>0</v>
      </c>
      <c r="EC188" s="415"/>
      <c r="ED188" s="416"/>
      <c r="EE188" s="417"/>
      <c r="EF188" s="320"/>
      <c r="EG188" s="414">
        <v>0</v>
      </c>
      <c r="EH188" s="415"/>
      <c r="EI188" s="416"/>
      <c r="EJ188" s="417"/>
      <c r="EK188" s="320"/>
      <c r="EL188" s="414">
        <f t="shared" ref="EL188:EL189" si="11">SUM(CD188)</f>
        <v>0</v>
      </c>
      <c r="EM188" s="415"/>
      <c r="EN188" s="416"/>
      <c r="EO188" s="301"/>
    </row>
    <row r="189" spans="4:145" x14ac:dyDescent="0.35">
      <c r="D189" s="301" t="s">
        <v>499</v>
      </c>
      <c r="E189" s="313"/>
      <c r="F189" s="337"/>
      <c r="G189" s="428">
        <v>2788551</v>
      </c>
      <c r="H189" s="429"/>
      <c r="I189" s="416"/>
      <c r="J189" s="417"/>
      <c r="K189" s="337"/>
      <c r="L189" s="428">
        <v>2440562</v>
      </c>
      <c r="M189" s="429"/>
      <c r="N189" s="416"/>
      <c r="O189" s="417"/>
      <c r="P189" s="337"/>
      <c r="Q189" s="428">
        <v>0</v>
      </c>
      <c r="R189" s="429"/>
      <c r="S189" s="416"/>
      <c r="T189" s="417"/>
      <c r="U189" s="337"/>
      <c r="V189" s="428">
        <v>0</v>
      </c>
      <c r="W189" s="429"/>
      <c r="X189" s="416"/>
      <c r="Y189" s="417"/>
      <c r="Z189" s="337"/>
      <c r="AA189" s="428">
        <v>0</v>
      </c>
      <c r="AB189" s="429"/>
      <c r="AC189" s="416"/>
      <c r="AD189" s="417"/>
      <c r="AE189" s="337"/>
      <c r="AF189" s="428">
        <v>0</v>
      </c>
      <c r="AG189" s="429"/>
      <c r="AH189" s="416"/>
      <c r="AI189" s="417"/>
      <c r="AJ189" s="337"/>
      <c r="AK189" s="428">
        <v>0</v>
      </c>
      <c r="AL189" s="429"/>
      <c r="AM189" s="416"/>
      <c r="AN189" s="417"/>
      <c r="AO189" s="337"/>
      <c r="AP189" s="428">
        <v>0</v>
      </c>
      <c r="AQ189" s="429"/>
      <c r="AR189" s="416"/>
      <c r="AS189" s="417"/>
      <c r="AT189" s="337"/>
      <c r="AU189" s="428">
        <v>0</v>
      </c>
      <c r="AV189" s="429"/>
      <c r="AW189" s="416"/>
      <c r="AX189" s="417"/>
      <c r="AY189" s="337"/>
      <c r="AZ189" s="428">
        <v>0</v>
      </c>
      <c r="BA189" s="429"/>
      <c r="BB189" s="416"/>
      <c r="BC189" s="417"/>
      <c r="BD189" s="337"/>
      <c r="BE189" s="428">
        <v>0</v>
      </c>
      <c r="BF189" s="429"/>
      <c r="BG189" s="416"/>
      <c r="BH189" s="417"/>
      <c r="BI189" s="337"/>
      <c r="BJ189" s="428">
        <v>0</v>
      </c>
      <c r="BK189" s="429"/>
      <c r="BL189" s="416"/>
      <c r="BM189" s="417"/>
      <c r="BN189" s="337"/>
      <c r="BO189" s="428">
        <v>0</v>
      </c>
      <c r="BP189" s="429"/>
      <c r="BQ189" s="416"/>
      <c r="BR189" s="417"/>
      <c r="BS189" s="337"/>
      <c r="BT189" s="428">
        <f>SUM(L189:BO189)</f>
        <v>2440562</v>
      </c>
      <c r="BU189" s="429"/>
      <c r="BV189" s="416"/>
      <c r="BW189" s="417"/>
      <c r="BX189" s="337"/>
      <c r="BY189" s="428">
        <v>0</v>
      </c>
      <c r="BZ189" s="429"/>
      <c r="CA189" s="416"/>
      <c r="CB189" s="417"/>
      <c r="CC189" s="337"/>
      <c r="CD189" s="428">
        <v>0</v>
      </c>
      <c r="CE189" s="429"/>
      <c r="CF189" s="416"/>
      <c r="CG189" s="417"/>
      <c r="CH189" s="337"/>
      <c r="CI189" s="428">
        <v>0</v>
      </c>
      <c r="CJ189" s="429"/>
      <c r="CK189" s="416"/>
      <c r="CL189" s="417"/>
      <c r="CM189" s="337"/>
      <c r="CN189" s="428">
        <v>0</v>
      </c>
      <c r="CO189" s="429"/>
      <c r="CP189" s="416"/>
      <c r="CQ189" s="417"/>
      <c r="CR189" s="337"/>
      <c r="CS189" s="428">
        <v>0</v>
      </c>
      <c r="CT189" s="429"/>
      <c r="CU189" s="416"/>
      <c r="CV189" s="417"/>
      <c r="CW189" s="337"/>
      <c r="CX189" s="428">
        <v>0</v>
      </c>
      <c r="CY189" s="429"/>
      <c r="CZ189" s="416"/>
      <c r="DA189" s="417"/>
      <c r="DB189" s="337"/>
      <c r="DC189" s="428">
        <v>0</v>
      </c>
      <c r="DD189" s="429"/>
      <c r="DE189" s="416"/>
      <c r="DF189" s="417"/>
      <c r="DG189" s="337"/>
      <c r="DH189" s="428">
        <v>0</v>
      </c>
      <c r="DI189" s="429"/>
      <c r="DJ189" s="416"/>
      <c r="DK189" s="417"/>
      <c r="DL189" s="337"/>
      <c r="DM189" s="428">
        <v>0</v>
      </c>
      <c r="DN189" s="429"/>
      <c r="DO189" s="416"/>
      <c r="DP189" s="417"/>
      <c r="DQ189" s="337"/>
      <c r="DR189" s="428">
        <v>0</v>
      </c>
      <c r="DS189" s="429"/>
      <c r="DT189" s="416"/>
      <c r="DU189" s="417"/>
      <c r="DV189" s="337"/>
      <c r="DW189" s="428">
        <v>0</v>
      </c>
      <c r="DX189" s="429"/>
      <c r="DY189" s="416"/>
      <c r="DZ189" s="417"/>
      <c r="EA189" s="337"/>
      <c r="EB189" s="428">
        <v>0</v>
      </c>
      <c r="EC189" s="429"/>
      <c r="ED189" s="416"/>
      <c r="EE189" s="417"/>
      <c r="EF189" s="337"/>
      <c r="EG189" s="428">
        <v>0</v>
      </c>
      <c r="EH189" s="429"/>
      <c r="EI189" s="416"/>
      <c r="EJ189" s="417"/>
      <c r="EK189" s="337"/>
      <c r="EL189" s="428">
        <f t="shared" si="11"/>
        <v>0</v>
      </c>
      <c r="EM189" s="429"/>
      <c r="EN189" s="416"/>
      <c r="EO189" s="301"/>
    </row>
    <row r="190" spans="4:145" x14ac:dyDescent="0.35">
      <c r="D190" s="301"/>
      <c r="E190" s="313"/>
      <c r="G190" s="416"/>
      <c r="H190" s="416"/>
      <c r="I190" s="416"/>
      <c r="J190" s="417"/>
      <c r="K190" s="416"/>
      <c r="L190" s="416"/>
      <c r="M190" s="416"/>
      <c r="N190" s="416"/>
      <c r="O190" s="417"/>
      <c r="P190" s="416"/>
      <c r="Q190" s="416"/>
      <c r="R190" s="416"/>
      <c r="S190" s="416"/>
      <c r="T190" s="417"/>
      <c r="U190" s="416"/>
      <c r="V190" s="416"/>
      <c r="W190" s="416"/>
      <c r="X190" s="416"/>
      <c r="Y190" s="417"/>
      <c r="Z190" s="416"/>
      <c r="AA190" s="416"/>
      <c r="AB190" s="416"/>
      <c r="AC190" s="416"/>
      <c r="AD190" s="417"/>
      <c r="AE190" s="416"/>
      <c r="AF190" s="416"/>
      <c r="AG190" s="416"/>
      <c r="AH190" s="416"/>
      <c r="AI190" s="417"/>
      <c r="AJ190" s="416"/>
      <c r="AK190" s="416"/>
      <c r="AL190" s="416"/>
      <c r="AM190" s="416"/>
      <c r="AN190" s="417"/>
      <c r="AO190" s="416"/>
      <c r="AP190" s="416"/>
      <c r="AQ190" s="416"/>
      <c r="AR190" s="416"/>
      <c r="AS190" s="417"/>
      <c r="AT190" s="416"/>
      <c r="AU190" s="416"/>
      <c r="AV190" s="416"/>
      <c r="AW190" s="416"/>
      <c r="AX190" s="417"/>
      <c r="AY190" s="416"/>
      <c r="AZ190" s="416"/>
      <c r="BA190" s="416"/>
      <c r="BB190" s="416"/>
      <c r="BC190" s="417"/>
      <c r="BD190" s="416"/>
      <c r="BE190" s="416"/>
      <c r="BF190" s="416"/>
      <c r="BG190" s="416"/>
      <c r="BH190" s="417"/>
      <c r="BI190" s="416"/>
      <c r="BJ190" s="416"/>
      <c r="BK190" s="416"/>
      <c r="BL190" s="416"/>
      <c r="BM190" s="417"/>
      <c r="BN190" s="416"/>
      <c r="BO190" s="416"/>
      <c r="BP190" s="416"/>
      <c r="BQ190" s="416"/>
      <c r="BR190" s="417"/>
      <c r="BS190" s="416"/>
      <c r="BT190" s="416"/>
      <c r="BU190" s="416"/>
      <c r="BV190" s="416"/>
      <c r="BW190" s="417"/>
      <c r="BX190" s="416"/>
      <c r="BY190" s="416"/>
      <c r="BZ190" s="416"/>
      <c r="CA190" s="416"/>
      <c r="CB190" s="417"/>
      <c r="CC190" s="416"/>
      <c r="CD190" s="416"/>
      <c r="CE190" s="416"/>
      <c r="CF190" s="416"/>
      <c r="CG190" s="417"/>
      <c r="CH190" s="416"/>
      <c r="CI190" s="416"/>
      <c r="CJ190" s="416"/>
      <c r="CK190" s="416"/>
      <c r="CL190" s="417"/>
      <c r="CM190" s="416"/>
      <c r="CN190" s="416"/>
      <c r="CO190" s="416"/>
      <c r="CP190" s="416"/>
      <c r="CQ190" s="417"/>
      <c r="CR190" s="416"/>
      <c r="CS190" s="416"/>
      <c r="CT190" s="416"/>
      <c r="CU190" s="416"/>
      <c r="CV190" s="417"/>
      <c r="CW190" s="416"/>
      <c r="CX190" s="416"/>
      <c r="CY190" s="416"/>
      <c r="CZ190" s="416"/>
      <c r="DA190" s="417"/>
      <c r="DB190" s="416"/>
      <c r="DC190" s="416"/>
      <c r="DD190" s="416"/>
      <c r="DE190" s="416"/>
      <c r="DF190" s="417"/>
      <c r="DG190" s="416"/>
      <c r="DH190" s="416"/>
      <c r="DI190" s="416"/>
      <c r="DJ190" s="416"/>
      <c r="DK190" s="417"/>
      <c r="DL190" s="416"/>
      <c r="DM190" s="416"/>
      <c r="DN190" s="416"/>
      <c r="DO190" s="416"/>
      <c r="DP190" s="417"/>
      <c r="DQ190" s="416"/>
      <c r="DR190" s="416"/>
      <c r="DS190" s="416"/>
      <c r="DT190" s="416"/>
      <c r="DU190" s="417"/>
      <c r="DV190" s="416"/>
      <c r="DW190" s="416"/>
      <c r="DX190" s="416"/>
      <c r="DY190" s="416"/>
      <c r="DZ190" s="417"/>
      <c r="EA190" s="416"/>
      <c r="EB190" s="416"/>
      <c r="EC190" s="416"/>
      <c r="ED190" s="416"/>
      <c r="EE190" s="417"/>
      <c r="EF190" s="416"/>
      <c r="EG190" s="416"/>
      <c r="EH190" s="416"/>
      <c r="EI190" s="416"/>
      <c r="EJ190" s="417"/>
      <c r="EK190" s="416"/>
      <c r="EL190" s="416"/>
      <c r="EM190" s="416"/>
      <c r="EN190" s="416"/>
      <c r="EO190" s="301"/>
    </row>
    <row r="191" spans="4:145" x14ac:dyDescent="0.35">
      <c r="D191" s="301" t="s">
        <v>475</v>
      </c>
      <c r="E191" s="313"/>
      <c r="G191" s="416">
        <f>SUM(G192:G193)</f>
        <v>0</v>
      </c>
      <c r="H191" s="416"/>
      <c r="I191" s="416"/>
      <c r="J191" s="417"/>
      <c r="K191" s="416"/>
      <c r="L191" s="416">
        <f>SUM(L192:L193)</f>
        <v>0</v>
      </c>
      <c r="M191" s="416"/>
      <c r="N191" s="416"/>
      <c r="O191" s="417"/>
      <c r="P191" s="416"/>
      <c r="Q191" s="416">
        <f>SUM(Q192:Q193)</f>
        <v>0</v>
      </c>
      <c r="R191" s="416"/>
      <c r="S191" s="416"/>
      <c r="T191" s="417"/>
      <c r="U191" s="416"/>
      <c r="V191" s="416">
        <f>SUM(V192:V193)</f>
        <v>0</v>
      </c>
      <c r="W191" s="416"/>
      <c r="X191" s="416"/>
      <c r="Y191" s="417"/>
      <c r="Z191" s="416"/>
      <c r="AA191" s="416">
        <f>SUM(AA192:AA193)</f>
        <v>0</v>
      </c>
      <c r="AB191" s="416"/>
      <c r="AC191" s="416"/>
      <c r="AD191" s="417"/>
      <c r="AE191" s="416"/>
      <c r="AF191" s="416">
        <f>SUM(AF192:AF193)</f>
        <v>0</v>
      </c>
      <c r="AG191" s="416"/>
      <c r="AH191" s="416"/>
      <c r="AI191" s="417"/>
      <c r="AJ191" s="416"/>
      <c r="AK191" s="416">
        <f>SUM(AK192:AK193)</f>
        <v>0</v>
      </c>
      <c r="AL191" s="416"/>
      <c r="AM191" s="416"/>
      <c r="AN191" s="417"/>
      <c r="AO191" s="416"/>
      <c r="AP191" s="416">
        <f>SUM(AP192:AP193)</f>
        <v>0</v>
      </c>
      <c r="AQ191" s="416"/>
      <c r="AR191" s="416"/>
      <c r="AS191" s="417"/>
      <c r="AT191" s="416"/>
      <c r="AU191" s="416">
        <f>SUM(AU192:AU193)</f>
        <v>0</v>
      </c>
      <c r="AV191" s="416"/>
      <c r="AW191" s="416"/>
      <c r="AX191" s="417"/>
      <c r="AY191" s="416"/>
      <c r="AZ191" s="416">
        <f>SUM(AZ192:AZ193)</f>
        <v>0</v>
      </c>
      <c r="BA191" s="416"/>
      <c r="BB191" s="416"/>
      <c r="BC191" s="417"/>
      <c r="BD191" s="416"/>
      <c r="BE191" s="416">
        <f>SUM(BE192:BE193)</f>
        <v>0</v>
      </c>
      <c r="BF191" s="416"/>
      <c r="BG191" s="416"/>
      <c r="BH191" s="417"/>
      <c r="BI191" s="416"/>
      <c r="BJ191" s="416">
        <f>SUM(BJ192:BJ193)</f>
        <v>0</v>
      </c>
      <c r="BK191" s="416"/>
      <c r="BL191" s="416"/>
      <c r="BM191" s="417"/>
      <c r="BN191" s="416"/>
      <c r="BO191" s="416">
        <f>SUM(BO192:BO193)</f>
        <v>0</v>
      </c>
      <c r="BP191" s="416"/>
      <c r="BQ191" s="416"/>
      <c r="BR191" s="417"/>
      <c r="BS191" s="416"/>
      <c r="BT191" s="416">
        <f>SUM(BT192:BT193)</f>
        <v>0</v>
      </c>
      <c r="BU191" s="416"/>
      <c r="BV191" s="416"/>
      <c r="BW191" s="417"/>
      <c r="BX191" s="416"/>
      <c r="BY191" s="416">
        <f>SUM(BY192:BY193)</f>
        <v>149176</v>
      </c>
      <c r="BZ191" s="416"/>
      <c r="CA191" s="416"/>
      <c r="CB191" s="417"/>
      <c r="CC191" s="416"/>
      <c r="CD191" s="416">
        <f>SUM(CD192:CD193)</f>
        <v>0</v>
      </c>
      <c r="CE191" s="416"/>
      <c r="CF191" s="416"/>
      <c r="CG191" s="417"/>
      <c r="CH191" s="416"/>
      <c r="CI191" s="416">
        <f>SUM(CI192:CI193)</f>
        <v>0</v>
      </c>
      <c r="CJ191" s="416"/>
      <c r="CK191" s="416"/>
      <c r="CL191" s="417"/>
      <c r="CM191" s="416"/>
      <c r="CN191" s="416">
        <f>SUM(CN192:CN193)</f>
        <v>0</v>
      </c>
      <c r="CO191" s="416"/>
      <c r="CP191" s="416"/>
      <c r="CQ191" s="417"/>
      <c r="CR191" s="416"/>
      <c r="CS191" s="416">
        <f>SUM(CS192:CS193)</f>
        <v>0</v>
      </c>
      <c r="CT191" s="416"/>
      <c r="CU191" s="416"/>
      <c r="CV191" s="417"/>
      <c r="CW191" s="416"/>
      <c r="CX191" s="416">
        <f>SUM(CX192:CX193)</f>
        <v>0</v>
      </c>
      <c r="CY191" s="416"/>
      <c r="CZ191" s="416"/>
      <c r="DA191" s="417"/>
      <c r="DB191" s="416"/>
      <c r="DC191" s="416">
        <f>SUM(DC192:DC193)</f>
        <v>75867</v>
      </c>
      <c r="DD191" s="416"/>
      <c r="DE191" s="416"/>
      <c r="DF191" s="417"/>
      <c r="DG191" s="416"/>
      <c r="DH191" s="416">
        <f>SUM(DH192:DH193)</f>
        <v>0</v>
      </c>
      <c r="DI191" s="416"/>
      <c r="DJ191" s="416"/>
      <c r="DK191" s="417"/>
      <c r="DL191" s="416"/>
      <c r="DM191" s="416">
        <f>SUM(DM192:DM193)</f>
        <v>0</v>
      </c>
      <c r="DN191" s="416"/>
      <c r="DO191" s="416"/>
      <c r="DP191" s="417"/>
      <c r="DQ191" s="416"/>
      <c r="DR191" s="416">
        <f>SUM(DR192:DR193)</f>
        <v>0</v>
      </c>
      <c r="DS191" s="416"/>
      <c r="DT191" s="416"/>
      <c r="DU191" s="417"/>
      <c r="DV191" s="416"/>
      <c r="DW191" s="416">
        <f>SUM(DW192:DW193)</f>
        <v>0</v>
      </c>
      <c r="DX191" s="416"/>
      <c r="DY191" s="416"/>
      <c r="DZ191" s="417"/>
      <c r="EA191" s="416"/>
      <c r="EB191" s="416">
        <f>SUM(EB192:EB193)</f>
        <v>0</v>
      </c>
      <c r="EC191" s="416"/>
      <c r="ED191" s="416"/>
      <c r="EE191" s="417"/>
      <c r="EF191" s="416"/>
      <c r="EG191" s="416">
        <f>SUM(EG192:EG193)</f>
        <v>73309</v>
      </c>
      <c r="EH191" s="416"/>
      <c r="EI191" s="416"/>
      <c r="EJ191" s="417"/>
      <c r="EK191" s="416"/>
      <c r="EL191" s="416">
        <f>SUM(EL192:EL193)</f>
        <v>0</v>
      </c>
      <c r="EM191" s="416"/>
      <c r="EN191" s="416"/>
      <c r="EO191" s="301"/>
    </row>
    <row r="192" spans="4:145" x14ac:dyDescent="0.35">
      <c r="D192" s="301" t="s">
        <v>498</v>
      </c>
      <c r="E192" s="313"/>
      <c r="F192" s="320"/>
      <c r="G192" s="414">
        <v>0</v>
      </c>
      <c r="H192" s="415"/>
      <c r="I192" s="416"/>
      <c r="J192" s="417"/>
      <c r="K192" s="418"/>
      <c r="L192" s="414">
        <v>0</v>
      </c>
      <c r="M192" s="415"/>
      <c r="N192" s="416"/>
      <c r="O192" s="417"/>
      <c r="P192" s="418"/>
      <c r="Q192" s="414">
        <v>0</v>
      </c>
      <c r="R192" s="415"/>
      <c r="S192" s="416"/>
      <c r="T192" s="417"/>
      <c r="U192" s="418"/>
      <c r="V192" s="414">
        <v>0</v>
      </c>
      <c r="W192" s="415"/>
      <c r="X192" s="416"/>
      <c r="Y192" s="417"/>
      <c r="Z192" s="418"/>
      <c r="AA192" s="414">
        <v>0</v>
      </c>
      <c r="AB192" s="415"/>
      <c r="AC192" s="416"/>
      <c r="AD192" s="417"/>
      <c r="AE192" s="418"/>
      <c r="AF192" s="414">
        <v>0</v>
      </c>
      <c r="AG192" s="415"/>
      <c r="AH192" s="416"/>
      <c r="AI192" s="417"/>
      <c r="AJ192" s="418"/>
      <c r="AK192" s="414">
        <v>0</v>
      </c>
      <c r="AL192" s="415"/>
      <c r="AM192" s="416"/>
      <c r="AN192" s="417"/>
      <c r="AO192" s="418"/>
      <c r="AP192" s="414">
        <v>0</v>
      </c>
      <c r="AQ192" s="415"/>
      <c r="AR192" s="416"/>
      <c r="AS192" s="417"/>
      <c r="AT192" s="418"/>
      <c r="AU192" s="414">
        <v>0</v>
      </c>
      <c r="AV192" s="415"/>
      <c r="AW192" s="416"/>
      <c r="AX192" s="417"/>
      <c r="AY192" s="418"/>
      <c r="AZ192" s="414">
        <v>0</v>
      </c>
      <c r="BA192" s="415"/>
      <c r="BB192" s="416"/>
      <c r="BC192" s="417"/>
      <c r="BD192" s="418"/>
      <c r="BE192" s="414">
        <v>0</v>
      </c>
      <c r="BF192" s="415"/>
      <c r="BG192" s="416"/>
      <c r="BH192" s="417"/>
      <c r="BI192" s="418"/>
      <c r="BJ192" s="414">
        <v>0</v>
      </c>
      <c r="BK192" s="415"/>
      <c r="BL192" s="416"/>
      <c r="BM192" s="417"/>
      <c r="BN192" s="418"/>
      <c r="BO192" s="414">
        <v>0</v>
      </c>
      <c r="BP192" s="415"/>
      <c r="BQ192" s="416"/>
      <c r="BR192" s="417"/>
      <c r="BS192" s="418"/>
      <c r="BT192" s="414">
        <f>SUM(L192:BO192)</f>
        <v>0</v>
      </c>
      <c r="BU192" s="415"/>
      <c r="BV192" s="416"/>
      <c r="BW192" s="417"/>
      <c r="BX192" s="418"/>
      <c r="BY192" s="414">
        <v>167938</v>
      </c>
      <c r="BZ192" s="415"/>
      <c r="CA192" s="416"/>
      <c r="CB192" s="417"/>
      <c r="CC192" s="418"/>
      <c r="CD192" s="414">
        <v>0</v>
      </c>
      <c r="CE192" s="415"/>
      <c r="CF192" s="416"/>
      <c r="CG192" s="417"/>
      <c r="CH192" s="418"/>
      <c r="CI192" s="414">
        <v>0</v>
      </c>
      <c r="CJ192" s="415"/>
      <c r="CK192" s="416"/>
      <c r="CL192" s="417"/>
      <c r="CM192" s="418"/>
      <c r="CN192" s="414">
        <v>0</v>
      </c>
      <c r="CO192" s="415"/>
      <c r="CP192" s="416"/>
      <c r="CQ192" s="417"/>
      <c r="CR192" s="418"/>
      <c r="CS192" s="414">
        <v>0</v>
      </c>
      <c r="CT192" s="415"/>
      <c r="CU192" s="416"/>
      <c r="CV192" s="417"/>
      <c r="CW192" s="418"/>
      <c r="CX192" s="414">
        <v>0</v>
      </c>
      <c r="CY192" s="415"/>
      <c r="CZ192" s="416"/>
      <c r="DA192" s="417"/>
      <c r="DB192" s="418"/>
      <c r="DC192" s="414">
        <v>83969</v>
      </c>
      <c r="DD192" s="415"/>
      <c r="DE192" s="416"/>
      <c r="DF192" s="417"/>
      <c r="DG192" s="418"/>
      <c r="DH192" s="414">
        <v>0</v>
      </c>
      <c r="DI192" s="415"/>
      <c r="DJ192" s="416"/>
      <c r="DK192" s="417"/>
      <c r="DL192" s="418"/>
      <c r="DM192" s="414">
        <v>0</v>
      </c>
      <c r="DN192" s="415"/>
      <c r="DO192" s="416"/>
      <c r="DP192" s="417"/>
      <c r="DQ192" s="418"/>
      <c r="DR192" s="414">
        <v>0</v>
      </c>
      <c r="DS192" s="415"/>
      <c r="DT192" s="416"/>
      <c r="DU192" s="417"/>
      <c r="DV192" s="418"/>
      <c r="DW192" s="414">
        <v>0</v>
      </c>
      <c r="DX192" s="415"/>
      <c r="DY192" s="416"/>
      <c r="DZ192" s="417"/>
      <c r="EA192" s="418"/>
      <c r="EB192" s="414">
        <v>0</v>
      </c>
      <c r="EC192" s="415"/>
      <c r="ED192" s="416"/>
      <c r="EE192" s="417"/>
      <c r="EF192" s="418"/>
      <c r="EG192" s="414">
        <v>83969</v>
      </c>
      <c r="EH192" s="415"/>
      <c r="EI192" s="416"/>
      <c r="EJ192" s="417"/>
      <c r="EK192" s="418"/>
      <c r="EL192" s="414">
        <f t="shared" ref="EL192:EL193" si="12">SUM(CD192)</f>
        <v>0</v>
      </c>
      <c r="EM192" s="415"/>
      <c r="EN192" s="416"/>
      <c r="EO192" s="301"/>
    </row>
    <row r="193" spans="4:145" x14ac:dyDescent="0.35">
      <c r="D193" s="301" t="s">
        <v>499</v>
      </c>
      <c r="E193" s="313"/>
      <c r="F193" s="337"/>
      <c r="G193" s="428">
        <v>0</v>
      </c>
      <c r="H193" s="429"/>
      <c r="I193" s="416"/>
      <c r="J193" s="417"/>
      <c r="K193" s="430"/>
      <c r="L193" s="428">
        <v>0</v>
      </c>
      <c r="M193" s="429"/>
      <c r="N193" s="416"/>
      <c r="O193" s="417"/>
      <c r="P193" s="430"/>
      <c r="Q193" s="428">
        <v>0</v>
      </c>
      <c r="R193" s="429"/>
      <c r="S193" s="416"/>
      <c r="T193" s="417"/>
      <c r="U193" s="430"/>
      <c r="V193" s="428">
        <v>0</v>
      </c>
      <c r="W193" s="429"/>
      <c r="X193" s="416"/>
      <c r="Y193" s="417"/>
      <c r="Z193" s="430"/>
      <c r="AA193" s="428">
        <v>0</v>
      </c>
      <c r="AB193" s="429"/>
      <c r="AC193" s="416"/>
      <c r="AD193" s="417"/>
      <c r="AE193" s="430"/>
      <c r="AF193" s="428">
        <v>0</v>
      </c>
      <c r="AG193" s="429"/>
      <c r="AH193" s="416"/>
      <c r="AI193" s="417"/>
      <c r="AJ193" s="430"/>
      <c r="AK193" s="428">
        <v>0</v>
      </c>
      <c r="AL193" s="429"/>
      <c r="AM193" s="416"/>
      <c r="AN193" s="417"/>
      <c r="AO193" s="430"/>
      <c r="AP193" s="428">
        <v>0</v>
      </c>
      <c r="AQ193" s="429"/>
      <c r="AR193" s="416"/>
      <c r="AS193" s="417"/>
      <c r="AT193" s="430"/>
      <c r="AU193" s="428">
        <v>0</v>
      </c>
      <c r="AV193" s="429"/>
      <c r="AW193" s="416"/>
      <c r="AX193" s="417"/>
      <c r="AY193" s="430"/>
      <c r="AZ193" s="428">
        <v>0</v>
      </c>
      <c r="BA193" s="429"/>
      <c r="BB193" s="416"/>
      <c r="BC193" s="417"/>
      <c r="BD193" s="430"/>
      <c r="BE193" s="428">
        <v>0</v>
      </c>
      <c r="BF193" s="429"/>
      <c r="BG193" s="416"/>
      <c r="BH193" s="417"/>
      <c r="BI193" s="430"/>
      <c r="BJ193" s="428">
        <v>0</v>
      </c>
      <c r="BK193" s="429"/>
      <c r="BL193" s="416"/>
      <c r="BM193" s="417"/>
      <c r="BN193" s="430"/>
      <c r="BO193" s="428">
        <v>0</v>
      </c>
      <c r="BP193" s="429"/>
      <c r="BQ193" s="416"/>
      <c r="BR193" s="417"/>
      <c r="BS193" s="430"/>
      <c r="BT193" s="428">
        <f>SUM(L193:BO193)</f>
        <v>0</v>
      </c>
      <c r="BU193" s="429"/>
      <c r="BV193" s="416"/>
      <c r="BW193" s="417"/>
      <c r="BX193" s="430"/>
      <c r="BY193" s="428">
        <v>-18762</v>
      </c>
      <c r="BZ193" s="429"/>
      <c r="CA193" s="416"/>
      <c r="CB193" s="417"/>
      <c r="CC193" s="430"/>
      <c r="CD193" s="428">
        <v>0</v>
      </c>
      <c r="CE193" s="429"/>
      <c r="CF193" s="416"/>
      <c r="CG193" s="417"/>
      <c r="CH193" s="430"/>
      <c r="CI193" s="428">
        <v>0</v>
      </c>
      <c r="CJ193" s="429"/>
      <c r="CK193" s="416"/>
      <c r="CL193" s="417"/>
      <c r="CM193" s="430"/>
      <c r="CN193" s="428">
        <v>0</v>
      </c>
      <c r="CO193" s="429"/>
      <c r="CP193" s="416"/>
      <c r="CQ193" s="417"/>
      <c r="CR193" s="430"/>
      <c r="CS193" s="428">
        <v>0</v>
      </c>
      <c r="CT193" s="429"/>
      <c r="CU193" s="416"/>
      <c r="CV193" s="417"/>
      <c r="CW193" s="430"/>
      <c r="CX193" s="428">
        <v>0</v>
      </c>
      <c r="CY193" s="429"/>
      <c r="CZ193" s="416"/>
      <c r="DA193" s="417"/>
      <c r="DB193" s="430"/>
      <c r="DC193" s="428">
        <v>-8102</v>
      </c>
      <c r="DD193" s="429"/>
      <c r="DE193" s="416"/>
      <c r="DF193" s="417"/>
      <c r="DG193" s="430"/>
      <c r="DH193" s="428">
        <v>0</v>
      </c>
      <c r="DI193" s="429"/>
      <c r="DJ193" s="416"/>
      <c r="DK193" s="417"/>
      <c r="DL193" s="430"/>
      <c r="DM193" s="428">
        <v>0</v>
      </c>
      <c r="DN193" s="429"/>
      <c r="DO193" s="416"/>
      <c r="DP193" s="417"/>
      <c r="DQ193" s="430"/>
      <c r="DR193" s="428">
        <v>0</v>
      </c>
      <c r="DS193" s="429"/>
      <c r="DT193" s="416"/>
      <c r="DU193" s="417"/>
      <c r="DV193" s="430"/>
      <c r="DW193" s="428">
        <v>0</v>
      </c>
      <c r="DX193" s="429"/>
      <c r="DY193" s="416"/>
      <c r="DZ193" s="417"/>
      <c r="EA193" s="430"/>
      <c r="EB193" s="428">
        <v>0</v>
      </c>
      <c r="EC193" s="429"/>
      <c r="ED193" s="416"/>
      <c r="EE193" s="417"/>
      <c r="EF193" s="430"/>
      <c r="EG193" s="428">
        <v>-10660</v>
      </c>
      <c r="EH193" s="429"/>
      <c r="EI193" s="416"/>
      <c r="EJ193" s="417"/>
      <c r="EK193" s="430"/>
      <c r="EL193" s="428">
        <f t="shared" si="12"/>
        <v>0</v>
      </c>
      <c r="EM193" s="429"/>
      <c r="EN193" s="416"/>
      <c r="EO193" s="301"/>
    </row>
    <row r="194" spans="4:145" x14ac:dyDescent="0.35">
      <c r="D194" s="301"/>
      <c r="E194" s="313"/>
      <c r="G194" s="416"/>
      <c r="H194" s="416"/>
      <c r="I194" s="416"/>
      <c r="J194" s="417"/>
      <c r="K194" s="416"/>
      <c r="L194" s="416"/>
      <c r="M194" s="416"/>
      <c r="N194" s="416"/>
      <c r="O194" s="417"/>
      <c r="P194" s="416"/>
      <c r="Q194" s="416"/>
      <c r="R194" s="416"/>
      <c r="S194" s="416"/>
      <c r="T194" s="417"/>
      <c r="U194" s="416"/>
      <c r="V194" s="416"/>
      <c r="W194" s="416"/>
      <c r="X194" s="416"/>
      <c r="Y194" s="417"/>
      <c r="Z194" s="416"/>
      <c r="AA194" s="416"/>
      <c r="AB194" s="416"/>
      <c r="AC194" s="416"/>
      <c r="AD194" s="417"/>
      <c r="AE194" s="416"/>
      <c r="AF194" s="416"/>
      <c r="AG194" s="416"/>
      <c r="AH194" s="416"/>
      <c r="AI194" s="417"/>
      <c r="AJ194" s="416"/>
      <c r="AK194" s="416"/>
      <c r="AL194" s="416"/>
      <c r="AM194" s="416"/>
      <c r="AN194" s="417"/>
      <c r="AO194" s="416"/>
      <c r="AP194" s="416"/>
      <c r="AQ194" s="416"/>
      <c r="AR194" s="416"/>
      <c r="AS194" s="417"/>
      <c r="AT194" s="416"/>
      <c r="AU194" s="416"/>
      <c r="AV194" s="416"/>
      <c r="AW194" s="416"/>
      <c r="AX194" s="417"/>
      <c r="AY194" s="416"/>
      <c r="AZ194" s="416"/>
      <c r="BA194" s="416"/>
      <c r="BB194" s="416"/>
      <c r="BC194" s="417"/>
      <c r="BD194" s="416"/>
      <c r="BE194" s="416"/>
      <c r="BF194" s="416"/>
      <c r="BG194" s="416"/>
      <c r="BH194" s="417"/>
      <c r="BI194" s="416"/>
      <c r="BJ194" s="416"/>
      <c r="BK194" s="416"/>
      <c r="BL194" s="416"/>
      <c r="BM194" s="417"/>
      <c r="BN194" s="416"/>
      <c r="BO194" s="416"/>
      <c r="BP194" s="416"/>
      <c r="BQ194" s="416"/>
      <c r="BR194" s="417"/>
      <c r="BS194" s="416"/>
      <c r="BT194" s="416"/>
      <c r="BU194" s="416"/>
      <c r="BV194" s="416"/>
      <c r="BW194" s="417"/>
      <c r="BX194" s="416"/>
      <c r="BY194" s="416"/>
      <c r="BZ194" s="416"/>
      <c r="CA194" s="416"/>
      <c r="CB194" s="417"/>
      <c r="CC194" s="416"/>
      <c r="CD194" s="416"/>
      <c r="CE194" s="416"/>
      <c r="CF194" s="416"/>
      <c r="CG194" s="417"/>
      <c r="CH194" s="416"/>
      <c r="CI194" s="416"/>
      <c r="CJ194" s="416"/>
      <c r="CK194" s="416"/>
      <c r="CL194" s="417"/>
      <c r="CM194" s="416"/>
      <c r="CN194" s="416"/>
      <c r="CO194" s="416"/>
      <c r="CP194" s="416"/>
      <c r="CQ194" s="417"/>
      <c r="CR194" s="416"/>
      <c r="CS194" s="416"/>
      <c r="CT194" s="416"/>
      <c r="CU194" s="416"/>
      <c r="CV194" s="417"/>
      <c r="CW194" s="416"/>
      <c r="CX194" s="416"/>
      <c r="CY194" s="416"/>
      <c r="CZ194" s="416"/>
      <c r="DA194" s="417"/>
      <c r="DB194" s="416"/>
      <c r="DC194" s="416"/>
      <c r="DD194" s="416"/>
      <c r="DE194" s="416"/>
      <c r="DF194" s="417"/>
      <c r="DG194" s="416"/>
      <c r="DH194" s="416"/>
      <c r="DI194" s="416"/>
      <c r="DJ194" s="416"/>
      <c r="DK194" s="417"/>
      <c r="DL194" s="416"/>
      <c r="DM194" s="416"/>
      <c r="DN194" s="416"/>
      <c r="DO194" s="416"/>
      <c r="DP194" s="417"/>
      <c r="DQ194" s="416"/>
      <c r="DR194" s="416"/>
      <c r="DS194" s="416"/>
      <c r="DT194" s="416"/>
      <c r="DU194" s="417"/>
      <c r="DV194" s="416"/>
      <c r="DW194" s="416"/>
      <c r="DX194" s="416"/>
      <c r="DY194" s="416"/>
      <c r="DZ194" s="417"/>
      <c r="EA194" s="416"/>
      <c r="EB194" s="416"/>
      <c r="EC194" s="416"/>
      <c r="ED194" s="416"/>
      <c r="EE194" s="417"/>
      <c r="EF194" s="416"/>
      <c r="EG194" s="416"/>
      <c r="EH194" s="416"/>
      <c r="EI194" s="416"/>
      <c r="EJ194" s="417"/>
      <c r="EK194" s="416"/>
      <c r="EL194" s="416"/>
      <c r="EM194" s="416"/>
      <c r="EN194" s="416"/>
      <c r="EO194" s="301"/>
    </row>
    <row r="195" spans="4:145" x14ac:dyDescent="0.35">
      <c r="D195" s="301" t="s">
        <v>504</v>
      </c>
      <c r="E195" s="313"/>
      <c r="G195" s="416">
        <f>SUM(G196:G197)</f>
        <v>644624</v>
      </c>
      <c r="H195" s="416"/>
      <c r="I195" s="416"/>
      <c r="J195" s="417"/>
      <c r="K195" s="416"/>
      <c r="L195" s="416">
        <f>SUM(L196:L197)</f>
        <v>0</v>
      </c>
      <c r="M195" s="416"/>
      <c r="N195" s="416"/>
      <c r="O195" s="417"/>
      <c r="P195" s="416"/>
      <c r="Q195" s="416">
        <f>SUM(Q196:Q197)</f>
        <v>0</v>
      </c>
      <c r="R195" s="416"/>
      <c r="S195" s="416"/>
      <c r="T195" s="417"/>
      <c r="U195" s="416"/>
      <c r="V195" s="416">
        <f>SUM(V196:V197)</f>
        <v>0</v>
      </c>
      <c r="W195" s="416"/>
      <c r="X195" s="416"/>
      <c r="Y195" s="417"/>
      <c r="Z195" s="416"/>
      <c r="AA195" s="416">
        <f>SUM(AA196:AA197)</f>
        <v>0</v>
      </c>
      <c r="AB195" s="416"/>
      <c r="AC195" s="416"/>
      <c r="AD195" s="417"/>
      <c r="AE195" s="416"/>
      <c r="AF195" s="416">
        <f>SUM(AF196:AF197)</f>
        <v>0</v>
      </c>
      <c r="AG195" s="416"/>
      <c r="AH195" s="416"/>
      <c r="AI195" s="417"/>
      <c r="AJ195" s="416"/>
      <c r="AK195" s="416">
        <f>SUM(AK196:AK197)</f>
        <v>0</v>
      </c>
      <c r="AL195" s="416"/>
      <c r="AM195" s="416"/>
      <c r="AN195" s="417"/>
      <c r="AO195" s="416"/>
      <c r="AP195" s="416">
        <f>SUM(AP196:AP197)</f>
        <v>0</v>
      </c>
      <c r="AQ195" s="416"/>
      <c r="AR195" s="416"/>
      <c r="AS195" s="417"/>
      <c r="AT195" s="416"/>
      <c r="AU195" s="416">
        <f>SUM(AU196:AU197)</f>
        <v>0</v>
      </c>
      <c r="AV195" s="416"/>
      <c r="AW195" s="416"/>
      <c r="AX195" s="417"/>
      <c r="AY195" s="416"/>
      <c r="AZ195" s="416">
        <f>SUM(AZ196:AZ197)</f>
        <v>0</v>
      </c>
      <c r="BA195" s="416"/>
      <c r="BB195" s="416"/>
      <c r="BC195" s="417"/>
      <c r="BD195" s="416"/>
      <c r="BE195" s="416">
        <f>SUM(BE196:BE197)</f>
        <v>0</v>
      </c>
      <c r="BF195" s="416"/>
      <c r="BG195" s="416"/>
      <c r="BH195" s="417"/>
      <c r="BI195" s="416"/>
      <c r="BJ195" s="416">
        <f>SUM(BJ196:BJ197)</f>
        <v>0</v>
      </c>
      <c r="BK195" s="416"/>
      <c r="BL195" s="416"/>
      <c r="BM195" s="417"/>
      <c r="BN195" s="416"/>
      <c r="BO195" s="416">
        <f>SUM(BO196:BO197)</f>
        <v>0</v>
      </c>
      <c r="BP195" s="416"/>
      <c r="BQ195" s="416"/>
      <c r="BR195" s="417"/>
      <c r="BS195" s="416"/>
      <c r="BT195" s="416">
        <f>SUM(BT196:BT197)</f>
        <v>0</v>
      </c>
      <c r="BU195" s="416"/>
      <c r="BV195" s="416"/>
      <c r="BW195" s="417"/>
      <c r="BX195" s="416"/>
      <c r="BY195" s="416">
        <f>SUM(BY196:BY197)</f>
        <v>668431</v>
      </c>
      <c r="BZ195" s="416"/>
      <c r="CA195" s="416"/>
      <c r="CB195" s="417"/>
      <c r="CC195" s="416"/>
      <c r="CD195" s="416">
        <f>SUM(CD196:CD197)</f>
        <v>0</v>
      </c>
      <c r="CE195" s="416"/>
      <c r="CF195" s="416"/>
      <c r="CG195" s="417"/>
      <c r="CH195" s="416"/>
      <c r="CI195" s="416">
        <f>SUM(CI196:CI197)</f>
        <v>0</v>
      </c>
      <c r="CJ195" s="416"/>
      <c r="CK195" s="416"/>
      <c r="CL195" s="417"/>
      <c r="CM195" s="416"/>
      <c r="CN195" s="416">
        <f>SUM(CN196:CN197)</f>
        <v>0</v>
      </c>
      <c r="CO195" s="416"/>
      <c r="CP195" s="416"/>
      <c r="CQ195" s="417"/>
      <c r="CR195" s="416"/>
      <c r="CS195" s="416">
        <f>SUM(CS196:CS197)</f>
        <v>0</v>
      </c>
      <c r="CT195" s="416"/>
      <c r="CU195" s="416"/>
      <c r="CV195" s="417"/>
      <c r="CW195" s="416"/>
      <c r="CX195" s="416">
        <f>SUM(CX196:CX197)</f>
        <v>0</v>
      </c>
      <c r="CY195" s="416"/>
      <c r="CZ195" s="416"/>
      <c r="DA195" s="417"/>
      <c r="DB195" s="416"/>
      <c r="DC195" s="416">
        <f>SUM(DC196:DC197)</f>
        <v>344186</v>
      </c>
      <c r="DD195" s="416"/>
      <c r="DE195" s="416"/>
      <c r="DF195" s="417"/>
      <c r="DG195" s="416"/>
      <c r="DH195" s="416">
        <f>SUM(DH196:DH197)</f>
        <v>0</v>
      </c>
      <c r="DI195" s="416"/>
      <c r="DJ195" s="416"/>
      <c r="DK195" s="417"/>
      <c r="DL195" s="416"/>
      <c r="DM195" s="416">
        <f>SUM(DM196:DM197)</f>
        <v>0</v>
      </c>
      <c r="DN195" s="416"/>
      <c r="DO195" s="416"/>
      <c r="DP195" s="417"/>
      <c r="DQ195" s="416"/>
      <c r="DR195" s="416">
        <f>SUM(DR196:DR197)</f>
        <v>0</v>
      </c>
      <c r="DS195" s="416"/>
      <c r="DT195" s="416"/>
      <c r="DU195" s="417"/>
      <c r="DV195" s="416"/>
      <c r="DW195" s="416">
        <f>SUM(DW196:DW197)</f>
        <v>0</v>
      </c>
      <c r="DX195" s="416"/>
      <c r="DY195" s="416"/>
      <c r="DZ195" s="417"/>
      <c r="EA195" s="416"/>
      <c r="EB195" s="416">
        <f>SUM(EB196:EB197)</f>
        <v>0</v>
      </c>
      <c r="EC195" s="416"/>
      <c r="ED195" s="416"/>
      <c r="EE195" s="417"/>
      <c r="EF195" s="416"/>
      <c r="EG195" s="416">
        <f>SUM(EG196:EG197)</f>
        <v>324245</v>
      </c>
      <c r="EH195" s="416"/>
      <c r="EI195" s="416"/>
      <c r="EJ195" s="417"/>
      <c r="EK195" s="416"/>
      <c r="EL195" s="416">
        <f>SUM(EL196:EL197)</f>
        <v>0</v>
      </c>
      <c r="EM195" s="416"/>
      <c r="EN195" s="416"/>
      <c r="EO195" s="301"/>
    </row>
    <row r="196" spans="4:145" x14ac:dyDescent="0.35">
      <c r="D196" s="301" t="s">
        <v>498</v>
      </c>
      <c r="E196" s="313"/>
      <c r="F196" s="320"/>
      <c r="G196" s="414">
        <v>620128</v>
      </c>
      <c r="H196" s="415"/>
      <c r="I196" s="416"/>
      <c r="J196" s="417"/>
      <c r="K196" s="418"/>
      <c r="L196" s="414">
        <v>0</v>
      </c>
      <c r="M196" s="415"/>
      <c r="N196" s="416"/>
      <c r="O196" s="417"/>
      <c r="P196" s="418"/>
      <c r="Q196" s="414">
        <v>0</v>
      </c>
      <c r="R196" s="415"/>
      <c r="S196" s="416"/>
      <c r="T196" s="417"/>
      <c r="U196" s="418"/>
      <c r="V196" s="414">
        <v>0</v>
      </c>
      <c r="W196" s="415"/>
      <c r="X196" s="416"/>
      <c r="Y196" s="417"/>
      <c r="Z196" s="418"/>
      <c r="AA196" s="414">
        <v>0</v>
      </c>
      <c r="AB196" s="415"/>
      <c r="AC196" s="416"/>
      <c r="AD196" s="417"/>
      <c r="AE196" s="418"/>
      <c r="AF196" s="414">
        <v>0</v>
      </c>
      <c r="AG196" s="415"/>
      <c r="AH196" s="416"/>
      <c r="AI196" s="417"/>
      <c r="AJ196" s="418"/>
      <c r="AK196" s="414">
        <v>0</v>
      </c>
      <c r="AL196" s="415"/>
      <c r="AM196" s="416"/>
      <c r="AN196" s="417"/>
      <c r="AO196" s="418"/>
      <c r="AP196" s="414">
        <v>0</v>
      </c>
      <c r="AQ196" s="415"/>
      <c r="AR196" s="416"/>
      <c r="AS196" s="417"/>
      <c r="AT196" s="418"/>
      <c r="AU196" s="414">
        <v>0</v>
      </c>
      <c r="AV196" s="415"/>
      <c r="AW196" s="416"/>
      <c r="AX196" s="417"/>
      <c r="AY196" s="418"/>
      <c r="AZ196" s="414">
        <v>0</v>
      </c>
      <c r="BA196" s="415"/>
      <c r="BB196" s="416"/>
      <c r="BC196" s="417"/>
      <c r="BD196" s="418"/>
      <c r="BE196" s="414">
        <v>0</v>
      </c>
      <c r="BF196" s="415"/>
      <c r="BG196" s="416"/>
      <c r="BH196" s="417"/>
      <c r="BI196" s="418"/>
      <c r="BJ196" s="414">
        <v>0</v>
      </c>
      <c r="BK196" s="415"/>
      <c r="BL196" s="416"/>
      <c r="BM196" s="417"/>
      <c r="BN196" s="418"/>
      <c r="BO196" s="414">
        <v>0</v>
      </c>
      <c r="BP196" s="415"/>
      <c r="BQ196" s="416"/>
      <c r="BR196" s="417"/>
      <c r="BS196" s="418"/>
      <c r="BT196" s="414">
        <f>SUM(L196:BO196)</f>
        <v>0</v>
      </c>
      <c r="BU196" s="415"/>
      <c r="BV196" s="416"/>
      <c r="BW196" s="417"/>
      <c r="BX196" s="418"/>
      <c r="BY196" s="414">
        <v>645835</v>
      </c>
      <c r="BZ196" s="415"/>
      <c r="CA196" s="416"/>
      <c r="CB196" s="417"/>
      <c r="CC196" s="418"/>
      <c r="CD196" s="414">
        <v>0</v>
      </c>
      <c r="CE196" s="415"/>
      <c r="CF196" s="416"/>
      <c r="CG196" s="417"/>
      <c r="CH196" s="418"/>
      <c r="CI196" s="414">
        <v>0</v>
      </c>
      <c r="CJ196" s="415"/>
      <c r="CK196" s="416"/>
      <c r="CL196" s="417"/>
      <c r="CM196" s="418"/>
      <c r="CN196" s="414">
        <v>0</v>
      </c>
      <c r="CO196" s="415"/>
      <c r="CP196" s="416"/>
      <c r="CQ196" s="417"/>
      <c r="CR196" s="418"/>
      <c r="CS196" s="414">
        <v>0</v>
      </c>
      <c r="CT196" s="415"/>
      <c r="CU196" s="416"/>
      <c r="CV196" s="417"/>
      <c r="CW196" s="418"/>
      <c r="CX196" s="414">
        <v>0</v>
      </c>
      <c r="CY196" s="415"/>
      <c r="CZ196" s="416"/>
      <c r="DA196" s="417"/>
      <c r="DB196" s="418"/>
      <c r="DC196" s="414">
        <v>322917</v>
      </c>
      <c r="DD196" s="415"/>
      <c r="DE196" s="416"/>
      <c r="DF196" s="417"/>
      <c r="DG196" s="418"/>
      <c r="DH196" s="414">
        <v>0</v>
      </c>
      <c r="DI196" s="415"/>
      <c r="DJ196" s="416"/>
      <c r="DK196" s="417"/>
      <c r="DL196" s="418"/>
      <c r="DM196" s="414">
        <v>0</v>
      </c>
      <c r="DN196" s="415"/>
      <c r="DO196" s="416"/>
      <c r="DP196" s="417"/>
      <c r="DQ196" s="418"/>
      <c r="DR196" s="414">
        <v>0</v>
      </c>
      <c r="DS196" s="415"/>
      <c r="DT196" s="416"/>
      <c r="DU196" s="417"/>
      <c r="DV196" s="418"/>
      <c r="DW196" s="414">
        <v>0</v>
      </c>
      <c r="DX196" s="415"/>
      <c r="DY196" s="416"/>
      <c r="DZ196" s="417"/>
      <c r="EA196" s="418"/>
      <c r="EB196" s="414">
        <v>0</v>
      </c>
      <c r="EC196" s="415"/>
      <c r="ED196" s="416"/>
      <c r="EE196" s="417"/>
      <c r="EF196" s="418"/>
      <c r="EG196" s="414">
        <v>322918</v>
      </c>
      <c r="EH196" s="415"/>
      <c r="EI196" s="416"/>
      <c r="EJ196" s="417"/>
      <c r="EK196" s="418"/>
      <c r="EL196" s="414">
        <f t="shared" ref="EL196:EL197" si="13">SUM(CD196)</f>
        <v>0</v>
      </c>
      <c r="EM196" s="415"/>
      <c r="EN196" s="416"/>
      <c r="EO196" s="301"/>
    </row>
    <row r="197" spans="4:145" x14ac:dyDescent="0.35">
      <c r="D197" s="301" t="s">
        <v>499</v>
      </c>
      <c r="E197" s="313"/>
      <c r="F197" s="337"/>
      <c r="G197" s="428">
        <v>24496</v>
      </c>
      <c r="H197" s="429"/>
      <c r="I197" s="416"/>
      <c r="J197" s="417"/>
      <c r="K197" s="430"/>
      <c r="L197" s="428">
        <v>0</v>
      </c>
      <c r="M197" s="429"/>
      <c r="N197" s="416"/>
      <c r="O197" s="417"/>
      <c r="P197" s="430"/>
      <c r="Q197" s="428">
        <v>0</v>
      </c>
      <c r="R197" s="429"/>
      <c r="S197" s="416"/>
      <c r="T197" s="417"/>
      <c r="U197" s="430"/>
      <c r="V197" s="428">
        <v>0</v>
      </c>
      <c r="W197" s="429"/>
      <c r="X197" s="416"/>
      <c r="Y197" s="417"/>
      <c r="Z197" s="430"/>
      <c r="AA197" s="428">
        <v>0</v>
      </c>
      <c r="AB197" s="429"/>
      <c r="AC197" s="416"/>
      <c r="AD197" s="417"/>
      <c r="AE197" s="430"/>
      <c r="AF197" s="428">
        <v>0</v>
      </c>
      <c r="AG197" s="429"/>
      <c r="AH197" s="416"/>
      <c r="AI197" s="417"/>
      <c r="AJ197" s="430"/>
      <c r="AK197" s="428">
        <v>0</v>
      </c>
      <c r="AL197" s="429"/>
      <c r="AM197" s="416"/>
      <c r="AN197" s="417"/>
      <c r="AO197" s="430"/>
      <c r="AP197" s="428">
        <v>0</v>
      </c>
      <c r="AQ197" s="429"/>
      <c r="AR197" s="416"/>
      <c r="AS197" s="417"/>
      <c r="AT197" s="430"/>
      <c r="AU197" s="428">
        <v>0</v>
      </c>
      <c r="AV197" s="429"/>
      <c r="AW197" s="416"/>
      <c r="AX197" s="417"/>
      <c r="AY197" s="430"/>
      <c r="AZ197" s="428">
        <v>0</v>
      </c>
      <c r="BA197" s="429"/>
      <c r="BB197" s="416"/>
      <c r="BC197" s="417"/>
      <c r="BD197" s="430"/>
      <c r="BE197" s="428">
        <v>0</v>
      </c>
      <c r="BF197" s="429"/>
      <c r="BG197" s="416"/>
      <c r="BH197" s="417"/>
      <c r="BI197" s="430"/>
      <c r="BJ197" s="428">
        <v>0</v>
      </c>
      <c r="BK197" s="429"/>
      <c r="BL197" s="416"/>
      <c r="BM197" s="417"/>
      <c r="BN197" s="430"/>
      <c r="BO197" s="428">
        <v>0</v>
      </c>
      <c r="BP197" s="429"/>
      <c r="BQ197" s="416"/>
      <c r="BR197" s="417"/>
      <c r="BS197" s="430"/>
      <c r="BT197" s="428">
        <f>SUM(L197:BO197)</f>
        <v>0</v>
      </c>
      <c r="BU197" s="429"/>
      <c r="BV197" s="416"/>
      <c r="BW197" s="417"/>
      <c r="BX197" s="430"/>
      <c r="BY197" s="428">
        <v>22596</v>
      </c>
      <c r="BZ197" s="429"/>
      <c r="CA197" s="416"/>
      <c r="CB197" s="417"/>
      <c r="CC197" s="430"/>
      <c r="CD197" s="428">
        <v>0</v>
      </c>
      <c r="CE197" s="429"/>
      <c r="CF197" s="416"/>
      <c r="CG197" s="417"/>
      <c r="CH197" s="430"/>
      <c r="CI197" s="428">
        <v>0</v>
      </c>
      <c r="CJ197" s="429"/>
      <c r="CK197" s="416"/>
      <c r="CL197" s="417"/>
      <c r="CM197" s="430"/>
      <c r="CN197" s="428">
        <v>0</v>
      </c>
      <c r="CO197" s="429"/>
      <c r="CP197" s="416"/>
      <c r="CQ197" s="417"/>
      <c r="CR197" s="430"/>
      <c r="CS197" s="428">
        <v>0</v>
      </c>
      <c r="CT197" s="429"/>
      <c r="CU197" s="416"/>
      <c r="CV197" s="417"/>
      <c r="CW197" s="430"/>
      <c r="CX197" s="428">
        <v>0</v>
      </c>
      <c r="CY197" s="429"/>
      <c r="CZ197" s="416"/>
      <c r="DA197" s="417"/>
      <c r="DB197" s="430"/>
      <c r="DC197" s="428">
        <v>21269</v>
      </c>
      <c r="DD197" s="429"/>
      <c r="DE197" s="416"/>
      <c r="DF197" s="417"/>
      <c r="DG197" s="430"/>
      <c r="DH197" s="428">
        <v>0</v>
      </c>
      <c r="DI197" s="429"/>
      <c r="DJ197" s="416"/>
      <c r="DK197" s="417"/>
      <c r="DL197" s="430"/>
      <c r="DM197" s="428">
        <v>0</v>
      </c>
      <c r="DN197" s="429"/>
      <c r="DO197" s="416"/>
      <c r="DP197" s="417"/>
      <c r="DQ197" s="430"/>
      <c r="DR197" s="428">
        <v>0</v>
      </c>
      <c r="DS197" s="429"/>
      <c r="DT197" s="416"/>
      <c r="DU197" s="417"/>
      <c r="DV197" s="430"/>
      <c r="DW197" s="428">
        <v>0</v>
      </c>
      <c r="DX197" s="429"/>
      <c r="DY197" s="416"/>
      <c r="DZ197" s="417"/>
      <c r="EA197" s="430"/>
      <c r="EB197" s="428">
        <v>0</v>
      </c>
      <c r="EC197" s="429"/>
      <c r="ED197" s="416"/>
      <c r="EE197" s="417"/>
      <c r="EF197" s="430"/>
      <c r="EG197" s="428">
        <v>1327</v>
      </c>
      <c r="EH197" s="429"/>
      <c r="EI197" s="416"/>
      <c r="EJ197" s="417"/>
      <c r="EK197" s="430"/>
      <c r="EL197" s="428">
        <f t="shared" si="13"/>
        <v>0</v>
      </c>
      <c r="EM197" s="429"/>
      <c r="EN197" s="416"/>
      <c r="EO197" s="301"/>
    </row>
    <row r="198" spans="4:145" x14ac:dyDescent="0.35">
      <c r="D198" s="301"/>
      <c r="E198" s="313"/>
      <c r="G198" s="416"/>
      <c r="H198" s="416"/>
      <c r="I198" s="416"/>
      <c r="J198" s="417"/>
      <c r="K198" s="416"/>
      <c r="L198" s="416"/>
      <c r="M198" s="416"/>
      <c r="N198" s="416"/>
      <c r="O198" s="417"/>
      <c r="P198" s="416"/>
      <c r="Q198" s="416"/>
      <c r="R198" s="416"/>
      <c r="S198" s="416"/>
      <c r="T198" s="417"/>
      <c r="U198" s="416"/>
      <c r="V198" s="416"/>
      <c r="W198" s="416"/>
      <c r="X198" s="416"/>
      <c r="Y198" s="417"/>
      <c r="Z198" s="416"/>
      <c r="AA198" s="416"/>
      <c r="AB198" s="416"/>
      <c r="AC198" s="416"/>
      <c r="AD198" s="417"/>
      <c r="AE198" s="416"/>
      <c r="AF198" s="416"/>
      <c r="AG198" s="416"/>
      <c r="AH198" s="416"/>
      <c r="AI198" s="417"/>
      <c r="AJ198" s="416"/>
      <c r="AK198" s="416"/>
      <c r="AL198" s="416"/>
      <c r="AM198" s="416"/>
      <c r="AN198" s="417"/>
      <c r="AO198" s="416"/>
      <c r="AP198" s="416"/>
      <c r="AQ198" s="416"/>
      <c r="AR198" s="416"/>
      <c r="AS198" s="417"/>
      <c r="AT198" s="416"/>
      <c r="AU198" s="416"/>
      <c r="AV198" s="416"/>
      <c r="AW198" s="416"/>
      <c r="AX198" s="417"/>
      <c r="AY198" s="416"/>
      <c r="AZ198" s="416"/>
      <c r="BA198" s="416"/>
      <c r="BB198" s="416"/>
      <c r="BC198" s="417"/>
      <c r="BD198" s="416"/>
      <c r="BE198" s="416"/>
      <c r="BF198" s="416"/>
      <c r="BG198" s="416"/>
      <c r="BH198" s="417"/>
      <c r="BI198" s="416"/>
      <c r="BJ198" s="416"/>
      <c r="BK198" s="416"/>
      <c r="BL198" s="416"/>
      <c r="BM198" s="417"/>
      <c r="BN198" s="416"/>
      <c r="BO198" s="416"/>
      <c r="BP198" s="416"/>
      <c r="BQ198" s="416"/>
      <c r="BR198" s="417"/>
      <c r="BS198" s="416"/>
      <c r="BT198" s="416"/>
      <c r="BU198" s="416"/>
      <c r="BV198" s="416"/>
      <c r="BW198" s="417"/>
      <c r="BX198" s="416"/>
      <c r="BY198" s="416"/>
      <c r="BZ198" s="416"/>
      <c r="CA198" s="416"/>
      <c r="CB198" s="417"/>
      <c r="CC198" s="416"/>
      <c r="CD198" s="416"/>
      <c r="CE198" s="416"/>
      <c r="CF198" s="416"/>
      <c r="CG198" s="417"/>
      <c r="CH198" s="416"/>
      <c r="CI198" s="416"/>
      <c r="CJ198" s="416"/>
      <c r="CK198" s="416"/>
      <c r="CL198" s="417"/>
      <c r="CM198" s="416"/>
      <c r="CN198" s="416"/>
      <c r="CO198" s="416"/>
      <c r="CP198" s="416"/>
      <c r="CQ198" s="417"/>
      <c r="CR198" s="416"/>
      <c r="CS198" s="416"/>
      <c r="CT198" s="416"/>
      <c r="CU198" s="416"/>
      <c r="CV198" s="417"/>
      <c r="CW198" s="416"/>
      <c r="CX198" s="416"/>
      <c r="CY198" s="416"/>
      <c r="CZ198" s="416"/>
      <c r="DA198" s="417"/>
      <c r="DB198" s="416"/>
      <c r="DC198" s="416"/>
      <c r="DD198" s="416"/>
      <c r="DE198" s="416"/>
      <c r="DF198" s="417"/>
      <c r="DG198" s="416"/>
      <c r="DH198" s="416"/>
      <c r="DI198" s="416"/>
      <c r="DJ198" s="416"/>
      <c r="DK198" s="417"/>
      <c r="DL198" s="416"/>
      <c r="DM198" s="416"/>
      <c r="DN198" s="416"/>
      <c r="DO198" s="416"/>
      <c r="DP198" s="417"/>
      <c r="DQ198" s="416"/>
      <c r="DR198" s="416"/>
      <c r="DS198" s="416"/>
      <c r="DT198" s="416"/>
      <c r="DU198" s="417"/>
      <c r="DV198" s="416"/>
      <c r="DW198" s="416"/>
      <c r="DX198" s="416"/>
      <c r="DY198" s="416"/>
      <c r="DZ198" s="417"/>
      <c r="EA198" s="416"/>
      <c r="EB198" s="416"/>
      <c r="EC198" s="416"/>
      <c r="ED198" s="416"/>
      <c r="EE198" s="417"/>
      <c r="EF198" s="416"/>
      <c r="EG198" s="416"/>
      <c r="EH198" s="416"/>
      <c r="EI198" s="416"/>
      <c r="EJ198" s="417"/>
      <c r="EK198" s="416"/>
      <c r="EL198" s="416"/>
      <c r="EM198" s="416"/>
      <c r="EN198" s="416"/>
      <c r="EO198" s="301"/>
    </row>
    <row r="199" spans="4:145" x14ac:dyDescent="0.35">
      <c r="D199" s="301" t="s">
        <v>505</v>
      </c>
      <c r="E199" s="313"/>
      <c r="G199" s="416">
        <f>SUM(G200:G201)</f>
        <v>323107</v>
      </c>
      <c r="H199" s="416"/>
      <c r="I199" s="416"/>
      <c r="J199" s="417"/>
      <c r="K199" s="416"/>
      <c r="L199" s="416">
        <f>SUM(L200:L201)</f>
        <v>0</v>
      </c>
      <c r="M199" s="416"/>
      <c r="N199" s="416"/>
      <c r="O199" s="417"/>
      <c r="P199" s="416"/>
      <c r="Q199" s="416">
        <f>SUM(Q200:Q201)</f>
        <v>0</v>
      </c>
      <c r="R199" s="416"/>
      <c r="S199" s="416"/>
      <c r="T199" s="417"/>
      <c r="U199" s="416"/>
      <c r="V199" s="416">
        <f>SUM(V200:V201)</f>
        <v>0</v>
      </c>
      <c r="W199" s="416"/>
      <c r="X199" s="416"/>
      <c r="Y199" s="417"/>
      <c r="Z199" s="416"/>
      <c r="AA199" s="416">
        <f>SUM(AA200:AA201)</f>
        <v>0</v>
      </c>
      <c r="AB199" s="416"/>
      <c r="AC199" s="416"/>
      <c r="AD199" s="417"/>
      <c r="AE199" s="416"/>
      <c r="AF199" s="416">
        <f>SUM(AF200:AF201)</f>
        <v>0</v>
      </c>
      <c r="AG199" s="416"/>
      <c r="AH199" s="416"/>
      <c r="AI199" s="417"/>
      <c r="AJ199" s="416"/>
      <c r="AK199" s="416">
        <f>SUM(AK200:AK201)</f>
        <v>0</v>
      </c>
      <c r="AL199" s="416"/>
      <c r="AM199" s="416"/>
      <c r="AN199" s="417"/>
      <c r="AO199" s="416"/>
      <c r="AP199" s="416">
        <f>SUM(AP200:AP201)</f>
        <v>0</v>
      </c>
      <c r="AQ199" s="416"/>
      <c r="AR199" s="416"/>
      <c r="AS199" s="417"/>
      <c r="AT199" s="416"/>
      <c r="AU199" s="416">
        <f>SUM(AU200:AU201)</f>
        <v>0</v>
      </c>
      <c r="AV199" s="416"/>
      <c r="AW199" s="416"/>
      <c r="AX199" s="417"/>
      <c r="AY199" s="416"/>
      <c r="AZ199" s="416">
        <f>SUM(AZ200:AZ201)</f>
        <v>0</v>
      </c>
      <c r="BA199" s="416"/>
      <c r="BB199" s="416"/>
      <c r="BC199" s="417"/>
      <c r="BD199" s="416"/>
      <c r="BE199" s="416">
        <f>SUM(BE200:BE201)</f>
        <v>0</v>
      </c>
      <c r="BF199" s="416"/>
      <c r="BG199" s="416"/>
      <c r="BH199" s="417"/>
      <c r="BI199" s="416"/>
      <c r="BJ199" s="416">
        <f>SUM(BJ200:BJ201)</f>
        <v>0</v>
      </c>
      <c r="BK199" s="416"/>
      <c r="BL199" s="416"/>
      <c r="BM199" s="417"/>
      <c r="BN199" s="416"/>
      <c r="BO199" s="416">
        <f>SUM(BO200:BO201)</f>
        <v>0</v>
      </c>
      <c r="BP199" s="416"/>
      <c r="BQ199" s="416"/>
      <c r="BR199" s="417"/>
      <c r="BS199" s="416"/>
      <c r="BT199" s="416">
        <f>SUM(BT200:BT201)</f>
        <v>0</v>
      </c>
      <c r="BU199" s="416"/>
      <c r="BV199" s="416"/>
      <c r="BW199" s="417"/>
      <c r="BX199" s="416"/>
      <c r="BY199" s="416">
        <f>SUM(BY200:BY201)</f>
        <v>166939</v>
      </c>
      <c r="BZ199" s="416"/>
      <c r="CA199" s="416"/>
      <c r="CB199" s="417"/>
      <c r="CC199" s="416"/>
      <c r="CD199" s="416">
        <f>SUM(CD200:CD201)</f>
        <v>0</v>
      </c>
      <c r="CE199" s="416"/>
      <c r="CF199" s="416"/>
      <c r="CG199" s="417"/>
      <c r="CH199" s="416"/>
      <c r="CI199" s="416">
        <f>SUM(CI200:CI201)</f>
        <v>0</v>
      </c>
      <c r="CJ199" s="416"/>
      <c r="CK199" s="416"/>
      <c r="CL199" s="417"/>
      <c r="CM199" s="416"/>
      <c r="CN199" s="416">
        <f>SUM(CN200:CN201)</f>
        <v>0</v>
      </c>
      <c r="CO199" s="416"/>
      <c r="CP199" s="416"/>
      <c r="CQ199" s="417"/>
      <c r="CR199" s="416"/>
      <c r="CS199" s="416">
        <f>SUM(CS200:CS201)</f>
        <v>0</v>
      </c>
      <c r="CT199" s="416"/>
      <c r="CU199" s="416"/>
      <c r="CV199" s="417"/>
      <c r="CW199" s="416"/>
      <c r="CX199" s="416">
        <f>SUM(CX200:CX201)</f>
        <v>0</v>
      </c>
      <c r="CY199" s="416"/>
      <c r="CZ199" s="416"/>
      <c r="DA199" s="417"/>
      <c r="DB199" s="416"/>
      <c r="DC199" s="416">
        <f>SUM(DC200:DC201)</f>
        <v>0</v>
      </c>
      <c r="DD199" s="416"/>
      <c r="DE199" s="416"/>
      <c r="DF199" s="417"/>
      <c r="DG199" s="416"/>
      <c r="DH199" s="416">
        <f>SUM(DH200:DH201)</f>
        <v>0</v>
      </c>
      <c r="DI199" s="416"/>
      <c r="DJ199" s="416"/>
      <c r="DK199" s="417"/>
      <c r="DL199" s="416"/>
      <c r="DM199" s="416">
        <f>SUM(DM200:DM201)</f>
        <v>0</v>
      </c>
      <c r="DN199" s="416"/>
      <c r="DO199" s="416"/>
      <c r="DP199" s="417"/>
      <c r="DQ199" s="416"/>
      <c r="DR199" s="416">
        <f>SUM(DR200:DR201)</f>
        <v>166939</v>
      </c>
      <c r="DS199" s="416"/>
      <c r="DT199" s="416"/>
      <c r="DU199" s="417"/>
      <c r="DV199" s="416"/>
      <c r="DW199" s="416">
        <f>SUM(DW200:DW201)</f>
        <v>0</v>
      </c>
      <c r="DX199" s="416"/>
      <c r="DY199" s="416"/>
      <c r="DZ199" s="417"/>
      <c r="EA199" s="416"/>
      <c r="EB199" s="416">
        <f>SUM(EB200:EB201)</f>
        <v>0</v>
      </c>
      <c r="EC199" s="416"/>
      <c r="ED199" s="416"/>
      <c r="EE199" s="417"/>
      <c r="EF199" s="416"/>
      <c r="EG199" s="416">
        <f>SUM(EG200:EG201)</f>
        <v>0</v>
      </c>
      <c r="EH199" s="416"/>
      <c r="EI199" s="416"/>
      <c r="EJ199" s="417"/>
      <c r="EK199" s="416"/>
      <c r="EL199" s="416">
        <f>SUM(EL200:EL201)</f>
        <v>0</v>
      </c>
      <c r="EM199" s="416"/>
      <c r="EN199" s="416"/>
      <c r="EO199" s="301"/>
    </row>
    <row r="200" spans="4:145" x14ac:dyDescent="0.35">
      <c r="D200" s="301" t="s">
        <v>498</v>
      </c>
      <c r="E200" s="313"/>
      <c r="F200" s="320"/>
      <c r="G200" s="414">
        <v>322748</v>
      </c>
      <c r="H200" s="415"/>
      <c r="I200" s="416"/>
      <c r="J200" s="417"/>
      <c r="K200" s="418"/>
      <c r="L200" s="414">
        <v>0</v>
      </c>
      <c r="M200" s="415"/>
      <c r="N200" s="416"/>
      <c r="O200" s="417"/>
      <c r="P200" s="418"/>
      <c r="Q200" s="414">
        <v>0</v>
      </c>
      <c r="R200" s="415"/>
      <c r="S200" s="416"/>
      <c r="T200" s="417"/>
      <c r="U200" s="418"/>
      <c r="V200" s="414">
        <v>0</v>
      </c>
      <c r="W200" s="415"/>
      <c r="X200" s="416"/>
      <c r="Y200" s="417"/>
      <c r="Z200" s="418"/>
      <c r="AA200" s="414">
        <v>0</v>
      </c>
      <c r="AB200" s="415"/>
      <c r="AC200" s="416"/>
      <c r="AD200" s="417"/>
      <c r="AE200" s="418"/>
      <c r="AF200" s="414">
        <v>0</v>
      </c>
      <c r="AG200" s="415"/>
      <c r="AH200" s="416"/>
      <c r="AI200" s="417"/>
      <c r="AJ200" s="418"/>
      <c r="AK200" s="414">
        <v>0</v>
      </c>
      <c r="AL200" s="415"/>
      <c r="AM200" s="416"/>
      <c r="AN200" s="417"/>
      <c r="AO200" s="418"/>
      <c r="AP200" s="414">
        <v>0</v>
      </c>
      <c r="AQ200" s="415"/>
      <c r="AR200" s="416"/>
      <c r="AS200" s="417"/>
      <c r="AT200" s="418"/>
      <c r="AU200" s="414">
        <v>0</v>
      </c>
      <c r="AV200" s="415"/>
      <c r="AW200" s="416"/>
      <c r="AX200" s="417"/>
      <c r="AY200" s="418"/>
      <c r="AZ200" s="414">
        <v>0</v>
      </c>
      <c r="BA200" s="415"/>
      <c r="BB200" s="416"/>
      <c r="BC200" s="417"/>
      <c r="BD200" s="418"/>
      <c r="BE200" s="414">
        <v>0</v>
      </c>
      <c r="BF200" s="415"/>
      <c r="BG200" s="416"/>
      <c r="BH200" s="417"/>
      <c r="BI200" s="418"/>
      <c r="BJ200" s="414">
        <v>0</v>
      </c>
      <c r="BK200" s="415"/>
      <c r="BL200" s="416"/>
      <c r="BM200" s="417"/>
      <c r="BN200" s="418"/>
      <c r="BO200" s="414">
        <v>0</v>
      </c>
      <c r="BP200" s="415"/>
      <c r="BQ200" s="416"/>
      <c r="BR200" s="417"/>
      <c r="BS200" s="418"/>
      <c r="BT200" s="414">
        <f>SUM(L200:BO200)</f>
        <v>0</v>
      </c>
      <c r="BU200" s="415"/>
      <c r="BV200" s="416"/>
      <c r="BW200" s="417"/>
      <c r="BX200" s="418"/>
      <c r="BY200" s="414">
        <v>166939</v>
      </c>
      <c r="BZ200" s="415"/>
      <c r="CA200" s="416"/>
      <c r="CB200" s="417"/>
      <c r="CC200" s="418"/>
      <c r="CD200" s="414">
        <v>0</v>
      </c>
      <c r="CE200" s="415"/>
      <c r="CF200" s="416"/>
      <c r="CG200" s="417"/>
      <c r="CH200" s="418"/>
      <c r="CI200" s="414">
        <v>0</v>
      </c>
      <c r="CJ200" s="415"/>
      <c r="CK200" s="416"/>
      <c r="CL200" s="417"/>
      <c r="CM200" s="418"/>
      <c r="CN200" s="414">
        <v>0</v>
      </c>
      <c r="CO200" s="415"/>
      <c r="CP200" s="416"/>
      <c r="CQ200" s="417"/>
      <c r="CR200" s="418"/>
      <c r="CS200" s="414">
        <v>0</v>
      </c>
      <c r="CT200" s="415"/>
      <c r="CU200" s="416"/>
      <c r="CV200" s="417"/>
      <c r="CW200" s="418"/>
      <c r="CX200" s="414">
        <v>0</v>
      </c>
      <c r="CY200" s="415"/>
      <c r="CZ200" s="416"/>
      <c r="DA200" s="417"/>
      <c r="DB200" s="418"/>
      <c r="DC200" s="414">
        <v>0</v>
      </c>
      <c r="DD200" s="415"/>
      <c r="DE200" s="416"/>
      <c r="DF200" s="417"/>
      <c r="DG200" s="418"/>
      <c r="DH200" s="414">
        <v>0</v>
      </c>
      <c r="DI200" s="415"/>
      <c r="DJ200" s="416"/>
      <c r="DK200" s="417"/>
      <c r="DL200" s="418"/>
      <c r="DM200" s="414">
        <v>0</v>
      </c>
      <c r="DN200" s="415"/>
      <c r="DO200" s="416"/>
      <c r="DP200" s="417"/>
      <c r="DQ200" s="418"/>
      <c r="DR200" s="414">
        <v>166939</v>
      </c>
      <c r="DS200" s="415"/>
      <c r="DT200" s="416"/>
      <c r="DU200" s="417"/>
      <c r="DV200" s="418"/>
      <c r="DW200" s="414">
        <v>0</v>
      </c>
      <c r="DX200" s="415"/>
      <c r="DY200" s="416"/>
      <c r="DZ200" s="417"/>
      <c r="EA200" s="418"/>
      <c r="EB200" s="414">
        <v>0</v>
      </c>
      <c r="EC200" s="415"/>
      <c r="ED200" s="416"/>
      <c r="EE200" s="417"/>
      <c r="EF200" s="418"/>
      <c r="EG200" s="414">
        <v>0</v>
      </c>
      <c r="EH200" s="415"/>
      <c r="EI200" s="416"/>
      <c r="EJ200" s="417"/>
      <c r="EK200" s="418"/>
      <c r="EL200" s="414">
        <f t="shared" ref="EL200:EL201" si="14">SUM(CD200)</f>
        <v>0</v>
      </c>
      <c r="EM200" s="415"/>
      <c r="EN200" s="416"/>
      <c r="EO200" s="301"/>
    </row>
    <row r="201" spans="4:145" x14ac:dyDescent="0.35">
      <c r="D201" s="301" t="s">
        <v>499</v>
      </c>
      <c r="E201" s="313"/>
      <c r="F201" s="337"/>
      <c r="G201" s="428">
        <v>359</v>
      </c>
      <c r="H201" s="429"/>
      <c r="I201" s="416"/>
      <c r="J201" s="417"/>
      <c r="K201" s="430"/>
      <c r="L201" s="428">
        <v>0</v>
      </c>
      <c r="M201" s="429"/>
      <c r="N201" s="416"/>
      <c r="O201" s="417"/>
      <c r="P201" s="430"/>
      <c r="Q201" s="428">
        <v>0</v>
      </c>
      <c r="R201" s="429"/>
      <c r="S201" s="416"/>
      <c r="T201" s="417"/>
      <c r="U201" s="430"/>
      <c r="V201" s="428">
        <v>0</v>
      </c>
      <c r="W201" s="429"/>
      <c r="X201" s="416"/>
      <c r="Y201" s="417"/>
      <c r="Z201" s="430"/>
      <c r="AA201" s="428">
        <v>0</v>
      </c>
      <c r="AB201" s="429"/>
      <c r="AC201" s="416"/>
      <c r="AD201" s="417"/>
      <c r="AE201" s="430"/>
      <c r="AF201" s="428">
        <v>0</v>
      </c>
      <c r="AG201" s="429"/>
      <c r="AH201" s="416"/>
      <c r="AI201" s="417"/>
      <c r="AJ201" s="430"/>
      <c r="AK201" s="428">
        <v>0</v>
      </c>
      <c r="AL201" s="429"/>
      <c r="AM201" s="416"/>
      <c r="AN201" s="417"/>
      <c r="AO201" s="430"/>
      <c r="AP201" s="428">
        <v>0</v>
      </c>
      <c r="AQ201" s="429"/>
      <c r="AR201" s="416"/>
      <c r="AS201" s="417"/>
      <c r="AT201" s="430"/>
      <c r="AU201" s="428">
        <v>0</v>
      </c>
      <c r="AV201" s="429"/>
      <c r="AW201" s="416"/>
      <c r="AX201" s="417"/>
      <c r="AY201" s="430"/>
      <c r="AZ201" s="428">
        <v>0</v>
      </c>
      <c r="BA201" s="429"/>
      <c r="BB201" s="416"/>
      <c r="BC201" s="417"/>
      <c r="BD201" s="430"/>
      <c r="BE201" s="428">
        <v>0</v>
      </c>
      <c r="BF201" s="429"/>
      <c r="BG201" s="416"/>
      <c r="BH201" s="417"/>
      <c r="BI201" s="430"/>
      <c r="BJ201" s="428">
        <v>0</v>
      </c>
      <c r="BK201" s="429"/>
      <c r="BL201" s="416"/>
      <c r="BM201" s="417"/>
      <c r="BN201" s="430"/>
      <c r="BO201" s="428">
        <v>0</v>
      </c>
      <c r="BP201" s="429"/>
      <c r="BQ201" s="416"/>
      <c r="BR201" s="417"/>
      <c r="BS201" s="430"/>
      <c r="BT201" s="428">
        <f>SUM(L201:BO201)</f>
        <v>0</v>
      </c>
      <c r="BU201" s="429"/>
      <c r="BV201" s="416"/>
      <c r="BW201" s="417"/>
      <c r="BX201" s="430"/>
      <c r="BY201" s="428">
        <v>0</v>
      </c>
      <c r="BZ201" s="429"/>
      <c r="CA201" s="416"/>
      <c r="CB201" s="417"/>
      <c r="CC201" s="430"/>
      <c r="CD201" s="428">
        <v>0</v>
      </c>
      <c r="CE201" s="429"/>
      <c r="CF201" s="416"/>
      <c r="CG201" s="417"/>
      <c r="CH201" s="430"/>
      <c r="CI201" s="428">
        <v>0</v>
      </c>
      <c r="CJ201" s="429"/>
      <c r="CK201" s="416"/>
      <c r="CL201" s="417"/>
      <c r="CM201" s="430"/>
      <c r="CN201" s="428">
        <v>0</v>
      </c>
      <c r="CO201" s="429"/>
      <c r="CP201" s="416"/>
      <c r="CQ201" s="417"/>
      <c r="CR201" s="430"/>
      <c r="CS201" s="428">
        <v>0</v>
      </c>
      <c r="CT201" s="429"/>
      <c r="CU201" s="416"/>
      <c r="CV201" s="417"/>
      <c r="CW201" s="430"/>
      <c r="CX201" s="428">
        <v>0</v>
      </c>
      <c r="CY201" s="429"/>
      <c r="CZ201" s="416"/>
      <c r="DA201" s="417"/>
      <c r="DB201" s="430"/>
      <c r="DC201" s="428">
        <v>0</v>
      </c>
      <c r="DD201" s="429"/>
      <c r="DE201" s="416"/>
      <c r="DF201" s="417"/>
      <c r="DG201" s="430"/>
      <c r="DH201" s="428">
        <v>0</v>
      </c>
      <c r="DI201" s="429"/>
      <c r="DJ201" s="416"/>
      <c r="DK201" s="417"/>
      <c r="DL201" s="430"/>
      <c r="DM201" s="428">
        <v>0</v>
      </c>
      <c r="DN201" s="429"/>
      <c r="DO201" s="416"/>
      <c r="DP201" s="417"/>
      <c r="DQ201" s="430"/>
      <c r="DR201" s="428">
        <v>0</v>
      </c>
      <c r="DS201" s="429"/>
      <c r="DT201" s="416"/>
      <c r="DU201" s="417"/>
      <c r="DV201" s="430"/>
      <c r="DW201" s="428">
        <v>0</v>
      </c>
      <c r="DX201" s="429"/>
      <c r="DY201" s="416"/>
      <c r="DZ201" s="417"/>
      <c r="EA201" s="430"/>
      <c r="EB201" s="428">
        <v>0</v>
      </c>
      <c r="EC201" s="429"/>
      <c r="ED201" s="416"/>
      <c r="EE201" s="417"/>
      <c r="EF201" s="430"/>
      <c r="EG201" s="428">
        <v>0</v>
      </c>
      <c r="EH201" s="429"/>
      <c r="EI201" s="416"/>
      <c r="EJ201" s="417"/>
      <c r="EK201" s="430"/>
      <c r="EL201" s="428">
        <f t="shared" si="14"/>
        <v>0</v>
      </c>
      <c r="EM201" s="429"/>
      <c r="EN201" s="416"/>
      <c r="EO201" s="301"/>
    </row>
    <row r="202" spans="4:145" x14ac:dyDescent="0.35">
      <c r="D202" s="301"/>
      <c r="E202" s="313"/>
      <c r="G202" s="416"/>
      <c r="H202" s="416"/>
      <c r="I202" s="416"/>
      <c r="J202" s="417"/>
      <c r="K202" s="416"/>
      <c r="L202" s="416"/>
      <c r="M202" s="416"/>
      <c r="N202" s="416"/>
      <c r="O202" s="417"/>
      <c r="P202" s="416"/>
      <c r="Q202" s="416"/>
      <c r="R202" s="416"/>
      <c r="S202" s="416"/>
      <c r="T202" s="417"/>
      <c r="U202" s="416"/>
      <c r="V202" s="416"/>
      <c r="W202" s="416"/>
      <c r="X202" s="416"/>
      <c r="Y202" s="417"/>
      <c r="Z202" s="416"/>
      <c r="AA202" s="416"/>
      <c r="AB202" s="416"/>
      <c r="AC202" s="416"/>
      <c r="AD202" s="417"/>
      <c r="AE202" s="416"/>
      <c r="AF202" s="416"/>
      <c r="AG202" s="416"/>
      <c r="AH202" s="416"/>
      <c r="AI202" s="417"/>
      <c r="AJ202" s="416"/>
      <c r="AK202" s="416"/>
      <c r="AL202" s="416"/>
      <c r="AM202" s="416"/>
      <c r="AN202" s="417"/>
      <c r="AO202" s="416"/>
      <c r="AP202" s="416"/>
      <c r="AQ202" s="416"/>
      <c r="AR202" s="416"/>
      <c r="AS202" s="417"/>
      <c r="AT202" s="416"/>
      <c r="AU202" s="416"/>
      <c r="AV202" s="416"/>
      <c r="AW202" s="416"/>
      <c r="AX202" s="417"/>
      <c r="AY202" s="416"/>
      <c r="AZ202" s="416"/>
      <c r="BA202" s="416"/>
      <c r="BB202" s="416"/>
      <c r="BC202" s="417"/>
      <c r="BD202" s="416"/>
      <c r="BE202" s="416"/>
      <c r="BF202" s="416"/>
      <c r="BG202" s="416"/>
      <c r="BH202" s="417"/>
      <c r="BI202" s="416"/>
      <c r="BJ202" s="416"/>
      <c r="BK202" s="416"/>
      <c r="BL202" s="416"/>
      <c r="BM202" s="417"/>
      <c r="BN202" s="416"/>
      <c r="BO202" s="416"/>
      <c r="BP202" s="416"/>
      <c r="BQ202" s="416"/>
      <c r="BR202" s="417"/>
      <c r="BS202" s="416"/>
      <c r="BT202" s="416"/>
      <c r="BU202" s="416"/>
      <c r="BV202" s="416"/>
      <c r="BW202" s="417"/>
      <c r="BX202" s="416"/>
      <c r="BY202" s="416"/>
      <c r="BZ202" s="416"/>
      <c r="CA202" s="416"/>
      <c r="CB202" s="417"/>
      <c r="CC202" s="416"/>
      <c r="CD202" s="416"/>
      <c r="CE202" s="416"/>
      <c r="CF202" s="416"/>
      <c r="CG202" s="417"/>
      <c r="CH202" s="416"/>
      <c r="CI202" s="416"/>
      <c r="CJ202" s="416"/>
      <c r="CK202" s="416"/>
      <c r="CL202" s="417"/>
      <c r="CM202" s="416"/>
      <c r="CN202" s="416"/>
      <c r="CO202" s="416"/>
      <c r="CP202" s="416"/>
      <c r="CQ202" s="417"/>
      <c r="CR202" s="416"/>
      <c r="CS202" s="416"/>
      <c r="CT202" s="416"/>
      <c r="CU202" s="416"/>
      <c r="CV202" s="417"/>
      <c r="CW202" s="416"/>
      <c r="CX202" s="416"/>
      <c r="CY202" s="416"/>
      <c r="CZ202" s="416"/>
      <c r="DA202" s="417"/>
      <c r="DB202" s="416"/>
      <c r="DC202" s="416"/>
      <c r="DD202" s="416"/>
      <c r="DE202" s="416"/>
      <c r="DF202" s="417"/>
      <c r="DG202" s="416"/>
      <c r="DH202" s="416"/>
      <c r="DI202" s="416"/>
      <c r="DJ202" s="416"/>
      <c r="DK202" s="417"/>
      <c r="DL202" s="416"/>
      <c r="DM202" s="416"/>
      <c r="DN202" s="416"/>
      <c r="DO202" s="416"/>
      <c r="DP202" s="417"/>
      <c r="DQ202" s="416"/>
      <c r="DR202" s="416"/>
      <c r="DS202" s="416"/>
      <c r="DT202" s="416"/>
      <c r="DU202" s="417"/>
      <c r="DV202" s="416"/>
      <c r="DW202" s="416"/>
      <c r="DX202" s="416"/>
      <c r="DY202" s="416"/>
      <c r="DZ202" s="417"/>
      <c r="EA202" s="416"/>
      <c r="EB202" s="416"/>
      <c r="EC202" s="416"/>
      <c r="ED202" s="416"/>
      <c r="EE202" s="417"/>
      <c r="EF202" s="416"/>
      <c r="EG202" s="416"/>
      <c r="EH202" s="416"/>
      <c r="EI202" s="416"/>
      <c r="EJ202" s="417"/>
      <c r="EK202" s="416"/>
      <c r="EL202" s="416"/>
      <c r="EM202" s="416"/>
      <c r="EN202" s="416"/>
      <c r="EO202" s="301"/>
    </row>
    <row r="203" spans="4:145" x14ac:dyDescent="0.35">
      <c r="D203" s="301" t="s">
        <v>506</v>
      </c>
      <c r="E203" s="313"/>
      <c r="G203" s="416">
        <f>SUM(G204:G205)</f>
        <v>657780</v>
      </c>
      <c r="H203" s="416"/>
      <c r="I203" s="416"/>
      <c r="J203" s="417"/>
      <c r="K203" s="416"/>
      <c r="L203" s="416">
        <f>SUM(L204:L205)</f>
        <v>0</v>
      </c>
      <c r="M203" s="416"/>
      <c r="N203" s="416"/>
      <c r="O203" s="417"/>
      <c r="P203" s="416"/>
      <c r="Q203" s="416">
        <f>SUM(Q204:Q205)</f>
        <v>0</v>
      </c>
      <c r="R203" s="416"/>
      <c r="S203" s="416"/>
      <c r="T203" s="417"/>
      <c r="U203" s="416"/>
      <c r="V203" s="416">
        <f>SUM(V204:V205)</f>
        <v>0</v>
      </c>
      <c r="W203" s="416"/>
      <c r="X203" s="416"/>
      <c r="Y203" s="417"/>
      <c r="Z203" s="416"/>
      <c r="AA203" s="416">
        <f>SUM(AA204:AA205)</f>
        <v>0</v>
      </c>
      <c r="AB203" s="416"/>
      <c r="AC203" s="416"/>
      <c r="AD203" s="417"/>
      <c r="AE203" s="416"/>
      <c r="AF203" s="416">
        <f>SUM(AF204:AF205)</f>
        <v>0</v>
      </c>
      <c r="AG203" s="416"/>
      <c r="AH203" s="416"/>
      <c r="AI203" s="417"/>
      <c r="AJ203" s="416"/>
      <c r="AK203" s="416">
        <f>SUM(AK204:AK205)</f>
        <v>0</v>
      </c>
      <c r="AL203" s="416"/>
      <c r="AM203" s="416"/>
      <c r="AN203" s="417"/>
      <c r="AO203" s="416"/>
      <c r="AP203" s="416">
        <f>SUM(AP204:AP205)</f>
        <v>0</v>
      </c>
      <c r="AQ203" s="416"/>
      <c r="AR203" s="416"/>
      <c r="AS203" s="417"/>
      <c r="AT203" s="416"/>
      <c r="AU203" s="416">
        <f>SUM(AU204:AU205)</f>
        <v>0</v>
      </c>
      <c r="AV203" s="416"/>
      <c r="AW203" s="416"/>
      <c r="AX203" s="417"/>
      <c r="AY203" s="416"/>
      <c r="AZ203" s="416">
        <f>SUM(AZ204:AZ205)</f>
        <v>0</v>
      </c>
      <c r="BA203" s="416"/>
      <c r="BB203" s="416"/>
      <c r="BC203" s="417"/>
      <c r="BD203" s="416"/>
      <c r="BE203" s="416">
        <f>SUM(BE204:BE205)</f>
        <v>0</v>
      </c>
      <c r="BF203" s="416"/>
      <c r="BG203" s="416"/>
      <c r="BH203" s="417"/>
      <c r="BI203" s="416"/>
      <c r="BJ203" s="416">
        <f>SUM(BJ204:BJ205)</f>
        <v>0</v>
      </c>
      <c r="BK203" s="416"/>
      <c r="BL203" s="416"/>
      <c r="BM203" s="417"/>
      <c r="BN203" s="416"/>
      <c r="BO203" s="416">
        <f>SUM(BO204:BO205)</f>
        <v>0</v>
      </c>
      <c r="BP203" s="416"/>
      <c r="BQ203" s="416"/>
      <c r="BR203" s="417"/>
      <c r="BS203" s="416"/>
      <c r="BT203" s="416">
        <f>SUM(BT204:BT205)</f>
        <v>0</v>
      </c>
      <c r="BU203" s="416"/>
      <c r="BV203" s="416"/>
      <c r="BW203" s="417"/>
      <c r="BX203" s="416"/>
      <c r="BY203" s="416">
        <f>SUM(BY204:BY205)</f>
        <v>324239</v>
      </c>
      <c r="BZ203" s="416"/>
      <c r="CA203" s="416"/>
      <c r="CB203" s="417"/>
      <c r="CC203" s="416"/>
      <c r="CD203" s="416">
        <f>SUM(CD204:CD205)</f>
        <v>0</v>
      </c>
      <c r="CE203" s="416"/>
      <c r="CF203" s="416"/>
      <c r="CG203" s="417"/>
      <c r="CH203" s="416"/>
      <c r="CI203" s="416">
        <f>SUM(CI204:CI205)</f>
        <v>0</v>
      </c>
      <c r="CJ203" s="416"/>
      <c r="CK203" s="416"/>
      <c r="CL203" s="417"/>
      <c r="CM203" s="416"/>
      <c r="CN203" s="416">
        <f>SUM(CN204:CN205)</f>
        <v>0</v>
      </c>
      <c r="CO203" s="416"/>
      <c r="CP203" s="416"/>
      <c r="CQ203" s="417"/>
      <c r="CR203" s="416"/>
      <c r="CS203" s="416">
        <f>SUM(CS204:CS205)</f>
        <v>0</v>
      </c>
      <c r="CT203" s="416"/>
      <c r="CU203" s="416"/>
      <c r="CV203" s="417"/>
      <c r="CW203" s="416"/>
      <c r="CX203" s="416">
        <f>SUM(CX204:CX205)</f>
        <v>0</v>
      </c>
      <c r="CY203" s="416"/>
      <c r="CZ203" s="416"/>
      <c r="DA203" s="417"/>
      <c r="DB203" s="416"/>
      <c r="DC203" s="416">
        <f>SUM(DC204:DC205)</f>
        <v>0</v>
      </c>
      <c r="DD203" s="416"/>
      <c r="DE203" s="416"/>
      <c r="DF203" s="417"/>
      <c r="DG203" s="416"/>
      <c r="DH203" s="416">
        <f>SUM(DH204:DH205)</f>
        <v>0</v>
      </c>
      <c r="DI203" s="416"/>
      <c r="DJ203" s="416"/>
      <c r="DK203" s="417"/>
      <c r="DL203" s="416"/>
      <c r="DM203" s="416">
        <f>SUM(DM204:DM205)</f>
        <v>0</v>
      </c>
      <c r="DN203" s="416"/>
      <c r="DO203" s="416"/>
      <c r="DP203" s="417"/>
      <c r="DQ203" s="416"/>
      <c r="DR203" s="416">
        <f>SUM(DR204:DR205)</f>
        <v>0</v>
      </c>
      <c r="DS203" s="416"/>
      <c r="DT203" s="416"/>
      <c r="DU203" s="417"/>
      <c r="DV203" s="416"/>
      <c r="DW203" s="416">
        <f>SUM(DW204:DW205)</f>
        <v>0</v>
      </c>
      <c r="DX203" s="416"/>
      <c r="DY203" s="416"/>
      <c r="DZ203" s="417"/>
      <c r="EA203" s="416"/>
      <c r="EB203" s="416">
        <f>SUM(EB204:EB205)</f>
        <v>0</v>
      </c>
      <c r="EC203" s="416"/>
      <c r="ED203" s="416"/>
      <c r="EE203" s="417"/>
      <c r="EF203" s="416"/>
      <c r="EG203" s="416">
        <f>SUM(EG204:EG205)</f>
        <v>324239</v>
      </c>
      <c r="EH203" s="416"/>
      <c r="EI203" s="416"/>
      <c r="EJ203" s="417"/>
      <c r="EK203" s="416"/>
      <c r="EL203" s="416">
        <f>SUM(EL204:EL205)</f>
        <v>0</v>
      </c>
      <c r="EM203" s="416"/>
      <c r="EN203" s="416"/>
      <c r="EO203" s="301"/>
    </row>
    <row r="204" spans="4:145" x14ac:dyDescent="0.35">
      <c r="D204" s="301" t="s">
        <v>498</v>
      </c>
      <c r="E204" s="313"/>
      <c r="F204" s="320"/>
      <c r="G204" s="414">
        <v>541653</v>
      </c>
      <c r="H204" s="415"/>
      <c r="I204" s="416"/>
      <c r="J204" s="417"/>
      <c r="K204" s="418"/>
      <c r="L204" s="414">
        <v>0</v>
      </c>
      <c r="M204" s="415"/>
      <c r="N204" s="416"/>
      <c r="O204" s="417"/>
      <c r="P204" s="418"/>
      <c r="Q204" s="414">
        <v>0</v>
      </c>
      <c r="R204" s="415"/>
      <c r="S204" s="416"/>
      <c r="T204" s="417"/>
      <c r="U204" s="418"/>
      <c r="V204" s="414">
        <v>0</v>
      </c>
      <c r="W204" s="415"/>
      <c r="X204" s="416"/>
      <c r="Y204" s="417"/>
      <c r="Z204" s="418"/>
      <c r="AA204" s="414">
        <v>0</v>
      </c>
      <c r="AB204" s="415"/>
      <c r="AC204" s="416"/>
      <c r="AD204" s="417"/>
      <c r="AE204" s="418"/>
      <c r="AF204" s="414">
        <v>0</v>
      </c>
      <c r="AG204" s="415"/>
      <c r="AH204" s="416"/>
      <c r="AI204" s="417"/>
      <c r="AJ204" s="418"/>
      <c r="AK204" s="414">
        <v>0</v>
      </c>
      <c r="AL204" s="415"/>
      <c r="AM204" s="416"/>
      <c r="AN204" s="417"/>
      <c r="AO204" s="418"/>
      <c r="AP204" s="414">
        <v>0</v>
      </c>
      <c r="AQ204" s="415"/>
      <c r="AR204" s="416"/>
      <c r="AS204" s="417"/>
      <c r="AT204" s="418"/>
      <c r="AU204" s="414">
        <v>0</v>
      </c>
      <c r="AV204" s="415"/>
      <c r="AW204" s="416"/>
      <c r="AX204" s="417"/>
      <c r="AY204" s="418"/>
      <c r="AZ204" s="414">
        <v>0</v>
      </c>
      <c r="BA204" s="415"/>
      <c r="BB204" s="416"/>
      <c r="BC204" s="417"/>
      <c r="BD204" s="418"/>
      <c r="BE204" s="414">
        <v>0</v>
      </c>
      <c r="BF204" s="415"/>
      <c r="BG204" s="416"/>
      <c r="BH204" s="417"/>
      <c r="BI204" s="418"/>
      <c r="BJ204" s="414">
        <v>0</v>
      </c>
      <c r="BK204" s="415"/>
      <c r="BL204" s="416"/>
      <c r="BM204" s="417"/>
      <c r="BN204" s="418"/>
      <c r="BO204" s="414">
        <v>0</v>
      </c>
      <c r="BP204" s="415"/>
      <c r="BQ204" s="416"/>
      <c r="BR204" s="417"/>
      <c r="BS204" s="418"/>
      <c r="BT204" s="414">
        <f>SUM(L204:BO204)</f>
        <v>0</v>
      </c>
      <c r="BU204" s="415"/>
      <c r="BV204" s="416"/>
      <c r="BW204" s="417"/>
      <c r="BX204" s="418"/>
      <c r="BY204" s="414">
        <v>276243</v>
      </c>
      <c r="BZ204" s="415"/>
      <c r="CA204" s="416"/>
      <c r="CB204" s="417"/>
      <c r="CC204" s="418"/>
      <c r="CD204" s="414">
        <v>0</v>
      </c>
      <c r="CE204" s="415"/>
      <c r="CF204" s="416"/>
      <c r="CG204" s="417"/>
      <c r="CH204" s="418"/>
      <c r="CI204" s="414">
        <v>0</v>
      </c>
      <c r="CJ204" s="415"/>
      <c r="CK204" s="416"/>
      <c r="CL204" s="417"/>
      <c r="CM204" s="418"/>
      <c r="CN204" s="414">
        <v>0</v>
      </c>
      <c r="CO204" s="415"/>
      <c r="CP204" s="416"/>
      <c r="CQ204" s="417"/>
      <c r="CR204" s="418"/>
      <c r="CS204" s="414">
        <v>0</v>
      </c>
      <c r="CT204" s="415"/>
      <c r="CU204" s="416"/>
      <c r="CV204" s="417"/>
      <c r="CW204" s="418"/>
      <c r="CX204" s="414">
        <v>0</v>
      </c>
      <c r="CY204" s="415"/>
      <c r="CZ204" s="416"/>
      <c r="DA204" s="417"/>
      <c r="DB204" s="418"/>
      <c r="DC204" s="414">
        <v>0</v>
      </c>
      <c r="DD204" s="415"/>
      <c r="DE204" s="416"/>
      <c r="DF204" s="417"/>
      <c r="DG204" s="418"/>
      <c r="DH204" s="414">
        <v>0</v>
      </c>
      <c r="DI204" s="415"/>
      <c r="DJ204" s="416"/>
      <c r="DK204" s="417"/>
      <c r="DL204" s="418"/>
      <c r="DM204" s="414">
        <v>0</v>
      </c>
      <c r="DN204" s="415"/>
      <c r="DO204" s="416"/>
      <c r="DP204" s="417"/>
      <c r="DQ204" s="418"/>
      <c r="DR204" s="414">
        <v>0</v>
      </c>
      <c r="DS204" s="415"/>
      <c r="DT204" s="416"/>
      <c r="DU204" s="417"/>
      <c r="DV204" s="418"/>
      <c r="DW204" s="414">
        <v>0</v>
      </c>
      <c r="DX204" s="415"/>
      <c r="DY204" s="416"/>
      <c r="DZ204" s="417"/>
      <c r="EA204" s="418"/>
      <c r="EB204" s="414">
        <v>0</v>
      </c>
      <c r="EC204" s="415"/>
      <c r="ED204" s="416"/>
      <c r="EE204" s="417"/>
      <c r="EF204" s="418"/>
      <c r="EG204" s="414">
        <v>276243</v>
      </c>
      <c r="EH204" s="415"/>
      <c r="EI204" s="416"/>
      <c r="EJ204" s="417"/>
      <c r="EK204" s="418"/>
      <c r="EL204" s="414">
        <f t="shared" ref="EL204:EL205" si="15">SUM(CD204)</f>
        <v>0</v>
      </c>
      <c r="EM204" s="415"/>
      <c r="EN204" s="416"/>
      <c r="EO204" s="301"/>
    </row>
    <row r="205" spans="4:145" x14ac:dyDescent="0.35">
      <c r="D205" s="301" t="s">
        <v>499</v>
      </c>
      <c r="E205" s="313"/>
      <c r="F205" s="337"/>
      <c r="G205" s="428">
        <v>116127</v>
      </c>
      <c r="H205" s="429"/>
      <c r="I205" s="416"/>
      <c r="J205" s="417"/>
      <c r="K205" s="430"/>
      <c r="L205" s="428">
        <v>0</v>
      </c>
      <c r="M205" s="429"/>
      <c r="N205" s="416"/>
      <c r="O205" s="417"/>
      <c r="P205" s="430"/>
      <c r="Q205" s="428">
        <v>0</v>
      </c>
      <c r="R205" s="429"/>
      <c r="S205" s="416"/>
      <c r="T205" s="417"/>
      <c r="U205" s="430"/>
      <c r="V205" s="428">
        <v>0</v>
      </c>
      <c r="W205" s="429"/>
      <c r="X205" s="416"/>
      <c r="Y205" s="417"/>
      <c r="Z205" s="430"/>
      <c r="AA205" s="428">
        <v>0</v>
      </c>
      <c r="AB205" s="429"/>
      <c r="AC205" s="416"/>
      <c r="AD205" s="417"/>
      <c r="AE205" s="430"/>
      <c r="AF205" s="428">
        <v>0</v>
      </c>
      <c r="AG205" s="429"/>
      <c r="AH205" s="416"/>
      <c r="AI205" s="417"/>
      <c r="AJ205" s="430"/>
      <c r="AK205" s="428">
        <v>0</v>
      </c>
      <c r="AL205" s="429"/>
      <c r="AM205" s="416"/>
      <c r="AN205" s="417"/>
      <c r="AO205" s="430"/>
      <c r="AP205" s="428">
        <v>0</v>
      </c>
      <c r="AQ205" s="429"/>
      <c r="AR205" s="416"/>
      <c r="AS205" s="417"/>
      <c r="AT205" s="430"/>
      <c r="AU205" s="428">
        <v>0</v>
      </c>
      <c r="AV205" s="429"/>
      <c r="AW205" s="416"/>
      <c r="AX205" s="417"/>
      <c r="AY205" s="430"/>
      <c r="AZ205" s="428">
        <v>0</v>
      </c>
      <c r="BA205" s="429"/>
      <c r="BB205" s="416"/>
      <c r="BC205" s="417"/>
      <c r="BD205" s="430"/>
      <c r="BE205" s="428">
        <v>0</v>
      </c>
      <c r="BF205" s="429"/>
      <c r="BG205" s="416"/>
      <c r="BH205" s="417"/>
      <c r="BI205" s="430"/>
      <c r="BJ205" s="428">
        <v>0</v>
      </c>
      <c r="BK205" s="429"/>
      <c r="BL205" s="416"/>
      <c r="BM205" s="417"/>
      <c r="BN205" s="430"/>
      <c r="BO205" s="428">
        <v>0</v>
      </c>
      <c r="BP205" s="429"/>
      <c r="BQ205" s="416"/>
      <c r="BR205" s="417"/>
      <c r="BS205" s="430"/>
      <c r="BT205" s="428">
        <f>SUM(L205:BO205)</f>
        <v>0</v>
      </c>
      <c r="BU205" s="429"/>
      <c r="BV205" s="416"/>
      <c r="BW205" s="417"/>
      <c r="BX205" s="430"/>
      <c r="BY205" s="428">
        <v>47996</v>
      </c>
      <c r="BZ205" s="429"/>
      <c r="CA205" s="416"/>
      <c r="CB205" s="417"/>
      <c r="CC205" s="430"/>
      <c r="CD205" s="428">
        <v>0</v>
      </c>
      <c r="CE205" s="429"/>
      <c r="CF205" s="416"/>
      <c r="CG205" s="417"/>
      <c r="CH205" s="430"/>
      <c r="CI205" s="428">
        <v>0</v>
      </c>
      <c r="CJ205" s="429"/>
      <c r="CK205" s="416"/>
      <c r="CL205" s="417"/>
      <c r="CM205" s="430"/>
      <c r="CN205" s="428">
        <v>0</v>
      </c>
      <c r="CO205" s="429"/>
      <c r="CP205" s="416"/>
      <c r="CQ205" s="417"/>
      <c r="CR205" s="430"/>
      <c r="CS205" s="428">
        <v>0</v>
      </c>
      <c r="CT205" s="429"/>
      <c r="CU205" s="416"/>
      <c r="CV205" s="417"/>
      <c r="CW205" s="430"/>
      <c r="CX205" s="428">
        <v>0</v>
      </c>
      <c r="CY205" s="429"/>
      <c r="CZ205" s="416"/>
      <c r="DA205" s="417"/>
      <c r="DB205" s="430"/>
      <c r="DC205" s="428">
        <v>0</v>
      </c>
      <c r="DD205" s="429"/>
      <c r="DE205" s="416"/>
      <c r="DF205" s="417"/>
      <c r="DG205" s="430"/>
      <c r="DH205" s="428">
        <v>0</v>
      </c>
      <c r="DI205" s="429"/>
      <c r="DJ205" s="416"/>
      <c r="DK205" s="417"/>
      <c r="DL205" s="430"/>
      <c r="DM205" s="428">
        <v>0</v>
      </c>
      <c r="DN205" s="429"/>
      <c r="DO205" s="416"/>
      <c r="DP205" s="417"/>
      <c r="DQ205" s="430"/>
      <c r="DR205" s="428">
        <v>0</v>
      </c>
      <c r="DS205" s="429"/>
      <c r="DT205" s="416"/>
      <c r="DU205" s="417"/>
      <c r="DV205" s="430"/>
      <c r="DW205" s="428">
        <v>0</v>
      </c>
      <c r="DX205" s="429"/>
      <c r="DY205" s="416"/>
      <c r="DZ205" s="417"/>
      <c r="EA205" s="430"/>
      <c r="EB205" s="428">
        <v>0</v>
      </c>
      <c r="EC205" s="429"/>
      <c r="ED205" s="416"/>
      <c r="EE205" s="417"/>
      <c r="EF205" s="430"/>
      <c r="EG205" s="428">
        <v>47996</v>
      </c>
      <c r="EH205" s="429"/>
      <c r="EI205" s="416"/>
      <c r="EJ205" s="417"/>
      <c r="EK205" s="430"/>
      <c r="EL205" s="428">
        <f t="shared" si="15"/>
        <v>0</v>
      </c>
      <c r="EM205" s="429"/>
      <c r="EN205" s="416"/>
      <c r="EO205" s="301"/>
    </row>
    <row r="206" spans="4:145" ht="12.75" customHeight="1" x14ac:dyDescent="0.35">
      <c r="D206" s="301"/>
      <c r="E206" s="313"/>
      <c r="G206" s="416"/>
      <c r="H206" s="416"/>
      <c r="I206" s="416"/>
      <c r="J206" s="417"/>
      <c r="K206" s="416"/>
      <c r="L206" s="416"/>
      <c r="M206" s="416"/>
      <c r="N206" s="416"/>
      <c r="O206" s="417"/>
      <c r="P206" s="416"/>
      <c r="Q206" s="416"/>
      <c r="R206" s="416"/>
      <c r="S206" s="416"/>
      <c r="T206" s="417"/>
      <c r="U206" s="416"/>
      <c r="V206" s="416"/>
      <c r="W206" s="416"/>
      <c r="X206" s="416"/>
      <c r="Y206" s="417"/>
      <c r="Z206" s="416"/>
      <c r="AA206" s="416"/>
      <c r="AB206" s="416"/>
      <c r="AC206" s="416"/>
      <c r="AD206" s="417"/>
      <c r="AE206" s="416"/>
      <c r="AF206" s="416"/>
      <c r="AG206" s="416"/>
      <c r="AH206" s="416"/>
      <c r="AI206" s="417"/>
      <c r="AJ206" s="416"/>
      <c r="AK206" s="416"/>
      <c r="AL206" s="416"/>
      <c r="AM206" s="416"/>
      <c r="AN206" s="417"/>
      <c r="AO206" s="416"/>
      <c r="AP206" s="416"/>
      <c r="AQ206" s="416"/>
      <c r="AR206" s="416"/>
      <c r="AS206" s="417"/>
      <c r="AT206" s="416"/>
      <c r="AU206" s="416"/>
      <c r="AV206" s="416"/>
      <c r="AW206" s="416"/>
      <c r="AX206" s="417"/>
      <c r="AY206" s="416"/>
      <c r="AZ206" s="416"/>
      <c r="BA206" s="416"/>
      <c r="BB206" s="416"/>
      <c r="BC206" s="417"/>
      <c r="BD206" s="416"/>
      <c r="BE206" s="416"/>
      <c r="BF206" s="416"/>
      <c r="BG206" s="416"/>
      <c r="BH206" s="417"/>
      <c r="BI206" s="416"/>
      <c r="BJ206" s="416"/>
      <c r="BK206" s="416"/>
      <c r="BL206" s="416"/>
      <c r="BM206" s="417"/>
      <c r="BN206" s="416"/>
      <c r="BO206" s="416"/>
      <c r="BP206" s="416"/>
      <c r="BQ206" s="416"/>
      <c r="BR206" s="417"/>
      <c r="BS206" s="416"/>
      <c r="BT206" s="416"/>
      <c r="BU206" s="416"/>
      <c r="BV206" s="416"/>
      <c r="BW206" s="417"/>
      <c r="BX206" s="416"/>
      <c r="BY206" s="416"/>
      <c r="BZ206" s="416"/>
      <c r="CA206" s="416"/>
      <c r="CB206" s="417"/>
      <c r="CC206" s="416"/>
      <c r="CD206" s="416"/>
      <c r="CE206" s="416"/>
      <c r="CF206" s="416"/>
      <c r="CG206" s="417"/>
      <c r="CH206" s="416"/>
      <c r="CI206" s="416"/>
      <c r="CJ206" s="416"/>
      <c r="CK206" s="416"/>
      <c r="CL206" s="417"/>
      <c r="CM206" s="416"/>
      <c r="CN206" s="416"/>
      <c r="CO206" s="416"/>
      <c r="CP206" s="416"/>
      <c r="CQ206" s="417"/>
      <c r="CR206" s="416"/>
      <c r="CS206" s="416"/>
      <c r="CT206" s="416"/>
      <c r="CU206" s="416"/>
      <c r="CV206" s="417"/>
      <c r="CW206" s="416"/>
      <c r="CX206" s="416"/>
      <c r="CY206" s="416"/>
      <c r="CZ206" s="416"/>
      <c r="DA206" s="417"/>
      <c r="DB206" s="416"/>
      <c r="DC206" s="416"/>
      <c r="DD206" s="416"/>
      <c r="DE206" s="416"/>
      <c r="DF206" s="417"/>
      <c r="DG206" s="416"/>
      <c r="DH206" s="416"/>
      <c r="DI206" s="416"/>
      <c r="DJ206" s="416"/>
      <c r="DK206" s="417"/>
      <c r="DL206" s="416"/>
      <c r="DM206" s="416"/>
      <c r="DN206" s="416"/>
      <c r="DO206" s="416"/>
      <c r="DP206" s="417"/>
      <c r="DQ206" s="416"/>
      <c r="DR206" s="416"/>
      <c r="DS206" s="416"/>
      <c r="DT206" s="416"/>
      <c r="DU206" s="417"/>
      <c r="DV206" s="416"/>
      <c r="DW206" s="416"/>
      <c r="DX206" s="416"/>
      <c r="DY206" s="416"/>
      <c r="DZ206" s="417"/>
      <c r="EA206" s="416"/>
      <c r="EB206" s="416"/>
      <c r="EC206" s="416"/>
      <c r="ED206" s="416"/>
      <c r="EE206" s="417"/>
      <c r="EF206" s="416"/>
      <c r="EG206" s="416"/>
      <c r="EH206" s="416"/>
      <c r="EI206" s="416"/>
      <c r="EJ206" s="417"/>
      <c r="EK206" s="416"/>
      <c r="EL206" s="416"/>
      <c r="EM206" s="416"/>
      <c r="EN206" s="416"/>
      <c r="EO206" s="301"/>
    </row>
    <row r="207" spans="4:145" ht="12.75" customHeight="1" x14ac:dyDescent="0.35">
      <c r="D207" s="301" t="s">
        <v>507</v>
      </c>
      <c r="E207" s="313"/>
      <c r="G207" s="416">
        <f>SUM(G208:G209)</f>
        <v>798733</v>
      </c>
      <c r="H207" s="416"/>
      <c r="I207" s="416"/>
      <c r="J207" s="417"/>
      <c r="K207" s="416"/>
      <c r="L207" s="416">
        <f>SUM(L208:L209)</f>
        <v>0</v>
      </c>
      <c r="M207" s="416"/>
      <c r="N207" s="416"/>
      <c r="O207" s="417"/>
      <c r="P207" s="416"/>
      <c r="Q207" s="416">
        <f>SUM(Q208:Q209)</f>
        <v>0</v>
      </c>
      <c r="R207" s="416"/>
      <c r="S207" s="416"/>
      <c r="T207" s="417"/>
      <c r="U207" s="416"/>
      <c r="V207" s="416">
        <f>SUM(V208:V209)</f>
        <v>0</v>
      </c>
      <c r="W207" s="416"/>
      <c r="X207" s="416"/>
      <c r="Y207" s="417"/>
      <c r="Z207" s="416"/>
      <c r="AA207" s="416">
        <f>SUM(AA208:AA209)</f>
        <v>0</v>
      </c>
      <c r="AB207" s="416"/>
      <c r="AC207" s="416"/>
      <c r="AD207" s="417"/>
      <c r="AE207" s="416"/>
      <c r="AF207" s="416">
        <f>SUM(AF208:AF209)</f>
        <v>0</v>
      </c>
      <c r="AG207" s="416"/>
      <c r="AH207" s="416"/>
      <c r="AI207" s="417"/>
      <c r="AJ207" s="416"/>
      <c r="AK207" s="416">
        <f>SUM(AK208:AK209)</f>
        <v>0</v>
      </c>
      <c r="AL207" s="416"/>
      <c r="AM207" s="416"/>
      <c r="AN207" s="417"/>
      <c r="AO207" s="416"/>
      <c r="AP207" s="416">
        <f>SUM(AP208:AP209)</f>
        <v>0</v>
      </c>
      <c r="AQ207" s="416"/>
      <c r="AR207" s="416"/>
      <c r="AS207" s="417"/>
      <c r="AT207" s="416"/>
      <c r="AU207" s="416">
        <f>SUM(AU208:AU209)</f>
        <v>0</v>
      </c>
      <c r="AV207" s="416"/>
      <c r="AW207" s="416"/>
      <c r="AX207" s="417"/>
      <c r="AY207" s="416"/>
      <c r="AZ207" s="416">
        <f>SUM(AZ208:AZ209)</f>
        <v>0</v>
      </c>
      <c r="BA207" s="416"/>
      <c r="BB207" s="416"/>
      <c r="BC207" s="417"/>
      <c r="BD207" s="416"/>
      <c r="BE207" s="416">
        <f>SUM(BE208:BE209)</f>
        <v>0</v>
      </c>
      <c r="BF207" s="416"/>
      <c r="BG207" s="416"/>
      <c r="BH207" s="417"/>
      <c r="BI207" s="416"/>
      <c r="BJ207" s="416">
        <f>SUM(BJ208:BJ209)</f>
        <v>0</v>
      </c>
      <c r="BK207" s="416"/>
      <c r="BL207" s="416"/>
      <c r="BM207" s="417"/>
      <c r="BN207" s="416"/>
      <c r="BO207" s="416">
        <f>SUM(BO208:BO209)</f>
        <v>0</v>
      </c>
      <c r="BP207" s="416"/>
      <c r="BQ207" s="416"/>
      <c r="BR207" s="417"/>
      <c r="BS207" s="416"/>
      <c r="BT207" s="416">
        <f>SUM(BT208:BT209)</f>
        <v>0</v>
      </c>
      <c r="BU207" s="416"/>
      <c r="BV207" s="416"/>
      <c r="BW207" s="417"/>
      <c r="BX207" s="416"/>
      <c r="BY207" s="416">
        <f>SUM(BY208:BY209)</f>
        <v>393719</v>
      </c>
      <c r="BZ207" s="416"/>
      <c r="CA207" s="416"/>
      <c r="CB207" s="417"/>
      <c r="CC207" s="416"/>
      <c r="CD207" s="416">
        <f>SUM(CD208:CD209)</f>
        <v>0</v>
      </c>
      <c r="CE207" s="416"/>
      <c r="CF207" s="416"/>
      <c r="CG207" s="417"/>
      <c r="CH207" s="416"/>
      <c r="CI207" s="416">
        <f>SUM(CI208:CI209)</f>
        <v>0</v>
      </c>
      <c r="CJ207" s="416"/>
      <c r="CK207" s="416"/>
      <c r="CL207" s="417"/>
      <c r="CM207" s="416"/>
      <c r="CN207" s="416">
        <f>SUM(CN208:CN209)</f>
        <v>0</v>
      </c>
      <c r="CO207" s="416"/>
      <c r="CP207" s="416"/>
      <c r="CQ207" s="417"/>
      <c r="CR207" s="416"/>
      <c r="CS207" s="416">
        <f>SUM(CS208:CS209)</f>
        <v>0</v>
      </c>
      <c r="CT207" s="416"/>
      <c r="CU207" s="416"/>
      <c r="CV207" s="417"/>
      <c r="CW207" s="416"/>
      <c r="CX207" s="416">
        <f>SUM(CX208:CX209)</f>
        <v>0</v>
      </c>
      <c r="CY207" s="416"/>
      <c r="CZ207" s="416"/>
      <c r="DA207" s="417"/>
      <c r="DB207" s="416"/>
      <c r="DC207" s="416">
        <f>SUM(DC208:DC209)</f>
        <v>0</v>
      </c>
      <c r="DD207" s="416"/>
      <c r="DE207" s="416"/>
      <c r="DF207" s="417"/>
      <c r="DG207" s="416"/>
      <c r="DH207" s="416">
        <f>SUM(DH208:DH209)</f>
        <v>0</v>
      </c>
      <c r="DI207" s="416"/>
      <c r="DJ207" s="416"/>
      <c r="DK207" s="417"/>
      <c r="DL207" s="416"/>
      <c r="DM207" s="416">
        <f>SUM(DM208:DM209)</f>
        <v>0</v>
      </c>
      <c r="DN207" s="416"/>
      <c r="DO207" s="416"/>
      <c r="DP207" s="417"/>
      <c r="DQ207" s="416"/>
      <c r="DR207" s="416">
        <f>SUM(DR208:DR209)</f>
        <v>0</v>
      </c>
      <c r="DS207" s="416"/>
      <c r="DT207" s="416"/>
      <c r="DU207" s="417"/>
      <c r="DV207" s="416"/>
      <c r="DW207" s="416">
        <f>SUM(DW208:DW209)</f>
        <v>0</v>
      </c>
      <c r="DX207" s="416"/>
      <c r="DY207" s="416"/>
      <c r="DZ207" s="417"/>
      <c r="EA207" s="416"/>
      <c r="EB207" s="416">
        <f>SUM(EB208:EB209)</f>
        <v>0</v>
      </c>
      <c r="EC207" s="416"/>
      <c r="ED207" s="416"/>
      <c r="EE207" s="417"/>
      <c r="EF207" s="416"/>
      <c r="EG207" s="416">
        <f>SUM(EG208:EG209)</f>
        <v>393719</v>
      </c>
      <c r="EH207" s="416"/>
      <c r="EI207" s="416"/>
      <c r="EJ207" s="417"/>
      <c r="EK207" s="416"/>
      <c r="EL207" s="416">
        <f>SUM(EL208:EL209)</f>
        <v>0</v>
      </c>
      <c r="EM207" s="416"/>
      <c r="EN207" s="416"/>
      <c r="EO207" s="301"/>
    </row>
    <row r="208" spans="4:145" ht="12.75" customHeight="1" x14ac:dyDescent="0.35">
      <c r="D208" s="301" t="s">
        <v>498</v>
      </c>
      <c r="E208" s="313"/>
      <c r="F208" s="320"/>
      <c r="G208" s="414">
        <v>811965</v>
      </c>
      <c r="H208" s="415"/>
      <c r="I208" s="416"/>
      <c r="J208" s="417"/>
      <c r="K208" s="320"/>
      <c r="L208" s="414">
        <v>0</v>
      </c>
      <c r="M208" s="415"/>
      <c r="N208" s="416"/>
      <c r="O208" s="417"/>
      <c r="P208" s="320"/>
      <c r="Q208" s="414">
        <v>0</v>
      </c>
      <c r="R208" s="415"/>
      <c r="S208" s="416"/>
      <c r="T208" s="417"/>
      <c r="U208" s="320"/>
      <c r="V208" s="414">
        <v>0</v>
      </c>
      <c r="W208" s="415"/>
      <c r="X208" s="416"/>
      <c r="Y208" s="417"/>
      <c r="Z208" s="320"/>
      <c r="AA208" s="414">
        <v>0</v>
      </c>
      <c r="AB208" s="415"/>
      <c r="AC208" s="416"/>
      <c r="AD208" s="417"/>
      <c r="AE208" s="320"/>
      <c r="AF208" s="414">
        <v>0</v>
      </c>
      <c r="AG208" s="415"/>
      <c r="AH208" s="416"/>
      <c r="AI208" s="417"/>
      <c r="AJ208" s="320"/>
      <c r="AK208" s="414">
        <v>0</v>
      </c>
      <c r="AL208" s="415"/>
      <c r="AM208" s="416"/>
      <c r="AN208" s="417"/>
      <c r="AO208" s="320"/>
      <c r="AP208" s="414">
        <v>0</v>
      </c>
      <c r="AQ208" s="415"/>
      <c r="AR208" s="416"/>
      <c r="AS208" s="417"/>
      <c r="AT208" s="320"/>
      <c r="AU208" s="414">
        <v>0</v>
      </c>
      <c r="AV208" s="415"/>
      <c r="AW208" s="416"/>
      <c r="AX208" s="417"/>
      <c r="AY208" s="320"/>
      <c r="AZ208" s="414">
        <v>0</v>
      </c>
      <c r="BA208" s="415"/>
      <c r="BB208" s="416"/>
      <c r="BC208" s="417"/>
      <c r="BD208" s="320"/>
      <c r="BE208" s="414">
        <v>0</v>
      </c>
      <c r="BF208" s="415"/>
      <c r="BG208" s="416"/>
      <c r="BH208" s="417"/>
      <c r="BI208" s="320"/>
      <c r="BJ208" s="414">
        <v>0</v>
      </c>
      <c r="BK208" s="415"/>
      <c r="BL208" s="416"/>
      <c r="BM208" s="417"/>
      <c r="BN208" s="320"/>
      <c r="BO208" s="414">
        <v>0</v>
      </c>
      <c r="BP208" s="415"/>
      <c r="BQ208" s="416"/>
      <c r="BR208" s="417"/>
      <c r="BS208" s="320"/>
      <c r="BT208" s="414">
        <f>SUM(L208:BO208)</f>
        <v>0</v>
      </c>
      <c r="BU208" s="415"/>
      <c r="BV208" s="416"/>
      <c r="BW208" s="417"/>
      <c r="BX208" s="320"/>
      <c r="BY208" s="414">
        <v>405982</v>
      </c>
      <c r="BZ208" s="415"/>
      <c r="CA208" s="416"/>
      <c r="CB208" s="417"/>
      <c r="CC208" s="320"/>
      <c r="CD208" s="414">
        <v>0</v>
      </c>
      <c r="CE208" s="415"/>
      <c r="CF208" s="416"/>
      <c r="CG208" s="417"/>
      <c r="CH208" s="320"/>
      <c r="CI208" s="414">
        <v>0</v>
      </c>
      <c r="CJ208" s="415"/>
      <c r="CK208" s="416"/>
      <c r="CL208" s="417"/>
      <c r="CM208" s="320"/>
      <c r="CN208" s="414">
        <v>0</v>
      </c>
      <c r="CO208" s="415"/>
      <c r="CP208" s="416"/>
      <c r="CQ208" s="417"/>
      <c r="CR208" s="320"/>
      <c r="CS208" s="414">
        <v>0</v>
      </c>
      <c r="CT208" s="415"/>
      <c r="CU208" s="416"/>
      <c r="CV208" s="417"/>
      <c r="CW208" s="320"/>
      <c r="CX208" s="414">
        <v>0</v>
      </c>
      <c r="CY208" s="415"/>
      <c r="CZ208" s="416"/>
      <c r="DA208" s="417"/>
      <c r="DB208" s="320"/>
      <c r="DC208" s="414">
        <v>0</v>
      </c>
      <c r="DD208" s="415"/>
      <c r="DE208" s="416"/>
      <c r="DF208" s="417"/>
      <c r="DG208" s="320"/>
      <c r="DH208" s="414">
        <v>0</v>
      </c>
      <c r="DI208" s="415"/>
      <c r="DJ208" s="416"/>
      <c r="DK208" s="417"/>
      <c r="DL208" s="320"/>
      <c r="DM208" s="414">
        <v>0</v>
      </c>
      <c r="DN208" s="415"/>
      <c r="DO208" s="416"/>
      <c r="DP208" s="417"/>
      <c r="DQ208" s="320"/>
      <c r="DR208" s="414">
        <v>0</v>
      </c>
      <c r="DS208" s="415"/>
      <c r="DT208" s="416"/>
      <c r="DU208" s="417"/>
      <c r="DV208" s="320"/>
      <c r="DW208" s="414">
        <v>0</v>
      </c>
      <c r="DX208" s="415"/>
      <c r="DY208" s="416"/>
      <c r="DZ208" s="417"/>
      <c r="EA208" s="320"/>
      <c r="EB208" s="414">
        <v>0</v>
      </c>
      <c r="EC208" s="415"/>
      <c r="ED208" s="416"/>
      <c r="EE208" s="417"/>
      <c r="EF208" s="320"/>
      <c r="EG208" s="414">
        <v>405982</v>
      </c>
      <c r="EH208" s="415"/>
      <c r="EI208" s="416"/>
      <c r="EJ208" s="417"/>
      <c r="EK208" s="320"/>
      <c r="EL208" s="414">
        <f t="shared" ref="EL208:EL209" si="16">SUM(CD208)</f>
        <v>0</v>
      </c>
      <c r="EM208" s="415"/>
      <c r="EN208" s="416"/>
      <c r="EO208" s="301"/>
    </row>
    <row r="209" spans="4:145" ht="12.75" customHeight="1" x14ac:dyDescent="0.35">
      <c r="D209" s="301" t="s">
        <v>499</v>
      </c>
      <c r="E209" s="313"/>
      <c r="F209" s="337"/>
      <c r="G209" s="428">
        <v>-13232</v>
      </c>
      <c r="H209" s="429"/>
      <c r="I209" s="416"/>
      <c r="J209" s="417"/>
      <c r="K209" s="337"/>
      <c r="L209" s="428">
        <v>0</v>
      </c>
      <c r="M209" s="429"/>
      <c r="N209" s="416"/>
      <c r="O209" s="417"/>
      <c r="P209" s="337"/>
      <c r="Q209" s="428">
        <v>0</v>
      </c>
      <c r="R209" s="429"/>
      <c r="S209" s="416"/>
      <c r="T209" s="417"/>
      <c r="U209" s="337"/>
      <c r="V209" s="428">
        <v>0</v>
      </c>
      <c r="W209" s="429"/>
      <c r="X209" s="416"/>
      <c r="Y209" s="417"/>
      <c r="Z209" s="337"/>
      <c r="AA209" s="428">
        <v>0</v>
      </c>
      <c r="AB209" s="429"/>
      <c r="AC209" s="416"/>
      <c r="AD209" s="417"/>
      <c r="AE209" s="337"/>
      <c r="AF209" s="428">
        <v>0</v>
      </c>
      <c r="AG209" s="429"/>
      <c r="AH209" s="416"/>
      <c r="AI209" s="417"/>
      <c r="AJ209" s="337"/>
      <c r="AK209" s="428">
        <v>0</v>
      </c>
      <c r="AL209" s="429"/>
      <c r="AM209" s="416"/>
      <c r="AN209" s="417"/>
      <c r="AO209" s="337"/>
      <c r="AP209" s="428">
        <v>0</v>
      </c>
      <c r="AQ209" s="429"/>
      <c r="AR209" s="416"/>
      <c r="AS209" s="417"/>
      <c r="AT209" s="337"/>
      <c r="AU209" s="428">
        <v>0</v>
      </c>
      <c r="AV209" s="429"/>
      <c r="AW209" s="416"/>
      <c r="AX209" s="417"/>
      <c r="AY209" s="337"/>
      <c r="AZ209" s="428">
        <v>0</v>
      </c>
      <c r="BA209" s="429"/>
      <c r="BB209" s="416"/>
      <c r="BC209" s="417"/>
      <c r="BD209" s="337"/>
      <c r="BE209" s="428">
        <v>0</v>
      </c>
      <c r="BF209" s="429"/>
      <c r="BG209" s="416"/>
      <c r="BH209" s="417"/>
      <c r="BI209" s="337"/>
      <c r="BJ209" s="428">
        <v>0</v>
      </c>
      <c r="BK209" s="429"/>
      <c r="BL209" s="416"/>
      <c r="BM209" s="417"/>
      <c r="BN209" s="337"/>
      <c r="BO209" s="428">
        <v>0</v>
      </c>
      <c r="BP209" s="429"/>
      <c r="BQ209" s="416"/>
      <c r="BR209" s="417"/>
      <c r="BS209" s="337"/>
      <c r="BT209" s="428">
        <f>SUM(L209:BO209)</f>
        <v>0</v>
      </c>
      <c r="BU209" s="429"/>
      <c r="BV209" s="416"/>
      <c r="BW209" s="417"/>
      <c r="BX209" s="337"/>
      <c r="BY209" s="428">
        <v>-12263</v>
      </c>
      <c r="BZ209" s="429"/>
      <c r="CA209" s="416"/>
      <c r="CB209" s="417"/>
      <c r="CC209" s="337"/>
      <c r="CD209" s="428">
        <v>0</v>
      </c>
      <c r="CE209" s="429"/>
      <c r="CF209" s="416"/>
      <c r="CG209" s="417"/>
      <c r="CH209" s="337"/>
      <c r="CI209" s="428">
        <v>0</v>
      </c>
      <c r="CJ209" s="429"/>
      <c r="CK209" s="416"/>
      <c r="CL209" s="417"/>
      <c r="CM209" s="337"/>
      <c r="CN209" s="428">
        <v>0</v>
      </c>
      <c r="CO209" s="429"/>
      <c r="CP209" s="416"/>
      <c r="CQ209" s="417"/>
      <c r="CR209" s="337"/>
      <c r="CS209" s="428">
        <v>0</v>
      </c>
      <c r="CT209" s="429"/>
      <c r="CU209" s="416"/>
      <c r="CV209" s="417"/>
      <c r="CW209" s="337"/>
      <c r="CX209" s="428">
        <v>0</v>
      </c>
      <c r="CY209" s="429"/>
      <c r="CZ209" s="416"/>
      <c r="DA209" s="417"/>
      <c r="DB209" s="337"/>
      <c r="DC209" s="428">
        <v>0</v>
      </c>
      <c r="DD209" s="429"/>
      <c r="DE209" s="416"/>
      <c r="DF209" s="417"/>
      <c r="DG209" s="337"/>
      <c r="DH209" s="428">
        <v>0</v>
      </c>
      <c r="DI209" s="429"/>
      <c r="DJ209" s="416"/>
      <c r="DK209" s="417"/>
      <c r="DL209" s="337"/>
      <c r="DM209" s="428">
        <v>0</v>
      </c>
      <c r="DN209" s="429"/>
      <c r="DO209" s="416"/>
      <c r="DP209" s="417"/>
      <c r="DQ209" s="337"/>
      <c r="DR209" s="428">
        <v>0</v>
      </c>
      <c r="DS209" s="429"/>
      <c r="DT209" s="416"/>
      <c r="DU209" s="417"/>
      <c r="DV209" s="337"/>
      <c r="DW209" s="428">
        <v>0</v>
      </c>
      <c r="DX209" s="429"/>
      <c r="DY209" s="416"/>
      <c r="DZ209" s="417"/>
      <c r="EA209" s="337"/>
      <c r="EB209" s="428">
        <v>0</v>
      </c>
      <c r="EC209" s="429"/>
      <c r="ED209" s="416"/>
      <c r="EE209" s="417"/>
      <c r="EF209" s="337"/>
      <c r="EG209" s="428">
        <v>-12263</v>
      </c>
      <c r="EH209" s="429"/>
      <c r="EI209" s="416"/>
      <c r="EJ209" s="417"/>
      <c r="EK209" s="337"/>
      <c r="EL209" s="428">
        <f t="shared" si="16"/>
        <v>0</v>
      </c>
      <c r="EM209" s="429"/>
      <c r="EN209" s="416"/>
      <c r="EO209" s="301"/>
    </row>
    <row r="210" spans="4:145" x14ac:dyDescent="0.35">
      <c r="D210" s="301"/>
      <c r="E210" s="313"/>
      <c r="G210" s="416"/>
      <c r="H210" s="416"/>
      <c r="I210" s="416"/>
      <c r="J210" s="417"/>
      <c r="K210" s="416"/>
      <c r="L210" s="416"/>
      <c r="M210" s="416"/>
      <c r="N210" s="416"/>
      <c r="O210" s="417"/>
      <c r="P210" s="416"/>
      <c r="Q210" s="416"/>
      <c r="R210" s="416"/>
      <c r="S210" s="416"/>
      <c r="T210" s="417"/>
      <c r="U210" s="416"/>
      <c r="V210" s="416"/>
      <c r="W210" s="416"/>
      <c r="X210" s="416"/>
      <c r="Y210" s="417"/>
      <c r="Z210" s="416"/>
      <c r="AA210" s="416"/>
      <c r="AB210" s="416"/>
      <c r="AC210" s="416"/>
      <c r="AD210" s="417"/>
      <c r="AE210" s="416"/>
      <c r="AF210" s="416"/>
      <c r="AG210" s="416"/>
      <c r="AH210" s="416"/>
      <c r="AI210" s="417"/>
      <c r="AJ210" s="416"/>
      <c r="AK210" s="416"/>
      <c r="AL210" s="416"/>
      <c r="AM210" s="416"/>
      <c r="AN210" s="417"/>
      <c r="AO210" s="416"/>
      <c r="AP210" s="416"/>
      <c r="AQ210" s="416"/>
      <c r="AR210" s="416"/>
      <c r="AS210" s="417"/>
      <c r="AT210" s="416"/>
      <c r="AU210" s="416"/>
      <c r="AV210" s="416"/>
      <c r="AW210" s="416"/>
      <c r="AX210" s="417"/>
      <c r="AY210" s="416"/>
      <c r="AZ210" s="416"/>
      <c r="BA210" s="416"/>
      <c r="BB210" s="416"/>
      <c r="BC210" s="417"/>
      <c r="BD210" s="416"/>
      <c r="BE210" s="416"/>
      <c r="BF210" s="416"/>
      <c r="BG210" s="416"/>
      <c r="BH210" s="417"/>
      <c r="BI210" s="416"/>
      <c r="BJ210" s="416"/>
      <c r="BK210" s="416"/>
      <c r="BL210" s="416"/>
      <c r="BM210" s="417"/>
      <c r="BN210" s="416"/>
      <c r="BO210" s="416"/>
      <c r="BP210" s="416"/>
      <c r="BQ210" s="416"/>
      <c r="BR210" s="417"/>
      <c r="BS210" s="416"/>
      <c r="BT210" s="416"/>
      <c r="BU210" s="416"/>
      <c r="BV210" s="416"/>
      <c r="BW210" s="417"/>
      <c r="BX210" s="416"/>
      <c r="BY210" s="416"/>
      <c r="BZ210" s="416"/>
      <c r="CA210" s="416"/>
      <c r="CB210" s="417"/>
      <c r="CC210" s="416"/>
      <c r="CD210" s="416"/>
      <c r="CE210" s="416"/>
      <c r="CF210" s="416"/>
      <c r="CG210" s="417"/>
      <c r="CH210" s="416"/>
      <c r="CI210" s="416"/>
      <c r="CJ210" s="416"/>
      <c r="CK210" s="416"/>
      <c r="CL210" s="417"/>
      <c r="CM210" s="416"/>
      <c r="CN210" s="416"/>
      <c r="CO210" s="416"/>
      <c r="CP210" s="416"/>
      <c r="CQ210" s="417"/>
      <c r="CR210" s="416"/>
      <c r="CS210" s="416"/>
      <c r="CT210" s="416"/>
      <c r="CU210" s="416"/>
      <c r="CV210" s="417"/>
      <c r="CW210" s="416"/>
      <c r="CX210" s="416"/>
      <c r="CY210" s="416"/>
      <c r="CZ210" s="416"/>
      <c r="DA210" s="417"/>
      <c r="DB210" s="416"/>
      <c r="DC210" s="416"/>
      <c r="DD210" s="416"/>
      <c r="DE210" s="416"/>
      <c r="DF210" s="417"/>
      <c r="DG210" s="416"/>
      <c r="DH210" s="416"/>
      <c r="DI210" s="416"/>
      <c r="DJ210" s="416"/>
      <c r="DK210" s="417"/>
      <c r="DL210" s="416"/>
      <c r="DM210" s="416"/>
      <c r="DN210" s="416"/>
      <c r="DO210" s="416"/>
      <c r="DP210" s="417"/>
      <c r="DQ210" s="416"/>
      <c r="DR210" s="416"/>
      <c r="DS210" s="416"/>
      <c r="DT210" s="416"/>
      <c r="DU210" s="417"/>
      <c r="DV210" s="416"/>
      <c r="DW210" s="416"/>
      <c r="DX210" s="416"/>
      <c r="DY210" s="416"/>
      <c r="DZ210" s="417"/>
      <c r="EA210" s="416"/>
      <c r="EB210" s="416"/>
      <c r="EC210" s="416"/>
      <c r="ED210" s="416"/>
      <c r="EE210" s="417"/>
      <c r="EF210" s="416"/>
      <c r="EG210" s="416"/>
      <c r="EH210" s="416"/>
      <c r="EI210" s="416"/>
      <c r="EJ210" s="417"/>
      <c r="EK210" s="416"/>
      <c r="EL210" s="416"/>
      <c r="EM210" s="416"/>
      <c r="EN210" s="416"/>
      <c r="EO210" s="301"/>
    </row>
    <row r="211" spans="4:145" x14ac:dyDescent="0.35">
      <c r="D211" s="301" t="s">
        <v>508</v>
      </c>
      <c r="E211" s="313"/>
      <c r="G211" s="416">
        <f>SUM(G212:G213)</f>
        <v>1258004</v>
      </c>
      <c r="H211" s="416"/>
      <c r="I211" s="416"/>
      <c r="J211" s="417"/>
      <c r="K211" s="416"/>
      <c r="L211" s="416">
        <f>SUM(L212:L213)</f>
        <v>0</v>
      </c>
      <c r="M211" s="416"/>
      <c r="N211" s="416"/>
      <c r="O211" s="417"/>
      <c r="P211" s="416"/>
      <c r="Q211" s="416">
        <f>SUM(Q212:Q213)</f>
        <v>0</v>
      </c>
      <c r="R211" s="416"/>
      <c r="S211" s="416"/>
      <c r="T211" s="417"/>
      <c r="U211" s="416"/>
      <c r="V211" s="416">
        <f>SUM(V212:V213)</f>
        <v>0</v>
      </c>
      <c r="W211" s="416"/>
      <c r="X211" s="416"/>
      <c r="Y211" s="417"/>
      <c r="Z211" s="416"/>
      <c r="AA211" s="416">
        <f>SUM(AA212:AA213)</f>
        <v>0</v>
      </c>
      <c r="AB211" s="416"/>
      <c r="AC211" s="416"/>
      <c r="AD211" s="417"/>
      <c r="AE211" s="416"/>
      <c r="AF211" s="416">
        <f>SUM(AF212:AF213)</f>
        <v>0</v>
      </c>
      <c r="AG211" s="416"/>
      <c r="AH211" s="416"/>
      <c r="AI211" s="417"/>
      <c r="AJ211" s="416"/>
      <c r="AK211" s="416">
        <f>SUM(AK212:AK213)</f>
        <v>0</v>
      </c>
      <c r="AL211" s="416"/>
      <c r="AM211" s="416"/>
      <c r="AN211" s="417"/>
      <c r="AO211" s="416"/>
      <c r="AP211" s="416">
        <f>SUM(AP212:AP213)</f>
        <v>0</v>
      </c>
      <c r="AQ211" s="416"/>
      <c r="AR211" s="416"/>
      <c r="AS211" s="417"/>
      <c r="AT211" s="416"/>
      <c r="AU211" s="416">
        <f>SUM(AU212:AU213)</f>
        <v>0</v>
      </c>
      <c r="AV211" s="416"/>
      <c r="AW211" s="416"/>
      <c r="AX211" s="417"/>
      <c r="AY211" s="416"/>
      <c r="AZ211" s="416">
        <f>SUM(AZ212:AZ213)</f>
        <v>0</v>
      </c>
      <c r="BA211" s="416"/>
      <c r="BB211" s="416"/>
      <c r="BC211" s="417"/>
      <c r="BD211" s="416"/>
      <c r="BE211" s="416">
        <f>SUM(BE212:BE213)</f>
        <v>0</v>
      </c>
      <c r="BF211" s="416"/>
      <c r="BG211" s="416"/>
      <c r="BH211" s="417"/>
      <c r="BI211" s="416"/>
      <c r="BJ211" s="416">
        <f>SUM(BJ212:BJ213)</f>
        <v>0</v>
      </c>
      <c r="BK211" s="416"/>
      <c r="BL211" s="416"/>
      <c r="BM211" s="417"/>
      <c r="BN211" s="416"/>
      <c r="BO211" s="416">
        <f>SUM(BO212:BO213)</f>
        <v>0</v>
      </c>
      <c r="BP211" s="416"/>
      <c r="BQ211" s="416"/>
      <c r="BR211" s="417"/>
      <c r="BS211" s="416"/>
      <c r="BT211" s="416">
        <f>SUM(BT212:BT213)</f>
        <v>0</v>
      </c>
      <c r="BU211" s="416"/>
      <c r="BV211" s="416"/>
      <c r="BW211" s="417"/>
      <c r="BX211" s="416"/>
      <c r="BY211" s="416">
        <f>SUM(BY212:BY213)</f>
        <v>634057.39999999991</v>
      </c>
      <c r="BZ211" s="416"/>
      <c r="CA211" s="416"/>
      <c r="CB211" s="417"/>
      <c r="CC211" s="416"/>
      <c r="CD211" s="416">
        <f>SUM(CD212:CD213)</f>
        <v>0</v>
      </c>
      <c r="CE211" s="416"/>
      <c r="CF211" s="416"/>
      <c r="CG211" s="417"/>
      <c r="CH211" s="416"/>
      <c r="CI211" s="416">
        <f>SUM(CI212:CI213)</f>
        <v>0</v>
      </c>
      <c r="CJ211" s="416"/>
      <c r="CK211" s="416"/>
      <c r="CL211" s="417"/>
      <c r="CM211" s="416"/>
      <c r="CN211" s="416">
        <f>SUM(CN212:CN213)</f>
        <v>0</v>
      </c>
      <c r="CO211" s="416"/>
      <c r="CP211" s="416"/>
      <c r="CQ211" s="417"/>
      <c r="CR211" s="416"/>
      <c r="CS211" s="416">
        <f>SUM(CS212:CS213)</f>
        <v>0</v>
      </c>
      <c r="CT211" s="416"/>
      <c r="CU211" s="416"/>
      <c r="CV211" s="417"/>
      <c r="CW211" s="416"/>
      <c r="CX211" s="416">
        <f>SUM(CX212:CX213)</f>
        <v>0</v>
      </c>
      <c r="CY211" s="416"/>
      <c r="CZ211" s="416"/>
      <c r="DA211" s="417"/>
      <c r="DB211" s="416"/>
      <c r="DC211" s="416">
        <f>SUM(DC212:DC213)</f>
        <v>0</v>
      </c>
      <c r="DD211" s="416"/>
      <c r="DE211" s="416"/>
      <c r="DF211" s="417"/>
      <c r="DG211" s="416"/>
      <c r="DH211" s="416">
        <f>SUM(DH212:DH213)</f>
        <v>0</v>
      </c>
      <c r="DI211" s="416"/>
      <c r="DJ211" s="416"/>
      <c r="DK211" s="417"/>
      <c r="DL211" s="416"/>
      <c r="DM211" s="416">
        <f>SUM(DM212:DM213)</f>
        <v>0</v>
      </c>
      <c r="DN211" s="416"/>
      <c r="DO211" s="416"/>
      <c r="DP211" s="417"/>
      <c r="DQ211" s="416"/>
      <c r="DR211" s="416">
        <f>SUM(DR212:DR213)</f>
        <v>634057.39999999991</v>
      </c>
      <c r="DS211" s="416"/>
      <c r="DT211" s="416"/>
      <c r="DU211" s="417"/>
      <c r="DV211" s="416"/>
      <c r="DW211" s="416">
        <f>SUM(DW212:DW213)</f>
        <v>0</v>
      </c>
      <c r="DX211" s="416"/>
      <c r="DY211" s="416"/>
      <c r="DZ211" s="417"/>
      <c r="EA211" s="416"/>
      <c r="EB211" s="416">
        <f>SUM(EB212:EB213)</f>
        <v>0</v>
      </c>
      <c r="EC211" s="416"/>
      <c r="ED211" s="416"/>
      <c r="EE211" s="417"/>
      <c r="EF211" s="416"/>
      <c r="EG211" s="416">
        <f>SUM(EG212:EG213)</f>
        <v>0</v>
      </c>
      <c r="EH211" s="416"/>
      <c r="EI211" s="416"/>
      <c r="EJ211" s="417"/>
      <c r="EK211" s="416"/>
      <c r="EL211" s="416">
        <f>SUM(EL212:EL213)</f>
        <v>0</v>
      </c>
      <c r="EM211" s="416"/>
      <c r="EN211" s="416"/>
      <c r="EO211" s="301"/>
    </row>
    <row r="212" spans="4:145" x14ac:dyDescent="0.35">
      <c r="D212" s="301" t="s">
        <v>498</v>
      </c>
      <c r="E212" s="313"/>
      <c r="F212" s="320"/>
      <c r="G212" s="414">
        <v>1057243</v>
      </c>
      <c r="H212" s="415"/>
      <c r="I212" s="416"/>
      <c r="J212" s="417"/>
      <c r="K212" s="320"/>
      <c r="L212" s="414">
        <v>0</v>
      </c>
      <c r="M212" s="415"/>
      <c r="N212" s="416"/>
      <c r="O212" s="417"/>
      <c r="P212" s="320"/>
      <c r="Q212" s="414">
        <v>0</v>
      </c>
      <c r="R212" s="415"/>
      <c r="S212" s="416"/>
      <c r="T212" s="417"/>
      <c r="U212" s="320"/>
      <c r="V212" s="414">
        <v>0</v>
      </c>
      <c r="W212" s="415"/>
      <c r="X212" s="416"/>
      <c r="Y212" s="417"/>
      <c r="Z212" s="320"/>
      <c r="AA212" s="414">
        <v>0</v>
      </c>
      <c r="AB212" s="415"/>
      <c r="AC212" s="416"/>
      <c r="AD212" s="417"/>
      <c r="AE212" s="320"/>
      <c r="AF212" s="414">
        <v>0</v>
      </c>
      <c r="AG212" s="415"/>
      <c r="AH212" s="416"/>
      <c r="AI212" s="417"/>
      <c r="AJ212" s="320"/>
      <c r="AK212" s="414">
        <v>0</v>
      </c>
      <c r="AL212" s="415"/>
      <c r="AM212" s="416"/>
      <c r="AN212" s="417"/>
      <c r="AO212" s="320"/>
      <c r="AP212" s="414">
        <v>0</v>
      </c>
      <c r="AQ212" s="415"/>
      <c r="AR212" s="416"/>
      <c r="AS212" s="417"/>
      <c r="AT212" s="320"/>
      <c r="AU212" s="414">
        <v>0</v>
      </c>
      <c r="AV212" s="415"/>
      <c r="AW212" s="416"/>
      <c r="AX212" s="417"/>
      <c r="AY212" s="320"/>
      <c r="AZ212" s="414">
        <v>0</v>
      </c>
      <c r="BA212" s="415"/>
      <c r="BB212" s="416"/>
      <c r="BC212" s="417"/>
      <c r="BD212" s="320"/>
      <c r="BE212" s="414">
        <v>0</v>
      </c>
      <c r="BF212" s="415"/>
      <c r="BG212" s="416"/>
      <c r="BH212" s="417"/>
      <c r="BI212" s="320"/>
      <c r="BJ212" s="414">
        <v>0</v>
      </c>
      <c r="BK212" s="415"/>
      <c r="BL212" s="416"/>
      <c r="BM212" s="417"/>
      <c r="BN212" s="320"/>
      <c r="BO212" s="414">
        <v>0</v>
      </c>
      <c r="BP212" s="415"/>
      <c r="BQ212" s="416"/>
      <c r="BR212" s="417"/>
      <c r="BS212" s="320"/>
      <c r="BT212" s="414">
        <f>SUM(L212:BO212)</f>
        <v>0</v>
      </c>
      <c r="BU212" s="415"/>
      <c r="BV212" s="416"/>
      <c r="BW212" s="417"/>
      <c r="BX212" s="320"/>
      <c r="BY212" s="414">
        <v>556443.69999999995</v>
      </c>
      <c r="BZ212" s="415"/>
      <c r="CA212" s="416"/>
      <c r="CB212" s="417"/>
      <c r="CC212" s="320"/>
      <c r="CD212" s="414">
        <v>0</v>
      </c>
      <c r="CE212" s="415"/>
      <c r="CF212" s="416"/>
      <c r="CG212" s="417"/>
      <c r="CH212" s="320"/>
      <c r="CI212" s="414">
        <v>0</v>
      </c>
      <c r="CJ212" s="415"/>
      <c r="CK212" s="416"/>
      <c r="CL212" s="417"/>
      <c r="CM212" s="320"/>
      <c r="CN212" s="414">
        <v>0</v>
      </c>
      <c r="CO212" s="415"/>
      <c r="CP212" s="416"/>
      <c r="CQ212" s="417"/>
      <c r="CR212" s="320"/>
      <c r="CS212" s="414">
        <v>0</v>
      </c>
      <c r="CT212" s="415"/>
      <c r="CU212" s="416"/>
      <c r="CV212" s="417"/>
      <c r="CW212" s="320"/>
      <c r="CX212" s="414">
        <v>0</v>
      </c>
      <c r="CY212" s="415"/>
      <c r="CZ212" s="416"/>
      <c r="DA212" s="417"/>
      <c r="DB212" s="320"/>
      <c r="DC212" s="414">
        <v>0</v>
      </c>
      <c r="DD212" s="415"/>
      <c r="DE212" s="416"/>
      <c r="DF212" s="417"/>
      <c r="DG212" s="320"/>
      <c r="DH212" s="414">
        <v>0</v>
      </c>
      <c r="DI212" s="415"/>
      <c r="DJ212" s="416"/>
      <c r="DK212" s="417"/>
      <c r="DL212" s="320"/>
      <c r="DM212" s="414">
        <v>0</v>
      </c>
      <c r="DN212" s="415"/>
      <c r="DO212" s="416"/>
      <c r="DP212" s="417"/>
      <c r="DQ212" s="320"/>
      <c r="DR212" s="414">
        <v>556443.69999999995</v>
      </c>
      <c r="DS212" s="415"/>
      <c r="DT212" s="416"/>
      <c r="DU212" s="417"/>
      <c r="DV212" s="320"/>
      <c r="DW212" s="414">
        <v>0</v>
      </c>
      <c r="DX212" s="415"/>
      <c r="DY212" s="416"/>
      <c r="DZ212" s="417"/>
      <c r="EA212" s="320"/>
      <c r="EB212" s="414">
        <v>0</v>
      </c>
      <c r="EC212" s="415"/>
      <c r="ED212" s="416"/>
      <c r="EE212" s="417"/>
      <c r="EF212" s="320"/>
      <c r="EG212" s="414">
        <v>0</v>
      </c>
      <c r="EH212" s="415"/>
      <c r="EI212" s="416"/>
      <c r="EJ212" s="417"/>
      <c r="EK212" s="320"/>
      <c r="EL212" s="414">
        <f t="shared" ref="EL212:EL213" si="17">SUM(CD212)</f>
        <v>0</v>
      </c>
      <c r="EM212" s="415"/>
      <c r="EN212" s="416"/>
      <c r="EO212" s="301"/>
    </row>
    <row r="213" spans="4:145" x14ac:dyDescent="0.35">
      <c r="D213" s="301" t="s">
        <v>499</v>
      </c>
      <c r="E213" s="313"/>
      <c r="F213" s="337"/>
      <c r="G213" s="428">
        <v>200761</v>
      </c>
      <c r="H213" s="429"/>
      <c r="I213" s="416"/>
      <c r="J213" s="417"/>
      <c r="K213" s="337"/>
      <c r="L213" s="428">
        <v>0</v>
      </c>
      <c r="M213" s="429"/>
      <c r="N213" s="416"/>
      <c r="O213" s="417"/>
      <c r="P213" s="337"/>
      <c r="Q213" s="428">
        <v>0</v>
      </c>
      <c r="R213" s="429"/>
      <c r="S213" s="416"/>
      <c r="T213" s="417"/>
      <c r="U213" s="337"/>
      <c r="V213" s="428">
        <v>0</v>
      </c>
      <c r="W213" s="429"/>
      <c r="X213" s="416"/>
      <c r="Y213" s="417"/>
      <c r="Z213" s="337"/>
      <c r="AA213" s="428">
        <v>0</v>
      </c>
      <c r="AB213" s="429"/>
      <c r="AC213" s="416"/>
      <c r="AD213" s="417"/>
      <c r="AE213" s="337"/>
      <c r="AF213" s="428">
        <v>0</v>
      </c>
      <c r="AG213" s="429"/>
      <c r="AH213" s="416"/>
      <c r="AI213" s="417"/>
      <c r="AJ213" s="337"/>
      <c r="AK213" s="428">
        <v>0</v>
      </c>
      <c r="AL213" s="429"/>
      <c r="AM213" s="416"/>
      <c r="AN213" s="417"/>
      <c r="AO213" s="337"/>
      <c r="AP213" s="428">
        <v>0</v>
      </c>
      <c r="AQ213" s="429"/>
      <c r="AR213" s="416"/>
      <c r="AS213" s="417"/>
      <c r="AT213" s="337"/>
      <c r="AU213" s="428">
        <v>0</v>
      </c>
      <c r="AV213" s="429"/>
      <c r="AW213" s="416"/>
      <c r="AX213" s="417"/>
      <c r="AY213" s="337"/>
      <c r="AZ213" s="428">
        <v>0</v>
      </c>
      <c r="BA213" s="429"/>
      <c r="BB213" s="416"/>
      <c r="BC213" s="417"/>
      <c r="BD213" s="337"/>
      <c r="BE213" s="428">
        <v>0</v>
      </c>
      <c r="BF213" s="429"/>
      <c r="BG213" s="416"/>
      <c r="BH213" s="417"/>
      <c r="BI213" s="337"/>
      <c r="BJ213" s="428">
        <v>0</v>
      </c>
      <c r="BK213" s="429"/>
      <c r="BL213" s="416"/>
      <c r="BM213" s="417"/>
      <c r="BN213" s="337"/>
      <c r="BO213" s="428">
        <v>0</v>
      </c>
      <c r="BP213" s="429"/>
      <c r="BQ213" s="416"/>
      <c r="BR213" s="417"/>
      <c r="BS213" s="337"/>
      <c r="BT213" s="428">
        <f>SUM(L213:BO213)</f>
        <v>0</v>
      </c>
      <c r="BU213" s="429"/>
      <c r="BV213" s="416"/>
      <c r="BW213" s="417"/>
      <c r="BX213" s="337"/>
      <c r="BY213" s="428">
        <v>77613.7</v>
      </c>
      <c r="BZ213" s="429"/>
      <c r="CA213" s="416"/>
      <c r="CB213" s="417"/>
      <c r="CC213" s="337"/>
      <c r="CD213" s="428">
        <v>0</v>
      </c>
      <c r="CE213" s="429"/>
      <c r="CF213" s="416"/>
      <c r="CG213" s="417"/>
      <c r="CH213" s="337"/>
      <c r="CI213" s="428">
        <v>0</v>
      </c>
      <c r="CJ213" s="429"/>
      <c r="CK213" s="416"/>
      <c r="CL213" s="417"/>
      <c r="CM213" s="337"/>
      <c r="CN213" s="428">
        <v>0</v>
      </c>
      <c r="CO213" s="429"/>
      <c r="CP213" s="416"/>
      <c r="CQ213" s="417"/>
      <c r="CR213" s="337"/>
      <c r="CS213" s="428">
        <v>0</v>
      </c>
      <c r="CT213" s="429"/>
      <c r="CU213" s="416"/>
      <c r="CV213" s="417"/>
      <c r="CW213" s="337"/>
      <c r="CX213" s="428">
        <v>0</v>
      </c>
      <c r="CY213" s="429"/>
      <c r="CZ213" s="416"/>
      <c r="DA213" s="417"/>
      <c r="DB213" s="337"/>
      <c r="DC213" s="428">
        <v>0</v>
      </c>
      <c r="DD213" s="429"/>
      <c r="DE213" s="416"/>
      <c r="DF213" s="417"/>
      <c r="DG213" s="337"/>
      <c r="DH213" s="428">
        <v>0</v>
      </c>
      <c r="DI213" s="429"/>
      <c r="DJ213" s="416"/>
      <c r="DK213" s="417"/>
      <c r="DL213" s="337"/>
      <c r="DM213" s="428">
        <v>0</v>
      </c>
      <c r="DN213" s="429"/>
      <c r="DO213" s="416"/>
      <c r="DP213" s="417"/>
      <c r="DQ213" s="337"/>
      <c r="DR213" s="428">
        <v>77613.7</v>
      </c>
      <c r="DS213" s="429"/>
      <c r="DT213" s="416"/>
      <c r="DU213" s="417"/>
      <c r="DV213" s="337"/>
      <c r="DW213" s="428">
        <v>0</v>
      </c>
      <c r="DX213" s="429"/>
      <c r="DY213" s="416"/>
      <c r="DZ213" s="417"/>
      <c r="EA213" s="337"/>
      <c r="EB213" s="428">
        <v>0</v>
      </c>
      <c r="EC213" s="429"/>
      <c r="ED213" s="416"/>
      <c r="EE213" s="417"/>
      <c r="EF213" s="337"/>
      <c r="EG213" s="428">
        <v>0</v>
      </c>
      <c r="EH213" s="429"/>
      <c r="EI213" s="416"/>
      <c r="EJ213" s="417"/>
      <c r="EK213" s="337"/>
      <c r="EL213" s="428">
        <f t="shared" si="17"/>
        <v>0</v>
      </c>
      <c r="EM213" s="429"/>
      <c r="EN213" s="416"/>
      <c r="EO213" s="301"/>
    </row>
    <row r="214" spans="4:145" x14ac:dyDescent="0.35">
      <c r="D214" s="301"/>
      <c r="E214" s="313"/>
      <c r="G214" s="416"/>
      <c r="H214" s="416"/>
      <c r="I214" s="416"/>
      <c r="J214" s="417"/>
      <c r="L214" s="416"/>
      <c r="M214" s="416"/>
      <c r="N214" s="416"/>
      <c r="O214" s="417"/>
      <c r="Q214" s="416"/>
      <c r="R214" s="416"/>
      <c r="S214" s="416"/>
      <c r="T214" s="417"/>
      <c r="V214" s="416"/>
      <c r="W214" s="416"/>
      <c r="X214" s="416"/>
      <c r="Y214" s="417"/>
      <c r="AA214" s="416"/>
      <c r="AB214" s="416"/>
      <c r="AC214" s="416"/>
      <c r="AD214" s="417"/>
      <c r="AF214" s="416"/>
      <c r="AG214" s="416"/>
      <c r="AH214" s="416"/>
      <c r="AI214" s="417"/>
      <c r="AK214" s="416"/>
      <c r="AL214" s="416"/>
      <c r="AM214" s="416"/>
      <c r="AN214" s="417"/>
      <c r="AP214" s="416"/>
      <c r="AQ214" s="416"/>
      <c r="AR214" s="416"/>
      <c r="AS214" s="417"/>
      <c r="AU214" s="416"/>
      <c r="AV214" s="416"/>
      <c r="AW214" s="416"/>
      <c r="AX214" s="417"/>
      <c r="AZ214" s="416"/>
      <c r="BA214" s="416"/>
      <c r="BB214" s="416"/>
      <c r="BC214" s="417"/>
      <c r="BE214" s="416"/>
      <c r="BF214" s="416"/>
      <c r="BG214" s="416"/>
      <c r="BH214" s="417"/>
      <c r="BJ214" s="416"/>
      <c r="BK214" s="416"/>
      <c r="BL214" s="416"/>
      <c r="BM214" s="417"/>
      <c r="BO214" s="416"/>
      <c r="BP214" s="416"/>
      <c r="BQ214" s="416"/>
      <c r="BR214" s="417"/>
      <c r="BT214" s="416"/>
      <c r="BU214" s="416"/>
      <c r="BV214" s="416"/>
      <c r="BW214" s="417"/>
      <c r="BY214" s="416"/>
      <c r="BZ214" s="416"/>
      <c r="CA214" s="416"/>
      <c r="CB214" s="417"/>
      <c r="CD214" s="416"/>
      <c r="CE214" s="416"/>
      <c r="CF214" s="416"/>
      <c r="CG214" s="417"/>
      <c r="CI214" s="416"/>
      <c r="CJ214" s="416"/>
      <c r="CK214" s="416"/>
      <c r="CL214" s="417"/>
      <c r="CN214" s="416"/>
      <c r="CO214" s="416"/>
      <c r="CP214" s="416"/>
      <c r="CQ214" s="417"/>
      <c r="CS214" s="416"/>
      <c r="CT214" s="416"/>
      <c r="CU214" s="416"/>
      <c r="CV214" s="417"/>
      <c r="CX214" s="416"/>
      <c r="CY214" s="416"/>
      <c r="CZ214" s="416"/>
      <c r="DA214" s="417"/>
      <c r="DC214" s="416"/>
      <c r="DD214" s="416"/>
      <c r="DE214" s="416"/>
      <c r="DF214" s="417"/>
      <c r="DH214" s="416"/>
      <c r="DI214" s="416"/>
      <c r="DJ214" s="416"/>
      <c r="DK214" s="417"/>
      <c r="DM214" s="416"/>
      <c r="DN214" s="416"/>
      <c r="DO214" s="416"/>
      <c r="DP214" s="417"/>
      <c r="DR214" s="416"/>
      <c r="DS214" s="416"/>
      <c r="DT214" s="416"/>
      <c r="DU214" s="417"/>
      <c r="DW214" s="416"/>
      <c r="DX214" s="416"/>
      <c r="DY214" s="416"/>
      <c r="DZ214" s="417"/>
      <c r="EB214" s="416"/>
      <c r="EC214" s="416"/>
      <c r="ED214" s="416"/>
      <c r="EE214" s="417"/>
      <c r="EG214" s="416"/>
      <c r="EH214" s="416"/>
      <c r="EI214" s="416"/>
      <c r="EJ214" s="417"/>
      <c r="EL214" s="416"/>
      <c r="EM214" s="416"/>
      <c r="EN214" s="416"/>
      <c r="EO214" s="301"/>
    </row>
    <row r="215" spans="4:145" x14ac:dyDescent="0.35">
      <c r="D215" s="301" t="s">
        <v>469</v>
      </c>
      <c r="E215" s="313"/>
      <c r="G215" s="416">
        <f>SUM(G216:G217)</f>
        <v>772247</v>
      </c>
      <c r="H215" s="416"/>
      <c r="I215" s="416"/>
      <c r="J215" s="417"/>
      <c r="K215" s="416"/>
      <c r="L215" s="416">
        <f>SUM(L216:L217)</f>
        <v>0</v>
      </c>
      <c r="M215" s="416"/>
      <c r="N215" s="416"/>
      <c r="O215" s="417"/>
      <c r="P215" s="416"/>
      <c r="Q215" s="416">
        <f>SUM(Q216:Q217)</f>
        <v>0</v>
      </c>
      <c r="R215" s="416"/>
      <c r="S215" s="416"/>
      <c r="T215" s="417"/>
      <c r="U215" s="416"/>
      <c r="V215" s="416">
        <f>SUM(V216:V217)</f>
        <v>0</v>
      </c>
      <c r="W215" s="416"/>
      <c r="X215" s="416"/>
      <c r="Y215" s="417"/>
      <c r="Z215" s="416"/>
      <c r="AA215" s="416">
        <f>SUM(AA216:AA217)</f>
        <v>0</v>
      </c>
      <c r="AB215" s="416"/>
      <c r="AC215" s="416"/>
      <c r="AD215" s="417"/>
      <c r="AE215" s="416"/>
      <c r="AF215" s="416">
        <f>SUM(AF216:AF217)</f>
        <v>0</v>
      </c>
      <c r="AG215" s="416"/>
      <c r="AH215" s="416"/>
      <c r="AI215" s="417"/>
      <c r="AJ215" s="416"/>
      <c r="AK215" s="416">
        <f>SUM(AK216:AK217)</f>
        <v>0</v>
      </c>
      <c r="AL215" s="416"/>
      <c r="AM215" s="416"/>
      <c r="AN215" s="417"/>
      <c r="AO215" s="416"/>
      <c r="AP215" s="416">
        <f>SUM(AP216:AP217)</f>
        <v>0</v>
      </c>
      <c r="AQ215" s="416"/>
      <c r="AR215" s="416"/>
      <c r="AS215" s="417"/>
      <c r="AT215" s="416"/>
      <c r="AU215" s="416">
        <f>SUM(AU216:AU217)</f>
        <v>0</v>
      </c>
      <c r="AV215" s="416"/>
      <c r="AW215" s="416"/>
      <c r="AX215" s="417"/>
      <c r="AY215" s="416"/>
      <c r="AZ215" s="416">
        <f>SUM(AZ216:AZ217)</f>
        <v>0</v>
      </c>
      <c r="BA215" s="416"/>
      <c r="BB215" s="416"/>
      <c r="BC215" s="417"/>
      <c r="BD215" s="416"/>
      <c r="BE215" s="416">
        <f>SUM(BE216:BE217)</f>
        <v>0</v>
      </c>
      <c r="BF215" s="416"/>
      <c r="BG215" s="416"/>
      <c r="BH215" s="417"/>
      <c r="BI215" s="416"/>
      <c r="BJ215" s="416">
        <f>SUM(BJ216:BJ217)</f>
        <v>0</v>
      </c>
      <c r="BK215" s="416"/>
      <c r="BL215" s="416"/>
      <c r="BM215" s="417"/>
      <c r="BN215" s="416"/>
      <c r="BO215" s="416">
        <f>SUM(BO216:BO217)</f>
        <v>0</v>
      </c>
      <c r="BP215" s="416"/>
      <c r="BQ215" s="416"/>
      <c r="BR215" s="417"/>
      <c r="BS215" s="416"/>
      <c r="BT215" s="416">
        <f>SUM(BT216:BT217)</f>
        <v>0</v>
      </c>
      <c r="BU215" s="416"/>
      <c r="BV215" s="416"/>
      <c r="BW215" s="417"/>
      <c r="BX215" s="416"/>
      <c r="BY215" s="416">
        <f>SUM(BY216:BY217)</f>
        <v>0</v>
      </c>
      <c r="BZ215" s="416"/>
      <c r="CA215" s="416"/>
      <c r="CB215" s="417"/>
      <c r="CC215" s="416"/>
      <c r="CD215" s="416">
        <f>SUM(CD216:CD217)</f>
        <v>0</v>
      </c>
      <c r="CE215" s="416"/>
      <c r="CF215" s="416"/>
      <c r="CG215" s="417"/>
      <c r="CH215" s="416"/>
      <c r="CI215" s="416">
        <f>SUM(CI216:CI217)</f>
        <v>0</v>
      </c>
      <c r="CJ215" s="416"/>
      <c r="CK215" s="416"/>
      <c r="CL215" s="417"/>
      <c r="CM215" s="416"/>
      <c r="CN215" s="416">
        <f>SUM(CN216:CN217)</f>
        <v>0</v>
      </c>
      <c r="CO215" s="416"/>
      <c r="CP215" s="416"/>
      <c r="CQ215" s="417"/>
      <c r="CR215" s="416"/>
      <c r="CS215" s="416">
        <f>SUM(CS216:CS217)</f>
        <v>0</v>
      </c>
      <c r="CT215" s="416"/>
      <c r="CU215" s="416"/>
      <c r="CV215" s="417"/>
      <c r="CW215" s="416"/>
      <c r="CX215" s="416">
        <f>SUM(CX216:CX217)</f>
        <v>0</v>
      </c>
      <c r="CY215" s="416"/>
      <c r="CZ215" s="416"/>
      <c r="DA215" s="417"/>
      <c r="DB215" s="416"/>
      <c r="DC215" s="416">
        <f>SUM(DC216:DC217)</f>
        <v>0</v>
      </c>
      <c r="DD215" s="416"/>
      <c r="DE215" s="416"/>
      <c r="DF215" s="417"/>
      <c r="DG215" s="416"/>
      <c r="DH215" s="416">
        <f>SUM(DH216:DH217)</f>
        <v>0</v>
      </c>
      <c r="DI215" s="416"/>
      <c r="DJ215" s="416"/>
      <c r="DK215" s="417"/>
      <c r="DL215" s="416"/>
      <c r="DM215" s="416">
        <f>SUM(DM216:DM217)</f>
        <v>0</v>
      </c>
      <c r="DN215" s="416"/>
      <c r="DO215" s="416"/>
      <c r="DP215" s="417"/>
      <c r="DQ215" s="416"/>
      <c r="DR215" s="416">
        <f>SUM(DR216:DR217)</f>
        <v>0</v>
      </c>
      <c r="DS215" s="416"/>
      <c r="DT215" s="416"/>
      <c r="DU215" s="417"/>
      <c r="DV215" s="416"/>
      <c r="DW215" s="416">
        <f>SUM(DW216:DW217)</f>
        <v>0</v>
      </c>
      <c r="DX215" s="416"/>
      <c r="DY215" s="416"/>
      <c r="DZ215" s="417"/>
      <c r="EA215" s="416"/>
      <c r="EB215" s="416">
        <f>SUM(EB216:EB217)</f>
        <v>0</v>
      </c>
      <c r="EC215" s="416"/>
      <c r="ED215" s="416"/>
      <c r="EE215" s="417"/>
      <c r="EF215" s="416"/>
      <c r="EG215" s="416">
        <f>SUM(EG216:EG217)</f>
        <v>0</v>
      </c>
      <c r="EH215" s="416"/>
      <c r="EI215" s="416"/>
      <c r="EJ215" s="417"/>
      <c r="EK215" s="416"/>
      <c r="EL215" s="416">
        <f>SUM(EL216:EL217)</f>
        <v>0</v>
      </c>
      <c r="EM215" s="416"/>
      <c r="EN215" s="416"/>
      <c r="EO215" s="301"/>
    </row>
    <row r="216" spans="4:145" x14ac:dyDescent="0.35">
      <c r="D216" s="301" t="s">
        <v>498</v>
      </c>
      <c r="E216" s="313"/>
      <c r="F216" s="320"/>
      <c r="G216" s="414">
        <v>692129</v>
      </c>
      <c r="H216" s="415"/>
      <c r="I216" s="416"/>
      <c r="J216" s="417"/>
      <c r="K216" s="320"/>
      <c r="L216" s="414">
        <v>0</v>
      </c>
      <c r="M216" s="415"/>
      <c r="N216" s="416"/>
      <c r="O216" s="417"/>
      <c r="P216" s="320"/>
      <c r="Q216" s="414">
        <v>0</v>
      </c>
      <c r="R216" s="415"/>
      <c r="S216" s="416"/>
      <c r="T216" s="417"/>
      <c r="U216" s="320"/>
      <c r="V216" s="414">
        <v>0</v>
      </c>
      <c r="W216" s="415"/>
      <c r="X216" s="416"/>
      <c r="Y216" s="417"/>
      <c r="Z216" s="320"/>
      <c r="AA216" s="414">
        <v>0</v>
      </c>
      <c r="AB216" s="415"/>
      <c r="AC216" s="416"/>
      <c r="AD216" s="417"/>
      <c r="AE216" s="320"/>
      <c r="AF216" s="414">
        <v>0</v>
      </c>
      <c r="AG216" s="415"/>
      <c r="AH216" s="416"/>
      <c r="AI216" s="417"/>
      <c r="AJ216" s="320"/>
      <c r="AK216" s="414">
        <v>0</v>
      </c>
      <c r="AL216" s="415"/>
      <c r="AM216" s="416"/>
      <c r="AN216" s="417"/>
      <c r="AO216" s="320"/>
      <c r="AP216" s="414">
        <v>0</v>
      </c>
      <c r="AQ216" s="415"/>
      <c r="AR216" s="416"/>
      <c r="AS216" s="417"/>
      <c r="AT216" s="320"/>
      <c r="AU216" s="414">
        <v>0</v>
      </c>
      <c r="AV216" s="415"/>
      <c r="AW216" s="416"/>
      <c r="AX216" s="417"/>
      <c r="AY216" s="320"/>
      <c r="AZ216" s="414">
        <v>0</v>
      </c>
      <c r="BA216" s="415"/>
      <c r="BB216" s="416"/>
      <c r="BC216" s="417"/>
      <c r="BD216" s="320"/>
      <c r="BE216" s="414">
        <v>0</v>
      </c>
      <c r="BF216" s="415"/>
      <c r="BG216" s="416"/>
      <c r="BH216" s="417"/>
      <c r="BI216" s="320"/>
      <c r="BJ216" s="414">
        <v>0</v>
      </c>
      <c r="BK216" s="415"/>
      <c r="BL216" s="416"/>
      <c r="BM216" s="417"/>
      <c r="BN216" s="320"/>
      <c r="BO216" s="414">
        <v>0</v>
      </c>
      <c r="BP216" s="415"/>
      <c r="BQ216" s="416"/>
      <c r="BR216" s="417"/>
      <c r="BS216" s="320"/>
      <c r="BT216" s="414">
        <f>SUM(L216:BO216)</f>
        <v>0</v>
      </c>
      <c r="BU216" s="415"/>
      <c r="BV216" s="416"/>
      <c r="BW216" s="417"/>
      <c r="BX216" s="320"/>
      <c r="BY216" s="414">
        <v>0</v>
      </c>
      <c r="BZ216" s="415"/>
      <c r="CA216" s="416"/>
      <c r="CB216" s="417"/>
      <c r="CC216" s="320"/>
      <c r="CD216" s="414">
        <v>0</v>
      </c>
      <c r="CE216" s="415"/>
      <c r="CF216" s="416"/>
      <c r="CG216" s="417"/>
      <c r="CH216" s="320"/>
      <c r="CI216" s="414">
        <v>0</v>
      </c>
      <c r="CJ216" s="415"/>
      <c r="CK216" s="416"/>
      <c r="CL216" s="417"/>
      <c r="CM216" s="320"/>
      <c r="CN216" s="414">
        <v>0</v>
      </c>
      <c r="CO216" s="415"/>
      <c r="CP216" s="416"/>
      <c r="CQ216" s="417"/>
      <c r="CR216" s="320"/>
      <c r="CS216" s="414">
        <v>0</v>
      </c>
      <c r="CT216" s="415"/>
      <c r="CU216" s="416"/>
      <c r="CV216" s="417"/>
      <c r="CW216" s="320"/>
      <c r="CX216" s="414">
        <v>0</v>
      </c>
      <c r="CY216" s="415"/>
      <c r="CZ216" s="416"/>
      <c r="DA216" s="417"/>
      <c r="DB216" s="320"/>
      <c r="DC216" s="414">
        <v>0</v>
      </c>
      <c r="DD216" s="415"/>
      <c r="DE216" s="416"/>
      <c r="DF216" s="417"/>
      <c r="DG216" s="320"/>
      <c r="DH216" s="414">
        <v>0</v>
      </c>
      <c r="DI216" s="415"/>
      <c r="DJ216" s="416"/>
      <c r="DK216" s="417"/>
      <c r="DL216" s="320"/>
      <c r="DM216" s="414">
        <v>0</v>
      </c>
      <c r="DN216" s="415"/>
      <c r="DO216" s="416"/>
      <c r="DP216" s="417"/>
      <c r="DQ216" s="320"/>
      <c r="DR216" s="414">
        <v>0</v>
      </c>
      <c r="DS216" s="415"/>
      <c r="DT216" s="416"/>
      <c r="DU216" s="417"/>
      <c r="DV216" s="320"/>
      <c r="DW216" s="414">
        <v>0</v>
      </c>
      <c r="DX216" s="415"/>
      <c r="DY216" s="416"/>
      <c r="DZ216" s="417"/>
      <c r="EA216" s="320"/>
      <c r="EB216" s="414">
        <v>0</v>
      </c>
      <c r="EC216" s="415"/>
      <c r="ED216" s="416"/>
      <c r="EE216" s="417"/>
      <c r="EF216" s="320"/>
      <c r="EG216" s="414">
        <v>0</v>
      </c>
      <c r="EH216" s="415"/>
      <c r="EI216" s="416"/>
      <c r="EJ216" s="417"/>
      <c r="EK216" s="320"/>
      <c r="EL216" s="414">
        <f t="shared" ref="EL216:EL217" si="18">SUM(CD216)</f>
        <v>0</v>
      </c>
      <c r="EM216" s="415"/>
      <c r="EN216" s="416"/>
      <c r="EO216" s="301"/>
    </row>
    <row r="217" spans="4:145" x14ac:dyDescent="0.35">
      <c r="D217" s="301" t="s">
        <v>499</v>
      </c>
      <c r="E217" s="313"/>
      <c r="F217" s="337"/>
      <c r="G217" s="428">
        <v>80118</v>
      </c>
      <c r="H217" s="429"/>
      <c r="I217" s="416"/>
      <c r="J217" s="417"/>
      <c r="K217" s="337"/>
      <c r="L217" s="428">
        <v>0</v>
      </c>
      <c r="M217" s="429"/>
      <c r="N217" s="416"/>
      <c r="O217" s="417"/>
      <c r="P217" s="337"/>
      <c r="Q217" s="428">
        <v>0</v>
      </c>
      <c r="R217" s="429"/>
      <c r="S217" s="416"/>
      <c r="T217" s="417"/>
      <c r="U217" s="337"/>
      <c r="V217" s="428">
        <v>0</v>
      </c>
      <c r="W217" s="429"/>
      <c r="X217" s="416"/>
      <c r="Y217" s="417"/>
      <c r="Z217" s="337"/>
      <c r="AA217" s="428">
        <v>0</v>
      </c>
      <c r="AB217" s="429"/>
      <c r="AC217" s="416"/>
      <c r="AD217" s="417"/>
      <c r="AE217" s="337"/>
      <c r="AF217" s="428">
        <v>0</v>
      </c>
      <c r="AG217" s="429"/>
      <c r="AH217" s="416"/>
      <c r="AI217" s="417"/>
      <c r="AJ217" s="337"/>
      <c r="AK217" s="428">
        <v>0</v>
      </c>
      <c r="AL217" s="429"/>
      <c r="AM217" s="416"/>
      <c r="AN217" s="417"/>
      <c r="AO217" s="337"/>
      <c r="AP217" s="428">
        <v>0</v>
      </c>
      <c r="AQ217" s="429"/>
      <c r="AR217" s="416"/>
      <c r="AS217" s="417"/>
      <c r="AT217" s="337"/>
      <c r="AU217" s="428">
        <v>0</v>
      </c>
      <c r="AV217" s="429"/>
      <c r="AW217" s="416"/>
      <c r="AX217" s="417"/>
      <c r="AY217" s="337"/>
      <c r="AZ217" s="428">
        <v>0</v>
      </c>
      <c r="BA217" s="429"/>
      <c r="BB217" s="416"/>
      <c r="BC217" s="417"/>
      <c r="BD217" s="337"/>
      <c r="BE217" s="428">
        <v>0</v>
      </c>
      <c r="BF217" s="429"/>
      <c r="BG217" s="416"/>
      <c r="BH217" s="417"/>
      <c r="BI217" s="337"/>
      <c r="BJ217" s="428">
        <v>0</v>
      </c>
      <c r="BK217" s="429"/>
      <c r="BL217" s="416"/>
      <c r="BM217" s="417"/>
      <c r="BN217" s="337"/>
      <c r="BO217" s="428">
        <v>0</v>
      </c>
      <c r="BP217" s="429"/>
      <c r="BQ217" s="416"/>
      <c r="BR217" s="417"/>
      <c r="BS217" s="337"/>
      <c r="BT217" s="428">
        <f>SUM(L217:BO217)</f>
        <v>0</v>
      </c>
      <c r="BU217" s="429"/>
      <c r="BV217" s="416"/>
      <c r="BW217" s="417"/>
      <c r="BX217" s="337"/>
      <c r="BY217" s="428">
        <v>0</v>
      </c>
      <c r="BZ217" s="429"/>
      <c r="CA217" s="416"/>
      <c r="CB217" s="417"/>
      <c r="CC217" s="337"/>
      <c r="CD217" s="428">
        <v>0</v>
      </c>
      <c r="CE217" s="429"/>
      <c r="CF217" s="416"/>
      <c r="CG217" s="417"/>
      <c r="CH217" s="337"/>
      <c r="CI217" s="428">
        <v>0</v>
      </c>
      <c r="CJ217" s="429"/>
      <c r="CK217" s="416"/>
      <c r="CL217" s="417"/>
      <c r="CM217" s="337"/>
      <c r="CN217" s="428">
        <v>0</v>
      </c>
      <c r="CO217" s="429"/>
      <c r="CP217" s="416"/>
      <c r="CQ217" s="417"/>
      <c r="CR217" s="337"/>
      <c r="CS217" s="428">
        <v>0</v>
      </c>
      <c r="CT217" s="429"/>
      <c r="CU217" s="416"/>
      <c r="CV217" s="417"/>
      <c r="CW217" s="337"/>
      <c r="CX217" s="428">
        <v>0</v>
      </c>
      <c r="CY217" s="429"/>
      <c r="CZ217" s="416"/>
      <c r="DA217" s="417"/>
      <c r="DB217" s="337"/>
      <c r="DC217" s="428">
        <v>0</v>
      </c>
      <c r="DD217" s="429"/>
      <c r="DE217" s="416"/>
      <c r="DF217" s="417"/>
      <c r="DG217" s="337"/>
      <c r="DH217" s="428">
        <v>0</v>
      </c>
      <c r="DI217" s="429"/>
      <c r="DJ217" s="416"/>
      <c r="DK217" s="417"/>
      <c r="DL217" s="337"/>
      <c r="DM217" s="428">
        <v>0</v>
      </c>
      <c r="DN217" s="429"/>
      <c r="DO217" s="416"/>
      <c r="DP217" s="417"/>
      <c r="DQ217" s="337"/>
      <c r="DR217" s="428">
        <v>0</v>
      </c>
      <c r="DS217" s="429"/>
      <c r="DT217" s="416"/>
      <c r="DU217" s="417"/>
      <c r="DV217" s="337"/>
      <c r="DW217" s="428">
        <v>0</v>
      </c>
      <c r="DX217" s="429"/>
      <c r="DY217" s="416"/>
      <c r="DZ217" s="417"/>
      <c r="EA217" s="337"/>
      <c r="EB217" s="428">
        <v>0</v>
      </c>
      <c r="EC217" s="429"/>
      <c r="ED217" s="416"/>
      <c r="EE217" s="417"/>
      <c r="EF217" s="337"/>
      <c r="EG217" s="428">
        <v>0</v>
      </c>
      <c r="EH217" s="429"/>
      <c r="EI217" s="416"/>
      <c r="EJ217" s="417"/>
      <c r="EK217" s="337"/>
      <c r="EL217" s="428">
        <f t="shared" si="18"/>
        <v>0</v>
      </c>
      <c r="EM217" s="429"/>
      <c r="EN217" s="416"/>
      <c r="EO217" s="301"/>
    </row>
    <row r="218" spans="4:145" ht="12.75" customHeight="1" x14ac:dyDescent="0.35">
      <c r="D218" s="301"/>
      <c r="E218" s="313"/>
      <c r="G218" s="416"/>
      <c r="H218" s="416"/>
      <c r="I218" s="416"/>
      <c r="J218" s="417"/>
      <c r="K218" s="416"/>
      <c r="L218" s="416"/>
      <c r="M218" s="416"/>
      <c r="N218" s="416"/>
      <c r="O218" s="417"/>
      <c r="P218" s="416"/>
      <c r="Q218" s="416"/>
      <c r="R218" s="416"/>
      <c r="S218" s="416"/>
      <c r="T218" s="417"/>
      <c r="U218" s="416"/>
      <c r="V218" s="416"/>
      <c r="W218" s="416"/>
      <c r="X218" s="416"/>
      <c r="Y218" s="417"/>
      <c r="Z218" s="416"/>
      <c r="AA218" s="416"/>
      <c r="AB218" s="416"/>
      <c r="AC218" s="416"/>
      <c r="AD218" s="417"/>
      <c r="AE218" s="416"/>
      <c r="AF218" s="416"/>
      <c r="AG218" s="416"/>
      <c r="AH218" s="416"/>
      <c r="AI218" s="417"/>
      <c r="AJ218" s="416"/>
      <c r="AK218" s="416"/>
      <c r="AL218" s="416"/>
      <c r="AM218" s="416"/>
      <c r="AN218" s="417"/>
      <c r="AO218" s="416"/>
      <c r="AP218" s="416"/>
      <c r="AQ218" s="416"/>
      <c r="AR218" s="416"/>
      <c r="AS218" s="417"/>
      <c r="AT218" s="416"/>
      <c r="AU218" s="416"/>
      <c r="AV218" s="416"/>
      <c r="AW218" s="416"/>
      <c r="AX218" s="417"/>
      <c r="AY218" s="416"/>
      <c r="AZ218" s="416"/>
      <c r="BA218" s="416"/>
      <c r="BB218" s="416"/>
      <c r="BC218" s="417"/>
      <c r="BD218" s="416"/>
      <c r="BE218" s="416"/>
      <c r="BF218" s="416"/>
      <c r="BG218" s="416"/>
      <c r="BH218" s="417"/>
      <c r="BI218" s="416"/>
      <c r="BJ218" s="416"/>
      <c r="BK218" s="416"/>
      <c r="BL218" s="416"/>
      <c r="BM218" s="417"/>
      <c r="BN218" s="416"/>
      <c r="BO218" s="416"/>
      <c r="BP218" s="416"/>
      <c r="BQ218" s="416"/>
      <c r="BR218" s="417"/>
      <c r="BS218" s="416"/>
      <c r="BT218" s="416"/>
      <c r="BU218" s="416"/>
      <c r="BV218" s="416"/>
      <c r="BW218" s="417"/>
      <c r="BX218" s="416"/>
      <c r="BY218" s="416"/>
      <c r="BZ218" s="416"/>
      <c r="CA218" s="416"/>
      <c r="CB218" s="417"/>
      <c r="CC218" s="416"/>
      <c r="CD218" s="416"/>
      <c r="CE218" s="416"/>
      <c r="CF218" s="416"/>
      <c r="CG218" s="417"/>
      <c r="CH218" s="416"/>
      <c r="CI218" s="416"/>
      <c r="CJ218" s="416"/>
      <c r="CK218" s="416"/>
      <c r="CL218" s="417"/>
      <c r="CM218" s="416"/>
      <c r="CN218" s="416"/>
      <c r="CO218" s="416"/>
      <c r="CP218" s="416"/>
      <c r="CQ218" s="417"/>
      <c r="CR218" s="416"/>
      <c r="CS218" s="416"/>
      <c r="CT218" s="416"/>
      <c r="CU218" s="416"/>
      <c r="CV218" s="417"/>
      <c r="CW218" s="416"/>
      <c r="CX218" s="416"/>
      <c r="CY218" s="416"/>
      <c r="CZ218" s="416"/>
      <c r="DA218" s="417"/>
      <c r="DB218" s="416"/>
      <c r="DC218" s="416"/>
      <c r="DD218" s="416"/>
      <c r="DE218" s="416"/>
      <c r="DF218" s="417"/>
      <c r="DG218" s="416"/>
      <c r="DH218" s="416"/>
      <c r="DI218" s="416"/>
      <c r="DJ218" s="416"/>
      <c r="DK218" s="417"/>
      <c r="DL218" s="416"/>
      <c r="DM218" s="416"/>
      <c r="DN218" s="416"/>
      <c r="DO218" s="416"/>
      <c r="DP218" s="417"/>
      <c r="DQ218" s="416"/>
      <c r="DR218" s="416"/>
      <c r="DS218" s="416"/>
      <c r="DT218" s="416"/>
      <c r="DU218" s="417"/>
      <c r="DV218" s="416"/>
      <c r="DW218" s="416"/>
      <c r="DX218" s="416"/>
      <c r="DY218" s="416"/>
      <c r="DZ218" s="417"/>
      <c r="EA218" s="416"/>
      <c r="EB218" s="416"/>
      <c r="EC218" s="416"/>
      <c r="ED218" s="416"/>
      <c r="EE218" s="417"/>
      <c r="EF218" s="416"/>
      <c r="EG218" s="416"/>
      <c r="EH218" s="416"/>
      <c r="EI218" s="416"/>
      <c r="EJ218" s="417"/>
      <c r="EK218" s="416"/>
      <c r="EL218" s="416"/>
      <c r="EM218" s="416"/>
      <c r="EN218" s="416"/>
      <c r="EO218" s="301"/>
    </row>
    <row r="219" spans="4:145" ht="12.75" customHeight="1" x14ac:dyDescent="0.35">
      <c r="D219" s="301" t="s">
        <v>472</v>
      </c>
      <c r="E219" s="313"/>
      <c r="G219" s="416">
        <f>SUM(G220:G221)</f>
        <v>503202</v>
      </c>
      <c r="H219" s="416"/>
      <c r="I219" s="416"/>
      <c r="J219" s="417"/>
      <c r="K219" s="416"/>
      <c r="L219" s="416">
        <f>SUM(L220:L221)</f>
        <v>0</v>
      </c>
      <c r="M219" s="416"/>
      <c r="N219" s="416"/>
      <c r="O219" s="417"/>
      <c r="P219" s="416"/>
      <c r="Q219" s="416">
        <f>SUM(Q220:Q221)</f>
        <v>0</v>
      </c>
      <c r="R219" s="416"/>
      <c r="S219" s="416"/>
      <c r="T219" s="417"/>
      <c r="U219" s="416"/>
      <c r="V219" s="416">
        <f>SUM(V220:V221)</f>
        <v>0</v>
      </c>
      <c r="W219" s="416"/>
      <c r="X219" s="416"/>
      <c r="Y219" s="417"/>
      <c r="Z219" s="416"/>
      <c r="AA219" s="416">
        <f>SUM(AA220:AA221)</f>
        <v>0</v>
      </c>
      <c r="AB219" s="416"/>
      <c r="AC219" s="416"/>
      <c r="AD219" s="417"/>
      <c r="AE219" s="416"/>
      <c r="AF219" s="416">
        <f>SUM(AF220:AF221)</f>
        <v>0</v>
      </c>
      <c r="AG219" s="416"/>
      <c r="AH219" s="416"/>
      <c r="AI219" s="417"/>
      <c r="AJ219" s="416"/>
      <c r="AK219" s="416">
        <f>SUM(AK220:AK221)</f>
        <v>0</v>
      </c>
      <c r="AL219" s="416"/>
      <c r="AM219" s="416"/>
      <c r="AN219" s="417"/>
      <c r="AO219" s="416"/>
      <c r="AP219" s="416">
        <f>SUM(AP220:AP221)</f>
        <v>0</v>
      </c>
      <c r="AQ219" s="416"/>
      <c r="AR219" s="416"/>
      <c r="AS219" s="417"/>
      <c r="AT219" s="416"/>
      <c r="AU219" s="416">
        <f>SUM(AU220:AU221)</f>
        <v>0</v>
      </c>
      <c r="AV219" s="416"/>
      <c r="AW219" s="416"/>
      <c r="AX219" s="417"/>
      <c r="AY219" s="416"/>
      <c r="AZ219" s="416">
        <f>SUM(AZ220:AZ221)</f>
        <v>0</v>
      </c>
      <c r="BA219" s="416"/>
      <c r="BB219" s="416"/>
      <c r="BC219" s="417"/>
      <c r="BD219" s="416"/>
      <c r="BE219" s="416">
        <f>SUM(BE220:BE221)</f>
        <v>0</v>
      </c>
      <c r="BF219" s="416"/>
      <c r="BG219" s="416"/>
      <c r="BH219" s="417"/>
      <c r="BI219" s="416"/>
      <c r="BJ219" s="416">
        <f>SUM(BJ220:BJ221)</f>
        <v>0</v>
      </c>
      <c r="BK219" s="416"/>
      <c r="BL219" s="416"/>
      <c r="BM219" s="417"/>
      <c r="BN219" s="416"/>
      <c r="BO219" s="416">
        <f>SUM(BO220:BO221)</f>
        <v>0</v>
      </c>
      <c r="BP219" s="416"/>
      <c r="BQ219" s="416"/>
      <c r="BR219" s="417"/>
      <c r="BS219" s="416"/>
      <c r="BT219" s="416">
        <f>SUM(BT220:BT221)</f>
        <v>0</v>
      </c>
      <c r="BU219" s="416"/>
      <c r="BV219" s="416"/>
      <c r="BW219" s="417"/>
      <c r="BX219" s="416"/>
      <c r="BY219" s="416">
        <f>SUM(BY220:BY221)</f>
        <v>248043</v>
      </c>
      <c r="BZ219" s="416"/>
      <c r="CA219" s="416"/>
      <c r="CB219" s="417"/>
      <c r="CC219" s="416"/>
      <c r="CD219" s="416">
        <f>SUM(CD220:CD221)</f>
        <v>0</v>
      </c>
      <c r="CE219" s="416"/>
      <c r="CF219" s="416"/>
      <c r="CG219" s="417"/>
      <c r="CH219" s="416"/>
      <c r="CI219" s="416">
        <f>SUM(CI220:CI221)</f>
        <v>0</v>
      </c>
      <c r="CJ219" s="416"/>
      <c r="CK219" s="416"/>
      <c r="CL219" s="417"/>
      <c r="CM219" s="416"/>
      <c r="CN219" s="416">
        <f>SUM(CN220:CN221)</f>
        <v>0</v>
      </c>
      <c r="CO219" s="416"/>
      <c r="CP219" s="416"/>
      <c r="CQ219" s="417"/>
      <c r="CR219" s="416"/>
      <c r="CS219" s="416">
        <f>SUM(CS220:CS221)</f>
        <v>0</v>
      </c>
      <c r="CT219" s="416"/>
      <c r="CU219" s="416"/>
      <c r="CV219" s="417"/>
      <c r="CW219" s="416"/>
      <c r="CX219" s="416">
        <f>SUM(CX220:CX221)</f>
        <v>0</v>
      </c>
      <c r="CY219" s="416"/>
      <c r="CZ219" s="416"/>
      <c r="DA219" s="417"/>
      <c r="DB219" s="416"/>
      <c r="DC219" s="416">
        <f>SUM(DC220:DC221)</f>
        <v>0</v>
      </c>
      <c r="DD219" s="416"/>
      <c r="DE219" s="416"/>
      <c r="DF219" s="417"/>
      <c r="DG219" s="416"/>
      <c r="DH219" s="416">
        <f>SUM(DH220:DH221)</f>
        <v>0</v>
      </c>
      <c r="DI219" s="416"/>
      <c r="DJ219" s="416"/>
      <c r="DK219" s="417"/>
      <c r="DL219" s="416"/>
      <c r="DM219" s="416">
        <f>SUM(DM220:DM221)</f>
        <v>0</v>
      </c>
      <c r="DN219" s="416"/>
      <c r="DO219" s="416"/>
      <c r="DP219" s="417"/>
      <c r="DQ219" s="416"/>
      <c r="DR219" s="416">
        <f>SUM(DR220:DR221)</f>
        <v>0</v>
      </c>
      <c r="DS219" s="416"/>
      <c r="DT219" s="416"/>
      <c r="DU219" s="417"/>
      <c r="DV219" s="416"/>
      <c r="DW219" s="416">
        <f>SUM(DW220:DW221)</f>
        <v>0</v>
      </c>
      <c r="DX219" s="416"/>
      <c r="DY219" s="416"/>
      <c r="DZ219" s="417"/>
      <c r="EA219" s="416"/>
      <c r="EB219" s="416">
        <f>SUM(EB220:EB221)</f>
        <v>0</v>
      </c>
      <c r="EC219" s="416"/>
      <c r="ED219" s="416"/>
      <c r="EE219" s="417"/>
      <c r="EF219" s="416"/>
      <c r="EG219" s="416">
        <f>SUM(EG220:EG221)</f>
        <v>248043</v>
      </c>
      <c r="EH219" s="416"/>
      <c r="EI219" s="416"/>
      <c r="EJ219" s="417"/>
      <c r="EK219" s="416"/>
      <c r="EL219" s="416">
        <f>SUM(EL220:EL221)</f>
        <v>0</v>
      </c>
      <c r="EM219" s="416"/>
      <c r="EN219" s="416"/>
      <c r="EO219" s="301"/>
    </row>
    <row r="220" spans="4:145" ht="12.75" customHeight="1" x14ac:dyDescent="0.35">
      <c r="D220" s="301" t="s">
        <v>498</v>
      </c>
      <c r="E220" s="313"/>
      <c r="F220" s="320"/>
      <c r="G220" s="414">
        <v>524161</v>
      </c>
      <c r="H220" s="415"/>
      <c r="I220" s="416"/>
      <c r="J220" s="417"/>
      <c r="K220" s="418"/>
      <c r="L220" s="414">
        <v>0</v>
      </c>
      <c r="M220" s="415"/>
      <c r="N220" s="416"/>
      <c r="O220" s="417"/>
      <c r="P220" s="418"/>
      <c r="Q220" s="414">
        <v>0</v>
      </c>
      <c r="R220" s="415"/>
      <c r="S220" s="416"/>
      <c r="T220" s="417"/>
      <c r="U220" s="418"/>
      <c r="V220" s="414">
        <v>0</v>
      </c>
      <c r="W220" s="415"/>
      <c r="X220" s="416"/>
      <c r="Y220" s="417"/>
      <c r="Z220" s="418"/>
      <c r="AA220" s="414">
        <v>0</v>
      </c>
      <c r="AB220" s="415"/>
      <c r="AC220" s="416"/>
      <c r="AD220" s="417"/>
      <c r="AE220" s="418"/>
      <c r="AF220" s="414">
        <v>0</v>
      </c>
      <c r="AG220" s="415"/>
      <c r="AH220" s="416"/>
      <c r="AI220" s="417"/>
      <c r="AJ220" s="418"/>
      <c r="AK220" s="414">
        <v>0</v>
      </c>
      <c r="AL220" s="415"/>
      <c r="AM220" s="416"/>
      <c r="AN220" s="417"/>
      <c r="AO220" s="418"/>
      <c r="AP220" s="414">
        <v>0</v>
      </c>
      <c r="AQ220" s="415"/>
      <c r="AR220" s="416"/>
      <c r="AS220" s="417"/>
      <c r="AT220" s="418"/>
      <c r="AU220" s="414">
        <v>0</v>
      </c>
      <c r="AV220" s="415"/>
      <c r="AW220" s="416"/>
      <c r="AX220" s="417"/>
      <c r="AY220" s="418"/>
      <c r="AZ220" s="414">
        <v>0</v>
      </c>
      <c r="BA220" s="415"/>
      <c r="BB220" s="416"/>
      <c r="BC220" s="417"/>
      <c r="BD220" s="418"/>
      <c r="BE220" s="414">
        <v>0</v>
      </c>
      <c r="BF220" s="415"/>
      <c r="BG220" s="416"/>
      <c r="BH220" s="417"/>
      <c r="BI220" s="418"/>
      <c r="BJ220" s="414">
        <v>0</v>
      </c>
      <c r="BK220" s="415"/>
      <c r="BL220" s="416"/>
      <c r="BM220" s="417"/>
      <c r="BN220" s="418"/>
      <c r="BO220" s="414">
        <v>0</v>
      </c>
      <c r="BP220" s="415"/>
      <c r="BQ220" s="416"/>
      <c r="BR220" s="417"/>
      <c r="BS220" s="418"/>
      <c r="BT220" s="414">
        <f>SUM(L220:BO220)</f>
        <v>0</v>
      </c>
      <c r="BU220" s="415"/>
      <c r="BV220" s="416"/>
      <c r="BW220" s="417"/>
      <c r="BX220" s="418"/>
      <c r="BY220" s="414">
        <v>275874</v>
      </c>
      <c r="BZ220" s="415"/>
      <c r="CA220" s="416"/>
      <c r="CB220" s="417"/>
      <c r="CC220" s="418"/>
      <c r="CD220" s="414">
        <v>0</v>
      </c>
      <c r="CE220" s="415"/>
      <c r="CF220" s="416"/>
      <c r="CG220" s="417"/>
      <c r="CH220" s="418"/>
      <c r="CI220" s="414">
        <v>0</v>
      </c>
      <c r="CJ220" s="415"/>
      <c r="CK220" s="416"/>
      <c r="CL220" s="417"/>
      <c r="CM220" s="418"/>
      <c r="CN220" s="414">
        <v>0</v>
      </c>
      <c r="CO220" s="415"/>
      <c r="CP220" s="416"/>
      <c r="CQ220" s="417"/>
      <c r="CR220" s="418"/>
      <c r="CS220" s="414">
        <v>0</v>
      </c>
      <c r="CT220" s="415"/>
      <c r="CU220" s="416"/>
      <c r="CV220" s="417"/>
      <c r="CW220" s="418"/>
      <c r="CX220" s="414">
        <v>0</v>
      </c>
      <c r="CY220" s="415"/>
      <c r="CZ220" s="416"/>
      <c r="DA220" s="417"/>
      <c r="DB220" s="418"/>
      <c r="DC220" s="414">
        <v>0</v>
      </c>
      <c r="DD220" s="415"/>
      <c r="DE220" s="416"/>
      <c r="DF220" s="417"/>
      <c r="DG220" s="418"/>
      <c r="DH220" s="414">
        <v>0</v>
      </c>
      <c r="DI220" s="415"/>
      <c r="DJ220" s="416"/>
      <c r="DK220" s="417"/>
      <c r="DL220" s="418"/>
      <c r="DM220" s="414">
        <v>0</v>
      </c>
      <c r="DN220" s="415"/>
      <c r="DO220" s="416"/>
      <c r="DP220" s="417"/>
      <c r="DQ220" s="418"/>
      <c r="DR220" s="414">
        <v>0</v>
      </c>
      <c r="DS220" s="415"/>
      <c r="DT220" s="416"/>
      <c r="DU220" s="417"/>
      <c r="DV220" s="418"/>
      <c r="DW220" s="414">
        <v>0</v>
      </c>
      <c r="DX220" s="415"/>
      <c r="DY220" s="416"/>
      <c r="DZ220" s="417"/>
      <c r="EA220" s="418"/>
      <c r="EB220" s="414">
        <v>0</v>
      </c>
      <c r="EC220" s="415"/>
      <c r="ED220" s="416"/>
      <c r="EE220" s="417"/>
      <c r="EF220" s="418"/>
      <c r="EG220" s="414">
        <v>275874</v>
      </c>
      <c r="EH220" s="415"/>
      <c r="EI220" s="416"/>
      <c r="EJ220" s="417"/>
      <c r="EK220" s="418"/>
      <c r="EL220" s="414">
        <f t="shared" ref="EL220:EL221" si="19">SUM(CD220)</f>
        <v>0</v>
      </c>
      <c r="EM220" s="415"/>
      <c r="EN220" s="416"/>
      <c r="EO220" s="301"/>
    </row>
    <row r="221" spans="4:145" ht="12.75" customHeight="1" x14ac:dyDescent="0.35">
      <c r="D221" s="301" t="s">
        <v>499</v>
      </c>
      <c r="E221" s="313"/>
      <c r="F221" s="337"/>
      <c r="G221" s="428">
        <v>-20959</v>
      </c>
      <c r="H221" s="429"/>
      <c r="I221" s="416"/>
      <c r="J221" s="417"/>
      <c r="K221" s="430"/>
      <c r="L221" s="428">
        <v>0</v>
      </c>
      <c r="M221" s="429"/>
      <c r="N221" s="416"/>
      <c r="O221" s="417"/>
      <c r="P221" s="430"/>
      <c r="Q221" s="428">
        <v>0</v>
      </c>
      <c r="R221" s="429"/>
      <c r="S221" s="416"/>
      <c r="T221" s="417"/>
      <c r="U221" s="430"/>
      <c r="V221" s="428">
        <v>0</v>
      </c>
      <c r="W221" s="429"/>
      <c r="X221" s="416"/>
      <c r="Y221" s="417"/>
      <c r="Z221" s="430"/>
      <c r="AA221" s="428">
        <v>0</v>
      </c>
      <c r="AB221" s="429"/>
      <c r="AC221" s="416"/>
      <c r="AD221" s="417"/>
      <c r="AE221" s="430"/>
      <c r="AF221" s="428">
        <v>0</v>
      </c>
      <c r="AG221" s="429"/>
      <c r="AH221" s="416"/>
      <c r="AI221" s="417"/>
      <c r="AJ221" s="430"/>
      <c r="AK221" s="428">
        <v>0</v>
      </c>
      <c r="AL221" s="429"/>
      <c r="AM221" s="416"/>
      <c r="AN221" s="417"/>
      <c r="AO221" s="430"/>
      <c r="AP221" s="428">
        <v>0</v>
      </c>
      <c r="AQ221" s="429"/>
      <c r="AR221" s="416"/>
      <c r="AS221" s="417"/>
      <c r="AT221" s="430"/>
      <c r="AU221" s="428">
        <v>0</v>
      </c>
      <c r="AV221" s="429"/>
      <c r="AW221" s="416"/>
      <c r="AX221" s="417"/>
      <c r="AY221" s="430"/>
      <c r="AZ221" s="428">
        <v>0</v>
      </c>
      <c r="BA221" s="429"/>
      <c r="BB221" s="416"/>
      <c r="BC221" s="417"/>
      <c r="BD221" s="430"/>
      <c r="BE221" s="428">
        <v>0</v>
      </c>
      <c r="BF221" s="429"/>
      <c r="BG221" s="416"/>
      <c r="BH221" s="417"/>
      <c r="BI221" s="430"/>
      <c r="BJ221" s="428">
        <v>0</v>
      </c>
      <c r="BK221" s="429"/>
      <c r="BL221" s="416"/>
      <c r="BM221" s="417"/>
      <c r="BN221" s="430"/>
      <c r="BO221" s="428">
        <v>0</v>
      </c>
      <c r="BP221" s="429"/>
      <c r="BQ221" s="416"/>
      <c r="BR221" s="417"/>
      <c r="BS221" s="430"/>
      <c r="BT221" s="428">
        <f>SUM(L221:BO221)</f>
        <v>0</v>
      </c>
      <c r="BU221" s="429"/>
      <c r="BV221" s="416"/>
      <c r="BW221" s="417"/>
      <c r="BX221" s="430"/>
      <c r="BY221" s="428">
        <v>-27831</v>
      </c>
      <c r="BZ221" s="429"/>
      <c r="CA221" s="416"/>
      <c r="CB221" s="417"/>
      <c r="CC221" s="430"/>
      <c r="CD221" s="428">
        <v>0</v>
      </c>
      <c r="CE221" s="429"/>
      <c r="CF221" s="416"/>
      <c r="CG221" s="417"/>
      <c r="CH221" s="430"/>
      <c r="CI221" s="428">
        <v>0</v>
      </c>
      <c r="CJ221" s="429"/>
      <c r="CK221" s="416"/>
      <c r="CL221" s="417"/>
      <c r="CM221" s="430"/>
      <c r="CN221" s="428">
        <v>0</v>
      </c>
      <c r="CO221" s="429"/>
      <c r="CP221" s="416"/>
      <c r="CQ221" s="417"/>
      <c r="CR221" s="430"/>
      <c r="CS221" s="428">
        <v>0</v>
      </c>
      <c r="CT221" s="429"/>
      <c r="CU221" s="416"/>
      <c r="CV221" s="417"/>
      <c r="CW221" s="430"/>
      <c r="CX221" s="428">
        <v>0</v>
      </c>
      <c r="CY221" s="429"/>
      <c r="CZ221" s="416"/>
      <c r="DA221" s="417"/>
      <c r="DB221" s="430"/>
      <c r="DC221" s="428">
        <v>0</v>
      </c>
      <c r="DD221" s="429"/>
      <c r="DE221" s="416"/>
      <c r="DF221" s="417"/>
      <c r="DG221" s="430"/>
      <c r="DH221" s="428">
        <v>0</v>
      </c>
      <c r="DI221" s="429"/>
      <c r="DJ221" s="416"/>
      <c r="DK221" s="417"/>
      <c r="DL221" s="430"/>
      <c r="DM221" s="428">
        <v>0</v>
      </c>
      <c r="DN221" s="429"/>
      <c r="DO221" s="416"/>
      <c r="DP221" s="417"/>
      <c r="DQ221" s="430"/>
      <c r="DR221" s="428">
        <v>0</v>
      </c>
      <c r="DS221" s="429"/>
      <c r="DT221" s="416"/>
      <c r="DU221" s="417"/>
      <c r="DV221" s="430"/>
      <c r="DW221" s="428">
        <v>0</v>
      </c>
      <c r="DX221" s="429"/>
      <c r="DY221" s="416"/>
      <c r="DZ221" s="417"/>
      <c r="EA221" s="430"/>
      <c r="EB221" s="428">
        <v>0</v>
      </c>
      <c r="EC221" s="429"/>
      <c r="ED221" s="416"/>
      <c r="EE221" s="417"/>
      <c r="EF221" s="430"/>
      <c r="EG221" s="428">
        <v>-27831</v>
      </c>
      <c r="EH221" s="429"/>
      <c r="EI221" s="416"/>
      <c r="EJ221" s="417"/>
      <c r="EK221" s="430"/>
      <c r="EL221" s="428">
        <f t="shared" si="19"/>
        <v>0</v>
      </c>
      <c r="EM221" s="429"/>
      <c r="EN221" s="416"/>
      <c r="EO221" s="301"/>
    </row>
    <row r="222" spans="4:145" ht="12.75" customHeight="1" x14ac:dyDescent="0.35">
      <c r="D222" s="301"/>
      <c r="E222" s="313"/>
      <c r="G222" s="416"/>
      <c r="H222" s="416"/>
      <c r="I222" s="416"/>
      <c r="J222" s="417"/>
      <c r="K222" s="416"/>
      <c r="L222" s="416"/>
      <c r="M222" s="416"/>
      <c r="N222" s="416"/>
      <c r="O222" s="417"/>
      <c r="P222" s="416"/>
      <c r="Q222" s="416"/>
      <c r="R222" s="416"/>
      <c r="S222" s="416"/>
      <c r="T222" s="417"/>
      <c r="U222" s="416"/>
      <c r="V222" s="416"/>
      <c r="W222" s="416"/>
      <c r="X222" s="416"/>
      <c r="Y222" s="417"/>
      <c r="Z222" s="416"/>
      <c r="AA222" s="416"/>
      <c r="AB222" s="416"/>
      <c r="AC222" s="416"/>
      <c r="AD222" s="417"/>
      <c r="AE222" s="416"/>
      <c r="AF222" s="416"/>
      <c r="AG222" s="416"/>
      <c r="AH222" s="416"/>
      <c r="AI222" s="417"/>
      <c r="AJ222" s="416"/>
      <c r="AK222" s="416"/>
      <c r="AL222" s="416"/>
      <c r="AM222" s="416"/>
      <c r="AN222" s="417"/>
      <c r="AO222" s="416"/>
      <c r="AP222" s="416"/>
      <c r="AQ222" s="416"/>
      <c r="AR222" s="416"/>
      <c r="AS222" s="417"/>
      <c r="AT222" s="416"/>
      <c r="AU222" s="416"/>
      <c r="AV222" s="416"/>
      <c r="AW222" s="416"/>
      <c r="AX222" s="417"/>
      <c r="AY222" s="416"/>
      <c r="AZ222" s="416"/>
      <c r="BA222" s="416"/>
      <c r="BB222" s="416"/>
      <c r="BC222" s="417"/>
      <c r="BD222" s="416"/>
      <c r="BE222" s="416"/>
      <c r="BF222" s="416"/>
      <c r="BG222" s="416"/>
      <c r="BH222" s="417"/>
      <c r="BI222" s="416"/>
      <c r="BJ222" s="416"/>
      <c r="BK222" s="416"/>
      <c r="BL222" s="416"/>
      <c r="BM222" s="417"/>
      <c r="BN222" s="416"/>
      <c r="BO222" s="416"/>
      <c r="BP222" s="416"/>
      <c r="BQ222" s="416"/>
      <c r="BR222" s="417"/>
      <c r="BS222" s="416"/>
      <c r="BT222" s="416"/>
      <c r="BU222" s="416"/>
      <c r="BV222" s="416"/>
      <c r="BW222" s="417"/>
      <c r="BX222" s="416"/>
      <c r="BY222" s="416"/>
      <c r="BZ222" s="416"/>
      <c r="CA222" s="416"/>
      <c r="CB222" s="417"/>
      <c r="CC222" s="416"/>
      <c r="CD222" s="416"/>
      <c r="CE222" s="416"/>
      <c r="CF222" s="416"/>
      <c r="CG222" s="417"/>
      <c r="CH222" s="416"/>
      <c r="CI222" s="416"/>
      <c r="CJ222" s="416"/>
      <c r="CK222" s="416"/>
      <c r="CL222" s="417"/>
      <c r="CM222" s="416"/>
      <c r="CN222" s="416"/>
      <c r="CO222" s="416"/>
      <c r="CP222" s="416"/>
      <c r="CQ222" s="417"/>
      <c r="CR222" s="416"/>
      <c r="CS222" s="416"/>
      <c r="CT222" s="416"/>
      <c r="CU222" s="416"/>
      <c r="CV222" s="417"/>
      <c r="CW222" s="416"/>
      <c r="CX222" s="416"/>
      <c r="CY222" s="416"/>
      <c r="CZ222" s="416"/>
      <c r="DA222" s="417"/>
      <c r="DB222" s="416"/>
      <c r="DC222" s="416"/>
      <c r="DD222" s="416"/>
      <c r="DE222" s="416"/>
      <c r="DF222" s="417"/>
      <c r="DG222" s="416"/>
      <c r="DH222" s="416"/>
      <c r="DI222" s="416"/>
      <c r="DJ222" s="416"/>
      <c r="DK222" s="417"/>
      <c r="DL222" s="416"/>
      <c r="DM222" s="416"/>
      <c r="DN222" s="416"/>
      <c r="DO222" s="416"/>
      <c r="DP222" s="417"/>
      <c r="DQ222" s="416"/>
      <c r="DR222" s="416"/>
      <c r="DS222" s="416"/>
      <c r="DT222" s="416"/>
      <c r="DU222" s="417"/>
      <c r="DV222" s="416"/>
      <c r="DW222" s="416"/>
      <c r="DX222" s="416"/>
      <c r="DY222" s="416"/>
      <c r="DZ222" s="417"/>
      <c r="EA222" s="416"/>
      <c r="EB222" s="416"/>
      <c r="EC222" s="416"/>
      <c r="ED222" s="416"/>
      <c r="EE222" s="417"/>
      <c r="EF222" s="416"/>
      <c r="EG222" s="416"/>
      <c r="EH222" s="416"/>
      <c r="EI222" s="416"/>
      <c r="EJ222" s="417"/>
      <c r="EK222" s="416"/>
      <c r="EL222" s="416"/>
      <c r="EM222" s="416"/>
      <c r="EN222" s="416"/>
      <c r="EO222" s="301"/>
    </row>
    <row r="223" spans="4:145" ht="12.75" customHeight="1" x14ac:dyDescent="0.35">
      <c r="D223" s="301" t="s">
        <v>474</v>
      </c>
      <c r="E223" s="313"/>
      <c r="G223" s="416">
        <f>SUM(G224:G225)</f>
        <v>388181</v>
      </c>
      <c r="H223" s="416"/>
      <c r="I223" s="416"/>
      <c r="J223" s="417"/>
      <c r="K223" s="416"/>
      <c r="L223" s="416">
        <f>SUM(L224:L225)</f>
        <v>0</v>
      </c>
      <c r="M223" s="416"/>
      <c r="N223" s="416"/>
      <c r="O223" s="417"/>
      <c r="P223" s="416"/>
      <c r="Q223" s="416">
        <f>SUM(Q224:Q225)</f>
        <v>0</v>
      </c>
      <c r="R223" s="416"/>
      <c r="S223" s="416"/>
      <c r="T223" s="417"/>
      <c r="U223" s="416"/>
      <c r="V223" s="416">
        <f>SUM(V224:V225)</f>
        <v>0</v>
      </c>
      <c r="W223" s="416"/>
      <c r="X223" s="416"/>
      <c r="Y223" s="417"/>
      <c r="Z223" s="416"/>
      <c r="AA223" s="416">
        <f>SUM(AA224:AA225)</f>
        <v>0</v>
      </c>
      <c r="AB223" s="416"/>
      <c r="AC223" s="416"/>
      <c r="AD223" s="417"/>
      <c r="AE223" s="416"/>
      <c r="AF223" s="416">
        <f>SUM(AF224:AF225)</f>
        <v>0</v>
      </c>
      <c r="AG223" s="416"/>
      <c r="AH223" s="416"/>
      <c r="AI223" s="417"/>
      <c r="AJ223" s="416"/>
      <c r="AK223" s="416">
        <f>SUM(AK224:AK225)</f>
        <v>0</v>
      </c>
      <c r="AL223" s="416"/>
      <c r="AM223" s="416"/>
      <c r="AN223" s="417"/>
      <c r="AO223" s="416"/>
      <c r="AP223" s="416">
        <f>SUM(AP224:AP225)</f>
        <v>0</v>
      </c>
      <c r="AQ223" s="416"/>
      <c r="AR223" s="416"/>
      <c r="AS223" s="417"/>
      <c r="AT223" s="416"/>
      <c r="AU223" s="416">
        <f>SUM(AU224:AU225)</f>
        <v>0</v>
      </c>
      <c r="AV223" s="416"/>
      <c r="AW223" s="416"/>
      <c r="AX223" s="417"/>
      <c r="AY223" s="416"/>
      <c r="AZ223" s="416">
        <f>SUM(AZ224:AZ225)</f>
        <v>0</v>
      </c>
      <c r="BA223" s="416"/>
      <c r="BB223" s="416"/>
      <c r="BC223" s="417"/>
      <c r="BD223" s="416"/>
      <c r="BE223" s="416">
        <f>SUM(BE224:BE225)</f>
        <v>0</v>
      </c>
      <c r="BF223" s="416"/>
      <c r="BG223" s="416"/>
      <c r="BH223" s="417"/>
      <c r="BI223" s="416"/>
      <c r="BJ223" s="416">
        <f>SUM(BJ224:BJ225)</f>
        <v>0</v>
      </c>
      <c r="BK223" s="416"/>
      <c r="BL223" s="416"/>
      <c r="BM223" s="417"/>
      <c r="BN223" s="416"/>
      <c r="BO223" s="416">
        <f>SUM(BO224:BO225)</f>
        <v>0</v>
      </c>
      <c r="BP223" s="416"/>
      <c r="BQ223" s="416"/>
      <c r="BR223" s="417"/>
      <c r="BS223" s="416"/>
      <c r="BT223" s="416">
        <f>SUM(BT224:BT225)</f>
        <v>0</v>
      </c>
      <c r="BU223" s="416"/>
      <c r="BV223" s="416"/>
      <c r="BW223" s="417"/>
      <c r="BX223" s="416"/>
      <c r="BY223" s="416">
        <v>0</v>
      </c>
      <c r="BZ223" s="416"/>
      <c r="CA223" s="416"/>
      <c r="CB223" s="417"/>
      <c r="CC223" s="416"/>
      <c r="CD223" s="416">
        <f>SUM(CD224:CD225)</f>
        <v>0</v>
      </c>
      <c r="CE223" s="416"/>
      <c r="CF223" s="416"/>
      <c r="CG223" s="417"/>
      <c r="CH223" s="416"/>
      <c r="CI223" s="416">
        <f>SUM(CI224:CI225)</f>
        <v>0</v>
      </c>
      <c r="CJ223" s="416"/>
      <c r="CK223" s="416"/>
      <c r="CL223" s="417"/>
      <c r="CM223" s="416"/>
      <c r="CN223" s="416">
        <f>SUM(CN224:CN225)</f>
        <v>0</v>
      </c>
      <c r="CO223" s="416"/>
      <c r="CP223" s="416"/>
      <c r="CQ223" s="417"/>
      <c r="CR223" s="416"/>
      <c r="CS223" s="416">
        <f>SUM(CS224:CS225)</f>
        <v>0</v>
      </c>
      <c r="CT223" s="416"/>
      <c r="CU223" s="416"/>
      <c r="CV223" s="417"/>
      <c r="CW223" s="416"/>
      <c r="CX223" s="416">
        <f>SUM(CX224:CX225)</f>
        <v>0</v>
      </c>
      <c r="CY223" s="416"/>
      <c r="CZ223" s="416"/>
      <c r="DA223" s="417"/>
      <c r="DB223" s="416"/>
      <c r="DC223" s="416">
        <f>SUM(DC224:DC225)</f>
        <v>0</v>
      </c>
      <c r="DD223" s="416"/>
      <c r="DE223" s="416"/>
      <c r="DF223" s="417"/>
      <c r="DG223" s="416"/>
      <c r="DH223" s="416">
        <f>SUM(DH224:DH225)</f>
        <v>0</v>
      </c>
      <c r="DI223" s="416"/>
      <c r="DJ223" s="416"/>
      <c r="DK223" s="417"/>
      <c r="DL223" s="416"/>
      <c r="DM223" s="416">
        <f>SUM(DM224:DM225)</f>
        <v>0</v>
      </c>
      <c r="DN223" s="416"/>
      <c r="DO223" s="416"/>
      <c r="DP223" s="417"/>
      <c r="DQ223" s="416"/>
      <c r="DR223" s="416">
        <f>SUM(DR224:DR225)</f>
        <v>0</v>
      </c>
      <c r="DS223" s="416"/>
      <c r="DT223" s="416"/>
      <c r="DU223" s="417"/>
      <c r="DV223" s="416"/>
      <c r="DW223" s="416">
        <f>SUM(DW224:DW225)</f>
        <v>0</v>
      </c>
      <c r="DX223" s="416"/>
      <c r="DY223" s="416"/>
      <c r="DZ223" s="417"/>
      <c r="EA223" s="416"/>
      <c r="EB223" s="416">
        <f>SUM(EB224:EB225)</f>
        <v>0</v>
      </c>
      <c r="EC223" s="416"/>
      <c r="ED223" s="416"/>
      <c r="EE223" s="417"/>
      <c r="EF223" s="416"/>
      <c r="EG223" s="416">
        <f>SUM(EG224:EG225)</f>
        <v>0</v>
      </c>
      <c r="EH223" s="416"/>
      <c r="EI223" s="416"/>
      <c r="EJ223" s="417"/>
      <c r="EK223" s="416"/>
      <c r="EL223" s="416">
        <f>SUM(EL224:EL225)</f>
        <v>0</v>
      </c>
      <c r="EM223" s="416"/>
      <c r="EN223" s="416"/>
      <c r="EO223" s="301"/>
    </row>
    <row r="224" spans="4:145" ht="12.75" customHeight="1" x14ac:dyDescent="0.35">
      <c r="D224" s="301" t="s">
        <v>498</v>
      </c>
      <c r="E224" s="313"/>
      <c r="F224" s="320"/>
      <c r="G224" s="414">
        <v>409752</v>
      </c>
      <c r="H224" s="415"/>
      <c r="I224" s="416"/>
      <c r="J224" s="417"/>
      <c r="K224" s="418"/>
      <c r="L224" s="414">
        <v>0</v>
      </c>
      <c r="M224" s="415"/>
      <c r="N224" s="416"/>
      <c r="O224" s="417"/>
      <c r="P224" s="418"/>
      <c r="Q224" s="414">
        <v>0</v>
      </c>
      <c r="R224" s="415"/>
      <c r="S224" s="416"/>
      <c r="T224" s="417"/>
      <c r="U224" s="418"/>
      <c r="V224" s="414">
        <v>0</v>
      </c>
      <c r="W224" s="415"/>
      <c r="X224" s="416"/>
      <c r="Y224" s="417"/>
      <c r="Z224" s="418"/>
      <c r="AA224" s="414">
        <v>0</v>
      </c>
      <c r="AB224" s="415"/>
      <c r="AC224" s="416"/>
      <c r="AD224" s="417"/>
      <c r="AE224" s="418"/>
      <c r="AF224" s="414">
        <v>0</v>
      </c>
      <c r="AG224" s="415"/>
      <c r="AH224" s="416"/>
      <c r="AI224" s="417"/>
      <c r="AJ224" s="418"/>
      <c r="AK224" s="414">
        <v>0</v>
      </c>
      <c r="AL224" s="415"/>
      <c r="AM224" s="416"/>
      <c r="AN224" s="417"/>
      <c r="AO224" s="418"/>
      <c r="AP224" s="414">
        <v>0</v>
      </c>
      <c r="AQ224" s="415"/>
      <c r="AR224" s="416"/>
      <c r="AS224" s="417"/>
      <c r="AT224" s="418"/>
      <c r="AU224" s="414">
        <v>0</v>
      </c>
      <c r="AV224" s="415"/>
      <c r="AW224" s="416"/>
      <c r="AX224" s="417"/>
      <c r="AY224" s="418"/>
      <c r="AZ224" s="414">
        <v>0</v>
      </c>
      <c r="BA224" s="415"/>
      <c r="BB224" s="416"/>
      <c r="BC224" s="417"/>
      <c r="BD224" s="418"/>
      <c r="BE224" s="414">
        <v>0</v>
      </c>
      <c r="BF224" s="415"/>
      <c r="BG224" s="416"/>
      <c r="BH224" s="417"/>
      <c r="BI224" s="418"/>
      <c r="BJ224" s="414">
        <v>0</v>
      </c>
      <c r="BK224" s="415"/>
      <c r="BL224" s="416"/>
      <c r="BM224" s="417"/>
      <c r="BN224" s="418"/>
      <c r="BO224" s="414">
        <v>0</v>
      </c>
      <c r="BP224" s="415"/>
      <c r="BQ224" s="416"/>
      <c r="BR224" s="417"/>
      <c r="BS224" s="418"/>
      <c r="BT224" s="414">
        <f>SUM(L224:BO224)</f>
        <v>0</v>
      </c>
      <c r="BU224" s="415"/>
      <c r="BV224" s="416"/>
      <c r="BW224" s="417"/>
      <c r="BX224" s="418"/>
      <c r="BY224" s="414">
        <v>0</v>
      </c>
      <c r="BZ224" s="415"/>
      <c r="CA224" s="416"/>
      <c r="CB224" s="417"/>
      <c r="CC224" s="418"/>
      <c r="CD224" s="414">
        <v>0</v>
      </c>
      <c r="CE224" s="415"/>
      <c r="CF224" s="416"/>
      <c r="CG224" s="417"/>
      <c r="CH224" s="418"/>
      <c r="CI224" s="414">
        <v>0</v>
      </c>
      <c r="CJ224" s="415"/>
      <c r="CK224" s="416"/>
      <c r="CL224" s="417"/>
      <c r="CM224" s="418"/>
      <c r="CN224" s="414">
        <v>0</v>
      </c>
      <c r="CO224" s="415"/>
      <c r="CP224" s="416"/>
      <c r="CQ224" s="417"/>
      <c r="CR224" s="418"/>
      <c r="CS224" s="414">
        <v>0</v>
      </c>
      <c r="CT224" s="415"/>
      <c r="CU224" s="416"/>
      <c r="CV224" s="417"/>
      <c r="CW224" s="418"/>
      <c r="CX224" s="414">
        <v>0</v>
      </c>
      <c r="CY224" s="415"/>
      <c r="CZ224" s="416"/>
      <c r="DA224" s="417"/>
      <c r="DB224" s="418"/>
      <c r="DC224" s="414">
        <v>0</v>
      </c>
      <c r="DD224" s="415"/>
      <c r="DE224" s="416"/>
      <c r="DF224" s="417"/>
      <c r="DG224" s="418"/>
      <c r="DH224" s="414">
        <v>0</v>
      </c>
      <c r="DI224" s="415"/>
      <c r="DJ224" s="416"/>
      <c r="DK224" s="417"/>
      <c r="DL224" s="418"/>
      <c r="DM224" s="414">
        <v>0</v>
      </c>
      <c r="DN224" s="415"/>
      <c r="DO224" s="416"/>
      <c r="DP224" s="417"/>
      <c r="DQ224" s="418"/>
      <c r="DR224" s="414">
        <v>0</v>
      </c>
      <c r="DS224" s="415"/>
      <c r="DT224" s="416"/>
      <c r="DU224" s="417"/>
      <c r="DV224" s="418"/>
      <c r="DW224" s="414">
        <v>0</v>
      </c>
      <c r="DX224" s="415"/>
      <c r="DY224" s="416"/>
      <c r="DZ224" s="417"/>
      <c r="EA224" s="418"/>
      <c r="EB224" s="414">
        <v>0</v>
      </c>
      <c r="EC224" s="415"/>
      <c r="ED224" s="416"/>
      <c r="EE224" s="417"/>
      <c r="EF224" s="418"/>
      <c r="EG224" s="414">
        <v>0</v>
      </c>
      <c r="EH224" s="415"/>
      <c r="EI224" s="416"/>
      <c r="EJ224" s="417"/>
      <c r="EK224" s="418"/>
      <c r="EL224" s="414">
        <f t="shared" ref="EL224:EL225" si="20">SUM(CD224)</f>
        <v>0</v>
      </c>
      <c r="EM224" s="415"/>
      <c r="EN224" s="416"/>
      <c r="EO224" s="301"/>
    </row>
    <row r="225" spans="4:148" ht="12.75" customHeight="1" x14ac:dyDescent="0.35">
      <c r="D225" s="301" t="s">
        <v>499</v>
      </c>
      <c r="E225" s="313"/>
      <c r="F225" s="337"/>
      <c r="G225" s="428">
        <v>-21571</v>
      </c>
      <c r="H225" s="429"/>
      <c r="I225" s="416"/>
      <c r="J225" s="417"/>
      <c r="K225" s="430"/>
      <c r="L225" s="428">
        <v>0</v>
      </c>
      <c r="M225" s="429"/>
      <c r="N225" s="416"/>
      <c r="O225" s="417"/>
      <c r="P225" s="430"/>
      <c r="Q225" s="428">
        <v>0</v>
      </c>
      <c r="R225" s="429"/>
      <c r="S225" s="416"/>
      <c r="T225" s="417"/>
      <c r="U225" s="430"/>
      <c r="V225" s="428">
        <v>0</v>
      </c>
      <c r="W225" s="429"/>
      <c r="X225" s="416"/>
      <c r="Y225" s="417"/>
      <c r="Z225" s="430"/>
      <c r="AA225" s="428">
        <v>0</v>
      </c>
      <c r="AB225" s="429"/>
      <c r="AC225" s="416"/>
      <c r="AD225" s="417"/>
      <c r="AE225" s="430"/>
      <c r="AF225" s="428">
        <v>0</v>
      </c>
      <c r="AG225" s="429"/>
      <c r="AH225" s="416"/>
      <c r="AI225" s="417"/>
      <c r="AJ225" s="430"/>
      <c r="AK225" s="428">
        <v>0</v>
      </c>
      <c r="AL225" s="429"/>
      <c r="AM225" s="416"/>
      <c r="AN225" s="417"/>
      <c r="AO225" s="430"/>
      <c r="AP225" s="428">
        <v>0</v>
      </c>
      <c r="AQ225" s="429"/>
      <c r="AR225" s="416"/>
      <c r="AS225" s="417"/>
      <c r="AT225" s="430"/>
      <c r="AU225" s="428">
        <v>0</v>
      </c>
      <c r="AV225" s="429"/>
      <c r="AW225" s="416"/>
      <c r="AX225" s="417"/>
      <c r="AY225" s="430"/>
      <c r="AZ225" s="428">
        <v>0</v>
      </c>
      <c r="BA225" s="429"/>
      <c r="BB225" s="416"/>
      <c r="BC225" s="417"/>
      <c r="BD225" s="430"/>
      <c r="BE225" s="428">
        <v>0</v>
      </c>
      <c r="BF225" s="429"/>
      <c r="BG225" s="416"/>
      <c r="BH225" s="417"/>
      <c r="BI225" s="430"/>
      <c r="BJ225" s="428">
        <v>0</v>
      </c>
      <c r="BK225" s="429"/>
      <c r="BL225" s="416"/>
      <c r="BM225" s="417"/>
      <c r="BN225" s="430"/>
      <c r="BO225" s="428">
        <v>0</v>
      </c>
      <c r="BP225" s="429"/>
      <c r="BQ225" s="416"/>
      <c r="BR225" s="417"/>
      <c r="BS225" s="430"/>
      <c r="BT225" s="428">
        <f>SUM(L225:BO225)</f>
        <v>0</v>
      </c>
      <c r="BU225" s="429"/>
      <c r="BV225" s="416"/>
      <c r="BW225" s="417"/>
      <c r="BX225" s="430"/>
      <c r="BY225" s="428">
        <v>0</v>
      </c>
      <c r="BZ225" s="429"/>
      <c r="CA225" s="416"/>
      <c r="CB225" s="417"/>
      <c r="CC225" s="430"/>
      <c r="CD225" s="428">
        <v>0</v>
      </c>
      <c r="CE225" s="429"/>
      <c r="CF225" s="416"/>
      <c r="CG225" s="417"/>
      <c r="CH225" s="430"/>
      <c r="CI225" s="428">
        <v>0</v>
      </c>
      <c r="CJ225" s="429"/>
      <c r="CK225" s="416"/>
      <c r="CL225" s="417"/>
      <c r="CM225" s="430"/>
      <c r="CN225" s="428">
        <v>0</v>
      </c>
      <c r="CO225" s="429"/>
      <c r="CP225" s="416"/>
      <c r="CQ225" s="417"/>
      <c r="CR225" s="430"/>
      <c r="CS225" s="428">
        <v>0</v>
      </c>
      <c r="CT225" s="429"/>
      <c r="CU225" s="416"/>
      <c r="CV225" s="417"/>
      <c r="CW225" s="430"/>
      <c r="CX225" s="428">
        <v>0</v>
      </c>
      <c r="CY225" s="429"/>
      <c r="CZ225" s="416"/>
      <c r="DA225" s="417"/>
      <c r="DB225" s="430"/>
      <c r="DC225" s="428">
        <v>0</v>
      </c>
      <c r="DD225" s="429"/>
      <c r="DE225" s="416"/>
      <c r="DF225" s="417"/>
      <c r="DG225" s="430"/>
      <c r="DH225" s="428">
        <v>0</v>
      </c>
      <c r="DI225" s="429"/>
      <c r="DJ225" s="416"/>
      <c r="DK225" s="417"/>
      <c r="DL225" s="430"/>
      <c r="DM225" s="428">
        <v>0</v>
      </c>
      <c r="DN225" s="429"/>
      <c r="DO225" s="416"/>
      <c r="DP225" s="417"/>
      <c r="DQ225" s="430"/>
      <c r="DR225" s="428">
        <v>0</v>
      </c>
      <c r="DS225" s="429"/>
      <c r="DT225" s="416"/>
      <c r="DU225" s="417"/>
      <c r="DV225" s="430"/>
      <c r="DW225" s="428">
        <v>0</v>
      </c>
      <c r="DX225" s="429"/>
      <c r="DY225" s="416"/>
      <c r="DZ225" s="417"/>
      <c r="EA225" s="430"/>
      <c r="EB225" s="428">
        <v>0</v>
      </c>
      <c r="EC225" s="429"/>
      <c r="ED225" s="416"/>
      <c r="EE225" s="417"/>
      <c r="EF225" s="430"/>
      <c r="EG225" s="428">
        <v>0</v>
      </c>
      <c r="EH225" s="429"/>
      <c r="EI225" s="416"/>
      <c r="EJ225" s="417"/>
      <c r="EK225" s="430"/>
      <c r="EL225" s="428">
        <f t="shared" si="20"/>
        <v>0</v>
      </c>
      <c r="EM225" s="429"/>
      <c r="EN225" s="416"/>
      <c r="EO225" s="301"/>
    </row>
    <row r="226" spans="4:148" ht="12.75" customHeight="1" x14ac:dyDescent="0.35">
      <c r="D226" s="301"/>
      <c r="E226" s="313"/>
      <c r="G226" s="416"/>
      <c r="H226" s="416"/>
      <c r="I226" s="416"/>
      <c r="J226" s="417"/>
      <c r="K226" s="416"/>
      <c r="L226" s="416"/>
      <c r="M226" s="416"/>
      <c r="N226" s="416"/>
      <c r="O226" s="417"/>
      <c r="P226" s="416"/>
      <c r="Q226" s="416"/>
      <c r="R226" s="416"/>
      <c r="S226" s="416"/>
      <c r="T226" s="417"/>
      <c r="U226" s="416"/>
      <c r="V226" s="416"/>
      <c r="W226" s="416"/>
      <c r="X226" s="416"/>
      <c r="Y226" s="417"/>
      <c r="Z226" s="416"/>
      <c r="AA226" s="416"/>
      <c r="AB226" s="416"/>
      <c r="AC226" s="416"/>
      <c r="AD226" s="417"/>
      <c r="AE226" s="416"/>
      <c r="AF226" s="416"/>
      <c r="AG226" s="416"/>
      <c r="AH226" s="416"/>
      <c r="AI226" s="417"/>
      <c r="AJ226" s="416"/>
      <c r="AK226" s="416"/>
      <c r="AL226" s="416"/>
      <c r="AM226" s="416"/>
      <c r="AN226" s="417"/>
      <c r="AO226" s="416"/>
      <c r="AP226" s="416"/>
      <c r="AQ226" s="416"/>
      <c r="AR226" s="416"/>
      <c r="AS226" s="417"/>
      <c r="AT226" s="416"/>
      <c r="AU226" s="416"/>
      <c r="AV226" s="416"/>
      <c r="AW226" s="416"/>
      <c r="AX226" s="417"/>
      <c r="AY226" s="416"/>
      <c r="AZ226" s="416"/>
      <c r="BA226" s="416"/>
      <c r="BB226" s="416"/>
      <c r="BC226" s="417"/>
      <c r="BD226" s="416"/>
      <c r="BE226" s="416"/>
      <c r="BF226" s="416"/>
      <c r="BG226" s="416"/>
      <c r="BH226" s="417"/>
      <c r="BI226" s="416"/>
      <c r="BJ226" s="416"/>
      <c r="BK226" s="416"/>
      <c r="BL226" s="416"/>
      <c r="BM226" s="417"/>
      <c r="BN226" s="416"/>
      <c r="BO226" s="416"/>
      <c r="BP226" s="416"/>
      <c r="BQ226" s="416"/>
      <c r="BR226" s="417"/>
      <c r="BS226" s="416"/>
      <c r="BT226" s="416"/>
      <c r="BU226" s="416"/>
      <c r="BV226" s="416"/>
      <c r="BW226" s="417"/>
      <c r="BX226" s="416"/>
      <c r="BY226" s="416"/>
      <c r="BZ226" s="416"/>
      <c r="CA226" s="416"/>
      <c r="CB226" s="417"/>
      <c r="CC226" s="416"/>
      <c r="CD226" s="416"/>
      <c r="CE226" s="416"/>
      <c r="CF226" s="416"/>
      <c r="CG226" s="417"/>
      <c r="CH226" s="416"/>
      <c r="CI226" s="416"/>
      <c r="CJ226" s="416"/>
      <c r="CK226" s="416"/>
      <c r="CL226" s="417"/>
      <c r="CM226" s="416"/>
      <c r="CN226" s="416"/>
      <c r="CO226" s="416"/>
      <c r="CP226" s="416"/>
      <c r="CQ226" s="417"/>
      <c r="CR226" s="416"/>
      <c r="CS226" s="416"/>
      <c r="CT226" s="416"/>
      <c r="CU226" s="416"/>
      <c r="CV226" s="417"/>
      <c r="CW226" s="416"/>
      <c r="CX226" s="416"/>
      <c r="CY226" s="416"/>
      <c r="CZ226" s="416"/>
      <c r="DA226" s="417"/>
      <c r="DB226" s="416"/>
      <c r="DC226" s="416"/>
      <c r="DD226" s="416"/>
      <c r="DE226" s="416"/>
      <c r="DF226" s="417"/>
      <c r="DG226" s="416"/>
      <c r="DH226" s="416"/>
      <c r="DI226" s="416"/>
      <c r="DJ226" s="416"/>
      <c r="DK226" s="417"/>
      <c r="DL226" s="416"/>
      <c r="DM226" s="416"/>
      <c r="DN226" s="416"/>
      <c r="DO226" s="416"/>
      <c r="DP226" s="417"/>
      <c r="DQ226" s="416"/>
      <c r="DR226" s="416"/>
      <c r="DS226" s="416"/>
      <c r="DT226" s="416"/>
      <c r="DU226" s="417"/>
      <c r="DV226" s="416"/>
      <c r="DW226" s="416"/>
      <c r="DX226" s="416"/>
      <c r="DY226" s="416"/>
      <c r="DZ226" s="417"/>
      <c r="EA226" s="416"/>
      <c r="EB226" s="416"/>
      <c r="EC226" s="416"/>
      <c r="ED226" s="416"/>
      <c r="EE226" s="417"/>
      <c r="EF226" s="416"/>
      <c r="EG226" s="416"/>
      <c r="EH226" s="416"/>
      <c r="EI226" s="416"/>
      <c r="EJ226" s="417"/>
      <c r="EK226" s="416"/>
      <c r="EL226" s="416"/>
      <c r="EM226" s="416"/>
      <c r="EN226" s="416"/>
      <c r="EO226" s="301"/>
    </row>
    <row r="227" spans="4:148" ht="12.75" customHeight="1" x14ac:dyDescent="0.35">
      <c r="D227" s="301" t="s">
        <v>475</v>
      </c>
      <c r="E227" s="313"/>
      <c r="G227" s="416">
        <f>SUM(G228:G229)</f>
        <v>146312</v>
      </c>
      <c r="H227" s="416"/>
      <c r="I227" s="416"/>
      <c r="J227" s="417"/>
      <c r="K227" s="416"/>
      <c r="L227" s="416">
        <f>SUM(L228:L229)</f>
        <v>0</v>
      </c>
      <c r="M227" s="416"/>
      <c r="N227" s="416"/>
      <c r="O227" s="417"/>
      <c r="P227" s="416"/>
      <c r="Q227" s="416">
        <f>SUM(Q228:Q229)</f>
        <v>0</v>
      </c>
      <c r="R227" s="416"/>
      <c r="S227" s="416"/>
      <c r="T227" s="417"/>
      <c r="U227" s="416"/>
      <c r="V227" s="416">
        <f>SUM(V228:V229)</f>
        <v>0</v>
      </c>
      <c r="W227" s="416"/>
      <c r="X227" s="416"/>
      <c r="Y227" s="417"/>
      <c r="Z227" s="416"/>
      <c r="AA227" s="416">
        <f>SUM(AA228:AA229)</f>
        <v>0</v>
      </c>
      <c r="AB227" s="416"/>
      <c r="AC227" s="416"/>
      <c r="AD227" s="417"/>
      <c r="AE227" s="416"/>
      <c r="AF227" s="416">
        <f>SUM(AF228:AF229)</f>
        <v>0</v>
      </c>
      <c r="AG227" s="416"/>
      <c r="AH227" s="416"/>
      <c r="AI227" s="417"/>
      <c r="AJ227" s="416"/>
      <c r="AK227" s="416">
        <f>SUM(AK228:AK229)</f>
        <v>0</v>
      </c>
      <c r="AL227" s="416"/>
      <c r="AM227" s="416"/>
      <c r="AN227" s="417"/>
      <c r="AO227" s="416"/>
      <c r="AP227" s="416">
        <f>SUM(AP228:AP229)</f>
        <v>0</v>
      </c>
      <c r="AQ227" s="416"/>
      <c r="AR227" s="416"/>
      <c r="AS227" s="417"/>
      <c r="AT227" s="416"/>
      <c r="AU227" s="416">
        <f>SUM(AU228:AU229)</f>
        <v>0</v>
      </c>
      <c r="AV227" s="416"/>
      <c r="AW227" s="416"/>
      <c r="AX227" s="417"/>
      <c r="AY227" s="416"/>
      <c r="AZ227" s="416">
        <f>SUM(AZ228:AZ229)</f>
        <v>0</v>
      </c>
      <c r="BA227" s="416"/>
      <c r="BB227" s="416"/>
      <c r="BC227" s="417"/>
      <c r="BD227" s="416"/>
      <c r="BE227" s="416">
        <f>SUM(BE228:BE229)</f>
        <v>0</v>
      </c>
      <c r="BF227" s="416"/>
      <c r="BG227" s="416"/>
      <c r="BH227" s="417"/>
      <c r="BI227" s="416"/>
      <c r="BJ227" s="416">
        <f>SUM(BJ228:BJ229)</f>
        <v>0</v>
      </c>
      <c r="BK227" s="416"/>
      <c r="BL227" s="416"/>
      <c r="BM227" s="417"/>
      <c r="BN227" s="416"/>
      <c r="BO227" s="416">
        <f>SUM(BO228:BO229)</f>
        <v>0</v>
      </c>
      <c r="BP227" s="416"/>
      <c r="BQ227" s="416"/>
      <c r="BR227" s="417"/>
      <c r="BS227" s="416"/>
      <c r="BT227" s="416">
        <f>SUM(BT228:BT229)</f>
        <v>0</v>
      </c>
      <c r="BU227" s="416"/>
      <c r="BV227" s="416"/>
      <c r="BW227" s="417"/>
      <c r="BX227" s="416"/>
      <c r="BY227" s="416">
        <v>0</v>
      </c>
      <c r="BZ227" s="416"/>
      <c r="CA227" s="416"/>
      <c r="CB227" s="417"/>
      <c r="CC227" s="416"/>
      <c r="CD227" s="416">
        <f>SUM(CD228:CD229)</f>
        <v>0</v>
      </c>
      <c r="CE227" s="416"/>
      <c r="CF227" s="416"/>
      <c r="CG227" s="417"/>
      <c r="CH227" s="416"/>
      <c r="CI227" s="416">
        <f>SUM(CI228:CI229)</f>
        <v>0</v>
      </c>
      <c r="CJ227" s="416"/>
      <c r="CK227" s="416"/>
      <c r="CL227" s="417"/>
      <c r="CM227" s="416"/>
      <c r="CN227" s="416">
        <f>SUM(CN228:CN229)</f>
        <v>0</v>
      </c>
      <c r="CO227" s="416"/>
      <c r="CP227" s="416"/>
      <c r="CQ227" s="417"/>
      <c r="CR227" s="416"/>
      <c r="CS227" s="416">
        <f>SUM(CS228:CS229)</f>
        <v>0</v>
      </c>
      <c r="CT227" s="416"/>
      <c r="CU227" s="416"/>
      <c r="CV227" s="417"/>
      <c r="CW227" s="416"/>
      <c r="CX227" s="416">
        <f>SUM(CX228:CX229)</f>
        <v>0</v>
      </c>
      <c r="CY227" s="416"/>
      <c r="CZ227" s="416"/>
      <c r="DA227" s="417"/>
      <c r="DB227" s="416"/>
      <c r="DC227" s="416">
        <f>SUM(DC228:DC229)</f>
        <v>0</v>
      </c>
      <c r="DD227" s="416"/>
      <c r="DE227" s="416"/>
      <c r="DF227" s="417"/>
      <c r="DG227" s="416"/>
      <c r="DH227" s="416">
        <f>SUM(DH228:DH229)</f>
        <v>0</v>
      </c>
      <c r="DI227" s="416"/>
      <c r="DJ227" s="416"/>
      <c r="DK227" s="417"/>
      <c r="DL227" s="416"/>
      <c r="DM227" s="416">
        <f>SUM(DM228:DM229)</f>
        <v>0</v>
      </c>
      <c r="DN227" s="416"/>
      <c r="DO227" s="416"/>
      <c r="DP227" s="417"/>
      <c r="DQ227" s="416"/>
      <c r="DR227" s="416">
        <f>SUM(DR228:DR229)</f>
        <v>0</v>
      </c>
      <c r="DS227" s="416"/>
      <c r="DT227" s="416"/>
      <c r="DU227" s="417"/>
      <c r="DV227" s="416"/>
      <c r="DW227" s="416">
        <f>SUM(DW228:DW229)</f>
        <v>0</v>
      </c>
      <c r="DX227" s="416"/>
      <c r="DY227" s="416"/>
      <c r="DZ227" s="417"/>
      <c r="EA227" s="416"/>
      <c r="EB227" s="416">
        <f>SUM(EB228:EB229)</f>
        <v>0</v>
      </c>
      <c r="EC227" s="416"/>
      <c r="ED227" s="416"/>
      <c r="EE227" s="417"/>
      <c r="EF227" s="416"/>
      <c r="EG227" s="416">
        <f>SUM(EG228:EG229)</f>
        <v>0</v>
      </c>
      <c r="EH227" s="416"/>
      <c r="EI227" s="416"/>
      <c r="EJ227" s="417"/>
      <c r="EK227" s="416"/>
      <c r="EL227" s="416">
        <f>SUM(EL228:EL229)</f>
        <v>0</v>
      </c>
      <c r="EM227" s="416"/>
      <c r="EN227" s="416"/>
      <c r="EO227" s="301"/>
    </row>
    <row r="228" spans="4:148" ht="12.75" customHeight="1" x14ac:dyDescent="0.35">
      <c r="D228" s="301" t="s">
        <v>498</v>
      </c>
      <c r="E228" s="313"/>
      <c r="F228" s="320"/>
      <c r="G228" s="414">
        <v>141850</v>
      </c>
      <c r="H228" s="415"/>
      <c r="I228" s="416"/>
      <c r="J228" s="417"/>
      <c r="K228" s="418"/>
      <c r="L228" s="414">
        <v>0</v>
      </c>
      <c r="M228" s="415"/>
      <c r="N228" s="416"/>
      <c r="O228" s="417"/>
      <c r="P228" s="418"/>
      <c r="Q228" s="414">
        <v>0</v>
      </c>
      <c r="R228" s="415"/>
      <c r="S228" s="416"/>
      <c r="T228" s="417"/>
      <c r="U228" s="418"/>
      <c r="V228" s="414">
        <v>0</v>
      </c>
      <c r="W228" s="415"/>
      <c r="X228" s="416"/>
      <c r="Y228" s="417"/>
      <c r="Z228" s="418"/>
      <c r="AA228" s="414">
        <v>0</v>
      </c>
      <c r="AB228" s="415"/>
      <c r="AC228" s="416"/>
      <c r="AD228" s="417"/>
      <c r="AE228" s="418"/>
      <c r="AF228" s="414">
        <v>0</v>
      </c>
      <c r="AG228" s="415"/>
      <c r="AH228" s="416"/>
      <c r="AI228" s="417"/>
      <c r="AJ228" s="418"/>
      <c r="AK228" s="414">
        <v>0</v>
      </c>
      <c r="AL228" s="415"/>
      <c r="AM228" s="416"/>
      <c r="AN228" s="417"/>
      <c r="AO228" s="418"/>
      <c r="AP228" s="414">
        <v>0</v>
      </c>
      <c r="AQ228" s="415"/>
      <c r="AR228" s="416"/>
      <c r="AS228" s="417"/>
      <c r="AT228" s="418"/>
      <c r="AU228" s="414">
        <v>0</v>
      </c>
      <c r="AV228" s="415"/>
      <c r="AW228" s="416"/>
      <c r="AX228" s="417"/>
      <c r="AY228" s="418"/>
      <c r="AZ228" s="414">
        <v>0</v>
      </c>
      <c r="BA228" s="415"/>
      <c r="BB228" s="416"/>
      <c r="BC228" s="417"/>
      <c r="BD228" s="418"/>
      <c r="BE228" s="414">
        <v>0</v>
      </c>
      <c r="BF228" s="415"/>
      <c r="BG228" s="416"/>
      <c r="BH228" s="417"/>
      <c r="BI228" s="418"/>
      <c r="BJ228" s="414">
        <v>0</v>
      </c>
      <c r="BK228" s="415"/>
      <c r="BL228" s="416"/>
      <c r="BM228" s="417"/>
      <c r="BN228" s="418"/>
      <c r="BO228" s="414">
        <v>0</v>
      </c>
      <c r="BP228" s="415"/>
      <c r="BQ228" s="416"/>
      <c r="BR228" s="417"/>
      <c r="BS228" s="418"/>
      <c r="BT228" s="414">
        <f>SUM(L228:BO228)</f>
        <v>0</v>
      </c>
      <c r="BU228" s="415"/>
      <c r="BV228" s="416"/>
      <c r="BW228" s="417"/>
      <c r="BX228" s="418"/>
      <c r="BY228" s="414">
        <v>0</v>
      </c>
      <c r="BZ228" s="415"/>
      <c r="CA228" s="416"/>
      <c r="CB228" s="417"/>
      <c r="CC228" s="418"/>
      <c r="CD228" s="414">
        <v>0</v>
      </c>
      <c r="CE228" s="415"/>
      <c r="CF228" s="416"/>
      <c r="CG228" s="417"/>
      <c r="CH228" s="418"/>
      <c r="CI228" s="414">
        <v>0</v>
      </c>
      <c r="CJ228" s="415"/>
      <c r="CK228" s="416"/>
      <c r="CL228" s="417"/>
      <c r="CM228" s="418"/>
      <c r="CN228" s="414">
        <v>0</v>
      </c>
      <c r="CO228" s="415"/>
      <c r="CP228" s="416"/>
      <c r="CQ228" s="417"/>
      <c r="CR228" s="418"/>
      <c r="CS228" s="414">
        <v>0</v>
      </c>
      <c r="CT228" s="415"/>
      <c r="CU228" s="416"/>
      <c r="CV228" s="417"/>
      <c r="CW228" s="418"/>
      <c r="CX228" s="414">
        <v>0</v>
      </c>
      <c r="CY228" s="415"/>
      <c r="CZ228" s="416"/>
      <c r="DA228" s="417"/>
      <c r="DB228" s="418"/>
      <c r="DC228" s="414">
        <v>0</v>
      </c>
      <c r="DD228" s="415"/>
      <c r="DE228" s="416"/>
      <c r="DF228" s="417"/>
      <c r="DG228" s="418"/>
      <c r="DH228" s="414">
        <v>0</v>
      </c>
      <c r="DI228" s="415"/>
      <c r="DJ228" s="416"/>
      <c r="DK228" s="417"/>
      <c r="DL228" s="418"/>
      <c r="DM228" s="414">
        <v>0</v>
      </c>
      <c r="DN228" s="415"/>
      <c r="DO228" s="416"/>
      <c r="DP228" s="417"/>
      <c r="DQ228" s="418"/>
      <c r="DR228" s="414">
        <v>0</v>
      </c>
      <c r="DS228" s="415"/>
      <c r="DT228" s="416"/>
      <c r="DU228" s="417"/>
      <c r="DV228" s="418"/>
      <c r="DW228" s="414">
        <v>0</v>
      </c>
      <c r="DX228" s="415"/>
      <c r="DY228" s="416"/>
      <c r="DZ228" s="417"/>
      <c r="EA228" s="418"/>
      <c r="EB228" s="414">
        <v>0</v>
      </c>
      <c r="EC228" s="415"/>
      <c r="ED228" s="416"/>
      <c r="EE228" s="417"/>
      <c r="EF228" s="418"/>
      <c r="EG228" s="414">
        <v>0</v>
      </c>
      <c r="EH228" s="415"/>
      <c r="EI228" s="416"/>
      <c r="EJ228" s="417"/>
      <c r="EK228" s="418"/>
      <c r="EL228" s="414">
        <f t="shared" ref="EL228:EL229" si="21">SUM(CD228)</f>
        <v>0</v>
      </c>
      <c r="EM228" s="415"/>
      <c r="EN228" s="416"/>
      <c r="EO228" s="301"/>
    </row>
    <row r="229" spans="4:148" ht="12.75" customHeight="1" x14ac:dyDescent="0.35">
      <c r="D229" s="301" t="s">
        <v>499</v>
      </c>
      <c r="E229" s="313"/>
      <c r="F229" s="337"/>
      <c r="G229" s="428">
        <v>4462</v>
      </c>
      <c r="H229" s="429"/>
      <c r="I229" s="416"/>
      <c r="J229" s="417"/>
      <c r="K229" s="430"/>
      <c r="L229" s="428">
        <v>0</v>
      </c>
      <c r="M229" s="429"/>
      <c r="N229" s="416"/>
      <c r="O229" s="417"/>
      <c r="P229" s="430"/>
      <c r="Q229" s="428">
        <v>0</v>
      </c>
      <c r="R229" s="429"/>
      <c r="S229" s="416"/>
      <c r="T229" s="417"/>
      <c r="U229" s="430"/>
      <c r="V229" s="428">
        <v>0</v>
      </c>
      <c r="W229" s="429"/>
      <c r="X229" s="416"/>
      <c r="Y229" s="417"/>
      <c r="Z229" s="430"/>
      <c r="AA229" s="428">
        <v>0</v>
      </c>
      <c r="AB229" s="429"/>
      <c r="AC229" s="416"/>
      <c r="AD229" s="417"/>
      <c r="AE229" s="430"/>
      <c r="AF229" s="428">
        <v>0</v>
      </c>
      <c r="AG229" s="429"/>
      <c r="AH229" s="416"/>
      <c r="AI229" s="417"/>
      <c r="AJ229" s="430"/>
      <c r="AK229" s="428">
        <v>0</v>
      </c>
      <c r="AL229" s="429"/>
      <c r="AM229" s="416"/>
      <c r="AN229" s="417"/>
      <c r="AO229" s="430"/>
      <c r="AP229" s="428">
        <v>0</v>
      </c>
      <c r="AQ229" s="429"/>
      <c r="AR229" s="416"/>
      <c r="AS229" s="417"/>
      <c r="AT229" s="430"/>
      <c r="AU229" s="428">
        <v>0</v>
      </c>
      <c r="AV229" s="429"/>
      <c r="AW229" s="416"/>
      <c r="AX229" s="417"/>
      <c r="AY229" s="430"/>
      <c r="AZ229" s="428">
        <v>0</v>
      </c>
      <c r="BA229" s="429"/>
      <c r="BB229" s="416"/>
      <c r="BC229" s="417"/>
      <c r="BD229" s="430"/>
      <c r="BE229" s="428">
        <v>0</v>
      </c>
      <c r="BF229" s="429"/>
      <c r="BG229" s="416"/>
      <c r="BH229" s="417"/>
      <c r="BI229" s="430"/>
      <c r="BJ229" s="428">
        <v>0</v>
      </c>
      <c r="BK229" s="429"/>
      <c r="BL229" s="416"/>
      <c r="BM229" s="417"/>
      <c r="BN229" s="430"/>
      <c r="BO229" s="428">
        <v>0</v>
      </c>
      <c r="BP229" s="429"/>
      <c r="BQ229" s="416"/>
      <c r="BR229" s="417"/>
      <c r="BS229" s="430"/>
      <c r="BT229" s="428">
        <f>SUM(L229:BO229)</f>
        <v>0</v>
      </c>
      <c r="BU229" s="429"/>
      <c r="BV229" s="416"/>
      <c r="BW229" s="417"/>
      <c r="BX229" s="430"/>
      <c r="BY229" s="428">
        <v>0</v>
      </c>
      <c r="BZ229" s="429"/>
      <c r="CA229" s="416"/>
      <c r="CB229" s="417"/>
      <c r="CC229" s="430"/>
      <c r="CD229" s="428">
        <v>0</v>
      </c>
      <c r="CE229" s="429"/>
      <c r="CF229" s="416"/>
      <c r="CG229" s="417"/>
      <c r="CH229" s="430"/>
      <c r="CI229" s="428">
        <v>0</v>
      </c>
      <c r="CJ229" s="429"/>
      <c r="CK229" s="416"/>
      <c r="CL229" s="417"/>
      <c r="CM229" s="430"/>
      <c r="CN229" s="428">
        <v>0</v>
      </c>
      <c r="CO229" s="429"/>
      <c r="CP229" s="416"/>
      <c r="CQ229" s="417"/>
      <c r="CR229" s="430"/>
      <c r="CS229" s="428">
        <v>0</v>
      </c>
      <c r="CT229" s="429"/>
      <c r="CU229" s="416"/>
      <c r="CV229" s="417"/>
      <c r="CW229" s="430"/>
      <c r="CX229" s="428">
        <v>0</v>
      </c>
      <c r="CY229" s="429"/>
      <c r="CZ229" s="416"/>
      <c r="DA229" s="417"/>
      <c r="DB229" s="430"/>
      <c r="DC229" s="428">
        <v>0</v>
      </c>
      <c r="DD229" s="429"/>
      <c r="DE229" s="416"/>
      <c r="DF229" s="417"/>
      <c r="DG229" s="430"/>
      <c r="DH229" s="428">
        <v>0</v>
      </c>
      <c r="DI229" s="429"/>
      <c r="DJ229" s="416"/>
      <c r="DK229" s="417"/>
      <c r="DL229" s="430"/>
      <c r="DM229" s="428">
        <v>0</v>
      </c>
      <c r="DN229" s="429"/>
      <c r="DO229" s="416"/>
      <c r="DP229" s="417"/>
      <c r="DQ229" s="430"/>
      <c r="DR229" s="428">
        <v>0</v>
      </c>
      <c r="DS229" s="429"/>
      <c r="DT229" s="416"/>
      <c r="DU229" s="417"/>
      <c r="DV229" s="430"/>
      <c r="DW229" s="428">
        <v>0</v>
      </c>
      <c r="DX229" s="429"/>
      <c r="DY229" s="416"/>
      <c r="DZ229" s="417"/>
      <c r="EA229" s="430"/>
      <c r="EB229" s="428">
        <v>0</v>
      </c>
      <c r="EC229" s="429"/>
      <c r="ED229" s="416"/>
      <c r="EE229" s="417"/>
      <c r="EF229" s="430"/>
      <c r="EG229" s="428">
        <v>0</v>
      </c>
      <c r="EH229" s="429"/>
      <c r="EI229" s="416"/>
      <c r="EJ229" s="417"/>
      <c r="EK229" s="430"/>
      <c r="EL229" s="428">
        <f t="shared" si="21"/>
        <v>0</v>
      </c>
      <c r="EM229" s="429"/>
      <c r="EN229" s="416"/>
      <c r="EO229" s="301"/>
    </row>
    <row r="230" spans="4:148" ht="12.75" hidden="1" customHeight="1" x14ac:dyDescent="0.35">
      <c r="D230" s="301"/>
      <c r="E230" s="313"/>
      <c r="G230" s="416"/>
      <c r="H230" s="416"/>
      <c r="I230" s="416"/>
      <c r="J230" s="417"/>
      <c r="K230" s="416"/>
      <c r="L230" s="416"/>
      <c r="M230" s="416"/>
      <c r="N230" s="416"/>
      <c r="O230" s="417"/>
      <c r="P230" s="416"/>
      <c r="Q230" s="416"/>
      <c r="R230" s="416"/>
      <c r="S230" s="416"/>
      <c r="T230" s="417"/>
      <c r="U230" s="416"/>
      <c r="V230" s="416"/>
      <c r="W230" s="416"/>
      <c r="X230" s="416"/>
      <c r="Y230" s="417"/>
      <c r="Z230" s="416"/>
      <c r="AA230" s="416"/>
      <c r="AB230" s="416"/>
      <c r="AC230" s="416"/>
      <c r="AD230" s="417"/>
      <c r="AE230" s="416"/>
      <c r="AF230" s="416"/>
      <c r="AG230" s="416"/>
      <c r="AH230" s="416"/>
      <c r="AI230" s="417"/>
      <c r="AJ230" s="416"/>
      <c r="AK230" s="416"/>
      <c r="AL230" s="416"/>
      <c r="AM230" s="416"/>
      <c r="AN230" s="417"/>
      <c r="AO230" s="416"/>
      <c r="AP230" s="416"/>
      <c r="AQ230" s="416"/>
      <c r="AR230" s="416"/>
      <c r="AS230" s="417"/>
      <c r="AT230" s="416"/>
      <c r="AU230" s="416"/>
      <c r="AV230" s="416"/>
      <c r="AW230" s="416"/>
      <c r="AX230" s="417"/>
      <c r="AY230" s="416"/>
      <c r="AZ230" s="416"/>
      <c r="BA230" s="416"/>
      <c r="BB230" s="416"/>
      <c r="BC230" s="417"/>
      <c r="BD230" s="416"/>
      <c r="BE230" s="416"/>
      <c r="BF230" s="416"/>
      <c r="BG230" s="416"/>
      <c r="BH230" s="417"/>
      <c r="BI230" s="416"/>
      <c r="BJ230" s="416"/>
      <c r="BK230" s="416"/>
      <c r="BL230" s="416"/>
      <c r="BM230" s="417"/>
      <c r="BN230" s="416"/>
      <c r="BO230" s="416"/>
      <c r="BP230" s="416"/>
      <c r="BQ230" s="416"/>
      <c r="BR230" s="417"/>
      <c r="BS230" s="416"/>
      <c r="BT230" s="416"/>
      <c r="BU230" s="416"/>
      <c r="BV230" s="416"/>
      <c r="BW230" s="417"/>
      <c r="BX230" s="416"/>
      <c r="BY230" s="416"/>
      <c r="BZ230" s="416"/>
      <c r="CA230" s="416"/>
      <c r="CB230" s="417"/>
      <c r="CC230" s="416"/>
      <c r="CD230" s="416"/>
      <c r="CE230" s="416"/>
      <c r="CF230" s="416"/>
      <c r="CG230" s="417"/>
      <c r="CH230" s="416"/>
      <c r="CI230" s="416"/>
      <c r="CJ230" s="416"/>
      <c r="CK230" s="416"/>
      <c r="CL230" s="417"/>
      <c r="CM230" s="416"/>
      <c r="CN230" s="416"/>
      <c r="CO230" s="416"/>
      <c r="CP230" s="416"/>
      <c r="CQ230" s="417"/>
      <c r="CR230" s="416"/>
      <c r="CS230" s="416"/>
      <c r="CT230" s="416"/>
      <c r="CU230" s="416"/>
      <c r="CV230" s="417"/>
      <c r="CW230" s="416"/>
      <c r="CX230" s="416"/>
      <c r="CY230" s="416"/>
      <c r="CZ230" s="416"/>
      <c r="DA230" s="417"/>
      <c r="DB230" s="416"/>
      <c r="DC230" s="416"/>
      <c r="DD230" s="416"/>
      <c r="DE230" s="416"/>
      <c r="DF230" s="417"/>
      <c r="DG230" s="416"/>
      <c r="DH230" s="416"/>
      <c r="DI230" s="416"/>
      <c r="DJ230" s="416"/>
      <c r="DK230" s="417"/>
      <c r="DL230" s="416"/>
      <c r="DM230" s="416"/>
      <c r="DN230" s="416"/>
      <c r="DO230" s="416"/>
      <c r="DP230" s="417"/>
      <c r="DQ230" s="416"/>
      <c r="DR230" s="416"/>
      <c r="DS230" s="416"/>
      <c r="DT230" s="416"/>
      <c r="DU230" s="417"/>
      <c r="DV230" s="416"/>
      <c r="DW230" s="416"/>
      <c r="DX230" s="416"/>
      <c r="DY230" s="416"/>
      <c r="DZ230" s="417"/>
      <c r="EA230" s="416"/>
      <c r="EB230" s="416"/>
      <c r="EC230" s="416"/>
      <c r="ED230" s="416"/>
      <c r="EE230" s="417"/>
      <c r="EF230" s="416"/>
      <c r="EG230" s="416"/>
      <c r="EH230" s="416"/>
      <c r="EI230" s="416"/>
      <c r="EJ230" s="417"/>
      <c r="EK230" s="416"/>
      <c r="EL230" s="416"/>
      <c r="EM230" s="416"/>
      <c r="EN230" s="416"/>
      <c r="EO230" s="301"/>
    </row>
    <row r="231" spans="4:148" s="290" customFormat="1" ht="12.75" hidden="1" customHeight="1" x14ac:dyDescent="0.35">
      <c r="D231" s="314" t="s">
        <v>509</v>
      </c>
      <c r="E231" s="316"/>
      <c r="G231" s="412">
        <f>SUM(G232:G233)</f>
        <v>0</v>
      </c>
      <c r="H231" s="412"/>
      <c r="I231" s="412"/>
      <c r="J231" s="413"/>
      <c r="K231" s="412"/>
      <c r="L231" s="412">
        <f>SUM(L232:L233)</f>
        <v>0</v>
      </c>
      <c r="M231" s="412"/>
      <c r="N231" s="412"/>
      <c r="O231" s="413"/>
      <c r="P231" s="412"/>
      <c r="Q231" s="412">
        <f>SUM(Q232:Q233)</f>
        <v>0</v>
      </c>
      <c r="R231" s="412"/>
      <c r="S231" s="412"/>
      <c r="T231" s="413"/>
      <c r="U231" s="412"/>
      <c r="V231" s="412">
        <f>SUM(V232:V233)</f>
        <v>0</v>
      </c>
      <c r="W231" s="412"/>
      <c r="X231" s="412"/>
      <c r="Y231" s="413"/>
      <c r="Z231" s="412"/>
      <c r="AA231" s="412">
        <f>SUM(AA232:AA233)</f>
        <v>0</v>
      </c>
      <c r="AB231" s="412"/>
      <c r="AC231" s="412"/>
      <c r="AD231" s="413"/>
      <c r="AE231" s="412"/>
      <c r="AF231" s="412">
        <f>SUM(AF232:AF233)</f>
        <v>0</v>
      </c>
      <c r="AG231" s="412"/>
      <c r="AH231" s="412"/>
      <c r="AI231" s="413"/>
      <c r="AJ231" s="412"/>
      <c r="AK231" s="412">
        <f>SUM(AK232:AK233)</f>
        <v>0</v>
      </c>
      <c r="AL231" s="412"/>
      <c r="AM231" s="412"/>
      <c r="AN231" s="413"/>
      <c r="AO231" s="412"/>
      <c r="AP231" s="412">
        <f>SUM(AP232:AP233)</f>
        <v>0</v>
      </c>
      <c r="AQ231" s="412"/>
      <c r="AR231" s="412"/>
      <c r="AS231" s="413"/>
      <c r="AT231" s="412"/>
      <c r="AU231" s="412">
        <f>SUM(AU232:AU233)</f>
        <v>0</v>
      </c>
      <c r="AV231" s="412"/>
      <c r="AW231" s="412"/>
      <c r="AX231" s="413"/>
      <c r="AY231" s="412"/>
      <c r="AZ231" s="412">
        <f>SUM(AZ232:AZ233)</f>
        <v>0</v>
      </c>
      <c r="BA231" s="412"/>
      <c r="BB231" s="412"/>
      <c r="BC231" s="413"/>
      <c r="BD231" s="412"/>
      <c r="BE231" s="412">
        <f>SUM(BE232:BE233)</f>
        <v>0</v>
      </c>
      <c r="BF231" s="412"/>
      <c r="BG231" s="412"/>
      <c r="BH231" s="413"/>
      <c r="BI231" s="412"/>
      <c r="BJ231" s="412">
        <f>SUM(BJ232:BJ233)</f>
        <v>0</v>
      </c>
      <c r="BK231" s="412"/>
      <c r="BL231" s="412"/>
      <c r="BM231" s="413"/>
      <c r="BN231" s="412"/>
      <c r="BO231" s="412">
        <f>SUM(BO232:BO233)</f>
        <v>0</v>
      </c>
      <c r="BP231" s="412"/>
      <c r="BQ231" s="412"/>
      <c r="BR231" s="413"/>
      <c r="BS231" s="412"/>
      <c r="BT231" s="412">
        <f>SUM(BT232:BT233)</f>
        <v>0</v>
      </c>
      <c r="BU231" s="412"/>
      <c r="BV231" s="412"/>
      <c r="BW231" s="413"/>
      <c r="BX231" s="412"/>
      <c r="BY231" s="412">
        <f>SUM(BY232:BY233)</f>
        <v>0</v>
      </c>
      <c r="BZ231" s="412"/>
      <c r="CA231" s="412"/>
      <c r="CB231" s="413"/>
      <c r="CC231" s="412"/>
      <c r="CD231" s="412">
        <f>SUM(CD232:CD233)</f>
        <v>0</v>
      </c>
      <c r="CE231" s="412"/>
      <c r="CF231" s="412"/>
      <c r="CG231" s="413"/>
      <c r="CH231" s="412"/>
      <c r="CI231" s="412">
        <f>SUM(CI232:CI233)</f>
        <v>0</v>
      </c>
      <c r="CJ231" s="412"/>
      <c r="CK231" s="412"/>
      <c r="CL231" s="413"/>
      <c r="CM231" s="412"/>
      <c r="CN231" s="412">
        <f>SUM(CN232:CN233)</f>
        <v>0</v>
      </c>
      <c r="CO231" s="412"/>
      <c r="CP231" s="412"/>
      <c r="CQ231" s="413"/>
      <c r="CR231" s="412"/>
      <c r="CS231" s="412">
        <f>SUM(CS232:CS233)</f>
        <v>0</v>
      </c>
      <c r="CT231" s="412"/>
      <c r="CU231" s="412"/>
      <c r="CV231" s="413"/>
      <c r="CW231" s="412"/>
      <c r="CX231" s="412">
        <f>SUM(CX232:CX233)</f>
        <v>0</v>
      </c>
      <c r="CY231" s="412"/>
      <c r="CZ231" s="412"/>
      <c r="DA231" s="413"/>
      <c r="DB231" s="412"/>
      <c r="DC231" s="412">
        <f>SUM(DC232:DC233)</f>
        <v>0</v>
      </c>
      <c r="DD231" s="412"/>
      <c r="DE231" s="412"/>
      <c r="DF231" s="413"/>
      <c r="DG231" s="412"/>
      <c r="DH231" s="412">
        <f>SUM(DH232:DH233)</f>
        <v>0</v>
      </c>
      <c r="DI231" s="412"/>
      <c r="DJ231" s="412"/>
      <c r="DK231" s="413"/>
      <c r="DL231" s="412"/>
      <c r="DM231" s="412">
        <f>SUM(DM232:DM233)</f>
        <v>0</v>
      </c>
      <c r="DN231" s="412"/>
      <c r="DO231" s="412"/>
      <c r="DP231" s="413"/>
      <c r="DQ231" s="412"/>
      <c r="DR231" s="412">
        <f>SUM(DR232:DR233)</f>
        <v>0</v>
      </c>
      <c r="DS231" s="412"/>
      <c r="DT231" s="412"/>
      <c r="DU231" s="413"/>
      <c r="DV231" s="412"/>
      <c r="DW231" s="412">
        <f>SUM(DW232:DW233)</f>
        <v>0</v>
      </c>
      <c r="DX231" s="412"/>
      <c r="DY231" s="412"/>
      <c r="DZ231" s="413"/>
      <c r="EA231" s="412"/>
      <c r="EB231" s="412">
        <f>SUM(EB232:EB233)</f>
        <v>0</v>
      </c>
      <c r="EC231" s="412"/>
      <c r="ED231" s="412"/>
      <c r="EE231" s="413"/>
      <c r="EF231" s="412"/>
      <c r="EG231" s="412">
        <f>SUM(EG232:EG233)</f>
        <v>0</v>
      </c>
      <c r="EH231" s="412"/>
      <c r="EI231" s="412"/>
      <c r="EJ231" s="413"/>
      <c r="EK231" s="412"/>
      <c r="EL231" s="412">
        <f>SUM(EL232:EL233)</f>
        <v>0</v>
      </c>
      <c r="EM231" s="412"/>
      <c r="EN231" s="412"/>
      <c r="EO231" s="314"/>
      <c r="EQ231" s="289"/>
      <c r="ER231" s="289"/>
    </row>
    <row r="232" spans="4:148" ht="12.75" hidden="1" customHeight="1" x14ac:dyDescent="0.35">
      <c r="D232" s="301" t="s">
        <v>498</v>
      </c>
      <c r="E232" s="313"/>
      <c r="F232" s="320"/>
      <c r="G232" s="414">
        <v>0</v>
      </c>
      <c r="H232" s="415"/>
      <c r="I232" s="416"/>
      <c r="J232" s="417"/>
      <c r="K232" s="418"/>
      <c r="L232" s="414">
        <f>L236+L240</f>
        <v>0</v>
      </c>
      <c r="M232" s="415"/>
      <c r="N232" s="416"/>
      <c r="O232" s="417"/>
      <c r="P232" s="418"/>
      <c r="Q232" s="414">
        <f>Q236+Q240</f>
        <v>0</v>
      </c>
      <c r="R232" s="415"/>
      <c r="S232" s="416"/>
      <c r="T232" s="417"/>
      <c r="U232" s="418"/>
      <c r="V232" s="414">
        <f>V236+V240</f>
        <v>0</v>
      </c>
      <c r="W232" s="415"/>
      <c r="X232" s="416"/>
      <c r="Y232" s="417"/>
      <c r="Z232" s="418"/>
      <c r="AA232" s="414">
        <f>AA236+AA240</f>
        <v>0</v>
      </c>
      <c r="AB232" s="415"/>
      <c r="AC232" s="416"/>
      <c r="AD232" s="417"/>
      <c r="AE232" s="418"/>
      <c r="AF232" s="414">
        <f>AF236+AF240</f>
        <v>0</v>
      </c>
      <c r="AG232" s="415"/>
      <c r="AH232" s="416"/>
      <c r="AI232" s="417"/>
      <c r="AJ232" s="418"/>
      <c r="AK232" s="414">
        <f>AK236+AK240</f>
        <v>0</v>
      </c>
      <c r="AL232" s="415"/>
      <c r="AM232" s="416"/>
      <c r="AN232" s="417"/>
      <c r="AO232" s="418"/>
      <c r="AP232" s="414">
        <v>0</v>
      </c>
      <c r="AQ232" s="415"/>
      <c r="AR232" s="416"/>
      <c r="AS232" s="417"/>
      <c r="AT232" s="418"/>
      <c r="AU232" s="414">
        <f>AU236+AU240</f>
        <v>0</v>
      </c>
      <c r="AV232" s="415"/>
      <c r="AW232" s="416"/>
      <c r="AX232" s="417"/>
      <c r="AY232" s="418"/>
      <c r="AZ232" s="414">
        <f>AZ236+AZ240</f>
        <v>0</v>
      </c>
      <c r="BA232" s="415"/>
      <c r="BB232" s="416"/>
      <c r="BC232" s="417"/>
      <c r="BD232" s="418"/>
      <c r="BE232" s="414">
        <f>BE236+BE240</f>
        <v>0</v>
      </c>
      <c r="BF232" s="415"/>
      <c r="BG232" s="416"/>
      <c r="BH232" s="417"/>
      <c r="BI232" s="418"/>
      <c r="BJ232" s="414">
        <f>BJ236+BJ240</f>
        <v>0</v>
      </c>
      <c r="BK232" s="415"/>
      <c r="BL232" s="416"/>
      <c r="BM232" s="417"/>
      <c r="BN232" s="418"/>
      <c r="BO232" s="414">
        <f>BO236+BO240</f>
        <v>0</v>
      </c>
      <c r="BP232" s="415"/>
      <c r="BQ232" s="416"/>
      <c r="BR232" s="417"/>
      <c r="BS232" s="418"/>
      <c r="BT232" s="414">
        <f>BT236+BT240</f>
        <v>0</v>
      </c>
      <c r="BU232" s="415"/>
      <c r="BV232" s="416"/>
      <c r="BW232" s="417"/>
      <c r="BX232" s="418"/>
      <c r="BY232" s="414">
        <v>0</v>
      </c>
      <c r="BZ232" s="415"/>
      <c r="CA232" s="416"/>
      <c r="CB232" s="417"/>
      <c r="CC232" s="418"/>
      <c r="CD232" s="414">
        <f>CD236+CD240</f>
        <v>0</v>
      </c>
      <c r="CE232" s="415"/>
      <c r="CF232" s="416"/>
      <c r="CG232" s="417"/>
      <c r="CH232" s="418"/>
      <c r="CI232" s="414">
        <f>CI236+CI240</f>
        <v>0</v>
      </c>
      <c r="CJ232" s="415"/>
      <c r="CK232" s="416"/>
      <c r="CL232" s="417"/>
      <c r="CM232" s="418"/>
      <c r="CN232" s="414">
        <f>CN236+CN240</f>
        <v>0</v>
      </c>
      <c r="CO232" s="415"/>
      <c r="CP232" s="416"/>
      <c r="CQ232" s="417"/>
      <c r="CR232" s="418"/>
      <c r="CS232" s="414">
        <f>CS236+CS240</f>
        <v>0</v>
      </c>
      <c r="CT232" s="415"/>
      <c r="CU232" s="416"/>
      <c r="CV232" s="417"/>
      <c r="CW232" s="418"/>
      <c r="CX232" s="414">
        <f>CX236+CX240</f>
        <v>0</v>
      </c>
      <c r="CY232" s="415"/>
      <c r="CZ232" s="416"/>
      <c r="DA232" s="417"/>
      <c r="DB232" s="418"/>
      <c r="DC232" s="414">
        <f>DC236+DC240</f>
        <v>0</v>
      </c>
      <c r="DD232" s="415"/>
      <c r="DE232" s="416"/>
      <c r="DF232" s="417"/>
      <c r="DG232" s="418"/>
      <c r="DH232" s="414">
        <v>0</v>
      </c>
      <c r="DI232" s="415"/>
      <c r="DJ232" s="416"/>
      <c r="DK232" s="417"/>
      <c r="DL232" s="418"/>
      <c r="DM232" s="414">
        <f>DM236+DM240</f>
        <v>0</v>
      </c>
      <c r="DN232" s="415"/>
      <c r="DO232" s="416"/>
      <c r="DP232" s="417"/>
      <c r="DQ232" s="418"/>
      <c r="DR232" s="414">
        <f>DR236+DR240</f>
        <v>0</v>
      </c>
      <c r="DS232" s="415"/>
      <c r="DT232" s="416"/>
      <c r="DU232" s="417"/>
      <c r="DV232" s="418"/>
      <c r="DW232" s="414">
        <f>DW236+DW240</f>
        <v>0</v>
      </c>
      <c r="DX232" s="415"/>
      <c r="DY232" s="416"/>
      <c r="DZ232" s="417"/>
      <c r="EA232" s="418"/>
      <c r="EB232" s="414">
        <f>EB236+EB240</f>
        <v>0</v>
      </c>
      <c r="EC232" s="415"/>
      <c r="ED232" s="416"/>
      <c r="EE232" s="417"/>
      <c r="EF232" s="418"/>
      <c r="EG232" s="414">
        <f>EG236+EG240</f>
        <v>0</v>
      </c>
      <c r="EH232" s="415"/>
      <c r="EI232" s="416"/>
      <c r="EJ232" s="417"/>
      <c r="EK232" s="418"/>
      <c r="EL232" s="414">
        <f>EL236+EL240</f>
        <v>0</v>
      </c>
      <c r="EM232" s="415"/>
      <c r="EN232" s="416"/>
      <c r="EO232" s="301"/>
    </row>
    <row r="233" spans="4:148" ht="12.75" hidden="1" customHeight="1" x14ac:dyDescent="0.35">
      <c r="D233" s="301" t="s">
        <v>499</v>
      </c>
      <c r="E233" s="313"/>
      <c r="F233" s="337"/>
      <c r="G233" s="428">
        <v>0</v>
      </c>
      <c r="H233" s="429"/>
      <c r="I233" s="416"/>
      <c r="J233" s="417"/>
      <c r="K233" s="430"/>
      <c r="L233" s="428">
        <f>L237+L241</f>
        <v>0</v>
      </c>
      <c r="M233" s="429"/>
      <c r="N233" s="416"/>
      <c r="O233" s="417"/>
      <c r="P233" s="430"/>
      <c r="Q233" s="428">
        <f>Q237+Q241</f>
        <v>0</v>
      </c>
      <c r="R233" s="429"/>
      <c r="S233" s="416"/>
      <c r="T233" s="417"/>
      <c r="U233" s="430"/>
      <c r="V233" s="428">
        <f>V237+V241</f>
        <v>0</v>
      </c>
      <c r="W233" s="429"/>
      <c r="X233" s="416"/>
      <c r="Y233" s="417"/>
      <c r="Z233" s="430"/>
      <c r="AA233" s="428">
        <f>AA237+AA241</f>
        <v>0</v>
      </c>
      <c r="AB233" s="429"/>
      <c r="AC233" s="416"/>
      <c r="AD233" s="417"/>
      <c r="AE233" s="430"/>
      <c r="AF233" s="428">
        <f>AF237+AF241</f>
        <v>0</v>
      </c>
      <c r="AG233" s="429"/>
      <c r="AH233" s="416"/>
      <c r="AI233" s="417"/>
      <c r="AJ233" s="430"/>
      <c r="AK233" s="428">
        <f>AK237+AK241</f>
        <v>0</v>
      </c>
      <c r="AL233" s="429"/>
      <c r="AM233" s="416"/>
      <c r="AN233" s="417"/>
      <c r="AO233" s="430"/>
      <c r="AP233" s="428">
        <v>0</v>
      </c>
      <c r="AQ233" s="429"/>
      <c r="AR233" s="416"/>
      <c r="AS233" s="417"/>
      <c r="AT233" s="430"/>
      <c r="AU233" s="428">
        <f>AU237+AU241</f>
        <v>0</v>
      </c>
      <c r="AV233" s="429"/>
      <c r="AW233" s="416"/>
      <c r="AX233" s="417"/>
      <c r="AY233" s="430"/>
      <c r="AZ233" s="428">
        <f>AZ237+AZ241</f>
        <v>0</v>
      </c>
      <c r="BA233" s="429"/>
      <c r="BB233" s="416"/>
      <c r="BC233" s="417"/>
      <c r="BD233" s="430"/>
      <c r="BE233" s="428">
        <f>BE237+BE241</f>
        <v>0</v>
      </c>
      <c r="BF233" s="429"/>
      <c r="BG233" s="416"/>
      <c r="BH233" s="417"/>
      <c r="BI233" s="430"/>
      <c r="BJ233" s="428">
        <f>BJ237+BJ241</f>
        <v>0</v>
      </c>
      <c r="BK233" s="429"/>
      <c r="BL233" s="416"/>
      <c r="BM233" s="417"/>
      <c r="BN233" s="430"/>
      <c r="BO233" s="428">
        <f>BO237+BO241</f>
        <v>0</v>
      </c>
      <c r="BP233" s="429"/>
      <c r="BQ233" s="416"/>
      <c r="BR233" s="417"/>
      <c r="BS233" s="430"/>
      <c r="BT233" s="428">
        <f>BT237+BT241</f>
        <v>0</v>
      </c>
      <c r="BU233" s="429"/>
      <c r="BV233" s="416"/>
      <c r="BW233" s="417"/>
      <c r="BX233" s="430"/>
      <c r="BY233" s="428">
        <v>0</v>
      </c>
      <c r="BZ233" s="429"/>
      <c r="CA233" s="416"/>
      <c r="CB233" s="417"/>
      <c r="CC233" s="430"/>
      <c r="CD233" s="428">
        <f>CD237+CD241</f>
        <v>0</v>
      </c>
      <c r="CE233" s="429"/>
      <c r="CF233" s="416"/>
      <c r="CG233" s="417"/>
      <c r="CH233" s="430"/>
      <c r="CI233" s="428">
        <f>CI237+CI241</f>
        <v>0</v>
      </c>
      <c r="CJ233" s="429"/>
      <c r="CK233" s="416"/>
      <c r="CL233" s="417"/>
      <c r="CM233" s="430"/>
      <c r="CN233" s="428">
        <f>CN237+CN241</f>
        <v>0</v>
      </c>
      <c r="CO233" s="429"/>
      <c r="CP233" s="416"/>
      <c r="CQ233" s="417"/>
      <c r="CR233" s="430"/>
      <c r="CS233" s="428">
        <f>CS237+CS241</f>
        <v>0</v>
      </c>
      <c r="CT233" s="429"/>
      <c r="CU233" s="416"/>
      <c r="CV233" s="417"/>
      <c r="CW233" s="430"/>
      <c r="CX233" s="428">
        <f>CX237+CX241</f>
        <v>0</v>
      </c>
      <c r="CY233" s="429"/>
      <c r="CZ233" s="416"/>
      <c r="DA233" s="417"/>
      <c r="DB233" s="430"/>
      <c r="DC233" s="428">
        <f>DC237+DC241</f>
        <v>0</v>
      </c>
      <c r="DD233" s="429"/>
      <c r="DE233" s="416"/>
      <c r="DF233" s="417"/>
      <c r="DG233" s="430"/>
      <c r="DH233" s="428">
        <v>0</v>
      </c>
      <c r="DI233" s="429"/>
      <c r="DJ233" s="416"/>
      <c r="DK233" s="417"/>
      <c r="DL233" s="430"/>
      <c r="DM233" s="428">
        <f>DM237+DM241</f>
        <v>0</v>
      </c>
      <c r="DN233" s="429"/>
      <c r="DO233" s="416"/>
      <c r="DP233" s="417"/>
      <c r="DQ233" s="430"/>
      <c r="DR233" s="428">
        <f>DR237+DR241</f>
        <v>0</v>
      </c>
      <c r="DS233" s="429"/>
      <c r="DT233" s="416"/>
      <c r="DU233" s="417"/>
      <c r="DV233" s="430"/>
      <c r="DW233" s="428">
        <f>DW237+DW241</f>
        <v>0</v>
      </c>
      <c r="DX233" s="429"/>
      <c r="DY233" s="416"/>
      <c r="DZ233" s="417"/>
      <c r="EA233" s="430"/>
      <c r="EB233" s="428">
        <f>EB237+EB241</f>
        <v>0</v>
      </c>
      <c r="EC233" s="429"/>
      <c r="ED233" s="416"/>
      <c r="EE233" s="417"/>
      <c r="EF233" s="430"/>
      <c r="EG233" s="428">
        <f>EG237+EG241</f>
        <v>0</v>
      </c>
      <c r="EH233" s="429"/>
      <c r="EI233" s="416"/>
      <c r="EJ233" s="417"/>
      <c r="EK233" s="430"/>
      <c r="EL233" s="428">
        <f>EL237+EL241</f>
        <v>0</v>
      </c>
      <c r="EM233" s="429"/>
      <c r="EN233" s="416"/>
      <c r="EO233" s="301"/>
    </row>
    <row r="234" spans="4:148" ht="12.75" hidden="1" customHeight="1" x14ac:dyDescent="0.35">
      <c r="D234" s="301"/>
      <c r="E234" s="313"/>
      <c r="G234" s="416"/>
      <c r="H234" s="416"/>
      <c r="I234" s="416"/>
      <c r="J234" s="417"/>
      <c r="K234" s="416"/>
      <c r="L234" s="416"/>
      <c r="M234" s="416"/>
      <c r="N234" s="416"/>
      <c r="O234" s="417"/>
      <c r="P234" s="416"/>
      <c r="Q234" s="416"/>
      <c r="R234" s="416"/>
      <c r="S234" s="416"/>
      <c r="T234" s="417"/>
      <c r="U234" s="416"/>
      <c r="V234" s="416"/>
      <c r="W234" s="416"/>
      <c r="X234" s="416"/>
      <c r="Y234" s="417"/>
      <c r="Z234" s="416"/>
      <c r="AA234" s="416"/>
      <c r="AB234" s="416"/>
      <c r="AC234" s="416"/>
      <c r="AD234" s="417"/>
      <c r="AE234" s="416"/>
      <c r="AF234" s="416"/>
      <c r="AG234" s="416"/>
      <c r="AH234" s="416"/>
      <c r="AI234" s="417"/>
      <c r="AJ234" s="416"/>
      <c r="AK234" s="416"/>
      <c r="AL234" s="416"/>
      <c r="AM234" s="416"/>
      <c r="AN234" s="417"/>
      <c r="AO234" s="416"/>
      <c r="AP234" s="416"/>
      <c r="AQ234" s="416"/>
      <c r="AR234" s="416"/>
      <c r="AS234" s="417"/>
      <c r="AT234" s="416"/>
      <c r="AU234" s="416"/>
      <c r="AV234" s="416"/>
      <c r="AW234" s="416"/>
      <c r="AX234" s="417"/>
      <c r="AY234" s="416"/>
      <c r="AZ234" s="416"/>
      <c r="BA234" s="416"/>
      <c r="BB234" s="416"/>
      <c r="BC234" s="417"/>
      <c r="BD234" s="416"/>
      <c r="BE234" s="416"/>
      <c r="BF234" s="416"/>
      <c r="BG234" s="416"/>
      <c r="BH234" s="417"/>
      <c r="BI234" s="416"/>
      <c r="BJ234" s="416"/>
      <c r="BK234" s="416"/>
      <c r="BL234" s="416"/>
      <c r="BM234" s="417"/>
      <c r="BN234" s="416"/>
      <c r="BO234" s="416"/>
      <c r="BP234" s="416"/>
      <c r="BQ234" s="416"/>
      <c r="BR234" s="417"/>
      <c r="BS234" s="416"/>
      <c r="BT234" s="416"/>
      <c r="BU234" s="416"/>
      <c r="BV234" s="416"/>
      <c r="BW234" s="417"/>
      <c r="BX234" s="416"/>
      <c r="BY234" s="416"/>
      <c r="BZ234" s="416"/>
      <c r="CA234" s="416"/>
      <c r="CB234" s="417"/>
      <c r="CC234" s="416"/>
      <c r="CD234" s="416"/>
      <c r="CE234" s="416"/>
      <c r="CF234" s="416"/>
      <c r="CG234" s="417"/>
      <c r="CH234" s="416"/>
      <c r="CI234" s="416"/>
      <c r="CJ234" s="416"/>
      <c r="CK234" s="416"/>
      <c r="CL234" s="417"/>
      <c r="CM234" s="416"/>
      <c r="CN234" s="416"/>
      <c r="CO234" s="416"/>
      <c r="CP234" s="416"/>
      <c r="CQ234" s="417"/>
      <c r="CR234" s="416"/>
      <c r="CS234" s="416"/>
      <c r="CT234" s="416"/>
      <c r="CU234" s="416"/>
      <c r="CV234" s="417"/>
      <c r="CW234" s="416"/>
      <c r="CX234" s="416"/>
      <c r="CY234" s="416"/>
      <c r="CZ234" s="416"/>
      <c r="DA234" s="417"/>
      <c r="DB234" s="416"/>
      <c r="DC234" s="416"/>
      <c r="DD234" s="416"/>
      <c r="DE234" s="416"/>
      <c r="DF234" s="417"/>
      <c r="DG234" s="416"/>
      <c r="DH234" s="416"/>
      <c r="DI234" s="416"/>
      <c r="DJ234" s="416"/>
      <c r="DK234" s="417"/>
      <c r="DL234" s="416"/>
      <c r="DM234" s="416"/>
      <c r="DN234" s="416"/>
      <c r="DO234" s="416"/>
      <c r="DP234" s="417"/>
      <c r="DQ234" s="416"/>
      <c r="DR234" s="416"/>
      <c r="DS234" s="416"/>
      <c r="DT234" s="416"/>
      <c r="DU234" s="417"/>
      <c r="DV234" s="416"/>
      <c r="DW234" s="416"/>
      <c r="DX234" s="416"/>
      <c r="DY234" s="416"/>
      <c r="DZ234" s="417"/>
      <c r="EA234" s="416"/>
      <c r="EB234" s="416"/>
      <c r="EC234" s="416"/>
      <c r="ED234" s="416"/>
      <c r="EE234" s="417"/>
      <c r="EF234" s="416"/>
      <c r="EG234" s="416"/>
      <c r="EH234" s="416"/>
      <c r="EI234" s="416"/>
      <c r="EJ234" s="417"/>
      <c r="EK234" s="416"/>
      <c r="EL234" s="416"/>
      <c r="EM234" s="416"/>
      <c r="EN234" s="416"/>
      <c r="EO234" s="301"/>
    </row>
    <row r="235" spans="4:148" ht="12.75" hidden="1" customHeight="1" x14ac:dyDescent="0.35">
      <c r="D235" s="301" t="s">
        <v>510</v>
      </c>
      <c r="E235" s="313"/>
      <c r="G235" s="416">
        <v>0</v>
      </c>
      <c r="H235" s="416"/>
      <c r="I235" s="416"/>
      <c r="J235" s="417"/>
      <c r="K235" s="416"/>
      <c r="L235" s="416">
        <f>SUM(L236:L237)</f>
        <v>0</v>
      </c>
      <c r="M235" s="416"/>
      <c r="N235" s="416"/>
      <c r="O235" s="417"/>
      <c r="P235" s="416"/>
      <c r="Q235" s="416">
        <f>SUM(Q236:Q237)</f>
        <v>0</v>
      </c>
      <c r="R235" s="416"/>
      <c r="S235" s="416"/>
      <c r="T235" s="417"/>
      <c r="U235" s="416"/>
      <c r="V235" s="416">
        <f>SUM(V236:V237)</f>
        <v>0</v>
      </c>
      <c r="W235" s="416"/>
      <c r="X235" s="416"/>
      <c r="Y235" s="417"/>
      <c r="Z235" s="416"/>
      <c r="AA235" s="416">
        <f>SUM(AA236:AA237)</f>
        <v>0</v>
      </c>
      <c r="AB235" s="416"/>
      <c r="AC235" s="416"/>
      <c r="AD235" s="417"/>
      <c r="AE235" s="416"/>
      <c r="AF235" s="416">
        <f>SUM(AF236:AF237)</f>
        <v>0</v>
      </c>
      <c r="AG235" s="416"/>
      <c r="AH235" s="416"/>
      <c r="AI235" s="417"/>
      <c r="AJ235" s="416"/>
      <c r="AK235" s="416">
        <f>SUM(AK236:AK237)</f>
        <v>0</v>
      </c>
      <c r="AL235" s="416"/>
      <c r="AM235" s="416"/>
      <c r="AN235" s="417"/>
      <c r="AO235" s="416"/>
      <c r="AP235" s="416">
        <f>SUM(AP236:AP237)</f>
        <v>0</v>
      </c>
      <c r="AQ235" s="416"/>
      <c r="AR235" s="416"/>
      <c r="AS235" s="417"/>
      <c r="AT235" s="416"/>
      <c r="AU235" s="416">
        <f>SUM(AU236:AU237)</f>
        <v>0</v>
      </c>
      <c r="AV235" s="416"/>
      <c r="AW235" s="416"/>
      <c r="AX235" s="417"/>
      <c r="AY235" s="416"/>
      <c r="AZ235" s="416">
        <f>SUM(AZ236:AZ237)</f>
        <v>0</v>
      </c>
      <c r="BA235" s="416"/>
      <c r="BB235" s="416"/>
      <c r="BC235" s="417"/>
      <c r="BD235" s="416"/>
      <c r="BE235" s="416">
        <f>SUM(BE236:BE237)</f>
        <v>0</v>
      </c>
      <c r="BF235" s="416"/>
      <c r="BG235" s="416"/>
      <c r="BH235" s="417"/>
      <c r="BI235" s="416"/>
      <c r="BJ235" s="416">
        <f>SUM(BJ236:BJ237)</f>
        <v>0</v>
      </c>
      <c r="BK235" s="416"/>
      <c r="BL235" s="416"/>
      <c r="BM235" s="417"/>
      <c r="BN235" s="416"/>
      <c r="BO235" s="416">
        <f>SUM(BO236:BO237)</f>
        <v>0</v>
      </c>
      <c r="BP235" s="416"/>
      <c r="BQ235" s="416"/>
      <c r="BR235" s="417"/>
      <c r="BS235" s="416"/>
      <c r="BT235" s="416">
        <f>SUM(BT236:BT237)</f>
        <v>0</v>
      </c>
      <c r="BU235" s="416"/>
      <c r="BV235" s="416"/>
      <c r="BW235" s="417"/>
      <c r="BX235" s="416"/>
      <c r="BY235" s="416">
        <f>SUM(BY236:BY237)</f>
        <v>0</v>
      </c>
      <c r="BZ235" s="416"/>
      <c r="CA235" s="416"/>
      <c r="CB235" s="417"/>
      <c r="CC235" s="416"/>
      <c r="CD235" s="416">
        <f>SUM(CD236:CD237)</f>
        <v>0</v>
      </c>
      <c r="CE235" s="416"/>
      <c r="CF235" s="416"/>
      <c r="CG235" s="417"/>
      <c r="CH235" s="416"/>
      <c r="CI235" s="416">
        <f>SUM(CI236:CI237)</f>
        <v>0</v>
      </c>
      <c r="CJ235" s="416"/>
      <c r="CK235" s="416"/>
      <c r="CL235" s="417"/>
      <c r="CM235" s="416"/>
      <c r="CN235" s="416">
        <f>SUM(CN236:CN237)</f>
        <v>0</v>
      </c>
      <c r="CO235" s="416"/>
      <c r="CP235" s="416"/>
      <c r="CQ235" s="417"/>
      <c r="CR235" s="416"/>
      <c r="CS235" s="416">
        <f>SUM(CS236:CS237)</f>
        <v>0</v>
      </c>
      <c r="CT235" s="416"/>
      <c r="CU235" s="416"/>
      <c r="CV235" s="417"/>
      <c r="CW235" s="416"/>
      <c r="CX235" s="416">
        <f>SUM(CX236:CX237)</f>
        <v>0</v>
      </c>
      <c r="CY235" s="416"/>
      <c r="CZ235" s="416"/>
      <c r="DA235" s="417"/>
      <c r="DB235" s="416"/>
      <c r="DC235" s="416">
        <f>SUM(DC236:DC237)</f>
        <v>0</v>
      </c>
      <c r="DD235" s="416"/>
      <c r="DE235" s="416"/>
      <c r="DF235" s="417"/>
      <c r="DG235" s="416"/>
      <c r="DH235" s="416">
        <f>SUM(DH236:DH237)</f>
        <v>0</v>
      </c>
      <c r="DI235" s="416"/>
      <c r="DJ235" s="416"/>
      <c r="DK235" s="417"/>
      <c r="DL235" s="416"/>
      <c r="DM235" s="416">
        <f>SUM(DM236:DM237)</f>
        <v>0</v>
      </c>
      <c r="DN235" s="416"/>
      <c r="DO235" s="416"/>
      <c r="DP235" s="417"/>
      <c r="DQ235" s="416"/>
      <c r="DR235" s="416">
        <f>SUM(DR236:DR237)</f>
        <v>0</v>
      </c>
      <c r="DS235" s="416"/>
      <c r="DT235" s="416"/>
      <c r="DU235" s="417"/>
      <c r="DV235" s="416"/>
      <c r="DW235" s="416">
        <f>SUM(DW236:DW237)</f>
        <v>0</v>
      </c>
      <c r="DX235" s="416"/>
      <c r="DY235" s="416"/>
      <c r="DZ235" s="417"/>
      <c r="EA235" s="416"/>
      <c r="EB235" s="416">
        <f>SUM(EB236:EB237)</f>
        <v>0</v>
      </c>
      <c r="EC235" s="416"/>
      <c r="ED235" s="416"/>
      <c r="EE235" s="417"/>
      <c r="EF235" s="416"/>
      <c r="EG235" s="416">
        <f>SUM(EG236:EG237)</f>
        <v>0</v>
      </c>
      <c r="EH235" s="416"/>
      <c r="EI235" s="416"/>
      <c r="EJ235" s="417"/>
      <c r="EK235" s="416"/>
      <c r="EL235" s="416">
        <f>SUM(EL236:EL237)</f>
        <v>0</v>
      </c>
      <c r="EM235" s="416"/>
      <c r="EN235" s="416"/>
      <c r="EO235" s="301"/>
    </row>
    <row r="236" spans="4:148" ht="12.75" hidden="1" customHeight="1" x14ac:dyDescent="0.35">
      <c r="D236" s="301" t="s">
        <v>498</v>
      </c>
      <c r="E236" s="313"/>
      <c r="F236" s="320"/>
      <c r="G236" s="414">
        <v>0</v>
      </c>
      <c r="H236" s="415"/>
      <c r="I236" s="416"/>
      <c r="J236" s="417"/>
      <c r="K236" s="418"/>
      <c r="L236" s="414">
        <v>0</v>
      </c>
      <c r="M236" s="415"/>
      <c r="N236" s="416"/>
      <c r="O236" s="417"/>
      <c r="P236" s="418"/>
      <c r="Q236" s="414">
        <v>0</v>
      </c>
      <c r="R236" s="415"/>
      <c r="S236" s="416"/>
      <c r="T236" s="417"/>
      <c r="U236" s="418"/>
      <c r="V236" s="414">
        <v>0</v>
      </c>
      <c r="W236" s="415"/>
      <c r="X236" s="416"/>
      <c r="Y236" s="417"/>
      <c r="Z236" s="418"/>
      <c r="AA236" s="414">
        <v>0</v>
      </c>
      <c r="AB236" s="415"/>
      <c r="AC236" s="416"/>
      <c r="AD236" s="417"/>
      <c r="AE236" s="418"/>
      <c r="AF236" s="414">
        <v>0</v>
      </c>
      <c r="AG236" s="415"/>
      <c r="AH236" s="416"/>
      <c r="AI236" s="417"/>
      <c r="AJ236" s="418"/>
      <c r="AK236" s="414">
        <v>0</v>
      </c>
      <c r="AL236" s="415"/>
      <c r="AM236" s="416"/>
      <c r="AN236" s="417"/>
      <c r="AO236" s="418"/>
      <c r="AP236" s="414">
        <v>0</v>
      </c>
      <c r="AQ236" s="415"/>
      <c r="AR236" s="416"/>
      <c r="AS236" s="417"/>
      <c r="AT236" s="418"/>
      <c r="AU236" s="414">
        <v>0</v>
      </c>
      <c r="AV236" s="415"/>
      <c r="AW236" s="416"/>
      <c r="AX236" s="417"/>
      <c r="AY236" s="418"/>
      <c r="AZ236" s="414">
        <v>0</v>
      </c>
      <c r="BA236" s="415"/>
      <c r="BB236" s="416"/>
      <c r="BC236" s="417"/>
      <c r="BD236" s="418"/>
      <c r="BE236" s="414">
        <v>0</v>
      </c>
      <c r="BF236" s="415"/>
      <c r="BG236" s="416"/>
      <c r="BH236" s="417"/>
      <c r="BI236" s="418"/>
      <c r="BJ236" s="414">
        <v>0</v>
      </c>
      <c r="BK236" s="415"/>
      <c r="BL236" s="416"/>
      <c r="BM236" s="417"/>
      <c r="BN236" s="418"/>
      <c r="BO236" s="414">
        <v>0</v>
      </c>
      <c r="BP236" s="415"/>
      <c r="BQ236" s="416"/>
      <c r="BR236" s="417"/>
      <c r="BS236" s="418"/>
      <c r="BT236" s="414">
        <f>SUM(L236:BO236)</f>
        <v>0</v>
      </c>
      <c r="BU236" s="415"/>
      <c r="BV236" s="416"/>
      <c r="BW236" s="417"/>
      <c r="BX236" s="418"/>
      <c r="BY236" s="414">
        <v>0</v>
      </c>
      <c r="BZ236" s="415"/>
      <c r="CA236" s="416"/>
      <c r="CB236" s="417"/>
      <c r="CC236" s="418"/>
      <c r="CD236" s="414">
        <v>0</v>
      </c>
      <c r="CE236" s="415"/>
      <c r="CF236" s="416"/>
      <c r="CG236" s="417"/>
      <c r="CH236" s="418"/>
      <c r="CI236" s="414">
        <v>0</v>
      </c>
      <c r="CJ236" s="415"/>
      <c r="CK236" s="416"/>
      <c r="CL236" s="417"/>
      <c r="CM236" s="418"/>
      <c r="CN236" s="414">
        <v>0</v>
      </c>
      <c r="CO236" s="415"/>
      <c r="CP236" s="416"/>
      <c r="CQ236" s="417"/>
      <c r="CR236" s="418"/>
      <c r="CS236" s="414">
        <v>0</v>
      </c>
      <c r="CT236" s="415"/>
      <c r="CU236" s="416"/>
      <c r="CV236" s="417"/>
      <c r="CW236" s="418"/>
      <c r="CX236" s="414">
        <v>0</v>
      </c>
      <c r="CY236" s="415"/>
      <c r="CZ236" s="416"/>
      <c r="DA236" s="417"/>
      <c r="DB236" s="418"/>
      <c r="DC236" s="414">
        <v>0</v>
      </c>
      <c r="DD236" s="415"/>
      <c r="DE236" s="416"/>
      <c r="DF236" s="417"/>
      <c r="DG236" s="418"/>
      <c r="DH236" s="414">
        <v>0</v>
      </c>
      <c r="DI236" s="415"/>
      <c r="DJ236" s="416"/>
      <c r="DK236" s="417"/>
      <c r="DL236" s="418"/>
      <c r="DM236" s="414">
        <v>0</v>
      </c>
      <c r="DN236" s="415"/>
      <c r="DO236" s="416"/>
      <c r="DP236" s="417"/>
      <c r="DQ236" s="418"/>
      <c r="DR236" s="414">
        <v>0</v>
      </c>
      <c r="DS236" s="415"/>
      <c r="DT236" s="416"/>
      <c r="DU236" s="417"/>
      <c r="DV236" s="418"/>
      <c r="DW236" s="414">
        <v>0</v>
      </c>
      <c r="DX236" s="415"/>
      <c r="DY236" s="416"/>
      <c r="DZ236" s="417"/>
      <c r="EA236" s="418"/>
      <c r="EB236" s="414">
        <v>0</v>
      </c>
      <c r="EC236" s="415"/>
      <c r="ED236" s="416"/>
      <c r="EE236" s="417"/>
      <c r="EF236" s="418"/>
      <c r="EG236" s="414">
        <v>0</v>
      </c>
      <c r="EH236" s="415"/>
      <c r="EI236" s="416"/>
      <c r="EJ236" s="417"/>
      <c r="EK236" s="418"/>
      <c r="EL236" s="414">
        <f>SUM(CD236:EG236)</f>
        <v>0</v>
      </c>
      <c r="EM236" s="415"/>
      <c r="EN236" s="416"/>
      <c r="EO236" s="301"/>
    </row>
    <row r="237" spans="4:148" ht="12.75" hidden="1" customHeight="1" x14ac:dyDescent="0.35">
      <c r="D237" s="301" t="s">
        <v>499</v>
      </c>
      <c r="E237" s="313"/>
      <c r="F237" s="337"/>
      <c r="G237" s="428">
        <v>0</v>
      </c>
      <c r="H237" s="429"/>
      <c r="I237" s="416"/>
      <c r="J237" s="417"/>
      <c r="K237" s="430"/>
      <c r="L237" s="428">
        <v>0</v>
      </c>
      <c r="M237" s="429"/>
      <c r="N237" s="416"/>
      <c r="O237" s="417"/>
      <c r="P237" s="430"/>
      <c r="Q237" s="428">
        <v>0</v>
      </c>
      <c r="R237" s="429"/>
      <c r="S237" s="416"/>
      <c r="T237" s="417"/>
      <c r="U237" s="430"/>
      <c r="V237" s="428">
        <v>0</v>
      </c>
      <c r="W237" s="429"/>
      <c r="X237" s="416"/>
      <c r="Y237" s="417"/>
      <c r="Z237" s="430"/>
      <c r="AA237" s="428">
        <v>0</v>
      </c>
      <c r="AB237" s="429"/>
      <c r="AC237" s="416"/>
      <c r="AD237" s="417"/>
      <c r="AE237" s="430"/>
      <c r="AF237" s="428">
        <v>0</v>
      </c>
      <c r="AG237" s="429"/>
      <c r="AH237" s="416"/>
      <c r="AI237" s="417"/>
      <c r="AJ237" s="430"/>
      <c r="AK237" s="428">
        <v>0</v>
      </c>
      <c r="AL237" s="429"/>
      <c r="AM237" s="416"/>
      <c r="AN237" s="417"/>
      <c r="AO237" s="430"/>
      <c r="AP237" s="428">
        <v>0</v>
      </c>
      <c r="AQ237" s="429"/>
      <c r="AR237" s="416"/>
      <c r="AS237" s="417"/>
      <c r="AT237" s="430"/>
      <c r="AU237" s="428">
        <v>0</v>
      </c>
      <c r="AV237" s="429"/>
      <c r="AW237" s="416"/>
      <c r="AX237" s="417"/>
      <c r="AY237" s="430"/>
      <c r="AZ237" s="428">
        <v>0</v>
      </c>
      <c r="BA237" s="429"/>
      <c r="BB237" s="416"/>
      <c r="BC237" s="417"/>
      <c r="BD237" s="430"/>
      <c r="BE237" s="428">
        <v>0</v>
      </c>
      <c r="BF237" s="429"/>
      <c r="BG237" s="416"/>
      <c r="BH237" s="417"/>
      <c r="BI237" s="430"/>
      <c r="BJ237" s="428">
        <v>0</v>
      </c>
      <c r="BK237" s="429"/>
      <c r="BL237" s="416"/>
      <c r="BM237" s="417"/>
      <c r="BN237" s="430"/>
      <c r="BO237" s="428">
        <v>0</v>
      </c>
      <c r="BP237" s="429"/>
      <c r="BQ237" s="416"/>
      <c r="BR237" s="417"/>
      <c r="BS237" s="430"/>
      <c r="BT237" s="428">
        <f>SUM(L237:BO237)</f>
        <v>0</v>
      </c>
      <c r="BU237" s="429"/>
      <c r="BV237" s="416"/>
      <c r="BW237" s="417"/>
      <c r="BX237" s="430"/>
      <c r="BY237" s="428">
        <v>0</v>
      </c>
      <c r="BZ237" s="429"/>
      <c r="CA237" s="416"/>
      <c r="CB237" s="417"/>
      <c r="CC237" s="430"/>
      <c r="CD237" s="428">
        <v>0</v>
      </c>
      <c r="CE237" s="429"/>
      <c r="CF237" s="416"/>
      <c r="CG237" s="417"/>
      <c r="CH237" s="430"/>
      <c r="CI237" s="428">
        <v>0</v>
      </c>
      <c r="CJ237" s="429"/>
      <c r="CK237" s="416"/>
      <c r="CL237" s="417"/>
      <c r="CM237" s="430"/>
      <c r="CN237" s="428">
        <v>0</v>
      </c>
      <c r="CO237" s="429"/>
      <c r="CP237" s="416"/>
      <c r="CQ237" s="417"/>
      <c r="CR237" s="430"/>
      <c r="CS237" s="428">
        <v>0</v>
      </c>
      <c r="CT237" s="429"/>
      <c r="CU237" s="416"/>
      <c r="CV237" s="417"/>
      <c r="CW237" s="430"/>
      <c r="CX237" s="428">
        <v>0</v>
      </c>
      <c r="CY237" s="429"/>
      <c r="CZ237" s="416"/>
      <c r="DA237" s="417"/>
      <c r="DB237" s="430"/>
      <c r="DC237" s="428">
        <v>0</v>
      </c>
      <c r="DD237" s="429"/>
      <c r="DE237" s="416"/>
      <c r="DF237" s="417"/>
      <c r="DG237" s="430"/>
      <c r="DH237" s="428">
        <v>0</v>
      </c>
      <c r="DI237" s="429"/>
      <c r="DJ237" s="416"/>
      <c r="DK237" s="417"/>
      <c r="DL237" s="430"/>
      <c r="DM237" s="428">
        <v>0</v>
      </c>
      <c r="DN237" s="429"/>
      <c r="DO237" s="416"/>
      <c r="DP237" s="417"/>
      <c r="DQ237" s="430"/>
      <c r="DR237" s="428">
        <v>0</v>
      </c>
      <c r="DS237" s="429"/>
      <c r="DT237" s="416"/>
      <c r="DU237" s="417"/>
      <c r="DV237" s="430"/>
      <c r="DW237" s="428">
        <v>0</v>
      </c>
      <c r="DX237" s="429"/>
      <c r="DY237" s="416"/>
      <c r="DZ237" s="417"/>
      <c r="EA237" s="430"/>
      <c r="EB237" s="428">
        <v>0</v>
      </c>
      <c r="EC237" s="429"/>
      <c r="ED237" s="416"/>
      <c r="EE237" s="417"/>
      <c r="EF237" s="430"/>
      <c r="EG237" s="428">
        <v>0</v>
      </c>
      <c r="EH237" s="429"/>
      <c r="EI237" s="416"/>
      <c r="EJ237" s="417"/>
      <c r="EK237" s="430"/>
      <c r="EL237" s="428">
        <f>SUM(CD237:EG237)</f>
        <v>0</v>
      </c>
      <c r="EM237" s="429"/>
      <c r="EN237" s="416"/>
      <c r="EO237" s="301"/>
    </row>
    <row r="238" spans="4:148" ht="12.75" hidden="1" customHeight="1" x14ac:dyDescent="0.35">
      <c r="D238" s="301"/>
      <c r="E238" s="313"/>
      <c r="G238" s="416"/>
      <c r="H238" s="416"/>
      <c r="I238" s="416"/>
      <c r="J238" s="417"/>
      <c r="K238" s="416"/>
      <c r="L238" s="416"/>
      <c r="M238" s="416"/>
      <c r="N238" s="416"/>
      <c r="O238" s="417"/>
      <c r="P238" s="416"/>
      <c r="Q238" s="416"/>
      <c r="R238" s="416"/>
      <c r="S238" s="416"/>
      <c r="T238" s="417"/>
      <c r="U238" s="416"/>
      <c r="V238" s="416"/>
      <c r="W238" s="416"/>
      <c r="X238" s="416"/>
      <c r="Y238" s="417"/>
      <c r="Z238" s="416"/>
      <c r="AA238" s="416"/>
      <c r="AB238" s="416"/>
      <c r="AC238" s="416"/>
      <c r="AD238" s="417"/>
      <c r="AE238" s="416"/>
      <c r="AF238" s="416"/>
      <c r="AG238" s="416"/>
      <c r="AH238" s="416"/>
      <c r="AI238" s="417"/>
      <c r="AJ238" s="416"/>
      <c r="AK238" s="416"/>
      <c r="AL238" s="416"/>
      <c r="AM238" s="416"/>
      <c r="AN238" s="417"/>
      <c r="AO238" s="416"/>
      <c r="AP238" s="416"/>
      <c r="AQ238" s="416"/>
      <c r="AR238" s="416"/>
      <c r="AS238" s="417"/>
      <c r="AT238" s="416"/>
      <c r="AU238" s="416"/>
      <c r="AV238" s="416"/>
      <c r="AW238" s="416"/>
      <c r="AX238" s="417"/>
      <c r="AY238" s="416"/>
      <c r="AZ238" s="416"/>
      <c r="BA238" s="416"/>
      <c r="BB238" s="416"/>
      <c r="BC238" s="417"/>
      <c r="BD238" s="416"/>
      <c r="BE238" s="416"/>
      <c r="BF238" s="416"/>
      <c r="BG238" s="416"/>
      <c r="BH238" s="417"/>
      <c r="BI238" s="416"/>
      <c r="BJ238" s="416"/>
      <c r="BK238" s="416"/>
      <c r="BL238" s="416"/>
      <c r="BM238" s="417"/>
      <c r="BN238" s="416"/>
      <c r="BO238" s="416"/>
      <c r="BP238" s="416"/>
      <c r="BQ238" s="416"/>
      <c r="BR238" s="417"/>
      <c r="BS238" s="416"/>
      <c r="BT238" s="416"/>
      <c r="BU238" s="416"/>
      <c r="BV238" s="416"/>
      <c r="BW238" s="417"/>
      <c r="BX238" s="416"/>
      <c r="BY238" s="416"/>
      <c r="BZ238" s="416"/>
      <c r="CA238" s="416"/>
      <c r="CB238" s="417"/>
      <c r="CC238" s="416"/>
      <c r="CD238" s="416"/>
      <c r="CE238" s="416"/>
      <c r="CF238" s="416"/>
      <c r="CG238" s="417"/>
      <c r="CH238" s="416"/>
      <c r="CI238" s="416"/>
      <c r="CJ238" s="416"/>
      <c r="CK238" s="416"/>
      <c r="CL238" s="417"/>
      <c r="CM238" s="416"/>
      <c r="CN238" s="416"/>
      <c r="CO238" s="416"/>
      <c r="CP238" s="416"/>
      <c r="CQ238" s="417"/>
      <c r="CR238" s="416"/>
      <c r="CS238" s="416"/>
      <c r="CT238" s="416"/>
      <c r="CU238" s="416"/>
      <c r="CV238" s="417"/>
      <c r="CW238" s="416"/>
      <c r="CX238" s="416"/>
      <c r="CY238" s="416"/>
      <c r="CZ238" s="416"/>
      <c r="DA238" s="417"/>
      <c r="DB238" s="416"/>
      <c r="DC238" s="416"/>
      <c r="DD238" s="416"/>
      <c r="DE238" s="416"/>
      <c r="DF238" s="417"/>
      <c r="DG238" s="416"/>
      <c r="DH238" s="416"/>
      <c r="DI238" s="416"/>
      <c r="DJ238" s="416"/>
      <c r="DK238" s="417"/>
      <c r="DL238" s="416"/>
      <c r="DM238" s="416"/>
      <c r="DN238" s="416"/>
      <c r="DO238" s="416"/>
      <c r="DP238" s="417"/>
      <c r="DQ238" s="416"/>
      <c r="DR238" s="416"/>
      <c r="DS238" s="416"/>
      <c r="DT238" s="416"/>
      <c r="DU238" s="417"/>
      <c r="DV238" s="416"/>
      <c r="DW238" s="416"/>
      <c r="DX238" s="416"/>
      <c r="DY238" s="416"/>
      <c r="DZ238" s="417"/>
      <c r="EA238" s="416"/>
      <c r="EB238" s="416"/>
      <c r="EC238" s="416"/>
      <c r="ED238" s="416"/>
      <c r="EE238" s="417"/>
      <c r="EF238" s="416"/>
      <c r="EG238" s="416"/>
      <c r="EH238" s="416"/>
      <c r="EI238" s="416"/>
      <c r="EJ238" s="417"/>
      <c r="EK238" s="416"/>
      <c r="EL238" s="416"/>
      <c r="EM238" s="416"/>
      <c r="EN238" s="416"/>
      <c r="EO238" s="301"/>
    </row>
    <row r="239" spans="4:148" ht="12.75" hidden="1" customHeight="1" x14ac:dyDescent="0.35">
      <c r="D239" s="301" t="s">
        <v>511</v>
      </c>
      <c r="E239" s="313"/>
      <c r="G239" s="416">
        <v>0</v>
      </c>
      <c r="H239" s="416"/>
      <c r="I239" s="416"/>
      <c r="J239" s="417"/>
      <c r="K239" s="416"/>
      <c r="L239" s="416">
        <f>SUM(L240:L241)</f>
        <v>0</v>
      </c>
      <c r="M239" s="416"/>
      <c r="N239" s="416"/>
      <c r="O239" s="417"/>
      <c r="P239" s="416"/>
      <c r="Q239" s="416">
        <f>SUM(Q240:Q241)</f>
        <v>0</v>
      </c>
      <c r="R239" s="416"/>
      <c r="S239" s="416"/>
      <c r="T239" s="417"/>
      <c r="U239" s="416"/>
      <c r="V239" s="416">
        <f>SUM(V240:V241)</f>
        <v>0</v>
      </c>
      <c r="W239" s="416"/>
      <c r="X239" s="416"/>
      <c r="Y239" s="417"/>
      <c r="Z239" s="416"/>
      <c r="AA239" s="416">
        <f>SUM(AA240:AA241)</f>
        <v>0</v>
      </c>
      <c r="AB239" s="416"/>
      <c r="AC239" s="416"/>
      <c r="AD239" s="417"/>
      <c r="AE239" s="416"/>
      <c r="AF239" s="416">
        <f>SUM(AF240:AF241)</f>
        <v>0</v>
      </c>
      <c r="AG239" s="416"/>
      <c r="AH239" s="416"/>
      <c r="AI239" s="417"/>
      <c r="AJ239" s="416"/>
      <c r="AK239" s="416">
        <f>SUM(AK240:AK241)</f>
        <v>0</v>
      </c>
      <c r="AL239" s="416"/>
      <c r="AM239" s="416"/>
      <c r="AN239" s="417"/>
      <c r="AO239" s="416"/>
      <c r="AP239" s="416">
        <f>SUM(AP240:AP241)</f>
        <v>0</v>
      </c>
      <c r="AQ239" s="416"/>
      <c r="AR239" s="416"/>
      <c r="AS239" s="417"/>
      <c r="AT239" s="416"/>
      <c r="AU239" s="416">
        <f>SUM(AU240:AU241)</f>
        <v>0</v>
      </c>
      <c r="AV239" s="416"/>
      <c r="AW239" s="416"/>
      <c r="AX239" s="417"/>
      <c r="AY239" s="416"/>
      <c r="AZ239" s="416">
        <f>SUM(AZ240:AZ241)</f>
        <v>0</v>
      </c>
      <c r="BA239" s="416"/>
      <c r="BB239" s="416"/>
      <c r="BC239" s="417"/>
      <c r="BD239" s="416"/>
      <c r="BE239" s="416">
        <f>SUM(BE240:BE241)</f>
        <v>0</v>
      </c>
      <c r="BF239" s="416"/>
      <c r="BG239" s="416"/>
      <c r="BH239" s="417"/>
      <c r="BI239" s="416"/>
      <c r="BJ239" s="416">
        <f>SUM(BJ240:BJ241)</f>
        <v>0</v>
      </c>
      <c r="BK239" s="416"/>
      <c r="BL239" s="416"/>
      <c r="BM239" s="417"/>
      <c r="BN239" s="416"/>
      <c r="BO239" s="416">
        <f>SUM(BO240:BO241)</f>
        <v>0</v>
      </c>
      <c r="BP239" s="416"/>
      <c r="BQ239" s="416"/>
      <c r="BR239" s="417"/>
      <c r="BS239" s="416"/>
      <c r="BT239" s="416">
        <f>SUM(BT240:BT241)</f>
        <v>0</v>
      </c>
      <c r="BU239" s="416"/>
      <c r="BV239" s="416"/>
      <c r="BW239" s="417"/>
      <c r="BX239" s="416"/>
      <c r="BY239" s="416">
        <f>SUM(BY240:BY241)</f>
        <v>0</v>
      </c>
      <c r="BZ239" s="416"/>
      <c r="CA239" s="416"/>
      <c r="CB239" s="417"/>
      <c r="CC239" s="416"/>
      <c r="CD239" s="416">
        <f>SUM(CD240:CD241)</f>
        <v>0</v>
      </c>
      <c r="CE239" s="416"/>
      <c r="CF239" s="416"/>
      <c r="CG239" s="417"/>
      <c r="CH239" s="416"/>
      <c r="CI239" s="416">
        <f>SUM(CI240:CI241)</f>
        <v>0</v>
      </c>
      <c r="CJ239" s="416"/>
      <c r="CK239" s="416"/>
      <c r="CL239" s="417"/>
      <c r="CM239" s="416"/>
      <c r="CN239" s="416">
        <f>SUM(CN240:CN241)</f>
        <v>0</v>
      </c>
      <c r="CO239" s="416"/>
      <c r="CP239" s="416"/>
      <c r="CQ239" s="417"/>
      <c r="CR239" s="416"/>
      <c r="CS239" s="416">
        <f>SUM(CS240:CS241)</f>
        <v>0</v>
      </c>
      <c r="CT239" s="416"/>
      <c r="CU239" s="416"/>
      <c r="CV239" s="417"/>
      <c r="CW239" s="416"/>
      <c r="CX239" s="416">
        <f>SUM(CX240:CX241)</f>
        <v>0</v>
      </c>
      <c r="CY239" s="416"/>
      <c r="CZ239" s="416"/>
      <c r="DA239" s="417"/>
      <c r="DB239" s="416"/>
      <c r="DC239" s="416">
        <f>SUM(DC240:DC241)</f>
        <v>0</v>
      </c>
      <c r="DD239" s="416"/>
      <c r="DE239" s="416"/>
      <c r="DF239" s="417"/>
      <c r="DG239" s="416"/>
      <c r="DH239" s="416">
        <f>SUM(DH240:DH241)</f>
        <v>0</v>
      </c>
      <c r="DI239" s="416"/>
      <c r="DJ239" s="416"/>
      <c r="DK239" s="417"/>
      <c r="DL239" s="416"/>
      <c r="DM239" s="416">
        <f>SUM(DM240:DM241)</f>
        <v>0</v>
      </c>
      <c r="DN239" s="416"/>
      <c r="DO239" s="416"/>
      <c r="DP239" s="417"/>
      <c r="DQ239" s="416"/>
      <c r="DR239" s="416">
        <f>SUM(DR240:DR241)</f>
        <v>0</v>
      </c>
      <c r="DS239" s="416"/>
      <c r="DT239" s="416"/>
      <c r="DU239" s="417"/>
      <c r="DV239" s="416"/>
      <c r="DW239" s="416">
        <f>SUM(DW240:DW241)</f>
        <v>0</v>
      </c>
      <c r="DX239" s="416"/>
      <c r="DY239" s="416"/>
      <c r="DZ239" s="417"/>
      <c r="EA239" s="416"/>
      <c r="EB239" s="416">
        <f>SUM(EB240:EB241)</f>
        <v>0</v>
      </c>
      <c r="EC239" s="416"/>
      <c r="ED239" s="416"/>
      <c r="EE239" s="417"/>
      <c r="EF239" s="416"/>
      <c r="EG239" s="416">
        <f>SUM(EG240:EG241)</f>
        <v>0</v>
      </c>
      <c r="EH239" s="416"/>
      <c r="EI239" s="416"/>
      <c r="EJ239" s="417"/>
      <c r="EK239" s="416"/>
      <c r="EL239" s="416">
        <f>SUM(EL240:EL241)</f>
        <v>0</v>
      </c>
      <c r="EM239" s="416"/>
      <c r="EN239" s="416"/>
      <c r="EO239" s="301"/>
    </row>
    <row r="240" spans="4:148" ht="12" hidden="1" customHeight="1" x14ac:dyDescent="0.35">
      <c r="D240" s="301" t="s">
        <v>498</v>
      </c>
      <c r="E240" s="313"/>
      <c r="F240" s="320"/>
      <c r="G240" s="414">
        <v>0</v>
      </c>
      <c r="H240" s="415"/>
      <c r="I240" s="416"/>
      <c r="J240" s="417"/>
      <c r="K240" s="418"/>
      <c r="L240" s="414">
        <v>0</v>
      </c>
      <c r="M240" s="415"/>
      <c r="N240" s="416"/>
      <c r="O240" s="417"/>
      <c r="P240" s="418"/>
      <c r="Q240" s="414">
        <v>0</v>
      </c>
      <c r="R240" s="415"/>
      <c r="S240" s="416"/>
      <c r="T240" s="417"/>
      <c r="U240" s="418"/>
      <c r="V240" s="414">
        <v>0</v>
      </c>
      <c r="W240" s="415"/>
      <c r="X240" s="416"/>
      <c r="Y240" s="417"/>
      <c r="Z240" s="418"/>
      <c r="AA240" s="414">
        <v>0</v>
      </c>
      <c r="AB240" s="415"/>
      <c r="AC240" s="416"/>
      <c r="AD240" s="417"/>
      <c r="AE240" s="418"/>
      <c r="AF240" s="414">
        <v>0</v>
      </c>
      <c r="AG240" s="415"/>
      <c r="AH240" s="416"/>
      <c r="AI240" s="417"/>
      <c r="AJ240" s="418"/>
      <c r="AK240" s="414">
        <v>0</v>
      </c>
      <c r="AL240" s="415"/>
      <c r="AM240" s="416"/>
      <c r="AN240" s="417"/>
      <c r="AO240" s="418"/>
      <c r="AP240" s="414">
        <v>0</v>
      </c>
      <c r="AQ240" s="415"/>
      <c r="AR240" s="416"/>
      <c r="AS240" s="417"/>
      <c r="AT240" s="418"/>
      <c r="AU240" s="414">
        <v>0</v>
      </c>
      <c r="AV240" s="415"/>
      <c r="AW240" s="416"/>
      <c r="AX240" s="417"/>
      <c r="AY240" s="418"/>
      <c r="AZ240" s="414">
        <v>0</v>
      </c>
      <c r="BA240" s="415"/>
      <c r="BB240" s="416"/>
      <c r="BC240" s="417"/>
      <c r="BD240" s="418"/>
      <c r="BE240" s="414">
        <v>0</v>
      </c>
      <c r="BF240" s="415"/>
      <c r="BG240" s="416"/>
      <c r="BH240" s="417"/>
      <c r="BI240" s="418"/>
      <c r="BJ240" s="414">
        <v>0</v>
      </c>
      <c r="BK240" s="415"/>
      <c r="BL240" s="416"/>
      <c r="BM240" s="417"/>
      <c r="BN240" s="418"/>
      <c r="BO240" s="414">
        <v>0</v>
      </c>
      <c r="BP240" s="415"/>
      <c r="BQ240" s="416"/>
      <c r="BR240" s="417"/>
      <c r="BS240" s="418"/>
      <c r="BT240" s="414">
        <f>SUM(L240:BO240)</f>
        <v>0</v>
      </c>
      <c r="BU240" s="415"/>
      <c r="BV240" s="416"/>
      <c r="BW240" s="417"/>
      <c r="BX240" s="418"/>
      <c r="BY240" s="414">
        <v>0</v>
      </c>
      <c r="BZ240" s="415"/>
      <c r="CA240" s="416"/>
      <c r="CB240" s="417"/>
      <c r="CC240" s="418"/>
      <c r="CD240" s="414">
        <v>0</v>
      </c>
      <c r="CE240" s="415"/>
      <c r="CF240" s="416"/>
      <c r="CG240" s="417"/>
      <c r="CH240" s="418"/>
      <c r="CI240" s="414">
        <v>0</v>
      </c>
      <c r="CJ240" s="415"/>
      <c r="CK240" s="416"/>
      <c r="CL240" s="417"/>
      <c r="CM240" s="418"/>
      <c r="CN240" s="414">
        <v>0</v>
      </c>
      <c r="CO240" s="415"/>
      <c r="CP240" s="416"/>
      <c r="CQ240" s="417"/>
      <c r="CR240" s="418"/>
      <c r="CS240" s="414">
        <v>0</v>
      </c>
      <c r="CT240" s="415"/>
      <c r="CU240" s="416"/>
      <c r="CV240" s="417"/>
      <c r="CW240" s="418"/>
      <c r="CX240" s="414">
        <v>0</v>
      </c>
      <c r="CY240" s="415"/>
      <c r="CZ240" s="416"/>
      <c r="DA240" s="417"/>
      <c r="DB240" s="418"/>
      <c r="DC240" s="414">
        <v>0</v>
      </c>
      <c r="DD240" s="415"/>
      <c r="DE240" s="416"/>
      <c r="DF240" s="417"/>
      <c r="DG240" s="418"/>
      <c r="DH240" s="414">
        <v>0</v>
      </c>
      <c r="DI240" s="415"/>
      <c r="DJ240" s="416"/>
      <c r="DK240" s="417"/>
      <c r="DL240" s="418"/>
      <c r="DM240" s="414">
        <v>0</v>
      </c>
      <c r="DN240" s="415"/>
      <c r="DO240" s="416"/>
      <c r="DP240" s="417"/>
      <c r="DQ240" s="418"/>
      <c r="DR240" s="414">
        <v>0</v>
      </c>
      <c r="DS240" s="415"/>
      <c r="DT240" s="416"/>
      <c r="DU240" s="417"/>
      <c r="DV240" s="418"/>
      <c r="DW240" s="414">
        <v>0</v>
      </c>
      <c r="DX240" s="415"/>
      <c r="DY240" s="416"/>
      <c r="DZ240" s="417"/>
      <c r="EA240" s="418"/>
      <c r="EB240" s="414">
        <v>0</v>
      </c>
      <c r="EC240" s="415"/>
      <c r="ED240" s="416"/>
      <c r="EE240" s="417"/>
      <c r="EF240" s="418"/>
      <c r="EG240" s="414">
        <v>0</v>
      </c>
      <c r="EH240" s="415"/>
      <c r="EI240" s="416"/>
      <c r="EJ240" s="417"/>
      <c r="EK240" s="418"/>
      <c r="EL240" s="414">
        <f>SUM(CD240:EG240)</f>
        <v>0</v>
      </c>
      <c r="EM240" s="415"/>
      <c r="EN240" s="416"/>
      <c r="EO240" s="301"/>
    </row>
    <row r="241" spans="4:148" ht="12.75" hidden="1" customHeight="1" x14ac:dyDescent="0.35">
      <c r="D241" s="301" t="s">
        <v>499</v>
      </c>
      <c r="E241" s="313"/>
      <c r="F241" s="337"/>
      <c r="G241" s="428">
        <v>0</v>
      </c>
      <c r="H241" s="429"/>
      <c r="I241" s="416"/>
      <c r="J241" s="417"/>
      <c r="K241" s="430"/>
      <c r="L241" s="428">
        <v>0</v>
      </c>
      <c r="M241" s="429"/>
      <c r="N241" s="416"/>
      <c r="O241" s="417"/>
      <c r="P241" s="430"/>
      <c r="Q241" s="428">
        <v>0</v>
      </c>
      <c r="R241" s="429"/>
      <c r="S241" s="416"/>
      <c r="T241" s="417"/>
      <c r="U241" s="430"/>
      <c r="V241" s="428">
        <v>0</v>
      </c>
      <c r="W241" s="429"/>
      <c r="X241" s="416"/>
      <c r="Y241" s="417"/>
      <c r="Z241" s="430"/>
      <c r="AA241" s="428">
        <v>0</v>
      </c>
      <c r="AB241" s="429"/>
      <c r="AC241" s="416"/>
      <c r="AD241" s="417"/>
      <c r="AE241" s="430"/>
      <c r="AF241" s="428">
        <v>0</v>
      </c>
      <c r="AG241" s="429"/>
      <c r="AH241" s="416"/>
      <c r="AI241" s="417"/>
      <c r="AJ241" s="430"/>
      <c r="AK241" s="428">
        <v>0</v>
      </c>
      <c r="AL241" s="429"/>
      <c r="AM241" s="416"/>
      <c r="AN241" s="417"/>
      <c r="AO241" s="430"/>
      <c r="AP241" s="428">
        <v>0</v>
      </c>
      <c r="AQ241" s="429"/>
      <c r="AR241" s="416"/>
      <c r="AS241" s="417"/>
      <c r="AT241" s="430"/>
      <c r="AU241" s="428">
        <v>0</v>
      </c>
      <c r="AV241" s="429"/>
      <c r="AW241" s="416"/>
      <c r="AX241" s="417"/>
      <c r="AY241" s="430"/>
      <c r="AZ241" s="428">
        <v>0</v>
      </c>
      <c r="BA241" s="429"/>
      <c r="BB241" s="416"/>
      <c r="BC241" s="417"/>
      <c r="BD241" s="430"/>
      <c r="BE241" s="428">
        <v>0</v>
      </c>
      <c r="BF241" s="429"/>
      <c r="BG241" s="416"/>
      <c r="BH241" s="417"/>
      <c r="BI241" s="430"/>
      <c r="BJ241" s="428">
        <v>0</v>
      </c>
      <c r="BK241" s="429"/>
      <c r="BL241" s="416"/>
      <c r="BM241" s="417"/>
      <c r="BN241" s="430"/>
      <c r="BO241" s="428">
        <v>0</v>
      </c>
      <c r="BP241" s="429"/>
      <c r="BQ241" s="416"/>
      <c r="BR241" s="417"/>
      <c r="BS241" s="430"/>
      <c r="BT241" s="428">
        <f>SUM(L241:BO241)</f>
        <v>0</v>
      </c>
      <c r="BU241" s="429"/>
      <c r="BV241" s="416"/>
      <c r="BW241" s="417"/>
      <c r="BX241" s="430"/>
      <c r="BY241" s="428">
        <v>0</v>
      </c>
      <c r="BZ241" s="429"/>
      <c r="CA241" s="416"/>
      <c r="CB241" s="417"/>
      <c r="CC241" s="430"/>
      <c r="CD241" s="428">
        <v>0</v>
      </c>
      <c r="CE241" s="429"/>
      <c r="CF241" s="416"/>
      <c r="CG241" s="417"/>
      <c r="CH241" s="430"/>
      <c r="CI241" s="428">
        <v>0</v>
      </c>
      <c r="CJ241" s="429"/>
      <c r="CK241" s="416"/>
      <c r="CL241" s="417"/>
      <c r="CM241" s="430"/>
      <c r="CN241" s="428">
        <v>0</v>
      </c>
      <c r="CO241" s="429"/>
      <c r="CP241" s="416"/>
      <c r="CQ241" s="417"/>
      <c r="CR241" s="430"/>
      <c r="CS241" s="428">
        <v>0</v>
      </c>
      <c r="CT241" s="429"/>
      <c r="CU241" s="416"/>
      <c r="CV241" s="417"/>
      <c r="CW241" s="430"/>
      <c r="CX241" s="428">
        <v>0</v>
      </c>
      <c r="CY241" s="429"/>
      <c r="CZ241" s="416"/>
      <c r="DA241" s="417"/>
      <c r="DB241" s="430"/>
      <c r="DC241" s="428">
        <v>0</v>
      </c>
      <c r="DD241" s="429"/>
      <c r="DE241" s="416"/>
      <c r="DF241" s="417"/>
      <c r="DG241" s="430"/>
      <c r="DH241" s="428">
        <v>0</v>
      </c>
      <c r="DI241" s="429"/>
      <c r="DJ241" s="416"/>
      <c r="DK241" s="417"/>
      <c r="DL241" s="430"/>
      <c r="DM241" s="428">
        <v>0</v>
      </c>
      <c r="DN241" s="429"/>
      <c r="DO241" s="416"/>
      <c r="DP241" s="417"/>
      <c r="DQ241" s="430"/>
      <c r="DR241" s="428">
        <v>0</v>
      </c>
      <c r="DS241" s="429"/>
      <c r="DT241" s="416"/>
      <c r="DU241" s="417"/>
      <c r="DV241" s="430"/>
      <c r="DW241" s="428">
        <v>0</v>
      </c>
      <c r="DX241" s="429"/>
      <c r="DY241" s="416"/>
      <c r="DZ241" s="417"/>
      <c r="EA241" s="430"/>
      <c r="EB241" s="428">
        <v>0</v>
      </c>
      <c r="EC241" s="429"/>
      <c r="ED241" s="416"/>
      <c r="EE241" s="417"/>
      <c r="EF241" s="430"/>
      <c r="EG241" s="428">
        <v>0</v>
      </c>
      <c r="EH241" s="429"/>
      <c r="EI241" s="416"/>
      <c r="EJ241" s="417"/>
      <c r="EK241" s="430"/>
      <c r="EL241" s="428">
        <f>SUM(CD241:EG241)</f>
        <v>0</v>
      </c>
      <c r="EM241" s="429"/>
      <c r="EN241" s="416"/>
      <c r="EO241" s="301"/>
    </row>
    <row r="242" spans="4:148" hidden="1" x14ac:dyDescent="0.35">
      <c r="D242" s="301"/>
      <c r="E242" s="313"/>
      <c r="G242" s="416"/>
      <c r="H242" s="416"/>
      <c r="I242" s="416"/>
      <c r="J242" s="417"/>
      <c r="K242" s="416"/>
      <c r="L242" s="416"/>
      <c r="M242" s="416"/>
      <c r="N242" s="416"/>
      <c r="O242" s="417"/>
      <c r="P242" s="416"/>
      <c r="Q242" s="416"/>
      <c r="R242" s="416"/>
      <c r="S242" s="416"/>
      <c r="T242" s="417"/>
      <c r="U242" s="416"/>
      <c r="V242" s="416"/>
      <c r="W242" s="416"/>
      <c r="X242" s="416"/>
      <c r="Y242" s="417"/>
      <c r="Z242" s="416"/>
      <c r="AA242" s="416"/>
      <c r="AB242" s="416"/>
      <c r="AC242" s="416"/>
      <c r="AD242" s="417"/>
      <c r="AE242" s="416"/>
      <c r="AF242" s="416"/>
      <c r="AG242" s="416"/>
      <c r="AH242" s="416"/>
      <c r="AI242" s="417"/>
      <c r="AJ242" s="416"/>
      <c r="AK242" s="416"/>
      <c r="AL242" s="416"/>
      <c r="AM242" s="416"/>
      <c r="AN242" s="417"/>
      <c r="AO242" s="416"/>
      <c r="AP242" s="416"/>
      <c r="AQ242" s="416"/>
      <c r="AR242" s="416"/>
      <c r="AS242" s="417"/>
      <c r="AT242" s="416"/>
      <c r="AU242" s="416"/>
      <c r="AV242" s="416"/>
      <c r="AW242" s="416"/>
      <c r="AX242" s="417"/>
      <c r="AY242" s="416"/>
      <c r="AZ242" s="416"/>
      <c r="BA242" s="416"/>
      <c r="BB242" s="416"/>
      <c r="BC242" s="417"/>
      <c r="BD242" s="416"/>
      <c r="BE242" s="416"/>
      <c r="BF242" s="416"/>
      <c r="BG242" s="416"/>
      <c r="BH242" s="417"/>
      <c r="BI242" s="416"/>
      <c r="BJ242" s="416"/>
      <c r="BK242" s="416"/>
      <c r="BL242" s="416"/>
      <c r="BM242" s="417"/>
      <c r="BN242" s="416"/>
      <c r="BO242" s="416"/>
      <c r="BP242" s="416"/>
      <c r="BQ242" s="416"/>
      <c r="BR242" s="417"/>
      <c r="BS242" s="416"/>
      <c r="BT242" s="416"/>
      <c r="BU242" s="416"/>
      <c r="BV242" s="416"/>
      <c r="BW242" s="417"/>
      <c r="BX242" s="416"/>
      <c r="BY242" s="416"/>
      <c r="BZ242" s="416"/>
      <c r="CA242" s="416"/>
      <c r="CB242" s="417"/>
      <c r="CC242" s="416"/>
      <c r="CD242" s="416"/>
      <c r="CE242" s="416"/>
      <c r="CF242" s="416"/>
      <c r="CG242" s="417"/>
      <c r="CH242" s="416"/>
      <c r="CI242" s="416"/>
      <c r="CJ242" s="416"/>
      <c r="CK242" s="416"/>
      <c r="CL242" s="417"/>
      <c r="CM242" s="416"/>
      <c r="CN242" s="416"/>
      <c r="CO242" s="416"/>
      <c r="CP242" s="416"/>
      <c r="CQ242" s="417"/>
      <c r="CR242" s="416"/>
      <c r="CS242" s="416"/>
      <c r="CT242" s="416"/>
      <c r="CU242" s="416"/>
      <c r="CV242" s="417"/>
      <c r="CW242" s="416"/>
      <c r="CX242" s="416"/>
      <c r="CY242" s="416"/>
      <c r="CZ242" s="416"/>
      <c r="DA242" s="417"/>
      <c r="DB242" s="416"/>
      <c r="DC242" s="416"/>
      <c r="DD242" s="416"/>
      <c r="DE242" s="416"/>
      <c r="DF242" s="417"/>
      <c r="DG242" s="416"/>
      <c r="DH242" s="416"/>
      <c r="DI242" s="416"/>
      <c r="DJ242" s="416"/>
      <c r="DK242" s="417"/>
      <c r="DL242" s="416"/>
      <c r="DM242" s="416"/>
      <c r="DN242" s="416"/>
      <c r="DO242" s="416"/>
      <c r="DP242" s="417"/>
      <c r="DQ242" s="416"/>
      <c r="DR242" s="416"/>
      <c r="DS242" s="416"/>
      <c r="DT242" s="416"/>
      <c r="DU242" s="417"/>
      <c r="DV242" s="416"/>
      <c r="DW242" s="416"/>
      <c r="DX242" s="416"/>
      <c r="DY242" s="416"/>
      <c r="DZ242" s="417"/>
      <c r="EA242" s="416"/>
      <c r="EB242" s="416"/>
      <c r="EC242" s="416"/>
      <c r="ED242" s="416"/>
      <c r="EE242" s="417"/>
      <c r="EF242" s="416"/>
      <c r="EG242" s="416"/>
      <c r="EH242" s="416"/>
      <c r="EI242" s="416"/>
      <c r="EJ242" s="417"/>
      <c r="EK242" s="416"/>
      <c r="EL242" s="416"/>
      <c r="EM242" s="416"/>
      <c r="EN242" s="416"/>
      <c r="EO242" s="301"/>
    </row>
    <row r="243" spans="4:148" s="290" customFormat="1" hidden="1" x14ac:dyDescent="0.35">
      <c r="D243" s="314" t="s">
        <v>512</v>
      </c>
      <c r="E243" s="316"/>
      <c r="G243" s="412">
        <v>0</v>
      </c>
      <c r="H243" s="412"/>
      <c r="I243" s="412"/>
      <c r="J243" s="413"/>
      <c r="K243" s="412"/>
      <c r="L243" s="412">
        <f>SUM(L244:L245)</f>
        <v>0</v>
      </c>
      <c r="M243" s="412"/>
      <c r="N243" s="412"/>
      <c r="O243" s="413"/>
      <c r="P243" s="412"/>
      <c r="Q243" s="412">
        <f>SUM(Q244:Q245)</f>
        <v>0</v>
      </c>
      <c r="R243" s="412"/>
      <c r="S243" s="412"/>
      <c r="T243" s="413"/>
      <c r="U243" s="412"/>
      <c r="V243" s="412">
        <f>SUM(V244:V245)</f>
        <v>0</v>
      </c>
      <c r="W243" s="412"/>
      <c r="X243" s="412"/>
      <c r="Y243" s="413"/>
      <c r="Z243" s="412"/>
      <c r="AA243" s="412">
        <f>SUM(AA244:AA245)</f>
        <v>0</v>
      </c>
      <c r="AB243" s="412"/>
      <c r="AC243" s="412"/>
      <c r="AD243" s="413"/>
      <c r="AE243" s="412"/>
      <c r="AF243" s="412">
        <f>SUM(AF244:AF245)</f>
        <v>0</v>
      </c>
      <c r="AG243" s="412"/>
      <c r="AH243" s="412"/>
      <c r="AI243" s="413"/>
      <c r="AJ243" s="412"/>
      <c r="AK243" s="412">
        <f>SUM(AK244:AK245)</f>
        <v>0</v>
      </c>
      <c r="AL243" s="412"/>
      <c r="AM243" s="412"/>
      <c r="AN243" s="413"/>
      <c r="AO243" s="412"/>
      <c r="AP243" s="412">
        <f>SUM(AP244:AP245)</f>
        <v>0</v>
      </c>
      <c r="AQ243" s="412"/>
      <c r="AR243" s="412"/>
      <c r="AS243" s="413"/>
      <c r="AT243" s="412"/>
      <c r="AU243" s="412">
        <f>SUM(AU244:AU245)</f>
        <v>0</v>
      </c>
      <c r="AV243" s="412"/>
      <c r="AW243" s="412"/>
      <c r="AX243" s="413"/>
      <c r="AY243" s="412"/>
      <c r="AZ243" s="412">
        <f>SUM(AZ244:AZ245)</f>
        <v>0</v>
      </c>
      <c r="BA243" s="412"/>
      <c r="BB243" s="412"/>
      <c r="BC243" s="413"/>
      <c r="BD243" s="412"/>
      <c r="BE243" s="412">
        <f>SUM(BE244:BE245)</f>
        <v>0</v>
      </c>
      <c r="BF243" s="412"/>
      <c r="BG243" s="412"/>
      <c r="BH243" s="413"/>
      <c r="BI243" s="412"/>
      <c r="BJ243" s="412">
        <f>SUM(BJ244:BJ245)</f>
        <v>0</v>
      </c>
      <c r="BK243" s="412"/>
      <c r="BL243" s="412"/>
      <c r="BM243" s="413"/>
      <c r="BN243" s="412"/>
      <c r="BO243" s="412">
        <f>SUM(BO244:BO245)</f>
        <v>0</v>
      </c>
      <c r="BP243" s="412"/>
      <c r="BQ243" s="412"/>
      <c r="BR243" s="413"/>
      <c r="BS243" s="412"/>
      <c r="BT243" s="412">
        <f>SUM(BT244:BT245)</f>
        <v>0</v>
      </c>
      <c r="BU243" s="412"/>
      <c r="BV243" s="412"/>
      <c r="BW243" s="413"/>
      <c r="BX243" s="412"/>
      <c r="BY243" s="412">
        <v>0</v>
      </c>
      <c r="BZ243" s="412"/>
      <c r="CA243" s="412"/>
      <c r="CB243" s="413"/>
      <c r="CC243" s="412"/>
      <c r="CD243" s="412">
        <f>SUM(CD244:CD245)</f>
        <v>0</v>
      </c>
      <c r="CE243" s="412"/>
      <c r="CF243" s="412"/>
      <c r="CG243" s="413"/>
      <c r="CH243" s="412"/>
      <c r="CI243" s="412">
        <f>SUM(CI244:CI245)</f>
        <v>0</v>
      </c>
      <c r="CJ243" s="412"/>
      <c r="CK243" s="412"/>
      <c r="CL243" s="413"/>
      <c r="CM243" s="412"/>
      <c r="CN243" s="412">
        <f>SUM(CN244:CN245)</f>
        <v>0</v>
      </c>
      <c r="CO243" s="412"/>
      <c r="CP243" s="412"/>
      <c r="CQ243" s="413"/>
      <c r="CR243" s="412"/>
      <c r="CS243" s="412">
        <f>SUM(CS244:CS245)</f>
        <v>0</v>
      </c>
      <c r="CT243" s="412"/>
      <c r="CU243" s="412"/>
      <c r="CV243" s="413"/>
      <c r="CW243" s="412"/>
      <c r="CX243" s="412">
        <f>SUM(CX244:CX245)</f>
        <v>0</v>
      </c>
      <c r="CY243" s="412"/>
      <c r="CZ243" s="412"/>
      <c r="DA243" s="413"/>
      <c r="DB243" s="412"/>
      <c r="DC243" s="412">
        <f>SUM(DC244:DC245)</f>
        <v>0</v>
      </c>
      <c r="DD243" s="412"/>
      <c r="DE243" s="412"/>
      <c r="DF243" s="413"/>
      <c r="DG243" s="412"/>
      <c r="DH243" s="412">
        <f>SUM(DH244:DH245)</f>
        <v>0</v>
      </c>
      <c r="DI243" s="412"/>
      <c r="DJ243" s="412"/>
      <c r="DK243" s="413"/>
      <c r="DL243" s="412"/>
      <c r="DM243" s="412">
        <f>SUM(DM244:DM245)</f>
        <v>0</v>
      </c>
      <c r="DN243" s="412"/>
      <c r="DO243" s="412"/>
      <c r="DP243" s="413"/>
      <c r="DQ243" s="412"/>
      <c r="DR243" s="412">
        <f>SUM(DR244:DR245)</f>
        <v>0</v>
      </c>
      <c r="DS243" s="412"/>
      <c r="DT243" s="412"/>
      <c r="DU243" s="413"/>
      <c r="DV243" s="412"/>
      <c r="DW243" s="412">
        <f>SUM(DW244:DW245)</f>
        <v>0</v>
      </c>
      <c r="DX243" s="412"/>
      <c r="DY243" s="412"/>
      <c r="DZ243" s="413"/>
      <c r="EA243" s="412"/>
      <c r="EB243" s="412">
        <f>SUM(EB244:EB245)</f>
        <v>0</v>
      </c>
      <c r="EC243" s="412"/>
      <c r="ED243" s="412"/>
      <c r="EE243" s="413"/>
      <c r="EF243" s="412"/>
      <c r="EG243" s="412">
        <f>SUM(EG244:EG245)</f>
        <v>0</v>
      </c>
      <c r="EH243" s="412"/>
      <c r="EI243" s="412"/>
      <c r="EJ243" s="413"/>
      <c r="EK243" s="412"/>
      <c r="EL243" s="412">
        <f>SUM(EL244:EL245)</f>
        <v>0</v>
      </c>
      <c r="EM243" s="412"/>
      <c r="EN243" s="412"/>
      <c r="EO243" s="314"/>
      <c r="EQ243" s="289"/>
      <c r="ER243" s="289"/>
    </row>
    <row r="244" spans="4:148" hidden="1" x14ac:dyDescent="0.35">
      <c r="D244" s="301" t="s">
        <v>498</v>
      </c>
      <c r="E244" s="313"/>
      <c r="F244" s="320"/>
      <c r="G244" s="414">
        <v>0</v>
      </c>
      <c r="H244" s="415"/>
      <c r="I244" s="416"/>
      <c r="J244" s="417"/>
      <c r="K244" s="418"/>
      <c r="L244" s="414">
        <f>L248+L252+L256+L260</f>
        <v>0</v>
      </c>
      <c r="M244" s="415"/>
      <c r="N244" s="416"/>
      <c r="O244" s="417"/>
      <c r="P244" s="418"/>
      <c r="Q244" s="414">
        <f>Q248+Q252+Q256+Q260</f>
        <v>0</v>
      </c>
      <c r="R244" s="415"/>
      <c r="S244" s="416"/>
      <c r="T244" s="417"/>
      <c r="U244" s="418"/>
      <c r="V244" s="414">
        <f>V248+V252+V256+V260</f>
        <v>0</v>
      </c>
      <c r="W244" s="415"/>
      <c r="X244" s="416"/>
      <c r="Y244" s="417"/>
      <c r="Z244" s="418"/>
      <c r="AA244" s="414">
        <f>AA248+AA252+AA256+AA260</f>
        <v>0</v>
      </c>
      <c r="AB244" s="415"/>
      <c r="AC244" s="416"/>
      <c r="AD244" s="417"/>
      <c r="AE244" s="418"/>
      <c r="AF244" s="414">
        <f>AF248+AF252+AF256+AF260</f>
        <v>0</v>
      </c>
      <c r="AG244" s="415"/>
      <c r="AH244" s="416"/>
      <c r="AI244" s="417"/>
      <c r="AJ244" s="418"/>
      <c r="AK244" s="414">
        <f>AK248+AK252+AK256+AK260</f>
        <v>0</v>
      </c>
      <c r="AL244" s="415"/>
      <c r="AM244" s="416"/>
      <c r="AN244" s="417"/>
      <c r="AO244" s="418"/>
      <c r="AP244" s="414">
        <f>AP248+AP252+AP256+AP260</f>
        <v>0</v>
      </c>
      <c r="AQ244" s="415"/>
      <c r="AR244" s="416"/>
      <c r="AS244" s="417"/>
      <c r="AT244" s="418"/>
      <c r="AU244" s="414">
        <f>AU248+AU252+AU256+AU260</f>
        <v>0</v>
      </c>
      <c r="AV244" s="415"/>
      <c r="AW244" s="416"/>
      <c r="AX244" s="417"/>
      <c r="AY244" s="418"/>
      <c r="AZ244" s="414">
        <f>AZ248+AZ252+AZ256+AZ260</f>
        <v>0</v>
      </c>
      <c r="BA244" s="415"/>
      <c r="BB244" s="416"/>
      <c r="BC244" s="417"/>
      <c r="BD244" s="418"/>
      <c r="BE244" s="414">
        <f>BE248+BE252+BE256+BE260</f>
        <v>0</v>
      </c>
      <c r="BF244" s="415"/>
      <c r="BG244" s="416"/>
      <c r="BH244" s="417"/>
      <c r="BI244" s="418"/>
      <c r="BJ244" s="414">
        <f>BJ248+BJ252+BJ256+BJ260</f>
        <v>0</v>
      </c>
      <c r="BK244" s="415"/>
      <c r="BL244" s="416"/>
      <c r="BM244" s="417"/>
      <c r="BN244" s="418"/>
      <c r="BO244" s="414">
        <f>BO248+BO252+BO256+BO260</f>
        <v>0</v>
      </c>
      <c r="BP244" s="415"/>
      <c r="BQ244" s="416"/>
      <c r="BR244" s="417"/>
      <c r="BS244" s="418"/>
      <c r="BT244" s="414">
        <f>BT248+BT252+BT256+BT260</f>
        <v>0</v>
      </c>
      <c r="BU244" s="415"/>
      <c r="BV244" s="416"/>
      <c r="BW244" s="417"/>
      <c r="BX244" s="418"/>
      <c r="BY244" s="414">
        <v>0</v>
      </c>
      <c r="BZ244" s="415"/>
      <c r="CA244" s="416"/>
      <c r="CB244" s="417"/>
      <c r="CC244" s="418"/>
      <c r="CD244" s="414">
        <f>CD248+CD252+CD256+CD260</f>
        <v>0</v>
      </c>
      <c r="CE244" s="415"/>
      <c r="CF244" s="416"/>
      <c r="CG244" s="417"/>
      <c r="CH244" s="418"/>
      <c r="CI244" s="414">
        <f>CI248+CI252+CI256+CI260</f>
        <v>0</v>
      </c>
      <c r="CJ244" s="415"/>
      <c r="CK244" s="416"/>
      <c r="CL244" s="417"/>
      <c r="CM244" s="418"/>
      <c r="CN244" s="414">
        <f>CN248+CN252+CN256+CN260</f>
        <v>0</v>
      </c>
      <c r="CO244" s="415"/>
      <c r="CP244" s="416"/>
      <c r="CQ244" s="417"/>
      <c r="CR244" s="418"/>
      <c r="CS244" s="414">
        <f>CS248+CS252+CS256+CS260</f>
        <v>0</v>
      </c>
      <c r="CT244" s="415"/>
      <c r="CU244" s="416"/>
      <c r="CV244" s="417"/>
      <c r="CW244" s="418"/>
      <c r="CX244" s="414">
        <f>CX248+CX252+CX256+CX260</f>
        <v>0</v>
      </c>
      <c r="CY244" s="415"/>
      <c r="CZ244" s="416"/>
      <c r="DA244" s="417"/>
      <c r="DB244" s="418"/>
      <c r="DC244" s="414">
        <f>DC248+DC252+DC256+DC260</f>
        <v>0</v>
      </c>
      <c r="DD244" s="415"/>
      <c r="DE244" s="416"/>
      <c r="DF244" s="417"/>
      <c r="DG244" s="418"/>
      <c r="DH244" s="414">
        <f>DH248+DH252+DH256+DH260</f>
        <v>0</v>
      </c>
      <c r="DI244" s="415"/>
      <c r="DJ244" s="416"/>
      <c r="DK244" s="417"/>
      <c r="DL244" s="418"/>
      <c r="DM244" s="414">
        <f>DM248+DM252+DM256+DM260</f>
        <v>0</v>
      </c>
      <c r="DN244" s="415"/>
      <c r="DO244" s="416"/>
      <c r="DP244" s="417"/>
      <c r="DQ244" s="418"/>
      <c r="DR244" s="414">
        <f>DR248+DR252+DR256+DR260</f>
        <v>0</v>
      </c>
      <c r="DS244" s="415"/>
      <c r="DT244" s="416"/>
      <c r="DU244" s="417"/>
      <c r="DV244" s="418"/>
      <c r="DW244" s="414">
        <f>DW248+DW252+DW256+DW260</f>
        <v>0</v>
      </c>
      <c r="DX244" s="415"/>
      <c r="DY244" s="416"/>
      <c r="DZ244" s="417"/>
      <c r="EA244" s="418"/>
      <c r="EB244" s="414">
        <f>EB248+EB252+EB256+EB260</f>
        <v>0</v>
      </c>
      <c r="EC244" s="415"/>
      <c r="ED244" s="416"/>
      <c r="EE244" s="417"/>
      <c r="EF244" s="418"/>
      <c r="EG244" s="414">
        <f>EG248+EG252+EG256+EG260</f>
        <v>0</v>
      </c>
      <c r="EH244" s="415"/>
      <c r="EI244" s="416"/>
      <c r="EJ244" s="417"/>
      <c r="EK244" s="418"/>
      <c r="EL244" s="414">
        <f>EL248+EL252+EL256+EL260</f>
        <v>0</v>
      </c>
      <c r="EM244" s="415"/>
      <c r="EN244" s="416"/>
      <c r="EO244" s="301"/>
    </row>
    <row r="245" spans="4:148" hidden="1" x14ac:dyDescent="0.35">
      <c r="D245" s="301" t="s">
        <v>499</v>
      </c>
      <c r="E245" s="313"/>
      <c r="F245" s="337"/>
      <c r="G245" s="428">
        <v>0</v>
      </c>
      <c r="H245" s="429"/>
      <c r="I245" s="416"/>
      <c r="J245" s="417"/>
      <c r="K245" s="430"/>
      <c r="L245" s="428">
        <f>L249+L253+L257+L261</f>
        <v>0</v>
      </c>
      <c r="M245" s="429"/>
      <c r="N245" s="416"/>
      <c r="O245" s="417"/>
      <c r="P245" s="430"/>
      <c r="Q245" s="428">
        <f>Q249+Q253+Q257+Q261</f>
        <v>0</v>
      </c>
      <c r="R245" s="429"/>
      <c r="S245" s="416"/>
      <c r="T245" s="417"/>
      <c r="U245" s="430"/>
      <c r="V245" s="428">
        <f>V249+V253+V257+V261</f>
        <v>0</v>
      </c>
      <c r="W245" s="429"/>
      <c r="X245" s="416"/>
      <c r="Y245" s="417"/>
      <c r="Z245" s="430"/>
      <c r="AA245" s="428">
        <f>AA249+AA253+AA257+AA261</f>
        <v>0</v>
      </c>
      <c r="AB245" s="429"/>
      <c r="AC245" s="416"/>
      <c r="AD245" s="417"/>
      <c r="AE245" s="430"/>
      <c r="AF245" s="428">
        <f>AF249+AF253+AF257+AF261</f>
        <v>0</v>
      </c>
      <c r="AG245" s="429"/>
      <c r="AH245" s="416"/>
      <c r="AI245" s="417"/>
      <c r="AJ245" s="430"/>
      <c r="AK245" s="428">
        <f>AK249+AK253+AK257+AK261</f>
        <v>0</v>
      </c>
      <c r="AL245" s="429"/>
      <c r="AM245" s="416"/>
      <c r="AN245" s="417"/>
      <c r="AO245" s="430"/>
      <c r="AP245" s="428">
        <f>AP249+AP253+AP257+AP261</f>
        <v>0</v>
      </c>
      <c r="AQ245" s="429"/>
      <c r="AR245" s="416"/>
      <c r="AS245" s="417"/>
      <c r="AT245" s="430"/>
      <c r="AU245" s="428">
        <f>AU249+AU253+AU257+AU261</f>
        <v>0</v>
      </c>
      <c r="AV245" s="429"/>
      <c r="AW245" s="416"/>
      <c r="AX245" s="417"/>
      <c r="AY245" s="430"/>
      <c r="AZ245" s="428">
        <f>AZ249+AZ253+AZ257+AZ261</f>
        <v>0</v>
      </c>
      <c r="BA245" s="429"/>
      <c r="BB245" s="416"/>
      <c r="BC245" s="417"/>
      <c r="BD245" s="430"/>
      <c r="BE245" s="428">
        <f>BE249+BE253+BE257+BE261</f>
        <v>0</v>
      </c>
      <c r="BF245" s="429"/>
      <c r="BG245" s="416"/>
      <c r="BH245" s="417"/>
      <c r="BI245" s="430"/>
      <c r="BJ245" s="428">
        <f>BJ249+BJ253+BJ257+BJ261</f>
        <v>0</v>
      </c>
      <c r="BK245" s="429"/>
      <c r="BL245" s="416"/>
      <c r="BM245" s="417"/>
      <c r="BN245" s="430"/>
      <c r="BO245" s="428">
        <f>BO249+BO253+BO257+BO261</f>
        <v>0</v>
      </c>
      <c r="BP245" s="429"/>
      <c r="BQ245" s="416"/>
      <c r="BR245" s="417"/>
      <c r="BS245" s="430"/>
      <c r="BT245" s="428">
        <f>BT249+BT253+BT257+BT261</f>
        <v>0</v>
      </c>
      <c r="BU245" s="429"/>
      <c r="BV245" s="416"/>
      <c r="BW245" s="417"/>
      <c r="BX245" s="430"/>
      <c r="BY245" s="428">
        <v>0</v>
      </c>
      <c r="BZ245" s="429"/>
      <c r="CA245" s="416"/>
      <c r="CB245" s="417"/>
      <c r="CC245" s="430"/>
      <c r="CD245" s="428">
        <f>CD249+CD253+CD257+CD261</f>
        <v>0</v>
      </c>
      <c r="CE245" s="429"/>
      <c r="CF245" s="416"/>
      <c r="CG245" s="417"/>
      <c r="CH245" s="430"/>
      <c r="CI245" s="428">
        <f>CI249+CI253+CI257+CI261</f>
        <v>0</v>
      </c>
      <c r="CJ245" s="429"/>
      <c r="CK245" s="416"/>
      <c r="CL245" s="417"/>
      <c r="CM245" s="430"/>
      <c r="CN245" s="428">
        <f>CN249+CN253+CN257+CN261</f>
        <v>0</v>
      </c>
      <c r="CO245" s="429"/>
      <c r="CP245" s="416"/>
      <c r="CQ245" s="417"/>
      <c r="CR245" s="430"/>
      <c r="CS245" s="428">
        <f>CS249+CS253+CS257+CS261</f>
        <v>0</v>
      </c>
      <c r="CT245" s="429"/>
      <c r="CU245" s="416"/>
      <c r="CV245" s="417"/>
      <c r="CW245" s="430"/>
      <c r="CX245" s="428">
        <f>CX249+CX253+CX257+CX261</f>
        <v>0</v>
      </c>
      <c r="CY245" s="429"/>
      <c r="CZ245" s="416"/>
      <c r="DA245" s="417"/>
      <c r="DB245" s="430"/>
      <c r="DC245" s="428">
        <f>DC249+DC253+DC257+DC261</f>
        <v>0</v>
      </c>
      <c r="DD245" s="429"/>
      <c r="DE245" s="416"/>
      <c r="DF245" s="417"/>
      <c r="DG245" s="430"/>
      <c r="DH245" s="428">
        <f>DH249+DH253+DH257+DH261</f>
        <v>0</v>
      </c>
      <c r="DI245" s="429"/>
      <c r="DJ245" s="416"/>
      <c r="DK245" s="417"/>
      <c r="DL245" s="430"/>
      <c r="DM245" s="428">
        <f>DM249+DM253+DM257+DM261</f>
        <v>0</v>
      </c>
      <c r="DN245" s="429"/>
      <c r="DO245" s="416"/>
      <c r="DP245" s="417"/>
      <c r="DQ245" s="430"/>
      <c r="DR245" s="428">
        <f>DR249+DR253+DR257+DR261</f>
        <v>0</v>
      </c>
      <c r="DS245" s="429"/>
      <c r="DT245" s="416"/>
      <c r="DU245" s="417"/>
      <c r="DV245" s="430"/>
      <c r="DW245" s="428">
        <f>DW249+DW253+DW257+DW261</f>
        <v>0</v>
      </c>
      <c r="DX245" s="429"/>
      <c r="DY245" s="416"/>
      <c r="DZ245" s="417"/>
      <c r="EA245" s="430"/>
      <c r="EB245" s="428">
        <f>EB249+EB253+EB257+EB261</f>
        <v>0</v>
      </c>
      <c r="EC245" s="429"/>
      <c r="ED245" s="416"/>
      <c r="EE245" s="417"/>
      <c r="EF245" s="430"/>
      <c r="EG245" s="428">
        <f>EG249+EG253+EG257+EG261</f>
        <v>0</v>
      </c>
      <c r="EH245" s="429"/>
      <c r="EI245" s="416"/>
      <c r="EJ245" s="417"/>
      <c r="EK245" s="430"/>
      <c r="EL245" s="428">
        <f>EL249+EL253+EL257+EL261</f>
        <v>0</v>
      </c>
      <c r="EM245" s="429"/>
      <c r="EN245" s="416"/>
      <c r="EO245" s="301"/>
    </row>
    <row r="246" spans="4:148" hidden="1" x14ac:dyDescent="0.35">
      <c r="D246" s="301"/>
      <c r="E246" s="313"/>
      <c r="G246" s="416"/>
      <c r="H246" s="416"/>
      <c r="I246" s="416"/>
      <c r="J246" s="417"/>
      <c r="K246" s="416"/>
      <c r="L246" s="416"/>
      <c r="M246" s="416"/>
      <c r="N246" s="416"/>
      <c r="O246" s="417"/>
      <c r="P246" s="416"/>
      <c r="Q246" s="416"/>
      <c r="R246" s="416"/>
      <c r="S246" s="416"/>
      <c r="T246" s="417"/>
      <c r="U246" s="416"/>
      <c r="V246" s="416"/>
      <c r="W246" s="416"/>
      <c r="X246" s="416"/>
      <c r="Y246" s="417"/>
      <c r="Z246" s="416"/>
      <c r="AA246" s="416"/>
      <c r="AB246" s="416"/>
      <c r="AC246" s="416"/>
      <c r="AD246" s="417"/>
      <c r="AE246" s="416"/>
      <c r="AF246" s="416"/>
      <c r="AG246" s="416"/>
      <c r="AH246" s="416"/>
      <c r="AI246" s="417"/>
      <c r="AJ246" s="416"/>
      <c r="AK246" s="416"/>
      <c r="AL246" s="416"/>
      <c r="AM246" s="416"/>
      <c r="AN246" s="417"/>
      <c r="AO246" s="416"/>
      <c r="AP246" s="416"/>
      <c r="AQ246" s="416"/>
      <c r="AR246" s="416"/>
      <c r="AS246" s="417"/>
      <c r="AT246" s="416"/>
      <c r="AU246" s="416"/>
      <c r="AV246" s="416"/>
      <c r="AW246" s="416"/>
      <c r="AX246" s="417"/>
      <c r="AY246" s="416"/>
      <c r="AZ246" s="416"/>
      <c r="BA246" s="416"/>
      <c r="BB246" s="416"/>
      <c r="BC246" s="417"/>
      <c r="BD246" s="416"/>
      <c r="BE246" s="416"/>
      <c r="BF246" s="416"/>
      <c r="BG246" s="416"/>
      <c r="BH246" s="417"/>
      <c r="BI246" s="416"/>
      <c r="BJ246" s="416"/>
      <c r="BK246" s="416"/>
      <c r="BL246" s="416"/>
      <c r="BM246" s="417"/>
      <c r="BN246" s="416"/>
      <c r="BO246" s="416"/>
      <c r="BP246" s="416"/>
      <c r="BQ246" s="416"/>
      <c r="BR246" s="417"/>
      <c r="BS246" s="416"/>
      <c r="BT246" s="416"/>
      <c r="BU246" s="416"/>
      <c r="BV246" s="416"/>
      <c r="BW246" s="417"/>
      <c r="BX246" s="416"/>
      <c r="BY246" s="416"/>
      <c r="BZ246" s="416"/>
      <c r="CA246" s="416"/>
      <c r="CB246" s="417"/>
      <c r="CC246" s="416"/>
      <c r="CD246" s="416"/>
      <c r="CE246" s="416"/>
      <c r="CF246" s="416"/>
      <c r="CG246" s="417"/>
      <c r="CH246" s="416"/>
      <c r="CI246" s="416"/>
      <c r="CJ246" s="416"/>
      <c r="CK246" s="416"/>
      <c r="CL246" s="417"/>
      <c r="CM246" s="416"/>
      <c r="CN246" s="416"/>
      <c r="CO246" s="416"/>
      <c r="CP246" s="416"/>
      <c r="CQ246" s="417"/>
      <c r="CR246" s="416"/>
      <c r="CS246" s="416"/>
      <c r="CT246" s="416"/>
      <c r="CU246" s="416"/>
      <c r="CV246" s="417"/>
      <c r="CW246" s="416"/>
      <c r="CX246" s="416"/>
      <c r="CY246" s="416"/>
      <c r="CZ246" s="416"/>
      <c r="DA246" s="417"/>
      <c r="DB246" s="416"/>
      <c r="DC246" s="416"/>
      <c r="DD246" s="416"/>
      <c r="DE246" s="416"/>
      <c r="DF246" s="417"/>
      <c r="DG246" s="416"/>
      <c r="DH246" s="416"/>
      <c r="DI246" s="416"/>
      <c r="DJ246" s="416"/>
      <c r="DK246" s="417"/>
      <c r="DL246" s="416"/>
      <c r="DM246" s="416"/>
      <c r="DN246" s="416"/>
      <c r="DO246" s="416"/>
      <c r="DP246" s="417"/>
      <c r="DQ246" s="416"/>
      <c r="DR246" s="416"/>
      <c r="DS246" s="416"/>
      <c r="DT246" s="416"/>
      <c r="DU246" s="417"/>
      <c r="DV246" s="416"/>
      <c r="DW246" s="416"/>
      <c r="DX246" s="416"/>
      <c r="DY246" s="416"/>
      <c r="DZ246" s="417"/>
      <c r="EA246" s="416"/>
      <c r="EB246" s="416"/>
      <c r="EC246" s="416"/>
      <c r="ED246" s="416"/>
      <c r="EE246" s="417"/>
      <c r="EF246" s="416"/>
      <c r="EG246" s="416"/>
      <c r="EH246" s="416"/>
      <c r="EI246" s="416"/>
      <c r="EJ246" s="417"/>
      <c r="EK246" s="416"/>
      <c r="EL246" s="416"/>
      <c r="EM246" s="416"/>
      <c r="EN246" s="416"/>
      <c r="EO246" s="301"/>
    </row>
    <row r="247" spans="4:148" hidden="1" x14ac:dyDescent="0.35">
      <c r="D247" s="301" t="s">
        <v>513</v>
      </c>
      <c r="E247" s="313"/>
      <c r="G247" s="416">
        <v>0</v>
      </c>
      <c r="H247" s="416"/>
      <c r="I247" s="416"/>
      <c r="J247" s="417"/>
      <c r="K247" s="416"/>
      <c r="L247" s="416">
        <f>SUM(L248:L249)</f>
        <v>0</v>
      </c>
      <c r="M247" s="416"/>
      <c r="N247" s="416"/>
      <c r="O247" s="417"/>
      <c r="P247" s="416"/>
      <c r="Q247" s="416">
        <f>SUM(Q248:Q249)</f>
        <v>0</v>
      </c>
      <c r="R247" s="416"/>
      <c r="S247" s="416"/>
      <c r="T247" s="417"/>
      <c r="U247" s="416"/>
      <c r="V247" s="416">
        <f>SUM(V248:V249)</f>
        <v>0</v>
      </c>
      <c r="W247" s="416"/>
      <c r="X247" s="416"/>
      <c r="Y247" s="417"/>
      <c r="Z247" s="416"/>
      <c r="AA247" s="416">
        <f>SUM(AA248:AA249)</f>
        <v>0</v>
      </c>
      <c r="AB247" s="416"/>
      <c r="AC247" s="416"/>
      <c r="AD247" s="417"/>
      <c r="AE247" s="416"/>
      <c r="AF247" s="416">
        <f>SUM(AF248:AF249)</f>
        <v>0</v>
      </c>
      <c r="AG247" s="416"/>
      <c r="AH247" s="416"/>
      <c r="AI247" s="417"/>
      <c r="AJ247" s="416"/>
      <c r="AK247" s="416">
        <f>SUM(AK248:AK249)</f>
        <v>0</v>
      </c>
      <c r="AL247" s="416"/>
      <c r="AM247" s="416"/>
      <c r="AN247" s="417"/>
      <c r="AO247" s="416"/>
      <c r="AP247" s="416">
        <f>SUM(AP248:AP249)</f>
        <v>0</v>
      </c>
      <c r="AQ247" s="416"/>
      <c r="AR247" s="416"/>
      <c r="AS247" s="417"/>
      <c r="AT247" s="416"/>
      <c r="AU247" s="416">
        <f>SUM(AU248:AU249)</f>
        <v>0</v>
      </c>
      <c r="AV247" s="416"/>
      <c r="AW247" s="416"/>
      <c r="AX247" s="417"/>
      <c r="AY247" s="416"/>
      <c r="AZ247" s="416">
        <f>SUM(AZ248:AZ249)</f>
        <v>0</v>
      </c>
      <c r="BA247" s="416"/>
      <c r="BB247" s="416"/>
      <c r="BC247" s="417"/>
      <c r="BD247" s="416"/>
      <c r="BE247" s="416">
        <f>SUM(BE248:BE249)</f>
        <v>0</v>
      </c>
      <c r="BF247" s="416"/>
      <c r="BG247" s="416"/>
      <c r="BH247" s="417"/>
      <c r="BI247" s="416"/>
      <c r="BJ247" s="416">
        <f>SUM(BJ248:BJ249)</f>
        <v>0</v>
      </c>
      <c r="BK247" s="416"/>
      <c r="BL247" s="416"/>
      <c r="BM247" s="417"/>
      <c r="BN247" s="416"/>
      <c r="BO247" s="416">
        <f>SUM(BO248:BO249)</f>
        <v>0</v>
      </c>
      <c r="BP247" s="416"/>
      <c r="BQ247" s="416"/>
      <c r="BR247" s="417"/>
      <c r="BS247" s="416"/>
      <c r="BT247" s="416">
        <f>SUM(BT248:BT249)</f>
        <v>0</v>
      </c>
      <c r="BU247" s="416"/>
      <c r="BV247" s="416"/>
      <c r="BW247" s="417"/>
      <c r="BX247" s="416"/>
      <c r="BY247" s="416">
        <v>0</v>
      </c>
      <c r="BZ247" s="416"/>
      <c r="CA247" s="416"/>
      <c r="CB247" s="417"/>
      <c r="CC247" s="416"/>
      <c r="CD247" s="416">
        <f>SUM(CD248:CD249)</f>
        <v>0</v>
      </c>
      <c r="CE247" s="416"/>
      <c r="CF247" s="416"/>
      <c r="CG247" s="417"/>
      <c r="CH247" s="416"/>
      <c r="CI247" s="416">
        <f>SUM(CI248:CI249)</f>
        <v>0</v>
      </c>
      <c r="CJ247" s="416"/>
      <c r="CK247" s="416"/>
      <c r="CL247" s="417"/>
      <c r="CM247" s="416"/>
      <c r="CN247" s="416">
        <f>SUM(CN248:CN249)</f>
        <v>0</v>
      </c>
      <c r="CO247" s="416"/>
      <c r="CP247" s="416"/>
      <c r="CQ247" s="417"/>
      <c r="CR247" s="416"/>
      <c r="CS247" s="416">
        <f>SUM(CS248:CS249)</f>
        <v>0</v>
      </c>
      <c r="CT247" s="416"/>
      <c r="CU247" s="416"/>
      <c r="CV247" s="417"/>
      <c r="CW247" s="416"/>
      <c r="CX247" s="416">
        <f>SUM(CX248:CX249)</f>
        <v>0</v>
      </c>
      <c r="CY247" s="416"/>
      <c r="CZ247" s="416"/>
      <c r="DA247" s="417"/>
      <c r="DB247" s="416"/>
      <c r="DC247" s="416">
        <f>SUM(DC248:DC249)</f>
        <v>0</v>
      </c>
      <c r="DD247" s="416"/>
      <c r="DE247" s="416"/>
      <c r="DF247" s="417"/>
      <c r="DG247" s="416"/>
      <c r="DH247" s="416">
        <f>SUM(DH248:DH249)</f>
        <v>0</v>
      </c>
      <c r="DI247" s="416"/>
      <c r="DJ247" s="416"/>
      <c r="DK247" s="417"/>
      <c r="DL247" s="416"/>
      <c r="DM247" s="416">
        <f>SUM(DM248:DM249)</f>
        <v>0</v>
      </c>
      <c r="DN247" s="416"/>
      <c r="DO247" s="416"/>
      <c r="DP247" s="417"/>
      <c r="DQ247" s="416"/>
      <c r="DR247" s="416">
        <f>SUM(DR248:DR249)</f>
        <v>0</v>
      </c>
      <c r="DS247" s="416"/>
      <c r="DT247" s="416"/>
      <c r="DU247" s="417"/>
      <c r="DV247" s="416"/>
      <c r="DW247" s="416">
        <f>SUM(DW248:DW249)</f>
        <v>0</v>
      </c>
      <c r="DX247" s="416"/>
      <c r="DY247" s="416"/>
      <c r="DZ247" s="417"/>
      <c r="EA247" s="416"/>
      <c r="EB247" s="416">
        <f>SUM(EB248:EB249)</f>
        <v>0</v>
      </c>
      <c r="EC247" s="416"/>
      <c r="ED247" s="416"/>
      <c r="EE247" s="417"/>
      <c r="EF247" s="416"/>
      <c r="EG247" s="416">
        <f>SUM(EG248:EG249)</f>
        <v>0</v>
      </c>
      <c r="EH247" s="416"/>
      <c r="EI247" s="416"/>
      <c r="EJ247" s="417"/>
      <c r="EK247" s="416"/>
      <c r="EL247" s="416">
        <f>SUM(EL248:EL249)</f>
        <v>0</v>
      </c>
      <c r="EM247" s="416"/>
      <c r="EN247" s="416"/>
      <c r="EO247" s="301"/>
    </row>
    <row r="248" spans="4:148" hidden="1" x14ac:dyDescent="0.35">
      <c r="D248" s="301" t="s">
        <v>498</v>
      </c>
      <c r="E248" s="313"/>
      <c r="F248" s="320"/>
      <c r="G248" s="414">
        <v>0</v>
      </c>
      <c r="H248" s="415"/>
      <c r="I248" s="416"/>
      <c r="J248" s="417"/>
      <c r="K248" s="418"/>
      <c r="L248" s="414">
        <v>0</v>
      </c>
      <c r="M248" s="415"/>
      <c r="N248" s="416"/>
      <c r="O248" s="417"/>
      <c r="P248" s="418"/>
      <c r="Q248" s="414">
        <v>0</v>
      </c>
      <c r="R248" s="415"/>
      <c r="S248" s="416"/>
      <c r="T248" s="417"/>
      <c r="U248" s="418"/>
      <c r="V248" s="414">
        <v>0</v>
      </c>
      <c r="W248" s="415"/>
      <c r="X248" s="416"/>
      <c r="Y248" s="417"/>
      <c r="Z248" s="418"/>
      <c r="AA248" s="414">
        <v>0</v>
      </c>
      <c r="AB248" s="415"/>
      <c r="AC248" s="416"/>
      <c r="AD248" s="417"/>
      <c r="AE248" s="418"/>
      <c r="AF248" s="414">
        <v>0</v>
      </c>
      <c r="AG248" s="415"/>
      <c r="AH248" s="416"/>
      <c r="AI248" s="417"/>
      <c r="AJ248" s="418"/>
      <c r="AK248" s="414">
        <v>0</v>
      </c>
      <c r="AL248" s="415"/>
      <c r="AM248" s="416"/>
      <c r="AN248" s="417"/>
      <c r="AO248" s="418"/>
      <c r="AP248" s="414">
        <v>0</v>
      </c>
      <c r="AQ248" s="415"/>
      <c r="AR248" s="416"/>
      <c r="AS248" s="417"/>
      <c r="AT248" s="418"/>
      <c r="AU248" s="414">
        <v>0</v>
      </c>
      <c r="AV248" s="415"/>
      <c r="AW248" s="416"/>
      <c r="AX248" s="417"/>
      <c r="AY248" s="418"/>
      <c r="AZ248" s="414">
        <v>0</v>
      </c>
      <c r="BA248" s="415"/>
      <c r="BB248" s="416"/>
      <c r="BC248" s="417"/>
      <c r="BD248" s="418"/>
      <c r="BE248" s="414">
        <v>0</v>
      </c>
      <c r="BF248" s="415"/>
      <c r="BG248" s="416"/>
      <c r="BH248" s="417"/>
      <c r="BI248" s="418"/>
      <c r="BJ248" s="414">
        <v>0</v>
      </c>
      <c r="BK248" s="415"/>
      <c r="BL248" s="416"/>
      <c r="BM248" s="417"/>
      <c r="BN248" s="418"/>
      <c r="BO248" s="414">
        <v>0</v>
      </c>
      <c r="BP248" s="415"/>
      <c r="BQ248" s="416"/>
      <c r="BR248" s="417"/>
      <c r="BS248" s="418"/>
      <c r="BT248" s="414">
        <f>SUM(L248:BO248)</f>
        <v>0</v>
      </c>
      <c r="BU248" s="415"/>
      <c r="BV248" s="416"/>
      <c r="BW248" s="417"/>
      <c r="BX248" s="418"/>
      <c r="BY248" s="414">
        <v>0</v>
      </c>
      <c r="BZ248" s="415"/>
      <c r="CA248" s="416"/>
      <c r="CB248" s="417"/>
      <c r="CC248" s="418"/>
      <c r="CD248" s="414">
        <v>0</v>
      </c>
      <c r="CE248" s="415"/>
      <c r="CF248" s="416"/>
      <c r="CG248" s="417"/>
      <c r="CH248" s="418"/>
      <c r="CI248" s="414">
        <v>0</v>
      </c>
      <c r="CJ248" s="415"/>
      <c r="CK248" s="416"/>
      <c r="CL248" s="417"/>
      <c r="CM248" s="418"/>
      <c r="CN248" s="414">
        <v>0</v>
      </c>
      <c r="CO248" s="415"/>
      <c r="CP248" s="416"/>
      <c r="CQ248" s="417"/>
      <c r="CR248" s="418"/>
      <c r="CS248" s="414">
        <v>0</v>
      </c>
      <c r="CT248" s="415"/>
      <c r="CU248" s="416"/>
      <c r="CV248" s="417"/>
      <c r="CW248" s="418"/>
      <c r="CX248" s="414">
        <v>0</v>
      </c>
      <c r="CY248" s="415"/>
      <c r="CZ248" s="416"/>
      <c r="DA248" s="417"/>
      <c r="DB248" s="418"/>
      <c r="DC248" s="414">
        <v>0</v>
      </c>
      <c r="DD248" s="415"/>
      <c r="DE248" s="416"/>
      <c r="DF248" s="417"/>
      <c r="DG248" s="418"/>
      <c r="DH248" s="414">
        <v>0</v>
      </c>
      <c r="DI248" s="415"/>
      <c r="DJ248" s="416"/>
      <c r="DK248" s="417"/>
      <c r="DL248" s="418"/>
      <c r="DM248" s="414">
        <v>0</v>
      </c>
      <c r="DN248" s="415"/>
      <c r="DO248" s="416"/>
      <c r="DP248" s="417"/>
      <c r="DQ248" s="418"/>
      <c r="DR248" s="414">
        <v>0</v>
      </c>
      <c r="DS248" s="415"/>
      <c r="DT248" s="416"/>
      <c r="DU248" s="417"/>
      <c r="DV248" s="418"/>
      <c r="DW248" s="414">
        <v>0</v>
      </c>
      <c r="DX248" s="415"/>
      <c r="DY248" s="416"/>
      <c r="DZ248" s="417"/>
      <c r="EA248" s="418"/>
      <c r="EB248" s="414">
        <v>0</v>
      </c>
      <c r="EC248" s="415"/>
      <c r="ED248" s="416"/>
      <c r="EE248" s="417"/>
      <c r="EF248" s="418"/>
      <c r="EG248" s="414">
        <v>0</v>
      </c>
      <c r="EH248" s="415"/>
      <c r="EI248" s="416"/>
      <c r="EJ248" s="417"/>
      <c r="EK248" s="418"/>
      <c r="EL248" s="414">
        <f>SUM(CD248:EG248)</f>
        <v>0</v>
      </c>
      <c r="EM248" s="415"/>
      <c r="EN248" s="416"/>
      <c r="EO248" s="301"/>
    </row>
    <row r="249" spans="4:148" hidden="1" x14ac:dyDescent="0.35">
      <c r="D249" s="301" t="s">
        <v>499</v>
      </c>
      <c r="E249" s="313"/>
      <c r="F249" s="337"/>
      <c r="G249" s="428">
        <v>0</v>
      </c>
      <c r="H249" s="429"/>
      <c r="I249" s="416"/>
      <c r="J249" s="417"/>
      <c r="K249" s="430"/>
      <c r="L249" s="428">
        <v>0</v>
      </c>
      <c r="M249" s="429"/>
      <c r="N249" s="416"/>
      <c r="O249" s="417"/>
      <c r="P249" s="430"/>
      <c r="Q249" s="428">
        <v>0</v>
      </c>
      <c r="R249" s="429"/>
      <c r="S249" s="416"/>
      <c r="T249" s="417"/>
      <c r="U249" s="430"/>
      <c r="V249" s="428">
        <v>0</v>
      </c>
      <c r="W249" s="429"/>
      <c r="X249" s="416"/>
      <c r="Y249" s="417"/>
      <c r="Z249" s="430"/>
      <c r="AA249" s="428">
        <v>0</v>
      </c>
      <c r="AB249" s="429"/>
      <c r="AC249" s="416"/>
      <c r="AD249" s="417"/>
      <c r="AE249" s="430"/>
      <c r="AF249" s="428">
        <v>0</v>
      </c>
      <c r="AG249" s="429"/>
      <c r="AH249" s="416"/>
      <c r="AI249" s="417"/>
      <c r="AJ249" s="430"/>
      <c r="AK249" s="428">
        <v>0</v>
      </c>
      <c r="AL249" s="429"/>
      <c r="AM249" s="416"/>
      <c r="AN249" s="417"/>
      <c r="AO249" s="430"/>
      <c r="AP249" s="428">
        <v>0</v>
      </c>
      <c r="AQ249" s="429"/>
      <c r="AR249" s="416"/>
      <c r="AS249" s="417"/>
      <c r="AT249" s="430"/>
      <c r="AU249" s="428">
        <v>0</v>
      </c>
      <c r="AV249" s="429"/>
      <c r="AW249" s="416"/>
      <c r="AX249" s="417"/>
      <c r="AY249" s="430"/>
      <c r="AZ249" s="428">
        <v>0</v>
      </c>
      <c r="BA249" s="429"/>
      <c r="BB249" s="416"/>
      <c r="BC249" s="417"/>
      <c r="BD249" s="430"/>
      <c r="BE249" s="428">
        <v>0</v>
      </c>
      <c r="BF249" s="429"/>
      <c r="BG249" s="416"/>
      <c r="BH249" s="417"/>
      <c r="BI249" s="430"/>
      <c r="BJ249" s="428">
        <v>0</v>
      </c>
      <c r="BK249" s="429"/>
      <c r="BL249" s="416"/>
      <c r="BM249" s="417"/>
      <c r="BN249" s="430"/>
      <c r="BO249" s="428">
        <v>0</v>
      </c>
      <c r="BP249" s="429"/>
      <c r="BQ249" s="416"/>
      <c r="BR249" s="417"/>
      <c r="BS249" s="430"/>
      <c r="BT249" s="428">
        <f>SUM(L249:BO249)</f>
        <v>0</v>
      </c>
      <c r="BU249" s="429"/>
      <c r="BV249" s="416"/>
      <c r="BW249" s="417"/>
      <c r="BX249" s="430"/>
      <c r="BY249" s="428">
        <v>0</v>
      </c>
      <c r="BZ249" s="429"/>
      <c r="CA249" s="416"/>
      <c r="CB249" s="417"/>
      <c r="CC249" s="430"/>
      <c r="CD249" s="428">
        <v>0</v>
      </c>
      <c r="CE249" s="429"/>
      <c r="CF249" s="416"/>
      <c r="CG249" s="417"/>
      <c r="CH249" s="430"/>
      <c r="CI249" s="428">
        <v>0</v>
      </c>
      <c r="CJ249" s="429"/>
      <c r="CK249" s="416"/>
      <c r="CL249" s="417"/>
      <c r="CM249" s="430"/>
      <c r="CN249" s="428">
        <v>0</v>
      </c>
      <c r="CO249" s="429"/>
      <c r="CP249" s="416"/>
      <c r="CQ249" s="417"/>
      <c r="CR249" s="430"/>
      <c r="CS249" s="428">
        <v>0</v>
      </c>
      <c r="CT249" s="429"/>
      <c r="CU249" s="416"/>
      <c r="CV249" s="417"/>
      <c r="CW249" s="430"/>
      <c r="CX249" s="428">
        <v>0</v>
      </c>
      <c r="CY249" s="429"/>
      <c r="CZ249" s="416"/>
      <c r="DA249" s="417"/>
      <c r="DB249" s="430"/>
      <c r="DC249" s="428">
        <v>0</v>
      </c>
      <c r="DD249" s="429"/>
      <c r="DE249" s="416"/>
      <c r="DF249" s="417"/>
      <c r="DG249" s="430"/>
      <c r="DH249" s="428">
        <v>0</v>
      </c>
      <c r="DI249" s="429"/>
      <c r="DJ249" s="416"/>
      <c r="DK249" s="417"/>
      <c r="DL249" s="430"/>
      <c r="DM249" s="428">
        <v>0</v>
      </c>
      <c r="DN249" s="429"/>
      <c r="DO249" s="416"/>
      <c r="DP249" s="417"/>
      <c r="DQ249" s="430"/>
      <c r="DR249" s="428">
        <v>0</v>
      </c>
      <c r="DS249" s="429"/>
      <c r="DT249" s="416"/>
      <c r="DU249" s="417"/>
      <c r="DV249" s="430"/>
      <c r="DW249" s="428">
        <v>0</v>
      </c>
      <c r="DX249" s="429"/>
      <c r="DY249" s="416"/>
      <c r="DZ249" s="417"/>
      <c r="EA249" s="430"/>
      <c r="EB249" s="428">
        <v>0</v>
      </c>
      <c r="EC249" s="429"/>
      <c r="ED249" s="416"/>
      <c r="EE249" s="417"/>
      <c r="EF249" s="430"/>
      <c r="EG249" s="428">
        <v>0</v>
      </c>
      <c r="EH249" s="429"/>
      <c r="EI249" s="416"/>
      <c r="EJ249" s="417"/>
      <c r="EK249" s="430"/>
      <c r="EL249" s="428">
        <f>SUM(CD249:EG249)</f>
        <v>0</v>
      </c>
      <c r="EM249" s="429"/>
      <c r="EN249" s="416"/>
      <c r="EO249" s="301"/>
    </row>
    <row r="250" spans="4:148" hidden="1" x14ac:dyDescent="0.35">
      <c r="D250" s="301"/>
      <c r="E250" s="313"/>
      <c r="G250" s="416"/>
      <c r="H250" s="416"/>
      <c r="I250" s="416"/>
      <c r="J250" s="417"/>
      <c r="K250" s="416"/>
      <c r="L250" s="416"/>
      <c r="M250" s="416"/>
      <c r="N250" s="416"/>
      <c r="O250" s="417"/>
      <c r="P250" s="416"/>
      <c r="Q250" s="416"/>
      <c r="R250" s="416"/>
      <c r="S250" s="416"/>
      <c r="T250" s="417"/>
      <c r="U250" s="416"/>
      <c r="V250" s="416"/>
      <c r="W250" s="416"/>
      <c r="X250" s="416"/>
      <c r="Y250" s="417"/>
      <c r="Z250" s="416"/>
      <c r="AA250" s="416"/>
      <c r="AB250" s="416"/>
      <c r="AC250" s="416"/>
      <c r="AD250" s="417"/>
      <c r="AE250" s="416"/>
      <c r="AF250" s="416"/>
      <c r="AG250" s="416"/>
      <c r="AH250" s="416"/>
      <c r="AI250" s="417"/>
      <c r="AJ250" s="416"/>
      <c r="AK250" s="416"/>
      <c r="AL250" s="416"/>
      <c r="AM250" s="416"/>
      <c r="AN250" s="417"/>
      <c r="AO250" s="416"/>
      <c r="AP250" s="416"/>
      <c r="AQ250" s="416"/>
      <c r="AR250" s="416"/>
      <c r="AS250" s="417"/>
      <c r="AT250" s="416"/>
      <c r="AU250" s="416"/>
      <c r="AV250" s="416"/>
      <c r="AW250" s="416"/>
      <c r="AX250" s="417"/>
      <c r="AY250" s="416"/>
      <c r="AZ250" s="416"/>
      <c r="BA250" s="416"/>
      <c r="BB250" s="416"/>
      <c r="BC250" s="417"/>
      <c r="BD250" s="416"/>
      <c r="BE250" s="416"/>
      <c r="BF250" s="416"/>
      <c r="BG250" s="416"/>
      <c r="BH250" s="417"/>
      <c r="BI250" s="416"/>
      <c r="BJ250" s="416"/>
      <c r="BK250" s="416"/>
      <c r="BL250" s="416"/>
      <c r="BM250" s="417"/>
      <c r="BN250" s="416"/>
      <c r="BO250" s="416"/>
      <c r="BP250" s="416"/>
      <c r="BQ250" s="416"/>
      <c r="BR250" s="417"/>
      <c r="BS250" s="416"/>
      <c r="BT250" s="416"/>
      <c r="BU250" s="416"/>
      <c r="BV250" s="416"/>
      <c r="BW250" s="417"/>
      <c r="BX250" s="416"/>
      <c r="BY250" s="416"/>
      <c r="BZ250" s="416"/>
      <c r="CA250" s="416"/>
      <c r="CB250" s="417"/>
      <c r="CC250" s="416"/>
      <c r="CD250" s="416"/>
      <c r="CE250" s="416"/>
      <c r="CF250" s="416"/>
      <c r="CG250" s="417"/>
      <c r="CH250" s="416"/>
      <c r="CI250" s="416"/>
      <c r="CJ250" s="416"/>
      <c r="CK250" s="416"/>
      <c r="CL250" s="417"/>
      <c r="CM250" s="416"/>
      <c r="CN250" s="416"/>
      <c r="CO250" s="416"/>
      <c r="CP250" s="416"/>
      <c r="CQ250" s="417"/>
      <c r="CR250" s="416"/>
      <c r="CS250" s="416"/>
      <c r="CT250" s="416"/>
      <c r="CU250" s="416"/>
      <c r="CV250" s="417"/>
      <c r="CW250" s="416"/>
      <c r="CX250" s="416"/>
      <c r="CY250" s="416"/>
      <c r="CZ250" s="416"/>
      <c r="DA250" s="417"/>
      <c r="DB250" s="416"/>
      <c r="DC250" s="416"/>
      <c r="DD250" s="416"/>
      <c r="DE250" s="416"/>
      <c r="DF250" s="417"/>
      <c r="DG250" s="416"/>
      <c r="DH250" s="416"/>
      <c r="DI250" s="416"/>
      <c r="DJ250" s="416"/>
      <c r="DK250" s="417"/>
      <c r="DL250" s="416"/>
      <c r="DM250" s="416"/>
      <c r="DN250" s="416"/>
      <c r="DO250" s="416"/>
      <c r="DP250" s="417"/>
      <c r="DQ250" s="416"/>
      <c r="DR250" s="416"/>
      <c r="DS250" s="416"/>
      <c r="DT250" s="416"/>
      <c r="DU250" s="417"/>
      <c r="DV250" s="416"/>
      <c r="DW250" s="416"/>
      <c r="DX250" s="416"/>
      <c r="DY250" s="416"/>
      <c r="DZ250" s="417"/>
      <c r="EA250" s="416"/>
      <c r="EB250" s="416"/>
      <c r="EC250" s="416"/>
      <c r="ED250" s="416"/>
      <c r="EE250" s="417"/>
      <c r="EF250" s="416"/>
      <c r="EG250" s="416"/>
      <c r="EH250" s="416"/>
      <c r="EI250" s="416"/>
      <c r="EJ250" s="417"/>
      <c r="EK250" s="416"/>
      <c r="EL250" s="416"/>
      <c r="EM250" s="416"/>
      <c r="EN250" s="416"/>
      <c r="EO250" s="301"/>
    </row>
    <row r="251" spans="4:148" hidden="1" x14ac:dyDescent="0.35">
      <c r="D251" s="301" t="s">
        <v>514</v>
      </c>
      <c r="E251" s="313"/>
      <c r="G251" s="416">
        <f>SUM(G252:G253)</f>
        <v>0</v>
      </c>
      <c r="H251" s="416"/>
      <c r="I251" s="416"/>
      <c r="J251" s="417"/>
      <c r="K251" s="416"/>
      <c r="L251" s="416">
        <f>SUM(L252:L253)</f>
        <v>0</v>
      </c>
      <c r="M251" s="416"/>
      <c r="N251" s="416"/>
      <c r="O251" s="417"/>
      <c r="P251" s="416"/>
      <c r="Q251" s="416">
        <f>SUM(Q252:Q253)</f>
        <v>0</v>
      </c>
      <c r="R251" s="416"/>
      <c r="S251" s="416"/>
      <c r="T251" s="417"/>
      <c r="U251" s="416"/>
      <c r="V251" s="416">
        <f>SUM(V252:V253)</f>
        <v>0</v>
      </c>
      <c r="W251" s="416"/>
      <c r="X251" s="416"/>
      <c r="Y251" s="417"/>
      <c r="Z251" s="416"/>
      <c r="AA251" s="416">
        <f>SUM(AA252:AA253)</f>
        <v>0</v>
      </c>
      <c r="AB251" s="416"/>
      <c r="AC251" s="416"/>
      <c r="AD251" s="417"/>
      <c r="AE251" s="416"/>
      <c r="AF251" s="416">
        <f>SUM(AF252:AF253)</f>
        <v>0</v>
      </c>
      <c r="AG251" s="416"/>
      <c r="AH251" s="416"/>
      <c r="AI251" s="417"/>
      <c r="AJ251" s="416"/>
      <c r="AK251" s="416">
        <f>SUM(AK252:AK253)</f>
        <v>0</v>
      </c>
      <c r="AL251" s="416"/>
      <c r="AM251" s="416"/>
      <c r="AN251" s="417"/>
      <c r="AO251" s="416"/>
      <c r="AP251" s="416">
        <f>SUM(AP252:AP253)</f>
        <v>0</v>
      </c>
      <c r="AQ251" s="416"/>
      <c r="AR251" s="416"/>
      <c r="AS251" s="417"/>
      <c r="AT251" s="416"/>
      <c r="AU251" s="416">
        <f>SUM(AU252:AU253)</f>
        <v>0</v>
      </c>
      <c r="AV251" s="416"/>
      <c r="AW251" s="416"/>
      <c r="AX251" s="417"/>
      <c r="AY251" s="416"/>
      <c r="AZ251" s="416">
        <f>SUM(AZ252:AZ253)</f>
        <v>0</v>
      </c>
      <c r="BA251" s="416"/>
      <c r="BB251" s="416"/>
      <c r="BC251" s="417"/>
      <c r="BD251" s="416"/>
      <c r="BE251" s="416">
        <f>SUM(BE252:BE253)</f>
        <v>0</v>
      </c>
      <c r="BF251" s="416"/>
      <c r="BG251" s="416"/>
      <c r="BH251" s="417"/>
      <c r="BI251" s="416"/>
      <c r="BJ251" s="416">
        <f>SUM(BJ252:BJ253)</f>
        <v>0</v>
      </c>
      <c r="BK251" s="416"/>
      <c r="BL251" s="416"/>
      <c r="BM251" s="417"/>
      <c r="BN251" s="416"/>
      <c r="BO251" s="416">
        <f>SUM(BO252:BO253)</f>
        <v>0</v>
      </c>
      <c r="BP251" s="416"/>
      <c r="BQ251" s="416"/>
      <c r="BR251" s="417"/>
      <c r="BS251" s="416"/>
      <c r="BT251" s="416">
        <f>SUM(BT252:BT253)</f>
        <v>0</v>
      </c>
      <c r="BU251" s="416"/>
      <c r="BV251" s="416"/>
      <c r="BW251" s="417"/>
      <c r="BX251" s="416"/>
      <c r="BY251" s="416">
        <f>SUM(BY252:BY253)</f>
        <v>0</v>
      </c>
      <c r="BZ251" s="416"/>
      <c r="CA251" s="416"/>
      <c r="CB251" s="417"/>
      <c r="CC251" s="416"/>
      <c r="CD251" s="416">
        <f>SUM(CD252:CD253)</f>
        <v>0</v>
      </c>
      <c r="CE251" s="416"/>
      <c r="CF251" s="416"/>
      <c r="CG251" s="417"/>
      <c r="CH251" s="416"/>
      <c r="CI251" s="416">
        <f>SUM(CI252:CI253)</f>
        <v>0</v>
      </c>
      <c r="CJ251" s="416"/>
      <c r="CK251" s="416"/>
      <c r="CL251" s="417"/>
      <c r="CM251" s="416"/>
      <c r="CN251" s="416">
        <f>SUM(CN252:CN253)</f>
        <v>0</v>
      </c>
      <c r="CO251" s="416"/>
      <c r="CP251" s="416"/>
      <c r="CQ251" s="417"/>
      <c r="CR251" s="416"/>
      <c r="CS251" s="416">
        <f>SUM(CS252:CS253)</f>
        <v>0</v>
      </c>
      <c r="CT251" s="416"/>
      <c r="CU251" s="416"/>
      <c r="CV251" s="417"/>
      <c r="CW251" s="416"/>
      <c r="CX251" s="416">
        <f>SUM(CX252:CX253)</f>
        <v>0</v>
      </c>
      <c r="CY251" s="416"/>
      <c r="CZ251" s="416"/>
      <c r="DA251" s="417"/>
      <c r="DB251" s="416"/>
      <c r="DC251" s="416">
        <f>SUM(DC252:DC253)</f>
        <v>0</v>
      </c>
      <c r="DD251" s="416"/>
      <c r="DE251" s="416"/>
      <c r="DF251" s="417"/>
      <c r="DG251" s="416"/>
      <c r="DH251" s="416">
        <f>SUM(DH252:DH253)</f>
        <v>0</v>
      </c>
      <c r="DI251" s="416"/>
      <c r="DJ251" s="416"/>
      <c r="DK251" s="417"/>
      <c r="DL251" s="416"/>
      <c r="DM251" s="416">
        <f>SUM(DM252:DM253)</f>
        <v>0</v>
      </c>
      <c r="DN251" s="416"/>
      <c r="DO251" s="416"/>
      <c r="DP251" s="417"/>
      <c r="DQ251" s="416"/>
      <c r="DR251" s="416">
        <f>SUM(DR252:DR253)</f>
        <v>0</v>
      </c>
      <c r="DS251" s="416"/>
      <c r="DT251" s="416"/>
      <c r="DU251" s="417"/>
      <c r="DV251" s="416"/>
      <c r="DW251" s="416">
        <f>SUM(DW252:DW253)</f>
        <v>0</v>
      </c>
      <c r="DX251" s="416"/>
      <c r="DY251" s="416"/>
      <c r="DZ251" s="417"/>
      <c r="EA251" s="416"/>
      <c r="EB251" s="416">
        <f>SUM(EB252:EB253)</f>
        <v>0</v>
      </c>
      <c r="EC251" s="416"/>
      <c r="ED251" s="416"/>
      <c r="EE251" s="417"/>
      <c r="EF251" s="416"/>
      <c r="EG251" s="416">
        <f>SUM(EG252:EG253)</f>
        <v>0</v>
      </c>
      <c r="EH251" s="416"/>
      <c r="EI251" s="416"/>
      <c r="EJ251" s="417"/>
      <c r="EK251" s="416"/>
      <c r="EL251" s="416">
        <f>SUM(EL252:EL253)</f>
        <v>0</v>
      </c>
      <c r="EM251" s="416"/>
      <c r="EN251" s="416"/>
      <c r="EO251" s="301"/>
    </row>
    <row r="252" spans="4:148" hidden="1" x14ac:dyDescent="0.35">
      <c r="D252" s="301" t="s">
        <v>498</v>
      </c>
      <c r="E252" s="313"/>
      <c r="F252" s="320"/>
      <c r="G252" s="414">
        <v>0</v>
      </c>
      <c r="H252" s="415"/>
      <c r="I252" s="416"/>
      <c r="J252" s="417"/>
      <c r="K252" s="418"/>
      <c r="L252" s="414">
        <v>0</v>
      </c>
      <c r="M252" s="415"/>
      <c r="N252" s="416"/>
      <c r="O252" s="417"/>
      <c r="P252" s="418"/>
      <c r="Q252" s="414">
        <v>0</v>
      </c>
      <c r="R252" s="415"/>
      <c r="S252" s="416"/>
      <c r="T252" s="417"/>
      <c r="U252" s="418"/>
      <c r="V252" s="414">
        <v>0</v>
      </c>
      <c r="W252" s="415"/>
      <c r="X252" s="416"/>
      <c r="Y252" s="417"/>
      <c r="Z252" s="418"/>
      <c r="AA252" s="414">
        <v>0</v>
      </c>
      <c r="AB252" s="415"/>
      <c r="AC252" s="416"/>
      <c r="AD252" s="417"/>
      <c r="AE252" s="418"/>
      <c r="AF252" s="414">
        <v>0</v>
      </c>
      <c r="AG252" s="415"/>
      <c r="AH252" s="416"/>
      <c r="AI252" s="417"/>
      <c r="AJ252" s="418"/>
      <c r="AK252" s="414">
        <v>0</v>
      </c>
      <c r="AL252" s="415"/>
      <c r="AM252" s="416"/>
      <c r="AN252" s="417"/>
      <c r="AO252" s="418"/>
      <c r="AP252" s="414">
        <v>0</v>
      </c>
      <c r="AQ252" s="415"/>
      <c r="AR252" s="416"/>
      <c r="AS252" s="417"/>
      <c r="AT252" s="418"/>
      <c r="AU252" s="414">
        <v>0</v>
      </c>
      <c r="AV252" s="415"/>
      <c r="AW252" s="416"/>
      <c r="AX252" s="417"/>
      <c r="AY252" s="418"/>
      <c r="AZ252" s="414">
        <v>0</v>
      </c>
      <c r="BA252" s="415"/>
      <c r="BB252" s="416"/>
      <c r="BC252" s="417"/>
      <c r="BD252" s="418"/>
      <c r="BE252" s="414">
        <v>0</v>
      </c>
      <c r="BF252" s="415"/>
      <c r="BG252" s="416"/>
      <c r="BH252" s="417"/>
      <c r="BI252" s="418"/>
      <c r="BJ252" s="414">
        <v>0</v>
      </c>
      <c r="BK252" s="415"/>
      <c r="BL252" s="416"/>
      <c r="BM252" s="417"/>
      <c r="BN252" s="418"/>
      <c r="BO252" s="414">
        <v>0</v>
      </c>
      <c r="BP252" s="415"/>
      <c r="BQ252" s="416"/>
      <c r="BR252" s="417"/>
      <c r="BS252" s="418"/>
      <c r="BT252" s="414">
        <f>SUM(L252:BO252)</f>
        <v>0</v>
      </c>
      <c r="BU252" s="415"/>
      <c r="BV252" s="416"/>
      <c r="BW252" s="417"/>
      <c r="BX252" s="418"/>
      <c r="BY252" s="414">
        <v>0</v>
      </c>
      <c r="BZ252" s="415"/>
      <c r="CA252" s="416"/>
      <c r="CB252" s="417"/>
      <c r="CC252" s="418"/>
      <c r="CD252" s="414">
        <v>0</v>
      </c>
      <c r="CE252" s="415"/>
      <c r="CF252" s="416"/>
      <c r="CG252" s="417"/>
      <c r="CH252" s="418"/>
      <c r="CI252" s="414">
        <v>0</v>
      </c>
      <c r="CJ252" s="415"/>
      <c r="CK252" s="416"/>
      <c r="CL252" s="417"/>
      <c r="CM252" s="418"/>
      <c r="CN252" s="414">
        <v>0</v>
      </c>
      <c r="CO252" s="415"/>
      <c r="CP252" s="416"/>
      <c r="CQ252" s="417"/>
      <c r="CR252" s="418"/>
      <c r="CS252" s="414">
        <v>0</v>
      </c>
      <c r="CT252" s="415"/>
      <c r="CU252" s="416"/>
      <c r="CV252" s="417"/>
      <c r="CW252" s="418"/>
      <c r="CX252" s="414">
        <v>0</v>
      </c>
      <c r="CY252" s="415"/>
      <c r="CZ252" s="416"/>
      <c r="DA252" s="417"/>
      <c r="DB252" s="418"/>
      <c r="DC252" s="414">
        <v>0</v>
      </c>
      <c r="DD252" s="415"/>
      <c r="DE252" s="416"/>
      <c r="DF252" s="417"/>
      <c r="DG252" s="418"/>
      <c r="DH252" s="414">
        <v>0</v>
      </c>
      <c r="DI252" s="415"/>
      <c r="DJ252" s="416"/>
      <c r="DK252" s="417"/>
      <c r="DL252" s="418"/>
      <c r="DM252" s="414">
        <v>0</v>
      </c>
      <c r="DN252" s="415"/>
      <c r="DO252" s="416"/>
      <c r="DP252" s="417"/>
      <c r="DQ252" s="418"/>
      <c r="DR252" s="414">
        <v>0</v>
      </c>
      <c r="DS252" s="415"/>
      <c r="DT252" s="416"/>
      <c r="DU252" s="417"/>
      <c r="DV252" s="418"/>
      <c r="DW252" s="414">
        <v>0</v>
      </c>
      <c r="DX252" s="415"/>
      <c r="DY252" s="416"/>
      <c r="DZ252" s="417"/>
      <c r="EA252" s="418"/>
      <c r="EB252" s="414">
        <v>0</v>
      </c>
      <c r="EC252" s="415"/>
      <c r="ED252" s="416"/>
      <c r="EE252" s="417"/>
      <c r="EF252" s="418"/>
      <c r="EG252" s="414">
        <v>0</v>
      </c>
      <c r="EH252" s="415"/>
      <c r="EI252" s="416"/>
      <c r="EJ252" s="417"/>
      <c r="EK252" s="418"/>
      <c r="EL252" s="414">
        <f>SUM(CD252:EG252)</f>
        <v>0</v>
      </c>
      <c r="EM252" s="415"/>
      <c r="EN252" s="416"/>
      <c r="EO252" s="301"/>
    </row>
    <row r="253" spans="4:148" hidden="1" x14ac:dyDescent="0.35">
      <c r="D253" s="301" t="s">
        <v>499</v>
      </c>
      <c r="E253" s="313"/>
      <c r="F253" s="337"/>
      <c r="G253" s="428">
        <v>0</v>
      </c>
      <c r="H253" s="429"/>
      <c r="I253" s="416"/>
      <c r="J253" s="417"/>
      <c r="K253" s="430"/>
      <c r="L253" s="428">
        <v>0</v>
      </c>
      <c r="M253" s="429"/>
      <c r="N253" s="416"/>
      <c r="O253" s="417"/>
      <c r="P253" s="430"/>
      <c r="Q253" s="428">
        <v>0</v>
      </c>
      <c r="R253" s="429"/>
      <c r="S253" s="416"/>
      <c r="T253" s="417"/>
      <c r="U253" s="430"/>
      <c r="V253" s="428">
        <v>0</v>
      </c>
      <c r="W253" s="429"/>
      <c r="X253" s="416"/>
      <c r="Y253" s="417"/>
      <c r="Z253" s="430"/>
      <c r="AA253" s="428">
        <v>0</v>
      </c>
      <c r="AB253" s="429"/>
      <c r="AC253" s="416"/>
      <c r="AD253" s="417"/>
      <c r="AE253" s="430"/>
      <c r="AF253" s="428">
        <v>0</v>
      </c>
      <c r="AG253" s="429"/>
      <c r="AH253" s="416"/>
      <c r="AI253" s="417"/>
      <c r="AJ253" s="430"/>
      <c r="AK253" s="428">
        <v>0</v>
      </c>
      <c r="AL253" s="429"/>
      <c r="AM253" s="416"/>
      <c r="AN253" s="417"/>
      <c r="AO253" s="430"/>
      <c r="AP253" s="428">
        <v>0</v>
      </c>
      <c r="AQ253" s="429"/>
      <c r="AR253" s="416"/>
      <c r="AS253" s="417"/>
      <c r="AT253" s="430"/>
      <c r="AU253" s="428">
        <v>0</v>
      </c>
      <c r="AV253" s="429"/>
      <c r="AW253" s="416"/>
      <c r="AX253" s="417"/>
      <c r="AY253" s="430"/>
      <c r="AZ253" s="428">
        <v>0</v>
      </c>
      <c r="BA253" s="429"/>
      <c r="BB253" s="416"/>
      <c r="BC253" s="417"/>
      <c r="BD253" s="430"/>
      <c r="BE253" s="428">
        <v>0</v>
      </c>
      <c r="BF253" s="429"/>
      <c r="BG253" s="416"/>
      <c r="BH253" s="417"/>
      <c r="BI253" s="430"/>
      <c r="BJ253" s="428">
        <v>0</v>
      </c>
      <c r="BK253" s="429"/>
      <c r="BL253" s="416"/>
      <c r="BM253" s="417"/>
      <c r="BN253" s="430"/>
      <c r="BO253" s="428">
        <v>0</v>
      </c>
      <c r="BP253" s="429"/>
      <c r="BQ253" s="416"/>
      <c r="BR253" s="417"/>
      <c r="BS253" s="430"/>
      <c r="BT253" s="428">
        <f>SUM(L253:BO253)</f>
        <v>0</v>
      </c>
      <c r="BU253" s="429"/>
      <c r="BV253" s="416"/>
      <c r="BW253" s="417"/>
      <c r="BX253" s="430"/>
      <c r="BY253" s="428">
        <v>0</v>
      </c>
      <c r="BZ253" s="429"/>
      <c r="CA253" s="416"/>
      <c r="CB253" s="417"/>
      <c r="CC253" s="430"/>
      <c r="CD253" s="428">
        <v>0</v>
      </c>
      <c r="CE253" s="429"/>
      <c r="CF253" s="416"/>
      <c r="CG253" s="417"/>
      <c r="CH253" s="430"/>
      <c r="CI253" s="428">
        <v>0</v>
      </c>
      <c r="CJ253" s="429"/>
      <c r="CK253" s="416"/>
      <c r="CL253" s="417"/>
      <c r="CM253" s="430"/>
      <c r="CN253" s="428">
        <v>0</v>
      </c>
      <c r="CO253" s="429"/>
      <c r="CP253" s="416"/>
      <c r="CQ253" s="417"/>
      <c r="CR253" s="430"/>
      <c r="CS253" s="428">
        <v>0</v>
      </c>
      <c r="CT253" s="429"/>
      <c r="CU253" s="416"/>
      <c r="CV253" s="417"/>
      <c r="CW253" s="430"/>
      <c r="CX253" s="428">
        <v>0</v>
      </c>
      <c r="CY253" s="429"/>
      <c r="CZ253" s="416"/>
      <c r="DA253" s="417"/>
      <c r="DB253" s="430"/>
      <c r="DC253" s="428">
        <v>0</v>
      </c>
      <c r="DD253" s="429"/>
      <c r="DE253" s="416"/>
      <c r="DF253" s="417"/>
      <c r="DG253" s="430"/>
      <c r="DH253" s="428">
        <v>0</v>
      </c>
      <c r="DI253" s="429"/>
      <c r="DJ253" s="416"/>
      <c r="DK253" s="417"/>
      <c r="DL253" s="430"/>
      <c r="DM253" s="428">
        <v>0</v>
      </c>
      <c r="DN253" s="429"/>
      <c r="DO253" s="416"/>
      <c r="DP253" s="417"/>
      <c r="DQ253" s="430"/>
      <c r="DR253" s="428">
        <v>0</v>
      </c>
      <c r="DS253" s="429"/>
      <c r="DT253" s="416"/>
      <c r="DU253" s="417"/>
      <c r="DV253" s="430"/>
      <c r="DW253" s="428">
        <v>0</v>
      </c>
      <c r="DX253" s="429"/>
      <c r="DY253" s="416"/>
      <c r="DZ253" s="417"/>
      <c r="EA253" s="430"/>
      <c r="EB253" s="428">
        <v>0</v>
      </c>
      <c r="EC253" s="429"/>
      <c r="ED253" s="416"/>
      <c r="EE253" s="417"/>
      <c r="EF253" s="430"/>
      <c r="EG253" s="428">
        <v>0</v>
      </c>
      <c r="EH253" s="429"/>
      <c r="EI253" s="416"/>
      <c r="EJ253" s="417"/>
      <c r="EK253" s="430"/>
      <c r="EL253" s="428">
        <f>SUM(CD253:EG253)</f>
        <v>0</v>
      </c>
      <c r="EM253" s="429"/>
      <c r="EN253" s="416"/>
      <c r="EO253" s="301"/>
    </row>
    <row r="254" spans="4:148" hidden="1" x14ac:dyDescent="0.35">
      <c r="D254" s="301"/>
      <c r="E254" s="313"/>
      <c r="G254" s="416"/>
      <c r="H254" s="416"/>
      <c r="I254" s="416"/>
      <c r="J254" s="417"/>
      <c r="K254" s="416"/>
      <c r="L254" s="416"/>
      <c r="M254" s="416"/>
      <c r="N254" s="416"/>
      <c r="O254" s="417"/>
      <c r="P254" s="416"/>
      <c r="Q254" s="416"/>
      <c r="R254" s="416"/>
      <c r="S254" s="416"/>
      <c r="T254" s="417"/>
      <c r="U254" s="416"/>
      <c r="V254" s="416"/>
      <c r="W254" s="416"/>
      <c r="X254" s="416"/>
      <c r="Y254" s="417"/>
      <c r="Z254" s="416"/>
      <c r="AA254" s="416"/>
      <c r="AB254" s="416"/>
      <c r="AC254" s="416"/>
      <c r="AD254" s="417"/>
      <c r="AE254" s="416"/>
      <c r="AF254" s="416"/>
      <c r="AG254" s="416"/>
      <c r="AH254" s="416"/>
      <c r="AI254" s="417"/>
      <c r="AJ254" s="416"/>
      <c r="AK254" s="416"/>
      <c r="AL254" s="416"/>
      <c r="AM254" s="416"/>
      <c r="AN254" s="417"/>
      <c r="AO254" s="416"/>
      <c r="AP254" s="416"/>
      <c r="AQ254" s="416"/>
      <c r="AR254" s="416"/>
      <c r="AS254" s="417"/>
      <c r="AT254" s="416"/>
      <c r="AU254" s="416"/>
      <c r="AV254" s="416"/>
      <c r="AW254" s="416"/>
      <c r="AX254" s="417"/>
      <c r="AY254" s="416"/>
      <c r="AZ254" s="416"/>
      <c r="BA254" s="416"/>
      <c r="BB254" s="416"/>
      <c r="BC254" s="417"/>
      <c r="BD254" s="416"/>
      <c r="BE254" s="416"/>
      <c r="BF254" s="416"/>
      <c r="BG254" s="416"/>
      <c r="BH254" s="417"/>
      <c r="BI254" s="416"/>
      <c r="BJ254" s="416"/>
      <c r="BK254" s="416"/>
      <c r="BL254" s="416"/>
      <c r="BM254" s="417"/>
      <c r="BN254" s="416"/>
      <c r="BO254" s="416"/>
      <c r="BP254" s="416"/>
      <c r="BQ254" s="416"/>
      <c r="BR254" s="417"/>
      <c r="BS254" s="416"/>
      <c r="BT254" s="416"/>
      <c r="BU254" s="416"/>
      <c r="BV254" s="416"/>
      <c r="BW254" s="417"/>
      <c r="BX254" s="416"/>
      <c r="BY254" s="416"/>
      <c r="BZ254" s="416"/>
      <c r="CA254" s="416"/>
      <c r="CB254" s="417"/>
      <c r="CC254" s="416"/>
      <c r="CD254" s="416"/>
      <c r="CE254" s="416"/>
      <c r="CF254" s="416"/>
      <c r="CG254" s="417"/>
      <c r="CH254" s="416"/>
      <c r="CI254" s="416"/>
      <c r="CJ254" s="416"/>
      <c r="CK254" s="416"/>
      <c r="CL254" s="417"/>
      <c r="CM254" s="416"/>
      <c r="CN254" s="416"/>
      <c r="CO254" s="416"/>
      <c r="CP254" s="416"/>
      <c r="CQ254" s="417"/>
      <c r="CR254" s="416"/>
      <c r="CS254" s="416"/>
      <c r="CT254" s="416"/>
      <c r="CU254" s="416"/>
      <c r="CV254" s="417"/>
      <c r="CW254" s="416"/>
      <c r="CX254" s="416"/>
      <c r="CY254" s="416"/>
      <c r="CZ254" s="416"/>
      <c r="DA254" s="417"/>
      <c r="DB254" s="416"/>
      <c r="DC254" s="416"/>
      <c r="DD254" s="416"/>
      <c r="DE254" s="416"/>
      <c r="DF254" s="417"/>
      <c r="DG254" s="416"/>
      <c r="DH254" s="416"/>
      <c r="DI254" s="416"/>
      <c r="DJ254" s="416"/>
      <c r="DK254" s="417"/>
      <c r="DL254" s="416"/>
      <c r="DM254" s="416"/>
      <c r="DN254" s="416"/>
      <c r="DO254" s="416"/>
      <c r="DP254" s="417"/>
      <c r="DQ254" s="416"/>
      <c r="DR254" s="416"/>
      <c r="DS254" s="416"/>
      <c r="DT254" s="416"/>
      <c r="DU254" s="417"/>
      <c r="DV254" s="416"/>
      <c r="DW254" s="416"/>
      <c r="DX254" s="416"/>
      <c r="DY254" s="416"/>
      <c r="DZ254" s="417"/>
      <c r="EA254" s="416"/>
      <c r="EB254" s="416"/>
      <c r="EC254" s="416"/>
      <c r="ED254" s="416"/>
      <c r="EE254" s="417"/>
      <c r="EF254" s="416"/>
      <c r="EG254" s="416"/>
      <c r="EH254" s="416"/>
      <c r="EI254" s="416"/>
      <c r="EJ254" s="417"/>
      <c r="EK254" s="416"/>
      <c r="EL254" s="416"/>
      <c r="EM254" s="416"/>
      <c r="EN254" s="416"/>
      <c r="EO254" s="301"/>
    </row>
    <row r="255" spans="4:148" hidden="1" x14ac:dyDescent="0.35">
      <c r="D255" s="301" t="s">
        <v>515</v>
      </c>
      <c r="E255" s="313"/>
      <c r="G255" s="416">
        <f>SUM(G256:G257)</f>
        <v>0</v>
      </c>
      <c r="H255" s="416"/>
      <c r="I255" s="416"/>
      <c r="J255" s="417"/>
      <c r="K255" s="416"/>
      <c r="L255" s="416">
        <f>SUM(L256:L257)</f>
        <v>0</v>
      </c>
      <c r="M255" s="416"/>
      <c r="N255" s="416"/>
      <c r="O255" s="417"/>
      <c r="P255" s="416"/>
      <c r="Q255" s="416">
        <f>SUM(Q256:Q257)</f>
        <v>0</v>
      </c>
      <c r="R255" s="416"/>
      <c r="S255" s="416"/>
      <c r="T255" s="417"/>
      <c r="U255" s="416"/>
      <c r="V255" s="416">
        <f>SUM(V256:V257)</f>
        <v>0</v>
      </c>
      <c r="W255" s="416"/>
      <c r="X255" s="416"/>
      <c r="Y255" s="417"/>
      <c r="Z255" s="416"/>
      <c r="AA255" s="416">
        <f>SUM(AA256:AA257)</f>
        <v>0</v>
      </c>
      <c r="AB255" s="416"/>
      <c r="AC255" s="416"/>
      <c r="AD255" s="417"/>
      <c r="AE255" s="416"/>
      <c r="AF255" s="416">
        <f>SUM(AF256:AF257)</f>
        <v>0</v>
      </c>
      <c r="AG255" s="416"/>
      <c r="AH255" s="416"/>
      <c r="AI255" s="417"/>
      <c r="AJ255" s="416"/>
      <c r="AK255" s="416">
        <f>SUM(AK256:AK257)</f>
        <v>0</v>
      </c>
      <c r="AL255" s="416"/>
      <c r="AM255" s="416"/>
      <c r="AN255" s="417"/>
      <c r="AO255" s="416"/>
      <c r="AP255" s="416">
        <f>SUM(AP256:AP257)</f>
        <v>0</v>
      </c>
      <c r="AQ255" s="416"/>
      <c r="AR255" s="416"/>
      <c r="AS255" s="417"/>
      <c r="AT255" s="416"/>
      <c r="AU255" s="416">
        <f>SUM(AU256:AU257)</f>
        <v>0</v>
      </c>
      <c r="AV255" s="416"/>
      <c r="AW255" s="416"/>
      <c r="AX255" s="417"/>
      <c r="AY255" s="416"/>
      <c r="AZ255" s="416">
        <f>SUM(AZ256:AZ257)</f>
        <v>0</v>
      </c>
      <c r="BA255" s="416"/>
      <c r="BB255" s="416"/>
      <c r="BC255" s="417"/>
      <c r="BD255" s="416"/>
      <c r="BE255" s="416">
        <f>SUM(BE256:BE257)</f>
        <v>0</v>
      </c>
      <c r="BF255" s="416"/>
      <c r="BG255" s="416"/>
      <c r="BH255" s="417"/>
      <c r="BI255" s="416"/>
      <c r="BJ255" s="416">
        <f>SUM(BJ256:BJ257)</f>
        <v>0</v>
      </c>
      <c r="BK255" s="416"/>
      <c r="BL255" s="416"/>
      <c r="BM255" s="417"/>
      <c r="BN255" s="416"/>
      <c r="BO255" s="416">
        <f>SUM(BO256:BO257)</f>
        <v>0</v>
      </c>
      <c r="BP255" s="416"/>
      <c r="BQ255" s="416"/>
      <c r="BR255" s="417"/>
      <c r="BS255" s="416"/>
      <c r="BT255" s="416">
        <f>SUM(BT256:BT257)</f>
        <v>0</v>
      </c>
      <c r="BU255" s="416"/>
      <c r="BV255" s="416"/>
      <c r="BW255" s="417"/>
      <c r="BX255" s="416"/>
      <c r="BY255" s="416">
        <f>SUM(BY256:BY257)</f>
        <v>0</v>
      </c>
      <c r="BZ255" s="416"/>
      <c r="CA255" s="416"/>
      <c r="CB255" s="417"/>
      <c r="CC255" s="416"/>
      <c r="CD255" s="416">
        <f>SUM(CD256:CD257)</f>
        <v>0</v>
      </c>
      <c r="CE255" s="416"/>
      <c r="CF255" s="416"/>
      <c r="CG255" s="417"/>
      <c r="CH255" s="416"/>
      <c r="CI255" s="416">
        <f>SUM(CI256:CI257)</f>
        <v>0</v>
      </c>
      <c r="CJ255" s="416"/>
      <c r="CK255" s="416"/>
      <c r="CL255" s="417"/>
      <c r="CM255" s="416"/>
      <c r="CN255" s="416">
        <f>SUM(CN256:CN257)</f>
        <v>0</v>
      </c>
      <c r="CO255" s="416"/>
      <c r="CP255" s="416"/>
      <c r="CQ255" s="417"/>
      <c r="CR255" s="416"/>
      <c r="CS255" s="416">
        <f>SUM(CS256:CS257)</f>
        <v>0</v>
      </c>
      <c r="CT255" s="416"/>
      <c r="CU255" s="416"/>
      <c r="CV255" s="417"/>
      <c r="CW255" s="416"/>
      <c r="CX255" s="416">
        <f>SUM(CX256:CX257)</f>
        <v>0</v>
      </c>
      <c r="CY255" s="416"/>
      <c r="CZ255" s="416"/>
      <c r="DA255" s="417"/>
      <c r="DB255" s="416"/>
      <c r="DC255" s="416">
        <f>SUM(DC256:DC257)</f>
        <v>0</v>
      </c>
      <c r="DD255" s="416"/>
      <c r="DE255" s="416"/>
      <c r="DF255" s="417"/>
      <c r="DG255" s="416"/>
      <c r="DH255" s="416">
        <f>SUM(DH256:DH257)</f>
        <v>0</v>
      </c>
      <c r="DI255" s="416"/>
      <c r="DJ255" s="416"/>
      <c r="DK255" s="417"/>
      <c r="DL255" s="416"/>
      <c r="DM255" s="416">
        <f>SUM(DM256:DM257)</f>
        <v>0</v>
      </c>
      <c r="DN255" s="416"/>
      <c r="DO255" s="416"/>
      <c r="DP255" s="417"/>
      <c r="DQ255" s="416"/>
      <c r="DR255" s="416">
        <f>SUM(DR256:DR257)</f>
        <v>0</v>
      </c>
      <c r="DS255" s="416"/>
      <c r="DT255" s="416"/>
      <c r="DU255" s="417"/>
      <c r="DV255" s="416"/>
      <c r="DW255" s="416">
        <f>SUM(DW256:DW257)</f>
        <v>0</v>
      </c>
      <c r="DX255" s="416"/>
      <c r="DY255" s="416"/>
      <c r="DZ255" s="417"/>
      <c r="EA255" s="416"/>
      <c r="EB255" s="416">
        <f>SUM(EB256:EB257)</f>
        <v>0</v>
      </c>
      <c r="EC255" s="416"/>
      <c r="ED255" s="416"/>
      <c r="EE255" s="417"/>
      <c r="EF255" s="416"/>
      <c r="EG255" s="416">
        <f>SUM(EG256:EG257)</f>
        <v>0</v>
      </c>
      <c r="EH255" s="416"/>
      <c r="EI255" s="416"/>
      <c r="EJ255" s="417"/>
      <c r="EK255" s="416"/>
      <c r="EL255" s="416">
        <f>SUM(EL256:EL257)</f>
        <v>0</v>
      </c>
      <c r="EM255" s="416"/>
      <c r="EN255" s="416"/>
      <c r="EO255" s="301"/>
    </row>
    <row r="256" spans="4:148" hidden="1" x14ac:dyDescent="0.35">
      <c r="D256" s="301" t="s">
        <v>498</v>
      </c>
      <c r="E256" s="313"/>
      <c r="F256" s="320"/>
      <c r="G256" s="414">
        <v>0</v>
      </c>
      <c r="H256" s="415"/>
      <c r="I256" s="416"/>
      <c r="J256" s="417"/>
      <c r="K256" s="418"/>
      <c r="L256" s="414">
        <v>0</v>
      </c>
      <c r="M256" s="415"/>
      <c r="N256" s="416"/>
      <c r="O256" s="417"/>
      <c r="P256" s="418"/>
      <c r="Q256" s="414">
        <v>0</v>
      </c>
      <c r="R256" s="415"/>
      <c r="S256" s="416"/>
      <c r="T256" s="417"/>
      <c r="U256" s="418"/>
      <c r="V256" s="414">
        <v>0</v>
      </c>
      <c r="W256" s="415"/>
      <c r="X256" s="416"/>
      <c r="Y256" s="417"/>
      <c r="Z256" s="418"/>
      <c r="AA256" s="414">
        <v>0</v>
      </c>
      <c r="AB256" s="415"/>
      <c r="AC256" s="416"/>
      <c r="AD256" s="417"/>
      <c r="AE256" s="418"/>
      <c r="AF256" s="414">
        <v>0</v>
      </c>
      <c r="AG256" s="415"/>
      <c r="AH256" s="416"/>
      <c r="AI256" s="417"/>
      <c r="AJ256" s="418"/>
      <c r="AK256" s="414">
        <v>0</v>
      </c>
      <c r="AL256" s="415"/>
      <c r="AM256" s="416"/>
      <c r="AN256" s="417"/>
      <c r="AO256" s="418"/>
      <c r="AP256" s="414">
        <v>0</v>
      </c>
      <c r="AQ256" s="415"/>
      <c r="AR256" s="416"/>
      <c r="AS256" s="417"/>
      <c r="AT256" s="418"/>
      <c r="AU256" s="414">
        <v>0</v>
      </c>
      <c r="AV256" s="415"/>
      <c r="AW256" s="416"/>
      <c r="AX256" s="417"/>
      <c r="AY256" s="418"/>
      <c r="AZ256" s="414">
        <v>0</v>
      </c>
      <c r="BA256" s="415"/>
      <c r="BB256" s="416"/>
      <c r="BC256" s="417"/>
      <c r="BD256" s="418"/>
      <c r="BE256" s="414">
        <v>0</v>
      </c>
      <c r="BF256" s="415"/>
      <c r="BG256" s="416"/>
      <c r="BH256" s="417"/>
      <c r="BI256" s="418"/>
      <c r="BJ256" s="414">
        <v>0</v>
      </c>
      <c r="BK256" s="415"/>
      <c r="BL256" s="416"/>
      <c r="BM256" s="417"/>
      <c r="BN256" s="418"/>
      <c r="BO256" s="414">
        <v>0</v>
      </c>
      <c r="BP256" s="415"/>
      <c r="BQ256" s="416"/>
      <c r="BR256" s="417"/>
      <c r="BS256" s="418"/>
      <c r="BT256" s="414">
        <f>SUM(L256:BO256)</f>
        <v>0</v>
      </c>
      <c r="BU256" s="415"/>
      <c r="BV256" s="416"/>
      <c r="BW256" s="417"/>
      <c r="BX256" s="418"/>
      <c r="BY256" s="414">
        <v>0</v>
      </c>
      <c r="BZ256" s="415"/>
      <c r="CA256" s="416"/>
      <c r="CB256" s="417"/>
      <c r="CC256" s="418"/>
      <c r="CD256" s="414">
        <v>0</v>
      </c>
      <c r="CE256" s="415"/>
      <c r="CF256" s="416"/>
      <c r="CG256" s="417"/>
      <c r="CH256" s="418"/>
      <c r="CI256" s="414">
        <v>0</v>
      </c>
      <c r="CJ256" s="415"/>
      <c r="CK256" s="416"/>
      <c r="CL256" s="417"/>
      <c r="CM256" s="418"/>
      <c r="CN256" s="414">
        <v>0</v>
      </c>
      <c r="CO256" s="415"/>
      <c r="CP256" s="416"/>
      <c r="CQ256" s="417"/>
      <c r="CR256" s="418"/>
      <c r="CS256" s="414">
        <v>0</v>
      </c>
      <c r="CT256" s="415"/>
      <c r="CU256" s="416"/>
      <c r="CV256" s="417"/>
      <c r="CW256" s="418"/>
      <c r="CX256" s="414">
        <v>0</v>
      </c>
      <c r="CY256" s="415"/>
      <c r="CZ256" s="416"/>
      <c r="DA256" s="417"/>
      <c r="DB256" s="418"/>
      <c r="DC256" s="414">
        <v>0</v>
      </c>
      <c r="DD256" s="415"/>
      <c r="DE256" s="416"/>
      <c r="DF256" s="417"/>
      <c r="DG256" s="418"/>
      <c r="DH256" s="414">
        <v>0</v>
      </c>
      <c r="DI256" s="415"/>
      <c r="DJ256" s="416"/>
      <c r="DK256" s="417"/>
      <c r="DL256" s="418"/>
      <c r="DM256" s="414">
        <v>0</v>
      </c>
      <c r="DN256" s="415"/>
      <c r="DO256" s="416"/>
      <c r="DP256" s="417"/>
      <c r="DQ256" s="418"/>
      <c r="DR256" s="414">
        <v>0</v>
      </c>
      <c r="DS256" s="415"/>
      <c r="DT256" s="416"/>
      <c r="DU256" s="417"/>
      <c r="DV256" s="418"/>
      <c r="DW256" s="414">
        <v>0</v>
      </c>
      <c r="DX256" s="415"/>
      <c r="DY256" s="416"/>
      <c r="DZ256" s="417"/>
      <c r="EA256" s="418"/>
      <c r="EB256" s="414">
        <v>0</v>
      </c>
      <c r="EC256" s="415"/>
      <c r="ED256" s="416"/>
      <c r="EE256" s="417"/>
      <c r="EF256" s="418"/>
      <c r="EG256" s="414">
        <v>0</v>
      </c>
      <c r="EH256" s="415"/>
      <c r="EI256" s="416"/>
      <c r="EJ256" s="417"/>
      <c r="EK256" s="418"/>
      <c r="EL256" s="414">
        <f>SUM(CD256:EG256)</f>
        <v>0</v>
      </c>
      <c r="EM256" s="415"/>
      <c r="EN256" s="416"/>
      <c r="EO256" s="301"/>
    </row>
    <row r="257" spans="4:145" hidden="1" x14ac:dyDescent="0.35">
      <c r="D257" s="301" t="s">
        <v>499</v>
      </c>
      <c r="E257" s="313"/>
      <c r="F257" s="337"/>
      <c r="G257" s="428">
        <v>0</v>
      </c>
      <c r="H257" s="429"/>
      <c r="I257" s="416"/>
      <c r="J257" s="417"/>
      <c r="K257" s="430"/>
      <c r="L257" s="428">
        <v>0</v>
      </c>
      <c r="M257" s="429"/>
      <c r="N257" s="416"/>
      <c r="O257" s="417"/>
      <c r="P257" s="430"/>
      <c r="Q257" s="428">
        <v>0</v>
      </c>
      <c r="R257" s="429"/>
      <c r="S257" s="416"/>
      <c r="T257" s="417"/>
      <c r="U257" s="430"/>
      <c r="V257" s="428">
        <v>0</v>
      </c>
      <c r="W257" s="429"/>
      <c r="X257" s="416"/>
      <c r="Y257" s="417"/>
      <c r="Z257" s="430"/>
      <c r="AA257" s="428">
        <v>0</v>
      </c>
      <c r="AB257" s="429"/>
      <c r="AC257" s="416"/>
      <c r="AD257" s="417"/>
      <c r="AE257" s="430"/>
      <c r="AF257" s="428">
        <v>0</v>
      </c>
      <c r="AG257" s="429"/>
      <c r="AH257" s="416"/>
      <c r="AI257" s="417"/>
      <c r="AJ257" s="430"/>
      <c r="AK257" s="428">
        <v>0</v>
      </c>
      <c r="AL257" s="429"/>
      <c r="AM257" s="416"/>
      <c r="AN257" s="417"/>
      <c r="AO257" s="430"/>
      <c r="AP257" s="428">
        <v>0</v>
      </c>
      <c r="AQ257" s="429"/>
      <c r="AR257" s="416"/>
      <c r="AS257" s="417"/>
      <c r="AT257" s="430"/>
      <c r="AU257" s="428">
        <v>0</v>
      </c>
      <c r="AV257" s="429"/>
      <c r="AW257" s="416"/>
      <c r="AX257" s="417"/>
      <c r="AY257" s="430"/>
      <c r="AZ257" s="428">
        <v>0</v>
      </c>
      <c r="BA257" s="429"/>
      <c r="BB257" s="416"/>
      <c r="BC257" s="417"/>
      <c r="BD257" s="430"/>
      <c r="BE257" s="428">
        <v>0</v>
      </c>
      <c r="BF257" s="429"/>
      <c r="BG257" s="416"/>
      <c r="BH257" s="417"/>
      <c r="BI257" s="430"/>
      <c r="BJ257" s="428">
        <v>0</v>
      </c>
      <c r="BK257" s="429"/>
      <c r="BL257" s="416"/>
      <c r="BM257" s="417"/>
      <c r="BN257" s="430"/>
      <c r="BO257" s="428">
        <v>0</v>
      </c>
      <c r="BP257" s="429"/>
      <c r="BQ257" s="416"/>
      <c r="BR257" s="417"/>
      <c r="BS257" s="430"/>
      <c r="BT257" s="428">
        <f>SUM(L257:BO257)</f>
        <v>0</v>
      </c>
      <c r="BU257" s="429"/>
      <c r="BV257" s="416"/>
      <c r="BW257" s="417"/>
      <c r="BX257" s="430"/>
      <c r="BY257" s="428">
        <v>0</v>
      </c>
      <c r="BZ257" s="429"/>
      <c r="CA257" s="416"/>
      <c r="CB257" s="417"/>
      <c r="CC257" s="430"/>
      <c r="CD257" s="428">
        <v>0</v>
      </c>
      <c r="CE257" s="429"/>
      <c r="CF257" s="416"/>
      <c r="CG257" s="417"/>
      <c r="CH257" s="430"/>
      <c r="CI257" s="428">
        <v>0</v>
      </c>
      <c r="CJ257" s="429"/>
      <c r="CK257" s="416"/>
      <c r="CL257" s="417"/>
      <c r="CM257" s="430"/>
      <c r="CN257" s="428">
        <v>0</v>
      </c>
      <c r="CO257" s="429"/>
      <c r="CP257" s="416"/>
      <c r="CQ257" s="417"/>
      <c r="CR257" s="430"/>
      <c r="CS257" s="428">
        <v>0</v>
      </c>
      <c r="CT257" s="429"/>
      <c r="CU257" s="416"/>
      <c r="CV257" s="417"/>
      <c r="CW257" s="430"/>
      <c r="CX257" s="428">
        <v>0</v>
      </c>
      <c r="CY257" s="429"/>
      <c r="CZ257" s="416"/>
      <c r="DA257" s="417"/>
      <c r="DB257" s="430"/>
      <c r="DC257" s="428">
        <v>0</v>
      </c>
      <c r="DD257" s="429"/>
      <c r="DE257" s="416"/>
      <c r="DF257" s="417"/>
      <c r="DG257" s="430"/>
      <c r="DH257" s="428">
        <v>0</v>
      </c>
      <c r="DI257" s="429"/>
      <c r="DJ257" s="416"/>
      <c r="DK257" s="417"/>
      <c r="DL257" s="430"/>
      <c r="DM257" s="428">
        <v>0</v>
      </c>
      <c r="DN257" s="429"/>
      <c r="DO257" s="416"/>
      <c r="DP257" s="417"/>
      <c r="DQ257" s="430"/>
      <c r="DR257" s="428">
        <v>0</v>
      </c>
      <c r="DS257" s="429"/>
      <c r="DT257" s="416"/>
      <c r="DU257" s="417"/>
      <c r="DV257" s="430"/>
      <c r="DW257" s="428">
        <v>0</v>
      </c>
      <c r="DX257" s="429"/>
      <c r="DY257" s="416"/>
      <c r="DZ257" s="417"/>
      <c r="EA257" s="430"/>
      <c r="EB257" s="428">
        <v>0</v>
      </c>
      <c r="EC257" s="429"/>
      <c r="ED257" s="416"/>
      <c r="EE257" s="417"/>
      <c r="EF257" s="430"/>
      <c r="EG257" s="428">
        <v>0</v>
      </c>
      <c r="EH257" s="429"/>
      <c r="EI257" s="416"/>
      <c r="EJ257" s="417"/>
      <c r="EK257" s="430"/>
      <c r="EL257" s="428">
        <f>SUM(CD257:EG257)</f>
        <v>0</v>
      </c>
      <c r="EM257" s="429"/>
      <c r="EN257" s="416"/>
      <c r="EO257" s="301"/>
    </row>
    <row r="258" spans="4:145" hidden="1" x14ac:dyDescent="0.35">
      <c r="D258" s="301"/>
      <c r="E258" s="313"/>
      <c r="G258" s="416"/>
      <c r="H258" s="416"/>
      <c r="I258" s="416"/>
      <c r="J258" s="417"/>
      <c r="K258" s="416"/>
      <c r="L258" s="416"/>
      <c r="M258" s="416"/>
      <c r="N258" s="416"/>
      <c r="O258" s="417"/>
      <c r="P258" s="416"/>
      <c r="Q258" s="416"/>
      <c r="R258" s="416"/>
      <c r="S258" s="416"/>
      <c r="T258" s="417"/>
      <c r="U258" s="416"/>
      <c r="V258" s="416"/>
      <c r="W258" s="416"/>
      <c r="X258" s="416"/>
      <c r="Y258" s="417"/>
      <c r="Z258" s="416"/>
      <c r="AA258" s="416"/>
      <c r="AB258" s="416"/>
      <c r="AC258" s="416"/>
      <c r="AD258" s="417"/>
      <c r="AE258" s="416"/>
      <c r="AF258" s="416"/>
      <c r="AG258" s="416"/>
      <c r="AH258" s="416"/>
      <c r="AI258" s="417"/>
      <c r="AJ258" s="416"/>
      <c r="AK258" s="416"/>
      <c r="AL258" s="416"/>
      <c r="AM258" s="416"/>
      <c r="AN258" s="417"/>
      <c r="AO258" s="416"/>
      <c r="AP258" s="416"/>
      <c r="AQ258" s="416"/>
      <c r="AR258" s="416"/>
      <c r="AS258" s="417"/>
      <c r="AT258" s="416"/>
      <c r="AU258" s="416"/>
      <c r="AV258" s="416"/>
      <c r="AW258" s="416"/>
      <c r="AX258" s="417"/>
      <c r="AY258" s="416"/>
      <c r="AZ258" s="416"/>
      <c r="BA258" s="416"/>
      <c r="BB258" s="416"/>
      <c r="BC258" s="417"/>
      <c r="BD258" s="416"/>
      <c r="BE258" s="416"/>
      <c r="BF258" s="416"/>
      <c r="BG258" s="416"/>
      <c r="BH258" s="417"/>
      <c r="BI258" s="416"/>
      <c r="BJ258" s="416"/>
      <c r="BK258" s="416"/>
      <c r="BL258" s="416"/>
      <c r="BM258" s="417"/>
      <c r="BN258" s="416"/>
      <c r="BO258" s="416"/>
      <c r="BP258" s="416"/>
      <c r="BQ258" s="416"/>
      <c r="BR258" s="417"/>
      <c r="BS258" s="416"/>
      <c r="BT258" s="416"/>
      <c r="BU258" s="416"/>
      <c r="BV258" s="416"/>
      <c r="BW258" s="417"/>
      <c r="BX258" s="416"/>
      <c r="BY258" s="416"/>
      <c r="BZ258" s="416"/>
      <c r="CA258" s="416"/>
      <c r="CB258" s="417"/>
      <c r="CC258" s="416"/>
      <c r="CD258" s="416"/>
      <c r="CE258" s="416"/>
      <c r="CF258" s="416"/>
      <c r="CG258" s="417"/>
      <c r="CH258" s="416"/>
      <c r="CI258" s="416"/>
      <c r="CJ258" s="416"/>
      <c r="CK258" s="416"/>
      <c r="CL258" s="417"/>
      <c r="CM258" s="416"/>
      <c r="CN258" s="416"/>
      <c r="CO258" s="416"/>
      <c r="CP258" s="416"/>
      <c r="CQ258" s="417"/>
      <c r="CR258" s="416"/>
      <c r="CS258" s="416"/>
      <c r="CT258" s="416"/>
      <c r="CU258" s="416"/>
      <c r="CV258" s="417"/>
      <c r="CW258" s="416"/>
      <c r="CX258" s="416"/>
      <c r="CY258" s="416"/>
      <c r="CZ258" s="416"/>
      <c r="DA258" s="417"/>
      <c r="DB258" s="416"/>
      <c r="DC258" s="416"/>
      <c r="DD258" s="416"/>
      <c r="DE258" s="416"/>
      <c r="DF258" s="417"/>
      <c r="DG258" s="416"/>
      <c r="DH258" s="416"/>
      <c r="DI258" s="416"/>
      <c r="DJ258" s="416"/>
      <c r="DK258" s="417"/>
      <c r="DL258" s="416"/>
      <c r="DM258" s="416"/>
      <c r="DN258" s="416"/>
      <c r="DO258" s="416"/>
      <c r="DP258" s="417"/>
      <c r="DQ258" s="416"/>
      <c r="DR258" s="416"/>
      <c r="DS258" s="416"/>
      <c r="DT258" s="416"/>
      <c r="DU258" s="417"/>
      <c r="DV258" s="416"/>
      <c r="DW258" s="416"/>
      <c r="DX258" s="416"/>
      <c r="DY258" s="416"/>
      <c r="DZ258" s="417"/>
      <c r="EA258" s="416"/>
      <c r="EB258" s="416"/>
      <c r="EC258" s="416"/>
      <c r="ED258" s="416"/>
      <c r="EE258" s="417"/>
      <c r="EF258" s="416"/>
      <c r="EG258" s="416"/>
      <c r="EH258" s="416"/>
      <c r="EI258" s="416"/>
      <c r="EJ258" s="417"/>
      <c r="EK258" s="416"/>
      <c r="EL258" s="416"/>
      <c r="EM258" s="416"/>
      <c r="EN258" s="416"/>
      <c r="EO258" s="301"/>
    </row>
    <row r="259" spans="4:145" hidden="1" x14ac:dyDescent="0.35">
      <c r="D259" s="301" t="s">
        <v>516</v>
      </c>
      <c r="E259" s="313"/>
      <c r="G259" s="416">
        <f>SUM(G260:G261)</f>
        <v>0</v>
      </c>
      <c r="H259" s="416"/>
      <c r="I259" s="416"/>
      <c r="J259" s="417"/>
      <c r="K259" s="416"/>
      <c r="L259" s="416">
        <f>SUM(L260:L261)</f>
        <v>0</v>
      </c>
      <c r="M259" s="416"/>
      <c r="N259" s="416"/>
      <c r="O259" s="417"/>
      <c r="P259" s="416"/>
      <c r="Q259" s="416">
        <f>SUM(Q260:Q261)</f>
        <v>0</v>
      </c>
      <c r="R259" s="416"/>
      <c r="S259" s="416"/>
      <c r="T259" s="417"/>
      <c r="U259" s="416"/>
      <c r="V259" s="416">
        <f>SUM(V260:V261)</f>
        <v>0</v>
      </c>
      <c r="W259" s="416"/>
      <c r="X259" s="416"/>
      <c r="Y259" s="417"/>
      <c r="Z259" s="416"/>
      <c r="AA259" s="416">
        <f>SUM(AA260:AA261)</f>
        <v>0</v>
      </c>
      <c r="AB259" s="416"/>
      <c r="AC259" s="416"/>
      <c r="AD259" s="417"/>
      <c r="AE259" s="416"/>
      <c r="AF259" s="416">
        <f>SUM(AF260:AF261)</f>
        <v>0</v>
      </c>
      <c r="AG259" s="416"/>
      <c r="AH259" s="416"/>
      <c r="AI259" s="417"/>
      <c r="AJ259" s="416"/>
      <c r="AK259" s="416">
        <f>SUM(AK260:AK261)</f>
        <v>0</v>
      </c>
      <c r="AL259" s="416"/>
      <c r="AM259" s="416"/>
      <c r="AN259" s="417"/>
      <c r="AO259" s="416"/>
      <c r="AP259" s="416">
        <f>SUM(AP260:AP261)</f>
        <v>0</v>
      </c>
      <c r="AQ259" s="416"/>
      <c r="AR259" s="416"/>
      <c r="AS259" s="417"/>
      <c r="AT259" s="416"/>
      <c r="AU259" s="416">
        <f>SUM(AU260:AU261)</f>
        <v>0</v>
      </c>
      <c r="AV259" s="416"/>
      <c r="AW259" s="416"/>
      <c r="AX259" s="417"/>
      <c r="AY259" s="416"/>
      <c r="AZ259" s="416">
        <f>SUM(AZ260:AZ261)</f>
        <v>0</v>
      </c>
      <c r="BA259" s="416"/>
      <c r="BB259" s="416"/>
      <c r="BC259" s="417"/>
      <c r="BD259" s="416"/>
      <c r="BE259" s="416">
        <f>SUM(BE260:BE261)</f>
        <v>0</v>
      </c>
      <c r="BF259" s="416"/>
      <c r="BG259" s="416"/>
      <c r="BH259" s="417"/>
      <c r="BI259" s="416"/>
      <c r="BJ259" s="416">
        <f>SUM(BJ260:BJ261)</f>
        <v>0</v>
      </c>
      <c r="BK259" s="416"/>
      <c r="BL259" s="416"/>
      <c r="BM259" s="417"/>
      <c r="BN259" s="416"/>
      <c r="BO259" s="416">
        <f>SUM(BO260:BO261)</f>
        <v>0</v>
      </c>
      <c r="BP259" s="416"/>
      <c r="BQ259" s="416"/>
      <c r="BR259" s="417"/>
      <c r="BS259" s="416"/>
      <c r="BT259" s="416">
        <f>SUM(BT260:BT261)</f>
        <v>0</v>
      </c>
      <c r="BU259" s="416"/>
      <c r="BV259" s="416"/>
      <c r="BW259" s="417"/>
      <c r="BX259" s="416"/>
      <c r="BY259" s="416">
        <f>SUM(BY260:BY261)</f>
        <v>0</v>
      </c>
      <c r="BZ259" s="416"/>
      <c r="CA259" s="416"/>
      <c r="CB259" s="417"/>
      <c r="CC259" s="416"/>
      <c r="CD259" s="416">
        <f>SUM(CD260:CD261)</f>
        <v>0</v>
      </c>
      <c r="CE259" s="416"/>
      <c r="CF259" s="416"/>
      <c r="CG259" s="417"/>
      <c r="CH259" s="416"/>
      <c r="CI259" s="416">
        <f>SUM(CI260:CI261)</f>
        <v>0</v>
      </c>
      <c r="CJ259" s="416"/>
      <c r="CK259" s="416"/>
      <c r="CL259" s="417"/>
      <c r="CM259" s="416"/>
      <c r="CN259" s="416">
        <f>SUM(CN260:CN261)</f>
        <v>0</v>
      </c>
      <c r="CO259" s="416"/>
      <c r="CP259" s="416"/>
      <c r="CQ259" s="417"/>
      <c r="CR259" s="416"/>
      <c r="CS259" s="416">
        <f>SUM(CS260:CS261)</f>
        <v>0</v>
      </c>
      <c r="CT259" s="416"/>
      <c r="CU259" s="416"/>
      <c r="CV259" s="417"/>
      <c r="CW259" s="416"/>
      <c r="CX259" s="416">
        <f>SUM(CX260:CX261)</f>
        <v>0</v>
      </c>
      <c r="CY259" s="416"/>
      <c r="CZ259" s="416"/>
      <c r="DA259" s="417"/>
      <c r="DB259" s="416"/>
      <c r="DC259" s="416">
        <f>SUM(DC260:DC261)</f>
        <v>0</v>
      </c>
      <c r="DD259" s="416"/>
      <c r="DE259" s="416"/>
      <c r="DF259" s="417"/>
      <c r="DG259" s="416"/>
      <c r="DH259" s="416">
        <f>SUM(DH260:DH261)</f>
        <v>0</v>
      </c>
      <c r="DI259" s="416"/>
      <c r="DJ259" s="416"/>
      <c r="DK259" s="417"/>
      <c r="DL259" s="416"/>
      <c r="DM259" s="416">
        <f>SUM(DM260:DM261)</f>
        <v>0</v>
      </c>
      <c r="DN259" s="416"/>
      <c r="DO259" s="416"/>
      <c r="DP259" s="417"/>
      <c r="DQ259" s="416"/>
      <c r="DR259" s="416">
        <f>SUM(DR260:DR261)</f>
        <v>0</v>
      </c>
      <c r="DS259" s="416"/>
      <c r="DT259" s="416"/>
      <c r="DU259" s="417"/>
      <c r="DV259" s="416"/>
      <c r="DW259" s="416">
        <f>SUM(DW260:DW261)</f>
        <v>0</v>
      </c>
      <c r="DX259" s="416"/>
      <c r="DY259" s="416"/>
      <c r="DZ259" s="417"/>
      <c r="EA259" s="416"/>
      <c r="EB259" s="416">
        <f>SUM(EB260:EB261)</f>
        <v>0</v>
      </c>
      <c r="EC259" s="416"/>
      <c r="ED259" s="416"/>
      <c r="EE259" s="417"/>
      <c r="EF259" s="416"/>
      <c r="EG259" s="416">
        <f>SUM(EG260:EG261)</f>
        <v>0</v>
      </c>
      <c r="EH259" s="416"/>
      <c r="EI259" s="416"/>
      <c r="EJ259" s="417"/>
      <c r="EK259" s="416"/>
      <c r="EL259" s="416">
        <f>SUM(EL260:EL261)</f>
        <v>0</v>
      </c>
      <c r="EM259" s="416"/>
      <c r="EN259" s="416"/>
      <c r="EO259" s="301"/>
    </row>
    <row r="260" spans="4:145" hidden="1" x14ac:dyDescent="0.35">
      <c r="D260" s="301" t="s">
        <v>498</v>
      </c>
      <c r="E260" s="313"/>
      <c r="F260" s="320"/>
      <c r="G260" s="414">
        <v>0</v>
      </c>
      <c r="H260" s="415"/>
      <c r="I260" s="416"/>
      <c r="J260" s="417"/>
      <c r="K260" s="418"/>
      <c r="L260" s="414">
        <v>0</v>
      </c>
      <c r="M260" s="415"/>
      <c r="N260" s="416"/>
      <c r="O260" s="417"/>
      <c r="P260" s="418"/>
      <c r="Q260" s="414">
        <v>0</v>
      </c>
      <c r="R260" s="415"/>
      <c r="S260" s="416"/>
      <c r="T260" s="417"/>
      <c r="U260" s="418"/>
      <c r="V260" s="414">
        <v>0</v>
      </c>
      <c r="W260" s="415"/>
      <c r="X260" s="416"/>
      <c r="Y260" s="417"/>
      <c r="Z260" s="418"/>
      <c r="AA260" s="414">
        <v>0</v>
      </c>
      <c r="AB260" s="415"/>
      <c r="AC260" s="416"/>
      <c r="AD260" s="417"/>
      <c r="AE260" s="418"/>
      <c r="AF260" s="414">
        <v>0</v>
      </c>
      <c r="AG260" s="415"/>
      <c r="AH260" s="416"/>
      <c r="AI260" s="417"/>
      <c r="AJ260" s="418"/>
      <c r="AK260" s="414">
        <v>0</v>
      </c>
      <c r="AL260" s="415"/>
      <c r="AM260" s="416"/>
      <c r="AN260" s="417"/>
      <c r="AO260" s="418"/>
      <c r="AP260" s="414">
        <v>0</v>
      </c>
      <c r="AQ260" s="415"/>
      <c r="AR260" s="416"/>
      <c r="AS260" s="417"/>
      <c r="AT260" s="418"/>
      <c r="AU260" s="414">
        <v>0</v>
      </c>
      <c r="AV260" s="415"/>
      <c r="AW260" s="416"/>
      <c r="AX260" s="417"/>
      <c r="AY260" s="418"/>
      <c r="AZ260" s="414">
        <v>0</v>
      </c>
      <c r="BA260" s="415"/>
      <c r="BB260" s="416"/>
      <c r="BC260" s="417"/>
      <c r="BD260" s="418"/>
      <c r="BE260" s="414">
        <v>0</v>
      </c>
      <c r="BF260" s="415"/>
      <c r="BG260" s="416"/>
      <c r="BH260" s="417"/>
      <c r="BI260" s="418"/>
      <c r="BJ260" s="414">
        <v>0</v>
      </c>
      <c r="BK260" s="415"/>
      <c r="BL260" s="416"/>
      <c r="BM260" s="417"/>
      <c r="BN260" s="418"/>
      <c r="BO260" s="414">
        <v>0</v>
      </c>
      <c r="BP260" s="415"/>
      <c r="BQ260" s="416"/>
      <c r="BR260" s="417"/>
      <c r="BS260" s="418"/>
      <c r="BT260" s="414">
        <f>SUM(L260:BO260)</f>
        <v>0</v>
      </c>
      <c r="BU260" s="415"/>
      <c r="BV260" s="416"/>
      <c r="BW260" s="417"/>
      <c r="BX260" s="418"/>
      <c r="BY260" s="414">
        <v>0</v>
      </c>
      <c r="BZ260" s="415"/>
      <c r="CA260" s="416"/>
      <c r="CB260" s="417"/>
      <c r="CC260" s="418"/>
      <c r="CD260" s="414">
        <v>0</v>
      </c>
      <c r="CE260" s="415"/>
      <c r="CF260" s="416"/>
      <c r="CG260" s="417"/>
      <c r="CH260" s="418"/>
      <c r="CI260" s="414">
        <v>0</v>
      </c>
      <c r="CJ260" s="415"/>
      <c r="CK260" s="416"/>
      <c r="CL260" s="417"/>
      <c r="CM260" s="418"/>
      <c r="CN260" s="414">
        <v>0</v>
      </c>
      <c r="CO260" s="415"/>
      <c r="CP260" s="416"/>
      <c r="CQ260" s="417"/>
      <c r="CR260" s="418"/>
      <c r="CS260" s="414">
        <v>0</v>
      </c>
      <c r="CT260" s="415"/>
      <c r="CU260" s="416"/>
      <c r="CV260" s="417"/>
      <c r="CW260" s="418"/>
      <c r="CX260" s="414">
        <v>0</v>
      </c>
      <c r="CY260" s="415"/>
      <c r="CZ260" s="416"/>
      <c r="DA260" s="417"/>
      <c r="DB260" s="418"/>
      <c r="DC260" s="414">
        <v>0</v>
      </c>
      <c r="DD260" s="415"/>
      <c r="DE260" s="416"/>
      <c r="DF260" s="417"/>
      <c r="DG260" s="418"/>
      <c r="DH260" s="414">
        <v>0</v>
      </c>
      <c r="DI260" s="415"/>
      <c r="DJ260" s="416"/>
      <c r="DK260" s="417"/>
      <c r="DL260" s="418"/>
      <c r="DM260" s="414">
        <v>0</v>
      </c>
      <c r="DN260" s="415"/>
      <c r="DO260" s="416"/>
      <c r="DP260" s="417"/>
      <c r="DQ260" s="418"/>
      <c r="DR260" s="414">
        <v>0</v>
      </c>
      <c r="DS260" s="415"/>
      <c r="DT260" s="416"/>
      <c r="DU260" s="417"/>
      <c r="DV260" s="418"/>
      <c r="DW260" s="414">
        <v>0</v>
      </c>
      <c r="DX260" s="415"/>
      <c r="DY260" s="416"/>
      <c r="DZ260" s="417"/>
      <c r="EA260" s="418"/>
      <c r="EB260" s="414">
        <v>0</v>
      </c>
      <c r="EC260" s="415"/>
      <c r="ED260" s="416"/>
      <c r="EE260" s="417"/>
      <c r="EF260" s="418"/>
      <c r="EG260" s="414">
        <v>0</v>
      </c>
      <c r="EH260" s="415"/>
      <c r="EI260" s="416"/>
      <c r="EJ260" s="417"/>
      <c r="EK260" s="418"/>
      <c r="EL260" s="414">
        <f>SUM(CD260:EG260)</f>
        <v>0</v>
      </c>
      <c r="EM260" s="415"/>
      <c r="EN260" s="416"/>
      <c r="EO260" s="301"/>
    </row>
    <row r="261" spans="4:145" hidden="1" x14ac:dyDescent="0.35">
      <c r="D261" s="301" t="s">
        <v>499</v>
      </c>
      <c r="E261" s="313"/>
      <c r="F261" s="337"/>
      <c r="G261" s="428">
        <v>0</v>
      </c>
      <c r="H261" s="429"/>
      <c r="I261" s="416"/>
      <c r="J261" s="417"/>
      <c r="K261" s="430"/>
      <c r="L261" s="428">
        <v>0</v>
      </c>
      <c r="M261" s="429"/>
      <c r="N261" s="416"/>
      <c r="O261" s="417"/>
      <c r="P261" s="430"/>
      <c r="Q261" s="428">
        <v>0</v>
      </c>
      <c r="R261" s="429"/>
      <c r="S261" s="416"/>
      <c r="T261" s="417"/>
      <c r="U261" s="430"/>
      <c r="V261" s="428">
        <v>0</v>
      </c>
      <c r="W261" s="429"/>
      <c r="X261" s="416"/>
      <c r="Y261" s="417"/>
      <c r="Z261" s="430"/>
      <c r="AA261" s="428">
        <v>0</v>
      </c>
      <c r="AB261" s="429"/>
      <c r="AC261" s="416"/>
      <c r="AD261" s="417"/>
      <c r="AE261" s="430"/>
      <c r="AF261" s="428">
        <v>0</v>
      </c>
      <c r="AG261" s="429"/>
      <c r="AH261" s="416"/>
      <c r="AI261" s="417"/>
      <c r="AJ261" s="430"/>
      <c r="AK261" s="428">
        <v>0</v>
      </c>
      <c r="AL261" s="429"/>
      <c r="AM261" s="416"/>
      <c r="AN261" s="417"/>
      <c r="AO261" s="430"/>
      <c r="AP261" s="428">
        <v>0</v>
      </c>
      <c r="AQ261" s="429"/>
      <c r="AR261" s="416"/>
      <c r="AS261" s="417"/>
      <c r="AT261" s="430"/>
      <c r="AU261" s="428">
        <v>0</v>
      </c>
      <c r="AV261" s="429"/>
      <c r="AW261" s="416"/>
      <c r="AX261" s="417"/>
      <c r="AY261" s="430"/>
      <c r="AZ261" s="428">
        <v>0</v>
      </c>
      <c r="BA261" s="429"/>
      <c r="BB261" s="416"/>
      <c r="BC261" s="417"/>
      <c r="BD261" s="430"/>
      <c r="BE261" s="428">
        <v>0</v>
      </c>
      <c r="BF261" s="429"/>
      <c r="BG261" s="416"/>
      <c r="BH261" s="417"/>
      <c r="BI261" s="430"/>
      <c r="BJ261" s="428">
        <v>0</v>
      </c>
      <c r="BK261" s="429"/>
      <c r="BL261" s="416"/>
      <c r="BM261" s="417"/>
      <c r="BN261" s="430"/>
      <c r="BO261" s="428">
        <v>0</v>
      </c>
      <c r="BP261" s="429"/>
      <c r="BQ261" s="416"/>
      <c r="BR261" s="417"/>
      <c r="BS261" s="430"/>
      <c r="BT261" s="428">
        <f>SUM(L261:BO261)</f>
        <v>0</v>
      </c>
      <c r="BU261" s="429"/>
      <c r="BV261" s="416"/>
      <c r="BW261" s="417"/>
      <c r="BX261" s="430"/>
      <c r="BY261" s="428">
        <v>0</v>
      </c>
      <c r="BZ261" s="429"/>
      <c r="CA261" s="416"/>
      <c r="CB261" s="417"/>
      <c r="CC261" s="430"/>
      <c r="CD261" s="428">
        <v>0</v>
      </c>
      <c r="CE261" s="429"/>
      <c r="CF261" s="416"/>
      <c r="CG261" s="417"/>
      <c r="CH261" s="430"/>
      <c r="CI261" s="428">
        <v>0</v>
      </c>
      <c r="CJ261" s="429"/>
      <c r="CK261" s="416"/>
      <c r="CL261" s="417"/>
      <c r="CM261" s="430"/>
      <c r="CN261" s="428">
        <v>0</v>
      </c>
      <c r="CO261" s="429"/>
      <c r="CP261" s="416"/>
      <c r="CQ261" s="417"/>
      <c r="CR261" s="430"/>
      <c r="CS261" s="428">
        <v>0</v>
      </c>
      <c r="CT261" s="429"/>
      <c r="CU261" s="416"/>
      <c r="CV261" s="417"/>
      <c r="CW261" s="430"/>
      <c r="CX261" s="428">
        <v>0</v>
      </c>
      <c r="CY261" s="429"/>
      <c r="CZ261" s="416"/>
      <c r="DA261" s="417"/>
      <c r="DB261" s="430"/>
      <c r="DC261" s="428">
        <v>0</v>
      </c>
      <c r="DD261" s="429"/>
      <c r="DE261" s="416"/>
      <c r="DF261" s="417"/>
      <c r="DG261" s="430"/>
      <c r="DH261" s="428">
        <v>0</v>
      </c>
      <c r="DI261" s="429"/>
      <c r="DJ261" s="416"/>
      <c r="DK261" s="417"/>
      <c r="DL261" s="430"/>
      <c r="DM261" s="428">
        <v>0</v>
      </c>
      <c r="DN261" s="429"/>
      <c r="DO261" s="416"/>
      <c r="DP261" s="417"/>
      <c r="DQ261" s="430"/>
      <c r="DR261" s="428">
        <v>0</v>
      </c>
      <c r="DS261" s="429"/>
      <c r="DT261" s="416"/>
      <c r="DU261" s="417"/>
      <c r="DV261" s="430"/>
      <c r="DW261" s="428">
        <v>0</v>
      </c>
      <c r="DX261" s="429"/>
      <c r="DY261" s="416"/>
      <c r="DZ261" s="417"/>
      <c r="EA261" s="430"/>
      <c r="EB261" s="428">
        <v>0</v>
      </c>
      <c r="EC261" s="429"/>
      <c r="ED261" s="416"/>
      <c r="EE261" s="417"/>
      <c r="EF261" s="430"/>
      <c r="EG261" s="428">
        <v>0</v>
      </c>
      <c r="EH261" s="429"/>
      <c r="EI261" s="416"/>
      <c r="EJ261" s="417"/>
      <c r="EK261" s="430"/>
      <c r="EL261" s="428">
        <f>SUM(CD261:EG261)</f>
        <v>0</v>
      </c>
      <c r="EM261" s="429"/>
      <c r="EN261" s="416"/>
      <c r="EO261" s="301"/>
    </row>
    <row r="262" spans="4:145" hidden="1" x14ac:dyDescent="0.35">
      <c r="D262" s="301"/>
      <c r="E262" s="313"/>
      <c r="G262" s="416"/>
      <c r="H262" s="416"/>
      <c r="I262" s="416"/>
      <c r="J262" s="417"/>
      <c r="K262" s="416"/>
      <c r="L262" s="416"/>
      <c r="M262" s="416"/>
      <c r="N262" s="416"/>
      <c r="O262" s="417"/>
      <c r="P262" s="416"/>
      <c r="Q262" s="416"/>
      <c r="R262" s="416"/>
      <c r="S262" s="416"/>
      <c r="T262" s="417"/>
      <c r="U262" s="416"/>
      <c r="V262" s="416"/>
      <c r="W262" s="416"/>
      <c r="X262" s="416"/>
      <c r="Y262" s="417"/>
      <c r="Z262" s="416"/>
      <c r="AA262" s="416"/>
      <c r="AB262" s="416"/>
      <c r="AC262" s="416"/>
      <c r="AD262" s="417"/>
      <c r="AE262" s="416"/>
      <c r="AF262" s="416"/>
      <c r="AG262" s="416"/>
      <c r="AH262" s="416"/>
      <c r="AI262" s="417"/>
      <c r="AJ262" s="416"/>
      <c r="AK262" s="416"/>
      <c r="AL262" s="416"/>
      <c r="AM262" s="416"/>
      <c r="AN262" s="417"/>
      <c r="AO262" s="416"/>
      <c r="AP262" s="416"/>
      <c r="AQ262" s="416"/>
      <c r="AR262" s="416"/>
      <c r="AS262" s="417"/>
      <c r="AT262" s="416"/>
      <c r="AU262" s="416"/>
      <c r="AV262" s="416"/>
      <c r="AW262" s="416"/>
      <c r="AX262" s="417"/>
      <c r="AY262" s="416"/>
      <c r="AZ262" s="416"/>
      <c r="BA262" s="416"/>
      <c r="BB262" s="416"/>
      <c r="BC262" s="417"/>
      <c r="BD262" s="416"/>
      <c r="BE262" s="416"/>
      <c r="BF262" s="416"/>
      <c r="BG262" s="416"/>
      <c r="BH262" s="417"/>
      <c r="BI262" s="416"/>
      <c r="BJ262" s="416"/>
      <c r="BK262" s="416"/>
      <c r="BL262" s="416"/>
      <c r="BM262" s="417"/>
      <c r="BN262" s="416"/>
      <c r="BO262" s="416"/>
      <c r="BP262" s="416"/>
      <c r="BQ262" s="416"/>
      <c r="BR262" s="417"/>
      <c r="BS262" s="416"/>
      <c r="BT262" s="416"/>
      <c r="BU262" s="416"/>
      <c r="BV262" s="416"/>
      <c r="BW262" s="417"/>
      <c r="BX262" s="416"/>
      <c r="BY262" s="416"/>
      <c r="BZ262" s="416"/>
      <c r="CA262" s="416"/>
      <c r="CB262" s="417"/>
      <c r="CC262" s="416"/>
      <c r="CD262" s="416"/>
      <c r="CE262" s="416"/>
      <c r="CF262" s="416"/>
      <c r="CG262" s="417"/>
      <c r="CH262" s="416"/>
      <c r="CI262" s="416"/>
      <c r="CJ262" s="416"/>
      <c r="CK262" s="416"/>
      <c r="CL262" s="417"/>
      <c r="CM262" s="416"/>
      <c r="CN262" s="416"/>
      <c r="CO262" s="416"/>
      <c r="CP262" s="416"/>
      <c r="CQ262" s="417"/>
      <c r="CR262" s="416"/>
      <c r="CS262" s="416"/>
      <c r="CT262" s="416"/>
      <c r="CU262" s="416"/>
      <c r="CV262" s="417"/>
      <c r="CW262" s="416"/>
      <c r="CX262" s="416"/>
      <c r="CY262" s="416"/>
      <c r="CZ262" s="416"/>
      <c r="DA262" s="417"/>
      <c r="DB262" s="416"/>
      <c r="DC262" s="416"/>
      <c r="DD262" s="416"/>
      <c r="DE262" s="416"/>
      <c r="DF262" s="417"/>
      <c r="DG262" s="416"/>
      <c r="DH262" s="416"/>
      <c r="DI262" s="416"/>
      <c r="DJ262" s="416"/>
      <c r="DK262" s="417"/>
      <c r="DL262" s="416"/>
      <c r="DM262" s="416"/>
      <c r="DN262" s="416"/>
      <c r="DO262" s="416"/>
      <c r="DP262" s="417"/>
      <c r="DQ262" s="416"/>
      <c r="DR262" s="416"/>
      <c r="DS262" s="416"/>
      <c r="DT262" s="416"/>
      <c r="DU262" s="417"/>
      <c r="DV262" s="416"/>
      <c r="DW262" s="416"/>
      <c r="DX262" s="416"/>
      <c r="DY262" s="416"/>
      <c r="DZ262" s="417"/>
      <c r="EA262" s="416"/>
      <c r="EB262" s="416"/>
      <c r="EC262" s="416"/>
      <c r="ED262" s="416"/>
      <c r="EE262" s="417"/>
      <c r="EF262" s="416"/>
      <c r="EG262" s="416"/>
      <c r="EH262" s="416"/>
      <c r="EI262" s="416"/>
      <c r="EJ262" s="417"/>
      <c r="EK262" s="416"/>
      <c r="EL262" s="416"/>
      <c r="EM262" s="416"/>
      <c r="EN262" s="416"/>
      <c r="EO262" s="301"/>
    </row>
    <row r="263" spans="4:145" x14ac:dyDescent="0.35">
      <c r="D263" s="436"/>
      <c r="E263" s="438"/>
      <c r="F263" s="292"/>
      <c r="G263" s="439"/>
      <c r="H263" s="439"/>
      <c r="I263" s="439"/>
      <c r="J263" s="440"/>
      <c r="K263" s="439"/>
      <c r="L263" s="439"/>
      <c r="M263" s="439"/>
      <c r="N263" s="439"/>
      <c r="O263" s="440"/>
      <c r="P263" s="439"/>
      <c r="Q263" s="439"/>
      <c r="R263" s="439"/>
      <c r="S263" s="439"/>
      <c r="T263" s="440"/>
      <c r="U263" s="439"/>
      <c r="V263" s="439"/>
      <c r="W263" s="439"/>
      <c r="X263" s="439"/>
      <c r="Y263" s="440"/>
      <c r="Z263" s="439"/>
      <c r="AA263" s="439"/>
      <c r="AB263" s="439"/>
      <c r="AC263" s="439"/>
      <c r="AD263" s="440"/>
      <c r="AE263" s="439"/>
      <c r="AF263" s="439"/>
      <c r="AG263" s="439"/>
      <c r="AH263" s="439"/>
      <c r="AI263" s="440"/>
      <c r="AJ263" s="439"/>
      <c r="AK263" s="439"/>
      <c r="AL263" s="439"/>
      <c r="AM263" s="439"/>
      <c r="AN263" s="440"/>
      <c r="AO263" s="439"/>
      <c r="AP263" s="439"/>
      <c r="AQ263" s="439"/>
      <c r="AR263" s="439"/>
      <c r="AS263" s="440"/>
      <c r="AT263" s="439"/>
      <c r="AU263" s="439"/>
      <c r="AV263" s="439"/>
      <c r="AW263" s="439"/>
      <c r="AX263" s="440"/>
      <c r="AY263" s="439"/>
      <c r="AZ263" s="439"/>
      <c r="BA263" s="439"/>
      <c r="BB263" s="439"/>
      <c r="BC263" s="440"/>
      <c r="BD263" s="439"/>
      <c r="BE263" s="439"/>
      <c r="BF263" s="439"/>
      <c r="BG263" s="439"/>
      <c r="BH263" s="440"/>
      <c r="BI263" s="439"/>
      <c r="BJ263" s="439"/>
      <c r="BK263" s="439"/>
      <c r="BL263" s="439"/>
      <c r="BM263" s="440"/>
      <c r="BN263" s="439"/>
      <c r="BO263" s="439"/>
      <c r="BP263" s="439"/>
      <c r="BQ263" s="439"/>
      <c r="BR263" s="440"/>
      <c r="BS263" s="439"/>
      <c r="BT263" s="439"/>
      <c r="BU263" s="439"/>
      <c r="BV263" s="439"/>
      <c r="BW263" s="440"/>
      <c r="BX263" s="439"/>
      <c r="BY263" s="439"/>
      <c r="BZ263" s="439"/>
      <c r="CA263" s="439"/>
      <c r="CB263" s="440"/>
      <c r="CC263" s="439"/>
      <c r="CD263" s="439"/>
      <c r="CE263" s="439"/>
      <c r="CF263" s="439"/>
      <c r="CG263" s="440"/>
      <c r="CH263" s="439"/>
      <c r="CI263" s="439"/>
      <c r="CJ263" s="439"/>
      <c r="CK263" s="439"/>
      <c r="CL263" s="440"/>
      <c r="CM263" s="439"/>
      <c r="CN263" s="439"/>
      <c r="CO263" s="439"/>
      <c r="CP263" s="439"/>
      <c r="CQ263" s="440"/>
      <c r="CR263" s="439"/>
      <c r="CS263" s="439"/>
      <c r="CT263" s="439"/>
      <c r="CU263" s="439"/>
      <c r="CV263" s="440"/>
      <c r="CW263" s="439"/>
      <c r="CX263" s="439"/>
      <c r="CY263" s="439"/>
      <c r="CZ263" s="439"/>
      <c r="DA263" s="440"/>
      <c r="DB263" s="439"/>
      <c r="DC263" s="439"/>
      <c r="DD263" s="439"/>
      <c r="DE263" s="439"/>
      <c r="DF263" s="440"/>
      <c r="DG263" s="439"/>
      <c r="DH263" s="439"/>
      <c r="DI263" s="439"/>
      <c r="DJ263" s="439"/>
      <c r="DK263" s="440"/>
      <c r="DL263" s="439"/>
      <c r="DM263" s="439"/>
      <c r="DN263" s="439"/>
      <c r="DO263" s="439"/>
      <c r="DP263" s="440"/>
      <c r="DQ263" s="439"/>
      <c r="DR263" s="439"/>
      <c r="DS263" s="439"/>
      <c r="DT263" s="439"/>
      <c r="DU263" s="440"/>
      <c r="DV263" s="439"/>
      <c r="DW263" s="439"/>
      <c r="DX263" s="439"/>
      <c r="DY263" s="439"/>
      <c r="DZ263" s="440"/>
      <c r="EA263" s="439"/>
      <c r="EB263" s="439"/>
      <c r="EC263" s="439"/>
      <c r="ED263" s="439"/>
      <c r="EE263" s="440"/>
      <c r="EF263" s="439"/>
      <c r="EG263" s="439"/>
      <c r="EH263" s="439"/>
      <c r="EI263" s="439"/>
      <c r="EJ263" s="440"/>
      <c r="EK263" s="439"/>
      <c r="EL263" s="439"/>
      <c r="EM263" s="439"/>
      <c r="EN263" s="441"/>
      <c r="EO263" s="301"/>
    </row>
    <row r="264" spans="4:145" x14ac:dyDescent="0.35">
      <c r="D264" s="470" t="s">
        <v>328</v>
      </c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  <c r="AG264" s="416"/>
      <c r="AH264" s="416"/>
      <c r="AI264" s="416"/>
      <c r="AJ264" s="416"/>
      <c r="AK264" s="416"/>
      <c r="AL264" s="416"/>
      <c r="AM264" s="416"/>
      <c r="AN264" s="416"/>
      <c r="AO264" s="416"/>
      <c r="AP264" s="416"/>
      <c r="AQ264" s="416"/>
      <c r="AR264" s="416"/>
      <c r="AS264" s="416"/>
      <c r="AT264" s="416"/>
      <c r="AU264" s="416"/>
      <c r="AV264" s="416"/>
      <c r="AW264" s="416"/>
      <c r="AX264" s="416"/>
      <c r="AY264" s="416"/>
      <c r="AZ264" s="416"/>
      <c r="BA264" s="416"/>
      <c r="BB264" s="416"/>
      <c r="BC264" s="416"/>
      <c r="BD264" s="416"/>
      <c r="BE264" s="416"/>
      <c r="BF264" s="416"/>
      <c r="BG264" s="416"/>
      <c r="BH264" s="416"/>
      <c r="BI264" s="416"/>
      <c r="BJ264" s="416"/>
      <c r="BK264" s="416"/>
      <c r="BL264" s="416"/>
      <c r="BM264" s="416"/>
      <c r="BN264" s="416"/>
      <c r="BO264" s="416"/>
      <c r="BP264" s="416"/>
      <c r="BQ264" s="416"/>
      <c r="BR264" s="416"/>
      <c r="BS264" s="416"/>
      <c r="BT264" s="416"/>
      <c r="BU264" s="416"/>
      <c r="BV264" s="416"/>
      <c r="BW264" s="416"/>
      <c r="BX264" s="416"/>
      <c r="BY264" s="416"/>
      <c r="BZ264" s="416"/>
      <c r="CA264" s="416"/>
      <c r="CB264" s="416"/>
      <c r="CC264" s="416"/>
      <c r="CD264" s="416"/>
      <c r="CE264" s="416"/>
      <c r="CF264" s="416"/>
      <c r="CG264" s="416"/>
      <c r="CH264" s="416"/>
      <c r="CI264" s="416"/>
      <c r="CJ264" s="416"/>
      <c r="CK264" s="416"/>
      <c r="CL264" s="416"/>
      <c r="CM264" s="416"/>
      <c r="CN264" s="416"/>
      <c r="CO264" s="416"/>
      <c r="CP264" s="416"/>
      <c r="CQ264" s="416"/>
      <c r="CR264" s="416"/>
      <c r="CS264" s="416"/>
      <c r="CT264" s="416"/>
      <c r="CU264" s="416"/>
      <c r="CV264" s="416"/>
      <c r="CW264" s="416"/>
      <c r="CX264" s="416"/>
      <c r="CY264" s="416"/>
      <c r="CZ264" s="416"/>
      <c r="DA264" s="416"/>
      <c r="DB264" s="416"/>
      <c r="DC264" s="416"/>
      <c r="DD264" s="416"/>
      <c r="DE264" s="416"/>
      <c r="DF264" s="416"/>
      <c r="DG264" s="416"/>
      <c r="DH264" s="416"/>
      <c r="DI264" s="416"/>
      <c r="DJ264" s="416"/>
      <c r="DK264" s="416"/>
      <c r="DL264" s="416"/>
      <c r="DM264" s="416"/>
      <c r="DN264" s="416"/>
      <c r="DO264" s="416"/>
      <c r="DP264" s="416"/>
      <c r="DQ264" s="416"/>
      <c r="DR264" s="416"/>
      <c r="DS264" s="416"/>
      <c r="DT264" s="416"/>
      <c r="DU264" s="416"/>
      <c r="DV264" s="416"/>
      <c r="DW264" s="416"/>
      <c r="DX264" s="416"/>
      <c r="DY264" s="416"/>
      <c r="DZ264" s="416"/>
      <c r="EA264" s="416"/>
      <c r="EB264" s="416"/>
      <c r="EC264" s="416"/>
      <c r="ED264" s="416"/>
      <c r="EE264" s="416"/>
      <c r="EF264" s="416"/>
      <c r="EG264" s="416"/>
      <c r="EH264" s="416"/>
      <c r="EI264" s="416"/>
      <c r="EJ264" s="416"/>
      <c r="EK264" s="416"/>
      <c r="EL264" s="416"/>
      <c r="EM264" s="416"/>
      <c r="EN264" s="416"/>
    </row>
    <row r="265" spans="4:145" ht="15" customHeight="1" x14ac:dyDescent="0.35">
      <c r="G265" s="416"/>
      <c r="H265" s="416"/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416"/>
      <c r="AM265" s="416"/>
      <c r="AN265" s="416"/>
      <c r="AO265" s="416"/>
      <c r="AP265" s="416"/>
      <c r="AQ265" s="416"/>
      <c r="AR265" s="416"/>
      <c r="AS265" s="416"/>
      <c r="AT265" s="416"/>
      <c r="AU265" s="416"/>
      <c r="AV265" s="416"/>
      <c r="AW265" s="416"/>
      <c r="AX265" s="416"/>
      <c r="AY265" s="416"/>
      <c r="AZ265" s="416"/>
      <c r="BA265" s="416"/>
      <c r="BB265" s="416"/>
      <c r="BC265" s="416"/>
      <c r="BD265" s="416"/>
      <c r="BE265" s="416"/>
      <c r="BF265" s="416"/>
      <c r="BG265" s="416"/>
      <c r="BH265" s="416"/>
      <c r="BI265" s="416"/>
      <c r="BJ265" s="416"/>
      <c r="BK265" s="416"/>
      <c r="BL265" s="416"/>
      <c r="BM265" s="416"/>
      <c r="BN265" s="416"/>
      <c r="BO265" s="416"/>
      <c r="BP265" s="416"/>
      <c r="BQ265" s="416"/>
      <c r="BR265" s="416"/>
      <c r="BS265" s="416"/>
      <c r="BT265" s="416"/>
      <c r="BU265" s="416"/>
      <c r="BV265" s="416"/>
      <c r="BW265" s="416"/>
      <c r="BX265" s="416"/>
      <c r="BY265" s="416"/>
      <c r="BZ265" s="416"/>
      <c r="CA265" s="416"/>
      <c r="CB265" s="416"/>
      <c r="CC265" s="416"/>
      <c r="CD265" s="416"/>
      <c r="CE265" s="416"/>
      <c r="CF265" s="416"/>
      <c r="CG265" s="416"/>
      <c r="CH265" s="416"/>
      <c r="CI265" s="416"/>
      <c r="CJ265" s="416"/>
      <c r="CK265" s="416"/>
      <c r="CL265" s="416"/>
      <c r="CM265" s="416"/>
      <c r="CN265" s="416"/>
      <c r="CO265" s="416"/>
      <c r="CP265" s="416"/>
      <c r="CQ265" s="416"/>
      <c r="CR265" s="416"/>
      <c r="CS265" s="416"/>
      <c r="CT265" s="416"/>
      <c r="CU265" s="416"/>
      <c r="CV265" s="416"/>
      <c r="CW265" s="416"/>
      <c r="CX265" s="416"/>
      <c r="CY265" s="416"/>
      <c r="CZ265" s="416"/>
      <c r="DA265" s="416"/>
      <c r="DB265" s="416"/>
      <c r="DC265" s="416"/>
      <c r="DD265" s="416"/>
      <c r="DE265" s="416"/>
      <c r="DF265" s="416"/>
      <c r="DG265" s="416"/>
      <c r="DH265" s="416"/>
      <c r="DI265" s="416"/>
      <c r="DJ265" s="416"/>
      <c r="DK265" s="416"/>
      <c r="DL265" s="416"/>
      <c r="DM265" s="416"/>
      <c r="DN265" s="416"/>
      <c r="DO265" s="416"/>
      <c r="DP265" s="416"/>
      <c r="DQ265" s="416"/>
      <c r="DR265" s="416"/>
      <c r="DS265" s="416"/>
      <c r="DT265" s="416"/>
      <c r="DU265" s="416"/>
      <c r="DV265" s="416"/>
      <c r="DW265" s="416"/>
      <c r="DX265" s="416"/>
      <c r="DY265" s="416"/>
      <c r="DZ265" s="416"/>
      <c r="EA265" s="416"/>
      <c r="EB265" s="416"/>
      <c r="EC265" s="416"/>
      <c r="ED265" s="416"/>
      <c r="EE265" s="416"/>
      <c r="EF265" s="416"/>
      <c r="EG265" s="416"/>
      <c r="EH265" s="416"/>
      <c r="EI265" s="416"/>
      <c r="EJ265" s="416"/>
      <c r="EK265" s="416"/>
      <c r="EL265" s="416"/>
      <c r="EM265" s="416"/>
      <c r="EN265" s="416"/>
    </row>
    <row r="266" spans="4:145" x14ac:dyDescent="0.35">
      <c r="G266" s="416"/>
      <c r="H266" s="416"/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  <c r="AG266" s="416"/>
      <c r="AH266" s="416"/>
      <c r="AI266" s="416"/>
      <c r="AJ266" s="416"/>
      <c r="AK266" s="416"/>
      <c r="AL266" s="416"/>
      <c r="AM266" s="416"/>
      <c r="AN266" s="416"/>
      <c r="AO266" s="416"/>
      <c r="AP266" s="416"/>
      <c r="AQ266" s="416"/>
      <c r="AR266" s="416"/>
      <c r="AS266" s="416"/>
      <c r="AT266" s="416"/>
      <c r="AU266" s="416"/>
      <c r="AV266" s="416"/>
      <c r="AW266" s="416"/>
      <c r="AX266" s="416"/>
      <c r="AY266" s="416"/>
      <c r="AZ266" s="416"/>
      <c r="BA266" s="416"/>
      <c r="BB266" s="416"/>
      <c r="BC266" s="416"/>
      <c r="BD266" s="416"/>
      <c r="BE266" s="416"/>
      <c r="BF266" s="416"/>
      <c r="BG266" s="416"/>
      <c r="BH266" s="416"/>
      <c r="BI266" s="416"/>
      <c r="BJ266" s="416"/>
      <c r="BK266" s="416"/>
      <c r="BL266" s="416"/>
      <c r="BM266" s="416"/>
      <c r="BN266" s="416"/>
      <c r="BO266" s="416"/>
      <c r="BP266" s="416"/>
      <c r="BQ266" s="416"/>
      <c r="BR266" s="416"/>
      <c r="BS266" s="416"/>
      <c r="BT266" s="416"/>
      <c r="BU266" s="416"/>
      <c r="BV266" s="416"/>
      <c r="BW266" s="416"/>
      <c r="BX266" s="416"/>
      <c r="BY266" s="416"/>
      <c r="BZ266" s="416"/>
      <c r="CA266" s="416"/>
      <c r="CB266" s="416"/>
      <c r="CC266" s="416"/>
      <c r="CD266" s="416"/>
      <c r="CE266" s="416"/>
      <c r="CF266" s="416"/>
      <c r="CG266" s="416"/>
      <c r="CH266" s="416"/>
      <c r="CI266" s="416"/>
      <c r="CJ266" s="416"/>
      <c r="CK266" s="416"/>
      <c r="CL266" s="416"/>
      <c r="CM266" s="416"/>
      <c r="CN266" s="416"/>
      <c r="CO266" s="416"/>
      <c r="CP266" s="416"/>
      <c r="CQ266" s="416"/>
      <c r="CR266" s="416"/>
      <c r="CS266" s="416"/>
      <c r="CT266" s="416"/>
      <c r="CU266" s="416"/>
      <c r="CV266" s="416"/>
      <c r="CW266" s="416"/>
      <c r="CX266" s="416"/>
      <c r="CY266" s="416"/>
      <c r="CZ266" s="416"/>
      <c r="DA266" s="416"/>
      <c r="DB266" s="416"/>
      <c r="DC266" s="416"/>
      <c r="DD266" s="416"/>
      <c r="DE266" s="416"/>
      <c r="DF266" s="416"/>
      <c r="DG266" s="416"/>
      <c r="DH266" s="416"/>
      <c r="DI266" s="416"/>
      <c r="DJ266" s="416"/>
      <c r="DK266" s="416"/>
      <c r="DL266" s="416"/>
      <c r="DM266" s="416"/>
      <c r="DN266" s="416"/>
      <c r="DO266" s="416"/>
      <c r="DP266" s="416"/>
      <c r="DQ266" s="416"/>
      <c r="DR266" s="416"/>
      <c r="DS266" s="416"/>
      <c r="DT266" s="416"/>
      <c r="DU266" s="416"/>
      <c r="DV266" s="416"/>
      <c r="DW266" s="416"/>
      <c r="DX266" s="416"/>
      <c r="DY266" s="416"/>
      <c r="DZ266" s="416"/>
      <c r="EA266" s="416"/>
      <c r="EB266" s="416"/>
      <c r="EC266" s="416"/>
      <c r="ED266" s="416"/>
      <c r="EE266" s="416"/>
      <c r="EF266" s="416"/>
      <c r="EG266" s="416"/>
      <c r="EH266" s="416"/>
      <c r="EI266" s="416"/>
      <c r="EJ266" s="416"/>
      <c r="EK266" s="416"/>
      <c r="EL266" s="416"/>
      <c r="EM266" s="416"/>
      <c r="EN266" s="416"/>
    </row>
    <row r="267" spans="4:145" x14ac:dyDescent="0.35">
      <c r="D267" s="350"/>
      <c r="E267" s="350"/>
      <c r="F267" s="350"/>
      <c r="G267" s="416"/>
      <c r="H267" s="416"/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  <c r="AG267" s="416"/>
      <c r="AH267" s="416"/>
      <c r="AI267" s="416"/>
      <c r="AJ267" s="416"/>
      <c r="AK267" s="416"/>
      <c r="AL267" s="416"/>
      <c r="AM267" s="416"/>
      <c r="AN267" s="416"/>
      <c r="AO267" s="416"/>
      <c r="AP267" s="416"/>
      <c r="AQ267" s="416"/>
      <c r="AR267" s="416"/>
      <c r="AS267" s="416"/>
      <c r="AT267" s="416"/>
      <c r="AU267" s="416"/>
      <c r="AV267" s="416"/>
      <c r="AW267" s="416"/>
      <c r="AX267" s="416"/>
      <c r="AY267" s="416"/>
      <c r="AZ267" s="416"/>
      <c r="BA267" s="416"/>
      <c r="BB267" s="416"/>
      <c r="BC267" s="416"/>
      <c r="BD267" s="416"/>
      <c r="BE267" s="416"/>
      <c r="BF267" s="416"/>
      <c r="BG267" s="416"/>
      <c r="BH267" s="416"/>
      <c r="BI267" s="416"/>
      <c r="BJ267" s="416"/>
      <c r="BK267" s="416"/>
      <c r="BL267" s="416"/>
      <c r="BM267" s="416"/>
      <c r="BN267" s="416"/>
      <c r="BO267" s="416"/>
      <c r="BP267" s="416"/>
      <c r="BQ267" s="416"/>
      <c r="BR267" s="416"/>
      <c r="BS267" s="416"/>
      <c r="BT267" s="416"/>
      <c r="BU267" s="416"/>
      <c r="BV267" s="416"/>
      <c r="BW267" s="416"/>
      <c r="BX267" s="416"/>
      <c r="BY267" s="416"/>
      <c r="BZ267" s="416"/>
      <c r="CA267" s="416"/>
      <c r="CB267" s="416"/>
      <c r="CC267" s="416"/>
      <c r="CD267" s="416"/>
      <c r="CE267" s="416"/>
      <c r="CF267" s="416"/>
      <c r="CG267" s="416"/>
      <c r="CH267" s="416"/>
      <c r="CI267" s="416"/>
      <c r="CJ267" s="416"/>
      <c r="CK267" s="416"/>
      <c r="CL267" s="416"/>
      <c r="CM267" s="416"/>
      <c r="CN267" s="416"/>
      <c r="CO267" s="416"/>
      <c r="CP267" s="416"/>
      <c r="CQ267" s="416"/>
      <c r="CR267" s="416"/>
      <c r="CS267" s="416"/>
      <c r="CT267" s="416"/>
      <c r="CU267" s="416"/>
      <c r="CV267" s="416"/>
      <c r="CW267" s="416"/>
      <c r="CX267" s="416"/>
      <c r="CY267" s="416"/>
      <c r="CZ267" s="416"/>
      <c r="DA267" s="416"/>
      <c r="DB267" s="416"/>
      <c r="DC267" s="416"/>
      <c r="DD267" s="416"/>
      <c r="DE267" s="416"/>
      <c r="DF267" s="416"/>
      <c r="DG267" s="416"/>
      <c r="DH267" s="416"/>
      <c r="DI267" s="416"/>
      <c r="DJ267" s="416"/>
      <c r="DK267" s="416"/>
      <c r="DL267" s="416"/>
      <c r="DM267" s="416"/>
      <c r="DN267" s="416"/>
      <c r="DO267" s="416"/>
      <c r="DP267" s="416"/>
      <c r="DQ267" s="416"/>
      <c r="DR267" s="416"/>
      <c r="DS267" s="416"/>
      <c r="DT267" s="416"/>
      <c r="DU267" s="416"/>
      <c r="DV267" s="416"/>
      <c r="DW267" s="416"/>
      <c r="DX267" s="416"/>
      <c r="DY267" s="416"/>
      <c r="DZ267" s="416"/>
      <c r="EA267" s="416"/>
      <c r="EB267" s="416"/>
      <c r="EC267" s="416"/>
      <c r="ED267" s="416"/>
      <c r="EE267" s="416"/>
      <c r="EF267" s="416"/>
      <c r="EG267" s="416"/>
      <c r="EH267" s="416"/>
      <c r="EI267" s="416"/>
      <c r="EJ267" s="416"/>
      <c r="EK267" s="416"/>
      <c r="EL267" s="416"/>
      <c r="EM267" s="416"/>
      <c r="EN267" s="416"/>
    </row>
    <row r="268" spans="4:145" x14ac:dyDescent="0.35">
      <c r="AK268" s="391"/>
    </row>
    <row r="269" spans="4:145" ht="13.5" customHeight="1" x14ac:dyDescent="0.35"/>
    <row r="270" spans="4:145" hidden="1" x14ac:dyDescent="0.35">
      <c r="L270" s="289">
        <f t="shared" ref="L270:BO274" si="22">L6-CD6</f>
        <v>3864380</v>
      </c>
      <c r="M270" s="289">
        <f t="shared" si="22"/>
        <v>0</v>
      </c>
      <c r="N270" s="289">
        <f t="shared" si="22"/>
        <v>0</v>
      </c>
      <c r="O270" s="289">
        <f t="shared" si="22"/>
        <v>0</v>
      </c>
      <c r="P270" s="289">
        <f t="shared" si="22"/>
        <v>0</v>
      </c>
      <c r="Q270" s="289">
        <f t="shared" si="22"/>
        <v>0</v>
      </c>
      <c r="R270" s="289">
        <f t="shared" si="22"/>
        <v>0</v>
      </c>
      <c r="S270" s="289">
        <f t="shared" si="22"/>
        <v>0</v>
      </c>
      <c r="T270" s="289">
        <f t="shared" si="22"/>
        <v>0</v>
      </c>
      <c r="U270" s="289">
        <f t="shared" si="22"/>
        <v>0</v>
      </c>
      <c r="V270" s="289">
        <f t="shared" si="22"/>
        <v>0</v>
      </c>
      <c r="W270" s="289">
        <f t="shared" si="22"/>
        <v>0</v>
      </c>
      <c r="X270" s="289">
        <f t="shared" si="22"/>
        <v>0</v>
      </c>
      <c r="Y270" s="289">
        <f t="shared" si="22"/>
        <v>0</v>
      </c>
      <c r="Z270" s="289">
        <f t="shared" si="22"/>
        <v>0</v>
      </c>
      <c r="AA270" s="289">
        <f t="shared" si="22"/>
        <v>0</v>
      </c>
      <c r="AB270" s="289">
        <f t="shared" si="22"/>
        <v>0</v>
      </c>
      <c r="AC270" s="289">
        <f t="shared" si="22"/>
        <v>0</v>
      </c>
      <c r="AD270" s="289">
        <f t="shared" si="22"/>
        <v>0</v>
      </c>
      <c r="AE270" s="289">
        <f t="shared" si="22"/>
        <v>0</v>
      </c>
      <c r="AF270" s="289">
        <f t="shared" si="22"/>
        <v>-10334981</v>
      </c>
      <c r="AG270" s="289">
        <f t="shared" si="22"/>
        <v>0</v>
      </c>
      <c r="AH270" s="289">
        <f t="shared" si="22"/>
        <v>0</v>
      </c>
      <c r="AI270" s="289">
        <f t="shared" si="22"/>
        <v>0</v>
      </c>
      <c r="AJ270" s="289">
        <f t="shared" si="22"/>
        <v>0</v>
      </c>
      <c r="AK270" s="289">
        <f t="shared" si="22"/>
        <v>0</v>
      </c>
      <c r="AL270" s="289">
        <f t="shared" si="22"/>
        <v>0</v>
      </c>
      <c r="AM270" s="289">
        <f t="shared" si="22"/>
        <v>0</v>
      </c>
      <c r="AN270" s="289">
        <f t="shared" si="22"/>
        <v>0</v>
      </c>
      <c r="AO270" s="289">
        <f t="shared" si="22"/>
        <v>0</v>
      </c>
      <c r="AP270" s="289">
        <f t="shared" si="22"/>
        <v>0</v>
      </c>
      <c r="AQ270" s="289">
        <f t="shared" si="22"/>
        <v>0</v>
      </c>
      <c r="AR270" s="289">
        <f t="shared" si="22"/>
        <v>0</v>
      </c>
      <c r="AS270" s="289">
        <f t="shared" si="22"/>
        <v>0</v>
      </c>
      <c r="AT270" s="289">
        <f t="shared" si="22"/>
        <v>0</v>
      </c>
      <c r="AU270" s="289">
        <f t="shared" si="22"/>
        <v>0</v>
      </c>
      <c r="AV270" s="289">
        <f t="shared" si="22"/>
        <v>0</v>
      </c>
      <c r="AW270" s="289">
        <f t="shared" si="22"/>
        <v>0</v>
      </c>
      <c r="AX270" s="289">
        <f t="shared" si="22"/>
        <v>0</v>
      </c>
      <c r="AY270" s="289">
        <f t="shared" si="22"/>
        <v>0</v>
      </c>
      <c r="AZ270" s="289">
        <f t="shared" si="22"/>
        <v>0</v>
      </c>
      <c r="BA270" s="289">
        <f t="shared" si="22"/>
        <v>0</v>
      </c>
      <c r="BB270" s="289">
        <f t="shared" si="22"/>
        <v>0</v>
      </c>
      <c r="BC270" s="289">
        <f t="shared" si="22"/>
        <v>0</v>
      </c>
      <c r="BD270" s="289">
        <f t="shared" si="22"/>
        <v>0</v>
      </c>
      <c r="BE270" s="289">
        <f t="shared" si="22"/>
        <v>0</v>
      </c>
      <c r="BF270" s="289">
        <f t="shared" si="22"/>
        <v>0</v>
      </c>
      <c r="BG270" s="289">
        <f t="shared" si="22"/>
        <v>0</v>
      </c>
      <c r="BH270" s="289">
        <f t="shared" si="22"/>
        <v>0</v>
      </c>
      <c r="BI270" s="289">
        <f t="shared" si="22"/>
        <v>0</v>
      </c>
      <c r="BJ270" s="289">
        <f t="shared" si="22"/>
        <v>0</v>
      </c>
      <c r="BK270" s="289">
        <f t="shared" si="22"/>
        <v>0</v>
      </c>
      <c r="BL270" s="289">
        <f t="shared" si="22"/>
        <v>0</v>
      </c>
      <c r="BM270" s="289">
        <f t="shared" si="22"/>
        <v>0</v>
      </c>
      <c r="BN270" s="289">
        <f t="shared" si="22"/>
        <v>0</v>
      </c>
      <c r="BO270" s="289">
        <f t="shared" si="22"/>
        <v>0</v>
      </c>
    </row>
    <row r="271" spans="4:145" hidden="1" x14ac:dyDescent="0.35">
      <c r="L271" s="289">
        <f t="shared" si="22"/>
        <v>3864380</v>
      </c>
      <c r="M271" s="289">
        <f t="shared" si="22"/>
        <v>0</v>
      </c>
      <c r="N271" s="289">
        <f t="shared" si="22"/>
        <v>0</v>
      </c>
      <c r="O271" s="289">
        <f t="shared" si="22"/>
        <v>0</v>
      </c>
      <c r="P271" s="289">
        <f t="shared" si="22"/>
        <v>0</v>
      </c>
      <c r="Q271" s="289">
        <f t="shared" si="22"/>
        <v>0</v>
      </c>
      <c r="R271" s="289">
        <f t="shared" si="22"/>
        <v>0</v>
      </c>
      <c r="S271" s="289">
        <f t="shared" si="22"/>
        <v>0</v>
      </c>
      <c r="T271" s="289">
        <f t="shared" si="22"/>
        <v>0</v>
      </c>
      <c r="U271" s="289">
        <f t="shared" si="22"/>
        <v>0</v>
      </c>
      <c r="V271" s="289">
        <f t="shared" si="22"/>
        <v>0</v>
      </c>
      <c r="W271" s="289">
        <f t="shared" si="22"/>
        <v>0</v>
      </c>
      <c r="X271" s="289">
        <f t="shared" si="22"/>
        <v>0</v>
      </c>
      <c r="Y271" s="289">
        <f t="shared" si="22"/>
        <v>0</v>
      </c>
      <c r="Z271" s="289">
        <f t="shared" si="22"/>
        <v>0</v>
      </c>
      <c r="AA271" s="289">
        <f t="shared" si="22"/>
        <v>0</v>
      </c>
      <c r="AB271" s="289">
        <f t="shared" si="22"/>
        <v>0</v>
      </c>
      <c r="AC271" s="289">
        <f t="shared" si="22"/>
        <v>0</v>
      </c>
      <c r="AD271" s="289">
        <f t="shared" si="22"/>
        <v>0</v>
      </c>
      <c r="AE271" s="289">
        <f t="shared" si="22"/>
        <v>0</v>
      </c>
      <c r="AF271" s="289">
        <f t="shared" si="22"/>
        <v>-10334981</v>
      </c>
      <c r="AG271" s="289">
        <f t="shared" si="22"/>
        <v>0</v>
      </c>
      <c r="AH271" s="289">
        <f t="shared" si="22"/>
        <v>0</v>
      </c>
      <c r="AI271" s="289">
        <f t="shared" si="22"/>
        <v>0</v>
      </c>
      <c r="AJ271" s="289">
        <f t="shared" si="22"/>
        <v>0</v>
      </c>
      <c r="AK271" s="289">
        <f t="shared" si="22"/>
        <v>0</v>
      </c>
      <c r="AL271" s="289">
        <f t="shared" si="22"/>
        <v>0</v>
      </c>
      <c r="AM271" s="289">
        <f t="shared" si="22"/>
        <v>0</v>
      </c>
      <c r="AN271" s="289">
        <f t="shared" si="22"/>
        <v>0</v>
      </c>
      <c r="AO271" s="289">
        <f t="shared" si="22"/>
        <v>0</v>
      </c>
      <c r="AP271" s="289">
        <f t="shared" si="22"/>
        <v>0</v>
      </c>
      <c r="AQ271" s="289">
        <f t="shared" si="22"/>
        <v>0</v>
      </c>
      <c r="AR271" s="289">
        <f t="shared" si="22"/>
        <v>0</v>
      </c>
      <c r="AS271" s="289">
        <f t="shared" si="22"/>
        <v>0</v>
      </c>
      <c r="AT271" s="289">
        <f t="shared" si="22"/>
        <v>0</v>
      </c>
      <c r="AU271" s="289">
        <f t="shared" si="22"/>
        <v>0</v>
      </c>
      <c r="AV271" s="289">
        <f t="shared" si="22"/>
        <v>0</v>
      </c>
      <c r="AW271" s="289">
        <f t="shared" si="22"/>
        <v>0</v>
      </c>
      <c r="AX271" s="289">
        <f t="shared" si="22"/>
        <v>0</v>
      </c>
      <c r="AY271" s="289">
        <f t="shared" si="22"/>
        <v>0</v>
      </c>
      <c r="AZ271" s="289">
        <f t="shared" si="22"/>
        <v>0</v>
      </c>
      <c r="BA271" s="289">
        <f t="shared" si="22"/>
        <v>0</v>
      </c>
      <c r="BB271" s="289">
        <f t="shared" si="22"/>
        <v>0</v>
      </c>
      <c r="BC271" s="289">
        <f t="shared" si="22"/>
        <v>0</v>
      </c>
      <c r="BD271" s="289">
        <f t="shared" si="22"/>
        <v>0</v>
      </c>
      <c r="BE271" s="289">
        <f t="shared" si="22"/>
        <v>0</v>
      </c>
      <c r="BF271" s="289">
        <f t="shared" si="22"/>
        <v>0</v>
      </c>
      <c r="BG271" s="289">
        <f t="shared" si="22"/>
        <v>0</v>
      </c>
      <c r="BH271" s="289">
        <f t="shared" si="22"/>
        <v>0</v>
      </c>
      <c r="BI271" s="289">
        <f t="shared" si="22"/>
        <v>0</v>
      </c>
      <c r="BJ271" s="289">
        <f t="shared" si="22"/>
        <v>0</v>
      </c>
      <c r="BK271" s="289">
        <f t="shared" si="22"/>
        <v>0</v>
      </c>
      <c r="BL271" s="289">
        <f t="shared" si="22"/>
        <v>0</v>
      </c>
      <c r="BM271" s="289">
        <f t="shared" si="22"/>
        <v>0</v>
      </c>
      <c r="BN271" s="289">
        <f t="shared" si="22"/>
        <v>0</v>
      </c>
      <c r="BO271" s="289">
        <f t="shared" si="22"/>
        <v>0</v>
      </c>
    </row>
    <row r="272" spans="4:145" hidden="1" x14ac:dyDescent="0.35">
      <c r="L272" s="289">
        <f t="shared" si="22"/>
        <v>0</v>
      </c>
      <c r="M272" s="289">
        <f t="shared" si="22"/>
        <v>0</v>
      </c>
      <c r="N272" s="289">
        <f t="shared" si="22"/>
        <v>0</v>
      </c>
      <c r="O272" s="289">
        <f t="shared" si="22"/>
        <v>0</v>
      </c>
      <c r="P272" s="289">
        <f t="shared" si="22"/>
        <v>0</v>
      </c>
      <c r="Q272" s="289">
        <f t="shared" si="22"/>
        <v>0</v>
      </c>
      <c r="R272" s="289">
        <f t="shared" si="22"/>
        <v>0</v>
      </c>
      <c r="S272" s="289">
        <f t="shared" si="22"/>
        <v>0</v>
      </c>
      <c r="T272" s="289">
        <f t="shared" si="22"/>
        <v>0</v>
      </c>
      <c r="U272" s="289">
        <f t="shared" si="22"/>
        <v>0</v>
      </c>
      <c r="V272" s="289">
        <f t="shared" si="22"/>
        <v>0</v>
      </c>
      <c r="W272" s="289">
        <f t="shared" si="22"/>
        <v>0</v>
      </c>
      <c r="X272" s="289">
        <f t="shared" si="22"/>
        <v>0</v>
      </c>
      <c r="Y272" s="289">
        <f t="shared" si="22"/>
        <v>0</v>
      </c>
      <c r="Z272" s="289">
        <f t="shared" si="22"/>
        <v>0</v>
      </c>
      <c r="AA272" s="289">
        <f t="shared" si="22"/>
        <v>0</v>
      </c>
      <c r="AB272" s="289">
        <f t="shared" si="22"/>
        <v>0</v>
      </c>
      <c r="AC272" s="289">
        <f t="shared" si="22"/>
        <v>0</v>
      </c>
      <c r="AD272" s="289">
        <f t="shared" si="22"/>
        <v>0</v>
      </c>
      <c r="AE272" s="289">
        <f t="shared" si="22"/>
        <v>0</v>
      </c>
      <c r="AF272" s="289">
        <f t="shared" si="22"/>
        <v>0</v>
      </c>
      <c r="AG272" s="289">
        <f t="shared" si="22"/>
        <v>0</v>
      </c>
      <c r="AH272" s="289">
        <f t="shared" si="22"/>
        <v>0</v>
      </c>
      <c r="AI272" s="289">
        <f t="shared" si="22"/>
        <v>0</v>
      </c>
      <c r="AJ272" s="289">
        <f t="shared" si="22"/>
        <v>0</v>
      </c>
      <c r="AK272" s="289">
        <f t="shared" si="22"/>
        <v>0</v>
      </c>
      <c r="AL272" s="289">
        <f t="shared" si="22"/>
        <v>0</v>
      </c>
      <c r="AM272" s="289">
        <f t="shared" si="22"/>
        <v>0</v>
      </c>
      <c r="AN272" s="289">
        <f t="shared" si="22"/>
        <v>0</v>
      </c>
      <c r="AO272" s="289">
        <f t="shared" si="22"/>
        <v>0</v>
      </c>
      <c r="AP272" s="289">
        <f t="shared" si="22"/>
        <v>0</v>
      </c>
      <c r="AQ272" s="289">
        <f t="shared" si="22"/>
        <v>0</v>
      </c>
      <c r="AR272" s="289">
        <f t="shared" si="22"/>
        <v>0</v>
      </c>
      <c r="AS272" s="289">
        <f t="shared" si="22"/>
        <v>0</v>
      </c>
      <c r="AT272" s="289">
        <f t="shared" si="22"/>
        <v>0</v>
      </c>
      <c r="AU272" s="289">
        <f t="shared" si="22"/>
        <v>0</v>
      </c>
      <c r="AV272" s="289">
        <f t="shared" si="22"/>
        <v>0</v>
      </c>
      <c r="AW272" s="289">
        <f t="shared" si="22"/>
        <v>0</v>
      </c>
      <c r="AX272" s="289">
        <f t="shared" si="22"/>
        <v>0</v>
      </c>
      <c r="AY272" s="289">
        <f t="shared" si="22"/>
        <v>0</v>
      </c>
      <c r="AZ272" s="289">
        <f t="shared" si="22"/>
        <v>0</v>
      </c>
      <c r="BA272" s="289">
        <f t="shared" si="22"/>
        <v>0</v>
      </c>
      <c r="BB272" s="289">
        <f t="shared" si="22"/>
        <v>0</v>
      </c>
      <c r="BC272" s="289">
        <f t="shared" si="22"/>
        <v>0</v>
      </c>
      <c r="BD272" s="289">
        <f t="shared" si="22"/>
        <v>0</v>
      </c>
      <c r="BE272" s="289">
        <f t="shared" si="22"/>
        <v>0</v>
      </c>
      <c r="BF272" s="289">
        <f t="shared" si="22"/>
        <v>0</v>
      </c>
      <c r="BG272" s="289">
        <f t="shared" si="22"/>
        <v>0</v>
      </c>
      <c r="BH272" s="289">
        <f t="shared" si="22"/>
        <v>0</v>
      </c>
      <c r="BI272" s="289">
        <f t="shared" si="22"/>
        <v>0</v>
      </c>
      <c r="BJ272" s="289">
        <f t="shared" si="22"/>
        <v>0</v>
      </c>
      <c r="BK272" s="289">
        <f t="shared" si="22"/>
        <v>0</v>
      </c>
      <c r="BL272" s="289">
        <f t="shared" si="22"/>
        <v>0</v>
      </c>
      <c r="BM272" s="289">
        <f t="shared" si="22"/>
        <v>0</v>
      </c>
      <c r="BN272" s="289">
        <f t="shared" si="22"/>
        <v>0</v>
      </c>
      <c r="BO272" s="289">
        <f t="shared" si="22"/>
        <v>0</v>
      </c>
      <c r="BU272" s="289">
        <f t="shared" ref="BU272:BX281" si="23">BU6-EM6</f>
        <v>0</v>
      </c>
      <c r="BV272" s="289">
        <f t="shared" si="23"/>
        <v>0</v>
      </c>
      <c r="BW272" s="289">
        <f t="shared" si="23"/>
        <v>0</v>
      </c>
      <c r="BX272" s="289">
        <f t="shared" si="23"/>
        <v>0</v>
      </c>
      <c r="BZ272" s="289">
        <f t="shared" ref="BZ272:BZ281" si="24">BZ6-ER6</f>
        <v>0</v>
      </c>
      <c r="CA272" s="289" t="e">
        <f>CA6-#REF!</f>
        <v>#REF!</v>
      </c>
    </row>
    <row r="273" spans="12:79" hidden="1" x14ac:dyDescent="0.35">
      <c r="L273" s="289">
        <f t="shared" si="22"/>
        <v>0</v>
      </c>
      <c r="M273" s="289">
        <f t="shared" si="22"/>
        <v>0</v>
      </c>
      <c r="N273" s="289">
        <f t="shared" si="22"/>
        <v>0</v>
      </c>
      <c r="O273" s="289">
        <f t="shared" si="22"/>
        <v>0</v>
      </c>
      <c r="P273" s="289">
        <f t="shared" si="22"/>
        <v>0</v>
      </c>
      <c r="Q273" s="289">
        <f t="shared" si="22"/>
        <v>0</v>
      </c>
      <c r="R273" s="289">
        <f t="shared" si="22"/>
        <v>0</v>
      </c>
      <c r="S273" s="289">
        <f t="shared" si="22"/>
        <v>0</v>
      </c>
      <c r="T273" s="289">
        <f t="shared" si="22"/>
        <v>0</v>
      </c>
      <c r="U273" s="289">
        <f t="shared" si="22"/>
        <v>0</v>
      </c>
      <c r="V273" s="289">
        <f t="shared" si="22"/>
        <v>0</v>
      </c>
      <c r="W273" s="289">
        <f t="shared" si="22"/>
        <v>0</v>
      </c>
      <c r="X273" s="289">
        <f t="shared" si="22"/>
        <v>0</v>
      </c>
      <c r="Y273" s="289">
        <f t="shared" si="22"/>
        <v>0</v>
      </c>
      <c r="Z273" s="289">
        <f t="shared" si="22"/>
        <v>0</v>
      </c>
      <c r="AA273" s="289">
        <f t="shared" si="22"/>
        <v>0</v>
      </c>
      <c r="AB273" s="289">
        <f t="shared" si="22"/>
        <v>0</v>
      </c>
      <c r="AC273" s="289">
        <f t="shared" si="22"/>
        <v>0</v>
      </c>
      <c r="AD273" s="289">
        <f t="shared" si="22"/>
        <v>0</v>
      </c>
      <c r="AE273" s="289">
        <f t="shared" si="22"/>
        <v>0</v>
      </c>
      <c r="AF273" s="289">
        <f t="shared" si="22"/>
        <v>0</v>
      </c>
      <c r="AG273" s="289">
        <f t="shared" si="22"/>
        <v>0</v>
      </c>
      <c r="AH273" s="289">
        <f t="shared" si="22"/>
        <v>0</v>
      </c>
      <c r="AI273" s="289">
        <f t="shared" si="22"/>
        <v>0</v>
      </c>
      <c r="AJ273" s="289">
        <f t="shared" si="22"/>
        <v>0</v>
      </c>
      <c r="AK273" s="289">
        <f t="shared" si="22"/>
        <v>0</v>
      </c>
      <c r="AL273" s="289">
        <f t="shared" si="22"/>
        <v>0</v>
      </c>
      <c r="AM273" s="289">
        <f t="shared" si="22"/>
        <v>0</v>
      </c>
      <c r="AN273" s="289">
        <f t="shared" si="22"/>
        <v>0</v>
      </c>
      <c r="AO273" s="289">
        <f t="shared" si="22"/>
        <v>0</v>
      </c>
      <c r="AP273" s="289">
        <f t="shared" si="22"/>
        <v>0</v>
      </c>
      <c r="AQ273" s="289">
        <f t="shared" si="22"/>
        <v>0</v>
      </c>
      <c r="AR273" s="289">
        <f t="shared" si="22"/>
        <v>0</v>
      </c>
      <c r="AS273" s="289">
        <f t="shared" si="22"/>
        <v>0</v>
      </c>
      <c r="AT273" s="289">
        <f t="shared" si="22"/>
        <v>0</v>
      </c>
      <c r="AU273" s="289">
        <f t="shared" si="22"/>
        <v>0</v>
      </c>
      <c r="AV273" s="289">
        <f t="shared" si="22"/>
        <v>0</v>
      </c>
      <c r="AW273" s="289">
        <f t="shared" si="22"/>
        <v>0</v>
      </c>
      <c r="AX273" s="289">
        <f t="shared" si="22"/>
        <v>0</v>
      </c>
      <c r="AY273" s="289">
        <f t="shared" si="22"/>
        <v>0</v>
      </c>
      <c r="AZ273" s="289">
        <f t="shared" si="22"/>
        <v>0</v>
      </c>
      <c r="BA273" s="289">
        <f t="shared" si="22"/>
        <v>0</v>
      </c>
      <c r="BB273" s="289">
        <f t="shared" si="22"/>
        <v>0</v>
      </c>
      <c r="BC273" s="289">
        <f t="shared" si="22"/>
        <v>0</v>
      </c>
      <c r="BD273" s="289">
        <f t="shared" si="22"/>
        <v>0</v>
      </c>
      <c r="BE273" s="289">
        <f t="shared" si="22"/>
        <v>0</v>
      </c>
      <c r="BF273" s="289">
        <f t="shared" si="22"/>
        <v>0</v>
      </c>
      <c r="BG273" s="289">
        <f t="shared" si="22"/>
        <v>0</v>
      </c>
      <c r="BH273" s="289">
        <f t="shared" si="22"/>
        <v>0</v>
      </c>
      <c r="BI273" s="289">
        <f t="shared" si="22"/>
        <v>0</v>
      </c>
      <c r="BJ273" s="289">
        <f t="shared" si="22"/>
        <v>0</v>
      </c>
      <c r="BK273" s="289">
        <f t="shared" si="22"/>
        <v>0</v>
      </c>
      <c r="BL273" s="289">
        <f t="shared" si="22"/>
        <v>0</v>
      </c>
      <c r="BM273" s="289">
        <f t="shared" si="22"/>
        <v>0</v>
      </c>
      <c r="BN273" s="289">
        <f t="shared" si="22"/>
        <v>0</v>
      </c>
      <c r="BO273" s="289">
        <f t="shared" si="22"/>
        <v>0</v>
      </c>
      <c r="BU273" s="289">
        <f t="shared" si="23"/>
        <v>0</v>
      </c>
      <c r="BV273" s="289">
        <f t="shared" si="23"/>
        <v>0</v>
      </c>
      <c r="BW273" s="289">
        <f t="shared" si="23"/>
        <v>0</v>
      </c>
      <c r="BX273" s="289">
        <f t="shared" si="23"/>
        <v>0</v>
      </c>
      <c r="BZ273" s="289">
        <f t="shared" si="24"/>
        <v>0</v>
      </c>
      <c r="CA273" s="289" t="e">
        <f>CA7-#REF!</f>
        <v>#REF!</v>
      </c>
    </row>
    <row r="274" spans="12:79" hidden="1" x14ac:dyDescent="0.35">
      <c r="L274" s="289">
        <f t="shared" si="22"/>
        <v>0</v>
      </c>
      <c r="M274" s="289">
        <f t="shared" si="22"/>
        <v>0</v>
      </c>
      <c r="N274" s="289">
        <f t="shared" si="22"/>
        <v>0</v>
      </c>
      <c r="O274" s="289">
        <f t="shared" si="22"/>
        <v>0</v>
      </c>
      <c r="P274" s="289">
        <f t="shared" si="22"/>
        <v>0</v>
      </c>
      <c r="Q274" s="289">
        <f t="shared" si="22"/>
        <v>0</v>
      </c>
      <c r="R274" s="289">
        <f t="shared" si="22"/>
        <v>0</v>
      </c>
      <c r="S274" s="289">
        <f t="shared" si="22"/>
        <v>0</v>
      </c>
      <c r="T274" s="289">
        <f t="shared" si="22"/>
        <v>0</v>
      </c>
      <c r="U274" s="289">
        <f t="shared" si="22"/>
        <v>0</v>
      </c>
      <c r="V274" s="289">
        <f t="shared" si="22"/>
        <v>0</v>
      </c>
      <c r="W274" s="289">
        <f t="shared" si="22"/>
        <v>0</v>
      </c>
      <c r="X274" s="289">
        <f t="shared" si="22"/>
        <v>0</v>
      </c>
      <c r="Y274" s="289">
        <f t="shared" si="22"/>
        <v>0</v>
      </c>
      <c r="Z274" s="289">
        <f t="shared" si="22"/>
        <v>0</v>
      </c>
      <c r="AA274" s="289">
        <f t="shared" si="22"/>
        <v>0</v>
      </c>
      <c r="AB274" s="289">
        <f t="shared" si="22"/>
        <v>0</v>
      </c>
      <c r="AC274" s="289">
        <f t="shared" si="22"/>
        <v>0</v>
      </c>
      <c r="AD274" s="289">
        <f t="shared" si="22"/>
        <v>0</v>
      </c>
      <c r="AE274" s="289">
        <f t="shared" si="22"/>
        <v>0</v>
      </c>
      <c r="AF274" s="289">
        <f t="shared" si="22"/>
        <v>0</v>
      </c>
      <c r="AG274" s="289">
        <f t="shared" si="22"/>
        <v>0</v>
      </c>
      <c r="AH274" s="289">
        <f t="shared" si="22"/>
        <v>0</v>
      </c>
      <c r="AI274" s="289">
        <f t="shared" si="22"/>
        <v>0</v>
      </c>
      <c r="AJ274" s="289">
        <f t="shared" si="22"/>
        <v>0</v>
      </c>
      <c r="AK274" s="289">
        <f t="shared" si="22"/>
        <v>0</v>
      </c>
      <c r="AL274" s="289">
        <f t="shared" si="22"/>
        <v>0</v>
      </c>
      <c r="AM274" s="289">
        <f t="shared" si="22"/>
        <v>0</v>
      </c>
      <c r="AN274" s="289">
        <f t="shared" si="22"/>
        <v>0</v>
      </c>
      <c r="AO274" s="289">
        <f t="shared" si="22"/>
        <v>0</v>
      </c>
      <c r="AP274" s="289">
        <f t="shared" si="22"/>
        <v>0</v>
      </c>
      <c r="AQ274" s="289">
        <f t="shared" ref="AQ274:BO279" si="25">AQ10-DI10</f>
        <v>0</v>
      </c>
      <c r="AR274" s="289">
        <f t="shared" si="25"/>
        <v>0</v>
      </c>
      <c r="AS274" s="289">
        <f t="shared" si="25"/>
        <v>0</v>
      </c>
      <c r="AT274" s="289">
        <f t="shared" si="25"/>
        <v>0</v>
      </c>
      <c r="AU274" s="289">
        <f t="shared" si="25"/>
        <v>0</v>
      </c>
      <c r="AV274" s="289">
        <f t="shared" si="25"/>
        <v>0</v>
      </c>
      <c r="AW274" s="289">
        <f t="shared" si="25"/>
        <v>0</v>
      </c>
      <c r="AX274" s="289">
        <f t="shared" si="25"/>
        <v>0</v>
      </c>
      <c r="AY274" s="289">
        <f t="shared" si="25"/>
        <v>0</v>
      </c>
      <c r="AZ274" s="289">
        <f t="shared" si="25"/>
        <v>0</v>
      </c>
      <c r="BA274" s="289">
        <f t="shared" si="25"/>
        <v>0</v>
      </c>
      <c r="BB274" s="289">
        <f t="shared" si="25"/>
        <v>0</v>
      </c>
      <c r="BC274" s="289">
        <f t="shared" si="25"/>
        <v>0</v>
      </c>
      <c r="BD274" s="289">
        <f t="shared" si="25"/>
        <v>0</v>
      </c>
      <c r="BE274" s="289">
        <f t="shared" si="25"/>
        <v>0</v>
      </c>
      <c r="BF274" s="289">
        <f t="shared" si="25"/>
        <v>0</v>
      </c>
      <c r="BG274" s="289">
        <f t="shared" si="25"/>
        <v>0</v>
      </c>
      <c r="BH274" s="289">
        <f t="shared" si="25"/>
        <v>0</v>
      </c>
      <c r="BI274" s="289">
        <f t="shared" si="25"/>
        <v>0</v>
      </c>
      <c r="BJ274" s="289">
        <f t="shared" si="25"/>
        <v>0</v>
      </c>
      <c r="BK274" s="289">
        <f t="shared" si="25"/>
        <v>0</v>
      </c>
      <c r="BL274" s="289">
        <f t="shared" si="25"/>
        <v>0</v>
      </c>
      <c r="BM274" s="289">
        <f t="shared" si="25"/>
        <v>0</v>
      </c>
      <c r="BN274" s="289">
        <f t="shared" si="25"/>
        <v>0</v>
      </c>
      <c r="BO274" s="289">
        <f t="shared" si="25"/>
        <v>0</v>
      </c>
      <c r="BU274" s="289">
        <f t="shared" si="23"/>
        <v>0</v>
      </c>
      <c r="BV274" s="289">
        <f t="shared" si="23"/>
        <v>0</v>
      </c>
      <c r="BW274" s="289">
        <f t="shared" si="23"/>
        <v>0</v>
      </c>
      <c r="BX274" s="289">
        <f t="shared" si="23"/>
        <v>0</v>
      </c>
      <c r="BZ274" s="289">
        <f t="shared" si="24"/>
        <v>0</v>
      </c>
      <c r="CA274" s="289" t="e">
        <f>CA8-#REF!</f>
        <v>#REF!</v>
      </c>
    </row>
    <row r="275" spans="12:79" hidden="1" x14ac:dyDescent="0.35">
      <c r="L275" s="289">
        <f t="shared" ref="L275:AP279" si="26">L11-CD11</f>
        <v>3864380</v>
      </c>
      <c r="M275" s="289">
        <f t="shared" si="26"/>
        <v>0</v>
      </c>
      <c r="N275" s="289">
        <f t="shared" si="26"/>
        <v>0</v>
      </c>
      <c r="O275" s="289">
        <f t="shared" si="26"/>
        <v>0</v>
      </c>
      <c r="P275" s="289">
        <f t="shared" si="26"/>
        <v>0</v>
      </c>
      <c r="Q275" s="289">
        <f t="shared" si="26"/>
        <v>0</v>
      </c>
      <c r="R275" s="289">
        <f t="shared" si="26"/>
        <v>0</v>
      </c>
      <c r="S275" s="289">
        <f t="shared" si="26"/>
        <v>0</v>
      </c>
      <c r="T275" s="289">
        <f t="shared" si="26"/>
        <v>0</v>
      </c>
      <c r="U275" s="289">
        <f t="shared" si="26"/>
        <v>0</v>
      </c>
      <c r="V275" s="289">
        <f t="shared" si="26"/>
        <v>0</v>
      </c>
      <c r="W275" s="289">
        <f t="shared" si="26"/>
        <v>0</v>
      </c>
      <c r="X275" s="289">
        <f t="shared" si="26"/>
        <v>0</v>
      </c>
      <c r="Y275" s="289">
        <f t="shared" si="26"/>
        <v>0</v>
      </c>
      <c r="Z275" s="289">
        <f t="shared" si="26"/>
        <v>0</v>
      </c>
      <c r="AA275" s="289">
        <f t="shared" si="26"/>
        <v>0</v>
      </c>
      <c r="AB275" s="289">
        <f t="shared" si="26"/>
        <v>0</v>
      </c>
      <c r="AC275" s="289">
        <f t="shared" si="26"/>
        <v>0</v>
      </c>
      <c r="AD275" s="289">
        <f t="shared" si="26"/>
        <v>0</v>
      </c>
      <c r="AE275" s="289">
        <f t="shared" si="26"/>
        <v>0</v>
      </c>
      <c r="AF275" s="289">
        <f t="shared" si="26"/>
        <v>-10334981</v>
      </c>
      <c r="AG275" s="289">
        <f t="shared" si="26"/>
        <v>0</v>
      </c>
      <c r="AH275" s="289">
        <f t="shared" si="26"/>
        <v>0</v>
      </c>
      <c r="AI275" s="289">
        <f t="shared" si="26"/>
        <v>0</v>
      </c>
      <c r="AJ275" s="289">
        <f t="shared" si="26"/>
        <v>0</v>
      </c>
      <c r="AK275" s="289">
        <f t="shared" si="26"/>
        <v>0</v>
      </c>
      <c r="AL275" s="289">
        <f t="shared" si="26"/>
        <v>0</v>
      </c>
      <c r="AM275" s="289">
        <f t="shared" si="26"/>
        <v>0</v>
      </c>
      <c r="AN275" s="289">
        <f t="shared" si="26"/>
        <v>0</v>
      </c>
      <c r="AO275" s="289">
        <f t="shared" si="26"/>
        <v>0</v>
      </c>
      <c r="AP275" s="289">
        <f t="shared" si="26"/>
        <v>0</v>
      </c>
      <c r="AQ275" s="289">
        <f t="shared" si="25"/>
        <v>0</v>
      </c>
      <c r="AR275" s="289">
        <f t="shared" si="25"/>
        <v>0</v>
      </c>
      <c r="AS275" s="289">
        <f t="shared" si="25"/>
        <v>0</v>
      </c>
      <c r="AT275" s="289">
        <f t="shared" si="25"/>
        <v>0</v>
      </c>
      <c r="AU275" s="289">
        <f t="shared" si="25"/>
        <v>0</v>
      </c>
      <c r="AV275" s="289">
        <f t="shared" si="25"/>
        <v>0</v>
      </c>
      <c r="AW275" s="289">
        <f t="shared" si="25"/>
        <v>0</v>
      </c>
      <c r="AX275" s="289">
        <f t="shared" si="25"/>
        <v>0</v>
      </c>
      <c r="AY275" s="289">
        <f t="shared" si="25"/>
        <v>0</v>
      </c>
      <c r="AZ275" s="289">
        <f t="shared" si="25"/>
        <v>0</v>
      </c>
      <c r="BA275" s="289">
        <f t="shared" si="25"/>
        <v>0</v>
      </c>
      <c r="BB275" s="289">
        <f t="shared" si="25"/>
        <v>0</v>
      </c>
      <c r="BC275" s="289">
        <f t="shared" si="25"/>
        <v>0</v>
      </c>
      <c r="BD275" s="289">
        <f t="shared" si="25"/>
        <v>0</v>
      </c>
      <c r="BE275" s="289">
        <f t="shared" si="25"/>
        <v>0</v>
      </c>
      <c r="BF275" s="289">
        <f t="shared" si="25"/>
        <v>0</v>
      </c>
      <c r="BG275" s="289">
        <f t="shared" si="25"/>
        <v>0</v>
      </c>
      <c r="BH275" s="289">
        <f t="shared" si="25"/>
        <v>0</v>
      </c>
      <c r="BI275" s="289">
        <f t="shared" si="25"/>
        <v>0</v>
      </c>
      <c r="BJ275" s="289">
        <f t="shared" si="25"/>
        <v>0</v>
      </c>
      <c r="BK275" s="289">
        <f t="shared" si="25"/>
        <v>0</v>
      </c>
      <c r="BL275" s="289">
        <f t="shared" si="25"/>
        <v>0</v>
      </c>
      <c r="BM275" s="289">
        <f t="shared" si="25"/>
        <v>0</v>
      </c>
      <c r="BN275" s="289">
        <f t="shared" si="25"/>
        <v>0</v>
      </c>
      <c r="BO275" s="289">
        <f t="shared" si="25"/>
        <v>0</v>
      </c>
      <c r="BU275" s="289">
        <f t="shared" si="23"/>
        <v>0</v>
      </c>
      <c r="BV275" s="289">
        <f t="shared" si="23"/>
        <v>0</v>
      </c>
      <c r="BW275" s="289">
        <f t="shared" si="23"/>
        <v>0</v>
      </c>
      <c r="BX275" s="289">
        <f t="shared" si="23"/>
        <v>0</v>
      </c>
      <c r="BZ275" s="289">
        <f t="shared" si="24"/>
        <v>0</v>
      </c>
      <c r="CA275" s="289" t="e">
        <f>CA9-#REF!</f>
        <v>#REF!</v>
      </c>
    </row>
    <row r="276" spans="12:79" hidden="1" x14ac:dyDescent="0.35">
      <c r="L276" s="289">
        <f t="shared" si="26"/>
        <v>3864380</v>
      </c>
      <c r="M276" s="289">
        <f t="shared" si="26"/>
        <v>0</v>
      </c>
      <c r="N276" s="289">
        <f t="shared" si="26"/>
        <v>0</v>
      </c>
      <c r="O276" s="289">
        <f t="shared" si="26"/>
        <v>0</v>
      </c>
      <c r="P276" s="289">
        <f t="shared" si="26"/>
        <v>0</v>
      </c>
      <c r="Q276" s="289">
        <f t="shared" si="26"/>
        <v>0</v>
      </c>
      <c r="R276" s="289">
        <f t="shared" si="26"/>
        <v>0</v>
      </c>
      <c r="S276" s="289">
        <f t="shared" si="26"/>
        <v>0</v>
      </c>
      <c r="T276" s="289">
        <f t="shared" si="26"/>
        <v>0</v>
      </c>
      <c r="U276" s="289">
        <f t="shared" si="26"/>
        <v>0</v>
      </c>
      <c r="V276" s="289">
        <f t="shared" si="26"/>
        <v>0</v>
      </c>
      <c r="W276" s="289">
        <f t="shared" si="26"/>
        <v>0</v>
      </c>
      <c r="X276" s="289">
        <f t="shared" si="26"/>
        <v>0</v>
      </c>
      <c r="Y276" s="289">
        <f t="shared" si="26"/>
        <v>0</v>
      </c>
      <c r="Z276" s="289">
        <f t="shared" si="26"/>
        <v>0</v>
      </c>
      <c r="AA276" s="289">
        <f t="shared" si="26"/>
        <v>0</v>
      </c>
      <c r="AB276" s="289">
        <f t="shared" si="26"/>
        <v>0</v>
      </c>
      <c r="AC276" s="289">
        <f t="shared" si="26"/>
        <v>0</v>
      </c>
      <c r="AD276" s="289">
        <f t="shared" si="26"/>
        <v>0</v>
      </c>
      <c r="AE276" s="289">
        <f t="shared" si="26"/>
        <v>0</v>
      </c>
      <c r="AF276" s="289">
        <f t="shared" si="26"/>
        <v>-10334981</v>
      </c>
      <c r="AG276" s="289">
        <f t="shared" si="26"/>
        <v>0</v>
      </c>
      <c r="AH276" s="289">
        <f t="shared" si="26"/>
        <v>0</v>
      </c>
      <c r="AI276" s="289">
        <f t="shared" si="26"/>
        <v>0</v>
      </c>
      <c r="AJ276" s="289">
        <f t="shared" si="26"/>
        <v>0</v>
      </c>
      <c r="AK276" s="289">
        <f t="shared" si="26"/>
        <v>0</v>
      </c>
      <c r="AL276" s="289">
        <f t="shared" si="26"/>
        <v>0</v>
      </c>
      <c r="AM276" s="289">
        <f t="shared" si="26"/>
        <v>0</v>
      </c>
      <c r="AN276" s="289">
        <f t="shared" si="26"/>
        <v>0</v>
      </c>
      <c r="AO276" s="289">
        <f t="shared" si="26"/>
        <v>0</v>
      </c>
      <c r="AP276" s="289">
        <f t="shared" si="26"/>
        <v>0</v>
      </c>
      <c r="AQ276" s="289">
        <f t="shared" si="25"/>
        <v>0</v>
      </c>
      <c r="AR276" s="289">
        <f t="shared" si="25"/>
        <v>0</v>
      </c>
      <c r="AS276" s="289">
        <f t="shared" si="25"/>
        <v>0</v>
      </c>
      <c r="AT276" s="289">
        <f t="shared" si="25"/>
        <v>0</v>
      </c>
      <c r="AU276" s="289">
        <f t="shared" si="25"/>
        <v>0</v>
      </c>
      <c r="AV276" s="289">
        <f t="shared" si="25"/>
        <v>0</v>
      </c>
      <c r="AW276" s="289">
        <f t="shared" si="25"/>
        <v>0</v>
      </c>
      <c r="AX276" s="289">
        <f t="shared" si="25"/>
        <v>0</v>
      </c>
      <c r="AY276" s="289">
        <f t="shared" si="25"/>
        <v>0</v>
      </c>
      <c r="AZ276" s="289">
        <f t="shared" si="25"/>
        <v>0</v>
      </c>
      <c r="BA276" s="289">
        <f t="shared" si="25"/>
        <v>0</v>
      </c>
      <c r="BB276" s="289">
        <f t="shared" si="25"/>
        <v>0</v>
      </c>
      <c r="BC276" s="289">
        <f t="shared" si="25"/>
        <v>0</v>
      </c>
      <c r="BD276" s="289">
        <f t="shared" si="25"/>
        <v>0</v>
      </c>
      <c r="BE276" s="289">
        <f t="shared" si="25"/>
        <v>0</v>
      </c>
      <c r="BF276" s="289">
        <f t="shared" si="25"/>
        <v>0</v>
      </c>
      <c r="BG276" s="289">
        <f t="shared" si="25"/>
        <v>0</v>
      </c>
      <c r="BH276" s="289">
        <f t="shared" si="25"/>
        <v>0</v>
      </c>
      <c r="BI276" s="289">
        <f t="shared" si="25"/>
        <v>0</v>
      </c>
      <c r="BJ276" s="289">
        <f t="shared" si="25"/>
        <v>0</v>
      </c>
      <c r="BK276" s="289">
        <f t="shared" si="25"/>
        <v>0</v>
      </c>
      <c r="BL276" s="289">
        <f t="shared" si="25"/>
        <v>0</v>
      </c>
      <c r="BM276" s="289">
        <f t="shared" si="25"/>
        <v>0</v>
      </c>
      <c r="BN276" s="289">
        <f t="shared" si="25"/>
        <v>0</v>
      </c>
      <c r="BO276" s="289">
        <f t="shared" si="25"/>
        <v>0</v>
      </c>
      <c r="BU276" s="289">
        <f t="shared" si="23"/>
        <v>0</v>
      </c>
      <c r="BV276" s="289">
        <f t="shared" si="23"/>
        <v>0</v>
      </c>
      <c r="BW276" s="289">
        <f t="shared" si="23"/>
        <v>0</v>
      </c>
      <c r="BX276" s="289">
        <f t="shared" si="23"/>
        <v>0</v>
      </c>
      <c r="BZ276" s="289">
        <f t="shared" si="24"/>
        <v>0</v>
      </c>
      <c r="CA276" s="289" t="e">
        <f>CA10-#REF!</f>
        <v>#REF!</v>
      </c>
    </row>
    <row r="277" spans="12:79" hidden="1" x14ac:dyDescent="0.35">
      <c r="L277" s="289">
        <f t="shared" si="26"/>
        <v>0</v>
      </c>
      <c r="M277" s="289">
        <f t="shared" si="26"/>
        <v>0</v>
      </c>
      <c r="N277" s="289">
        <f t="shared" si="26"/>
        <v>0</v>
      </c>
      <c r="O277" s="289">
        <f t="shared" si="26"/>
        <v>0</v>
      </c>
      <c r="P277" s="289">
        <f t="shared" si="26"/>
        <v>0</v>
      </c>
      <c r="Q277" s="289">
        <f t="shared" si="26"/>
        <v>0</v>
      </c>
      <c r="R277" s="289">
        <f t="shared" si="26"/>
        <v>0</v>
      </c>
      <c r="S277" s="289">
        <f t="shared" si="26"/>
        <v>0</v>
      </c>
      <c r="T277" s="289">
        <f t="shared" si="26"/>
        <v>0</v>
      </c>
      <c r="U277" s="289">
        <f t="shared" si="26"/>
        <v>0</v>
      </c>
      <c r="V277" s="289">
        <f t="shared" si="26"/>
        <v>0</v>
      </c>
      <c r="W277" s="289">
        <f t="shared" si="26"/>
        <v>0</v>
      </c>
      <c r="X277" s="289">
        <f t="shared" si="26"/>
        <v>0</v>
      </c>
      <c r="Y277" s="289">
        <f t="shared" si="26"/>
        <v>0</v>
      </c>
      <c r="Z277" s="289">
        <f t="shared" si="26"/>
        <v>0</v>
      </c>
      <c r="AA277" s="289">
        <f t="shared" si="26"/>
        <v>0</v>
      </c>
      <c r="AB277" s="289">
        <f t="shared" si="26"/>
        <v>0</v>
      </c>
      <c r="AC277" s="289">
        <f t="shared" si="26"/>
        <v>0</v>
      </c>
      <c r="AD277" s="289">
        <f t="shared" si="26"/>
        <v>0</v>
      </c>
      <c r="AE277" s="289">
        <f t="shared" si="26"/>
        <v>0</v>
      </c>
      <c r="AF277" s="289">
        <f t="shared" si="26"/>
        <v>0</v>
      </c>
      <c r="AG277" s="289">
        <f t="shared" si="26"/>
        <v>0</v>
      </c>
      <c r="AH277" s="289">
        <f t="shared" si="26"/>
        <v>0</v>
      </c>
      <c r="AI277" s="289">
        <f t="shared" si="26"/>
        <v>0</v>
      </c>
      <c r="AJ277" s="289">
        <f t="shared" si="26"/>
        <v>0</v>
      </c>
      <c r="AK277" s="289">
        <f t="shared" si="26"/>
        <v>0</v>
      </c>
      <c r="AL277" s="289">
        <f t="shared" si="26"/>
        <v>0</v>
      </c>
      <c r="AM277" s="289">
        <f t="shared" si="26"/>
        <v>0</v>
      </c>
      <c r="AN277" s="289">
        <f t="shared" si="26"/>
        <v>0</v>
      </c>
      <c r="AO277" s="289">
        <f t="shared" si="26"/>
        <v>0</v>
      </c>
      <c r="AP277" s="289">
        <f t="shared" si="26"/>
        <v>0</v>
      </c>
      <c r="AQ277" s="289">
        <f t="shared" si="25"/>
        <v>0</v>
      </c>
      <c r="AR277" s="289">
        <f t="shared" si="25"/>
        <v>0</v>
      </c>
      <c r="AS277" s="289">
        <f t="shared" si="25"/>
        <v>0</v>
      </c>
      <c r="AT277" s="289">
        <f t="shared" si="25"/>
        <v>0</v>
      </c>
      <c r="AU277" s="289">
        <f t="shared" si="25"/>
        <v>0</v>
      </c>
      <c r="AV277" s="289">
        <f t="shared" si="25"/>
        <v>0</v>
      </c>
      <c r="AW277" s="289">
        <f t="shared" si="25"/>
        <v>0</v>
      </c>
      <c r="AX277" s="289">
        <f t="shared" si="25"/>
        <v>0</v>
      </c>
      <c r="AY277" s="289">
        <f t="shared" si="25"/>
        <v>0</v>
      </c>
      <c r="AZ277" s="289">
        <f t="shared" si="25"/>
        <v>0</v>
      </c>
      <c r="BA277" s="289">
        <f t="shared" si="25"/>
        <v>0</v>
      </c>
      <c r="BB277" s="289">
        <f t="shared" si="25"/>
        <v>0</v>
      </c>
      <c r="BC277" s="289">
        <f t="shared" si="25"/>
        <v>0</v>
      </c>
      <c r="BD277" s="289">
        <f t="shared" si="25"/>
        <v>0</v>
      </c>
      <c r="BE277" s="289">
        <f t="shared" si="25"/>
        <v>0</v>
      </c>
      <c r="BF277" s="289">
        <f t="shared" si="25"/>
        <v>0</v>
      </c>
      <c r="BG277" s="289">
        <f t="shared" si="25"/>
        <v>0</v>
      </c>
      <c r="BH277" s="289">
        <f t="shared" si="25"/>
        <v>0</v>
      </c>
      <c r="BI277" s="289">
        <f t="shared" si="25"/>
        <v>0</v>
      </c>
      <c r="BJ277" s="289">
        <f t="shared" si="25"/>
        <v>0</v>
      </c>
      <c r="BK277" s="289">
        <f t="shared" si="25"/>
        <v>0</v>
      </c>
      <c r="BL277" s="289">
        <f t="shared" si="25"/>
        <v>0</v>
      </c>
      <c r="BM277" s="289">
        <f t="shared" si="25"/>
        <v>0</v>
      </c>
      <c r="BN277" s="289">
        <f t="shared" si="25"/>
        <v>0</v>
      </c>
      <c r="BO277" s="289">
        <f t="shared" si="25"/>
        <v>0</v>
      </c>
      <c r="BU277" s="289">
        <f t="shared" si="23"/>
        <v>0</v>
      </c>
      <c r="BV277" s="289">
        <f t="shared" si="23"/>
        <v>0</v>
      </c>
      <c r="BW277" s="289">
        <f t="shared" si="23"/>
        <v>0</v>
      </c>
      <c r="BX277" s="289">
        <f t="shared" si="23"/>
        <v>0</v>
      </c>
      <c r="BZ277" s="289">
        <f t="shared" si="24"/>
        <v>0</v>
      </c>
      <c r="CA277" s="289" t="e">
        <f>CA11-#REF!</f>
        <v>#REF!</v>
      </c>
    </row>
    <row r="278" spans="12:79" hidden="1" x14ac:dyDescent="0.35">
      <c r="L278" s="289">
        <f t="shared" si="26"/>
        <v>0</v>
      </c>
      <c r="M278" s="289">
        <f t="shared" si="26"/>
        <v>0</v>
      </c>
      <c r="N278" s="289">
        <f t="shared" si="26"/>
        <v>0</v>
      </c>
      <c r="O278" s="289">
        <f t="shared" si="26"/>
        <v>0</v>
      </c>
      <c r="P278" s="289">
        <f t="shared" si="26"/>
        <v>0</v>
      </c>
      <c r="Q278" s="289">
        <f t="shared" si="26"/>
        <v>0</v>
      </c>
      <c r="R278" s="289">
        <f t="shared" si="26"/>
        <v>0</v>
      </c>
      <c r="S278" s="289">
        <f t="shared" si="26"/>
        <v>0</v>
      </c>
      <c r="T278" s="289">
        <f t="shared" si="26"/>
        <v>0</v>
      </c>
      <c r="U278" s="289">
        <f t="shared" si="26"/>
        <v>0</v>
      </c>
      <c r="V278" s="289">
        <f t="shared" si="26"/>
        <v>0</v>
      </c>
      <c r="W278" s="289">
        <f t="shared" si="26"/>
        <v>0</v>
      </c>
      <c r="X278" s="289">
        <f t="shared" si="26"/>
        <v>0</v>
      </c>
      <c r="Y278" s="289">
        <f t="shared" si="26"/>
        <v>0</v>
      </c>
      <c r="Z278" s="289">
        <f t="shared" si="26"/>
        <v>0</v>
      </c>
      <c r="AA278" s="289">
        <f t="shared" si="26"/>
        <v>0</v>
      </c>
      <c r="AB278" s="289">
        <f t="shared" si="26"/>
        <v>0</v>
      </c>
      <c r="AC278" s="289">
        <f t="shared" si="26"/>
        <v>0</v>
      </c>
      <c r="AD278" s="289">
        <f t="shared" si="26"/>
        <v>0</v>
      </c>
      <c r="AE278" s="289">
        <f t="shared" si="26"/>
        <v>0</v>
      </c>
      <c r="AF278" s="289">
        <f t="shared" si="26"/>
        <v>0</v>
      </c>
      <c r="AG278" s="289">
        <f t="shared" si="26"/>
        <v>0</v>
      </c>
      <c r="AH278" s="289">
        <f t="shared" si="26"/>
        <v>0</v>
      </c>
      <c r="AI278" s="289">
        <f t="shared" si="26"/>
        <v>0</v>
      </c>
      <c r="AJ278" s="289">
        <f t="shared" si="26"/>
        <v>0</v>
      </c>
      <c r="AK278" s="289">
        <f t="shared" si="26"/>
        <v>0</v>
      </c>
      <c r="AL278" s="289">
        <f t="shared" si="26"/>
        <v>0</v>
      </c>
      <c r="AM278" s="289">
        <f t="shared" si="26"/>
        <v>0</v>
      </c>
      <c r="AN278" s="289">
        <f t="shared" si="26"/>
        <v>0</v>
      </c>
      <c r="AO278" s="289">
        <f t="shared" si="26"/>
        <v>0</v>
      </c>
      <c r="AP278" s="289">
        <f t="shared" si="26"/>
        <v>0</v>
      </c>
      <c r="AQ278" s="289">
        <f t="shared" si="25"/>
        <v>0</v>
      </c>
      <c r="AR278" s="289">
        <f t="shared" si="25"/>
        <v>0</v>
      </c>
      <c r="AS278" s="289">
        <f t="shared" si="25"/>
        <v>0</v>
      </c>
      <c r="AT278" s="289">
        <f t="shared" si="25"/>
        <v>0</v>
      </c>
      <c r="AU278" s="289">
        <f t="shared" si="25"/>
        <v>0</v>
      </c>
      <c r="AV278" s="289">
        <f t="shared" si="25"/>
        <v>0</v>
      </c>
      <c r="AW278" s="289">
        <f t="shared" si="25"/>
        <v>0</v>
      </c>
      <c r="AX278" s="289">
        <f t="shared" si="25"/>
        <v>0</v>
      </c>
      <c r="AY278" s="289">
        <f t="shared" si="25"/>
        <v>0</v>
      </c>
      <c r="AZ278" s="289">
        <f t="shared" si="25"/>
        <v>0</v>
      </c>
      <c r="BA278" s="289">
        <f t="shared" si="25"/>
        <v>0</v>
      </c>
      <c r="BB278" s="289">
        <f t="shared" si="25"/>
        <v>0</v>
      </c>
      <c r="BC278" s="289">
        <f t="shared" si="25"/>
        <v>0</v>
      </c>
      <c r="BD278" s="289">
        <f t="shared" si="25"/>
        <v>0</v>
      </c>
      <c r="BE278" s="289">
        <f t="shared" si="25"/>
        <v>0</v>
      </c>
      <c r="BF278" s="289">
        <f t="shared" si="25"/>
        <v>0</v>
      </c>
      <c r="BG278" s="289">
        <f t="shared" si="25"/>
        <v>0</v>
      </c>
      <c r="BH278" s="289">
        <f t="shared" si="25"/>
        <v>0</v>
      </c>
      <c r="BI278" s="289">
        <f t="shared" si="25"/>
        <v>0</v>
      </c>
      <c r="BJ278" s="289">
        <f t="shared" si="25"/>
        <v>0</v>
      </c>
      <c r="BK278" s="289">
        <f t="shared" si="25"/>
        <v>0</v>
      </c>
      <c r="BL278" s="289">
        <f t="shared" si="25"/>
        <v>0</v>
      </c>
      <c r="BM278" s="289">
        <f t="shared" si="25"/>
        <v>0</v>
      </c>
      <c r="BN278" s="289">
        <f t="shared" si="25"/>
        <v>0</v>
      </c>
      <c r="BO278" s="289">
        <f t="shared" si="25"/>
        <v>0</v>
      </c>
      <c r="BU278" s="289">
        <f t="shared" si="23"/>
        <v>0</v>
      </c>
      <c r="BV278" s="289">
        <f t="shared" si="23"/>
        <v>0</v>
      </c>
      <c r="BW278" s="289">
        <f t="shared" si="23"/>
        <v>0</v>
      </c>
      <c r="BX278" s="289">
        <f t="shared" si="23"/>
        <v>0</v>
      </c>
      <c r="BZ278" s="289">
        <f t="shared" si="24"/>
        <v>0</v>
      </c>
      <c r="CA278" s="289" t="e">
        <f>CA12-#REF!</f>
        <v>#REF!</v>
      </c>
    </row>
    <row r="279" spans="12:79" hidden="1" x14ac:dyDescent="0.35">
      <c r="L279" s="289">
        <f t="shared" si="26"/>
        <v>0</v>
      </c>
      <c r="M279" s="289">
        <f t="shared" si="26"/>
        <v>0</v>
      </c>
      <c r="N279" s="289">
        <f t="shared" si="26"/>
        <v>0</v>
      </c>
      <c r="O279" s="289">
        <f t="shared" si="26"/>
        <v>0</v>
      </c>
      <c r="P279" s="289">
        <f t="shared" si="26"/>
        <v>0</v>
      </c>
      <c r="Q279" s="289">
        <f t="shared" si="26"/>
        <v>0</v>
      </c>
      <c r="R279" s="289">
        <f t="shared" si="26"/>
        <v>0</v>
      </c>
      <c r="S279" s="289">
        <f t="shared" si="26"/>
        <v>0</v>
      </c>
      <c r="T279" s="289">
        <f t="shared" si="26"/>
        <v>0</v>
      </c>
      <c r="U279" s="289">
        <f t="shared" si="26"/>
        <v>0</v>
      </c>
      <c r="V279" s="289">
        <f t="shared" si="26"/>
        <v>0</v>
      </c>
      <c r="W279" s="289">
        <f t="shared" si="26"/>
        <v>0</v>
      </c>
      <c r="X279" s="289">
        <f t="shared" si="26"/>
        <v>0</v>
      </c>
      <c r="Y279" s="289">
        <f t="shared" si="26"/>
        <v>0</v>
      </c>
      <c r="Z279" s="289">
        <f t="shared" si="26"/>
        <v>0</v>
      </c>
      <c r="AA279" s="289">
        <f t="shared" si="26"/>
        <v>0</v>
      </c>
      <c r="AB279" s="289">
        <f t="shared" si="26"/>
        <v>0</v>
      </c>
      <c r="AC279" s="289">
        <f t="shared" si="26"/>
        <v>0</v>
      </c>
      <c r="AD279" s="289">
        <f t="shared" si="26"/>
        <v>0</v>
      </c>
      <c r="AE279" s="289">
        <f t="shared" si="26"/>
        <v>0</v>
      </c>
      <c r="AF279" s="289">
        <f t="shared" si="26"/>
        <v>0</v>
      </c>
      <c r="AG279" s="289">
        <f t="shared" si="26"/>
        <v>0</v>
      </c>
      <c r="AH279" s="289">
        <f t="shared" si="26"/>
        <v>0</v>
      </c>
      <c r="AI279" s="289">
        <f t="shared" si="26"/>
        <v>0</v>
      </c>
      <c r="AJ279" s="289">
        <f t="shared" si="26"/>
        <v>0</v>
      </c>
      <c r="AK279" s="289">
        <f t="shared" si="26"/>
        <v>0</v>
      </c>
      <c r="AL279" s="289">
        <f t="shared" si="26"/>
        <v>0</v>
      </c>
      <c r="AM279" s="289">
        <f t="shared" si="26"/>
        <v>0</v>
      </c>
      <c r="AN279" s="289">
        <f t="shared" si="26"/>
        <v>0</v>
      </c>
      <c r="AO279" s="289">
        <f t="shared" si="26"/>
        <v>0</v>
      </c>
      <c r="AP279" s="289">
        <f t="shared" si="26"/>
        <v>0</v>
      </c>
      <c r="AQ279" s="289">
        <f t="shared" si="25"/>
        <v>0</v>
      </c>
      <c r="AR279" s="289">
        <f t="shared" si="25"/>
        <v>0</v>
      </c>
      <c r="AS279" s="289">
        <f t="shared" si="25"/>
        <v>0</v>
      </c>
      <c r="AT279" s="289">
        <f t="shared" si="25"/>
        <v>0</v>
      </c>
      <c r="AU279" s="289">
        <f t="shared" si="25"/>
        <v>0</v>
      </c>
      <c r="AV279" s="289">
        <f t="shared" si="25"/>
        <v>0</v>
      </c>
      <c r="AW279" s="289">
        <f t="shared" si="25"/>
        <v>0</v>
      </c>
      <c r="AX279" s="289">
        <f t="shared" si="25"/>
        <v>0</v>
      </c>
      <c r="AY279" s="289">
        <f t="shared" si="25"/>
        <v>0</v>
      </c>
      <c r="AZ279" s="289">
        <f t="shared" si="25"/>
        <v>0</v>
      </c>
      <c r="BA279" s="289">
        <f t="shared" si="25"/>
        <v>0</v>
      </c>
      <c r="BB279" s="289">
        <f t="shared" si="25"/>
        <v>0</v>
      </c>
      <c r="BC279" s="289">
        <f t="shared" si="25"/>
        <v>0</v>
      </c>
      <c r="BD279" s="289">
        <f t="shared" si="25"/>
        <v>0</v>
      </c>
      <c r="BE279" s="289">
        <f t="shared" si="25"/>
        <v>0</v>
      </c>
      <c r="BF279" s="289">
        <f t="shared" si="25"/>
        <v>0</v>
      </c>
      <c r="BG279" s="289">
        <f t="shared" si="25"/>
        <v>0</v>
      </c>
      <c r="BH279" s="289">
        <f t="shared" si="25"/>
        <v>0</v>
      </c>
      <c r="BI279" s="289">
        <f t="shared" si="25"/>
        <v>0</v>
      </c>
      <c r="BJ279" s="289">
        <f t="shared" si="25"/>
        <v>0</v>
      </c>
      <c r="BK279" s="289">
        <f t="shared" si="25"/>
        <v>0</v>
      </c>
      <c r="BL279" s="289">
        <f t="shared" si="25"/>
        <v>0</v>
      </c>
      <c r="BM279" s="289">
        <f t="shared" si="25"/>
        <v>0</v>
      </c>
      <c r="BN279" s="289">
        <f t="shared" si="25"/>
        <v>0</v>
      </c>
      <c r="BO279" s="289">
        <f t="shared" si="25"/>
        <v>0</v>
      </c>
      <c r="BU279" s="289">
        <f t="shared" si="23"/>
        <v>0</v>
      </c>
      <c r="BV279" s="289">
        <f t="shared" si="23"/>
        <v>0</v>
      </c>
      <c r="BW279" s="289">
        <f t="shared" si="23"/>
        <v>0</v>
      </c>
      <c r="BX279" s="289">
        <f t="shared" si="23"/>
        <v>0</v>
      </c>
      <c r="BZ279" s="289">
        <f t="shared" si="24"/>
        <v>0</v>
      </c>
      <c r="CA279" s="289" t="e">
        <f>CA13-#REF!</f>
        <v>#REF!</v>
      </c>
    </row>
    <row r="280" spans="12:79" hidden="1" x14ac:dyDescent="0.35">
      <c r="L280" s="289">
        <f t="shared" ref="L280:BO284" si="27">L26-CD26</f>
        <v>0</v>
      </c>
      <c r="M280" s="289">
        <f t="shared" si="27"/>
        <v>0</v>
      </c>
      <c r="N280" s="289">
        <f t="shared" si="27"/>
        <v>0</v>
      </c>
      <c r="O280" s="289">
        <f t="shared" si="27"/>
        <v>0</v>
      </c>
      <c r="P280" s="289">
        <f t="shared" si="27"/>
        <v>0</v>
      </c>
      <c r="Q280" s="289">
        <f t="shared" si="27"/>
        <v>0</v>
      </c>
      <c r="R280" s="289">
        <f t="shared" si="27"/>
        <v>0</v>
      </c>
      <c r="S280" s="289">
        <f t="shared" si="27"/>
        <v>0</v>
      </c>
      <c r="T280" s="289">
        <f t="shared" si="27"/>
        <v>0</v>
      </c>
      <c r="U280" s="289">
        <f t="shared" si="27"/>
        <v>0</v>
      </c>
      <c r="V280" s="289">
        <f t="shared" si="27"/>
        <v>0</v>
      </c>
      <c r="W280" s="289">
        <f t="shared" si="27"/>
        <v>0</v>
      </c>
      <c r="X280" s="289">
        <f t="shared" si="27"/>
        <v>0</v>
      </c>
      <c r="Y280" s="289">
        <f t="shared" si="27"/>
        <v>0</v>
      </c>
      <c r="Z280" s="289">
        <f t="shared" si="27"/>
        <v>0</v>
      </c>
      <c r="AA280" s="289">
        <f t="shared" si="27"/>
        <v>0</v>
      </c>
      <c r="AB280" s="289">
        <f t="shared" si="27"/>
        <v>0</v>
      </c>
      <c r="AC280" s="289">
        <f t="shared" si="27"/>
        <v>0</v>
      </c>
      <c r="AD280" s="289">
        <f t="shared" si="27"/>
        <v>0</v>
      </c>
      <c r="AE280" s="289">
        <f t="shared" si="27"/>
        <v>0</v>
      </c>
      <c r="AF280" s="289">
        <f t="shared" si="27"/>
        <v>0</v>
      </c>
      <c r="AG280" s="289">
        <f t="shared" si="27"/>
        <v>0</v>
      </c>
      <c r="AH280" s="289">
        <f t="shared" si="27"/>
        <v>0</v>
      </c>
      <c r="AI280" s="289">
        <f t="shared" si="27"/>
        <v>0</v>
      </c>
      <c r="AJ280" s="289">
        <f t="shared" si="27"/>
        <v>0</v>
      </c>
      <c r="AK280" s="289">
        <f t="shared" si="27"/>
        <v>0</v>
      </c>
      <c r="AL280" s="289">
        <f t="shared" si="27"/>
        <v>0</v>
      </c>
      <c r="AM280" s="289">
        <f t="shared" si="27"/>
        <v>0</v>
      </c>
      <c r="AN280" s="289">
        <f t="shared" si="27"/>
        <v>0</v>
      </c>
      <c r="AO280" s="289">
        <f t="shared" si="27"/>
        <v>0</v>
      </c>
      <c r="AP280" s="289">
        <f t="shared" si="27"/>
        <v>0</v>
      </c>
      <c r="AQ280" s="289">
        <f t="shared" si="27"/>
        <v>0</v>
      </c>
      <c r="AR280" s="289">
        <f t="shared" si="27"/>
        <v>0</v>
      </c>
      <c r="AS280" s="289">
        <f t="shared" si="27"/>
        <v>0</v>
      </c>
      <c r="AT280" s="289">
        <f t="shared" si="27"/>
        <v>0</v>
      </c>
      <c r="AU280" s="289">
        <f t="shared" si="27"/>
        <v>0</v>
      </c>
      <c r="AV280" s="289">
        <f t="shared" si="27"/>
        <v>0</v>
      </c>
      <c r="AW280" s="289">
        <f t="shared" si="27"/>
        <v>0</v>
      </c>
      <c r="AX280" s="289">
        <f t="shared" si="27"/>
        <v>0</v>
      </c>
      <c r="AY280" s="289">
        <f t="shared" si="27"/>
        <v>0</v>
      </c>
      <c r="AZ280" s="289">
        <f t="shared" si="27"/>
        <v>0</v>
      </c>
      <c r="BA280" s="289">
        <f t="shared" si="27"/>
        <v>0</v>
      </c>
      <c r="BB280" s="289">
        <f t="shared" si="27"/>
        <v>0</v>
      </c>
      <c r="BC280" s="289">
        <f t="shared" si="27"/>
        <v>0</v>
      </c>
      <c r="BD280" s="289">
        <f t="shared" si="27"/>
        <v>0</v>
      </c>
      <c r="BE280" s="289">
        <f t="shared" si="27"/>
        <v>0</v>
      </c>
      <c r="BF280" s="289">
        <f t="shared" si="27"/>
        <v>0</v>
      </c>
      <c r="BG280" s="289">
        <f t="shared" si="27"/>
        <v>0</v>
      </c>
      <c r="BH280" s="289">
        <f t="shared" si="27"/>
        <v>0</v>
      </c>
      <c r="BI280" s="289">
        <f t="shared" si="27"/>
        <v>0</v>
      </c>
      <c r="BJ280" s="289">
        <f t="shared" si="27"/>
        <v>0</v>
      </c>
      <c r="BK280" s="289">
        <f t="shared" si="27"/>
        <v>0</v>
      </c>
      <c r="BL280" s="289">
        <f t="shared" si="27"/>
        <v>0</v>
      </c>
      <c r="BM280" s="289">
        <f t="shared" si="27"/>
        <v>0</v>
      </c>
      <c r="BN280" s="289">
        <f t="shared" si="27"/>
        <v>0</v>
      </c>
      <c r="BO280" s="289">
        <f t="shared" si="27"/>
        <v>0</v>
      </c>
      <c r="BU280" s="289">
        <f t="shared" si="23"/>
        <v>0</v>
      </c>
      <c r="BV280" s="289">
        <f t="shared" si="23"/>
        <v>0</v>
      </c>
      <c r="BW280" s="289">
        <f t="shared" si="23"/>
        <v>0</v>
      </c>
      <c r="BX280" s="289">
        <f t="shared" si="23"/>
        <v>0</v>
      </c>
      <c r="BZ280" s="289">
        <f t="shared" si="24"/>
        <v>0</v>
      </c>
      <c r="CA280" s="289" t="e">
        <f>CA14-#REF!</f>
        <v>#REF!</v>
      </c>
    </row>
    <row r="281" spans="12:79" hidden="1" x14ac:dyDescent="0.35">
      <c r="L281" s="289">
        <f t="shared" si="27"/>
        <v>0</v>
      </c>
      <c r="M281" s="289">
        <f t="shared" si="27"/>
        <v>0</v>
      </c>
      <c r="N281" s="289">
        <f t="shared" si="27"/>
        <v>0</v>
      </c>
      <c r="O281" s="289">
        <f t="shared" si="27"/>
        <v>0</v>
      </c>
      <c r="P281" s="289">
        <f t="shared" si="27"/>
        <v>0</v>
      </c>
      <c r="Q281" s="289">
        <f t="shared" si="27"/>
        <v>0</v>
      </c>
      <c r="R281" s="289">
        <f t="shared" si="27"/>
        <v>0</v>
      </c>
      <c r="S281" s="289">
        <f t="shared" si="27"/>
        <v>0</v>
      </c>
      <c r="T281" s="289">
        <f t="shared" si="27"/>
        <v>0</v>
      </c>
      <c r="U281" s="289">
        <f t="shared" si="27"/>
        <v>0</v>
      </c>
      <c r="V281" s="289">
        <f t="shared" si="27"/>
        <v>0</v>
      </c>
      <c r="W281" s="289">
        <f t="shared" si="27"/>
        <v>0</v>
      </c>
      <c r="X281" s="289">
        <f t="shared" si="27"/>
        <v>0</v>
      </c>
      <c r="Y281" s="289">
        <f t="shared" si="27"/>
        <v>0</v>
      </c>
      <c r="Z281" s="289">
        <f t="shared" si="27"/>
        <v>0</v>
      </c>
      <c r="AA281" s="289">
        <f t="shared" si="27"/>
        <v>0</v>
      </c>
      <c r="AB281" s="289">
        <f t="shared" si="27"/>
        <v>0</v>
      </c>
      <c r="AC281" s="289">
        <f t="shared" si="27"/>
        <v>0</v>
      </c>
      <c r="AD281" s="289">
        <f t="shared" si="27"/>
        <v>0</v>
      </c>
      <c r="AE281" s="289">
        <f t="shared" si="27"/>
        <v>0</v>
      </c>
      <c r="AF281" s="289">
        <f t="shared" si="27"/>
        <v>0</v>
      </c>
      <c r="AG281" s="289">
        <f t="shared" si="27"/>
        <v>0</v>
      </c>
      <c r="AH281" s="289">
        <f t="shared" si="27"/>
        <v>0</v>
      </c>
      <c r="AI281" s="289">
        <f t="shared" si="27"/>
        <v>0</v>
      </c>
      <c r="AJ281" s="289">
        <f t="shared" si="27"/>
        <v>0</v>
      </c>
      <c r="AK281" s="289">
        <f t="shared" si="27"/>
        <v>0</v>
      </c>
      <c r="AL281" s="289">
        <f t="shared" si="27"/>
        <v>0</v>
      </c>
      <c r="AM281" s="289">
        <f t="shared" si="27"/>
        <v>0</v>
      </c>
      <c r="AN281" s="289">
        <f t="shared" si="27"/>
        <v>0</v>
      </c>
      <c r="AO281" s="289">
        <f t="shared" si="27"/>
        <v>0</v>
      </c>
      <c r="AP281" s="289">
        <f t="shared" si="27"/>
        <v>0</v>
      </c>
      <c r="AQ281" s="289">
        <f t="shared" si="27"/>
        <v>0</v>
      </c>
      <c r="AR281" s="289">
        <f t="shared" si="27"/>
        <v>0</v>
      </c>
      <c r="AS281" s="289">
        <f t="shared" si="27"/>
        <v>0</v>
      </c>
      <c r="AT281" s="289">
        <f t="shared" si="27"/>
        <v>0</v>
      </c>
      <c r="AU281" s="289">
        <f t="shared" si="27"/>
        <v>0</v>
      </c>
      <c r="AV281" s="289">
        <f t="shared" si="27"/>
        <v>0</v>
      </c>
      <c r="AW281" s="289">
        <f t="shared" si="27"/>
        <v>0</v>
      </c>
      <c r="AX281" s="289">
        <f t="shared" si="27"/>
        <v>0</v>
      </c>
      <c r="AY281" s="289">
        <f t="shared" si="27"/>
        <v>0</v>
      </c>
      <c r="AZ281" s="289">
        <f t="shared" si="27"/>
        <v>0</v>
      </c>
      <c r="BA281" s="289">
        <f t="shared" si="27"/>
        <v>0</v>
      </c>
      <c r="BB281" s="289">
        <f t="shared" si="27"/>
        <v>0</v>
      </c>
      <c r="BC281" s="289">
        <f t="shared" si="27"/>
        <v>0</v>
      </c>
      <c r="BD281" s="289">
        <f t="shared" si="27"/>
        <v>0</v>
      </c>
      <c r="BE281" s="289">
        <f t="shared" si="27"/>
        <v>0</v>
      </c>
      <c r="BF281" s="289">
        <f t="shared" si="27"/>
        <v>0</v>
      </c>
      <c r="BG281" s="289">
        <f t="shared" si="27"/>
        <v>0</v>
      </c>
      <c r="BH281" s="289">
        <f t="shared" si="27"/>
        <v>0</v>
      </c>
      <c r="BI281" s="289">
        <f t="shared" si="27"/>
        <v>0</v>
      </c>
      <c r="BJ281" s="289">
        <f t="shared" si="27"/>
        <v>0</v>
      </c>
      <c r="BK281" s="289">
        <f t="shared" si="27"/>
        <v>0</v>
      </c>
      <c r="BL281" s="289">
        <f t="shared" si="27"/>
        <v>0</v>
      </c>
      <c r="BM281" s="289">
        <f t="shared" si="27"/>
        <v>0</v>
      </c>
      <c r="BN281" s="289">
        <f t="shared" si="27"/>
        <v>0</v>
      </c>
      <c r="BO281" s="289">
        <f t="shared" si="27"/>
        <v>0</v>
      </c>
      <c r="BU281" s="289">
        <f t="shared" si="23"/>
        <v>0</v>
      </c>
      <c r="BV281" s="289">
        <f t="shared" si="23"/>
        <v>0</v>
      </c>
      <c r="BW281" s="289">
        <f t="shared" si="23"/>
        <v>0</v>
      </c>
      <c r="BX281" s="289">
        <f t="shared" si="23"/>
        <v>0</v>
      </c>
      <c r="BZ281" s="289">
        <f t="shared" si="24"/>
        <v>0</v>
      </c>
      <c r="CA281" s="289" t="e">
        <f>CA15-#REF!</f>
        <v>#REF!</v>
      </c>
    </row>
    <row r="282" spans="12:79" hidden="1" x14ac:dyDescent="0.35">
      <c r="L282" s="289">
        <f t="shared" si="27"/>
        <v>0</v>
      </c>
      <c r="M282" s="289">
        <f t="shared" si="27"/>
        <v>0</v>
      </c>
      <c r="N282" s="289">
        <f t="shared" si="27"/>
        <v>0</v>
      </c>
      <c r="O282" s="289">
        <f t="shared" si="27"/>
        <v>0</v>
      </c>
      <c r="P282" s="289">
        <f t="shared" si="27"/>
        <v>0</v>
      </c>
      <c r="Q282" s="289">
        <f t="shared" si="27"/>
        <v>0</v>
      </c>
      <c r="R282" s="289">
        <f t="shared" si="27"/>
        <v>0</v>
      </c>
      <c r="S282" s="289">
        <f t="shared" si="27"/>
        <v>0</v>
      </c>
      <c r="T282" s="289">
        <f t="shared" si="27"/>
        <v>0</v>
      </c>
      <c r="U282" s="289">
        <f t="shared" si="27"/>
        <v>0</v>
      </c>
      <c r="V282" s="289">
        <f t="shared" si="27"/>
        <v>0</v>
      </c>
      <c r="W282" s="289">
        <f t="shared" si="27"/>
        <v>0</v>
      </c>
      <c r="X282" s="289">
        <f t="shared" si="27"/>
        <v>0</v>
      </c>
      <c r="Y282" s="289">
        <f t="shared" si="27"/>
        <v>0</v>
      </c>
      <c r="Z282" s="289">
        <f t="shared" si="27"/>
        <v>0</v>
      </c>
      <c r="AA282" s="289">
        <f t="shared" si="27"/>
        <v>0</v>
      </c>
      <c r="AB282" s="289">
        <f t="shared" si="27"/>
        <v>0</v>
      </c>
      <c r="AC282" s="289">
        <f t="shared" si="27"/>
        <v>0</v>
      </c>
      <c r="AD282" s="289">
        <f t="shared" si="27"/>
        <v>0</v>
      </c>
      <c r="AE282" s="289">
        <f t="shared" si="27"/>
        <v>0</v>
      </c>
      <c r="AF282" s="289">
        <f t="shared" si="27"/>
        <v>0</v>
      </c>
      <c r="AG282" s="289">
        <f t="shared" si="27"/>
        <v>0</v>
      </c>
      <c r="AH282" s="289">
        <f t="shared" si="27"/>
        <v>0</v>
      </c>
      <c r="AI282" s="289">
        <f t="shared" si="27"/>
        <v>0</v>
      </c>
      <c r="AJ282" s="289">
        <f t="shared" si="27"/>
        <v>0</v>
      </c>
      <c r="AK282" s="289">
        <f t="shared" si="27"/>
        <v>0</v>
      </c>
      <c r="AL282" s="289">
        <f t="shared" si="27"/>
        <v>0</v>
      </c>
      <c r="AM282" s="289">
        <f t="shared" si="27"/>
        <v>0</v>
      </c>
      <c r="AN282" s="289">
        <f t="shared" si="27"/>
        <v>0</v>
      </c>
      <c r="AO282" s="289">
        <f t="shared" si="27"/>
        <v>0</v>
      </c>
      <c r="AP282" s="289">
        <f t="shared" si="27"/>
        <v>0</v>
      </c>
      <c r="AQ282" s="289">
        <f t="shared" si="27"/>
        <v>0</v>
      </c>
      <c r="AR282" s="289">
        <f t="shared" si="27"/>
        <v>0</v>
      </c>
      <c r="AS282" s="289">
        <f t="shared" si="27"/>
        <v>0</v>
      </c>
      <c r="AT282" s="289">
        <f t="shared" si="27"/>
        <v>0</v>
      </c>
      <c r="AU282" s="289">
        <f t="shared" si="27"/>
        <v>0</v>
      </c>
      <c r="AV282" s="289">
        <f t="shared" si="27"/>
        <v>0</v>
      </c>
      <c r="AW282" s="289">
        <f t="shared" si="27"/>
        <v>0</v>
      </c>
      <c r="AX282" s="289">
        <f t="shared" si="27"/>
        <v>0</v>
      </c>
      <c r="AY282" s="289">
        <f t="shared" si="27"/>
        <v>0</v>
      </c>
      <c r="AZ282" s="289">
        <f t="shared" si="27"/>
        <v>0</v>
      </c>
      <c r="BA282" s="289">
        <f t="shared" si="27"/>
        <v>0</v>
      </c>
      <c r="BB282" s="289">
        <f t="shared" si="27"/>
        <v>0</v>
      </c>
      <c r="BC282" s="289">
        <f t="shared" si="27"/>
        <v>0</v>
      </c>
      <c r="BD282" s="289">
        <f t="shared" si="27"/>
        <v>0</v>
      </c>
      <c r="BE282" s="289">
        <f t="shared" si="27"/>
        <v>0</v>
      </c>
      <c r="BF282" s="289">
        <f t="shared" si="27"/>
        <v>0</v>
      </c>
      <c r="BG282" s="289">
        <f t="shared" si="27"/>
        <v>0</v>
      </c>
      <c r="BH282" s="289">
        <f t="shared" si="27"/>
        <v>0</v>
      </c>
      <c r="BI282" s="289">
        <f t="shared" si="27"/>
        <v>0</v>
      </c>
      <c r="BJ282" s="289">
        <f t="shared" si="27"/>
        <v>0</v>
      </c>
      <c r="BK282" s="289">
        <f t="shared" si="27"/>
        <v>0</v>
      </c>
      <c r="BL282" s="289">
        <f t="shared" si="27"/>
        <v>0</v>
      </c>
      <c r="BM282" s="289">
        <f t="shared" si="27"/>
        <v>0</v>
      </c>
      <c r="BN282" s="289">
        <f t="shared" si="27"/>
        <v>0</v>
      </c>
      <c r="BO282" s="289">
        <f t="shared" si="27"/>
        <v>0</v>
      </c>
      <c r="BU282" s="289">
        <f t="shared" ref="BU282:BX295" si="28">BU26-EM26</f>
        <v>0</v>
      </c>
      <c r="BV282" s="289">
        <f t="shared" si="28"/>
        <v>0</v>
      </c>
      <c r="BW282" s="289">
        <f t="shared" si="28"/>
        <v>0</v>
      </c>
      <c r="BX282" s="289">
        <f t="shared" si="28"/>
        <v>0</v>
      </c>
      <c r="BZ282" s="289">
        <f t="shared" ref="BZ282:BZ295" si="29">BZ26-ER26</f>
        <v>0</v>
      </c>
      <c r="CA282" s="289" t="e">
        <f>CA26-#REF!</f>
        <v>#REF!</v>
      </c>
    </row>
    <row r="283" spans="12:79" hidden="1" x14ac:dyDescent="0.35">
      <c r="L283" s="289">
        <f t="shared" si="27"/>
        <v>0</v>
      </c>
      <c r="M283" s="289">
        <f t="shared" si="27"/>
        <v>0</v>
      </c>
      <c r="N283" s="289">
        <f t="shared" si="27"/>
        <v>0</v>
      </c>
      <c r="O283" s="289">
        <f t="shared" si="27"/>
        <v>0</v>
      </c>
      <c r="P283" s="289">
        <f t="shared" si="27"/>
        <v>0</v>
      </c>
      <c r="Q283" s="289">
        <f t="shared" si="27"/>
        <v>0</v>
      </c>
      <c r="R283" s="289">
        <f t="shared" si="27"/>
        <v>0</v>
      </c>
      <c r="S283" s="289">
        <f t="shared" si="27"/>
        <v>0</v>
      </c>
      <c r="T283" s="289">
        <f t="shared" si="27"/>
        <v>0</v>
      </c>
      <c r="U283" s="289">
        <f t="shared" si="27"/>
        <v>0</v>
      </c>
      <c r="V283" s="289">
        <f t="shared" si="27"/>
        <v>0</v>
      </c>
      <c r="W283" s="289">
        <f t="shared" si="27"/>
        <v>0</v>
      </c>
      <c r="X283" s="289">
        <f t="shared" si="27"/>
        <v>0</v>
      </c>
      <c r="Y283" s="289">
        <f t="shared" si="27"/>
        <v>0</v>
      </c>
      <c r="Z283" s="289">
        <f t="shared" si="27"/>
        <v>0</v>
      </c>
      <c r="AA283" s="289">
        <f t="shared" si="27"/>
        <v>0</v>
      </c>
      <c r="AB283" s="289">
        <f t="shared" si="27"/>
        <v>0</v>
      </c>
      <c r="AC283" s="289">
        <f t="shared" si="27"/>
        <v>0</v>
      </c>
      <c r="AD283" s="289">
        <f t="shared" si="27"/>
        <v>0</v>
      </c>
      <c r="AE283" s="289">
        <f t="shared" si="27"/>
        <v>0</v>
      </c>
      <c r="AF283" s="289">
        <f t="shared" si="27"/>
        <v>0</v>
      </c>
      <c r="AG283" s="289">
        <f t="shared" si="27"/>
        <v>0</v>
      </c>
      <c r="AH283" s="289">
        <f t="shared" si="27"/>
        <v>0</v>
      </c>
      <c r="AI283" s="289">
        <f t="shared" si="27"/>
        <v>0</v>
      </c>
      <c r="AJ283" s="289">
        <f t="shared" si="27"/>
        <v>0</v>
      </c>
      <c r="AK283" s="289">
        <f t="shared" si="27"/>
        <v>0</v>
      </c>
      <c r="AL283" s="289">
        <f t="shared" si="27"/>
        <v>0</v>
      </c>
      <c r="AM283" s="289">
        <f t="shared" si="27"/>
        <v>0</v>
      </c>
      <c r="AN283" s="289">
        <f t="shared" si="27"/>
        <v>0</v>
      </c>
      <c r="AO283" s="289">
        <f t="shared" si="27"/>
        <v>0</v>
      </c>
      <c r="AP283" s="289">
        <f t="shared" si="27"/>
        <v>0</v>
      </c>
      <c r="AQ283" s="289">
        <f t="shared" si="27"/>
        <v>0</v>
      </c>
      <c r="AR283" s="289">
        <f t="shared" si="27"/>
        <v>0</v>
      </c>
      <c r="AS283" s="289">
        <f t="shared" si="27"/>
        <v>0</v>
      </c>
      <c r="AT283" s="289">
        <f t="shared" si="27"/>
        <v>0</v>
      </c>
      <c r="AU283" s="289">
        <f t="shared" si="27"/>
        <v>0</v>
      </c>
      <c r="AV283" s="289">
        <f t="shared" si="27"/>
        <v>0</v>
      </c>
      <c r="AW283" s="289">
        <f t="shared" si="27"/>
        <v>0</v>
      </c>
      <c r="AX283" s="289">
        <f t="shared" si="27"/>
        <v>0</v>
      </c>
      <c r="AY283" s="289">
        <f t="shared" si="27"/>
        <v>0</v>
      </c>
      <c r="AZ283" s="289">
        <f t="shared" si="27"/>
        <v>0</v>
      </c>
      <c r="BA283" s="289">
        <f t="shared" si="27"/>
        <v>0</v>
      </c>
      <c r="BB283" s="289">
        <f t="shared" si="27"/>
        <v>0</v>
      </c>
      <c r="BC283" s="289">
        <f t="shared" si="27"/>
        <v>0</v>
      </c>
      <c r="BD283" s="289">
        <f t="shared" si="27"/>
        <v>0</v>
      </c>
      <c r="BE283" s="289">
        <f t="shared" si="27"/>
        <v>0</v>
      </c>
      <c r="BF283" s="289">
        <f t="shared" si="27"/>
        <v>0</v>
      </c>
      <c r="BG283" s="289">
        <f t="shared" si="27"/>
        <v>0</v>
      </c>
      <c r="BH283" s="289">
        <f t="shared" si="27"/>
        <v>0</v>
      </c>
      <c r="BI283" s="289">
        <f t="shared" si="27"/>
        <v>0</v>
      </c>
      <c r="BJ283" s="289">
        <f t="shared" si="27"/>
        <v>0</v>
      </c>
      <c r="BK283" s="289">
        <f t="shared" si="27"/>
        <v>0</v>
      </c>
      <c r="BL283" s="289">
        <f t="shared" si="27"/>
        <v>0</v>
      </c>
      <c r="BM283" s="289">
        <f t="shared" si="27"/>
        <v>0</v>
      </c>
      <c r="BN283" s="289">
        <f t="shared" si="27"/>
        <v>0</v>
      </c>
      <c r="BO283" s="289">
        <f t="shared" si="27"/>
        <v>0</v>
      </c>
      <c r="BU283" s="289">
        <f t="shared" si="28"/>
        <v>0</v>
      </c>
      <c r="BV283" s="289">
        <f t="shared" si="28"/>
        <v>0</v>
      </c>
      <c r="BW283" s="289">
        <f t="shared" si="28"/>
        <v>0</v>
      </c>
      <c r="BX283" s="289">
        <f t="shared" si="28"/>
        <v>0</v>
      </c>
      <c r="BZ283" s="289">
        <f t="shared" si="29"/>
        <v>0</v>
      </c>
      <c r="CA283" s="289" t="e">
        <f>CA27-#REF!</f>
        <v>#REF!</v>
      </c>
    </row>
    <row r="284" spans="12:79" hidden="1" x14ac:dyDescent="0.35">
      <c r="L284" s="289">
        <f t="shared" si="27"/>
        <v>0</v>
      </c>
      <c r="M284" s="289">
        <f t="shared" si="27"/>
        <v>0</v>
      </c>
      <c r="N284" s="289">
        <f t="shared" si="27"/>
        <v>0</v>
      </c>
      <c r="O284" s="289">
        <f t="shared" si="27"/>
        <v>0</v>
      </c>
      <c r="P284" s="289">
        <f t="shared" si="27"/>
        <v>0</v>
      </c>
      <c r="Q284" s="289">
        <f t="shared" si="27"/>
        <v>0</v>
      </c>
      <c r="R284" s="289">
        <f t="shared" si="27"/>
        <v>0</v>
      </c>
      <c r="S284" s="289">
        <f t="shared" si="27"/>
        <v>0</v>
      </c>
      <c r="T284" s="289">
        <f t="shared" si="27"/>
        <v>0</v>
      </c>
      <c r="U284" s="289">
        <f t="shared" si="27"/>
        <v>0</v>
      </c>
      <c r="V284" s="289">
        <f t="shared" si="27"/>
        <v>0</v>
      </c>
      <c r="W284" s="289">
        <f t="shared" si="27"/>
        <v>0</v>
      </c>
      <c r="X284" s="289">
        <f t="shared" si="27"/>
        <v>0</v>
      </c>
      <c r="Y284" s="289">
        <f t="shared" si="27"/>
        <v>0</v>
      </c>
      <c r="Z284" s="289">
        <f t="shared" si="27"/>
        <v>0</v>
      </c>
      <c r="AA284" s="289">
        <f t="shared" si="27"/>
        <v>0</v>
      </c>
      <c r="AB284" s="289">
        <f t="shared" si="27"/>
        <v>0</v>
      </c>
      <c r="AC284" s="289">
        <f t="shared" si="27"/>
        <v>0</v>
      </c>
      <c r="AD284" s="289">
        <f t="shared" si="27"/>
        <v>0</v>
      </c>
      <c r="AE284" s="289">
        <f t="shared" si="27"/>
        <v>0</v>
      </c>
      <c r="AF284" s="289">
        <f t="shared" si="27"/>
        <v>0</v>
      </c>
      <c r="AG284" s="289">
        <f t="shared" si="27"/>
        <v>0</v>
      </c>
      <c r="AH284" s="289">
        <f t="shared" si="27"/>
        <v>0</v>
      </c>
      <c r="AI284" s="289">
        <f t="shared" si="27"/>
        <v>0</v>
      </c>
      <c r="AJ284" s="289">
        <f t="shared" si="27"/>
        <v>0</v>
      </c>
      <c r="AK284" s="289">
        <f t="shared" si="27"/>
        <v>0</v>
      </c>
      <c r="AL284" s="289">
        <f t="shared" si="27"/>
        <v>0</v>
      </c>
      <c r="AM284" s="289">
        <f t="shared" si="27"/>
        <v>0</v>
      </c>
      <c r="AN284" s="289">
        <f t="shared" si="27"/>
        <v>0</v>
      </c>
      <c r="AO284" s="289">
        <f t="shared" si="27"/>
        <v>0</v>
      </c>
      <c r="AP284" s="289">
        <f t="shared" si="27"/>
        <v>0</v>
      </c>
      <c r="AQ284" s="289">
        <f t="shared" ref="AQ284:BO294" si="30">AQ30-DI30</f>
        <v>0</v>
      </c>
      <c r="AR284" s="289">
        <f t="shared" si="30"/>
        <v>0</v>
      </c>
      <c r="AS284" s="289">
        <f t="shared" si="30"/>
        <v>0</v>
      </c>
      <c r="AT284" s="289">
        <f t="shared" si="30"/>
        <v>0</v>
      </c>
      <c r="AU284" s="289">
        <f t="shared" si="30"/>
        <v>0</v>
      </c>
      <c r="AV284" s="289">
        <f t="shared" si="30"/>
        <v>0</v>
      </c>
      <c r="AW284" s="289">
        <f t="shared" si="30"/>
        <v>0</v>
      </c>
      <c r="AX284" s="289">
        <f t="shared" si="30"/>
        <v>0</v>
      </c>
      <c r="AY284" s="289">
        <f t="shared" si="30"/>
        <v>0</v>
      </c>
      <c r="AZ284" s="289">
        <f t="shared" si="30"/>
        <v>0</v>
      </c>
      <c r="BA284" s="289">
        <f t="shared" si="30"/>
        <v>0</v>
      </c>
      <c r="BB284" s="289">
        <f t="shared" si="30"/>
        <v>0</v>
      </c>
      <c r="BC284" s="289">
        <f t="shared" si="30"/>
        <v>0</v>
      </c>
      <c r="BD284" s="289">
        <f t="shared" si="30"/>
        <v>0</v>
      </c>
      <c r="BE284" s="289">
        <f t="shared" si="30"/>
        <v>0</v>
      </c>
      <c r="BF284" s="289">
        <f t="shared" si="30"/>
        <v>0</v>
      </c>
      <c r="BG284" s="289">
        <f t="shared" si="30"/>
        <v>0</v>
      </c>
      <c r="BH284" s="289">
        <f t="shared" si="30"/>
        <v>0</v>
      </c>
      <c r="BI284" s="289">
        <f t="shared" si="30"/>
        <v>0</v>
      </c>
      <c r="BJ284" s="289">
        <f t="shared" si="30"/>
        <v>0</v>
      </c>
      <c r="BK284" s="289">
        <f t="shared" si="30"/>
        <v>0</v>
      </c>
      <c r="BL284" s="289">
        <f t="shared" si="30"/>
        <v>0</v>
      </c>
      <c r="BM284" s="289">
        <f t="shared" si="30"/>
        <v>0</v>
      </c>
      <c r="BN284" s="289">
        <f t="shared" si="30"/>
        <v>0</v>
      </c>
      <c r="BO284" s="289">
        <f t="shared" si="30"/>
        <v>0</v>
      </c>
      <c r="BU284" s="289">
        <f t="shared" si="28"/>
        <v>0</v>
      </c>
      <c r="BV284" s="289">
        <f t="shared" si="28"/>
        <v>0</v>
      </c>
      <c r="BW284" s="289">
        <f t="shared" si="28"/>
        <v>0</v>
      </c>
      <c r="BX284" s="289">
        <f t="shared" si="28"/>
        <v>0</v>
      </c>
      <c r="BZ284" s="289">
        <f t="shared" si="29"/>
        <v>0</v>
      </c>
      <c r="CA284" s="289" t="e">
        <f>CA28-#REF!</f>
        <v>#REF!</v>
      </c>
    </row>
    <row r="285" spans="12:79" hidden="1" x14ac:dyDescent="0.35">
      <c r="L285" s="289">
        <f t="shared" ref="L285:AP293" si="31">L31-CD31</f>
        <v>0</v>
      </c>
      <c r="M285" s="289">
        <f t="shared" si="31"/>
        <v>0</v>
      </c>
      <c r="N285" s="289">
        <f t="shared" si="31"/>
        <v>0</v>
      </c>
      <c r="O285" s="289">
        <f t="shared" si="31"/>
        <v>0</v>
      </c>
      <c r="P285" s="289">
        <f t="shared" si="31"/>
        <v>0</v>
      </c>
      <c r="Q285" s="289">
        <f t="shared" si="31"/>
        <v>0</v>
      </c>
      <c r="R285" s="289">
        <f t="shared" si="31"/>
        <v>0</v>
      </c>
      <c r="S285" s="289">
        <f t="shared" si="31"/>
        <v>0</v>
      </c>
      <c r="T285" s="289">
        <f t="shared" si="31"/>
        <v>0</v>
      </c>
      <c r="U285" s="289">
        <f t="shared" si="31"/>
        <v>0</v>
      </c>
      <c r="V285" s="289">
        <f t="shared" si="31"/>
        <v>0</v>
      </c>
      <c r="W285" s="289">
        <f t="shared" si="31"/>
        <v>0</v>
      </c>
      <c r="X285" s="289">
        <f t="shared" si="31"/>
        <v>0</v>
      </c>
      <c r="Y285" s="289">
        <f t="shared" si="31"/>
        <v>0</v>
      </c>
      <c r="Z285" s="289">
        <f t="shared" si="31"/>
        <v>0</v>
      </c>
      <c r="AA285" s="289">
        <f t="shared" si="31"/>
        <v>0</v>
      </c>
      <c r="AB285" s="289">
        <f t="shared" si="31"/>
        <v>0</v>
      </c>
      <c r="AC285" s="289">
        <f t="shared" si="31"/>
        <v>0</v>
      </c>
      <c r="AD285" s="289">
        <f t="shared" si="31"/>
        <v>0</v>
      </c>
      <c r="AE285" s="289">
        <f t="shared" si="31"/>
        <v>0</v>
      </c>
      <c r="AF285" s="289">
        <f t="shared" si="31"/>
        <v>0</v>
      </c>
      <c r="AG285" s="289">
        <f t="shared" si="31"/>
        <v>0</v>
      </c>
      <c r="AH285" s="289">
        <f t="shared" si="31"/>
        <v>0</v>
      </c>
      <c r="AI285" s="289">
        <f t="shared" si="31"/>
        <v>0</v>
      </c>
      <c r="AJ285" s="289">
        <f t="shared" si="31"/>
        <v>0</v>
      </c>
      <c r="AK285" s="289">
        <f t="shared" si="31"/>
        <v>0</v>
      </c>
      <c r="AL285" s="289">
        <f t="shared" si="31"/>
        <v>0</v>
      </c>
      <c r="AM285" s="289">
        <f t="shared" si="31"/>
        <v>0</v>
      </c>
      <c r="AN285" s="289">
        <f t="shared" si="31"/>
        <v>0</v>
      </c>
      <c r="AO285" s="289">
        <f t="shared" si="31"/>
        <v>0</v>
      </c>
      <c r="AP285" s="289">
        <f t="shared" si="31"/>
        <v>0</v>
      </c>
      <c r="AQ285" s="289">
        <f t="shared" si="30"/>
        <v>0</v>
      </c>
      <c r="AR285" s="289">
        <f t="shared" si="30"/>
        <v>0</v>
      </c>
      <c r="AS285" s="289">
        <f t="shared" si="30"/>
        <v>0</v>
      </c>
      <c r="AT285" s="289">
        <f t="shared" si="30"/>
        <v>0</v>
      </c>
      <c r="AU285" s="289">
        <f t="shared" si="30"/>
        <v>0</v>
      </c>
      <c r="AV285" s="289">
        <f t="shared" si="30"/>
        <v>0</v>
      </c>
      <c r="AW285" s="289">
        <f t="shared" si="30"/>
        <v>0</v>
      </c>
      <c r="AX285" s="289">
        <f t="shared" si="30"/>
        <v>0</v>
      </c>
      <c r="AY285" s="289">
        <f t="shared" si="30"/>
        <v>0</v>
      </c>
      <c r="AZ285" s="289">
        <f t="shared" si="30"/>
        <v>0</v>
      </c>
      <c r="BA285" s="289">
        <f t="shared" si="30"/>
        <v>0</v>
      </c>
      <c r="BB285" s="289">
        <f t="shared" si="30"/>
        <v>0</v>
      </c>
      <c r="BC285" s="289">
        <f t="shared" si="30"/>
        <v>0</v>
      </c>
      <c r="BD285" s="289">
        <f t="shared" si="30"/>
        <v>0</v>
      </c>
      <c r="BE285" s="289">
        <f t="shared" si="30"/>
        <v>0</v>
      </c>
      <c r="BF285" s="289">
        <f t="shared" si="30"/>
        <v>0</v>
      </c>
      <c r="BG285" s="289">
        <f t="shared" si="30"/>
        <v>0</v>
      </c>
      <c r="BH285" s="289">
        <f t="shared" si="30"/>
        <v>0</v>
      </c>
      <c r="BI285" s="289">
        <f t="shared" si="30"/>
        <v>0</v>
      </c>
      <c r="BJ285" s="289">
        <f t="shared" si="30"/>
        <v>0</v>
      </c>
      <c r="BK285" s="289">
        <f t="shared" si="30"/>
        <v>0</v>
      </c>
      <c r="BL285" s="289">
        <f t="shared" si="30"/>
        <v>0</v>
      </c>
      <c r="BM285" s="289">
        <f t="shared" si="30"/>
        <v>0</v>
      </c>
      <c r="BN285" s="289">
        <f t="shared" si="30"/>
        <v>0</v>
      </c>
      <c r="BO285" s="289">
        <f t="shared" si="30"/>
        <v>0</v>
      </c>
      <c r="BU285" s="289">
        <f t="shared" si="28"/>
        <v>0</v>
      </c>
      <c r="BV285" s="289">
        <f t="shared" si="28"/>
        <v>0</v>
      </c>
      <c r="BW285" s="289">
        <f t="shared" si="28"/>
        <v>0</v>
      </c>
      <c r="BX285" s="289">
        <f t="shared" si="28"/>
        <v>0</v>
      </c>
      <c r="BZ285" s="289">
        <f t="shared" si="29"/>
        <v>0</v>
      </c>
      <c r="CA285" s="289" t="e">
        <f>CA29-#REF!</f>
        <v>#REF!</v>
      </c>
    </row>
    <row r="286" spans="12:79" hidden="1" x14ac:dyDescent="0.35">
      <c r="L286" s="289">
        <f t="shared" si="31"/>
        <v>0</v>
      </c>
      <c r="M286" s="289">
        <f t="shared" si="31"/>
        <v>0</v>
      </c>
      <c r="N286" s="289">
        <f t="shared" si="31"/>
        <v>0</v>
      </c>
      <c r="O286" s="289">
        <f t="shared" si="31"/>
        <v>0</v>
      </c>
      <c r="P286" s="289">
        <f t="shared" si="31"/>
        <v>0</v>
      </c>
      <c r="Q286" s="289">
        <f t="shared" si="31"/>
        <v>0</v>
      </c>
      <c r="R286" s="289">
        <f t="shared" si="31"/>
        <v>0</v>
      </c>
      <c r="S286" s="289">
        <f t="shared" si="31"/>
        <v>0</v>
      </c>
      <c r="T286" s="289">
        <f t="shared" si="31"/>
        <v>0</v>
      </c>
      <c r="U286" s="289">
        <f t="shared" si="31"/>
        <v>0</v>
      </c>
      <c r="V286" s="289">
        <f t="shared" si="31"/>
        <v>0</v>
      </c>
      <c r="W286" s="289">
        <f t="shared" si="31"/>
        <v>0</v>
      </c>
      <c r="X286" s="289">
        <f t="shared" si="31"/>
        <v>0</v>
      </c>
      <c r="Y286" s="289">
        <f t="shared" si="31"/>
        <v>0</v>
      </c>
      <c r="Z286" s="289">
        <f t="shared" si="31"/>
        <v>0</v>
      </c>
      <c r="AA286" s="289">
        <f t="shared" si="31"/>
        <v>0</v>
      </c>
      <c r="AB286" s="289">
        <f t="shared" si="31"/>
        <v>0</v>
      </c>
      <c r="AC286" s="289">
        <f t="shared" si="31"/>
        <v>0</v>
      </c>
      <c r="AD286" s="289">
        <f t="shared" si="31"/>
        <v>0</v>
      </c>
      <c r="AE286" s="289">
        <f t="shared" si="31"/>
        <v>0</v>
      </c>
      <c r="AF286" s="289">
        <f t="shared" si="31"/>
        <v>0</v>
      </c>
      <c r="AG286" s="289">
        <f t="shared" si="31"/>
        <v>0</v>
      </c>
      <c r="AH286" s="289">
        <f t="shared" si="31"/>
        <v>0</v>
      </c>
      <c r="AI286" s="289">
        <f t="shared" si="31"/>
        <v>0</v>
      </c>
      <c r="AJ286" s="289">
        <f t="shared" si="31"/>
        <v>0</v>
      </c>
      <c r="AK286" s="289">
        <f t="shared" si="31"/>
        <v>0</v>
      </c>
      <c r="AL286" s="289">
        <f t="shared" si="31"/>
        <v>0</v>
      </c>
      <c r="AM286" s="289">
        <f t="shared" si="31"/>
        <v>0</v>
      </c>
      <c r="AN286" s="289">
        <f t="shared" si="31"/>
        <v>0</v>
      </c>
      <c r="AO286" s="289">
        <f t="shared" si="31"/>
        <v>0</v>
      </c>
      <c r="AP286" s="289">
        <f t="shared" si="31"/>
        <v>0</v>
      </c>
      <c r="AQ286" s="289">
        <f t="shared" si="30"/>
        <v>0</v>
      </c>
      <c r="AR286" s="289">
        <f t="shared" si="30"/>
        <v>0</v>
      </c>
      <c r="AS286" s="289">
        <f t="shared" si="30"/>
        <v>0</v>
      </c>
      <c r="AT286" s="289">
        <f t="shared" si="30"/>
        <v>0</v>
      </c>
      <c r="AU286" s="289">
        <f t="shared" si="30"/>
        <v>0</v>
      </c>
      <c r="AV286" s="289">
        <f t="shared" si="30"/>
        <v>0</v>
      </c>
      <c r="AW286" s="289">
        <f t="shared" si="30"/>
        <v>0</v>
      </c>
      <c r="AX286" s="289">
        <f t="shared" si="30"/>
        <v>0</v>
      </c>
      <c r="AY286" s="289">
        <f t="shared" si="30"/>
        <v>0</v>
      </c>
      <c r="AZ286" s="289">
        <f t="shared" si="30"/>
        <v>0</v>
      </c>
      <c r="BA286" s="289">
        <f t="shared" si="30"/>
        <v>0</v>
      </c>
      <c r="BB286" s="289">
        <f t="shared" si="30"/>
        <v>0</v>
      </c>
      <c r="BC286" s="289">
        <f t="shared" si="30"/>
        <v>0</v>
      </c>
      <c r="BD286" s="289">
        <f t="shared" si="30"/>
        <v>0</v>
      </c>
      <c r="BE286" s="289">
        <f t="shared" si="30"/>
        <v>0</v>
      </c>
      <c r="BF286" s="289">
        <f t="shared" si="30"/>
        <v>0</v>
      </c>
      <c r="BG286" s="289">
        <f t="shared" si="30"/>
        <v>0</v>
      </c>
      <c r="BH286" s="289">
        <f t="shared" si="30"/>
        <v>0</v>
      </c>
      <c r="BI286" s="289">
        <f t="shared" si="30"/>
        <v>0</v>
      </c>
      <c r="BJ286" s="289">
        <f t="shared" si="30"/>
        <v>0</v>
      </c>
      <c r="BK286" s="289">
        <f t="shared" si="30"/>
        <v>0</v>
      </c>
      <c r="BL286" s="289">
        <f t="shared" si="30"/>
        <v>0</v>
      </c>
      <c r="BM286" s="289">
        <f t="shared" si="30"/>
        <v>0</v>
      </c>
      <c r="BN286" s="289">
        <f t="shared" si="30"/>
        <v>0</v>
      </c>
      <c r="BO286" s="289">
        <f t="shared" si="30"/>
        <v>0</v>
      </c>
      <c r="BU286" s="289">
        <f t="shared" si="28"/>
        <v>0</v>
      </c>
      <c r="BV286" s="289">
        <f t="shared" si="28"/>
        <v>0</v>
      </c>
      <c r="BW286" s="289">
        <f t="shared" si="28"/>
        <v>0</v>
      </c>
      <c r="BX286" s="289">
        <f t="shared" si="28"/>
        <v>0</v>
      </c>
      <c r="BZ286" s="289">
        <f t="shared" si="29"/>
        <v>0</v>
      </c>
      <c r="CA286" s="289" t="e">
        <f>CA30-#REF!</f>
        <v>#REF!</v>
      </c>
    </row>
    <row r="287" spans="12:79" hidden="1" x14ac:dyDescent="0.35">
      <c r="L287" s="289">
        <f t="shared" si="31"/>
        <v>0</v>
      </c>
      <c r="M287" s="289">
        <f t="shared" si="31"/>
        <v>0</v>
      </c>
      <c r="N287" s="289">
        <f t="shared" si="31"/>
        <v>0</v>
      </c>
      <c r="O287" s="289">
        <f t="shared" si="31"/>
        <v>0</v>
      </c>
      <c r="P287" s="289">
        <f t="shared" si="31"/>
        <v>0</v>
      </c>
      <c r="Q287" s="289">
        <f t="shared" si="31"/>
        <v>0</v>
      </c>
      <c r="R287" s="289">
        <f t="shared" si="31"/>
        <v>0</v>
      </c>
      <c r="S287" s="289">
        <f t="shared" si="31"/>
        <v>0</v>
      </c>
      <c r="T287" s="289">
        <f t="shared" si="31"/>
        <v>0</v>
      </c>
      <c r="U287" s="289">
        <f t="shared" si="31"/>
        <v>0</v>
      </c>
      <c r="V287" s="289">
        <f t="shared" si="31"/>
        <v>0</v>
      </c>
      <c r="W287" s="289">
        <f t="shared" si="31"/>
        <v>0</v>
      </c>
      <c r="X287" s="289">
        <f t="shared" si="31"/>
        <v>0</v>
      </c>
      <c r="Y287" s="289">
        <f t="shared" si="31"/>
        <v>0</v>
      </c>
      <c r="Z287" s="289">
        <f t="shared" si="31"/>
        <v>0</v>
      </c>
      <c r="AA287" s="289">
        <f t="shared" si="31"/>
        <v>0</v>
      </c>
      <c r="AB287" s="289">
        <f t="shared" si="31"/>
        <v>0</v>
      </c>
      <c r="AC287" s="289">
        <f t="shared" si="31"/>
        <v>0</v>
      </c>
      <c r="AD287" s="289">
        <f t="shared" si="31"/>
        <v>0</v>
      </c>
      <c r="AE287" s="289">
        <f t="shared" si="31"/>
        <v>0</v>
      </c>
      <c r="AF287" s="289">
        <f t="shared" si="31"/>
        <v>0</v>
      </c>
      <c r="AG287" s="289">
        <f t="shared" si="31"/>
        <v>0</v>
      </c>
      <c r="AH287" s="289">
        <f t="shared" si="31"/>
        <v>0</v>
      </c>
      <c r="AI287" s="289">
        <f t="shared" si="31"/>
        <v>0</v>
      </c>
      <c r="AJ287" s="289">
        <f t="shared" si="31"/>
        <v>0</v>
      </c>
      <c r="AK287" s="289">
        <f t="shared" si="31"/>
        <v>0</v>
      </c>
      <c r="AL287" s="289">
        <f t="shared" si="31"/>
        <v>0</v>
      </c>
      <c r="AM287" s="289">
        <f t="shared" si="31"/>
        <v>0</v>
      </c>
      <c r="AN287" s="289">
        <f t="shared" si="31"/>
        <v>0</v>
      </c>
      <c r="AO287" s="289">
        <f t="shared" si="31"/>
        <v>0</v>
      </c>
      <c r="AP287" s="289">
        <f t="shared" si="31"/>
        <v>0</v>
      </c>
      <c r="AQ287" s="289">
        <f t="shared" si="30"/>
        <v>0</v>
      </c>
      <c r="AR287" s="289">
        <f t="shared" si="30"/>
        <v>0</v>
      </c>
      <c r="AS287" s="289">
        <f t="shared" si="30"/>
        <v>0</v>
      </c>
      <c r="AT287" s="289">
        <f t="shared" si="30"/>
        <v>0</v>
      </c>
      <c r="AU287" s="289">
        <f t="shared" si="30"/>
        <v>0</v>
      </c>
      <c r="AV287" s="289">
        <f t="shared" si="30"/>
        <v>0</v>
      </c>
      <c r="AW287" s="289">
        <f t="shared" si="30"/>
        <v>0</v>
      </c>
      <c r="AX287" s="289">
        <f t="shared" si="30"/>
        <v>0</v>
      </c>
      <c r="AY287" s="289">
        <f t="shared" si="30"/>
        <v>0</v>
      </c>
      <c r="AZ287" s="289">
        <f t="shared" si="30"/>
        <v>0</v>
      </c>
      <c r="BA287" s="289">
        <f t="shared" si="30"/>
        <v>0</v>
      </c>
      <c r="BB287" s="289">
        <f t="shared" si="30"/>
        <v>0</v>
      </c>
      <c r="BC287" s="289">
        <f t="shared" si="30"/>
        <v>0</v>
      </c>
      <c r="BD287" s="289">
        <f t="shared" si="30"/>
        <v>0</v>
      </c>
      <c r="BE287" s="289">
        <f t="shared" si="30"/>
        <v>0</v>
      </c>
      <c r="BF287" s="289">
        <f t="shared" si="30"/>
        <v>0</v>
      </c>
      <c r="BG287" s="289">
        <f t="shared" si="30"/>
        <v>0</v>
      </c>
      <c r="BH287" s="289">
        <f t="shared" si="30"/>
        <v>0</v>
      </c>
      <c r="BI287" s="289">
        <f t="shared" si="30"/>
        <v>0</v>
      </c>
      <c r="BJ287" s="289">
        <f t="shared" si="30"/>
        <v>0</v>
      </c>
      <c r="BK287" s="289">
        <f t="shared" si="30"/>
        <v>0</v>
      </c>
      <c r="BL287" s="289">
        <f t="shared" si="30"/>
        <v>0</v>
      </c>
      <c r="BM287" s="289">
        <f t="shared" si="30"/>
        <v>0</v>
      </c>
      <c r="BN287" s="289">
        <f t="shared" si="30"/>
        <v>0</v>
      </c>
      <c r="BO287" s="289">
        <f t="shared" si="30"/>
        <v>0</v>
      </c>
      <c r="BU287" s="289">
        <f t="shared" si="28"/>
        <v>0</v>
      </c>
      <c r="BV287" s="289">
        <f t="shared" si="28"/>
        <v>0</v>
      </c>
      <c r="BW287" s="289">
        <f t="shared" si="28"/>
        <v>0</v>
      </c>
      <c r="BX287" s="289">
        <f t="shared" si="28"/>
        <v>0</v>
      </c>
      <c r="BZ287" s="289">
        <f t="shared" si="29"/>
        <v>0</v>
      </c>
      <c r="CA287" s="289" t="e">
        <f>CA31-#REF!</f>
        <v>#REF!</v>
      </c>
    </row>
    <row r="288" spans="12:79" hidden="1" x14ac:dyDescent="0.35">
      <c r="L288" s="289">
        <f t="shared" si="31"/>
        <v>0</v>
      </c>
      <c r="M288" s="289">
        <f t="shared" si="31"/>
        <v>0</v>
      </c>
      <c r="N288" s="289">
        <f t="shared" si="31"/>
        <v>0</v>
      </c>
      <c r="O288" s="289">
        <f t="shared" si="31"/>
        <v>0</v>
      </c>
      <c r="P288" s="289">
        <f t="shared" si="31"/>
        <v>0</v>
      </c>
      <c r="Q288" s="289">
        <f t="shared" si="31"/>
        <v>0</v>
      </c>
      <c r="R288" s="289">
        <f t="shared" si="31"/>
        <v>0</v>
      </c>
      <c r="S288" s="289">
        <f t="shared" si="31"/>
        <v>0</v>
      </c>
      <c r="T288" s="289">
        <f t="shared" si="31"/>
        <v>0</v>
      </c>
      <c r="U288" s="289">
        <f t="shared" si="31"/>
        <v>0</v>
      </c>
      <c r="V288" s="289">
        <f t="shared" si="31"/>
        <v>0</v>
      </c>
      <c r="W288" s="289">
        <f t="shared" si="31"/>
        <v>0</v>
      </c>
      <c r="X288" s="289">
        <f t="shared" si="31"/>
        <v>0</v>
      </c>
      <c r="Y288" s="289">
        <f t="shared" si="31"/>
        <v>0</v>
      </c>
      <c r="Z288" s="289">
        <f t="shared" si="31"/>
        <v>0</v>
      </c>
      <c r="AA288" s="289">
        <f t="shared" si="31"/>
        <v>0</v>
      </c>
      <c r="AB288" s="289">
        <f t="shared" si="31"/>
        <v>0</v>
      </c>
      <c r="AC288" s="289">
        <f t="shared" si="31"/>
        <v>0</v>
      </c>
      <c r="AD288" s="289">
        <f t="shared" si="31"/>
        <v>0</v>
      </c>
      <c r="AE288" s="289">
        <f t="shared" si="31"/>
        <v>0</v>
      </c>
      <c r="AF288" s="289">
        <f t="shared" si="31"/>
        <v>0</v>
      </c>
      <c r="AG288" s="289">
        <f t="shared" si="31"/>
        <v>0</v>
      </c>
      <c r="AH288" s="289">
        <f t="shared" si="31"/>
        <v>0</v>
      </c>
      <c r="AI288" s="289">
        <f t="shared" si="31"/>
        <v>0</v>
      </c>
      <c r="AJ288" s="289">
        <f t="shared" si="31"/>
        <v>0</v>
      </c>
      <c r="AK288" s="289">
        <f t="shared" si="31"/>
        <v>0</v>
      </c>
      <c r="AL288" s="289">
        <f t="shared" si="31"/>
        <v>0</v>
      </c>
      <c r="AM288" s="289">
        <f t="shared" si="31"/>
        <v>0</v>
      </c>
      <c r="AN288" s="289">
        <f t="shared" si="31"/>
        <v>0</v>
      </c>
      <c r="AO288" s="289">
        <f t="shared" si="31"/>
        <v>0</v>
      </c>
      <c r="AP288" s="289">
        <f t="shared" si="31"/>
        <v>0</v>
      </c>
      <c r="AQ288" s="289">
        <f t="shared" si="30"/>
        <v>0</v>
      </c>
      <c r="AR288" s="289">
        <f t="shared" si="30"/>
        <v>0</v>
      </c>
      <c r="AS288" s="289">
        <f t="shared" si="30"/>
        <v>0</v>
      </c>
      <c r="AT288" s="289">
        <f t="shared" si="30"/>
        <v>0</v>
      </c>
      <c r="AU288" s="289">
        <f t="shared" si="30"/>
        <v>0</v>
      </c>
      <c r="AV288" s="289">
        <f t="shared" si="30"/>
        <v>0</v>
      </c>
      <c r="AW288" s="289">
        <f t="shared" si="30"/>
        <v>0</v>
      </c>
      <c r="AX288" s="289">
        <f t="shared" si="30"/>
        <v>0</v>
      </c>
      <c r="AY288" s="289">
        <f t="shared" si="30"/>
        <v>0</v>
      </c>
      <c r="AZ288" s="289">
        <f t="shared" si="30"/>
        <v>0</v>
      </c>
      <c r="BA288" s="289">
        <f t="shared" si="30"/>
        <v>0</v>
      </c>
      <c r="BB288" s="289">
        <f t="shared" si="30"/>
        <v>0</v>
      </c>
      <c r="BC288" s="289">
        <f t="shared" si="30"/>
        <v>0</v>
      </c>
      <c r="BD288" s="289">
        <f t="shared" si="30"/>
        <v>0</v>
      </c>
      <c r="BE288" s="289">
        <f t="shared" si="30"/>
        <v>0</v>
      </c>
      <c r="BF288" s="289">
        <f t="shared" si="30"/>
        <v>0</v>
      </c>
      <c r="BG288" s="289">
        <f t="shared" si="30"/>
        <v>0</v>
      </c>
      <c r="BH288" s="289">
        <f t="shared" si="30"/>
        <v>0</v>
      </c>
      <c r="BI288" s="289">
        <f t="shared" si="30"/>
        <v>0</v>
      </c>
      <c r="BJ288" s="289">
        <f t="shared" si="30"/>
        <v>0</v>
      </c>
      <c r="BK288" s="289">
        <f t="shared" si="30"/>
        <v>0</v>
      </c>
      <c r="BL288" s="289">
        <f t="shared" si="30"/>
        <v>0</v>
      </c>
      <c r="BM288" s="289">
        <f t="shared" si="30"/>
        <v>0</v>
      </c>
      <c r="BN288" s="289">
        <f t="shared" si="30"/>
        <v>0</v>
      </c>
      <c r="BO288" s="289">
        <f t="shared" si="30"/>
        <v>0</v>
      </c>
      <c r="BU288" s="289">
        <f t="shared" si="28"/>
        <v>0</v>
      </c>
      <c r="BV288" s="289">
        <f t="shared" si="28"/>
        <v>0</v>
      </c>
      <c r="BW288" s="289">
        <f t="shared" si="28"/>
        <v>0</v>
      </c>
      <c r="BX288" s="289">
        <f t="shared" si="28"/>
        <v>0</v>
      </c>
      <c r="BZ288" s="289">
        <f t="shared" si="29"/>
        <v>0</v>
      </c>
      <c r="CA288" s="289" t="e">
        <f>CA32-#REF!</f>
        <v>#REF!</v>
      </c>
    </row>
    <row r="289" spans="12:79" hidden="1" x14ac:dyDescent="0.35">
      <c r="L289" s="289">
        <f t="shared" si="31"/>
        <v>0</v>
      </c>
      <c r="M289" s="289">
        <f t="shared" si="31"/>
        <v>0</v>
      </c>
      <c r="N289" s="289">
        <f t="shared" si="31"/>
        <v>0</v>
      </c>
      <c r="O289" s="289">
        <f t="shared" si="31"/>
        <v>0</v>
      </c>
      <c r="P289" s="289">
        <f t="shared" si="31"/>
        <v>0</v>
      </c>
      <c r="Q289" s="289">
        <f t="shared" si="31"/>
        <v>0</v>
      </c>
      <c r="R289" s="289">
        <f t="shared" si="31"/>
        <v>0</v>
      </c>
      <c r="S289" s="289">
        <f t="shared" si="31"/>
        <v>0</v>
      </c>
      <c r="T289" s="289">
        <f t="shared" si="31"/>
        <v>0</v>
      </c>
      <c r="U289" s="289">
        <f t="shared" si="31"/>
        <v>0</v>
      </c>
      <c r="V289" s="289">
        <f t="shared" si="31"/>
        <v>0</v>
      </c>
      <c r="W289" s="289">
        <f t="shared" si="31"/>
        <v>0</v>
      </c>
      <c r="X289" s="289">
        <f t="shared" si="31"/>
        <v>0</v>
      </c>
      <c r="Y289" s="289">
        <f t="shared" si="31"/>
        <v>0</v>
      </c>
      <c r="Z289" s="289">
        <f t="shared" si="31"/>
        <v>0</v>
      </c>
      <c r="AA289" s="289">
        <f t="shared" si="31"/>
        <v>0</v>
      </c>
      <c r="AB289" s="289">
        <f t="shared" si="31"/>
        <v>0</v>
      </c>
      <c r="AC289" s="289">
        <f t="shared" si="31"/>
        <v>0</v>
      </c>
      <c r="AD289" s="289">
        <f t="shared" si="31"/>
        <v>0</v>
      </c>
      <c r="AE289" s="289">
        <f t="shared" si="31"/>
        <v>0</v>
      </c>
      <c r="AF289" s="289">
        <f t="shared" si="31"/>
        <v>0</v>
      </c>
      <c r="AG289" s="289">
        <f t="shared" si="31"/>
        <v>0</v>
      </c>
      <c r="AH289" s="289">
        <f t="shared" si="31"/>
        <v>0</v>
      </c>
      <c r="AI289" s="289">
        <f t="shared" si="31"/>
        <v>0</v>
      </c>
      <c r="AJ289" s="289">
        <f t="shared" si="31"/>
        <v>0</v>
      </c>
      <c r="AK289" s="289">
        <f t="shared" si="31"/>
        <v>0</v>
      </c>
      <c r="AL289" s="289">
        <f t="shared" si="31"/>
        <v>0</v>
      </c>
      <c r="AM289" s="289">
        <f t="shared" si="31"/>
        <v>0</v>
      </c>
      <c r="AN289" s="289">
        <f t="shared" si="31"/>
        <v>0</v>
      </c>
      <c r="AO289" s="289">
        <f t="shared" si="31"/>
        <v>0</v>
      </c>
      <c r="AP289" s="289">
        <f t="shared" si="31"/>
        <v>0</v>
      </c>
      <c r="AQ289" s="289">
        <f t="shared" si="30"/>
        <v>0</v>
      </c>
      <c r="AR289" s="289">
        <f t="shared" si="30"/>
        <v>0</v>
      </c>
      <c r="AS289" s="289">
        <f t="shared" si="30"/>
        <v>0</v>
      </c>
      <c r="AT289" s="289">
        <f t="shared" si="30"/>
        <v>0</v>
      </c>
      <c r="AU289" s="289">
        <f t="shared" si="30"/>
        <v>0</v>
      </c>
      <c r="AV289" s="289">
        <f t="shared" si="30"/>
        <v>0</v>
      </c>
      <c r="AW289" s="289">
        <f t="shared" si="30"/>
        <v>0</v>
      </c>
      <c r="AX289" s="289">
        <f t="shared" si="30"/>
        <v>0</v>
      </c>
      <c r="AY289" s="289">
        <f t="shared" si="30"/>
        <v>0</v>
      </c>
      <c r="AZ289" s="289">
        <f t="shared" si="30"/>
        <v>0</v>
      </c>
      <c r="BA289" s="289">
        <f t="shared" si="30"/>
        <v>0</v>
      </c>
      <c r="BB289" s="289">
        <f t="shared" si="30"/>
        <v>0</v>
      </c>
      <c r="BC289" s="289">
        <f t="shared" si="30"/>
        <v>0</v>
      </c>
      <c r="BD289" s="289">
        <f t="shared" si="30"/>
        <v>0</v>
      </c>
      <c r="BE289" s="289">
        <f t="shared" si="30"/>
        <v>0</v>
      </c>
      <c r="BF289" s="289">
        <f t="shared" si="30"/>
        <v>0</v>
      </c>
      <c r="BG289" s="289">
        <f t="shared" si="30"/>
        <v>0</v>
      </c>
      <c r="BH289" s="289">
        <f t="shared" si="30"/>
        <v>0</v>
      </c>
      <c r="BI289" s="289">
        <f t="shared" si="30"/>
        <v>0</v>
      </c>
      <c r="BJ289" s="289">
        <f t="shared" si="30"/>
        <v>0</v>
      </c>
      <c r="BK289" s="289">
        <f t="shared" si="30"/>
        <v>0</v>
      </c>
      <c r="BL289" s="289">
        <f t="shared" si="30"/>
        <v>0</v>
      </c>
      <c r="BM289" s="289">
        <f t="shared" si="30"/>
        <v>0</v>
      </c>
      <c r="BN289" s="289">
        <f t="shared" si="30"/>
        <v>0</v>
      </c>
      <c r="BO289" s="289">
        <f t="shared" si="30"/>
        <v>0</v>
      </c>
      <c r="BU289" s="289">
        <f t="shared" si="28"/>
        <v>0</v>
      </c>
      <c r="BV289" s="289">
        <f t="shared" si="28"/>
        <v>0</v>
      </c>
      <c r="BW289" s="289">
        <f t="shared" si="28"/>
        <v>0</v>
      </c>
      <c r="BX289" s="289">
        <f t="shared" si="28"/>
        <v>0</v>
      </c>
      <c r="BZ289" s="289">
        <f t="shared" si="29"/>
        <v>0</v>
      </c>
      <c r="CA289" s="289" t="e">
        <f>CA33-#REF!</f>
        <v>#REF!</v>
      </c>
    </row>
    <row r="290" spans="12:79" hidden="1" x14ac:dyDescent="0.35">
      <c r="L290" s="289">
        <f t="shared" si="31"/>
        <v>0</v>
      </c>
      <c r="M290" s="289">
        <f t="shared" si="31"/>
        <v>0</v>
      </c>
      <c r="N290" s="289">
        <f t="shared" si="31"/>
        <v>0</v>
      </c>
      <c r="O290" s="289">
        <f t="shared" si="31"/>
        <v>0</v>
      </c>
      <c r="P290" s="289">
        <f t="shared" si="31"/>
        <v>0</v>
      </c>
      <c r="Q290" s="289">
        <f t="shared" si="31"/>
        <v>0</v>
      </c>
      <c r="R290" s="289">
        <f t="shared" si="31"/>
        <v>0</v>
      </c>
      <c r="S290" s="289">
        <f t="shared" si="31"/>
        <v>0</v>
      </c>
      <c r="T290" s="289">
        <f t="shared" si="31"/>
        <v>0</v>
      </c>
      <c r="U290" s="289">
        <f t="shared" si="31"/>
        <v>0</v>
      </c>
      <c r="V290" s="289">
        <f t="shared" si="31"/>
        <v>0</v>
      </c>
      <c r="W290" s="289">
        <f t="shared" si="31"/>
        <v>0</v>
      </c>
      <c r="X290" s="289">
        <f t="shared" si="31"/>
        <v>0</v>
      </c>
      <c r="Y290" s="289">
        <f t="shared" si="31"/>
        <v>0</v>
      </c>
      <c r="Z290" s="289">
        <f t="shared" si="31"/>
        <v>0</v>
      </c>
      <c r="AA290" s="289">
        <f t="shared" si="31"/>
        <v>0</v>
      </c>
      <c r="AB290" s="289">
        <f t="shared" si="31"/>
        <v>0</v>
      </c>
      <c r="AC290" s="289">
        <f t="shared" si="31"/>
        <v>0</v>
      </c>
      <c r="AD290" s="289">
        <f t="shared" si="31"/>
        <v>0</v>
      </c>
      <c r="AE290" s="289">
        <f t="shared" si="31"/>
        <v>0</v>
      </c>
      <c r="AF290" s="289">
        <f t="shared" si="31"/>
        <v>0</v>
      </c>
      <c r="AG290" s="289">
        <f t="shared" si="31"/>
        <v>0</v>
      </c>
      <c r="AH290" s="289">
        <f t="shared" si="31"/>
        <v>0</v>
      </c>
      <c r="AI290" s="289">
        <f t="shared" si="31"/>
        <v>0</v>
      </c>
      <c r="AJ290" s="289">
        <f t="shared" si="31"/>
        <v>0</v>
      </c>
      <c r="AK290" s="289">
        <f t="shared" si="31"/>
        <v>0</v>
      </c>
      <c r="AL290" s="289">
        <f t="shared" si="31"/>
        <v>0</v>
      </c>
      <c r="AM290" s="289">
        <f t="shared" si="31"/>
        <v>0</v>
      </c>
      <c r="AN290" s="289">
        <f t="shared" si="31"/>
        <v>0</v>
      </c>
      <c r="AO290" s="289">
        <f t="shared" si="31"/>
        <v>0</v>
      </c>
      <c r="AP290" s="289">
        <f t="shared" si="31"/>
        <v>0</v>
      </c>
      <c r="AQ290" s="289">
        <f t="shared" si="30"/>
        <v>0</v>
      </c>
      <c r="AR290" s="289">
        <f t="shared" si="30"/>
        <v>0</v>
      </c>
      <c r="AS290" s="289">
        <f t="shared" si="30"/>
        <v>0</v>
      </c>
      <c r="AT290" s="289">
        <f t="shared" si="30"/>
        <v>0</v>
      </c>
      <c r="AU290" s="289">
        <f t="shared" si="30"/>
        <v>0</v>
      </c>
      <c r="AV290" s="289">
        <f t="shared" si="30"/>
        <v>0</v>
      </c>
      <c r="AW290" s="289">
        <f t="shared" si="30"/>
        <v>0</v>
      </c>
      <c r="AX290" s="289">
        <f t="shared" si="30"/>
        <v>0</v>
      </c>
      <c r="AY290" s="289">
        <f t="shared" si="30"/>
        <v>0</v>
      </c>
      <c r="AZ290" s="289">
        <f t="shared" si="30"/>
        <v>0</v>
      </c>
      <c r="BA290" s="289">
        <f t="shared" si="30"/>
        <v>0</v>
      </c>
      <c r="BB290" s="289">
        <f t="shared" si="30"/>
        <v>0</v>
      </c>
      <c r="BC290" s="289">
        <f t="shared" si="30"/>
        <v>0</v>
      </c>
      <c r="BD290" s="289">
        <f t="shared" si="30"/>
        <v>0</v>
      </c>
      <c r="BE290" s="289">
        <f t="shared" si="30"/>
        <v>0</v>
      </c>
      <c r="BF290" s="289">
        <f t="shared" si="30"/>
        <v>0</v>
      </c>
      <c r="BG290" s="289">
        <f t="shared" si="30"/>
        <v>0</v>
      </c>
      <c r="BH290" s="289">
        <f t="shared" si="30"/>
        <v>0</v>
      </c>
      <c r="BI290" s="289">
        <f t="shared" si="30"/>
        <v>0</v>
      </c>
      <c r="BJ290" s="289">
        <f t="shared" si="30"/>
        <v>0</v>
      </c>
      <c r="BK290" s="289">
        <f t="shared" si="30"/>
        <v>0</v>
      </c>
      <c r="BL290" s="289">
        <f t="shared" si="30"/>
        <v>0</v>
      </c>
      <c r="BM290" s="289">
        <f t="shared" si="30"/>
        <v>0</v>
      </c>
      <c r="BN290" s="289">
        <f t="shared" si="30"/>
        <v>0</v>
      </c>
      <c r="BO290" s="289">
        <f t="shared" si="30"/>
        <v>0</v>
      </c>
      <c r="BU290" s="289">
        <f t="shared" si="28"/>
        <v>0</v>
      </c>
      <c r="BV290" s="289">
        <f t="shared" si="28"/>
        <v>0</v>
      </c>
      <c r="BW290" s="289">
        <f t="shared" si="28"/>
        <v>0</v>
      </c>
      <c r="BX290" s="289">
        <f t="shared" si="28"/>
        <v>0</v>
      </c>
      <c r="BZ290" s="289">
        <f t="shared" si="29"/>
        <v>0</v>
      </c>
      <c r="CA290" s="289" t="e">
        <f>CA34-#REF!</f>
        <v>#REF!</v>
      </c>
    </row>
    <row r="291" spans="12:79" hidden="1" x14ac:dyDescent="0.35">
      <c r="L291" s="289">
        <f t="shared" si="31"/>
        <v>0</v>
      </c>
      <c r="M291" s="289">
        <f t="shared" si="31"/>
        <v>0</v>
      </c>
      <c r="N291" s="289">
        <f t="shared" si="31"/>
        <v>0</v>
      </c>
      <c r="O291" s="289">
        <f t="shared" si="31"/>
        <v>0</v>
      </c>
      <c r="P291" s="289">
        <f t="shared" si="31"/>
        <v>0</v>
      </c>
      <c r="Q291" s="289">
        <f t="shared" si="31"/>
        <v>0</v>
      </c>
      <c r="R291" s="289">
        <f t="shared" si="31"/>
        <v>0</v>
      </c>
      <c r="S291" s="289">
        <f t="shared" si="31"/>
        <v>0</v>
      </c>
      <c r="T291" s="289">
        <f t="shared" si="31"/>
        <v>0</v>
      </c>
      <c r="U291" s="289">
        <f t="shared" si="31"/>
        <v>0</v>
      </c>
      <c r="V291" s="289">
        <f t="shared" si="31"/>
        <v>0</v>
      </c>
      <c r="W291" s="289">
        <f t="shared" si="31"/>
        <v>0</v>
      </c>
      <c r="X291" s="289">
        <f t="shared" si="31"/>
        <v>0</v>
      </c>
      <c r="Y291" s="289">
        <f t="shared" si="31"/>
        <v>0</v>
      </c>
      <c r="Z291" s="289">
        <f t="shared" si="31"/>
        <v>0</v>
      </c>
      <c r="AA291" s="289">
        <f t="shared" si="31"/>
        <v>0</v>
      </c>
      <c r="AB291" s="289">
        <f t="shared" si="31"/>
        <v>0</v>
      </c>
      <c r="AC291" s="289">
        <f t="shared" si="31"/>
        <v>0</v>
      </c>
      <c r="AD291" s="289">
        <f t="shared" si="31"/>
        <v>0</v>
      </c>
      <c r="AE291" s="289">
        <f t="shared" si="31"/>
        <v>0</v>
      </c>
      <c r="AF291" s="289">
        <f t="shared" si="31"/>
        <v>0</v>
      </c>
      <c r="AG291" s="289">
        <f t="shared" si="31"/>
        <v>0</v>
      </c>
      <c r="AH291" s="289">
        <f t="shared" si="31"/>
        <v>0</v>
      </c>
      <c r="AI291" s="289">
        <f t="shared" si="31"/>
        <v>0</v>
      </c>
      <c r="AJ291" s="289">
        <f t="shared" si="31"/>
        <v>0</v>
      </c>
      <c r="AK291" s="289">
        <f t="shared" si="31"/>
        <v>0</v>
      </c>
      <c r="AL291" s="289">
        <f t="shared" si="31"/>
        <v>0</v>
      </c>
      <c r="AM291" s="289">
        <f t="shared" si="31"/>
        <v>0</v>
      </c>
      <c r="AN291" s="289">
        <f t="shared" si="31"/>
        <v>0</v>
      </c>
      <c r="AO291" s="289">
        <f t="shared" si="31"/>
        <v>0</v>
      </c>
      <c r="AP291" s="289">
        <f t="shared" si="31"/>
        <v>0</v>
      </c>
      <c r="AQ291" s="289">
        <f t="shared" si="30"/>
        <v>0</v>
      </c>
      <c r="AR291" s="289">
        <f t="shared" si="30"/>
        <v>0</v>
      </c>
      <c r="AS291" s="289">
        <f t="shared" si="30"/>
        <v>0</v>
      </c>
      <c r="AT291" s="289">
        <f t="shared" si="30"/>
        <v>0</v>
      </c>
      <c r="AU291" s="289">
        <f t="shared" si="30"/>
        <v>0</v>
      </c>
      <c r="AV291" s="289">
        <f t="shared" si="30"/>
        <v>0</v>
      </c>
      <c r="AW291" s="289">
        <f t="shared" si="30"/>
        <v>0</v>
      </c>
      <c r="AX291" s="289">
        <f t="shared" si="30"/>
        <v>0</v>
      </c>
      <c r="AY291" s="289">
        <f t="shared" si="30"/>
        <v>0</v>
      </c>
      <c r="AZ291" s="289">
        <f t="shared" si="30"/>
        <v>0</v>
      </c>
      <c r="BA291" s="289">
        <f t="shared" si="30"/>
        <v>0</v>
      </c>
      <c r="BB291" s="289">
        <f t="shared" si="30"/>
        <v>0</v>
      </c>
      <c r="BC291" s="289">
        <f t="shared" si="30"/>
        <v>0</v>
      </c>
      <c r="BD291" s="289">
        <f t="shared" si="30"/>
        <v>0</v>
      </c>
      <c r="BE291" s="289">
        <f t="shared" si="30"/>
        <v>0</v>
      </c>
      <c r="BF291" s="289">
        <f t="shared" si="30"/>
        <v>0</v>
      </c>
      <c r="BG291" s="289">
        <f t="shared" si="30"/>
        <v>0</v>
      </c>
      <c r="BH291" s="289">
        <f t="shared" si="30"/>
        <v>0</v>
      </c>
      <c r="BI291" s="289">
        <f t="shared" si="30"/>
        <v>0</v>
      </c>
      <c r="BJ291" s="289">
        <f t="shared" si="30"/>
        <v>0</v>
      </c>
      <c r="BK291" s="289">
        <f t="shared" si="30"/>
        <v>0</v>
      </c>
      <c r="BL291" s="289">
        <f t="shared" si="30"/>
        <v>0</v>
      </c>
      <c r="BM291" s="289">
        <f t="shared" si="30"/>
        <v>0</v>
      </c>
      <c r="BN291" s="289">
        <f t="shared" si="30"/>
        <v>0</v>
      </c>
      <c r="BO291" s="289">
        <f t="shared" si="30"/>
        <v>0</v>
      </c>
      <c r="BU291" s="289">
        <f t="shared" si="28"/>
        <v>0</v>
      </c>
      <c r="BV291" s="289">
        <f t="shared" si="28"/>
        <v>0</v>
      </c>
      <c r="BW291" s="289">
        <f t="shared" si="28"/>
        <v>0</v>
      </c>
      <c r="BX291" s="289">
        <f t="shared" si="28"/>
        <v>0</v>
      </c>
      <c r="BZ291" s="289">
        <f t="shared" si="29"/>
        <v>0</v>
      </c>
      <c r="CA291" s="289" t="e">
        <f>CA35-#REF!</f>
        <v>#REF!</v>
      </c>
    </row>
    <row r="292" spans="12:79" hidden="1" x14ac:dyDescent="0.35">
      <c r="L292" s="289">
        <f t="shared" si="31"/>
        <v>0</v>
      </c>
      <c r="M292" s="289">
        <f t="shared" si="31"/>
        <v>0</v>
      </c>
      <c r="N292" s="289">
        <f t="shared" si="31"/>
        <v>0</v>
      </c>
      <c r="O292" s="289">
        <f t="shared" si="31"/>
        <v>0</v>
      </c>
      <c r="P292" s="289">
        <f t="shared" si="31"/>
        <v>0</v>
      </c>
      <c r="Q292" s="289">
        <f t="shared" si="31"/>
        <v>0</v>
      </c>
      <c r="R292" s="289">
        <f t="shared" si="31"/>
        <v>0</v>
      </c>
      <c r="S292" s="289">
        <f t="shared" si="31"/>
        <v>0</v>
      </c>
      <c r="T292" s="289">
        <f t="shared" si="31"/>
        <v>0</v>
      </c>
      <c r="U292" s="289">
        <f t="shared" si="31"/>
        <v>0</v>
      </c>
      <c r="V292" s="289">
        <f t="shared" si="31"/>
        <v>0</v>
      </c>
      <c r="W292" s="289">
        <f t="shared" si="31"/>
        <v>0</v>
      </c>
      <c r="X292" s="289">
        <f t="shared" si="31"/>
        <v>0</v>
      </c>
      <c r="Y292" s="289">
        <f t="shared" si="31"/>
        <v>0</v>
      </c>
      <c r="Z292" s="289">
        <f t="shared" si="31"/>
        <v>0</v>
      </c>
      <c r="AA292" s="289">
        <f t="shared" si="31"/>
        <v>0</v>
      </c>
      <c r="AB292" s="289">
        <f t="shared" si="31"/>
        <v>0</v>
      </c>
      <c r="AC292" s="289">
        <f t="shared" si="31"/>
        <v>0</v>
      </c>
      <c r="AD292" s="289">
        <f t="shared" si="31"/>
        <v>0</v>
      </c>
      <c r="AE292" s="289">
        <f t="shared" si="31"/>
        <v>0</v>
      </c>
      <c r="AF292" s="289">
        <f t="shared" si="31"/>
        <v>0</v>
      </c>
      <c r="AG292" s="289">
        <f t="shared" si="31"/>
        <v>0</v>
      </c>
      <c r="AH292" s="289">
        <f t="shared" si="31"/>
        <v>0</v>
      </c>
      <c r="AI292" s="289">
        <f t="shared" si="31"/>
        <v>0</v>
      </c>
      <c r="AJ292" s="289">
        <f t="shared" si="31"/>
        <v>0</v>
      </c>
      <c r="AK292" s="289">
        <f t="shared" si="31"/>
        <v>0</v>
      </c>
      <c r="AL292" s="289">
        <f t="shared" si="31"/>
        <v>0</v>
      </c>
      <c r="AM292" s="289">
        <f t="shared" si="31"/>
        <v>0</v>
      </c>
      <c r="AN292" s="289">
        <f t="shared" si="31"/>
        <v>0</v>
      </c>
      <c r="AO292" s="289">
        <f t="shared" si="31"/>
        <v>0</v>
      </c>
      <c r="AP292" s="289">
        <f t="shared" si="31"/>
        <v>0</v>
      </c>
      <c r="AQ292" s="289">
        <f t="shared" si="30"/>
        <v>0</v>
      </c>
      <c r="AR292" s="289">
        <f t="shared" si="30"/>
        <v>0</v>
      </c>
      <c r="AS292" s="289">
        <f t="shared" si="30"/>
        <v>0</v>
      </c>
      <c r="AT292" s="289">
        <f t="shared" si="30"/>
        <v>0</v>
      </c>
      <c r="AU292" s="289">
        <f t="shared" si="30"/>
        <v>0</v>
      </c>
      <c r="AV292" s="289">
        <f t="shared" si="30"/>
        <v>0</v>
      </c>
      <c r="AW292" s="289">
        <f t="shared" si="30"/>
        <v>0</v>
      </c>
      <c r="AX292" s="289">
        <f t="shared" si="30"/>
        <v>0</v>
      </c>
      <c r="AY292" s="289">
        <f t="shared" si="30"/>
        <v>0</v>
      </c>
      <c r="AZ292" s="289">
        <f t="shared" si="30"/>
        <v>0</v>
      </c>
      <c r="BA292" s="289">
        <f t="shared" si="30"/>
        <v>0</v>
      </c>
      <c r="BB292" s="289">
        <f t="shared" si="30"/>
        <v>0</v>
      </c>
      <c r="BC292" s="289">
        <f t="shared" si="30"/>
        <v>0</v>
      </c>
      <c r="BD292" s="289">
        <f t="shared" si="30"/>
        <v>0</v>
      </c>
      <c r="BE292" s="289">
        <f t="shared" si="30"/>
        <v>0</v>
      </c>
      <c r="BF292" s="289">
        <f t="shared" si="30"/>
        <v>0</v>
      </c>
      <c r="BG292" s="289">
        <f t="shared" si="30"/>
        <v>0</v>
      </c>
      <c r="BH292" s="289">
        <f t="shared" si="30"/>
        <v>0</v>
      </c>
      <c r="BI292" s="289">
        <f t="shared" si="30"/>
        <v>0</v>
      </c>
      <c r="BJ292" s="289">
        <f t="shared" si="30"/>
        <v>0</v>
      </c>
      <c r="BK292" s="289">
        <f t="shared" si="30"/>
        <v>0</v>
      </c>
      <c r="BL292" s="289">
        <f t="shared" si="30"/>
        <v>0</v>
      </c>
      <c r="BM292" s="289">
        <f t="shared" si="30"/>
        <v>0</v>
      </c>
      <c r="BN292" s="289">
        <f t="shared" si="30"/>
        <v>0</v>
      </c>
      <c r="BO292" s="289">
        <f t="shared" si="30"/>
        <v>0</v>
      </c>
      <c r="BU292" s="289">
        <f t="shared" si="28"/>
        <v>0</v>
      </c>
      <c r="BV292" s="289">
        <f t="shared" si="28"/>
        <v>0</v>
      </c>
      <c r="BW292" s="289">
        <f t="shared" si="28"/>
        <v>0</v>
      </c>
      <c r="BX292" s="289">
        <f t="shared" si="28"/>
        <v>0</v>
      </c>
      <c r="BZ292" s="289">
        <f t="shared" si="29"/>
        <v>0</v>
      </c>
      <c r="CA292" s="289" t="e">
        <f>CA36-#REF!</f>
        <v>#REF!</v>
      </c>
    </row>
    <row r="293" spans="12:79" hidden="1" x14ac:dyDescent="0.35">
      <c r="L293" s="289">
        <f t="shared" si="31"/>
        <v>0</v>
      </c>
      <c r="M293" s="289">
        <f t="shared" si="31"/>
        <v>0</v>
      </c>
      <c r="N293" s="289">
        <f t="shared" si="31"/>
        <v>0</v>
      </c>
      <c r="O293" s="289">
        <f t="shared" si="31"/>
        <v>0</v>
      </c>
      <c r="P293" s="289">
        <f t="shared" si="31"/>
        <v>0</v>
      </c>
      <c r="Q293" s="289">
        <f t="shared" si="31"/>
        <v>0</v>
      </c>
      <c r="R293" s="289">
        <f t="shared" si="31"/>
        <v>0</v>
      </c>
      <c r="S293" s="289">
        <f t="shared" ref="S293:AP303" si="32">S39-CK39</f>
        <v>0</v>
      </c>
      <c r="T293" s="289">
        <f t="shared" si="32"/>
        <v>0</v>
      </c>
      <c r="U293" s="289">
        <f t="shared" si="32"/>
        <v>0</v>
      </c>
      <c r="V293" s="289">
        <f t="shared" si="32"/>
        <v>0</v>
      </c>
      <c r="W293" s="289">
        <f t="shared" si="32"/>
        <v>0</v>
      </c>
      <c r="X293" s="289">
        <f t="shared" si="32"/>
        <v>0</v>
      </c>
      <c r="Y293" s="289">
        <f t="shared" si="32"/>
        <v>0</v>
      </c>
      <c r="Z293" s="289">
        <f t="shared" si="32"/>
        <v>0</v>
      </c>
      <c r="AA293" s="289">
        <f t="shared" si="32"/>
        <v>0</v>
      </c>
      <c r="AB293" s="289">
        <f t="shared" si="32"/>
        <v>0</v>
      </c>
      <c r="AC293" s="289">
        <f t="shared" si="32"/>
        <v>0</v>
      </c>
      <c r="AD293" s="289">
        <f t="shared" si="32"/>
        <v>0</v>
      </c>
      <c r="AE293" s="289">
        <f t="shared" si="32"/>
        <v>0</v>
      </c>
      <c r="AF293" s="289">
        <f t="shared" si="32"/>
        <v>0</v>
      </c>
      <c r="AG293" s="289">
        <f t="shared" si="32"/>
        <v>0</v>
      </c>
      <c r="AH293" s="289">
        <f t="shared" si="32"/>
        <v>0</v>
      </c>
      <c r="AI293" s="289">
        <f t="shared" si="32"/>
        <v>0</v>
      </c>
      <c r="AJ293" s="289">
        <f t="shared" si="32"/>
        <v>0</v>
      </c>
      <c r="AK293" s="289">
        <f t="shared" si="32"/>
        <v>0</v>
      </c>
      <c r="AL293" s="289">
        <f t="shared" si="32"/>
        <v>0</v>
      </c>
      <c r="AM293" s="289">
        <f t="shared" si="32"/>
        <v>0</v>
      </c>
      <c r="AN293" s="289">
        <f t="shared" si="32"/>
        <v>0</v>
      </c>
      <c r="AO293" s="289">
        <f t="shared" si="32"/>
        <v>0</v>
      </c>
      <c r="AP293" s="289">
        <f t="shared" si="32"/>
        <v>0</v>
      </c>
      <c r="AQ293" s="289">
        <f t="shared" si="30"/>
        <v>0</v>
      </c>
      <c r="AR293" s="289">
        <f t="shared" si="30"/>
        <v>0</v>
      </c>
      <c r="AS293" s="289">
        <f t="shared" si="30"/>
        <v>0</v>
      </c>
      <c r="AT293" s="289">
        <f t="shared" si="30"/>
        <v>0</v>
      </c>
      <c r="AU293" s="289">
        <f t="shared" si="30"/>
        <v>0</v>
      </c>
      <c r="AV293" s="289">
        <f t="shared" si="30"/>
        <v>0</v>
      </c>
      <c r="AW293" s="289">
        <f t="shared" si="30"/>
        <v>0</v>
      </c>
      <c r="AX293" s="289">
        <f t="shared" si="30"/>
        <v>0</v>
      </c>
      <c r="AY293" s="289">
        <f t="shared" si="30"/>
        <v>0</v>
      </c>
      <c r="AZ293" s="289">
        <f t="shared" si="30"/>
        <v>0</v>
      </c>
      <c r="BA293" s="289">
        <f t="shared" si="30"/>
        <v>0</v>
      </c>
      <c r="BB293" s="289">
        <f t="shared" si="30"/>
        <v>0</v>
      </c>
      <c r="BC293" s="289">
        <f t="shared" si="30"/>
        <v>0</v>
      </c>
      <c r="BD293" s="289">
        <f t="shared" si="30"/>
        <v>0</v>
      </c>
      <c r="BE293" s="289">
        <f t="shared" si="30"/>
        <v>0</v>
      </c>
      <c r="BF293" s="289">
        <f t="shared" si="30"/>
        <v>0</v>
      </c>
      <c r="BG293" s="289">
        <f t="shared" si="30"/>
        <v>0</v>
      </c>
      <c r="BH293" s="289">
        <f t="shared" si="30"/>
        <v>0</v>
      </c>
      <c r="BI293" s="289">
        <f t="shared" si="30"/>
        <v>0</v>
      </c>
      <c r="BJ293" s="289">
        <f t="shared" si="30"/>
        <v>0</v>
      </c>
      <c r="BK293" s="289">
        <f t="shared" si="30"/>
        <v>0</v>
      </c>
      <c r="BL293" s="289">
        <f t="shared" si="30"/>
        <v>0</v>
      </c>
      <c r="BM293" s="289">
        <f t="shared" si="30"/>
        <v>0</v>
      </c>
      <c r="BN293" s="289">
        <f t="shared" si="30"/>
        <v>0</v>
      </c>
      <c r="BO293" s="289">
        <f t="shared" si="30"/>
        <v>0</v>
      </c>
      <c r="BU293" s="289">
        <f t="shared" si="28"/>
        <v>0</v>
      </c>
      <c r="BV293" s="289">
        <f t="shared" si="28"/>
        <v>0</v>
      </c>
      <c r="BW293" s="289">
        <f t="shared" si="28"/>
        <v>0</v>
      </c>
      <c r="BX293" s="289">
        <f t="shared" si="28"/>
        <v>0</v>
      </c>
      <c r="BZ293" s="289">
        <f t="shared" si="29"/>
        <v>0</v>
      </c>
      <c r="CA293" s="289" t="e">
        <f>CA37-#REF!</f>
        <v>#REF!</v>
      </c>
    </row>
    <row r="294" spans="12:79" hidden="1" x14ac:dyDescent="0.35">
      <c r="L294" s="289">
        <f t="shared" ref="L294:R303" si="33">L40-CD40</f>
        <v>0</v>
      </c>
      <c r="M294" s="289">
        <f t="shared" si="33"/>
        <v>0</v>
      </c>
      <c r="N294" s="289">
        <f t="shared" si="33"/>
        <v>0</v>
      </c>
      <c r="O294" s="289">
        <f t="shared" si="33"/>
        <v>0</v>
      </c>
      <c r="P294" s="289">
        <f t="shared" si="33"/>
        <v>0</v>
      </c>
      <c r="Q294" s="289">
        <f t="shared" si="33"/>
        <v>0</v>
      </c>
      <c r="R294" s="289">
        <f t="shared" si="33"/>
        <v>0</v>
      </c>
      <c r="S294" s="289">
        <f t="shared" si="32"/>
        <v>0</v>
      </c>
      <c r="T294" s="289">
        <f t="shared" si="32"/>
        <v>0</v>
      </c>
      <c r="U294" s="289">
        <f t="shared" si="32"/>
        <v>0</v>
      </c>
      <c r="V294" s="289">
        <f t="shared" si="32"/>
        <v>0</v>
      </c>
      <c r="W294" s="289">
        <f t="shared" si="32"/>
        <v>0</v>
      </c>
      <c r="X294" s="289">
        <f t="shared" si="32"/>
        <v>0</v>
      </c>
      <c r="Y294" s="289">
        <f t="shared" si="32"/>
        <v>0</v>
      </c>
      <c r="Z294" s="289">
        <f t="shared" si="32"/>
        <v>0</v>
      </c>
      <c r="AA294" s="289">
        <f t="shared" si="32"/>
        <v>0</v>
      </c>
      <c r="AB294" s="289">
        <f t="shared" si="32"/>
        <v>0</v>
      </c>
      <c r="AC294" s="289">
        <f t="shared" si="32"/>
        <v>0</v>
      </c>
      <c r="AD294" s="289">
        <f t="shared" si="32"/>
        <v>0</v>
      </c>
      <c r="AE294" s="289">
        <f t="shared" si="32"/>
        <v>0</v>
      </c>
      <c r="AF294" s="289">
        <f t="shared" si="32"/>
        <v>0</v>
      </c>
      <c r="AG294" s="289">
        <f t="shared" si="32"/>
        <v>0</v>
      </c>
      <c r="AH294" s="289">
        <f t="shared" si="32"/>
        <v>0</v>
      </c>
      <c r="AI294" s="289">
        <f t="shared" si="32"/>
        <v>0</v>
      </c>
      <c r="AJ294" s="289">
        <f t="shared" si="32"/>
        <v>0</v>
      </c>
      <c r="AK294" s="289">
        <f t="shared" si="32"/>
        <v>0</v>
      </c>
      <c r="AL294" s="289">
        <f t="shared" si="32"/>
        <v>0</v>
      </c>
      <c r="AM294" s="289">
        <f t="shared" si="32"/>
        <v>0</v>
      </c>
      <c r="AN294" s="289">
        <f t="shared" si="32"/>
        <v>0</v>
      </c>
      <c r="AO294" s="289">
        <f t="shared" si="32"/>
        <v>0</v>
      </c>
      <c r="AP294" s="289">
        <f t="shared" si="32"/>
        <v>0</v>
      </c>
      <c r="AQ294" s="289">
        <f t="shared" si="30"/>
        <v>0</v>
      </c>
      <c r="AR294" s="289">
        <f t="shared" si="30"/>
        <v>0</v>
      </c>
      <c r="AS294" s="289">
        <f t="shared" si="30"/>
        <v>0</v>
      </c>
      <c r="AT294" s="289">
        <f t="shared" si="30"/>
        <v>0</v>
      </c>
      <c r="AU294" s="289">
        <f t="shared" si="30"/>
        <v>0</v>
      </c>
      <c r="AV294" s="289">
        <f t="shared" ref="AV294:BO303" si="34">AV40-DN40</f>
        <v>0</v>
      </c>
      <c r="AW294" s="289">
        <f t="shared" si="34"/>
        <v>0</v>
      </c>
      <c r="AX294" s="289">
        <f t="shared" si="34"/>
        <v>0</v>
      </c>
      <c r="AY294" s="289">
        <f t="shared" si="34"/>
        <v>0</v>
      </c>
      <c r="AZ294" s="289">
        <f t="shared" si="34"/>
        <v>0</v>
      </c>
      <c r="BA294" s="289">
        <f t="shared" si="34"/>
        <v>0</v>
      </c>
      <c r="BB294" s="289">
        <f t="shared" si="34"/>
        <v>0</v>
      </c>
      <c r="BC294" s="289">
        <f t="shared" si="34"/>
        <v>0</v>
      </c>
      <c r="BD294" s="289">
        <f t="shared" si="34"/>
        <v>0</v>
      </c>
      <c r="BE294" s="289">
        <f t="shared" si="34"/>
        <v>0</v>
      </c>
      <c r="BF294" s="289">
        <f t="shared" si="34"/>
        <v>0</v>
      </c>
      <c r="BG294" s="289">
        <f t="shared" si="34"/>
        <v>0</v>
      </c>
      <c r="BH294" s="289">
        <f t="shared" si="34"/>
        <v>0</v>
      </c>
      <c r="BI294" s="289">
        <f t="shared" si="34"/>
        <v>0</v>
      </c>
      <c r="BJ294" s="289">
        <f t="shared" si="34"/>
        <v>0</v>
      </c>
      <c r="BK294" s="289">
        <f t="shared" si="34"/>
        <v>0</v>
      </c>
      <c r="BL294" s="289">
        <f t="shared" si="34"/>
        <v>0</v>
      </c>
      <c r="BM294" s="289">
        <f t="shared" si="34"/>
        <v>0</v>
      </c>
      <c r="BN294" s="289">
        <f t="shared" si="34"/>
        <v>0</v>
      </c>
      <c r="BO294" s="289">
        <f t="shared" si="34"/>
        <v>0</v>
      </c>
      <c r="BU294" s="289">
        <f t="shared" si="28"/>
        <v>0</v>
      </c>
      <c r="BV294" s="289">
        <f t="shared" si="28"/>
        <v>0</v>
      </c>
      <c r="BW294" s="289">
        <f t="shared" si="28"/>
        <v>0</v>
      </c>
      <c r="BX294" s="289">
        <f t="shared" si="28"/>
        <v>0</v>
      </c>
      <c r="BZ294" s="289">
        <f t="shared" si="29"/>
        <v>0</v>
      </c>
      <c r="CA294" s="289" t="e">
        <f>CA38-#REF!</f>
        <v>#REF!</v>
      </c>
    </row>
    <row r="295" spans="12:79" hidden="1" x14ac:dyDescent="0.35">
      <c r="L295" s="289">
        <f t="shared" si="33"/>
        <v>0</v>
      </c>
      <c r="M295" s="289">
        <f t="shared" si="33"/>
        <v>0</v>
      </c>
      <c r="N295" s="289">
        <f t="shared" si="33"/>
        <v>0</v>
      </c>
      <c r="O295" s="289">
        <f t="shared" si="33"/>
        <v>0</v>
      </c>
      <c r="P295" s="289">
        <f t="shared" si="33"/>
        <v>0</v>
      </c>
      <c r="Q295" s="289">
        <f t="shared" si="33"/>
        <v>0</v>
      </c>
      <c r="R295" s="289">
        <f t="shared" si="33"/>
        <v>0</v>
      </c>
      <c r="S295" s="289">
        <f t="shared" si="32"/>
        <v>0</v>
      </c>
      <c r="T295" s="289">
        <f t="shared" si="32"/>
        <v>0</v>
      </c>
      <c r="U295" s="289">
        <f t="shared" si="32"/>
        <v>0</v>
      </c>
      <c r="V295" s="289">
        <f t="shared" si="32"/>
        <v>0</v>
      </c>
      <c r="W295" s="289">
        <f t="shared" si="32"/>
        <v>0</v>
      </c>
      <c r="X295" s="289">
        <f t="shared" si="32"/>
        <v>0</v>
      </c>
      <c r="Y295" s="289">
        <f t="shared" si="32"/>
        <v>0</v>
      </c>
      <c r="Z295" s="289">
        <f t="shared" si="32"/>
        <v>0</v>
      </c>
      <c r="AA295" s="289">
        <f t="shared" si="32"/>
        <v>0</v>
      </c>
      <c r="AB295" s="289">
        <f t="shared" si="32"/>
        <v>0</v>
      </c>
      <c r="AC295" s="289">
        <f t="shared" si="32"/>
        <v>0</v>
      </c>
      <c r="AD295" s="289">
        <f t="shared" si="32"/>
        <v>0</v>
      </c>
      <c r="AE295" s="289">
        <f t="shared" si="32"/>
        <v>0</v>
      </c>
      <c r="AF295" s="289">
        <f t="shared" si="32"/>
        <v>0</v>
      </c>
      <c r="AG295" s="289">
        <f t="shared" si="32"/>
        <v>0</v>
      </c>
      <c r="AH295" s="289">
        <f t="shared" si="32"/>
        <v>0</v>
      </c>
      <c r="AI295" s="289">
        <f t="shared" si="32"/>
        <v>0</v>
      </c>
      <c r="AJ295" s="289">
        <f t="shared" si="32"/>
        <v>0</v>
      </c>
      <c r="AK295" s="289">
        <f t="shared" si="32"/>
        <v>0</v>
      </c>
      <c r="AL295" s="289">
        <f t="shared" si="32"/>
        <v>0</v>
      </c>
      <c r="AM295" s="289">
        <f t="shared" si="32"/>
        <v>0</v>
      </c>
      <c r="AN295" s="289">
        <f t="shared" si="32"/>
        <v>0</v>
      </c>
      <c r="AO295" s="289">
        <f t="shared" si="32"/>
        <v>0</v>
      </c>
      <c r="AP295" s="289">
        <f t="shared" si="32"/>
        <v>0</v>
      </c>
      <c r="AQ295" s="289">
        <f t="shared" ref="AQ295:AU303" si="35">AQ41-DI41</f>
        <v>0</v>
      </c>
      <c r="AR295" s="289">
        <f t="shared" si="35"/>
        <v>0</v>
      </c>
      <c r="AS295" s="289">
        <f t="shared" si="35"/>
        <v>0</v>
      </c>
      <c r="AT295" s="289">
        <f t="shared" si="35"/>
        <v>0</v>
      </c>
      <c r="AU295" s="289">
        <f t="shared" si="35"/>
        <v>0</v>
      </c>
      <c r="AV295" s="289">
        <f t="shared" si="34"/>
        <v>0</v>
      </c>
      <c r="AW295" s="289">
        <f t="shared" si="34"/>
        <v>0</v>
      </c>
      <c r="AX295" s="289">
        <f t="shared" si="34"/>
        <v>0</v>
      </c>
      <c r="AY295" s="289">
        <f t="shared" si="34"/>
        <v>0</v>
      </c>
      <c r="AZ295" s="289">
        <f t="shared" si="34"/>
        <v>0</v>
      </c>
      <c r="BA295" s="289">
        <f t="shared" si="34"/>
        <v>0</v>
      </c>
      <c r="BB295" s="289">
        <f t="shared" si="34"/>
        <v>0</v>
      </c>
      <c r="BC295" s="289">
        <f t="shared" si="34"/>
        <v>0</v>
      </c>
      <c r="BD295" s="289">
        <f t="shared" si="34"/>
        <v>0</v>
      </c>
      <c r="BE295" s="289">
        <f t="shared" si="34"/>
        <v>0</v>
      </c>
      <c r="BF295" s="289">
        <f t="shared" si="34"/>
        <v>0</v>
      </c>
      <c r="BG295" s="289">
        <f t="shared" si="34"/>
        <v>0</v>
      </c>
      <c r="BH295" s="289">
        <f t="shared" si="34"/>
        <v>0</v>
      </c>
      <c r="BI295" s="289">
        <f t="shared" si="34"/>
        <v>0</v>
      </c>
      <c r="BJ295" s="289">
        <f t="shared" si="34"/>
        <v>0</v>
      </c>
      <c r="BK295" s="289">
        <f t="shared" si="34"/>
        <v>0</v>
      </c>
      <c r="BL295" s="289">
        <f t="shared" si="34"/>
        <v>0</v>
      </c>
      <c r="BM295" s="289">
        <f t="shared" si="34"/>
        <v>0</v>
      </c>
      <c r="BN295" s="289">
        <f t="shared" si="34"/>
        <v>0</v>
      </c>
      <c r="BO295" s="289">
        <f t="shared" si="34"/>
        <v>0</v>
      </c>
      <c r="BU295" s="289">
        <f t="shared" si="28"/>
        <v>0</v>
      </c>
      <c r="BV295" s="289">
        <f t="shared" si="28"/>
        <v>0</v>
      </c>
      <c r="BW295" s="289">
        <f t="shared" si="28"/>
        <v>0</v>
      </c>
      <c r="BX295" s="289">
        <f t="shared" si="28"/>
        <v>0</v>
      </c>
      <c r="BZ295" s="289">
        <f t="shared" si="29"/>
        <v>0</v>
      </c>
      <c r="CA295" s="289" t="e">
        <f>CA39-#REF!</f>
        <v>#REF!</v>
      </c>
    </row>
    <row r="296" spans="12:79" hidden="1" x14ac:dyDescent="0.35">
      <c r="L296" s="289">
        <f t="shared" si="33"/>
        <v>0</v>
      </c>
      <c r="M296" s="289">
        <f t="shared" si="33"/>
        <v>0</v>
      </c>
      <c r="N296" s="289">
        <f t="shared" si="33"/>
        <v>0</v>
      </c>
      <c r="O296" s="289">
        <f t="shared" si="33"/>
        <v>0</v>
      </c>
      <c r="P296" s="289">
        <f t="shared" si="33"/>
        <v>0</v>
      </c>
      <c r="Q296" s="289">
        <f t="shared" si="33"/>
        <v>0</v>
      </c>
      <c r="R296" s="289">
        <f t="shared" si="33"/>
        <v>0</v>
      </c>
      <c r="S296" s="289">
        <f t="shared" si="32"/>
        <v>0</v>
      </c>
      <c r="T296" s="289">
        <f t="shared" si="32"/>
        <v>0</v>
      </c>
      <c r="U296" s="289">
        <f t="shared" si="32"/>
        <v>0</v>
      </c>
      <c r="V296" s="289">
        <f t="shared" si="32"/>
        <v>0</v>
      </c>
      <c r="W296" s="289">
        <f t="shared" si="32"/>
        <v>0</v>
      </c>
      <c r="X296" s="289">
        <f t="shared" si="32"/>
        <v>0</v>
      </c>
      <c r="Y296" s="289">
        <f t="shared" si="32"/>
        <v>0</v>
      </c>
      <c r="Z296" s="289">
        <f t="shared" si="32"/>
        <v>0</v>
      </c>
      <c r="AA296" s="289">
        <f t="shared" si="32"/>
        <v>0</v>
      </c>
      <c r="AB296" s="289">
        <f t="shared" si="32"/>
        <v>0</v>
      </c>
      <c r="AC296" s="289">
        <f t="shared" si="32"/>
        <v>0</v>
      </c>
      <c r="AD296" s="289">
        <f t="shared" si="32"/>
        <v>0</v>
      </c>
      <c r="AE296" s="289">
        <f t="shared" si="32"/>
        <v>0</v>
      </c>
      <c r="AF296" s="289">
        <f t="shared" si="32"/>
        <v>0</v>
      </c>
      <c r="AG296" s="289">
        <f t="shared" si="32"/>
        <v>0</v>
      </c>
      <c r="AH296" s="289">
        <f t="shared" si="32"/>
        <v>0</v>
      </c>
      <c r="AI296" s="289">
        <f t="shared" si="32"/>
        <v>0</v>
      </c>
      <c r="AJ296" s="289">
        <f t="shared" si="32"/>
        <v>0</v>
      </c>
      <c r="AK296" s="289">
        <f t="shared" si="32"/>
        <v>0</v>
      </c>
      <c r="AL296" s="289">
        <f t="shared" si="32"/>
        <v>0</v>
      </c>
      <c r="AM296" s="289">
        <f t="shared" si="32"/>
        <v>0</v>
      </c>
      <c r="AN296" s="289">
        <f t="shared" si="32"/>
        <v>0</v>
      </c>
      <c r="AO296" s="289">
        <f t="shared" si="32"/>
        <v>0</v>
      </c>
      <c r="AP296" s="289">
        <f t="shared" si="32"/>
        <v>0</v>
      </c>
      <c r="AQ296" s="289">
        <f t="shared" si="35"/>
        <v>0</v>
      </c>
      <c r="AR296" s="289">
        <f t="shared" si="35"/>
        <v>0</v>
      </c>
      <c r="AS296" s="289">
        <f t="shared" si="35"/>
        <v>0</v>
      </c>
      <c r="AT296" s="289">
        <f t="shared" si="35"/>
        <v>0</v>
      </c>
      <c r="AU296" s="289">
        <f t="shared" si="35"/>
        <v>0</v>
      </c>
      <c r="AV296" s="289">
        <f t="shared" si="34"/>
        <v>0</v>
      </c>
      <c r="AW296" s="289">
        <f t="shared" si="34"/>
        <v>0</v>
      </c>
      <c r="AX296" s="289">
        <f t="shared" si="34"/>
        <v>0</v>
      </c>
      <c r="AY296" s="289">
        <f t="shared" si="34"/>
        <v>0</v>
      </c>
      <c r="AZ296" s="289">
        <f t="shared" si="34"/>
        <v>0</v>
      </c>
      <c r="BA296" s="289">
        <f t="shared" si="34"/>
        <v>0</v>
      </c>
      <c r="BB296" s="289">
        <f t="shared" si="34"/>
        <v>0</v>
      </c>
      <c r="BC296" s="289">
        <f t="shared" si="34"/>
        <v>0</v>
      </c>
      <c r="BD296" s="289">
        <f t="shared" si="34"/>
        <v>0</v>
      </c>
      <c r="BE296" s="289">
        <f t="shared" si="34"/>
        <v>0</v>
      </c>
      <c r="BF296" s="289">
        <f t="shared" si="34"/>
        <v>0</v>
      </c>
      <c r="BG296" s="289">
        <f t="shared" si="34"/>
        <v>0</v>
      </c>
      <c r="BH296" s="289">
        <f t="shared" si="34"/>
        <v>0</v>
      </c>
      <c r="BI296" s="289">
        <f t="shared" si="34"/>
        <v>0</v>
      </c>
      <c r="BJ296" s="289">
        <f t="shared" si="34"/>
        <v>0</v>
      </c>
      <c r="BK296" s="289">
        <f t="shared" si="34"/>
        <v>0</v>
      </c>
      <c r="BL296" s="289">
        <f t="shared" si="34"/>
        <v>0</v>
      </c>
      <c r="BM296" s="289">
        <f t="shared" si="34"/>
        <v>0</v>
      </c>
      <c r="BN296" s="289">
        <f t="shared" si="34"/>
        <v>0</v>
      </c>
      <c r="BO296" s="289">
        <f t="shared" si="34"/>
        <v>0</v>
      </c>
      <c r="BU296" s="289" t="e">
        <f>#REF!-#REF!</f>
        <v>#REF!</v>
      </c>
      <c r="BV296" s="289" t="e">
        <f>#REF!-#REF!</f>
        <v>#REF!</v>
      </c>
      <c r="BW296" s="289" t="e">
        <f>#REF!-#REF!</f>
        <v>#REF!</v>
      </c>
      <c r="BX296" s="289" t="e">
        <f>#REF!-#REF!</f>
        <v>#REF!</v>
      </c>
      <c r="BZ296" s="289" t="e">
        <f>#REF!-#REF!</f>
        <v>#REF!</v>
      </c>
      <c r="CA296" s="289" t="e">
        <f>#REF!-#REF!</f>
        <v>#REF!</v>
      </c>
    </row>
    <row r="297" spans="12:79" hidden="1" x14ac:dyDescent="0.35">
      <c r="L297" s="289">
        <f t="shared" si="33"/>
        <v>0</v>
      </c>
      <c r="M297" s="289">
        <f t="shared" si="33"/>
        <v>0</v>
      </c>
      <c r="N297" s="289">
        <f t="shared" si="33"/>
        <v>0</v>
      </c>
      <c r="O297" s="289">
        <f t="shared" si="33"/>
        <v>0</v>
      </c>
      <c r="P297" s="289">
        <f t="shared" si="33"/>
        <v>0</v>
      </c>
      <c r="Q297" s="289">
        <f t="shared" si="33"/>
        <v>0</v>
      </c>
      <c r="R297" s="289">
        <f t="shared" si="33"/>
        <v>0</v>
      </c>
      <c r="S297" s="289">
        <f t="shared" si="32"/>
        <v>0</v>
      </c>
      <c r="T297" s="289">
        <f t="shared" si="32"/>
        <v>0</v>
      </c>
      <c r="U297" s="289">
        <f t="shared" si="32"/>
        <v>0</v>
      </c>
      <c r="V297" s="289">
        <f t="shared" si="32"/>
        <v>0</v>
      </c>
      <c r="W297" s="289">
        <f t="shared" si="32"/>
        <v>0</v>
      </c>
      <c r="X297" s="289">
        <f t="shared" si="32"/>
        <v>0</v>
      </c>
      <c r="Y297" s="289">
        <f t="shared" si="32"/>
        <v>0</v>
      </c>
      <c r="Z297" s="289">
        <f t="shared" si="32"/>
        <v>0</v>
      </c>
      <c r="AA297" s="289">
        <f t="shared" si="32"/>
        <v>0</v>
      </c>
      <c r="AB297" s="289">
        <f t="shared" si="32"/>
        <v>0</v>
      </c>
      <c r="AC297" s="289">
        <f t="shared" si="32"/>
        <v>0</v>
      </c>
      <c r="AD297" s="289">
        <f t="shared" si="32"/>
        <v>0</v>
      </c>
      <c r="AE297" s="289">
        <f t="shared" si="32"/>
        <v>0</v>
      </c>
      <c r="AF297" s="289">
        <f t="shared" si="32"/>
        <v>0</v>
      </c>
      <c r="AG297" s="289">
        <f t="shared" si="32"/>
        <v>0</v>
      </c>
      <c r="AH297" s="289">
        <f t="shared" si="32"/>
        <v>0</v>
      </c>
      <c r="AI297" s="289">
        <f t="shared" si="32"/>
        <v>0</v>
      </c>
      <c r="AJ297" s="289">
        <f t="shared" si="32"/>
        <v>0</v>
      </c>
      <c r="AK297" s="289">
        <f t="shared" si="32"/>
        <v>0</v>
      </c>
      <c r="AL297" s="289">
        <f t="shared" si="32"/>
        <v>0</v>
      </c>
      <c r="AM297" s="289">
        <f t="shared" si="32"/>
        <v>0</v>
      </c>
      <c r="AN297" s="289">
        <f t="shared" si="32"/>
        <v>0</v>
      </c>
      <c r="AO297" s="289">
        <f t="shared" si="32"/>
        <v>0</v>
      </c>
      <c r="AP297" s="289">
        <f t="shared" si="32"/>
        <v>0</v>
      </c>
      <c r="AQ297" s="289">
        <f t="shared" si="35"/>
        <v>0</v>
      </c>
      <c r="AR297" s="289">
        <f t="shared" si="35"/>
        <v>0</v>
      </c>
      <c r="AS297" s="289">
        <f t="shared" si="35"/>
        <v>0</v>
      </c>
      <c r="AT297" s="289">
        <f t="shared" si="35"/>
        <v>0</v>
      </c>
      <c r="AU297" s="289">
        <f t="shared" si="35"/>
        <v>0</v>
      </c>
      <c r="AV297" s="289">
        <f t="shared" si="34"/>
        <v>0</v>
      </c>
      <c r="AW297" s="289">
        <f t="shared" si="34"/>
        <v>0</v>
      </c>
      <c r="AX297" s="289">
        <f t="shared" si="34"/>
        <v>0</v>
      </c>
      <c r="AY297" s="289">
        <f t="shared" si="34"/>
        <v>0</v>
      </c>
      <c r="AZ297" s="289">
        <f t="shared" si="34"/>
        <v>0</v>
      </c>
      <c r="BA297" s="289">
        <f t="shared" si="34"/>
        <v>0</v>
      </c>
      <c r="BB297" s="289">
        <f t="shared" si="34"/>
        <v>0</v>
      </c>
      <c r="BC297" s="289">
        <f t="shared" si="34"/>
        <v>0</v>
      </c>
      <c r="BD297" s="289">
        <f t="shared" si="34"/>
        <v>0</v>
      </c>
      <c r="BE297" s="289">
        <f t="shared" si="34"/>
        <v>0</v>
      </c>
      <c r="BF297" s="289">
        <f t="shared" si="34"/>
        <v>0</v>
      </c>
      <c r="BG297" s="289">
        <f t="shared" si="34"/>
        <v>0</v>
      </c>
      <c r="BH297" s="289">
        <f t="shared" si="34"/>
        <v>0</v>
      </c>
      <c r="BI297" s="289">
        <f t="shared" si="34"/>
        <v>0</v>
      </c>
      <c r="BJ297" s="289">
        <f t="shared" si="34"/>
        <v>0</v>
      </c>
      <c r="BK297" s="289">
        <f t="shared" si="34"/>
        <v>0</v>
      </c>
      <c r="BL297" s="289">
        <f t="shared" si="34"/>
        <v>0</v>
      </c>
      <c r="BM297" s="289">
        <f t="shared" si="34"/>
        <v>0</v>
      </c>
      <c r="BN297" s="289">
        <f t="shared" si="34"/>
        <v>0</v>
      </c>
      <c r="BO297" s="289">
        <f t="shared" si="34"/>
        <v>0</v>
      </c>
      <c r="BU297" s="289" t="e">
        <f>#REF!-#REF!</f>
        <v>#REF!</v>
      </c>
      <c r="BV297" s="289" t="e">
        <f>#REF!-#REF!</f>
        <v>#REF!</v>
      </c>
      <c r="BW297" s="289" t="e">
        <f>#REF!-#REF!</f>
        <v>#REF!</v>
      </c>
      <c r="BX297" s="289" t="e">
        <f>#REF!-#REF!</f>
        <v>#REF!</v>
      </c>
      <c r="BZ297" s="289" t="e">
        <f>#REF!-#REF!</f>
        <v>#REF!</v>
      </c>
      <c r="CA297" s="289" t="e">
        <f>#REF!-#REF!</f>
        <v>#REF!</v>
      </c>
    </row>
    <row r="298" spans="12:79" hidden="1" x14ac:dyDescent="0.35">
      <c r="L298" s="289">
        <f t="shared" si="33"/>
        <v>0</v>
      </c>
      <c r="M298" s="289">
        <f t="shared" si="33"/>
        <v>0</v>
      </c>
      <c r="N298" s="289">
        <f t="shared" si="33"/>
        <v>0</v>
      </c>
      <c r="O298" s="289">
        <f t="shared" si="33"/>
        <v>0</v>
      </c>
      <c r="P298" s="289">
        <f t="shared" si="33"/>
        <v>0</v>
      </c>
      <c r="Q298" s="289">
        <f t="shared" si="33"/>
        <v>0</v>
      </c>
      <c r="R298" s="289">
        <f t="shared" si="33"/>
        <v>0</v>
      </c>
      <c r="S298" s="289">
        <f t="shared" si="32"/>
        <v>0</v>
      </c>
      <c r="T298" s="289">
        <f t="shared" si="32"/>
        <v>0</v>
      </c>
      <c r="U298" s="289">
        <f t="shared" si="32"/>
        <v>0</v>
      </c>
      <c r="V298" s="289">
        <f t="shared" si="32"/>
        <v>0</v>
      </c>
      <c r="W298" s="289">
        <f t="shared" si="32"/>
        <v>0</v>
      </c>
      <c r="X298" s="289">
        <f t="shared" si="32"/>
        <v>0</v>
      </c>
      <c r="Y298" s="289">
        <f t="shared" si="32"/>
        <v>0</v>
      </c>
      <c r="Z298" s="289">
        <f t="shared" si="32"/>
        <v>0</v>
      </c>
      <c r="AA298" s="289">
        <f t="shared" si="32"/>
        <v>0</v>
      </c>
      <c r="AB298" s="289">
        <f t="shared" si="32"/>
        <v>0</v>
      </c>
      <c r="AC298" s="289">
        <f t="shared" si="32"/>
        <v>0</v>
      </c>
      <c r="AD298" s="289">
        <f t="shared" si="32"/>
        <v>0</v>
      </c>
      <c r="AE298" s="289">
        <f t="shared" si="32"/>
        <v>0</v>
      </c>
      <c r="AF298" s="289">
        <f t="shared" si="32"/>
        <v>0</v>
      </c>
      <c r="AG298" s="289">
        <f t="shared" si="32"/>
        <v>0</v>
      </c>
      <c r="AH298" s="289">
        <f t="shared" si="32"/>
        <v>0</v>
      </c>
      <c r="AI298" s="289">
        <f t="shared" si="32"/>
        <v>0</v>
      </c>
      <c r="AJ298" s="289">
        <f t="shared" si="32"/>
        <v>0</v>
      </c>
      <c r="AK298" s="289">
        <f t="shared" si="32"/>
        <v>0</v>
      </c>
      <c r="AL298" s="289">
        <f t="shared" si="32"/>
        <v>0</v>
      </c>
      <c r="AM298" s="289">
        <f t="shared" si="32"/>
        <v>0</v>
      </c>
      <c r="AN298" s="289">
        <f t="shared" si="32"/>
        <v>0</v>
      </c>
      <c r="AO298" s="289">
        <f t="shared" si="32"/>
        <v>0</v>
      </c>
      <c r="AP298" s="289">
        <f t="shared" si="32"/>
        <v>0</v>
      </c>
      <c r="AQ298" s="289">
        <f t="shared" si="35"/>
        <v>0</v>
      </c>
      <c r="AR298" s="289">
        <f t="shared" si="35"/>
        <v>0</v>
      </c>
      <c r="AS298" s="289">
        <f t="shared" si="35"/>
        <v>0</v>
      </c>
      <c r="AT298" s="289">
        <f t="shared" si="35"/>
        <v>0</v>
      </c>
      <c r="AU298" s="289">
        <f t="shared" si="35"/>
        <v>0</v>
      </c>
      <c r="AV298" s="289">
        <f t="shared" si="34"/>
        <v>0</v>
      </c>
      <c r="AW298" s="289">
        <f t="shared" si="34"/>
        <v>0</v>
      </c>
      <c r="AX298" s="289">
        <f t="shared" si="34"/>
        <v>0</v>
      </c>
      <c r="AY298" s="289">
        <f t="shared" si="34"/>
        <v>0</v>
      </c>
      <c r="AZ298" s="289">
        <f t="shared" si="34"/>
        <v>0</v>
      </c>
      <c r="BA298" s="289">
        <f t="shared" si="34"/>
        <v>0</v>
      </c>
      <c r="BB298" s="289">
        <f t="shared" si="34"/>
        <v>0</v>
      </c>
      <c r="BC298" s="289">
        <f t="shared" si="34"/>
        <v>0</v>
      </c>
      <c r="BD298" s="289">
        <f t="shared" si="34"/>
        <v>0</v>
      </c>
      <c r="BE298" s="289">
        <f t="shared" si="34"/>
        <v>0</v>
      </c>
      <c r="BF298" s="289">
        <f t="shared" si="34"/>
        <v>0</v>
      </c>
      <c r="BG298" s="289">
        <f t="shared" si="34"/>
        <v>0</v>
      </c>
      <c r="BH298" s="289">
        <f t="shared" si="34"/>
        <v>0</v>
      </c>
      <c r="BI298" s="289">
        <f t="shared" si="34"/>
        <v>0</v>
      </c>
      <c r="BJ298" s="289">
        <f t="shared" si="34"/>
        <v>0</v>
      </c>
      <c r="BK298" s="289">
        <f t="shared" si="34"/>
        <v>0</v>
      </c>
      <c r="BL298" s="289">
        <f t="shared" si="34"/>
        <v>0</v>
      </c>
      <c r="BM298" s="289">
        <f t="shared" si="34"/>
        <v>0</v>
      </c>
      <c r="BN298" s="289">
        <f t="shared" si="34"/>
        <v>0</v>
      </c>
      <c r="BO298" s="289">
        <f t="shared" si="34"/>
        <v>0</v>
      </c>
      <c r="BU298" s="289" t="e">
        <f>#REF!-#REF!</f>
        <v>#REF!</v>
      </c>
      <c r="BV298" s="289" t="e">
        <f>#REF!-#REF!</f>
        <v>#REF!</v>
      </c>
      <c r="BW298" s="289" t="e">
        <f>#REF!-#REF!</f>
        <v>#REF!</v>
      </c>
      <c r="BX298" s="289" t="e">
        <f>#REF!-#REF!</f>
        <v>#REF!</v>
      </c>
      <c r="BZ298" s="289" t="e">
        <f>#REF!-#REF!</f>
        <v>#REF!</v>
      </c>
      <c r="CA298" s="289" t="e">
        <f>#REF!-#REF!</f>
        <v>#REF!</v>
      </c>
    </row>
    <row r="299" spans="12:79" hidden="1" x14ac:dyDescent="0.35">
      <c r="L299" s="289">
        <f t="shared" si="33"/>
        <v>0</v>
      </c>
      <c r="M299" s="289">
        <f t="shared" si="33"/>
        <v>0</v>
      </c>
      <c r="N299" s="289">
        <f t="shared" si="33"/>
        <v>0</v>
      </c>
      <c r="O299" s="289">
        <f t="shared" si="33"/>
        <v>0</v>
      </c>
      <c r="P299" s="289">
        <f t="shared" si="33"/>
        <v>0</v>
      </c>
      <c r="Q299" s="289">
        <f t="shared" si="33"/>
        <v>0</v>
      </c>
      <c r="R299" s="289">
        <f t="shared" si="33"/>
        <v>0</v>
      </c>
      <c r="S299" s="289">
        <f t="shared" si="32"/>
        <v>0</v>
      </c>
      <c r="T299" s="289">
        <f t="shared" si="32"/>
        <v>0</v>
      </c>
      <c r="U299" s="289">
        <f t="shared" si="32"/>
        <v>0</v>
      </c>
      <c r="V299" s="289">
        <f t="shared" si="32"/>
        <v>0</v>
      </c>
      <c r="W299" s="289">
        <f t="shared" si="32"/>
        <v>0</v>
      </c>
      <c r="X299" s="289">
        <f t="shared" si="32"/>
        <v>0</v>
      </c>
      <c r="Y299" s="289">
        <f t="shared" si="32"/>
        <v>0</v>
      </c>
      <c r="Z299" s="289">
        <f t="shared" si="32"/>
        <v>0</v>
      </c>
      <c r="AA299" s="289">
        <f t="shared" si="32"/>
        <v>0</v>
      </c>
      <c r="AB299" s="289">
        <f t="shared" si="32"/>
        <v>0</v>
      </c>
      <c r="AC299" s="289">
        <f t="shared" si="32"/>
        <v>0</v>
      </c>
      <c r="AD299" s="289">
        <f t="shared" si="32"/>
        <v>0</v>
      </c>
      <c r="AE299" s="289">
        <f t="shared" si="32"/>
        <v>0</v>
      </c>
      <c r="AF299" s="289">
        <f t="shared" si="32"/>
        <v>0</v>
      </c>
      <c r="AG299" s="289">
        <f t="shared" si="32"/>
        <v>0</v>
      </c>
      <c r="AH299" s="289">
        <f t="shared" si="32"/>
        <v>0</v>
      </c>
      <c r="AI299" s="289">
        <f t="shared" si="32"/>
        <v>0</v>
      </c>
      <c r="AJ299" s="289">
        <f t="shared" si="32"/>
        <v>0</v>
      </c>
      <c r="AK299" s="289">
        <f t="shared" si="32"/>
        <v>0</v>
      </c>
      <c r="AL299" s="289">
        <f t="shared" si="32"/>
        <v>0</v>
      </c>
      <c r="AM299" s="289">
        <f t="shared" si="32"/>
        <v>0</v>
      </c>
      <c r="AN299" s="289">
        <f t="shared" si="32"/>
        <v>0</v>
      </c>
      <c r="AO299" s="289">
        <f t="shared" si="32"/>
        <v>0</v>
      </c>
      <c r="AP299" s="289">
        <f t="shared" si="32"/>
        <v>0</v>
      </c>
      <c r="AQ299" s="289">
        <f t="shared" si="35"/>
        <v>0</v>
      </c>
      <c r="AR299" s="289">
        <f t="shared" si="35"/>
        <v>0</v>
      </c>
      <c r="AS299" s="289">
        <f t="shared" si="35"/>
        <v>0</v>
      </c>
      <c r="AT299" s="289">
        <f t="shared" si="35"/>
        <v>0</v>
      </c>
      <c r="AU299" s="289">
        <f t="shared" si="35"/>
        <v>0</v>
      </c>
      <c r="AV299" s="289">
        <f t="shared" si="34"/>
        <v>0</v>
      </c>
      <c r="AW299" s="289">
        <f t="shared" si="34"/>
        <v>0</v>
      </c>
      <c r="AX299" s="289">
        <f t="shared" si="34"/>
        <v>0</v>
      </c>
      <c r="AY299" s="289">
        <f t="shared" si="34"/>
        <v>0</v>
      </c>
      <c r="AZ299" s="289">
        <f t="shared" si="34"/>
        <v>0</v>
      </c>
      <c r="BA299" s="289">
        <f t="shared" si="34"/>
        <v>0</v>
      </c>
      <c r="BB299" s="289">
        <f t="shared" si="34"/>
        <v>0</v>
      </c>
      <c r="BC299" s="289">
        <f t="shared" si="34"/>
        <v>0</v>
      </c>
      <c r="BD299" s="289">
        <f t="shared" si="34"/>
        <v>0</v>
      </c>
      <c r="BE299" s="289">
        <f t="shared" si="34"/>
        <v>0</v>
      </c>
      <c r="BF299" s="289">
        <f t="shared" si="34"/>
        <v>0</v>
      </c>
      <c r="BG299" s="289">
        <f t="shared" si="34"/>
        <v>0</v>
      </c>
      <c r="BH299" s="289">
        <f t="shared" si="34"/>
        <v>0</v>
      </c>
      <c r="BI299" s="289">
        <f t="shared" si="34"/>
        <v>0</v>
      </c>
      <c r="BJ299" s="289">
        <f t="shared" si="34"/>
        <v>0</v>
      </c>
      <c r="BK299" s="289">
        <f t="shared" si="34"/>
        <v>0</v>
      </c>
      <c r="BL299" s="289">
        <f t="shared" si="34"/>
        <v>0</v>
      </c>
      <c r="BM299" s="289">
        <f t="shared" si="34"/>
        <v>0</v>
      </c>
      <c r="BN299" s="289">
        <f t="shared" si="34"/>
        <v>0</v>
      </c>
      <c r="BO299" s="289">
        <f t="shared" si="34"/>
        <v>0</v>
      </c>
      <c r="BU299" s="289" t="e">
        <f>#REF!-#REF!</f>
        <v>#REF!</v>
      </c>
      <c r="BV299" s="289" t="e">
        <f>#REF!-#REF!</f>
        <v>#REF!</v>
      </c>
      <c r="BW299" s="289" t="e">
        <f>#REF!-#REF!</f>
        <v>#REF!</v>
      </c>
      <c r="BX299" s="289" t="e">
        <f>#REF!-#REF!</f>
        <v>#REF!</v>
      </c>
      <c r="BZ299" s="289" t="e">
        <f>#REF!-#REF!</f>
        <v>#REF!</v>
      </c>
      <c r="CA299" s="289" t="e">
        <f>#REF!-#REF!</f>
        <v>#REF!</v>
      </c>
    </row>
    <row r="300" spans="12:79" hidden="1" x14ac:dyDescent="0.35">
      <c r="L300" s="289">
        <f t="shared" si="33"/>
        <v>0</v>
      </c>
      <c r="M300" s="289">
        <f t="shared" si="33"/>
        <v>0</v>
      </c>
      <c r="N300" s="289">
        <f t="shared" si="33"/>
        <v>0</v>
      </c>
      <c r="O300" s="289">
        <f t="shared" si="33"/>
        <v>0</v>
      </c>
      <c r="P300" s="289">
        <f t="shared" si="33"/>
        <v>0</v>
      </c>
      <c r="Q300" s="289">
        <f t="shared" si="33"/>
        <v>0</v>
      </c>
      <c r="R300" s="289">
        <f t="shared" si="33"/>
        <v>0</v>
      </c>
      <c r="S300" s="289">
        <f t="shared" si="32"/>
        <v>0</v>
      </c>
      <c r="T300" s="289">
        <f t="shared" si="32"/>
        <v>0</v>
      </c>
      <c r="U300" s="289">
        <f t="shared" si="32"/>
        <v>0</v>
      </c>
      <c r="V300" s="289">
        <f t="shared" si="32"/>
        <v>0</v>
      </c>
      <c r="W300" s="289">
        <f t="shared" si="32"/>
        <v>0</v>
      </c>
      <c r="X300" s="289">
        <f t="shared" si="32"/>
        <v>0</v>
      </c>
      <c r="Y300" s="289">
        <f t="shared" si="32"/>
        <v>0</v>
      </c>
      <c r="Z300" s="289">
        <f t="shared" si="32"/>
        <v>0</v>
      </c>
      <c r="AA300" s="289">
        <f t="shared" si="32"/>
        <v>0</v>
      </c>
      <c r="AB300" s="289">
        <f t="shared" si="32"/>
        <v>0</v>
      </c>
      <c r="AC300" s="289">
        <f t="shared" si="32"/>
        <v>0</v>
      </c>
      <c r="AD300" s="289">
        <f t="shared" si="32"/>
        <v>0</v>
      </c>
      <c r="AE300" s="289">
        <f t="shared" si="32"/>
        <v>0</v>
      </c>
      <c r="AF300" s="289">
        <f t="shared" si="32"/>
        <v>0</v>
      </c>
      <c r="AG300" s="289">
        <f t="shared" si="32"/>
        <v>0</v>
      </c>
      <c r="AH300" s="289">
        <f t="shared" si="32"/>
        <v>0</v>
      </c>
      <c r="AI300" s="289">
        <f t="shared" si="32"/>
        <v>0</v>
      </c>
      <c r="AJ300" s="289">
        <f t="shared" si="32"/>
        <v>0</v>
      </c>
      <c r="AK300" s="289">
        <f t="shared" si="32"/>
        <v>0</v>
      </c>
      <c r="AL300" s="289">
        <f t="shared" si="32"/>
        <v>0</v>
      </c>
      <c r="AM300" s="289">
        <f t="shared" si="32"/>
        <v>0</v>
      </c>
      <c r="AN300" s="289">
        <f t="shared" si="32"/>
        <v>0</v>
      </c>
      <c r="AO300" s="289">
        <f t="shared" si="32"/>
        <v>0</v>
      </c>
      <c r="AP300" s="289">
        <f t="shared" si="32"/>
        <v>0</v>
      </c>
      <c r="AQ300" s="289">
        <f t="shared" si="35"/>
        <v>0</v>
      </c>
      <c r="AR300" s="289">
        <f t="shared" si="35"/>
        <v>0</v>
      </c>
      <c r="AS300" s="289">
        <f t="shared" si="35"/>
        <v>0</v>
      </c>
      <c r="AT300" s="289">
        <f t="shared" si="35"/>
        <v>0</v>
      </c>
      <c r="AU300" s="289">
        <f t="shared" si="35"/>
        <v>0</v>
      </c>
      <c r="AV300" s="289">
        <f t="shared" si="34"/>
        <v>0</v>
      </c>
      <c r="AW300" s="289">
        <f t="shared" si="34"/>
        <v>0</v>
      </c>
      <c r="AX300" s="289">
        <f t="shared" si="34"/>
        <v>0</v>
      </c>
      <c r="AY300" s="289">
        <f t="shared" si="34"/>
        <v>0</v>
      </c>
      <c r="AZ300" s="289">
        <f t="shared" si="34"/>
        <v>0</v>
      </c>
      <c r="BA300" s="289">
        <f t="shared" si="34"/>
        <v>0</v>
      </c>
      <c r="BB300" s="289">
        <f t="shared" si="34"/>
        <v>0</v>
      </c>
      <c r="BC300" s="289">
        <f t="shared" si="34"/>
        <v>0</v>
      </c>
      <c r="BD300" s="289">
        <f t="shared" si="34"/>
        <v>0</v>
      </c>
      <c r="BE300" s="289">
        <f t="shared" si="34"/>
        <v>0</v>
      </c>
      <c r="BF300" s="289">
        <f t="shared" si="34"/>
        <v>0</v>
      </c>
      <c r="BG300" s="289">
        <f t="shared" si="34"/>
        <v>0</v>
      </c>
      <c r="BH300" s="289">
        <f t="shared" si="34"/>
        <v>0</v>
      </c>
      <c r="BI300" s="289">
        <f t="shared" si="34"/>
        <v>0</v>
      </c>
      <c r="BJ300" s="289">
        <f t="shared" si="34"/>
        <v>0</v>
      </c>
      <c r="BK300" s="289">
        <f t="shared" si="34"/>
        <v>0</v>
      </c>
      <c r="BL300" s="289">
        <f t="shared" si="34"/>
        <v>0</v>
      </c>
      <c r="BM300" s="289">
        <f t="shared" si="34"/>
        <v>0</v>
      </c>
      <c r="BN300" s="289">
        <f t="shared" si="34"/>
        <v>0</v>
      </c>
      <c r="BO300" s="289">
        <f t="shared" si="34"/>
        <v>0</v>
      </c>
      <c r="BU300" s="289" t="e">
        <f>#REF!-#REF!</f>
        <v>#REF!</v>
      </c>
      <c r="BV300" s="289" t="e">
        <f>#REF!-#REF!</f>
        <v>#REF!</v>
      </c>
      <c r="BW300" s="289" t="e">
        <f>#REF!-#REF!</f>
        <v>#REF!</v>
      </c>
      <c r="BX300" s="289" t="e">
        <f>#REF!-#REF!</f>
        <v>#REF!</v>
      </c>
      <c r="BZ300" s="289" t="e">
        <f>#REF!-#REF!</f>
        <v>#REF!</v>
      </c>
      <c r="CA300" s="289" t="e">
        <f>#REF!-#REF!</f>
        <v>#REF!</v>
      </c>
    </row>
    <row r="301" spans="12:79" hidden="1" x14ac:dyDescent="0.35">
      <c r="L301" s="289">
        <f t="shared" si="33"/>
        <v>0</v>
      </c>
      <c r="M301" s="289">
        <f t="shared" si="33"/>
        <v>0</v>
      </c>
      <c r="N301" s="289">
        <f t="shared" si="33"/>
        <v>0</v>
      </c>
      <c r="O301" s="289">
        <f t="shared" si="33"/>
        <v>0</v>
      </c>
      <c r="P301" s="289">
        <f t="shared" si="33"/>
        <v>0</v>
      </c>
      <c r="Q301" s="289">
        <f t="shared" si="33"/>
        <v>0</v>
      </c>
      <c r="R301" s="289">
        <f t="shared" si="33"/>
        <v>0</v>
      </c>
      <c r="S301" s="289">
        <f t="shared" si="32"/>
        <v>0</v>
      </c>
      <c r="T301" s="289">
        <f t="shared" si="32"/>
        <v>0</v>
      </c>
      <c r="U301" s="289">
        <f t="shared" si="32"/>
        <v>0</v>
      </c>
      <c r="V301" s="289">
        <f t="shared" si="32"/>
        <v>0</v>
      </c>
      <c r="W301" s="289">
        <f t="shared" si="32"/>
        <v>0</v>
      </c>
      <c r="X301" s="289">
        <f t="shared" si="32"/>
        <v>0</v>
      </c>
      <c r="Y301" s="289">
        <f t="shared" si="32"/>
        <v>0</v>
      </c>
      <c r="Z301" s="289">
        <f t="shared" si="32"/>
        <v>0</v>
      </c>
      <c r="AA301" s="289">
        <f t="shared" si="32"/>
        <v>0</v>
      </c>
      <c r="AB301" s="289">
        <f t="shared" si="32"/>
        <v>0</v>
      </c>
      <c r="AC301" s="289">
        <f t="shared" si="32"/>
        <v>0</v>
      </c>
      <c r="AD301" s="289">
        <f t="shared" si="32"/>
        <v>0</v>
      </c>
      <c r="AE301" s="289">
        <f t="shared" si="32"/>
        <v>0</v>
      </c>
      <c r="AF301" s="289">
        <f t="shared" si="32"/>
        <v>0</v>
      </c>
      <c r="AG301" s="289">
        <f t="shared" si="32"/>
        <v>0</v>
      </c>
      <c r="AH301" s="289">
        <f t="shared" si="32"/>
        <v>0</v>
      </c>
      <c r="AI301" s="289">
        <f t="shared" si="32"/>
        <v>0</v>
      </c>
      <c r="AJ301" s="289">
        <f t="shared" si="32"/>
        <v>0</v>
      </c>
      <c r="AK301" s="289">
        <f t="shared" si="32"/>
        <v>0</v>
      </c>
      <c r="AL301" s="289">
        <f t="shared" si="32"/>
        <v>0</v>
      </c>
      <c r="AM301" s="289">
        <f t="shared" si="32"/>
        <v>0</v>
      </c>
      <c r="AN301" s="289">
        <f t="shared" si="32"/>
        <v>0</v>
      </c>
      <c r="AO301" s="289">
        <f t="shared" si="32"/>
        <v>0</v>
      </c>
      <c r="AP301" s="289">
        <f t="shared" si="32"/>
        <v>0</v>
      </c>
      <c r="AQ301" s="289">
        <f t="shared" si="35"/>
        <v>0</v>
      </c>
      <c r="AR301" s="289">
        <f t="shared" si="35"/>
        <v>0</v>
      </c>
      <c r="AS301" s="289">
        <f t="shared" si="35"/>
        <v>0</v>
      </c>
      <c r="AT301" s="289">
        <f t="shared" si="35"/>
        <v>0</v>
      </c>
      <c r="AU301" s="289">
        <f t="shared" si="35"/>
        <v>0</v>
      </c>
      <c r="AV301" s="289">
        <f t="shared" si="34"/>
        <v>0</v>
      </c>
      <c r="AW301" s="289">
        <f t="shared" si="34"/>
        <v>0</v>
      </c>
      <c r="AX301" s="289">
        <f t="shared" si="34"/>
        <v>0</v>
      </c>
      <c r="AY301" s="289">
        <f t="shared" si="34"/>
        <v>0</v>
      </c>
      <c r="AZ301" s="289">
        <f t="shared" si="34"/>
        <v>0</v>
      </c>
      <c r="BA301" s="289">
        <f t="shared" si="34"/>
        <v>0</v>
      </c>
      <c r="BB301" s="289">
        <f t="shared" si="34"/>
        <v>0</v>
      </c>
      <c r="BC301" s="289">
        <f t="shared" si="34"/>
        <v>0</v>
      </c>
      <c r="BD301" s="289">
        <f t="shared" si="34"/>
        <v>0</v>
      </c>
      <c r="BE301" s="289">
        <f t="shared" si="34"/>
        <v>0</v>
      </c>
      <c r="BF301" s="289">
        <f t="shared" si="34"/>
        <v>0</v>
      </c>
      <c r="BG301" s="289">
        <f t="shared" si="34"/>
        <v>0</v>
      </c>
      <c r="BH301" s="289">
        <f t="shared" si="34"/>
        <v>0</v>
      </c>
      <c r="BI301" s="289">
        <f t="shared" si="34"/>
        <v>0</v>
      </c>
      <c r="BJ301" s="289">
        <f t="shared" si="34"/>
        <v>0</v>
      </c>
      <c r="BK301" s="289">
        <f t="shared" si="34"/>
        <v>0</v>
      </c>
      <c r="BL301" s="289">
        <f t="shared" si="34"/>
        <v>0</v>
      </c>
      <c r="BM301" s="289">
        <f t="shared" si="34"/>
        <v>0</v>
      </c>
      <c r="BN301" s="289">
        <f t="shared" si="34"/>
        <v>0</v>
      </c>
      <c r="BO301" s="289">
        <f t="shared" si="34"/>
        <v>0</v>
      </c>
      <c r="BU301" s="289" t="e">
        <f>#REF!-#REF!</f>
        <v>#REF!</v>
      </c>
      <c r="BV301" s="289" t="e">
        <f>#REF!-#REF!</f>
        <v>#REF!</v>
      </c>
      <c r="BW301" s="289" t="e">
        <f>#REF!-#REF!</f>
        <v>#REF!</v>
      </c>
      <c r="BX301" s="289" t="e">
        <f>#REF!-#REF!</f>
        <v>#REF!</v>
      </c>
      <c r="BZ301" s="289" t="e">
        <f>#REF!-#REF!</f>
        <v>#REF!</v>
      </c>
      <c r="CA301" s="289" t="e">
        <f>#REF!-#REF!</f>
        <v>#REF!</v>
      </c>
    </row>
    <row r="302" spans="12:79" hidden="1" x14ac:dyDescent="0.35">
      <c r="L302" s="289">
        <f t="shared" si="33"/>
        <v>0</v>
      </c>
      <c r="M302" s="289">
        <f t="shared" si="33"/>
        <v>0</v>
      </c>
      <c r="N302" s="289">
        <f t="shared" si="33"/>
        <v>0</v>
      </c>
      <c r="O302" s="289">
        <f t="shared" si="33"/>
        <v>0</v>
      </c>
      <c r="P302" s="289">
        <f t="shared" si="33"/>
        <v>0</v>
      </c>
      <c r="Q302" s="289">
        <f t="shared" si="33"/>
        <v>0</v>
      </c>
      <c r="R302" s="289">
        <f t="shared" si="33"/>
        <v>0</v>
      </c>
      <c r="S302" s="289">
        <f t="shared" si="32"/>
        <v>0</v>
      </c>
      <c r="T302" s="289">
        <f t="shared" si="32"/>
        <v>0</v>
      </c>
      <c r="U302" s="289">
        <f t="shared" si="32"/>
        <v>0</v>
      </c>
      <c r="V302" s="289">
        <f t="shared" si="32"/>
        <v>0</v>
      </c>
      <c r="W302" s="289">
        <f t="shared" si="32"/>
        <v>0</v>
      </c>
      <c r="X302" s="289">
        <f t="shared" si="32"/>
        <v>0</v>
      </c>
      <c r="Y302" s="289">
        <f t="shared" si="32"/>
        <v>0</v>
      </c>
      <c r="Z302" s="289">
        <f t="shared" si="32"/>
        <v>0</v>
      </c>
      <c r="AA302" s="289">
        <f t="shared" si="32"/>
        <v>0</v>
      </c>
      <c r="AB302" s="289">
        <f t="shared" si="32"/>
        <v>0</v>
      </c>
      <c r="AC302" s="289">
        <f t="shared" si="32"/>
        <v>0</v>
      </c>
      <c r="AD302" s="289">
        <f t="shared" si="32"/>
        <v>0</v>
      </c>
      <c r="AE302" s="289">
        <f t="shared" si="32"/>
        <v>0</v>
      </c>
      <c r="AF302" s="289">
        <f t="shared" si="32"/>
        <v>0</v>
      </c>
      <c r="AG302" s="289">
        <f t="shared" si="32"/>
        <v>0</v>
      </c>
      <c r="AH302" s="289">
        <f t="shared" si="32"/>
        <v>0</v>
      </c>
      <c r="AI302" s="289">
        <f t="shared" si="32"/>
        <v>0</v>
      </c>
      <c r="AJ302" s="289">
        <f t="shared" si="32"/>
        <v>0</v>
      </c>
      <c r="AK302" s="289">
        <f t="shared" si="32"/>
        <v>0</v>
      </c>
      <c r="AL302" s="289">
        <f t="shared" si="32"/>
        <v>0</v>
      </c>
      <c r="AM302" s="289">
        <f t="shared" si="32"/>
        <v>0</v>
      </c>
      <c r="AN302" s="289">
        <f t="shared" si="32"/>
        <v>0</v>
      </c>
      <c r="AO302" s="289">
        <f t="shared" si="32"/>
        <v>0</v>
      </c>
      <c r="AP302" s="289">
        <f t="shared" si="32"/>
        <v>0</v>
      </c>
      <c r="AQ302" s="289">
        <f t="shared" si="35"/>
        <v>0</v>
      </c>
      <c r="AR302" s="289">
        <f t="shared" si="35"/>
        <v>0</v>
      </c>
      <c r="AS302" s="289">
        <f t="shared" si="35"/>
        <v>0</v>
      </c>
      <c r="AT302" s="289">
        <f t="shared" si="35"/>
        <v>0</v>
      </c>
      <c r="AU302" s="289">
        <f t="shared" si="35"/>
        <v>0</v>
      </c>
      <c r="AV302" s="289">
        <f t="shared" si="34"/>
        <v>0</v>
      </c>
      <c r="AW302" s="289">
        <f t="shared" si="34"/>
        <v>0</v>
      </c>
      <c r="AX302" s="289">
        <f t="shared" si="34"/>
        <v>0</v>
      </c>
      <c r="AY302" s="289">
        <f t="shared" si="34"/>
        <v>0</v>
      </c>
      <c r="AZ302" s="289">
        <f t="shared" si="34"/>
        <v>0</v>
      </c>
      <c r="BA302" s="289">
        <f t="shared" si="34"/>
        <v>0</v>
      </c>
      <c r="BB302" s="289">
        <f t="shared" si="34"/>
        <v>0</v>
      </c>
      <c r="BC302" s="289">
        <f t="shared" si="34"/>
        <v>0</v>
      </c>
      <c r="BD302" s="289">
        <f t="shared" si="34"/>
        <v>0</v>
      </c>
      <c r="BE302" s="289">
        <f t="shared" si="34"/>
        <v>0</v>
      </c>
      <c r="BF302" s="289">
        <f t="shared" si="34"/>
        <v>0</v>
      </c>
      <c r="BG302" s="289">
        <f t="shared" si="34"/>
        <v>0</v>
      </c>
      <c r="BH302" s="289">
        <f t="shared" si="34"/>
        <v>0</v>
      </c>
      <c r="BI302" s="289">
        <f t="shared" si="34"/>
        <v>0</v>
      </c>
      <c r="BJ302" s="289">
        <f t="shared" si="34"/>
        <v>0</v>
      </c>
      <c r="BK302" s="289">
        <f t="shared" si="34"/>
        <v>0</v>
      </c>
      <c r="BL302" s="289">
        <f t="shared" si="34"/>
        <v>0</v>
      </c>
      <c r="BM302" s="289">
        <f t="shared" si="34"/>
        <v>0</v>
      </c>
      <c r="BN302" s="289">
        <f t="shared" si="34"/>
        <v>0</v>
      </c>
      <c r="BO302" s="289">
        <f t="shared" si="34"/>
        <v>0</v>
      </c>
      <c r="BU302" s="289" t="e">
        <f>#REF!-#REF!</f>
        <v>#REF!</v>
      </c>
      <c r="BV302" s="289" t="e">
        <f>#REF!-#REF!</f>
        <v>#REF!</v>
      </c>
      <c r="BW302" s="289" t="e">
        <f>#REF!-#REF!</f>
        <v>#REF!</v>
      </c>
      <c r="BX302" s="289" t="e">
        <f>#REF!-#REF!</f>
        <v>#REF!</v>
      </c>
      <c r="BZ302" s="289" t="e">
        <f>#REF!-#REF!</f>
        <v>#REF!</v>
      </c>
      <c r="CA302" s="289" t="e">
        <f>#REF!-#REF!</f>
        <v>#REF!</v>
      </c>
    </row>
    <row r="303" spans="12:79" hidden="1" x14ac:dyDescent="0.35">
      <c r="L303" s="289">
        <f t="shared" si="33"/>
        <v>0</v>
      </c>
      <c r="M303" s="289">
        <f t="shared" si="33"/>
        <v>0</v>
      </c>
      <c r="N303" s="289">
        <f t="shared" si="33"/>
        <v>0</v>
      </c>
      <c r="O303" s="289">
        <f t="shared" si="33"/>
        <v>0</v>
      </c>
      <c r="P303" s="289">
        <f t="shared" si="33"/>
        <v>0</v>
      </c>
      <c r="Q303" s="289">
        <f t="shared" si="33"/>
        <v>0</v>
      </c>
      <c r="R303" s="289">
        <f t="shared" si="33"/>
        <v>0</v>
      </c>
      <c r="S303" s="289">
        <f t="shared" si="32"/>
        <v>0</v>
      </c>
      <c r="T303" s="289">
        <f t="shared" si="32"/>
        <v>0</v>
      </c>
      <c r="U303" s="289">
        <f t="shared" si="32"/>
        <v>0</v>
      </c>
      <c r="V303" s="289">
        <f t="shared" si="32"/>
        <v>0</v>
      </c>
      <c r="W303" s="289">
        <f t="shared" si="32"/>
        <v>0</v>
      </c>
      <c r="X303" s="289">
        <f t="shared" si="32"/>
        <v>0</v>
      </c>
      <c r="Y303" s="289">
        <f t="shared" si="32"/>
        <v>0</v>
      </c>
      <c r="Z303" s="289">
        <f t="shared" si="32"/>
        <v>0</v>
      </c>
      <c r="AA303" s="289">
        <f t="shared" si="32"/>
        <v>0</v>
      </c>
      <c r="AB303" s="289">
        <f t="shared" si="32"/>
        <v>0</v>
      </c>
      <c r="AC303" s="289">
        <f t="shared" si="32"/>
        <v>0</v>
      </c>
      <c r="AD303" s="289">
        <f t="shared" si="32"/>
        <v>0</v>
      </c>
      <c r="AE303" s="289">
        <f t="shared" si="32"/>
        <v>0</v>
      </c>
      <c r="AF303" s="289">
        <f t="shared" si="32"/>
        <v>0</v>
      </c>
      <c r="AG303" s="289">
        <f t="shared" si="32"/>
        <v>0</v>
      </c>
      <c r="AH303" s="289">
        <f t="shared" ref="AH303:AP303" si="36">AH49-CZ49</f>
        <v>0</v>
      </c>
      <c r="AI303" s="289">
        <f t="shared" si="36"/>
        <v>0</v>
      </c>
      <c r="AJ303" s="289">
        <f t="shared" si="36"/>
        <v>0</v>
      </c>
      <c r="AK303" s="289">
        <f t="shared" si="36"/>
        <v>0</v>
      </c>
      <c r="AL303" s="289">
        <f t="shared" si="36"/>
        <v>0</v>
      </c>
      <c r="AM303" s="289">
        <f t="shared" si="36"/>
        <v>0</v>
      </c>
      <c r="AN303" s="289">
        <f t="shared" si="36"/>
        <v>0</v>
      </c>
      <c r="AO303" s="289">
        <f t="shared" si="36"/>
        <v>0</v>
      </c>
      <c r="AP303" s="289">
        <f t="shared" si="36"/>
        <v>0</v>
      </c>
      <c r="AQ303" s="289">
        <f t="shared" si="35"/>
        <v>0</v>
      </c>
      <c r="AR303" s="289">
        <f t="shared" si="35"/>
        <v>0</v>
      </c>
      <c r="AS303" s="289">
        <f t="shared" si="35"/>
        <v>0</v>
      </c>
      <c r="AT303" s="289">
        <f t="shared" si="35"/>
        <v>0</v>
      </c>
      <c r="AU303" s="289">
        <f t="shared" si="35"/>
        <v>0</v>
      </c>
      <c r="AV303" s="289">
        <f t="shared" si="34"/>
        <v>0</v>
      </c>
      <c r="AW303" s="289">
        <f t="shared" si="34"/>
        <v>0</v>
      </c>
      <c r="AX303" s="289">
        <f t="shared" si="34"/>
        <v>0</v>
      </c>
      <c r="AY303" s="289">
        <f t="shared" si="34"/>
        <v>0</v>
      </c>
      <c r="AZ303" s="289">
        <f t="shared" si="34"/>
        <v>0</v>
      </c>
      <c r="BA303" s="289">
        <f t="shared" si="34"/>
        <v>0</v>
      </c>
      <c r="BB303" s="289">
        <f t="shared" si="34"/>
        <v>0</v>
      </c>
      <c r="BC303" s="289">
        <f t="shared" si="34"/>
        <v>0</v>
      </c>
      <c r="BD303" s="289">
        <f t="shared" si="34"/>
        <v>0</v>
      </c>
      <c r="BE303" s="289">
        <f t="shared" si="34"/>
        <v>0</v>
      </c>
      <c r="BF303" s="289">
        <f t="shared" si="34"/>
        <v>0</v>
      </c>
      <c r="BG303" s="289">
        <f t="shared" si="34"/>
        <v>0</v>
      </c>
      <c r="BH303" s="289">
        <f t="shared" si="34"/>
        <v>0</v>
      </c>
      <c r="BI303" s="289">
        <f t="shared" si="34"/>
        <v>0</v>
      </c>
      <c r="BJ303" s="289">
        <f t="shared" si="34"/>
        <v>0</v>
      </c>
      <c r="BK303" s="289">
        <f t="shared" si="34"/>
        <v>0</v>
      </c>
      <c r="BL303" s="289">
        <f t="shared" si="34"/>
        <v>0</v>
      </c>
      <c r="BM303" s="289">
        <f t="shared" si="34"/>
        <v>0</v>
      </c>
      <c r="BN303" s="289">
        <f t="shared" si="34"/>
        <v>0</v>
      </c>
      <c r="BO303" s="289">
        <f t="shared" si="34"/>
        <v>0</v>
      </c>
      <c r="BU303" s="289">
        <f t="shared" ref="BU303:BX318" si="37">BU126-EM126</f>
        <v>0</v>
      </c>
      <c r="BV303" s="289">
        <f t="shared" si="37"/>
        <v>0</v>
      </c>
      <c r="BW303" s="289">
        <f t="shared" si="37"/>
        <v>0</v>
      </c>
      <c r="BX303" s="289">
        <f t="shared" si="37"/>
        <v>0</v>
      </c>
      <c r="BZ303" s="289">
        <f t="shared" ref="BZ303:BZ358" si="38">BZ126-ER126</f>
        <v>0</v>
      </c>
      <c r="CA303" s="289" t="e">
        <f>CA126-#REF!</f>
        <v>#REF!</v>
      </c>
    </row>
    <row r="304" spans="12:79" hidden="1" x14ac:dyDescent="0.35">
      <c r="L304" s="289" t="e">
        <f>#REF!-#REF!</f>
        <v>#REF!</v>
      </c>
      <c r="M304" s="289" t="e">
        <f>#REF!-#REF!</f>
        <v>#REF!</v>
      </c>
      <c r="N304" s="289" t="e">
        <f>#REF!-#REF!</f>
        <v>#REF!</v>
      </c>
      <c r="O304" s="289" t="e">
        <f>#REF!-#REF!</f>
        <v>#REF!</v>
      </c>
      <c r="P304" s="289" t="e">
        <f>#REF!-#REF!</f>
        <v>#REF!</v>
      </c>
      <c r="Q304" s="289" t="e">
        <f>#REF!-#REF!</f>
        <v>#REF!</v>
      </c>
      <c r="R304" s="289" t="e">
        <f>#REF!-#REF!</f>
        <v>#REF!</v>
      </c>
      <c r="S304" s="289" t="e">
        <f>#REF!-#REF!</f>
        <v>#REF!</v>
      </c>
      <c r="T304" s="289" t="e">
        <f>#REF!-#REF!</f>
        <v>#REF!</v>
      </c>
      <c r="U304" s="289" t="e">
        <f>#REF!-#REF!</f>
        <v>#REF!</v>
      </c>
      <c r="V304" s="289" t="e">
        <f>#REF!-#REF!</f>
        <v>#REF!</v>
      </c>
      <c r="W304" s="289" t="e">
        <f>#REF!-#REF!</f>
        <v>#REF!</v>
      </c>
      <c r="X304" s="289" t="e">
        <f>#REF!-#REF!</f>
        <v>#REF!</v>
      </c>
      <c r="Y304" s="289" t="e">
        <f>#REF!-#REF!</f>
        <v>#REF!</v>
      </c>
      <c r="Z304" s="289" t="e">
        <f>#REF!-#REF!</f>
        <v>#REF!</v>
      </c>
      <c r="AA304" s="289" t="e">
        <f>#REF!-#REF!</f>
        <v>#REF!</v>
      </c>
      <c r="AB304" s="289" t="e">
        <f>#REF!-#REF!</f>
        <v>#REF!</v>
      </c>
      <c r="AC304" s="289" t="e">
        <f>#REF!-#REF!</f>
        <v>#REF!</v>
      </c>
      <c r="AD304" s="289" t="e">
        <f>#REF!-#REF!</f>
        <v>#REF!</v>
      </c>
      <c r="AE304" s="289" t="e">
        <f>#REF!-#REF!</f>
        <v>#REF!</v>
      </c>
      <c r="AF304" s="289" t="e">
        <f>#REF!-#REF!</f>
        <v>#REF!</v>
      </c>
      <c r="AG304" s="289" t="e">
        <f>#REF!-#REF!</f>
        <v>#REF!</v>
      </c>
      <c r="AH304" s="289" t="e">
        <f>#REF!-#REF!</f>
        <v>#REF!</v>
      </c>
      <c r="AI304" s="289" t="e">
        <f>#REF!-#REF!</f>
        <v>#REF!</v>
      </c>
      <c r="AJ304" s="289" t="e">
        <f>#REF!-#REF!</f>
        <v>#REF!</v>
      </c>
      <c r="AK304" s="289" t="e">
        <f>#REF!-#REF!</f>
        <v>#REF!</v>
      </c>
      <c r="AL304" s="289" t="e">
        <f>#REF!-#REF!</f>
        <v>#REF!</v>
      </c>
      <c r="AM304" s="289" t="e">
        <f>#REF!-#REF!</f>
        <v>#REF!</v>
      </c>
      <c r="AN304" s="289" t="e">
        <f>#REF!-#REF!</f>
        <v>#REF!</v>
      </c>
      <c r="AO304" s="289" t="e">
        <f>#REF!-#REF!</f>
        <v>#REF!</v>
      </c>
      <c r="AP304" s="289" t="e">
        <f>#REF!-#REF!</f>
        <v>#REF!</v>
      </c>
      <c r="AQ304" s="289" t="e">
        <f>#REF!-#REF!</f>
        <v>#REF!</v>
      </c>
      <c r="AR304" s="289" t="e">
        <f>#REF!-#REF!</f>
        <v>#REF!</v>
      </c>
      <c r="AS304" s="289" t="e">
        <f>#REF!-#REF!</f>
        <v>#REF!</v>
      </c>
      <c r="AT304" s="289" t="e">
        <f>#REF!-#REF!</f>
        <v>#REF!</v>
      </c>
      <c r="AU304" s="289" t="e">
        <f>#REF!-#REF!</f>
        <v>#REF!</v>
      </c>
      <c r="AV304" s="289" t="e">
        <f>#REF!-#REF!</f>
        <v>#REF!</v>
      </c>
      <c r="AW304" s="289" t="e">
        <f>#REF!-#REF!</f>
        <v>#REF!</v>
      </c>
      <c r="AX304" s="289" t="e">
        <f>#REF!-#REF!</f>
        <v>#REF!</v>
      </c>
      <c r="AY304" s="289" t="e">
        <f>#REF!-#REF!</f>
        <v>#REF!</v>
      </c>
      <c r="AZ304" s="289" t="e">
        <f>#REF!-#REF!</f>
        <v>#REF!</v>
      </c>
      <c r="BA304" s="289" t="e">
        <f>#REF!-#REF!</f>
        <v>#REF!</v>
      </c>
      <c r="BB304" s="289" t="e">
        <f>#REF!-#REF!</f>
        <v>#REF!</v>
      </c>
      <c r="BC304" s="289" t="e">
        <f>#REF!-#REF!</f>
        <v>#REF!</v>
      </c>
      <c r="BD304" s="289" t="e">
        <f>#REF!-#REF!</f>
        <v>#REF!</v>
      </c>
      <c r="BE304" s="289" t="e">
        <f>#REF!-#REF!</f>
        <v>#REF!</v>
      </c>
      <c r="BF304" s="289" t="e">
        <f>#REF!-#REF!</f>
        <v>#REF!</v>
      </c>
      <c r="BG304" s="289" t="e">
        <f>#REF!-#REF!</f>
        <v>#REF!</v>
      </c>
      <c r="BH304" s="289" t="e">
        <f>#REF!-#REF!</f>
        <v>#REF!</v>
      </c>
      <c r="BI304" s="289" t="e">
        <f>#REF!-#REF!</f>
        <v>#REF!</v>
      </c>
      <c r="BJ304" s="289" t="e">
        <f>#REF!-#REF!</f>
        <v>#REF!</v>
      </c>
      <c r="BK304" s="289" t="e">
        <f>#REF!-#REF!</f>
        <v>#REF!</v>
      </c>
      <c r="BL304" s="289" t="e">
        <f>#REF!-#REF!</f>
        <v>#REF!</v>
      </c>
      <c r="BM304" s="289" t="e">
        <f>#REF!-#REF!</f>
        <v>#REF!</v>
      </c>
      <c r="BN304" s="289" t="e">
        <f>#REF!-#REF!</f>
        <v>#REF!</v>
      </c>
      <c r="BO304" s="289" t="e">
        <f>#REF!-#REF!</f>
        <v>#REF!</v>
      </c>
      <c r="BU304" s="289">
        <f t="shared" si="37"/>
        <v>0</v>
      </c>
      <c r="BV304" s="289">
        <f t="shared" si="37"/>
        <v>0</v>
      </c>
      <c r="BW304" s="289">
        <f t="shared" si="37"/>
        <v>0</v>
      </c>
      <c r="BX304" s="289">
        <f t="shared" si="37"/>
        <v>0</v>
      </c>
      <c r="BZ304" s="289">
        <f t="shared" si="38"/>
        <v>0</v>
      </c>
      <c r="CA304" s="289" t="e">
        <f>CA127-#REF!</f>
        <v>#REF!</v>
      </c>
    </row>
    <row r="305" spans="12:79" hidden="1" x14ac:dyDescent="0.35">
      <c r="L305" s="289" t="e">
        <f>#REF!-#REF!</f>
        <v>#REF!</v>
      </c>
      <c r="M305" s="289" t="e">
        <f>#REF!-#REF!</f>
        <v>#REF!</v>
      </c>
      <c r="N305" s="289" t="e">
        <f>#REF!-#REF!</f>
        <v>#REF!</v>
      </c>
      <c r="O305" s="289" t="e">
        <f>#REF!-#REF!</f>
        <v>#REF!</v>
      </c>
      <c r="P305" s="289" t="e">
        <f>#REF!-#REF!</f>
        <v>#REF!</v>
      </c>
      <c r="Q305" s="289" t="e">
        <f>#REF!-#REF!</f>
        <v>#REF!</v>
      </c>
      <c r="R305" s="289" t="e">
        <f>#REF!-#REF!</f>
        <v>#REF!</v>
      </c>
      <c r="S305" s="289" t="e">
        <f>#REF!-#REF!</f>
        <v>#REF!</v>
      </c>
      <c r="T305" s="289" t="e">
        <f>#REF!-#REF!</f>
        <v>#REF!</v>
      </c>
      <c r="U305" s="289" t="e">
        <f>#REF!-#REF!</f>
        <v>#REF!</v>
      </c>
      <c r="V305" s="289" t="e">
        <f>#REF!-#REF!</f>
        <v>#REF!</v>
      </c>
      <c r="W305" s="289" t="e">
        <f>#REF!-#REF!</f>
        <v>#REF!</v>
      </c>
      <c r="X305" s="289" t="e">
        <f>#REF!-#REF!</f>
        <v>#REF!</v>
      </c>
      <c r="Y305" s="289" t="e">
        <f>#REF!-#REF!</f>
        <v>#REF!</v>
      </c>
      <c r="Z305" s="289" t="e">
        <f>#REF!-#REF!</f>
        <v>#REF!</v>
      </c>
      <c r="AA305" s="289" t="e">
        <f>#REF!-#REF!</f>
        <v>#REF!</v>
      </c>
      <c r="AB305" s="289" t="e">
        <f>#REF!-#REF!</f>
        <v>#REF!</v>
      </c>
      <c r="AC305" s="289" t="e">
        <f>#REF!-#REF!</f>
        <v>#REF!</v>
      </c>
      <c r="AD305" s="289" t="e">
        <f>#REF!-#REF!</f>
        <v>#REF!</v>
      </c>
      <c r="AE305" s="289" t="e">
        <f>#REF!-#REF!</f>
        <v>#REF!</v>
      </c>
      <c r="AF305" s="289" t="e">
        <f>#REF!-#REF!</f>
        <v>#REF!</v>
      </c>
      <c r="AG305" s="289" t="e">
        <f>#REF!-#REF!</f>
        <v>#REF!</v>
      </c>
      <c r="AH305" s="289" t="e">
        <f>#REF!-#REF!</f>
        <v>#REF!</v>
      </c>
      <c r="AI305" s="289" t="e">
        <f>#REF!-#REF!</f>
        <v>#REF!</v>
      </c>
      <c r="AJ305" s="289" t="e">
        <f>#REF!-#REF!</f>
        <v>#REF!</v>
      </c>
      <c r="AK305" s="289" t="e">
        <f>#REF!-#REF!</f>
        <v>#REF!</v>
      </c>
      <c r="AL305" s="289" t="e">
        <f>#REF!-#REF!</f>
        <v>#REF!</v>
      </c>
      <c r="AM305" s="289" t="e">
        <f>#REF!-#REF!</f>
        <v>#REF!</v>
      </c>
      <c r="AN305" s="289" t="e">
        <f>#REF!-#REF!</f>
        <v>#REF!</v>
      </c>
      <c r="AO305" s="289" t="e">
        <f>#REF!-#REF!</f>
        <v>#REF!</v>
      </c>
      <c r="AP305" s="289" t="e">
        <f>#REF!-#REF!</f>
        <v>#REF!</v>
      </c>
      <c r="AQ305" s="289" t="e">
        <f>#REF!-#REF!</f>
        <v>#REF!</v>
      </c>
      <c r="AR305" s="289" t="e">
        <f>#REF!-#REF!</f>
        <v>#REF!</v>
      </c>
      <c r="AS305" s="289" t="e">
        <f>#REF!-#REF!</f>
        <v>#REF!</v>
      </c>
      <c r="AT305" s="289" t="e">
        <f>#REF!-#REF!</f>
        <v>#REF!</v>
      </c>
      <c r="AU305" s="289" t="e">
        <f>#REF!-#REF!</f>
        <v>#REF!</v>
      </c>
      <c r="AV305" s="289" t="e">
        <f>#REF!-#REF!</f>
        <v>#REF!</v>
      </c>
      <c r="AW305" s="289" t="e">
        <f>#REF!-#REF!</f>
        <v>#REF!</v>
      </c>
      <c r="AX305" s="289" t="e">
        <f>#REF!-#REF!</f>
        <v>#REF!</v>
      </c>
      <c r="AY305" s="289" t="e">
        <f>#REF!-#REF!</f>
        <v>#REF!</v>
      </c>
      <c r="AZ305" s="289" t="e">
        <f>#REF!-#REF!</f>
        <v>#REF!</v>
      </c>
      <c r="BA305" s="289" t="e">
        <f>#REF!-#REF!</f>
        <v>#REF!</v>
      </c>
      <c r="BB305" s="289" t="e">
        <f>#REF!-#REF!</f>
        <v>#REF!</v>
      </c>
      <c r="BC305" s="289" t="e">
        <f>#REF!-#REF!</f>
        <v>#REF!</v>
      </c>
      <c r="BD305" s="289" t="e">
        <f>#REF!-#REF!</f>
        <v>#REF!</v>
      </c>
      <c r="BE305" s="289" t="e">
        <f>#REF!-#REF!</f>
        <v>#REF!</v>
      </c>
      <c r="BF305" s="289" t="e">
        <f>#REF!-#REF!</f>
        <v>#REF!</v>
      </c>
      <c r="BG305" s="289" t="e">
        <f>#REF!-#REF!</f>
        <v>#REF!</v>
      </c>
      <c r="BH305" s="289" t="e">
        <f>#REF!-#REF!</f>
        <v>#REF!</v>
      </c>
      <c r="BI305" s="289" t="e">
        <f>#REF!-#REF!</f>
        <v>#REF!</v>
      </c>
      <c r="BJ305" s="289" t="e">
        <f>#REF!-#REF!</f>
        <v>#REF!</v>
      </c>
      <c r="BK305" s="289" t="e">
        <f>#REF!-#REF!</f>
        <v>#REF!</v>
      </c>
      <c r="BL305" s="289" t="e">
        <f>#REF!-#REF!</f>
        <v>#REF!</v>
      </c>
      <c r="BM305" s="289" t="e">
        <f>#REF!-#REF!</f>
        <v>#REF!</v>
      </c>
      <c r="BN305" s="289" t="e">
        <f>#REF!-#REF!</f>
        <v>#REF!</v>
      </c>
      <c r="BO305" s="289" t="e">
        <f>#REF!-#REF!</f>
        <v>#REF!</v>
      </c>
      <c r="BU305" s="289">
        <f t="shared" si="37"/>
        <v>0</v>
      </c>
      <c r="BV305" s="289">
        <f t="shared" si="37"/>
        <v>0</v>
      </c>
      <c r="BW305" s="289">
        <f t="shared" si="37"/>
        <v>0</v>
      </c>
      <c r="BX305" s="289">
        <f t="shared" si="37"/>
        <v>0</v>
      </c>
      <c r="BZ305" s="289">
        <f t="shared" si="38"/>
        <v>0</v>
      </c>
      <c r="CA305" s="289" t="e">
        <f>CA128-#REF!</f>
        <v>#REF!</v>
      </c>
    </row>
    <row r="306" spans="12:79" hidden="1" x14ac:dyDescent="0.35">
      <c r="L306" s="289" t="e">
        <f>#REF!-#REF!</f>
        <v>#REF!</v>
      </c>
      <c r="M306" s="289" t="e">
        <f>#REF!-#REF!</f>
        <v>#REF!</v>
      </c>
      <c r="N306" s="289" t="e">
        <f>#REF!-#REF!</f>
        <v>#REF!</v>
      </c>
      <c r="O306" s="289" t="e">
        <f>#REF!-#REF!</f>
        <v>#REF!</v>
      </c>
      <c r="P306" s="289" t="e">
        <f>#REF!-#REF!</f>
        <v>#REF!</v>
      </c>
      <c r="Q306" s="289" t="e">
        <f>#REF!-#REF!</f>
        <v>#REF!</v>
      </c>
      <c r="R306" s="289" t="e">
        <f>#REF!-#REF!</f>
        <v>#REF!</v>
      </c>
      <c r="S306" s="289" t="e">
        <f>#REF!-#REF!</f>
        <v>#REF!</v>
      </c>
      <c r="T306" s="289" t="e">
        <f>#REF!-#REF!</f>
        <v>#REF!</v>
      </c>
      <c r="U306" s="289" t="e">
        <f>#REF!-#REF!</f>
        <v>#REF!</v>
      </c>
      <c r="V306" s="289" t="e">
        <f>#REF!-#REF!</f>
        <v>#REF!</v>
      </c>
      <c r="W306" s="289" t="e">
        <f>#REF!-#REF!</f>
        <v>#REF!</v>
      </c>
      <c r="X306" s="289" t="e">
        <f>#REF!-#REF!</f>
        <v>#REF!</v>
      </c>
      <c r="Y306" s="289" t="e">
        <f>#REF!-#REF!</f>
        <v>#REF!</v>
      </c>
      <c r="Z306" s="289" t="e">
        <f>#REF!-#REF!</f>
        <v>#REF!</v>
      </c>
      <c r="AA306" s="289" t="e">
        <f>#REF!-#REF!</f>
        <v>#REF!</v>
      </c>
      <c r="AB306" s="289" t="e">
        <f>#REF!-#REF!</f>
        <v>#REF!</v>
      </c>
      <c r="AC306" s="289" t="e">
        <f>#REF!-#REF!</f>
        <v>#REF!</v>
      </c>
      <c r="AD306" s="289" t="e">
        <f>#REF!-#REF!</f>
        <v>#REF!</v>
      </c>
      <c r="AE306" s="289" t="e">
        <f>#REF!-#REF!</f>
        <v>#REF!</v>
      </c>
      <c r="AF306" s="289" t="e">
        <f>#REF!-#REF!</f>
        <v>#REF!</v>
      </c>
      <c r="AG306" s="289" t="e">
        <f>#REF!-#REF!</f>
        <v>#REF!</v>
      </c>
      <c r="AH306" s="289" t="e">
        <f>#REF!-#REF!</f>
        <v>#REF!</v>
      </c>
      <c r="AI306" s="289" t="e">
        <f>#REF!-#REF!</f>
        <v>#REF!</v>
      </c>
      <c r="AJ306" s="289" t="e">
        <f>#REF!-#REF!</f>
        <v>#REF!</v>
      </c>
      <c r="AK306" s="289" t="e">
        <f>#REF!-#REF!</f>
        <v>#REF!</v>
      </c>
      <c r="AL306" s="289" t="e">
        <f>#REF!-#REF!</f>
        <v>#REF!</v>
      </c>
      <c r="AM306" s="289" t="e">
        <f>#REF!-#REF!</f>
        <v>#REF!</v>
      </c>
      <c r="AN306" s="289" t="e">
        <f>#REF!-#REF!</f>
        <v>#REF!</v>
      </c>
      <c r="AO306" s="289" t="e">
        <f>#REF!-#REF!</f>
        <v>#REF!</v>
      </c>
      <c r="AP306" s="289" t="e">
        <f>#REF!-#REF!</f>
        <v>#REF!</v>
      </c>
      <c r="AQ306" s="289" t="e">
        <f>#REF!-#REF!</f>
        <v>#REF!</v>
      </c>
      <c r="AR306" s="289" t="e">
        <f>#REF!-#REF!</f>
        <v>#REF!</v>
      </c>
      <c r="AS306" s="289" t="e">
        <f>#REF!-#REF!</f>
        <v>#REF!</v>
      </c>
      <c r="AT306" s="289" t="e">
        <f>#REF!-#REF!</f>
        <v>#REF!</v>
      </c>
      <c r="AU306" s="289" t="e">
        <f>#REF!-#REF!</f>
        <v>#REF!</v>
      </c>
      <c r="AV306" s="289" t="e">
        <f>#REF!-#REF!</f>
        <v>#REF!</v>
      </c>
      <c r="AW306" s="289" t="e">
        <f>#REF!-#REF!</f>
        <v>#REF!</v>
      </c>
      <c r="AX306" s="289" t="e">
        <f>#REF!-#REF!</f>
        <v>#REF!</v>
      </c>
      <c r="AY306" s="289" t="e">
        <f>#REF!-#REF!</f>
        <v>#REF!</v>
      </c>
      <c r="AZ306" s="289" t="e">
        <f>#REF!-#REF!</f>
        <v>#REF!</v>
      </c>
      <c r="BA306" s="289" t="e">
        <f>#REF!-#REF!</f>
        <v>#REF!</v>
      </c>
      <c r="BB306" s="289" t="e">
        <f>#REF!-#REF!</f>
        <v>#REF!</v>
      </c>
      <c r="BC306" s="289" t="e">
        <f>#REF!-#REF!</f>
        <v>#REF!</v>
      </c>
      <c r="BD306" s="289" t="e">
        <f>#REF!-#REF!</f>
        <v>#REF!</v>
      </c>
      <c r="BE306" s="289" t="e">
        <f>#REF!-#REF!</f>
        <v>#REF!</v>
      </c>
      <c r="BF306" s="289" t="e">
        <f>#REF!-#REF!</f>
        <v>#REF!</v>
      </c>
      <c r="BG306" s="289" t="e">
        <f>#REF!-#REF!</f>
        <v>#REF!</v>
      </c>
      <c r="BH306" s="289" t="e">
        <f>#REF!-#REF!</f>
        <v>#REF!</v>
      </c>
      <c r="BI306" s="289" t="e">
        <f>#REF!-#REF!</f>
        <v>#REF!</v>
      </c>
      <c r="BJ306" s="289" t="e">
        <f>#REF!-#REF!</f>
        <v>#REF!</v>
      </c>
      <c r="BK306" s="289" t="e">
        <f>#REF!-#REF!</f>
        <v>#REF!</v>
      </c>
      <c r="BL306" s="289" t="e">
        <f>#REF!-#REF!</f>
        <v>#REF!</v>
      </c>
      <c r="BM306" s="289" t="e">
        <f>#REF!-#REF!</f>
        <v>#REF!</v>
      </c>
      <c r="BN306" s="289" t="e">
        <f>#REF!-#REF!</f>
        <v>#REF!</v>
      </c>
      <c r="BO306" s="289" t="e">
        <f>#REF!-#REF!</f>
        <v>#REF!</v>
      </c>
      <c r="BU306" s="289">
        <f t="shared" si="37"/>
        <v>0</v>
      </c>
      <c r="BV306" s="289">
        <f t="shared" si="37"/>
        <v>0</v>
      </c>
      <c r="BW306" s="289">
        <f t="shared" si="37"/>
        <v>0</v>
      </c>
      <c r="BX306" s="289">
        <f t="shared" si="37"/>
        <v>0</v>
      </c>
      <c r="BZ306" s="289">
        <f t="shared" si="38"/>
        <v>0</v>
      </c>
      <c r="CA306" s="289" t="e">
        <f>CA129-#REF!</f>
        <v>#REF!</v>
      </c>
    </row>
    <row r="307" spans="12:79" hidden="1" x14ac:dyDescent="0.35">
      <c r="L307" s="289" t="e">
        <f>#REF!-#REF!</f>
        <v>#REF!</v>
      </c>
      <c r="M307" s="289" t="e">
        <f>#REF!-#REF!</f>
        <v>#REF!</v>
      </c>
      <c r="N307" s="289" t="e">
        <f>#REF!-#REF!</f>
        <v>#REF!</v>
      </c>
      <c r="O307" s="289" t="e">
        <f>#REF!-#REF!</f>
        <v>#REF!</v>
      </c>
      <c r="P307" s="289" t="e">
        <f>#REF!-#REF!</f>
        <v>#REF!</v>
      </c>
      <c r="Q307" s="289" t="e">
        <f>#REF!-#REF!</f>
        <v>#REF!</v>
      </c>
      <c r="R307" s="289" t="e">
        <f>#REF!-#REF!</f>
        <v>#REF!</v>
      </c>
      <c r="S307" s="289" t="e">
        <f>#REF!-#REF!</f>
        <v>#REF!</v>
      </c>
      <c r="T307" s="289" t="e">
        <f>#REF!-#REF!</f>
        <v>#REF!</v>
      </c>
      <c r="U307" s="289" t="e">
        <f>#REF!-#REF!</f>
        <v>#REF!</v>
      </c>
      <c r="V307" s="289" t="e">
        <f>#REF!-#REF!</f>
        <v>#REF!</v>
      </c>
      <c r="W307" s="289" t="e">
        <f>#REF!-#REF!</f>
        <v>#REF!</v>
      </c>
      <c r="X307" s="289" t="e">
        <f>#REF!-#REF!</f>
        <v>#REF!</v>
      </c>
      <c r="Y307" s="289" t="e">
        <f>#REF!-#REF!</f>
        <v>#REF!</v>
      </c>
      <c r="Z307" s="289" t="e">
        <f>#REF!-#REF!</f>
        <v>#REF!</v>
      </c>
      <c r="AA307" s="289" t="e">
        <f>#REF!-#REF!</f>
        <v>#REF!</v>
      </c>
      <c r="AB307" s="289" t="e">
        <f>#REF!-#REF!</f>
        <v>#REF!</v>
      </c>
      <c r="AC307" s="289" t="e">
        <f>#REF!-#REF!</f>
        <v>#REF!</v>
      </c>
      <c r="AD307" s="289" t="e">
        <f>#REF!-#REF!</f>
        <v>#REF!</v>
      </c>
      <c r="AE307" s="289" t="e">
        <f>#REF!-#REF!</f>
        <v>#REF!</v>
      </c>
      <c r="AF307" s="289" t="e">
        <f>#REF!-#REF!</f>
        <v>#REF!</v>
      </c>
      <c r="AG307" s="289" t="e">
        <f>#REF!-#REF!</f>
        <v>#REF!</v>
      </c>
      <c r="AH307" s="289" t="e">
        <f>#REF!-#REF!</f>
        <v>#REF!</v>
      </c>
      <c r="AI307" s="289" t="e">
        <f>#REF!-#REF!</f>
        <v>#REF!</v>
      </c>
      <c r="AJ307" s="289" t="e">
        <f>#REF!-#REF!</f>
        <v>#REF!</v>
      </c>
      <c r="AK307" s="289" t="e">
        <f>#REF!-#REF!</f>
        <v>#REF!</v>
      </c>
      <c r="AL307" s="289" t="e">
        <f>#REF!-#REF!</f>
        <v>#REF!</v>
      </c>
      <c r="AM307" s="289" t="e">
        <f>#REF!-#REF!</f>
        <v>#REF!</v>
      </c>
      <c r="AN307" s="289" t="e">
        <f>#REF!-#REF!</f>
        <v>#REF!</v>
      </c>
      <c r="AO307" s="289" t="e">
        <f>#REF!-#REF!</f>
        <v>#REF!</v>
      </c>
      <c r="AP307" s="289" t="e">
        <f>#REF!-#REF!</f>
        <v>#REF!</v>
      </c>
      <c r="AQ307" s="289" t="e">
        <f>#REF!-#REF!</f>
        <v>#REF!</v>
      </c>
      <c r="AR307" s="289" t="e">
        <f>#REF!-#REF!</f>
        <v>#REF!</v>
      </c>
      <c r="AS307" s="289" t="e">
        <f>#REF!-#REF!</f>
        <v>#REF!</v>
      </c>
      <c r="AT307" s="289" t="e">
        <f>#REF!-#REF!</f>
        <v>#REF!</v>
      </c>
      <c r="AU307" s="289" t="e">
        <f>#REF!-#REF!</f>
        <v>#REF!</v>
      </c>
      <c r="AV307" s="289" t="e">
        <f>#REF!-#REF!</f>
        <v>#REF!</v>
      </c>
      <c r="AW307" s="289" t="e">
        <f>#REF!-#REF!</f>
        <v>#REF!</v>
      </c>
      <c r="AX307" s="289" t="e">
        <f>#REF!-#REF!</f>
        <v>#REF!</v>
      </c>
      <c r="AY307" s="289" t="e">
        <f>#REF!-#REF!</f>
        <v>#REF!</v>
      </c>
      <c r="AZ307" s="289" t="e">
        <f>#REF!-#REF!</f>
        <v>#REF!</v>
      </c>
      <c r="BA307" s="289" t="e">
        <f>#REF!-#REF!</f>
        <v>#REF!</v>
      </c>
      <c r="BB307" s="289" t="e">
        <f>#REF!-#REF!</f>
        <v>#REF!</v>
      </c>
      <c r="BC307" s="289" t="e">
        <f>#REF!-#REF!</f>
        <v>#REF!</v>
      </c>
      <c r="BD307" s="289" t="e">
        <f>#REF!-#REF!</f>
        <v>#REF!</v>
      </c>
      <c r="BE307" s="289" t="e">
        <f>#REF!-#REF!</f>
        <v>#REF!</v>
      </c>
      <c r="BF307" s="289" t="e">
        <f>#REF!-#REF!</f>
        <v>#REF!</v>
      </c>
      <c r="BG307" s="289" t="e">
        <f>#REF!-#REF!</f>
        <v>#REF!</v>
      </c>
      <c r="BH307" s="289" t="e">
        <f>#REF!-#REF!</f>
        <v>#REF!</v>
      </c>
      <c r="BI307" s="289" t="e">
        <f>#REF!-#REF!</f>
        <v>#REF!</v>
      </c>
      <c r="BJ307" s="289" t="e">
        <f>#REF!-#REF!</f>
        <v>#REF!</v>
      </c>
      <c r="BK307" s="289" t="e">
        <f>#REF!-#REF!</f>
        <v>#REF!</v>
      </c>
      <c r="BL307" s="289" t="e">
        <f>#REF!-#REF!</f>
        <v>#REF!</v>
      </c>
      <c r="BM307" s="289" t="e">
        <f>#REF!-#REF!</f>
        <v>#REF!</v>
      </c>
      <c r="BN307" s="289" t="e">
        <f>#REF!-#REF!</f>
        <v>#REF!</v>
      </c>
      <c r="BO307" s="289" t="e">
        <f>#REF!-#REF!</f>
        <v>#REF!</v>
      </c>
      <c r="BU307" s="289">
        <f t="shared" si="37"/>
        <v>0</v>
      </c>
      <c r="BV307" s="289">
        <f t="shared" si="37"/>
        <v>0</v>
      </c>
      <c r="BW307" s="289">
        <f t="shared" si="37"/>
        <v>0</v>
      </c>
      <c r="BX307" s="289">
        <f t="shared" si="37"/>
        <v>0</v>
      </c>
      <c r="BZ307" s="289">
        <f t="shared" si="38"/>
        <v>0</v>
      </c>
      <c r="CA307" s="289" t="e">
        <f>CA130-#REF!</f>
        <v>#REF!</v>
      </c>
    </row>
    <row r="308" spans="12:79" hidden="1" x14ac:dyDescent="0.35">
      <c r="L308" s="289" t="e">
        <f>#REF!-#REF!</f>
        <v>#REF!</v>
      </c>
      <c r="M308" s="289" t="e">
        <f>#REF!-#REF!</f>
        <v>#REF!</v>
      </c>
      <c r="N308" s="289" t="e">
        <f>#REF!-#REF!</f>
        <v>#REF!</v>
      </c>
      <c r="O308" s="289" t="e">
        <f>#REF!-#REF!</f>
        <v>#REF!</v>
      </c>
      <c r="P308" s="289" t="e">
        <f>#REF!-#REF!</f>
        <v>#REF!</v>
      </c>
      <c r="Q308" s="289" t="e">
        <f>#REF!-#REF!</f>
        <v>#REF!</v>
      </c>
      <c r="R308" s="289" t="e">
        <f>#REF!-#REF!</f>
        <v>#REF!</v>
      </c>
      <c r="S308" s="289" t="e">
        <f>#REF!-#REF!</f>
        <v>#REF!</v>
      </c>
      <c r="T308" s="289" t="e">
        <f>#REF!-#REF!</f>
        <v>#REF!</v>
      </c>
      <c r="U308" s="289" t="e">
        <f>#REF!-#REF!</f>
        <v>#REF!</v>
      </c>
      <c r="V308" s="289" t="e">
        <f>#REF!-#REF!</f>
        <v>#REF!</v>
      </c>
      <c r="W308" s="289" t="e">
        <f>#REF!-#REF!</f>
        <v>#REF!</v>
      </c>
      <c r="X308" s="289" t="e">
        <f>#REF!-#REF!</f>
        <v>#REF!</v>
      </c>
      <c r="Y308" s="289" t="e">
        <f>#REF!-#REF!</f>
        <v>#REF!</v>
      </c>
      <c r="Z308" s="289" t="e">
        <f>#REF!-#REF!</f>
        <v>#REF!</v>
      </c>
      <c r="AA308" s="289" t="e">
        <f>#REF!-#REF!</f>
        <v>#REF!</v>
      </c>
      <c r="AB308" s="289" t="e">
        <f>#REF!-#REF!</f>
        <v>#REF!</v>
      </c>
      <c r="AC308" s="289" t="e">
        <f>#REF!-#REF!</f>
        <v>#REF!</v>
      </c>
      <c r="AD308" s="289" t="e">
        <f>#REF!-#REF!</f>
        <v>#REF!</v>
      </c>
      <c r="AE308" s="289" t="e">
        <f>#REF!-#REF!</f>
        <v>#REF!</v>
      </c>
      <c r="AF308" s="289" t="e">
        <f>#REF!-#REF!</f>
        <v>#REF!</v>
      </c>
      <c r="AG308" s="289" t="e">
        <f>#REF!-#REF!</f>
        <v>#REF!</v>
      </c>
      <c r="AH308" s="289" t="e">
        <f>#REF!-#REF!</f>
        <v>#REF!</v>
      </c>
      <c r="AI308" s="289" t="e">
        <f>#REF!-#REF!</f>
        <v>#REF!</v>
      </c>
      <c r="AJ308" s="289" t="e">
        <f>#REF!-#REF!</f>
        <v>#REF!</v>
      </c>
      <c r="AK308" s="289" t="e">
        <f>#REF!-#REF!</f>
        <v>#REF!</v>
      </c>
      <c r="AL308" s="289" t="e">
        <f>#REF!-#REF!</f>
        <v>#REF!</v>
      </c>
      <c r="AM308" s="289" t="e">
        <f>#REF!-#REF!</f>
        <v>#REF!</v>
      </c>
      <c r="AN308" s="289" t="e">
        <f>#REF!-#REF!</f>
        <v>#REF!</v>
      </c>
      <c r="AO308" s="289" t="e">
        <f>#REF!-#REF!</f>
        <v>#REF!</v>
      </c>
      <c r="AP308" s="289" t="e">
        <f>#REF!-#REF!</f>
        <v>#REF!</v>
      </c>
      <c r="AQ308" s="289" t="e">
        <f>#REF!-#REF!</f>
        <v>#REF!</v>
      </c>
      <c r="AR308" s="289" t="e">
        <f>#REF!-#REF!</f>
        <v>#REF!</v>
      </c>
      <c r="AS308" s="289" t="e">
        <f>#REF!-#REF!</f>
        <v>#REF!</v>
      </c>
      <c r="AT308" s="289" t="e">
        <f>#REF!-#REF!</f>
        <v>#REF!</v>
      </c>
      <c r="AU308" s="289" t="e">
        <f>#REF!-#REF!</f>
        <v>#REF!</v>
      </c>
      <c r="AV308" s="289" t="e">
        <f>#REF!-#REF!</f>
        <v>#REF!</v>
      </c>
      <c r="AW308" s="289" t="e">
        <f>#REF!-#REF!</f>
        <v>#REF!</v>
      </c>
      <c r="AX308" s="289" t="e">
        <f>#REF!-#REF!</f>
        <v>#REF!</v>
      </c>
      <c r="AY308" s="289" t="e">
        <f>#REF!-#REF!</f>
        <v>#REF!</v>
      </c>
      <c r="AZ308" s="289" t="e">
        <f>#REF!-#REF!</f>
        <v>#REF!</v>
      </c>
      <c r="BA308" s="289" t="e">
        <f>#REF!-#REF!</f>
        <v>#REF!</v>
      </c>
      <c r="BB308" s="289" t="e">
        <f>#REF!-#REF!</f>
        <v>#REF!</v>
      </c>
      <c r="BC308" s="289" t="e">
        <f>#REF!-#REF!</f>
        <v>#REF!</v>
      </c>
      <c r="BD308" s="289" t="e">
        <f>#REF!-#REF!</f>
        <v>#REF!</v>
      </c>
      <c r="BE308" s="289" t="e">
        <f>#REF!-#REF!</f>
        <v>#REF!</v>
      </c>
      <c r="BF308" s="289" t="e">
        <f>#REF!-#REF!</f>
        <v>#REF!</v>
      </c>
      <c r="BG308" s="289" t="e">
        <f>#REF!-#REF!</f>
        <v>#REF!</v>
      </c>
      <c r="BH308" s="289" t="e">
        <f>#REF!-#REF!</f>
        <v>#REF!</v>
      </c>
      <c r="BI308" s="289" t="e">
        <f>#REF!-#REF!</f>
        <v>#REF!</v>
      </c>
      <c r="BJ308" s="289" t="e">
        <f>#REF!-#REF!</f>
        <v>#REF!</v>
      </c>
      <c r="BK308" s="289" t="e">
        <f>#REF!-#REF!</f>
        <v>#REF!</v>
      </c>
      <c r="BL308" s="289" t="e">
        <f>#REF!-#REF!</f>
        <v>#REF!</v>
      </c>
      <c r="BM308" s="289" t="e">
        <f>#REF!-#REF!</f>
        <v>#REF!</v>
      </c>
      <c r="BN308" s="289" t="e">
        <f>#REF!-#REF!</f>
        <v>#REF!</v>
      </c>
      <c r="BO308" s="289" t="e">
        <f>#REF!-#REF!</f>
        <v>#REF!</v>
      </c>
      <c r="BU308" s="289">
        <f t="shared" si="37"/>
        <v>0</v>
      </c>
      <c r="BV308" s="289">
        <f t="shared" si="37"/>
        <v>0</v>
      </c>
      <c r="BW308" s="289">
        <f t="shared" si="37"/>
        <v>0</v>
      </c>
      <c r="BX308" s="289">
        <f t="shared" si="37"/>
        <v>0</v>
      </c>
      <c r="BZ308" s="289">
        <f t="shared" si="38"/>
        <v>0</v>
      </c>
      <c r="CA308" s="289" t="e">
        <f>CA131-#REF!</f>
        <v>#REF!</v>
      </c>
    </row>
    <row r="309" spans="12:79" hidden="1" x14ac:dyDescent="0.35">
      <c r="L309" s="289" t="e">
        <f>#REF!-#REF!</f>
        <v>#REF!</v>
      </c>
      <c r="M309" s="289" t="e">
        <f>#REF!-#REF!</f>
        <v>#REF!</v>
      </c>
      <c r="N309" s="289" t="e">
        <f>#REF!-#REF!</f>
        <v>#REF!</v>
      </c>
      <c r="O309" s="289" t="e">
        <f>#REF!-#REF!</f>
        <v>#REF!</v>
      </c>
      <c r="P309" s="289" t="e">
        <f>#REF!-#REF!</f>
        <v>#REF!</v>
      </c>
      <c r="Q309" s="289" t="e">
        <f>#REF!-#REF!</f>
        <v>#REF!</v>
      </c>
      <c r="R309" s="289" t="e">
        <f>#REF!-#REF!</f>
        <v>#REF!</v>
      </c>
      <c r="S309" s="289" t="e">
        <f>#REF!-#REF!</f>
        <v>#REF!</v>
      </c>
      <c r="T309" s="289" t="e">
        <f>#REF!-#REF!</f>
        <v>#REF!</v>
      </c>
      <c r="U309" s="289" t="e">
        <f>#REF!-#REF!</f>
        <v>#REF!</v>
      </c>
      <c r="V309" s="289" t="e">
        <f>#REF!-#REF!</f>
        <v>#REF!</v>
      </c>
      <c r="W309" s="289" t="e">
        <f>#REF!-#REF!</f>
        <v>#REF!</v>
      </c>
      <c r="X309" s="289" t="e">
        <f>#REF!-#REF!</f>
        <v>#REF!</v>
      </c>
      <c r="Y309" s="289" t="e">
        <f>#REF!-#REF!</f>
        <v>#REF!</v>
      </c>
      <c r="Z309" s="289" t="e">
        <f>#REF!-#REF!</f>
        <v>#REF!</v>
      </c>
      <c r="AA309" s="289" t="e">
        <f>#REF!-#REF!</f>
        <v>#REF!</v>
      </c>
      <c r="AB309" s="289" t="e">
        <f>#REF!-#REF!</f>
        <v>#REF!</v>
      </c>
      <c r="AC309" s="289" t="e">
        <f>#REF!-#REF!</f>
        <v>#REF!</v>
      </c>
      <c r="AD309" s="289" t="e">
        <f>#REF!-#REF!</f>
        <v>#REF!</v>
      </c>
      <c r="AE309" s="289" t="e">
        <f>#REF!-#REF!</f>
        <v>#REF!</v>
      </c>
      <c r="AF309" s="289" t="e">
        <f>#REF!-#REF!</f>
        <v>#REF!</v>
      </c>
      <c r="AG309" s="289" t="e">
        <f>#REF!-#REF!</f>
        <v>#REF!</v>
      </c>
      <c r="AH309" s="289" t="e">
        <f>#REF!-#REF!</f>
        <v>#REF!</v>
      </c>
      <c r="AI309" s="289" t="e">
        <f>#REF!-#REF!</f>
        <v>#REF!</v>
      </c>
      <c r="AJ309" s="289" t="e">
        <f>#REF!-#REF!</f>
        <v>#REF!</v>
      </c>
      <c r="AK309" s="289" t="e">
        <f>#REF!-#REF!</f>
        <v>#REF!</v>
      </c>
      <c r="AL309" s="289" t="e">
        <f>#REF!-#REF!</f>
        <v>#REF!</v>
      </c>
      <c r="AM309" s="289" t="e">
        <f>#REF!-#REF!</f>
        <v>#REF!</v>
      </c>
      <c r="AN309" s="289" t="e">
        <f>#REF!-#REF!</f>
        <v>#REF!</v>
      </c>
      <c r="AO309" s="289" t="e">
        <f>#REF!-#REF!</f>
        <v>#REF!</v>
      </c>
      <c r="AP309" s="289" t="e">
        <f>#REF!-#REF!</f>
        <v>#REF!</v>
      </c>
      <c r="AQ309" s="289" t="e">
        <f>#REF!-#REF!</f>
        <v>#REF!</v>
      </c>
      <c r="AR309" s="289" t="e">
        <f>#REF!-#REF!</f>
        <v>#REF!</v>
      </c>
      <c r="AS309" s="289" t="e">
        <f>#REF!-#REF!</f>
        <v>#REF!</v>
      </c>
      <c r="AT309" s="289" t="e">
        <f>#REF!-#REF!</f>
        <v>#REF!</v>
      </c>
      <c r="AU309" s="289" t="e">
        <f>#REF!-#REF!</f>
        <v>#REF!</v>
      </c>
      <c r="AV309" s="289" t="e">
        <f>#REF!-#REF!</f>
        <v>#REF!</v>
      </c>
      <c r="AW309" s="289" t="e">
        <f>#REF!-#REF!</f>
        <v>#REF!</v>
      </c>
      <c r="AX309" s="289" t="e">
        <f>#REF!-#REF!</f>
        <v>#REF!</v>
      </c>
      <c r="AY309" s="289" t="e">
        <f>#REF!-#REF!</f>
        <v>#REF!</v>
      </c>
      <c r="AZ309" s="289" t="e">
        <f>#REF!-#REF!</f>
        <v>#REF!</v>
      </c>
      <c r="BA309" s="289" t="e">
        <f>#REF!-#REF!</f>
        <v>#REF!</v>
      </c>
      <c r="BB309" s="289" t="e">
        <f>#REF!-#REF!</f>
        <v>#REF!</v>
      </c>
      <c r="BC309" s="289" t="e">
        <f>#REF!-#REF!</f>
        <v>#REF!</v>
      </c>
      <c r="BD309" s="289" t="e">
        <f>#REF!-#REF!</f>
        <v>#REF!</v>
      </c>
      <c r="BE309" s="289" t="e">
        <f>#REF!-#REF!</f>
        <v>#REF!</v>
      </c>
      <c r="BF309" s="289" t="e">
        <f>#REF!-#REF!</f>
        <v>#REF!</v>
      </c>
      <c r="BG309" s="289" t="e">
        <f>#REF!-#REF!</f>
        <v>#REF!</v>
      </c>
      <c r="BH309" s="289" t="e">
        <f>#REF!-#REF!</f>
        <v>#REF!</v>
      </c>
      <c r="BI309" s="289" t="e">
        <f>#REF!-#REF!</f>
        <v>#REF!</v>
      </c>
      <c r="BJ309" s="289" t="e">
        <f>#REF!-#REF!</f>
        <v>#REF!</v>
      </c>
      <c r="BK309" s="289" t="e">
        <f>#REF!-#REF!</f>
        <v>#REF!</v>
      </c>
      <c r="BL309" s="289" t="e">
        <f>#REF!-#REF!</f>
        <v>#REF!</v>
      </c>
      <c r="BM309" s="289" t="e">
        <f>#REF!-#REF!</f>
        <v>#REF!</v>
      </c>
      <c r="BN309" s="289" t="e">
        <f>#REF!-#REF!</f>
        <v>#REF!</v>
      </c>
      <c r="BO309" s="289" t="e">
        <f>#REF!-#REF!</f>
        <v>#REF!</v>
      </c>
      <c r="BU309" s="289">
        <f t="shared" si="37"/>
        <v>0</v>
      </c>
      <c r="BV309" s="289">
        <f t="shared" si="37"/>
        <v>0</v>
      </c>
      <c r="BW309" s="289">
        <f t="shared" si="37"/>
        <v>0</v>
      </c>
      <c r="BX309" s="289">
        <f t="shared" si="37"/>
        <v>0</v>
      </c>
      <c r="BZ309" s="289">
        <f t="shared" si="38"/>
        <v>0</v>
      </c>
      <c r="CA309" s="289" t="e">
        <f>CA132-#REF!</f>
        <v>#REF!</v>
      </c>
    </row>
    <row r="310" spans="12:79" hidden="1" x14ac:dyDescent="0.35">
      <c r="L310" s="289" t="e">
        <f>#REF!-#REF!</f>
        <v>#REF!</v>
      </c>
      <c r="M310" s="289" t="e">
        <f>#REF!-#REF!</f>
        <v>#REF!</v>
      </c>
      <c r="N310" s="289" t="e">
        <f>#REF!-#REF!</f>
        <v>#REF!</v>
      </c>
      <c r="O310" s="289" t="e">
        <f>#REF!-#REF!</f>
        <v>#REF!</v>
      </c>
      <c r="P310" s="289" t="e">
        <f>#REF!-#REF!</f>
        <v>#REF!</v>
      </c>
      <c r="Q310" s="289" t="e">
        <f>#REF!-#REF!</f>
        <v>#REF!</v>
      </c>
      <c r="R310" s="289" t="e">
        <f>#REF!-#REF!</f>
        <v>#REF!</v>
      </c>
      <c r="S310" s="289" t="e">
        <f>#REF!-#REF!</f>
        <v>#REF!</v>
      </c>
      <c r="T310" s="289" t="e">
        <f>#REF!-#REF!</f>
        <v>#REF!</v>
      </c>
      <c r="U310" s="289" t="e">
        <f>#REF!-#REF!</f>
        <v>#REF!</v>
      </c>
      <c r="V310" s="289" t="e">
        <f>#REF!-#REF!</f>
        <v>#REF!</v>
      </c>
      <c r="W310" s="289" t="e">
        <f>#REF!-#REF!</f>
        <v>#REF!</v>
      </c>
      <c r="X310" s="289" t="e">
        <f>#REF!-#REF!</f>
        <v>#REF!</v>
      </c>
      <c r="Y310" s="289" t="e">
        <f>#REF!-#REF!</f>
        <v>#REF!</v>
      </c>
      <c r="Z310" s="289" t="e">
        <f>#REF!-#REF!</f>
        <v>#REF!</v>
      </c>
      <c r="AA310" s="289" t="e">
        <f>#REF!-#REF!</f>
        <v>#REF!</v>
      </c>
      <c r="AB310" s="289" t="e">
        <f>#REF!-#REF!</f>
        <v>#REF!</v>
      </c>
      <c r="AC310" s="289" t="e">
        <f>#REF!-#REF!</f>
        <v>#REF!</v>
      </c>
      <c r="AD310" s="289" t="e">
        <f>#REF!-#REF!</f>
        <v>#REF!</v>
      </c>
      <c r="AE310" s="289" t="e">
        <f>#REF!-#REF!</f>
        <v>#REF!</v>
      </c>
      <c r="AF310" s="289" t="e">
        <f>#REF!-#REF!</f>
        <v>#REF!</v>
      </c>
      <c r="AG310" s="289" t="e">
        <f>#REF!-#REF!</f>
        <v>#REF!</v>
      </c>
      <c r="AH310" s="289" t="e">
        <f>#REF!-#REF!</f>
        <v>#REF!</v>
      </c>
      <c r="AI310" s="289" t="e">
        <f>#REF!-#REF!</f>
        <v>#REF!</v>
      </c>
      <c r="AJ310" s="289" t="e">
        <f>#REF!-#REF!</f>
        <v>#REF!</v>
      </c>
      <c r="AK310" s="289" t="e">
        <f>#REF!-#REF!</f>
        <v>#REF!</v>
      </c>
      <c r="AL310" s="289" t="e">
        <f>#REF!-#REF!</f>
        <v>#REF!</v>
      </c>
      <c r="AM310" s="289" t="e">
        <f>#REF!-#REF!</f>
        <v>#REF!</v>
      </c>
      <c r="AN310" s="289" t="e">
        <f>#REF!-#REF!</f>
        <v>#REF!</v>
      </c>
      <c r="AO310" s="289" t="e">
        <f>#REF!-#REF!</f>
        <v>#REF!</v>
      </c>
      <c r="AP310" s="289" t="e">
        <f>#REF!-#REF!</f>
        <v>#REF!</v>
      </c>
      <c r="AQ310" s="289" t="e">
        <f>#REF!-#REF!</f>
        <v>#REF!</v>
      </c>
      <c r="AR310" s="289" t="e">
        <f>#REF!-#REF!</f>
        <v>#REF!</v>
      </c>
      <c r="AS310" s="289" t="e">
        <f>#REF!-#REF!</f>
        <v>#REF!</v>
      </c>
      <c r="AT310" s="289" t="e">
        <f>#REF!-#REF!</f>
        <v>#REF!</v>
      </c>
      <c r="AU310" s="289" t="e">
        <f>#REF!-#REF!</f>
        <v>#REF!</v>
      </c>
      <c r="AV310" s="289" t="e">
        <f>#REF!-#REF!</f>
        <v>#REF!</v>
      </c>
      <c r="AW310" s="289" t="e">
        <f>#REF!-#REF!</f>
        <v>#REF!</v>
      </c>
      <c r="AX310" s="289" t="e">
        <f>#REF!-#REF!</f>
        <v>#REF!</v>
      </c>
      <c r="AY310" s="289" t="e">
        <f>#REF!-#REF!</f>
        <v>#REF!</v>
      </c>
      <c r="AZ310" s="289" t="e">
        <f>#REF!-#REF!</f>
        <v>#REF!</v>
      </c>
      <c r="BA310" s="289" t="e">
        <f>#REF!-#REF!</f>
        <v>#REF!</v>
      </c>
      <c r="BB310" s="289" t="e">
        <f>#REF!-#REF!</f>
        <v>#REF!</v>
      </c>
      <c r="BC310" s="289" t="e">
        <f>#REF!-#REF!</f>
        <v>#REF!</v>
      </c>
      <c r="BD310" s="289" t="e">
        <f>#REF!-#REF!</f>
        <v>#REF!</v>
      </c>
      <c r="BE310" s="289" t="e">
        <f>#REF!-#REF!</f>
        <v>#REF!</v>
      </c>
      <c r="BF310" s="289" t="e">
        <f>#REF!-#REF!</f>
        <v>#REF!</v>
      </c>
      <c r="BG310" s="289" t="e">
        <f>#REF!-#REF!</f>
        <v>#REF!</v>
      </c>
      <c r="BH310" s="289" t="e">
        <f>#REF!-#REF!</f>
        <v>#REF!</v>
      </c>
      <c r="BI310" s="289" t="e">
        <f>#REF!-#REF!</f>
        <v>#REF!</v>
      </c>
      <c r="BJ310" s="289" t="e">
        <f>#REF!-#REF!</f>
        <v>#REF!</v>
      </c>
      <c r="BK310" s="289" t="e">
        <f>#REF!-#REF!</f>
        <v>#REF!</v>
      </c>
      <c r="BL310" s="289" t="e">
        <f>#REF!-#REF!</f>
        <v>#REF!</v>
      </c>
      <c r="BM310" s="289" t="e">
        <f>#REF!-#REF!</f>
        <v>#REF!</v>
      </c>
      <c r="BN310" s="289" t="e">
        <f>#REF!-#REF!</f>
        <v>#REF!</v>
      </c>
      <c r="BO310" s="289" t="e">
        <f>#REF!-#REF!</f>
        <v>#REF!</v>
      </c>
      <c r="BU310" s="289">
        <f t="shared" si="37"/>
        <v>0</v>
      </c>
      <c r="BV310" s="289">
        <f t="shared" si="37"/>
        <v>0</v>
      </c>
      <c r="BW310" s="289">
        <f t="shared" si="37"/>
        <v>0</v>
      </c>
      <c r="BX310" s="289">
        <f t="shared" si="37"/>
        <v>0</v>
      </c>
      <c r="BZ310" s="289">
        <f t="shared" si="38"/>
        <v>0</v>
      </c>
      <c r="CA310" s="289" t="e">
        <f>CA133-#REF!</f>
        <v>#REF!</v>
      </c>
    </row>
    <row r="311" spans="12:79" hidden="1" x14ac:dyDescent="0.35">
      <c r="L311" s="289">
        <f t="shared" ref="L311:BO315" si="39">L126-CD126</f>
        <v>0</v>
      </c>
      <c r="M311" s="289">
        <f t="shared" si="39"/>
        <v>0</v>
      </c>
      <c r="N311" s="289">
        <f t="shared" si="39"/>
        <v>0</v>
      </c>
      <c r="O311" s="289">
        <f t="shared" si="39"/>
        <v>0</v>
      </c>
      <c r="P311" s="289">
        <f t="shared" si="39"/>
        <v>0</v>
      </c>
      <c r="Q311" s="289">
        <f t="shared" si="39"/>
        <v>0</v>
      </c>
      <c r="R311" s="289">
        <f t="shared" si="39"/>
        <v>0</v>
      </c>
      <c r="S311" s="289">
        <f t="shared" si="39"/>
        <v>0</v>
      </c>
      <c r="T311" s="289">
        <f t="shared" si="39"/>
        <v>0</v>
      </c>
      <c r="U311" s="289">
        <f t="shared" si="39"/>
        <v>0</v>
      </c>
      <c r="V311" s="289">
        <f t="shared" si="39"/>
        <v>0</v>
      </c>
      <c r="W311" s="289">
        <f t="shared" si="39"/>
        <v>0</v>
      </c>
      <c r="X311" s="289">
        <f t="shared" si="39"/>
        <v>0</v>
      </c>
      <c r="Y311" s="289">
        <f t="shared" si="39"/>
        <v>0</v>
      </c>
      <c r="Z311" s="289">
        <f t="shared" si="39"/>
        <v>0</v>
      </c>
      <c r="AA311" s="289">
        <f t="shared" si="39"/>
        <v>0</v>
      </c>
      <c r="AB311" s="289">
        <f t="shared" si="39"/>
        <v>0</v>
      </c>
      <c r="AC311" s="289">
        <f t="shared" si="39"/>
        <v>0</v>
      </c>
      <c r="AD311" s="289">
        <f t="shared" si="39"/>
        <v>0</v>
      </c>
      <c r="AE311" s="289">
        <f t="shared" si="39"/>
        <v>0</v>
      </c>
      <c r="AF311" s="289">
        <f t="shared" si="39"/>
        <v>0</v>
      </c>
      <c r="AG311" s="289">
        <f t="shared" si="39"/>
        <v>0</v>
      </c>
      <c r="AH311" s="289">
        <f t="shared" si="39"/>
        <v>0</v>
      </c>
      <c r="AI311" s="289">
        <f t="shared" si="39"/>
        <v>0</v>
      </c>
      <c r="AJ311" s="289">
        <f t="shared" si="39"/>
        <v>0</v>
      </c>
      <c r="AK311" s="289">
        <f t="shared" si="39"/>
        <v>0</v>
      </c>
      <c r="AL311" s="289">
        <f t="shared" si="39"/>
        <v>0</v>
      </c>
      <c r="AM311" s="289">
        <f t="shared" si="39"/>
        <v>0</v>
      </c>
      <c r="AN311" s="289">
        <f t="shared" si="39"/>
        <v>0</v>
      </c>
      <c r="AO311" s="289">
        <f t="shared" si="39"/>
        <v>0</v>
      </c>
      <c r="AP311" s="289">
        <f t="shared" si="39"/>
        <v>0</v>
      </c>
      <c r="AQ311" s="289">
        <f t="shared" si="39"/>
        <v>0</v>
      </c>
      <c r="AR311" s="289">
        <f t="shared" si="39"/>
        <v>0</v>
      </c>
      <c r="AS311" s="289">
        <f t="shared" si="39"/>
        <v>0</v>
      </c>
      <c r="AT311" s="289">
        <f t="shared" si="39"/>
        <v>0</v>
      </c>
      <c r="AU311" s="289">
        <f t="shared" si="39"/>
        <v>0</v>
      </c>
      <c r="AV311" s="289">
        <f t="shared" si="39"/>
        <v>0</v>
      </c>
      <c r="AW311" s="289">
        <f t="shared" si="39"/>
        <v>0</v>
      </c>
      <c r="AX311" s="289">
        <f t="shared" si="39"/>
        <v>0</v>
      </c>
      <c r="AY311" s="289">
        <f t="shared" si="39"/>
        <v>0</v>
      </c>
      <c r="AZ311" s="289">
        <f t="shared" si="39"/>
        <v>0</v>
      </c>
      <c r="BA311" s="289">
        <f t="shared" si="39"/>
        <v>0</v>
      </c>
      <c r="BB311" s="289">
        <f t="shared" si="39"/>
        <v>0</v>
      </c>
      <c r="BC311" s="289">
        <f t="shared" si="39"/>
        <v>0</v>
      </c>
      <c r="BD311" s="289">
        <f t="shared" si="39"/>
        <v>0</v>
      </c>
      <c r="BE311" s="289">
        <f t="shared" si="39"/>
        <v>0</v>
      </c>
      <c r="BF311" s="289">
        <f t="shared" si="39"/>
        <v>0</v>
      </c>
      <c r="BG311" s="289">
        <f t="shared" si="39"/>
        <v>0</v>
      </c>
      <c r="BH311" s="289">
        <f t="shared" si="39"/>
        <v>0</v>
      </c>
      <c r="BI311" s="289">
        <f t="shared" si="39"/>
        <v>0</v>
      </c>
      <c r="BJ311" s="289">
        <f t="shared" si="39"/>
        <v>0</v>
      </c>
      <c r="BK311" s="289">
        <f t="shared" si="39"/>
        <v>0</v>
      </c>
      <c r="BL311" s="289">
        <f t="shared" si="39"/>
        <v>0</v>
      </c>
      <c r="BM311" s="289">
        <f t="shared" si="39"/>
        <v>0</v>
      </c>
      <c r="BN311" s="289">
        <f t="shared" si="39"/>
        <v>0</v>
      </c>
      <c r="BO311" s="289">
        <f t="shared" si="39"/>
        <v>0</v>
      </c>
      <c r="BU311" s="289">
        <f t="shared" si="37"/>
        <v>0</v>
      </c>
      <c r="BV311" s="289">
        <f t="shared" si="37"/>
        <v>0</v>
      </c>
      <c r="BW311" s="289">
        <f t="shared" si="37"/>
        <v>0</v>
      </c>
      <c r="BX311" s="289">
        <f t="shared" si="37"/>
        <v>0</v>
      </c>
      <c r="BZ311" s="289">
        <f t="shared" si="38"/>
        <v>0</v>
      </c>
      <c r="CA311" s="289" t="e">
        <f>CA134-#REF!</f>
        <v>#REF!</v>
      </c>
    </row>
    <row r="312" spans="12:79" hidden="1" x14ac:dyDescent="0.35">
      <c r="L312" s="289">
        <f t="shared" si="39"/>
        <v>0</v>
      </c>
      <c r="M312" s="289">
        <f t="shared" si="39"/>
        <v>0</v>
      </c>
      <c r="N312" s="289">
        <f t="shared" si="39"/>
        <v>0</v>
      </c>
      <c r="O312" s="289">
        <f t="shared" si="39"/>
        <v>0</v>
      </c>
      <c r="P312" s="289">
        <f t="shared" si="39"/>
        <v>0</v>
      </c>
      <c r="Q312" s="289">
        <f t="shared" si="39"/>
        <v>0</v>
      </c>
      <c r="R312" s="289">
        <f t="shared" si="39"/>
        <v>0</v>
      </c>
      <c r="S312" s="289">
        <f t="shared" si="39"/>
        <v>0</v>
      </c>
      <c r="T312" s="289">
        <f t="shared" si="39"/>
        <v>0</v>
      </c>
      <c r="U312" s="289">
        <f t="shared" si="39"/>
        <v>0</v>
      </c>
      <c r="V312" s="289">
        <f t="shared" si="39"/>
        <v>0</v>
      </c>
      <c r="W312" s="289">
        <f t="shared" si="39"/>
        <v>0</v>
      </c>
      <c r="X312" s="289">
        <f t="shared" si="39"/>
        <v>0</v>
      </c>
      <c r="Y312" s="289">
        <f t="shared" si="39"/>
        <v>0</v>
      </c>
      <c r="Z312" s="289">
        <f t="shared" si="39"/>
        <v>0</v>
      </c>
      <c r="AA312" s="289">
        <f t="shared" si="39"/>
        <v>0</v>
      </c>
      <c r="AB312" s="289">
        <f t="shared" si="39"/>
        <v>0</v>
      </c>
      <c r="AC312" s="289">
        <f t="shared" si="39"/>
        <v>0</v>
      </c>
      <c r="AD312" s="289">
        <f t="shared" si="39"/>
        <v>0</v>
      </c>
      <c r="AE312" s="289">
        <f t="shared" si="39"/>
        <v>0</v>
      </c>
      <c r="AF312" s="289">
        <f t="shared" si="39"/>
        <v>0</v>
      </c>
      <c r="AG312" s="289">
        <f t="shared" si="39"/>
        <v>0</v>
      </c>
      <c r="AH312" s="289">
        <f t="shared" si="39"/>
        <v>0</v>
      </c>
      <c r="AI312" s="289">
        <f t="shared" si="39"/>
        <v>0</v>
      </c>
      <c r="AJ312" s="289">
        <f t="shared" si="39"/>
        <v>0</v>
      </c>
      <c r="AK312" s="289">
        <f t="shared" si="39"/>
        <v>0</v>
      </c>
      <c r="AL312" s="289">
        <f t="shared" si="39"/>
        <v>0</v>
      </c>
      <c r="AM312" s="289">
        <f t="shared" si="39"/>
        <v>0</v>
      </c>
      <c r="AN312" s="289">
        <f t="shared" si="39"/>
        <v>0</v>
      </c>
      <c r="AO312" s="289">
        <f t="shared" si="39"/>
        <v>0</v>
      </c>
      <c r="AP312" s="289">
        <f t="shared" si="39"/>
        <v>0</v>
      </c>
      <c r="AQ312" s="289">
        <f t="shared" si="39"/>
        <v>0</v>
      </c>
      <c r="AR312" s="289">
        <f t="shared" si="39"/>
        <v>0</v>
      </c>
      <c r="AS312" s="289">
        <f t="shared" si="39"/>
        <v>0</v>
      </c>
      <c r="AT312" s="289">
        <f t="shared" si="39"/>
        <v>0</v>
      </c>
      <c r="AU312" s="289">
        <f t="shared" si="39"/>
        <v>0</v>
      </c>
      <c r="AV312" s="289">
        <f t="shared" si="39"/>
        <v>0</v>
      </c>
      <c r="AW312" s="289">
        <f t="shared" si="39"/>
        <v>0</v>
      </c>
      <c r="AX312" s="289">
        <f t="shared" si="39"/>
        <v>0</v>
      </c>
      <c r="AY312" s="289">
        <f t="shared" si="39"/>
        <v>0</v>
      </c>
      <c r="AZ312" s="289">
        <f t="shared" si="39"/>
        <v>0</v>
      </c>
      <c r="BA312" s="289">
        <f t="shared" si="39"/>
        <v>0</v>
      </c>
      <c r="BB312" s="289">
        <f t="shared" si="39"/>
        <v>0</v>
      </c>
      <c r="BC312" s="289">
        <f t="shared" si="39"/>
        <v>0</v>
      </c>
      <c r="BD312" s="289">
        <f t="shared" si="39"/>
        <v>0</v>
      </c>
      <c r="BE312" s="289">
        <f t="shared" si="39"/>
        <v>0</v>
      </c>
      <c r="BF312" s="289">
        <f t="shared" si="39"/>
        <v>0</v>
      </c>
      <c r="BG312" s="289">
        <f t="shared" si="39"/>
        <v>0</v>
      </c>
      <c r="BH312" s="289">
        <f t="shared" si="39"/>
        <v>0</v>
      </c>
      <c r="BI312" s="289">
        <f t="shared" si="39"/>
        <v>0</v>
      </c>
      <c r="BJ312" s="289">
        <f t="shared" si="39"/>
        <v>0</v>
      </c>
      <c r="BK312" s="289">
        <f t="shared" si="39"/>
        <v>0</v>
      </c>
      <c r="BL312" s="289">
        <f t="shared" si="39"/>
        <v>0</v>
      </c>
      <c r="BM312" s="289">
        <f t="shared" si="39"/>
        <v>0</v>
      </c>
      <c r="BN312" s="289">
        <f t="shared" si="39"/>
        <v>0</v>
      </c>
      <c r="BO312" s="289">
        <f t="shared" si="39"/>
        <v>0</v>
      </c>
      <c r="BU312" s="289">
        <f t="shared" si="37"/>
        <v>0</v>
      </c>
      <c r="BV312" s="289">
        <f t="shared" si="37"/>
        <v>0</v>
      </c>
      <c r="BW312" s="289">
        <f t="shared" si="37"/>
        <v>0</v>
      </c>
      <c r="BX312" s="289">
        <f t="shared" si="37"/>
        <v>0</v>
      </c>
      <c r="BZ312" s="289">
        <f t="shared" si="38"/>
        <v>0</v>
      </c>
      <c r="CA312" s="289" t="e">
        <f>CA135-#REF!</f>
        <v>#REF!</v>
      </c>
    </row>
    <row r="313" spans="12:79" hidden="1" x14ac:dyDescent="0.35">
      <c r="L313" s="289">
        <f t="shared" si="39"/>
        <v>0</v>
      </c>
      <c r="M313" s="289">
        <f t="shared" si="39"/>
        <v>0</v>
      </c>
      <c r="N313" s="289">
        <f t="shared" si="39"/>
        <v>0</v>
      </c>
      <c r="O313" s="289">
        <f t="shared" si="39"/>
        <v>0</v>
      </c>
      <c r="P313" s="289">
        <f t="shared" si="39"/>
        <v>0</v>
      </c>
      <c r="Q313" s="289">
        <f t="shared" si="39"/>
        <v>0</v>
      </c>
      <c r="R313" s="289">
        <f t="shared" si="39"/>
        <v>0</v>
      </c>
      <c r="S313" s="289">
        <f t="shared" si="39"/>
        <v>0</v>
      </c>
      <c r="T313" s="289">
        <f t="shared" si="39"/>
        <v>0</v>
      </c>
      <c r="U313" s="289">
        <f t="shared" si="39"/>
        <v>0</v>
      </c>
      <c r="V313" s="289">
        <f t="shared" si="39"/>
        <v>0</v>
      </c>
      <c r="W313" s="289">
        <f t="shared" si="39"/>
        <v>0</v>
      </c>
      <c r="X313" s="289">
        <f t="shared" si="39"/>
        <v>0</v>
      </c>
      <c r="Y313" s="289">
        <f t="shared" si="39"/>
        <v>0</v>
      </c>
      <c r="Z313" s="289">
        <f t="shared" si="39"/>
        <v>0</v>
      </c>
      <c r="AA313" s="289">
        <f t="shared" si="39"/>
        <v>0</v>
      </c>
      <c r="AB313" s="289">
        <f t="shared" si="39"/>
        <v>0</v>
      </c>
      <c r="AC313" s="289">
        <f t="shared" si="39"/>
        <v>0</v>
      </c>
      <c r="AD313" s="289">
        <f t="shared" si="39"/>
        <v>0</v>
      </c>
      <c r="AE313" s="289">
        <f t="shared" si="39"/>
        <v>0</v>
      </c>
      <c r="AF313" s="289">
        <f t="shared" si="39"/>
        <v>0</v>
      </c>
      <c r="AG313" s="289">
        <f t="shared" si="39"/>
        <v>0</v>
      </c>
      <c r="AH313" s="289">
        <f t="shared" si="39"/>
        <v>0</v>
      </c>
      <c r="AI313" s="289">
        <f t="shared" si="39"/>
        <v>0</v>
      </c>
      <c r="AJ313" s="289">
        <f t="shared" si="39"/>
        <v>0</v>
      </c>
      <c r="AK313" s="289">
        <f t="shared" si="39"/>
        <v>0</v>
      </c>
      <c r="AL313" s="289">
        <f t="shared" si="39"/>
        <v>0</v>
      </c>
      <c r="AM313" s="289">
        <f t="shared" si="39"/>
        <v>0</v>
      </c>
      <c r="AN313" s="289">
        <f t="shared" si="39"/>
        <v>0</v>
      </c>
      <c r="AO313" s="289">
        <f t="shared" si="39"/>
        <v>0</v>
      </c>
      <c r="AP313" s="289">
        <f t="shared" si="39"/>
        <v>0</v>
      </c>
      <c r="AQ313" s="289">
        <f t="shared" si="39"/>
        <v>0</v>
      </c>
      <c r="AR313" s="289">
        <f t="shared" si="39"/>
        <v>0</v>
      </c>
      <c r="AS313" s="289">
        <f t="shared" si="39"/>
        <v>0</v>
      </c>
      <c r="AT313" s="289">
        <f t="shared" si="39"/>
        <v>0</v>
      </c>
      <c r="AU313" s="289">
        <f t="shared" si="39"/>
        <v>0</v>
      </c>
      <c r="AV313" s="289">
        <f t="shared" si="39"/>
        <v>0</v>
      </c>
      <c r="AW313" s="289">
        <f t="shared" si="39"/>
        <v>0</v>
      </c>
      <c r="AX313" s="289">
        <f t="shared" si="39"/>
        <v>0</v>
      </c>
      <c r="AY313" s="289">
        <f t="shared" si="39"/>
        <v>0</v>
      </c>
      <c r="AZ313" s="289">
        <f t="shared" si="39"/>
        <v>0</v>
      </c>
      <c r="BA313" s="289">
        <f t="shared" si="39"/>
        <v>0</v>
      </c>
      <c r="BB313" s="289">
        <f t="shared" si="39"/>
        <v>0</v>
      </c>
      <c r="BC313" s="289">
        <f t="shared" si="39"/>
        <v>0</v>
      </c>
      <c r="BD313" s="289">
        <f t="shared" si="39"/>
        <v>0</v>
      </c>
      <c r="BE313" s="289">
        <f t="shared" si="39"/>
        <v>0</v>
      </c>
      <c r="BF313" s="289">
        <f t="shared" si="39"/>
        <v>0</v>
      </c>
      <c r="BG313" s="289">
        <f t="shared" si="39"/>
        <v>0</v>
      </c>
      <c r="BH313" s="289">
        <f t="shared" si="39"/>
        <v>0</v>
      </c>
      <c r="BI313" s="289">
        <f t="shared" si="39"/>
        <v>0</v>
      </c>
      <c r="BJ313" s="289">
        <f t="shared" si="39"/>
        <v>0</v>
      </c>
      <c r="BK313" s="289">
        <f t="shared" si="39"/>
        <v>0</v>
      </c>
      <c r="BL313" s="289">
        <f t="shared" si="39"/>
        <v>0</v>
      </c>
      <c r="BM313" s="289">
        <f t="shared" si="39"/>
        <v>0</v>
      </c>
      <c r="BN313" s="289">
        <f t="shared" si="39"/>
        <v>0</v>
      </c>
      <c r="BO313" s="289">
        <f t="shared" si="39"/>
        <v>0</v>
      </c>
      <c r="BU313" s="289">
        <f t="shared" si="37"/>
        <v>0</v>
      </c>
      <c r="BV313" s="289">
        <f t="shared" si="37"/>
        <v>0</v>
      </c>
      <c r="BW313" s="289">
        <f t="shared" si="37"/>
        <v>0</v>
      </c>
      <c r="BX313" s="289">
        <f t="shared" si="37"/>
        <v>0</v>
      </c>
      <c r="BZ313" s="289">
        <f t="shared" si="38"/>
        <v>0</v>
      </c>
      <c r="CA313" s="289" t="e">
        <f>CA136-#REF!</f>
        <v>#REF!</v>
      </c>
    </row>
    <row r="314" spans="12:79" hidden="1" x14ac:dyDescent="0.35">
      <c r="L314" s="289">
        <f t="shared" si="39"/>
        <v>0</v>
      </c>
      <c r="M314" s="289">
        <f t="shared" si="39"/>
        <v>0</v>
      </c>
      <c r="N314" s="289">
        <f t="shared" si="39"/>
        <v>0</v>
      </c>
      <c r="O314" s="289">
        <f t="shared" si="39"/>
        <v>0</v>
      </c>
      <c r="P314" s="289">
        <f t="shared" si="39"/>
        <v>0</v>
      </c>
      <c r="Q314" s="289">
        <f t="shared" si="39"/>
        <v>0</v>
      </c>
      <c r="R314" s="289">
        <f t="shared" si="39"/>
        <v>0</v>
      </c>
      <c r="S314" s="289">
        <f t="shared" si="39"/>
        <v>0</v>
      </c>
      <c r="T314" s="289">
        <f t="shared" si="39"/>
        <v>0</v>
      </c>
      <c r="U314" s="289">
        <f t="shared" si="39"/>
        <v>0</v>
      </c>
      <c r="V314" s="289">
        <f t="shared" si="39"/>
        <v>0</v>
      </c>
      <c r="W314" s="289">
        <f t="shared" si="39"/>
        <v>0</v>
      </c>
      <c r="X314" s="289">
        <f t="shared" si="39"/>
        <v>0</v>
      </c>
      <c r="Y314" s="289">
        <f t="shared" si="39"/>
        <v>0</v>
      </c>
      <c r="Z314" s="289">
        <f t="shared" si="39"/>
        <v>0</v>
      </c>
      <c r="AA314" s="289">
        <f t="shared" si="39"/>
        <v>0</v>
      </c>
      <c r="AB314" s="289">
        <f t="shared" si="39"/>
        <v>0</v>
      </c>
      <c r="AC314" s="289">
        <f t="shared" si="39"/>
        <v>0</v>
      </c>
      <c r="AD314" s="289">
        <f t="shared" si="39"/>
        <v>0</v>
      </c>
      <c r="AE314" s="289">
        <f t="shared" si="39"/>
        <v>0</v>
      </c>
      <c r="AF314" s="289">
        <f t="shared" si="39"/>
        <v>0</v>
      </c>
      <c r="AG314" s="289">
        <f t="shared" si="39"/>
        <v>0</v>
      </c>
      <c r="AH314" s="289">
        <f t="shared" si="39"/>
        <v>0</v>
      </c>
      <c r="AI314" s="289">
        <f t="shared" si="39"/>
        <v>0</v>
      </c>
      <c r="AJ314" s="289">
        <f t="shared" si="39"/>
        <v>0</v>
      </c>
      <c r="AK314" s="289">
        <f t="shared" si="39"/>
        <v>0</v>
      </c>
      <c r="AL314" s="289">
        <f t="shared" si="39"/>
        <v>0</v>
      </c>
      <c r="AM314" s="289">
        <f t="shared" si="39"/>
        <v>0</v>
      </c>
      <c r="AN314" s="289">
        <f t="shared" si="39"/>
        <v>0</v>
      </c>
      <c r="AO314" s="289">
        <f t="shared" si="39"/>
        <v>0</v>
      </c>
      <c r="AP314" s="289">
        <f t="shared" si="39"/>
        <v>0</v>
      </c>
      <c r="AQ314" s="289">
        <f t="shared" si="39"/>
        <v>0</v>
      </c>
      <c r="AR314" s="289">
        <f t="shared" si="39"/>
        <v>0</v>
      </c>
      <c r="AS314" s="289">
        <f t="shared" si="39"/>
        <v>0</v>
      </c>
      <c r="AT314" s="289">
        <f t="shared" si="39"/>
        <v>0</v>
      </c>
      <c r="AU314" s="289">
        <f t="shared" si="39"/>
        <v>0</v>
      </c>
      <c r="AV314" s="289">
        <f t="shared" si="39"/>
        <v>0</v>
      </c>
      <c r="AW314" s="289">
        <f t="shared" si="39"/>
        <v>0</v>
      </c>
      <c r="AX314" s="289">
        <f t="shared" si="39"/>
        <v>0</v>
      </c>
      <c r="AY314" s="289">
        <f t="shared" si="39"/>
        <v>0</v>
      </c>
      <c r="AZ314" s="289">
        <f t="shared" si="39"/>
        <v>0</v>
      </c>
      <c r="BA314" s="289">
        <f t="shared" si="39"/>
        <v>0</v>
      </c>
      <c r="BB314" s="289">
        <f t="shared" si="39"/>
        <v>0</v>
      </c>
      <c r="BC314" s="289">
        <f t="shared" si="39"/>
        <v>0</v>
      </c>
      <c r="BD314" s="289">
        <f t="shared" si="39"/>
        <v>0</v>
      </c>
      <c r="BE314" s="289">
        <f t="shared" si="39"/>
        <v>0</v>
      </c>
      <c r="BF314" s="289">
        <f t="shared" si="39"/>
        <v>0</v>
      </c>
      <c r="BG314" s="289">
        <f t="shared" si="39"/>
        <v>0</v>
      </c>
      <c r="BH314" s="289">
        <f t="shared" si="39"/>
        <v>0</v>
      </c>
      <c r="BI314" s="289">
        <f t="shared" si="39"/>
        <v>0</v>
      </c>
      <c r="BJ314" s="289">
        <f t="shared" si="39"/>
        <v>0</v>
      </c>
      <c r="BK314" s="289">
        <f t="shared" si="39"/>
        <v>0</v>
      </c>
      <c r="BL314" s="289">
        <f t="shared" si="39"/>
        <v>0</v>
      </c>
      <c r="BM314" s="289">
        <f t="shared" si="39"/>
        <v>0</v>
      </c>
      <c r="BN314" s="289">
        <f t="shared" si="39"/>
        <v>0</v>
      </c>
      <c r="BO314" s="289">
        <f t="shared" si="39"/>
        <v>0</v>
      </c>
      <c r="BU314" s="289">
        <f t="shared" si="37"/>
        <v>0</v>
      </c>
      <c r="BV314" s="289">
        <f t="shared" si="37"/>
        <v>0</v>
      </c>
      <c r="BW314" s="289">
        <f t="shared" si="37"/>
        <v>0</v>
      </c>
      <c r="BX314" s="289">
        <f t="shared" si="37"/>
        <v>0</v>
      </c>
      <c r="BZ314" s="289">
        <f t="shared" si="38"/>
        <v>0</v>
      </c>
      <c r="CA314" s="289" t="e">
        <f>CA137-#REF!</f>
        <v>#REF!</v>
      </c>
    </row>
    <row r="315" spans="12:79" hidden="1" x14ac:dyDescent="0.35">
      <c r="L315" s="289">
        <f t="shared" si="39"/>
        <v>0</v>
      </c>
      <c r="M315" s="289">
        <f t="shared" si="39"/>
        <v>0</v>
      </c>
      <c r="N315" s="289">
        <f t="shared" si="39"/>
        <v>0</v>
      </c>
      <c r="O315" s="289">
        <f t="shared" si="39"/>
        <v>0</v>
      </c>
      <c r="P315" s="289">
        <f t="shared" si="39"/>
        <v>0</v>
      </c>
      <c r="Q315" s="289">
        <f t="shared" si="39"/>
        <v>0</v>
      </c>
      <c r="R315" s="289">
        <f t="shared" si="39"/>
        <v>0</v>
      </c>
      <c r="S315" s="289">
        <f t="shared" si="39"/>
        <v>0</v>
      </c>
      <c r="T315" s="289">
        <f t="shared" si="39"/>
        <v>0</v>
      </c>
      <c r="U315" s="289">
        <f t="shared" si="39"/>
        <v>0</v>
      </c>
      <c r="V315" s="289">
        <f t="shared" si="39"/>
        <v>0</v>
      </c>
      <c r="W315" s="289">
        <f t="shared" si="39"/>
        <v>0</v>
      </c>
      <c r="X315" s="289">
        <f t="shared" si="39"/>
        <v>0</v>
      </c>
      <c r="Y315" s="289">
        <f t="shared" si="39"/>
        <v>0</v>
      </c>
      <c r="Z315" s="289">
        <f t="shared" si="39"/>
        <v>0</v>
      </c>
      <c r="AA315" s="289">
        <f t="shared" si="39"/>
        <v>0</v>
      </c>
      <c r="AB315" s="289">
        <f t="shared" si="39"/>
        <v>0</v>
      </c>
      <c r="AC315" s="289">
        <f t="shared" si="39"/>
        <v>0</v>
      </c>
      <c r="AD315" s="289">
        <f t="shared" si="39"/>
        <v>0</v>
      </c>
      <c r="AE315" s="289">
        <f t="shared" si="39"/>
        <v>0</v>
      </c>
      <c r="AF315" s="289">
        <f t="shared" si="39"/>
        <v>0</v>
      </c>
      <c r="AG315" s="289">
        <f t="shared" si="39"/>
        <v>0</v>
      </c>
      <c r="AH315" s="289">
        <f t="shared" si="39"/>
        <v>0</v>
      </c>
      <c r="AI315" s="289">
        <f t="shared" si="39"/>
        <v>0</v>
      </c>
      <c r="AJ315" s="289">
        <f t="shared" si="39"/>
        <v>0</v>
      </c>
      <c r="AK315" s="289">
        <f t="shared" si="39"/>
        <v>0</v>
      </c>
      <c r="AL315" s="289">
        <f t="shared" si="39"/>
        <v>0</v>
      </c>
      <c r="AM315" s="289">
        <f t="shared" si="39"/>
        <v>0</v>
      </c>
      <c r="AN315" s="289">
        <f t="shared" si="39"/>
        <v>0</v>
      </c>
      <c r="AO315" s="289">
        <f t="shared" si="39"/>
        <v>0</v>
      </c>
      <c r="AP315" s="289">
        <f t="shared" si="39"/>
        <v>0</v>
      </c>
      <c r="AQ315" s="289">
        <f t="shared" ref="AQ315:BO325" si="40">AQ130-DI130</f>
        <v>0</v>
      </c>
      <c r="AR315" s="289">
        <f t="shared" si="40"/>
        <v>0</v>
      </c>
      <c r="AS315" s="289">
        <f t="shared" si="40"/>
        <v>0</v>
      </c>
      <c r="AT315" s="289">
        <f t="shared" si="40"/>
        <v>0</v>
      </c>
      <c r="AU315" s="289">
        <f t="shared" si="40"/>
        <v>0</v>
      </c>
      <c r="AV315" s="289">
        <f t="shared" si="40"/>
        <v>0</v>
      </c>
      <c r="AW315" s="289">
        <f t="shared" si="40"/>
        <v>0</v>
      </c>
      <c r="AX315" s="289">
        <f t="shared" si="40"/>
        <v>0</v>
      </c>
      <c r="AY315" s="289">
        <f t="shared" si="40"/>
        <v>0</v>
      </c>
      <c r="AZ315" s="289">
        <f t="shared" si="40"/>
        <v>0</v>
      </c>
      <c r="BA315" s="289">
        <f t="shared" si="40"/>
        <v>0</v>
      </c>
      <c r="BB315" s="289">
        <f t="shared" si="40"/>
        <v>0</v>
      </c>
      <c r="BC315" s="289">
        <f t="shared" si="40"/>
        <v>0</v>
      </c>
      <c r="BD315" s="289">
        <f t="shared" si="40"/>
        <v>0</v>
      </c>
      <c r="BE315" s="289">
        <f t="shared" si="40"/>
        <v>0</v>
      </c>
      <c r="BF315" s="289">
        <f t="shared" si="40"/>
        <v>0</v>
      </c>
      <c r="BG315" s="289">
        <f t="shared" si="40"/>
        <v>0</v>
      </c>
      <c r="BH315" s="289">
        <f t="shared" si="40"/>
        <v>0</v>
      </c>
      <c r="BI315" s="289">
        <f t="shared" si="40"/>
        <v>0</v>
      </c>
      <c r="BJ315" s="289">
        <f t="shared" si="40"/>
        <v>0</v>
      </c>
      <c r="BK315" s="289">
        <f t="shared" si="40"/>
        <v>0</v>
      </c>
      <c r="BL315" s="289">
        <f t="shared" si="40"/>
        <v>0</v>
      </c>
      <c r="BM315" s="289">
        <f t="shared" si="40"/>
        <v>0</v>
      </c>
      <c r="BN315" s="289">
        <f t="shared" si="40"/>
        <v>0</v>
      </c>
      <c r="BO315" s="289">
        <f t="shared" si="40"/>
        <v>0</v>
      </c>
      <c r="BU315" s="289">
        <f t="shared" si="37"/>
        <v>0</v>
      </c>
      <c r="BV315" s="289">
        <f t="shared" si="37"/>
        <v>0</v>
      </c>
      <c r="BW315" s="289">
        <f t="shared" si="37"/>
        <v>0</v>
      </c>
      <c r="BX315" s="289">
        <f t="shared" si="37"/>
        <v>0</v>
      </c>
      <c r="BZ315" s="289">
        <f t="shared" si="38"/>
        <v>0</v>
      </c>
      <c r="CA315" s="289" t="e">
        <f>CA138-#REF!</f>
        <v>#REF!</v>
      </c>
    </row>
    <row r="316" spans="12:79" hidden="1" x14ac:dyDescent="0.35">
      <c r="L316" s="289">
        <f t="shared" ref="L316:AP324" si="41">L131-CD131</f>
        <v>0</v>
      </c>
      <c r="M316" s="289">
        <f t="shared" si="41"/>
        <v>0</v>
      </c>
      <c r="N316" s="289">
        <f t="shared" si="41"/>
        <v>0</v>
      </c>
      <c r="O316" s="289">
        <f t="shared" si="41"/>
        <v>0</v>
      </c>
      <c r="P316" s="289">
        <f t="shared" si="41"/>
        <v>0</v>
      </c>
      <c r="Q316" s="289">
        <f t="shared" si="41"/>
        <v>0</v>
      </c>
      <c r="R316" s="289">
        <f t="shared" si="41"/>
        <v>0</v>
      </c>
      <c r="S316" s="289">
        <f t="shared" si="41"/>
        <v>0</v>
      </c>
      <c r="T316" s="289">
        <f t="shared" si="41"/>
        <v>0</v>
      </c>
      <c r="U316" s="289">
        <f t="shared" si="41"/>
        <v>0</v>
      </c>
      <c r="V316" s="289">
        <f t="shared" si="41"/>
        <v>0</v>
      </c>
      <c r="W316" s="289">
        <f t="shared" si="41"/>
        <v>0</v>
      </c>
      <c r="X316" s="289">
        <f t="shared" si="41"/>
        <v>0</v>
      </c>
      <c r="Y316" s="289">
        <f t="shared" si="41"/>
        <v>0</v>
      </c>
      <c r="Z316" s="289">
        <f t="shared" si="41"/>
        <v>0</v>
      </c>
      <c r="AA316" s="289">
        <f t="shared" si="41"/>
        <v>0</v>
      </c>
      <c r="AB316" s="289">
        <f t="shared" si="41"/>
        <v>0</v>
      </c>
      <c r="AC316" s="289">
        <f t="shared" si="41"/>
        <v>0</v>
      </c>
      <c r="AD316" s="289">
        <f t="shared" si="41"/>
        <v>0</v>
      </c>
      <c r="AE316" s="289">
        <f t="shared" si="41"/>
        <v>0</v>
      </c>
      <c r="AF316" s="289">
        <f t="shared" si="41"/>
        <v>0</v>
      </c>
      <c r="AG316" s="289">
        <f t="shared" si="41"/>
        <v>0</v>
      </c>
      <c r="AH316" s="289">
        <f t="shared" si="41"/>
        <v>0</v>
      </c>
      <c r="AI316" s="289">
        <f t="shared" si="41"/>
        <v>0</v>
      </c>
      <c r="AJ316" s="289">
        <f t="shared" si="41"/>
        <v>0</v>
      </c>
      <c r="AK316" s="289">
        <f t="shared" si="41"/>
        <v>0</v>
      </c>
      <c r="AL316" s="289">
        <f t="shared" si="41"/>
        <v>0</v>
      </c>
      <c r="AM316" s="289">
        <f t="shared" si="41"/>
        <v>0</v>
      </c>
      <c r="AN316" s="289">
        <f t="shared" si="41"/>
        <v>0</v>
      </c>
      <c r="AO316" s="289">
        <f t="shared" si="41"/>
        <v>0</v>
      </c>
      <c r="AP316" s="289">
        <f t="shared" si="41"/>
        <v>0</v>
      </c>
      <c r="AQ316" s="289">
        <f t="shared" si="40"/>
        <v>0</v>
      </c>
      <c r="AR316" s="289">
        <f t="shared" si="40"/>
        <v>0</v>
      </c>
      <c r="AS316" s="289">
        <f t="shared" si="40"/>
        <v>0</v>
      </c>
      <c r="AT316" s="289">
        <f t="shared" si="40"/>
        <v>0</v>
      </c>
      <c r="AU316" s="289">
        <f t="shared" si="40"/>
        <v>0</v>
      </c>
      <c r="AV316" s="289">
        <f t="shared" si="40"/>
        <v>0</v>
      </c>
      <c r="AW316" s="289">
        <f t="shared" si="40"/>
        <v>0</v>
      </c>
      <c r="AX316" s="289">
        <f t="shared" si="40"/>
        <v>0</v>
      </c>
      <c r="AY316" s="289">
        <f t="shared" si="40"/>
        <v>0</v>
      </c>
      <c r="AZ316" s="289">
        <f t="shared" si="40"/>
        <v>0</v>
      </c>
      <c r="BA316" s="289">
        <f t="shared" si="40"/>
        <v>0</v>
      </c>
      <c r="BB316" s="289">
        <f t="shared" si="40"/>
        <v>0</v>
      </c>
      <c r="BC316" s="289">
        <f t="shared" si="40"/>
        <v>0</v>
      </c>
      <c r="BD316" s="289">
        <f t="shared" si="40"/>
        <v>0</v>
      </c>
      <c r="BE316" s="289">
        <f t="shared" si="40"/>
        <v>0</v>
      </c>
      <c r="BF316" s="289">
        <f t="shared" si="40"/>
        <v>0</v>
      </c>
      <c r="BG316" s="289">
        <f t="shared" si="40"/>
        <v>0</v>
      </c>
      <c r="BH316" s="289">
        <f t="shared" si="40"/>
        <v>0</v>
      </c>
      <c r="BI316" s="289">
        <f t="shared" si="40"/>
        <v>0</v>
      </c>
      <c r="BJ316" s="289">
        <f t="shared" si="40"/>
        <v>0</v>
      </c>
      <c r="BK316" s="289">
        <f t="shared" si="40"/>
        <v>0</v>
      </c>
      <c r="BL316" s="289">
        <f t="shared" si="40"/>
        <v>0</v>
      </c>
      <c r="BM316" s="289">
        <f t="shared" si="40"/>
        <v>0</v>
      </c>
      <c r="BN316" s="289">
        <f t="shared" si="40"/>
        <v>0</v>
      </c>
      <c r="BO316" s="289">
        <f t="shared" si="40"/>
        <v>0</v>
      </c>
      <c r="BU316" s="289">
        <f t="shared" si="37"/>
        <v>0</v>
      </c>
      <c r="BV316" s="289">
        <f t="shared" si="37"/>
        <v>0</v>
      </c>
      <c r="BW316" s="289">
        <f t="shared" si="37"/>
        <v>0</v>
      </c>
      <c r="BX316" s="289">
        <f t="shared" si="37"/>
        <v>0</v>
      </c>
      <c r="BZ316" s="289">
        <f t="shared" si="38"/>
        <v>0</v>
      </c>
      <c r="CA316" s="289" t="e">
        <f>CA139-#REF!</f>
        <v>#REF!</v>
      </c>
    </row>
    <row r="317" spans="12:79" hidden="1" x14ac:dyDescent="0.35">
      <c r="L317" s="289">
        <f t="shared" si="41"/>
        <v>0</v>
      </c>
      <c r="M317" s="289">
        <f t="shared" si="41"/>
        <v>0</v>
      </c>
      <c r="N317" s="289">
        <f t="shared" si="41"/>
        <v>0</v>
      </c>
      <c r="O317" s="289">
        <f t="shared" si="41"/>
        <v>0</v>
      </c>
      <c r="P317" s="289">
        <f t="shared" si="41"/>
        <v>0</v>
      </c>
      <c r="Q317" s="289">
        <f t="shared" si="41"/>
        <v>0</v>
      </c>
      <c r="R317" s="289">
        <f t="shared" si="41"/>
        <v>0</v>
      </c>
      <c r="S317" s="289">
        <f t="shared" si="41"/>
        <v>0</v>
      </c>
      <c r="T317" s="289">
        <f t="shared" si="41"/>
        <v>0</v>
      </c>
      <c r="U317" s="289">
        <f t="shared" si="41"/>
        <v>0</v>
      </c>
      <c r="V317" s="289">
        <f t="shared" si="41"/>
        <v>0</v>
      </c>
      <c r="W317" s="289">
        <f t="shared" si="41"/>
        <v>0</v>
      </c>
      <c r="X317" s="289">
        <f t="shared" si="41"/>
        <v>0</v>
      </c>
      <c r="Y317" s="289">
        <f t="shared" si="41"/>
        <v>0</v>
      </c>
      <c r="Z317" s="289">
        <f t="shared" si="41"/>
        <v>0</v>
      </c>
      <c r="AA317" s="289">
        <f t="shared" si="41"/>
        <v>0</v>
      </c>
      <c r="AB317" s="289">
        <f t="shared" si="41"/>
        <v>0</v>
      </c>
      <c r="AC317" s="289">
        <f t="shared" si="41"/>
        <v>0</v>
      </c>
      <c r="AD317" s="289">
        <f t="shared" si="41"/>
        <v>0</v>
      </c>
      <c r="AE317" s="289">
        <f t="shared" si="41"/>
        <v>0</v>
      </c>
      <c r="AF317" s="289">
        <f t="shared" si="41"/>
        <v>0</v>
      </c>
      <c r="AG317" s="289">
        <f t="shared" si="41"/>
        <v>0</v>
      </c>
      <c r="AH317" s="289">
        <f t="shared" si="41"/>
        <v>0</v>
      </c>
      <c r="AI317" s="289">
        <f t="shared" si="41"/>
        <v>0</v>
      </c>
      <c r="AJ317" s="289">
        <f t="shared" si="41"/>
        <v>0</v>
      </c>
      <c r="AK317" s="289">
        <f t="shared" si="41"/>
        <v>0</v>
      </c>
      <c r="AL317" s="289">
        <f t="shared" si="41"/>
        <v>0</v>
      </c>
      <c r="AM317" s="289">
        <f t="shared" si="41"/>
        <v>0</v>
      </c>
      <c r="AN317" s="289">
        <f t="shared" si="41"/>
        <v>0</v>
      </c>
      <c r="AO317" s="289">
        <f t="shared" si="41"/>
        <v>0</v>
      </c>
      <c r="AP317" s="289">
        <f t="shared" si="41"/>
        <v>0</v>
      </c>
      <c r="AQ317" s="289">
        <f t="shared" si="40"/>
        <v>0</v>
      </c>
      <c r="AR317" s="289">
        <f t="shared" si="40"/>
        <v>0</v>
      </c>
      <c r="AS317" s="289">
        <f t="shared" si="40"/>
        <v>0</v>
      </c>
      <c r="AT317" s="289">
        <f t="shared" si="40"/>
        <v>0</v>
      </c>
      <c r="AU317" s="289">
        <f t="shared" si="40"/>
        <v>0</v>
      </c>
      <c r="AV317" s="289">
        <f t="shared" si="40"/>
        <v>0</v>
      </c>
      <c r="AW317" s="289">
        <f t="shared" si="40"/>
        <v>0</v>
      </c>
      <c r="AX317" s="289">
        <f t="shared" si="40"/>
        <v>0</v>
      </c>
      <c r="AY317" s="289">
        <f t="shared" si="40"/>
        <v>0</v>
      </c>
      <c r="AZ317" s="289">
        <f t="shared" si="40"/>
        <v>0</v>
      </c>
      <c r="BA317" s="289">
        <f t="shared" si="40"/>
        <v>0</v>
      </c>
      <c r="BB317" s="289">
        <f t="shared" si="40"/>
        <v>0</v>
      </c>
      <c r="BC317" s="289">
        <f t="shared" si="40"/>
        <v>0</v>
      </c>
      <c r="BD317" s="289">
        <f t="shared" si="40"/>
        <v>0</v>
      </c>
      <c r="BE317" s="289">
        <f t="shared" si="40"/>
        <v>0</v>
      </c>
      <c r="BF317" s="289">
        <f t="shared" si="40"/>
        <v>0</v>
      </c>
      <c r="BG317" s="289">
        <f t="shared" si="40"/>
        <v>0</v>
      </c>
      <c r="BH317" s="289">
        <f t="shared" si="40"/>
        <v>0</v>
      </c>
      <c r="BI317" s="289">
        <f t="shared" si="40"/>
        <v>0</v>
      </c>
      <c r="BJ317" s="289">
        <f t="shared" si="40"/>
        <v>0</v>
      </c>
      <c r="BK317" s="289">
        <f t="shared" si="40"/>
        <v>0</v>
      </c>
      <c r="BL317" s="289">
        <f t="shared" si="40"/>
        <v>0</v>
      </c>
      <c r="BM317" s="289">
        <f t="shared" si="40"/>
        <v>0</v>
      </c>
      <c r="BN317" s="289">
        <f t="shared" si="40"/>
        <v>0</v>
      </c>
      <c r="BO317" s="289">
        <f t="shared" si="40"/>
        <v>0</v>
      </c>
      <c r="BU317" s="289">
        <f t="shared" si="37"/>
        <v>0</v>
      </c>
      <c r="BV317" s="289">
        <f t="shared" si="37"/>
        <v>0</v>
      </c>
      <c r="BW317" s="289">
        <f t="shared" si="37"/>
        <v>0</v>
      </c>
      <c r="BX317" s="289">
        <f t="shared" si="37"/>
        <v>0</v>
      </c>
      <c r="BZ317" s="289">
        <f t="shared" si="38"/>
        <v>0</v>
      </c>
      <c r="CA317" s="289" t="e">
        <f>CA140-#REF!</f>
        <v>#REF!</v>
      </c>
    </row>
    <row r="318" spans="12:79" hidden="1" x14ac:dyDescent="0.35">
      <c r="L318" s="289">
        <f t="shared" si="41"/>
        <v>0</v>
      </c>
      <c r="M318" s="289">
        <f t="shared" si="41"/>
        <v>0</v>
      </c>
      <c r="N318" s="289">
        <f t="shared" si="41"/>
        <v>0</v>
      </c>
      <c r="O318" s="289">
        <f t="shared" si="41"/>
        <v>0</v>
      </c>
      <c r="P318" s="289">
        <f t="shared" si="41"/>
        <v>0</v>
      </c>
      <c r="Q318" s="289">
        <f t="shared" si="41"/>
        <v>0</v>
      </c>
      <c r="R318" s="289">
        <f t="shared" si="41"/>
        <v>0</v>
      </c>
      <c r="S318" s="289">
        <f t="shared" si="41"/>
        <v>0</v>
      </c>
      <c r="T318" s="289">
        <f t="shared" si="41"/>
        <v>0</v>
      </c>
      <c r="U318" s="289">
        <f t="shared" si="41"/>
        <v>0</v>
      </c>
      <c r="V318" s="289">
        <f t="shared" si="41"/>
        <v>0</v>
      </c>
      <c r="W318" s="289">
        <f t="shared" si="41"/>
        <v>0</v>
      </c>
      <c r="X318" s="289">
        <f t="shared" si="41"/>
        <v>0</v>
      </c>
      <c r="Y318" s="289">
        <f t="shared" si="41"/>
        <v>0</v>
      </c>
      <c r="Z318" s="289">
        <f t="shared" si="41"/>
        <v>0</v>
      </c>
      <c r="AA318" s="289">
        <f t="shared" si="41"/>
        <v>0</v>
      </c>
      <c r="AB318" s="289">
        <f t="shared" si="41"/>
        <v>0</v>
      </c>
      <c r="AC318" s="289">
        <f t="shared" si="41"/>
        <v>0</v>
      </c>
      <c r="AD318" s="289">
        <f t="shared" si="41"/>
        <v>0</v>
      </c>
      <c r="AE318" s="289">
        <f t="shared" si="41"/>
        <v>0</v>
      </c>
      <c r="AF318" s="289">
        <f t="shared" si="41"/>
        <v>0</v>
      </c>
      <c r="AG318" s="289">
        <f t="shared" si="41"/>
        <v>0</v>
      </c>
      <c r="AH318" s="289">
        <f t="shared" si="41"/>
        <v>0</v>
      </c>
      <c r="AI318" s="289">
        <f t="shared" si="41"/>
        <v>0</v>
      </c>
      <c r="AJ318" s="289">
        <f t="shared" si="41"/>
        <v>0</v>
      </c>
      <c r="AK318" s="289">
        <f t="shared" si="41"/>
        <v>0</v>
      </c>
      <c r="AL318" s="289">
        <f t="shared" si="41"/>
        <v>0</v>
      </c>
      <c r="AM318" s="289">
        <f t="shared" si="41"/>
        <v>0</v>
      </c>
      <c r="AN318" s="289">
        <f t="shared" si="41"/>
        <v>0</v>
      </c>
      <c r="AO318" s="289">
        <f t="shared" si="41"/>
        <v>0</v>
      </c>
      <c r="AP318" s="289">
        <f t="shared" si="41"/>
        <v>0</v>
      </c>
      <c r="AQ318" s="289">
        <f t="shared" si="40"/>
        <v>0</v>
      </c>
      <c r="AR318" s="289">
        <f t="shared" si="40"/>
        <v>0</v>
      </c>
      <c r="AS318" s="289">
        <f t="shared" si="40"/>
        <v>0</v>
      </c>
      <c r="AT318" s="289">
        <f t="shared" si="40"/>
        <v>0</v>
      </c>
      <c r="AU318" s="289">
        <f t="shared" si="40"/>
        <v>0</v>
      </c>
      <c r="AV318" s="289">
        <f t="shared" si="40"/>
        <v>0</v>
      </c>
      <c r="AW318" s="289">
        <f t="shared" si="40"/>
        <v>0</v>
      </c>
      <c r="AX318" s="289">
        <f t="shared" si="40"/>
        <v>0</v>
      </c>
      <c r="AY318" s="289">
        <f t="shared" si="40"/>
        <v>0</v>
      </c>
      <c r="AZ318" s="289">
        <f t="shared" si="40"/>
        <v>0</v>
      </c>
      <c r="BA318" s="289">
        <f t="shared" si="40"/>
        <v>0</v>
      </c>
      <c r="BB318" s="289">
        <f t="shared" si="40"/>
        <v>0</v>
      </c>
      <c r="BC318" s="289">
        <f t="shared" si="40"/>
        <v>0</v>
      </c>
      <c r="BD318" s="289">
        <f t="shared" si="40"/>
        <v>0</v>
      </c>
      <c r="BE318" s="289">
        <f t="shared" si="40"/>
        <v>0</v>
      </c>
      <c r="BF318" s="289">
        <f t="shared" si="40"/>
        <v>0</v>
      </c>
      <c r="BG318" s="289">
        <f t="shared" si="40"/>
        <v>0</v>
      </c>
      <c r="BH318" s="289">
        <f t="shared" si="40"/>
        <v>0</v>
      </c>
      <c r="BI318" s="289">
        <f t="shared" si="40"/>
        <v>0</v>
      </c>
      <c r="BJ318" s="289">
        <f t="shared" si="40"/>
        <v>0</v>
      </c>
      <c r="BK318" s="289">
        <f t="shared" si="40"/>
        <v>0</v>
      </c>
      <c r="BL318" s="289">
        <f t="shared" si="40"/>
        <v>0</v>
      </c>
      <c r="BM318" s="289">
        <f t="shared" si="40"/>
        <v>0</v>
      </c>
      <c r="BN318" s="289">
        <f t="shared" si="40"/>
        <v>0</v>
      </c>
      <c r="BO318" s="289">
        <f t="shared" si="40"/>
        <v>0</v>
      </c>
      <c r="BU318" s="289">
        <f t="shared" si="37"/>
        <v>0</v>
      </c>
      <c r="BV318" s="289">
        <f t="shared" si="37"/>
        <v>0</v>
      </c>
      <c r="BW318" s="289">
        <f t="shared" si="37"/>
        <v>0</v>
      </c>
      <c r="BX318" s="289">
        <f t="shared" si="37"/>
        <v>0</v>
      </c>
      <c r="BZ318" s="289">
        <f t="shared" si="38"/>
        <v>0</v>
      </c>
      <c r="CA318" s="289" t="e">
        <f>CA141-#REF!</f>
        <v>#REF!</v>
      </c>
    </row>
    <row r="319" spans="12:79" hidden="1" x14ac:dyDescent="0.35">
      <c r="L319" s="289">
        <f t="shared" si="41"/>
        <v>0</v>
      </c>
      <c r="M319" s="289">
        <f t="shared" si="41"/>
        <v>0</v>
      </c>
      <c r="N319" s="289">
        <f t="shared" si="41"/>
        <v>0</v>
      </c>
      <c r="O319" s="289">
        <f t="shared" si="41"/>
        <v>0</v>
      </c>
      <c r="P319" s="289">
        <f t="shared" si="41"/>
        <v>0</v>
      </c>
      <c r="Q319" s="289">
        <f t="shared" si="41"/>
        <v>0</v>
      </c>
      <c r="R319" s="289">
        <f t="shared" si="41"/>
        <v>0</v>
      </c>
      <c r="S319" s="289">
        <f t="shared" si="41"/>
        <v>0</v>
      </c>
      <c r="T319" s="289">
        <f t="shared" si="41"/>
        <v>0</v>
      </c>
      <c r="U319" s="289">
        <f t="shared" si="41"/>
        <v>0</v>
      </c>
      <c r="V319" s="289">
        <f t="shared" si="41"/>
        <v>0</v>
      </c>
      <c r="W319" s="289">
        <f t="shared" si="41"/>
        <v>0</v>
      </c>
      <c r="X319" s="289">
        <f t="shared" si="41"/>
        <v>0</v>
      </c>
      <c r="Y319" s="289">
        <f t="shared" si="41"/>
        <v>0</v>
      </c>
      <c r="Z319" s="289">
        <f t="shared" si="41"/>
        <v>0</v>
      </c>
      <c r="AA319" s="289">
        <f t="shared" si="41"/>
        <v>0</v>
      </c>
      <c r="AB319" s="289">
        <f t="shared" si="41"/>
        <v>0</v>
      </c>
      <c r="AC319" s="289">
        <f t="shared" si="41"/>
        <v>0</v>
      </c>
      <c r="AD319" s="289">
        <f t="shared" si="41"/>
        <v>0</v>
      </c>
      <c r="AE319" s="289">
        <f t="shared" si="41"/>
        <v>0</v>
      </c>
      <c r="AF319" s="289">
        <f t="shared" si="41"/>
        <v>0</v>
      </c>
      <c r="AG319" s="289">
        <f t="shared" si="41"/>
        <v>0</v>
      </c>
      <c r="AH319" s="289">
        <f t="shared" si="41"/>
        <v>0</v>
      </c>
      <c r="AI319" s="289">
        <f t="shared" si="41"/>
        <v>0</v>
      </c>
      <c r="AJ319" s="289">
        <f t="shared" si="41"/>
        <v>0</v>
      </c>
      <c r="AK319" s="289">
        <f t="shared" si="41"/>
        <v>0</v>
      </c>
      <c r="AL319" s="289">
        <f t="shared" si="41"/>
        <v>0</v>
      </c>
      <c r="AM319" s="289">
        <f t="shared" si="41"/>
        <v>0</v>
      </c>
      <c r="AN319" s="289">
        <f t="shared" si="41"/>
        <v>0</v>
      </c>
      <c r="AO319" s="289">
        <f t="shared" si="41"/>
        <v>0</v>
      </c>
      <c r="AP319" s="289">
        <f t="shared" si="41"/>
        <v>0</v>
      </c>
      <c r="AQ319" s="289">
        <f t="shared" si="40"/>
        <v>0</v>
      </c>
      <c r="AR319" s="289">
        <f t="shared" si="40"/>
        <v>0</v>
      </c>
      <c r="AS319" s="289">
        <f t="shared" si="40"/>
        <v>0</v>
      </c>
      <c r="AT319" s="289">
        <f t="shared" si="40"/>
        <v>0</v>
      </c>
      <c r="AU319" s="289">
        <f t="shared" si="40"/>
        <v>0</v>
      </c>
      <c r="AV319" s="289">
        <f t="shared" si="40"/>
        <v>0</v>
      </c>
      <c r="AW319" s="289">
        <f t="shared" si="40"/>
        <v>0</v>
      </c>
      <c r="AX319" s="289">
        <f t="shared" si="40"/>
        <v>0</v>
      </c>
      <c r="AY319" s="289">
        <f t="shared" si="40"/>
        <v>0</v>
      </c>
      <c r="AZ319" s="289">
        <f t="shared" si="40"/>
        <v>0</v>
      </c>
      <c r="BA319" s="289">
        <f t="shared" si="40"/>
        <v>0</v>
      </c>
      <c r="BB319" s="289">
        <f t="shared" si="40"/>
        <v>0</v>
      </c>
      <c r="BC319" s="289">
        <f t="shared" si="40"/>
        <v>0</v>
      </c>
      <c r="BD319" s="289">
        <f t="shared" si="40"/>
        <v>0</v>
      </c>
      <c r="BE319" s="289">
        <f t="shared" si="40"/>
        <v>0</v>
      </c>
      <c r="BF319" s="289">
        <f t="shared" si="40"/>
        <v>0</v>
      </c>
      <c r="BG319" s="289">
        <f t="shared" si="40"/>
        <v>0</v>
      </c>
      <c r="BH319" s="289">
        <f t="shared" si="40"/>
        <v>0</v>
      </c>
      <c r="BI319" s="289">
        <f t="shared" si="40"/>
        <v>0</v>
      </c>
      <c r="BJ319" s="289">
        <f t="shared" si="40"/>
        <v>0</v>
      </c>
      <c r="BK319" s="289">
        <f t="shared" si="40"/>
        <v>0</v>
      </c>
      <c r="BL319" s="289">
        <f t="shared" si="40"/>
        <v>0</v>
      </c>
      <c r="BM319" s="289">
        <f t="shared" si="40"/>
        <v>0</v>
      </c>
      <c r="BN319" s="289">
        <f t="shared" si="40"/>
        <v>0</v>
      </c>
      <c r="BO319" s="289">
        <f t="shared" si="40"/>
        <v>0</v>
      </c>
      <c r="BU319" s="289">
        <f t="shared" ref="BU319:BX334" si="42">BU142-EM142</f>
        <v>0</v>
      </c>
      <c r="BV319" s="289">
        <f t="shared" si="42"/>
        <v>0</v>
      </c>
      <c r="BW319" s="289">
        <f t="shared" si="42"/>
        <v>0</v>
      </c>
      <c r="BX319" s="289">
        <f t="shared" si="42"/>
        <v>0</v>
      </c>
      <c r="BZ319" s="289">
        <f t="shared" si="38"/>
        <v>0</v>
      </c>
      <c r="CA319" s="289" t="e">
        <f>CA142-#REF!</f>
        <v>#REF!</v>
      </c>
    </row>
    <row r="320" spans="12:79" hidden="1" x14ac:dyDescent="0.35">
      <c r="L320" s="289">
        <f t="shared" si="41"/>
        <v>0</v>
      </c>
      <c r="M320" s="289">
        <f t="shared" si="41"/>
        <v>0</v>
      </c>
      <c r="N320" s="289">
        <f t="shared" si="41"/>
        <v>0</v>
      </c>
      <c r="O320" s="289">
        <f t="shared" si="41"/>
        <v>0</v>
      </c>
      <c r="P320" s="289">
        <f t="shared" si="41"/>
        <v>0</v>
      </c>
      <c r="Q320" s="289">
        <f t="shared" si="41"/>
        <v>0</v>
      </c>
      <c r="R320" s="289">
        <f t="shared" si="41"/>
        <v>0</v>
      </c>
      <c r="S320" s="289">
        <f t="shared" si="41"/>
        <v>0</v>
      </c>
      <c r="T320" s="289">
        <f t="shared" si="41"/>
        <v>0</v>
      </c>
      <c r="U320" s="289">
        <f t="shared" si="41"/>
        <v>0</v>
      </c>
      <c r="V320" s="289">
        <f t="shared" si="41"/>
        <v>0</v>
      </c>
      <c r="W320" s="289">
        <f t="shared" si="41"/>
        <v>0</v>
      </c>
      <c r="X320" s="289">
        <f t="shared" si="41"/>
        <v>0</v>
      </c>
      <c r="Y320" s="289">
        <f t="shared" si="41"/>
        <v>0</v>
      </c>
      <c r="Z320" s="289">
        <f t="shared" si="41"/>
        <v>0</v>
      </c>
      <c r="AA320" s="289">
        <f t="shared" si="41"/>
        <v>0</v>
      </c>
      <c r="AB320" s="289">
        <f t="shared" si="41"/>
        <v>0</v>
      </c>
      <c r="AC320" s="289">
        <f t="shared" si="41"/>
        <v>0</v>
      </c>
      <c r="AD320" s="289">
        <f t="shared" si="41"/>
        <v>0</v>
      </c>
      <c r="AE320" s="289">
        <f t="shared" si="41"/>
        <v>0</v>
      </c>
      <c r="AF320" s="289">
        <f t="shared" si="41"/>
        <v>0</v>
      </c>
      <c r="AG320" s="289">
        <f t="shared" si="41"/>
        <v>0</v>
      </c>
      <c r="AH320" s="289">
        <f t="shared" si="41"/>
        <v>0</v>
      </c>
      <c r="AI320" s="289">
        <f t="shared" si="41"/>
        <v>0</v>
      </c>
      <c r="AJ320" s="289">
        <f t="shared" si="41"/>
        <v>0</v>
      </c>
      <c r="AK320" s="289">
        <f t="shared" si="41"/>
        <v>0</v>
      </c>
      <c r="AL320" s="289">
        <f t="shared" si="41"/>
        <v>0</v>
      </c>
      <c r="AM320" s="289">
        <f t="shared" si="41"/>
        <v>0</v>
      </c>
      <c r="AN320" s="289">
        <f t="shared" si="41"/>
        <v>0</v>
      </c>
      <c r="AO320" s="289">
        <f t="shared" si="41"/>
        <v>0</v>
      </c>
      <c r="AP320" s="289">
        <f t="shared" si="41"/>
        <v>0</v>
      </c>
      <c r="AQ320" s="289">
        <f t="shared" si="40"/>
        <v>0</v>
      </c>
      <c r="AR320" s="289">
        <f t="shared" si="40"/>
        <v>0</v>
      </c>
      <c r="AS320" s="289">
        <f t="shared" si="40"/>
        <v>0</v>
      </c>
      <c r="AT320" s="289">
        <f t="shared" si="40"/>
        <v>0</v>
      </c>
      <c r="AU320" s="289">
        <f t="shared" si="40"/>
        <v>0</v>
      </c>
      <c r="AV320" s="289">
        <f t="shared" si="40"/>
        <v>0</v>
      </c>
      <c r="AW320" s="289">
        <f t="shared" si="40"/>
        <v>0</v>
      </c>
      <c r="AX320" s="289">
        <f t="shared" si="40"/>
        <v>0</v>
      </c>
      <c r="AY320" s="289">
        <f t="shared" si="40"/>
        <v>0</v>
      </c>
      <c r="AZ320" s="289">
        <f t="shared" si="40"/>
        <v>0</v>
      </c>
      <c r="BA320" s="289">
        <f t="shared" si="40"/>
        <v>0</v>
      </c>
      <c r="BB320" s="289">
        <f t="shared" si="40"/>
        <v>0</v>
      </c>
      <c r="BC320" s="289">
        <f t="shared" si="40"/>
        <v>0</v>
      </c>
      <c r="BD320" s="289">
        <f t="shared" si="40"/>
        <v>0</v>
      </c>
      <c r="BE320" s="289">
        <f t="shared" si="40"/>
        <v>0</v>
      </c>
      <c r="BF320" s="289">
        <f t="shared" si="40"/>
        <v>0</v>
      </c>
      <c r="BG320" s="289">
        <f t="shared" si="40"/>
        <v>0</v>
      </c>
      <c r="BH320" s="289">
        <f t="shared" si="40"/>
        <v>0</v>
      </c>
      <c r="BI320" s="289">
        <f t="shared" si="40"/>
        <v>0</v>
      </c>
      <c r="BJ320" s="289">
        <f t="shared" si="40"/>
        <v>0</v>
      </c>
      <c r="BK320" s="289">
        <f t="shared" si="40"/>
        <v>0</v>
      </c>
      <c r="BL320" s="289">
        <f t="shared" si="40"/>
        <v>0</v>
      </c>
      <c r="BM320" s="289">
        <f t="shared" si="40"/>
        <v>0</v>
      </c>
      <c r="BN320" s="289">
        <f t="shared" si="40"/>
        <v>0</v>
      </c>
      <c r="BO320" s="289">
        <f t="shared" si="40"/>
        <v>0</v>
      </c>
      <c r="BU320" s="289">
        <f t="shared" si="42"/>
        <v>0</v>
      </c>
      <c r="BV320" s="289">
        <f t="shared" si="42"/>
        <v>0</v>
      </c>
      <c r="BW320" s="289">
        <f t="shared" si="42"/>
        <v>0</v>
      </c>
      <c r="BX320" s="289">
        <f t="shared" si="42"/>
        <v>0</v>
      </c>
      <c r="BZ320" s="289">
        <f t="shared" si="38"/>
        <v>0</v>
      </c>
      <c r="CA320" s="289" t="e">
        <f>CA143-#REF!</f>
        <v>#REF!</v>
      </c>
    </row>
    <row r="321" spans="12:79" hidden="1" x14ac:dyDescent="0.35">
      <c r="L321" s="289">
        <f t="shared" si="41"/>
        <v>0</v>
      </c>
      <c r="M321" s="289">
        <f t="shared" si="41"/>
        <v>0</v>
      </c>
      <c r="N321" s="289">
        <f t="shared" si="41"/>
        <v>0</v>
      </c>
      <c r="O321" s="289">
        <f t="shared" si="41"/>
        <v>0</v>
      </c>
      <c r="P321" s="289">
        <f t="shared" si="41"/>
        <v>0</v>
      </c>
      <c r="Q321" s="289">
        <f t="shared" si="41"/>
        <v>0</v>
      </c>
      <c r="R321" s="289">
        <f t="shared" si="41"/>
        <v>0</v>
      </c>
      <c r="S321" s="289">
        <f t="shared" si="41"/>
        <v>0</v>
      </c>
      <c r="T321" s="289">
        <f t="shared" si="41"/>
        <v>0</v>
      </c>
      <c r="U321" s="289">
        <f t="shared" si="41"/>
        <v>0</v>
      </c>
      <c r="V321" s="289">
        <f t="shared" si="41"/>
        <v>0</v>
      </c>
      <c r="W321" s="289">
        <f t="shared" si="41"/>
        <v>0</v>
      </c>
      <c r="X321" s="289">
        <f t="shared" si="41"/>
        <v>0</v>
      </c>
      <c r="Y321" s="289">
        <f t="shared" si="41"/>
        <v>0</v>
      </c>
      <c r="Z321" s="289">
        <f t="shared" si="41"/>
        <v>0</v>
      </c>
      <c r="AA321" s="289">
        <f t="shared" si="41"/>
        <v>0</v>
      </c>
      <c r="AB321" s="289">
        <f t="shared" si="41"/>
        <v>0</v>
      </c>
      <c r="AC321" s="289">
        <f t="shared" si="41"/>
        <v>0</v>
      </c>
      <c r="AD321" s="289">
        <f t="shared" si="41"/>
        <v>0</v>
      </c>
      <c r="AE321" s="289">
        <f t="shared" si="41"/>
        <v>0</v>
      </c>
      <c r="AF321" s="289">
        <f t="shared" si="41"/>
        <v>0</v>
      </c>
      <c r="AG321" s="289">
        <f t="shared" si="41"/>
        <v>0</v>
      </c>
      <c r="AH321" s="289">
        <f t="shared" si="41"/>
        <v>0</v>
      </c>
      <c r="AI321" s="289">
        <f t="shared" si="41"/>
        <v>0</v>
      </c>
      <c r="AJ321" s="289">
        <f t="shared" si="41"/>
        <v>0</v>
      </c>
      <c r="AK321" s="289">
        <f t="shared" si="41"/>
        <v>0</v>
      </c>
      <c r="AL321" s="289">
        <f t="shared" si="41"/>
        <v>0</v>
      </c>
      <c r="AM321" s="289">
        <f t="shared" si="41"/>
        <v>0</v>
      </c>
      <c r="AN321" s="289">
        <f t="shared" si="41"/>
        <v>0</v>
      </c>
      <c r="AO321" s="289">
        <f t="shared" si="41"/>
        <v>0</v>
      </c>
      <c r="AP321" s="289">
        <f t="shared" si="41"/>
        <v>0</v>
      </c>
      <c r="AQ321" s="289">
        <f t="shared" si="40"/>
        <v>0</v>
      </c>
      <c r="AR321" s="289">
        <f t="shared" si="40"/>
        <v>0</v>
      </c>
      <c r="AS321" s="289">
        <f t="shared" si="40"/>
        <v>0</v>
      </c>
      <c r="AT321" s="289">
        <f t="shared" si="40"/>
        <v>0</v>
      </c>
      <c r="AU321" s="289">
        <f t="shared" si="40"/>
        <v>0</v>
      </c>
      <c r="AV321" s="289">
        <f t="shared" si="40"/>
        <v>0</v>
      </c>
      <c r="AW321" s="289">
        <f t="shared" si="40"/>
        <v>0</v>
      </c>
      <c r="AX321" s="289">
        <f t="shared" si="40"/>
        <v>0</v>
      </c>
      <c r="AY321" s="289">
        <f t="shared" si="40"/>
        <v>0</v>
      </c>
      <c r="AZ321" s="289">
        <f t="shared" si="40"/>
        <v>0</v>
      </c>
      <c r="BA321" s="289">
        <f t="shared" si="40"/>
        <v>0</v>
      </c>
      <c r="BB321" s="289">
        <f t="shared" si="40"/>
        <v>0</v>
      </c>
      <c r="BC321" s="289">
        <f t="shared" si="40"/>
        <v>0</v>
      </c>
      <c r="BD321" s="289">
        <f t="shared" si="40"/>
        <v>0</v>
      </c>
      <c r="BE321" s="289">
        <f t="shared" si="40"/>
        <v>0</v>
      </c>
      <c r="BF321" s="289">
        <f t="shared" si="40"/>
        <v>0</v>
      </c>
      <c r="BG321" s="289">
        <f t="shared" si="40"/>
        <v>0</v>
      </c>
      <c r="BH321" s="289">
        <f t="shared" si="40"/>
        <v>0</v>
      </c>
      <c r="BI321" s="289">
        <f t="shared" si="40"/>
        <v>0</v>
      </c>
      <c r="BJ321" s="289">
        <f t="shared" si="40"/>
        <v>0</v>
      </c>
      <c r="BK321" s="289">
        <f t="shared" si="40"/>
        <v>0</v>
      </c>
      <c r="BL321" s="289">
        <f t="shared" si="40"/>
        <v>0</v>
      </c>
      <c r="BM321" s="289">
        <f t="shared" si="40"/>
        <v>0</v>
      </c>
      <c r="BN321" s="289">
        <f t="shared" si="40"/>
        <v>0</v>
      </c>
      <c r="BO321" s="289">
        <f t="shared" si="40"/>
        <v>0</v>
      </c>
      <c r="BU321" s="289">
        <f t="shared" si="42"/>
        <v>0</v>
      </c>
      <c r="BV321" s="289">
        <f t="shared" si="42"/>
        <v>0</v>
      </c>
      <c r="BW321" s="289">
        <f t="shared" si="42"/>
        <v>0</v>
      </c>
      <c r="BX321" s="289">
        <f t="shared" si="42"/>
        <v>0</v>
      </c>
      <c r="BZ321" s="289">
        <f t="shared" si="38"/>
        <v>0</v>
      </c>
      <c r="CA321" s="289" t="e">
        <f>CA144-#REF!</f>
        <v>#REF!</v>
      </c>
    </row>
    <row r="322" spans="12:79" hidden="1" x14ac:dyDescent="0.35">
      <c r="L322" s="289">
        <f t="shared" si="41"/>
        <v>0</v>
      </c>
      <c r="M322" s="289">
        <f t="shared" si="41"/>
        <v>0</v>
      </c>
      <c r="N322" s="289">
        <f t="shared" si="41"/>
        <v>0</v>
      </c>
      <c r="O322" s="289">
        <f t="shared" si="41"/>
        <v>0</v>
      </c>
      <c r="P322" s="289">
        <f t="shared" si="41"/>
        <v>0</v>
      </c>
      <c r="Q322" s="289">
        <f t="shared" si="41"/>
        <v>0</v>
      </c>
      <c r="R322" s="289">
        <f t="shared" si="41"/>
        <v>0</v>
      </c>
      <c r="S322" s="289">
        <f t="shared" si="41"/>
        <v>0</v>
      </c>
      <c r="T322" s="289">
        <f t="shared" si="41"/>
        <v>0</v>
      </c>
      <c r="U322" s="289">
        <f t="shared" si="41"/>
        <v>0</v>
      </c>
      <c r="V322" s="289">
        <f t="shared" si="41"/>
        <v>0</v>
      </c>
      <c r="W322" s="289">
        <f t="shared" si="41"/>
        <v>0</v>
      </c>
      <c r="X322" s="289">
        <f t="shared" si="41"/>
        <v>0</v>
      </c>
      <c r="Y322" s="289">
        <f t="shared" si="41"/>
        <v>0</v>
      </c>
      <c r="Z322" s="289">
        <f t="shared" si="41"/>
        <v>0</v>
      </c>
      <c r="AA322" s="289">
        <f t="shared" si="41"/>
        <v>0</v>
      </c>
      <c r="AB322" s="289">
        <f t="shared" si="41"/>
        <v>0</v>
      </c>
      <c r="AC322" s="289">
        <f t="shared" si="41"/>
        <v>0</v>
      </c>
      <c r="AD322" s="289">
        <f t="shared" si="41"/>
        <v>0</v>
      </c>
      <c r="AE322" s="289">
        <f t="shared" si="41"/>
        <v>0</v>
      </c>
      <c r="AF322" s="289">
        <f t="shared" si="41"/>
        <v>0</v>
      </c>
      <c r="AG322" s="289">
        <f t="shared" si="41"/>
        <v>0</v>
      </c>
      <c r="AH322" s="289">
        <f t="shared" si="41"/>
        <v>0</v>
      </c>
      <c r="AI322" s="289">
        <f t="shared" si="41"/>
        <v>0</v>
      </c>
      <c r="AJ322" s="289">
        <f t="shared" si="41"/>
        <v>0</v>
      </c>
      <c r="AK322" s="289">
        <f t="shared" si="41"/>
        <v>0</v>
      </c>
      <c r="AL322" s="289">
        <f t="shared" si="41"/>
        <v>0</v>
      </c>
      <c r="AM322" s="289">
        <f t="shared" si="41"/>
        <v>0</v>
      </c>
      <c r="AN322" s="289">
        <f t="shared" si="41"/>
        <v>0</v>
      </c>
      <c r="AO322" s="289">
        <f t="shared" si="41"/>
        <v>0</v>
      </c>
      <c r="AP322" s="289">
        <f t="shared" si="41"/>
        <v>0</v>
      </c>
      <c r="AQ322" s="289">
        <f t="shared" si="40"/>
        <v>0</v>
      </c>
      <c r="AR322" s="289">
        <f t="shared" si="40"/>
        <v>0</v>
      </c>
      <c r="AS322" s="289">
        <f t="shared" si="40"/>
        <v>0</v>
      </c>
      <c r="AT322" s="289">
        <f t="shared" si="40"/>
        <v>0</v>
      </c>
      <c r="AU322" s="289">
        <f t="shared" si="40"/>
        <v>0</v>
      </c>
      <c r="AV322" s="289">
        <f t="shared" si="40"/>
        <v>0</v>
      </c>
      <c r="AW322" s="289">
        <f t="shared" si="40"/>
        <v>0</v>
      </c>
      <c r="AX322" s="289">
        <f t="shared" si="40"/>
        <v>0</v>
      </c>
      <c r="AY322" s="289">
        <f t="shared" si="40"/>
        <v>0</v>
      </c>
      <c r="AZ322" s="289">
        <f t="shared" si="40"/>
        <v>0</v>
      </c>
      <c r="BA322" s="289">
        <f t="shared" si="40"/>
        <v>0</v>
      </c>
      <c r="BB322" s="289">
        <f t="shared" si="40"/>
        <v>0</v>
      </c>
      <c r="BC322" s="289">
        <f t="shared" si="40"/>
        <v>0</v>
      </c>
      <c r="BD322" s="289">
        <f t="shared" si="40"/>
        <v>0</v>
      </c>
      <c r="BE322" s="289">
        <f t="shared" si="40"/>
        <v>0</v>
      </c>
      <c r="BF322" s="289">
        <f t="shared" si="40"/>
        <v>0</v>
      </c>
      <c r="BG322" s="289">
        <f t="shared" si="40"/>
        <v>0</v>
      </c>
      <c r="BH322" s="289">
        <f t="shared" si="40"/>
        <v>0</v>
      </c>
      <c r="BI322" s="289">
        <f t="shared" si="40"/>
        <v>0</v>
      </c>
      <c r="BJ322" s="289">
        <f t="shared" si="40"/>
        <v>0</v>
      </c>
      <c r="BK322" s="289">
        <f t="shared" si="40"/>
        <v>0</v>
      </c>
      <c r="BL322" s="289">
        <f t="shared" si="40"/>
        <v>0</v>
      </c>
      <c r="BM322" s="289">
        <f t="shared" si="40"/>
        <v>0</v>
      </c>
      <c r="BN322" s="289">
        <f t="shared" si="40"/>
        <v>0</v>
      </c>
      <c r="BO322" s="289">
        <f t="shared" si="40"/>
        <v>0</v>
      </c>
      <c r="BU322" s="289">
        <f t="shared" si="42"/>
        <v>0</v>
      </c>
      <c r="BV322" s="289">
        <f t="shared" si="42"/>
        <v>0</v>
      </c>
      <c r="BW322" s="289">
        <f t="shared" si="42"/>
        <v>0</v>
      </c>
      <c r="BX322" s="289">
        <f t="shared" si="42"/>
        <v>0</v>
      </c>
      <c r="BZ322" s="289">
        <f t="shared" si="38"/>
        <v>0</v>
      </c>
      <c r="CA322" s="289" t="e">
        <f>CA145-#REF!</f>
        <v>#REF!</v>
      </c>
    </row>
    <row r="323" spans="12:79" hidden="1" x14ac:dyDescent="0.35">
      <c r="L323" s="289">
        <f t="shared" si="41"/>
        <v>0</v>
      </c>
      <c r="M323" s="289">
        <f t="shared" si="41"/>
        <v>0</v>
      </c>
      <c r="N323" s="289">
        <f t="shared" si="41"/>
        <v>0</v>
      </c>
      <c r="O323" s="289">
        <f t="shared" si="41"/>
        <v>0</v>
      </c>
      <c r="P323" s="289">
        <f t="shared" si="41"/>
        <v>0</v>
      </c>
      <c r="Q323" s="289">
        <f t="shared" si="41"/>
        <v>0</v>
      </c>
      <c r="R323" s="289">
        <f t="shared" si="41"/>
        <v>0</v>
      </c>
      <c r="S323" s="289">
        <f t="shared" si="41"/>
        <v>0</v>
      </c>
      <c r="T323" s="289">
        <f t="shared" si="41"/>
        <v>0</v>
      </c>
      <c r="U323" s="289">
        <f t="shared" si="41"/>
        <v>0</v>
      </c>
      <c r="V323" s="289">
        <f t="shared" si="41"/>
        <v>0</v>
      </c>
      <c r="W323" s="289">
        <f t="shared" si="41"/>
        <v>0</v>
      </c>
      <c r="X323" s="289">
        <f t="shared" si="41"/>
        <v>0</v>
      </c>
      <c r="Y323" s="289">
        <f t="shared" si="41"/>
        <v>0</v>
      </c>
      <c r="Z323" s="289">
        <f t="shared" si="41"/>
        <v>0</v>
      </c>
      <c r="AA323" s="289">
        <f t="shared" si="41"/>
        <v>0</v>
      </c>
      <c r="AB323" s="289">
        <f t="shared" si="41"/>
        <v>0</v>
      </c>
      <c r="AC323" s="289">
        <f t="shared" si="41"/>
        <v>0</v>
      </c>
      <c r="AD323" s="289">
        <f t="shared" si="41"/>
        <v>0</v>
      </c>
      <c r="AE323" s="289">
        <f t="shared" si="41"/>
        <v>0</v>
      </c>
      <c r="AF323" s="289">
        <f t="shared" si="41"/>
        <v>0</v>
      </c>
      <c r="AG323" s="289">
        <f t="shared" si="41"/>
        <v>0</v>
      </c>
      <c r="AH323" s="289">
        <f t="shared" si="41"/>
        <v>0</v>
      </c>
      <c r="AI323" s="289">
        <f t="shared" si="41"/>
        <v>0</v>
      </c>
      <c r="AJ323" s="289">
        <f t="shared" si="41"/>
        <v>0</v>
      </c>
      <c r="AK323" s="289">
        <f t="shared" si="41"/>
        <v>0</v>
      </c>
      <c r="AL323" s="289">
        <f t="shared" si="41"/>
        <v>0</v>
      </c>
      <c r="AM323" s="289">
        <f t="shared" si="41"/>
        <v>0</v>
      </c>
      <c r="AN323" s="289">
        <f t="shared" si="41"/>
        <v>0</v>
      </c>
      <c r="AO323" s="289">
        <f t="shared" si="41"/>
        <v>0</v>
      </c>
      <c r="AP323" s="289">
        <f t="shared" si="41"/>
        <v>0</v>
      </c>
      <c r="AQ323" s="289">
        <f t="shared" si="40"/>
        <v>0</v>
      </c>
      <c r="AR323" s="289">
        <f t="shared" si="40"/>
        <v>0</v>
      </c>
      <c r="AS323" s="289">
        <f t="shared" si="40"/>
        <v>0</v>
      </c>
      <c r="AT323" s="289">
        <f t="shared" si="40"/>
        <v>0</v>
      </c>
      <c r="AU323" s="289">
        <f t="shared" si="40"/>
        <v>0</v>
      </c>
      <c r="AV323" s="289">
        <f t="shared" si="40"/>
        <v>0</v>
      </c>
      <c r="AW323" s="289">
        <f t="shared" si="40"/>
        <v>0</v>
      </c>
      <c r="AX323" s="289">
        <f t="shared" si="40"/>
        <v>0</v>
      </c>
      <c r="AY323" s="289">
        <f t="shared" si="40"/>
        <v>0</v>
      </c>
      <c r="AZ323" s="289">
        <f t="shared" si="40"/>
        <v>0</v>
      </c>
      <c r="BA323" s="289">
        <f t="shared" si="40"/>
        <v>0</v>
      </c>
      <c r="BB323" s="289">
        <f t="shared" si="40"/>
        <v>0</v>
      </c>
      <c r="BC323" s="289">
        <f t="shared" si="40"/>
        <v>0</v>
      </c>
      <c r="BD323" s="289">
        <f t="shared" si="40"/>
        <v>0</v>
      </c>
      <c r="BE323" s="289">
        <f t="shared" si="40"/>
        <v>0</v>
      </c>
      <c r="BF323" s="289">
        <f t="shared" si="40"/>
        <v>0</v>
      </c>
      <c r="BG323" s="289">
        <f t="shared" si="40"/>
        <v>0</v>
      </c>
      <c r="BH323" s="289">
        <f t="shared" si="40"/>
        <v>0</v>
      </c>
      <c r="BI323" s="289">
        <f t="shared" si="40"/>
        <v>0</v>
      </c>
      <c r="BJ323" s="289">
        <f t="shared" si="40"/>
        <v>0</v>
      </c>
      <c r="BK323" s="289">
        <f t="shared" si="40"/>
        <v>0</v>
      </c>
      <c r="BL323" s="289">
        <f t="shared" si="40"/>
        <v>0</v>
      </c>
      <c r="BM323" s="289">
        <f t="shared" si="40"/>
        <v>0</v>
      </c>
      <c r="BN323" s="289">
        <f t="shared" si="40"/>
        <v>0</v>
      </c>
      <c r="BO323" s="289">
        <f t="shared" si="40"/>
        <v>0</v>
      </c>
      <c r="BU323" s="289">
        <f t="shared" si="42"/>
        <v>0</v>
      </c>
      <c r="BV323" s="289">
        <f t="shared" si="42"/>
        <v>0</v>
      </c>
      <c r="BW323" s="289">
        <f t="shared" si="42"/>
        <v>0</v>
      </c>
      <c r="BX323" s="289">
        <f t="shared" si="42"/>
        <v>0</v>
      </c>
      <c r="BZ323" s="289">
        <f t="shared" si="38"/>
        <v>0</v>
      </c>
      <c r="CA323" s="289" t="e">
        <f>CA146-#REF!</f>
        <v>#REF!</v>
      </c>
    </row>
    <row r="324" spans="12:79" hidden="1" x14ac:dyDescent="0.35">
      <c r="L324" s="289">
        <f t="shared" si="41"/>
        <v>0</v>
      </c>
      <c r="M324" s="289">
        <f t="shared" si="41"/>
        <v>0</v>
      </c>
      <c r="N324" s="289">
        <f t="shared" si="41"/>
        <v>0</v>
      </c>
      <c r="O324" s="289">
        <f t="shared" si="41"/>
        <v>0</v>
      </c>
      <c r="P324" s="289">
        <f t="shared" si="41"/>
        <v>0</v>
      </c>
      <c r="Q324" s="289">
        <f t="shared" si="41"/>
        <v>0</v>
      </c>
      <c r="R324" s="289">
        <f t="shared" si="41"/>
        <v>0</v>
      </c>
      <c r="S324" s="289">
        <f t="shared" ref="S324:AP334" si="43">S139-CK139</f>
        <v>0</v>
      </c>
      <c r="T324" s="289">
        <f t="shared" si="43"/>
        <v>0</v>
      </c>
      <c r="U324" s="289">
        <f t="shared" si="43"/>
        <v>0</v>
      </c>
      <c r="V324" s="289">
        <f t="shared" si="43"/>
        <v>0</v>
      </c>
      <c r="W324" s="289">
        <f t="shared" si="43"/>
        <v>0</v>
      </c>
      <c r="X324" s="289">
        <f t="shared" si="43"/>
        <v>0</v>
      </c>
      <c r="Y324" s="289">
        <f t="shared" si="43"/>
        <v>0</v>
      </c>
      <c r="Z324" s="289">
        <f t="shared" si="43"/>
        <v>0</v>
      </c>
      <c r="AA324" s="289">
        <f t="shared" si="43"/>
        <v>0</v>
      </c>
      <c r="AB324" s="289">
        <f t="shared" si="43"/>
        <v>0</v>
      </c>
      <c r="AC324" s="289">
        <f t="shared" si="43"/>
        <v>0</v>
      </c>
      <c r="AD324" s="289">
        <f t="shared" si="43"/>
        <v>0</v>
      </c>
      <c r="AE324" s="289">
        <f t="shared" si="43"/>
        <v>0</v>
      </c>
      <c r="AF324" s="289">
        <f t="shared" si="43"/>
        <v>0</v>
      </c>
      <c r="AG324" s="289">
        <f t="shared" si="43"/>
        <v>0</v>
      </c>
      <c r="AH324" s="289">
        <f t="shared" si="43"/>
        <v>0</v>
      </c>
      <c r="AI324" s="289">
        <f t="shared" si="43"/>
        <v>0</v>
      </c>
      <c r="AJ324" s="289">
        <f t="shared" si="43"/>
        <v>0</v>
      </c>
      <c r="AK324" s="289">
        <f t="shared" si="43"/>
        <v>0</v>
      </c>
      <c r="AL324" s="289">
        <f t="shared" si="43"/>
        <v>0</v>
      </c>
      <c r="AM324" s="289">
        <f t="shared" si="43"/>
        <v>0</v>
      </c>
      <c r="AN324" s="289">
        <f t="shared" si="43"/>
        <v>0</v>
      </c>
      <c r="AO324" s="289">
        <f t="shared" si="43"/>
        <v>0</v>
      </c>
      <c r="AP324" s="289">
        <f t="shared" si="43"/>
        <v>0</v>
      </c>
      <c r="AQ324" s="289">
        <f t="shared" si="40"/>
        <v>0</v>
      </c>
      <c r="AR324" s="289">
        <f t="shared" si="40"/>
        <v>0</v>
      </c>
      <c r="AS324" s="289">
        <f t="shared" si="40"/>
        <v>0</v>
      </c>
      <c r="AT324" s="289">
        <f t="shared" si="40"/>
        <v>0</v>
      </c>
      <c r="AU324" s="289">
        <f t="shared" si="40"/>
        <v>0</v>
      </c>
      <c r="AV324" s="289">
        <f t="shared" si="40"/>
        <v>0</v>
      </c>
      <c r="AW324" s="289">
        <f t="shared" si="40"/>
        <v>0</v>
      </c>
      <c r="AX324" s="289">
        <f t="shared" si="40"/>
        <v>0</v>
      </c>
      <c r="AY324" s="289">
        <f t="shared" si="40"/>
        <v>0</v>
      </c>
      <c r="AZ324" s="289">
        <f t="shared" si="40"/>
        <v>0</v>
      </c>
      <c r="BA324" s="289">
        <f t="shared" si="40"/>
        <v>0</v>
      </c>
      <c r="BB324" s="289">
        <f t="shared" si="40"/>
        <v>0</v>
      </c>
      <c r="BC324" s="289">
        <f t="shared" si="40"/>
        <v>0</v>
      </c>
      <c r="BD324" s="289">
        <f t="shared" si="40"/>
        <v>0</v>
      </c>
      <c r="BE324" s="289">
        <f t="shared" si="40"/>
        <v>0</v>
      </c>
      <c r="BF324" s="289">
        <f t="shared" si="40"/>
        <v>0</v>
      </c>
      <c r="BG324" s="289">
        <f t="shared" si="40"/>
        <v>0</v>
      </c>
      <c r="BH324" s="289">
        <f t="shared" si="40"/>
        <v>0</v>
      </c>
      <c r="BI324" s="289">
        <f t="shared" si="40"/>
        <v>0</v>
      </c>
      <c r="BJ324" s="289">
        <f t="shared" si="40"/>
        <v>0</v>
      </c>
      <c r="BK324" s="289">
        <f t="shared" si="40"/>
        <v>0</v>
      </c>
      <c r="BL324" s="289">
        <f t="shared" si="40"/>
        <v>0</v>
      </c>
      <c r="BM324" s="289">
        <f t="shared" si="40"/>
        <v>0</v>
      </c>
      <c r="BN324" s="289">
        <f t="shared" si="40"/>
        <v>0</v>
      </c>
      <c r="BO324" s="289">
        <f t="shared" si="40"/>
        <v>0</v>
      </c>
      <c r="BU324" s="289">
        <f t="shared" si="42"/>
        <v>0</v>
      </c>
      <c r="BV324" s="289">
        <f t="shared" si="42"/>
        <v>0</v>
      </c>
      <c r="BW324" s="289">
        <f t="shared" si="42"/>
        <v>0</v>
      </c>
      <c r="BX324" s="289">
        <f t="shared" si="42"/>
        <v>0</v>
      </c>
      <c r="BZ324" s="289">
        <f t="shared" si="38"/>
        <v>0</v>
      </c>
      <c r="CA324" s="289" t="e">
        <f>CA147-#REF!</f>
        <v>#REF!</v>
      </c>
    </row>
    <row r="325" spans="12:79" hidden="1" x14ac:dyDescent="0.35">
      <c r="L325" s="289">
        <f t="shared" ref="L325:AA340" si="44">L140-CD140</f>
        <v>0</v>
      </c>
      <c r="M325" s="289">
        <f t="shared" si="44"/>
        <v>0</v>
      </c>
      <c r="N325" s="289">
        <f t="shared" si="44"/>
        <v>0</v>
      </c>
      <c r="O325" s="289">
        <f t="shared" si="44"/>
        <v>0</v>
      </c>
      <c r="P325" s="289">
        <f t="shared" si="44"/>
        <v>0</v>
      </c>
      <c r="Q325" s="289">
        <f t="shared" si="44"/>
        <v>0</v>
      </c>
      <c r="R325" s="289">
        <f t="shared" si="44"/>
        <v>0</v>
      </c>
      <c r="S325" s="289">
        <f t="shared" si="43"/>
        <v>0</v>
      </c>
      <c r="T325" s="289">
        <f t="shared" si="43"/>
        <v>0</v>
      </c>
      <c r="U325" s="289">
        <f t="shared" si="43"/>
        <v>0</v>
      </c>
      <c r="V325" s="289">
        <f t="shared" si="43"/>
        <v>0</v>
      </c>
      <c r="W325" s="289">
        <f t="shared" si="43"/>
        <v>0</v>
      </c>
      <c r="X325" s="289">
        <f t="shared" si="43"/>
        <v>0</v>
      </c>
      <c r="Y325" s="289">
        <f t="shared" si="43"/>
        <v>0</v>
      </c>
      <c r="Z325" s="289">
        <f t="shared" si="43"/>
        <v>0</v>
      </c>
      <c r="AA325" s="289">
        <f t="shared" si="43"/>
        <v>0</v>
      </c>
      <c r="AB325" s="289">
        <f t="shared" si="43"/>
        <v>0</v>
      </c>
      <c r="AC325" s="289">
        <f t="shared" si="43"/>
        <v>0</v>
      </c>
      <c r="AD325" s="289">
        <f t="shared" si="43"/>
        <v>0</v>
      </c>
      <c r="AE325" s="289">
        <f t="shared" si="43"/>
        <v>0</v>
      </c>
      <c r="AF325" s="289">
        <f t="shared" si="43"/>
        <v>0</v>
      </c>
      <c r="AG325" s="289">
        <f t="shared" si="43"/>
        <v>0</v>
      </c>
      <c r="AH325" s="289">
        <f t="shared" si="43"/>
        <v>0</v>
      </c>
      <c r="AI325" s="289">
        <f t="shared" si="43"/>
        <v>0</v>
      </c>
      <c r="AJ325" s="289">
        <f t="shared" si="43"/>
        <v>0</v>
      </c>
      <c r="AK325" s="289">
        <f t="shared" si="43"/>
        <v>0</v>
      </c>
      <c r="AL325" s="289">
        <f t="shared" si="43"/>
        <v>0</v>
      </c>
      <c r="AM325" s="289">
        <f t="shared" si="43"/>
        <v>0</v>
      </c>
      <c r="AN325" s="289">
        <f t="shared" si="43"/>
        <v>0</v>
      </c>
      <c r="AO325" s="289">
        <f t="shared" si="43"/>
        <v>0</v>
      </c>
      <c r="AP325" s="289">
        <f t="shared" si="43"/>
        <v>0</v>
      </c>
      <c r="AQ325" s="289">
        <f t="shared" si="40"/>
        <v>0</v>
      </c>
      <c r="AR325" s="289">
        <f t="shared" si="40"/>
        <v>0</v>
      </c>
      <c r="AS325" s="289">
        <f t="shared" si="40"/>
        <v>0</v>
      </c>
      <c r="AT325" s="289">
        <f t="shared" si="40"/>
        <v>0</v>
      </c>
      <c r="AU325" s="289">
        <f t="shared" si="40"/>
        <v>0</v>
      </c>
      <c r="AV325" s="289">
        <f t="shared" ref="AV325:BO337" si="45">AV140-DN140</f>
        <v>0</v>
      </c>
      <c r="AW325" s="289">
        <f t="shared" si="45"/>
        <v>0</v>
      </c>
      <c r="AX325" s="289">
        <f t="shared" si="45"/>
        <v>0</v>
      </c>
      <c r="AY325" s="289">
        <f t="shared" si="45"/>
        <v>0</v>
      </c>
      <c r="AZ325" s="289">
        <f t="shared" si="45"/>
        <v>0</v>
      </c>
      <c r="BA325" s="289">
        <f t="shared" si="45"/>
        <v>0</v>
      </c>
      <c r="BB325" s="289">
        <f t="shared" si="45"/>
        <v>0</v>
      </c>
      <c r="BC325" s="289">
        <f t="shared" si="45"/>
        <v>0</v>
      </c>
      <c r="BD325" s="289">
        <f t="shared" si="45"/>
        <v>0</v>
      </c>
      <c r="BE325" s="289">
        <f t="shared" si="45"/>
        <v>0</v>
      </c>
      <c r="BF325" s="289">
        <f t="shared" si="45"/>
        <v>0</v>
      </c>
      <c r="BG325" s="289">
        <f t="shared" si="45"/>
        <v>0</v>
      </c>
      <c r="BH325" s="289">
        <f t="shared" si="45"/>
        <v>0</v>
      </c>
      <c r="BI325" s="289">
        <f t="shared" si="45"/>
        <v>0</v>
      </c>
      <c r="BJ325" s="289">
        <f t="shared" si="45"/>
        <v>0</v>
      </c>
      <c r="BK325" s="289">
        <f t="shared" si="45"/>
        <v>0</v>
      </c>
      <c r="BL325" s="289">
        <f t="shared" si="45"/>
        <v>0</v>
      </c>
      <c r="BM325" s="289">
        <f t="shared" si="45"/>
        <v>0</v>
      </c>
      <c r="BN325" s="289">
        <f t="shared" si="45"/>
        <v>0</v>
      </c>
      <c r="BO325" s="289">
        <f t="shared" si="45"/>
        <v>0</v>
      </c>
      <c r="BU325" s="289">
        <f t="shared" si="42"/>
        <v>0</v>
      </c>
      <c r="BV325" s="289">
        <f t="shared" si="42"/>
        <v>0</v>
      </c>
      <c r="BW325" s="289">
        <f t="shared" si="42"/>
        <v>0</v>
      </c>
      <c r="BX325" s="289">
        <f t="shared" si="42"/>
        <v>0</v>
      </c>
      <c r="BZ325" s="289">
        <f t="shared" si="38"/>
        <v>0</v>
      </c>
      <c r="CA325" s="289" t="e">
        <f>CA148-#REF!</f>
        <v>#REF!</v>
      </c>
    </row>
    <row r="326" spans="12:79" hidden="1" x14ac:dyDescent="0.35">
      <c r="L326" s="289">
        <f t="shared" si="44"/>
        <v>0</v>
      </c>
      <c r="M326" s="289">
        <f t="shared" si="44"/>
        <v>0</v>
      </c>
      <c r="N326" s="289">
        <f t="shared" si="44"/>
        <v>0</v>
      </c>
      <c r="O326" s="289">
        <f t="shared" si="44"/>
        <v>0</v>
      </c>
      <c r="P326" s="289">
        <f t="shared" si="44"/>
        <v>0</v>
      </c>
      <c r="Q326" s="289">
        <f t="shared" si="44"/>
        <v>0</v>
      </c>
      <c r="R326" s="289">
        <f t="shared" si="44"/>
        <v>0</v>
      </c>
      <c r="S326" s="289">
        <f t="shared" si="43"/>
        <v>0</v>
      </c>
      <c r="T326" s="289">
        <f t="shared" si="43"/>
        <v>0</v>
      </c>
      <c r="U326" s="289">
        <f t="shared" si="43"/>
        <v>0</v>
      </c>
      <c r="V326" s="289">
        <f t="shared" si="43"/>
        <v>0</v>
      </c>
      <c r="W326" s="289">
        <f t="shared" si="43"/>
        <v>0</v>
      </c>
      <c r="X326" s="289">
        <f t="shared" si="43"/>
        <v>0</v>
      </c>
      <c r="Y326" s="289">
        <f t="shared" si="43"/>
        <v>0</v>
      </c>
      <c r="Z326" s="289">
        <f t="shared" si="43"/>
        <v>0</v>
      </c>
      <c r="AA326" s="289">
        <f t="shared" si="43"/>
        <v>0</v>
      </c>
      <c r="AB326" s="289">
        <f t="shared" si="43"/>
        <v>0</v>
      </c>
      <c r="AC326" s="289">
        <f t="shared" si="43"/>
        <v>0</v>
      </c>
      <c r="AD326" s="289">
        <f t="shared" si="43"/>
        <v>0</v>
      </c>
      <c r="AE326" s="289">
        <f t="shared" si="43"/>
        <v>0</v>
      </c>
      <c r="AF326" s="289">
        <f t="shared" si="43"/>
        <v>0</v>
      </c>
      <c r="AG326" s="289">
        <f t="shared" si="43"/>
        <v>0</v>
      </c>
      <c r="AH326" s="289">
        <f t="shared" si="43"/>
        <v>0</v>
      </c>
      <c r="AI326" s="289">
        <f t="shared" si="43"/>
        <v>0</v>
      </c>
      <c r="AJ326" s="289">
        <f t="shared" si="43"/>
        <v>0</v>
      </c>
      <c r="AK326" s="289">
        <f t="shared" si="43"/>
        <v>0</v>
      </c>
      <c r="AL326" s="289">
        <f t="shared" si="43"/>
        <v>0</v>
      </c>
      <c r="AM326" s="289">
        <f t="shared" si="43"/>
        <v>0</v>
      </c>
      <c r="AN326" s="289">
        <f t="shared" si="43"/>
        <v>0</v>
      </c>
      <c r="AO326" s="289">
        <f t="shared" si="43"/>
        <v>0</v>
      </c>
      <c r="AP326" s="289">
        <f t="shared" si="43"/>
        <v>0</v>
      </c>
      <c r="AQ326" s="289">
        <f t="shared" ref="AQ326:BF341" si="46">AQ141-DI141</f>
        <v>0</v>
      </c>
      <c r="AR326" s="289">
        <f t="shared" si="46"/>
        <v>0</v>
      </c>
      <c r="AS326" s="289">
        <f t="shared" si="46"/>
        <v>0</v>
      </c>
      <c r="AT326" s="289">
        <f t="shared" si="46"/>
        <v>0</v>
      </c>
      <c r="AU326" s="289">
        <f t="shared" si="46"/>
        <v>0</v>
      </c>
      <c r="AV326" s="289">
        <f t="shared" si="45"/>
        <v>0</v>
      </c>
      <c r="AW326" s="289">
        <f t="shared" si="45"/>
        <v>0</v>
      </c>
      <c r="AX326" s="289">
        <f t="shared" si="45"/>
        <v>0</v>
      </c>
      <c r="AY326" s="289">
        <f t="shared" si="45"/>
        <v>0</v>
      </c>
      <c r="AZ326" s="289">
        <f t="shared" si="45"/>
        <v>0</v>
      </c>
      <c r="BA326" s="289">
        <f t="shared" si="45"/>
        <v>0</v>
      </c>
      <c r="BB326" s="289">
        <f t="shared" si="45"/>
        <v>0</v>
      </c>
      <c r="BC326" s="289">
        <f t="shared" si="45"/>
        <v>0</v>
      </c>
      <c r="BD326" s="289">
        <f t="shared" si="45"/>
        <v>0</v>
      </c>
      <c r="BE326" s="289">
        <f t="shared" si="45"/>
        <v>0</v>
      </c>
      <c r="BF326" s="289">
        <f t="shared" si="45"/>
        <v>0</v>
      </c>
      <c r="BG326" s="289">
        <f t="shared" si="45"/>
        <v>0</v>
      </c>
      <c r="BH326" s="289">
        <f t="shared" si="45"/>
        <v>0</v>
      </c>
      <c r="BI326" s="289">
        <f t="shared" si="45"/>
        <v>0</v>
      </c>
      <c r="BJ326" s="289">
        <f t="shared" si="45"/>
        <v>0</v>
      </c>
      <c r="BK326" s="289">
        <f t="shared" si="45"/>
        <v>0</v>
      </c>
      <c r="BL326" s="289">
        <f t="shared" si="45"/>
        <v>0</v>
      </c>
      <c r="BM326" s="289">
        <f t="shared" si="45"/>
        <v>0</v>
      </c>
      <c r="BN326" s="289">
        <f t="shared" si="45"/>
        <v>0</v>
      </c>
      <c r="BO326" s="289">
        <f t="shared" si="45"/>
        <v>0</v>
      </c>
      <c r="BU326" s="289">
        <f t="shared" si="42"/>
        <v>0</v>
      </c>
      <c r="BV326" s="289">
        <f t="shared" si="42"/>
        <v>0</v>
      </c>
      <c r="BW326" s="289">
        <f t="shared" si="42"/>
        <v>0</v>
      </c>
      <c r="BX326" s="289">
        <f t="shared" si="42"/>
        <v>0</v>
      </c>
      <c r="BZ326" s="289">
        <f t="shared" si="38"/>
        <v>0</v>
      </c>
      <c r="CA326" s="289" t="e">
        <f>CA149-#REF!</f>
        <v>#REF!</v>
      </c>
    </row>
    <row r="327" spans="12:79" hidden="1" x14ac:dyDescent="0.35">
      <c r="L327" s="289">
        <f t="shared" si="44"/>
        <v>0</v>
      </c>
      <c r="M327" s="289">
        <f t="shared" si="44"/>
        <v>0</v>
      </c>
      <c r="N327" s="289">
        <f t="shared" si="44"/>
        <v>0</v>
      </c>
      <c r="O327" s="289">
        <f t="shared" si="44"/>
        <v>0</v>
      </c>
      <c r="P327" s="289">
        <f t="shared" si="44"/>
        <v>0</v>
      </c>
      <c r="Q327" s="289">
        <f t="shared" si="44"/>
        <v>0</v>
      </c>
      <c r="R327" s="289">
        <f t="shared" si="44"/>
        <v>0</v>
      </c>
      <c r="S327" s="289">
        <f t="shared" si="43"/>
        <v>0</v>
      </c>
      <c r="T327" s="289">
        <f t="shared" si="43"/>
        <v>0</v>
      </c>
      <c r="U327" s="289">
        <f t="shared" si="43"/>
        <v>0</v>
      </c>
      <c r="V327" s="289">
        <f t="shared" si="43"/>
        <v>0</v>
      </c>
      <c r="W327" s="289">
        <f t="shared" si="43"/>
        <v>0</v>
      </c>
      <c r="X327" s="289">
        <f t="shared" si="43"/>
        <v>0</v>
      </c>
      <c r="Y327" s="289">
        <f t="shared" si="43"/>
        <v>0</v>
      </c>
      <c r="Z327" s="289">
        <f t="shared" si="43"/>
        <v>0</v>
      </c>
      <c r="AA327" s="289">
        <f t="shared" si="43"/>
        <v>0</v>
      </c>
      <c r="AB327" s="289">
        <f t="shared" si="43"/>
        <v>0</v>
      </c>
      <c r="AC327" s="289">
        <f t="shared" si="43"/>
        <v>0</v>
      </c>
      <c r="AD327" s="289">
        <f t="shared" si="43"/>
        <v>0</v>
      </c>
      <c r="AE327" s="289">
        <f t="shared" si="43"/>
        <v>0</v>
      </c>
      <c r="AF327" s="289">
        <f t="shared" si="43"/>
        <v>0</v>
      </c>
      <c r="AG327" s="289">
        <f t="shared" si="43"/>
        <v>0</v>
      </c>
      <c r="AH327" s="289">
        <f t="shared" si="43"/>
        <v>0</v>
      </c>
      <c r="AI327" s="289">
        <f t="shared" si="43"/>
        <v>0</v>
      </c>
      <c r="AJ327" s="289">
        <f t="shared" si="43"/>
        <v>0</v>
      </c>
      <c r="AK327" s="289">
        <f t="shared" si="43"/>
        <v>0</v>
      </c>
      <c r="AL327" s="289">
        <f t="shared" si="43"/>
        <v>0</v>
      </c>
      <c r="AM327" s="289">
        <f t="shared" si="43"/>
        <v>0</v>
      </c>
      <c r="AN327" s="289">
        <f t="shared" si="43"/>
        <v>0</v>
      </c>
      <c r="AO327" s="289">
        <f t="shared" si="43"/>
        <v>0</v>
      </c>
      <c r="AP327" s="289">
        <f t="shared" si="43"/>
        <v>0</v>
      </c>
      <c r="AQ327" s="289">
        <f t="shared" si="46"/>
        <v>0</v>
      </c>
      <c r="AR327" s="289">
        <f t="shared" si="46"/>
        <v>0</v>
      </c>
      <c r="AS327" s="289">
        <f t="shared" si="46"/>
        <v>0</v>
      </c>
      <c r="AT327" s="289">
        <f t="shared" si="46"/>
        <v>0</v>
      </c>
      <c r="AU327" s="289">
        <f t="shared" si="46"/>
        <v>0</v>
      </c>
      <c r="AV327" s="289">
        <f t="shared" si="45"/>
        <v>0</v>
      </c>
      <c r="AW327" s="289">
        <f t="shared" si="45"/>
        <v>0</v>
      </c>
      <c r="AX327" s="289">
        <f t="shared" si="45"/>
        <v>0</v>
      </c>
      <c r="AY327" s="289">
        <f t="shared" si="45"/>
        <v>0</v>
      </c>
      <c r="AZ327" s="289">
        <f t="shared" si="45"/>
        <v>0</v>
      </c>
      <c r="BA327" s="289">
        <f t="shared" si="45"/>
        <v>0</v>
      </c>
      <c r="BB327" s="289">
        <f t="shared" si="45"/>
        <v>0</v>
      </c>
      <c r="BC327" s="289">
        <f t="shared" si="45"/>
        <v>0</v>
      </c>
      <c r="BD327" s="289">
        <f t="shared" si="45"/>
        <v>0</v>
      </c>
      <c r="BE327" s="289">
        <f t="shared" si="45"/>
        <v>0</v>
      </c>
      <c r="BF327" s="289">
        <f t="shared" si="45"/>
        <v>0</v>
      </c>
      <c r="BG327" s="289">
        <f t="shared" si="45"/>
        <v>0</v>
      </c>
      <c r="BH327" s="289">
        <f t="shared" si="45"/>
        <v>0</v>
      </c>
      <c r="BI327" s="289">
        <f t="shared" si="45"/>
        <v>0</v>
      </c>
      <c r="BJ327" s="289">
        <f t="shared" si="45"/>
        <v>0</v>
      </c>
      <c r="BK327" s="289">
        <f t="shared" si="45"/>
        <v>0</v>
      </c>
      <c r="BL327" s="289">
        <f t="shared" si="45"/>
        <v>0</v>
      </c>
      <c r="BM327" s="289">
        <f t="shared" si="45"/>
        <v>0</v>
      </c>
      <c r="BN327" s="289">
        <f t="shared" si="45"/>
        <v>0</v>
      </c>
      <c r="BO327" s="289">
        <f t="shared" si="45"/>
        <v>0</v>
      </c>
      <c r="BU327" s="289">
        <f t="shared" si="42"/>
        <v>0</v>
      </c>
      <c r="BV327" s="289">
        <f t="shared" si="42"/>
        <v>0</v>
      </c>
      <c r="BW327" s="289">
        <f t="shared" si="42"/>
        <v>0</v>
      </c>
      <c r="BX327" s="289">
        <f t="shared" si="42"/>
        <v>0</v>
      </c>
      <c r="BZ327" s="289">
        <f t="shared" si="38"/>
        <v>0</v>
      </c>
      <c r="CA327" s="289" t="e">
        <f>CA150-#REF!</f>
        <v>#REF!</v>
      </c>
    </row>
    <row r="328" spans="12:79" hidden="1" x14ac:dyDescent="0.35">
      <c r="L328" s="289">
        <f t="shared" si="44"/>
        <v>0</v>
      </c>
      <c r="M328" s="289">
        <f t="shared" si="44"/>
        <v>0</v>
      </c>
      <c r="N328" s="289">
        <f t="shared" si="44"/>
        <v>0</v>
      </c>
      <c r="O328" s="289">
        <f t="shared" si="44"/>
        <v>0</v>
      </c>
      <c r="P328" s="289">
        <f t="shared" si="44"/>
        <v>0</v>
      </c>
      <c r="Q328" s="289">
        <f t="shared" si="44"/>
        <v>0</v>
      </c>
      <c r="R328" s="289">
        <f t="shared" si="44"/>
        <v>0</v>
      </c>
      <c r="S328" s="289">
        <f t="shared" si="43"/>
        <v>0</v>
      </c>
      <c r="T328" s="289">
        <f t="shared" si="43"/>
        <v>0</v>
      </c>
      <c r="U328" s="289">
        <f t="shared" si="43"/>
        <v>0</v>
      </c>
      <c r="V328" s="289">
        <f t="shared" si="43"/>
        <v>0</v>
      </c>
      <c r="W328" s="289">
        <f t="shared" si="43"/>
        <v>0</v>
      </c>
      <c r="X328" s="289">
        <f t="shared" si="43"/>
        <v>0</v>
      </c>
      <c r="Y328" s="289">
        <f t="shared" si="43"/>
        <v>0</v>
      </c>
      <c r="Z328" s="289">
        <f t="shared" si="43"/>
        <v>0</v>
      </c>
      <c r="AA328" s="289">
        <f t="shared" si="43"/>
        <v>0</v>
      </c>
      <c r="AB328" s="289">
        <f t="shared" si="43"/>
        <v>0</v>
      </c>
      <c r="AC328" s="289">
        <f t="shared" si="43"/>
        <v>0</v>
      </c>
      <c r="AD328" s="289">
        <f t="shared" si="43"/>
        <v>0</v>
      </c>
      <c r="AE328" s="289">
        <f t="shared" si="43"/>
        <v>0</v>
      </c>
      <c r="AF328" s="289">
        <f t="shared" si="43"/>
        <v>0</v>
      </c>
      <c r="AG328" s="289">
        <f t="shared" si="43"/>
        <v>0</v>
      </c>
      <c r="AH328" s="289">
        <f t="shared" si="43"/>
        <v>0</v>
      </c>
      <c r="AI328" s="289">
        <f t="shared" si="43"/>
        <v>0</v>
      </c>
      <c r="AJ328" s="289">
        <f t="shared" si="43"/>
        <v>0</v>
      </c>
      <c r="AK328" s="289">
        <f t="shared" si="43"/>
        <v>0</v>
      </c>
      <c r="AL328" s="289">
        <f t="shared" si="43"/>
        <v>0</v>
      </c>
      <c r="AM328" s="289">
        <f t="shared" si="43"/>
        <v>0</v>
      </c>
      <c r="AN328" s="289">
        <f t="shared" si="43"/>
        <v>0</v>
      </c>
      <c r="AO328" s="289">
        <f t="shared" si="43"/>
        <v>0</v>
      </c>
      <c r="AP328" s="289">
        <f t="shared" si="43"/>
        <v>0</v>
      </c>
      <c r="AQ328" s="289">
        <f t="shared" si="46"/>
        <v>0</v>
      </c>
      <c r="AR328" s="289">
        <f t="shared" si="46"/>
        <v>0</v>
      </c>
      <c r="AS328" s="289">
        <f t="shared" si="46"/>
        <v>0</v>
      </c>
      <c r="AT328" s="289">
        <f t="shared" si="46"/>
        <v>0</v>
      </c>
      <c r="AU328" s="289">
        <f t="shared" si="46"/>
        <v>0</v>
      </c>
      <c r="AV328" s="289">
        <f t="shared" si="45"/>
        <v>0</v>
      </c>
      <c r="AW328" s="289">
        <f t="shared" si="45"/>
        <v>0</v>
      </c>
      <c r="AX328" s="289">
        <f t="shared" si="45"/>
        <v>0</v>
      </c>
      <c r="AY328" s="289">
        <f t="shared" si="45"/>
        <v>0</v>
      </c>
      <c r="AZ328" s="289">
        <f t="shared" si="45"/>
        <v>0</v>
      </c>
      <c r="BA328" s="289">
        <f t="shared" si="45"/>
        <v>0</v>
      </c>
      <c r="BB328" s="289">
        <f t="shared" si="45"/>
        <v>0</v>
      </c>
      <c r="BC328" s="289">
        <f t="shared" si="45"/>
        <v>0</v>
      </c>
      <c r="BD328" s="289">
        <f t="shared" si="45"/>
        <v>0</v>
      </c>
      <c r="BE328" s="289">
        <f t="shared" si="45"/>
        <v>0</v>
      </c>
      <c r="BF328" s="289">
        <f t="shared" si="45"/>
        <v>0</v>
      </c>
      <c r="BG328" s="289">
        <f t="shared" si="45"/>
        <v>0</v>
      </c>
      <c r="BH328" s="289">
        <f t="shared" si="45"/>
        <v>0</v>
      </c>
      <c r="BI328" s="289">
        <f t="shared" si="45"/>
        <v>0</v>
      </c>
      <c r="BJ328" s="289">
        <f t="shared" si="45"/>
        <v>0</v>
      </c>
      <c r="BK328" s="289">
        <f t="shared" si="45"/>
        <v>0</v>
      </c>
      <c r="BL328" s="289">
        <f t="shared" si="45"/>
        <v>0</v>
      </c>
      <c r="BM328" s="289">
        <f t="shared" si="45"/>
        <v>0</v>
      </c>
      <c r="BN328" s="289">
        <f t="shared" si="45"/>
        <v>0</v>
      </c>
      <c r="BO328" s="289">
        <f t="shared" si="45"/>
        <v>0</v>
      </c>
      <c r="BU328" s="289">
        <f t="shared" si="42"/>
        <v>0</v>
      </c>
      <c r="BV328" s="289">
        <f t="shared" si="42"/>
        <v>0</v>
      </c>
      <c r="BW328" s="289">
        <f t="shared" si="42"/>
        <v>0</v>
      </c>
      <c r="BX328" s="289">
        <f t="shared" si="42"/>
        <v>0</v>
      </c>
      <c r="BZ328" s="289">
        <f t="shared" si="38"/>
        <v>0</v>
      </c>
      <c r="CA328" s="289" t="e">
        <f>CA151-#REF!</f>
        <v>#REF!</v>
      </c>
    </row>
    <row r="329" spans="12:79" hidden="1" x14ac:dyDescent="0.35">
      <c r="L329" s="289">
        <f t="shared" si="44"/>
        <v>0</v>
      </c>
      <c r="M329" s="289">
        <f t="shared" si="44"/>
        <v>0</v>
      </c>
      <c r="N329" s="289">
        <f t="shared" si="44"/>
        <v>0</v>
      </c>
      <c r="O329" s="289">
        <f t="shared" si="44"/>
        <v>0</v>
      </c>
      <c r="P329" s="289">
        <f t="shared" si="44"/>
        <v>0</v>
      </c>
      <c r="Q329" s="289">
        <f t="shared" si="44"/>
        <v>0</v>
      </c>
      <c r="R329" s="289">
        <f t="shared" si="44"/>
        <v>0</v>
      </c>
      <c r="S329" s="289">
        <f t="shared" si="43"/>
        <v>0</v>
      </c>
      <c r="T329" s="289">
        <f t="shared" si="43"/>
        <v>0</v>
      </c>
      <c r="U329" s="289">
        <f t="shared" si="43"/>
        <v>0</v>
      </c>
      <c r="V329" s="289">
        <f t="shared" si="43"/>
        <v>0</v>
      </c>
      <c r="W329" s="289">
        <f t="shared" si="43"/>
        <v>0</v>
      </c>
      <c r="X329" s="289">
        <f t="shared" si="43"/>
        <v>0</v>
      </c>
      <c r="Y329" s="289">
        <f t="shared" si="43"/>
        <v>0</v>
      </c>
      <c r="Z329" s="289">
        <f t="shared" si="43"/>
        <v>0</v>
      </c>
      <c r="AA329" s="289">
        <f t="shared" si="43"/>
        <v>0</v>
      </c>
      <c r="AB329" s="289">
        <f t="shared" si="43"/>
        <v>0</v>
      </c>
      <c r="AC329" s="289">
        <f t="shared" si="43"/>
        <v>0</v>
      </c>
      <c r="AD329" s="289">
        <f t="shared" si="43"/>
        <v>0</v>
      </c>
      <c r="AE329" s="289">
        <f t="shared" si="43"/>
        <v>0</v>
      </c>
      <c r="AF329" s="289">
        <f t="shared" si="43"/>
        <v>0</v>
      </c>
      <c r="AG329" s="289">
        <f t="shared" si="43"/>
        <v>0</v>
      </c>
      <c r="AH329" s="289">
        <f t="shared" si="43"/>
        <v>0</v>
      </c>
      <c r="AI329" s="289">
        <f t="shared" si="43"/>
        <v>0</v>
      </c>
      <c r="AJ329" s="289">
        <f t="shared" si="43"/>
        <v>0</v>
      </c>
      <c r="AK329" s="289">
        <f t="shared" si="43"/>
        <v>0</v>
      </c>
      <c r="AL329" s="289">
        <f t="shared" si="43"/>
        <v>0</v>
      </c>
      <c r="AM329" s="289">
        <f t="shared" si="43"/>
        <v>0</v>
      </c>
      <c r="AN329" s="289">
        <f t="shared" si="43"/>
        <v>0</v>
      </c>
      <c r="AO329" s="289">
        <f t="shared" si="43"/>
        <v>0</v>
      </c>
      <c r="AP329" s="289">
        <f t="shared" si="43"/>
        <v>0</v>
      </c>
      <c r="AQ329" s="289">
        <f t="shared" si="46"/>
        <v>0</v>
      </c>
      <c r="AR329" s="289">
        <f t="shared" si="46"/>
        <v>0</v>
      </c>
      <c r="AS329" s="289">
        <f t="shared" si="46"/>
        <v>0</v>
      </c>
      <c r="AT329" s="289">
        <f t="shared" si="46"/>
        <v>0</v>
      </c>
      <c r="AU329" s="289">
        <f t="shared" si="46"/>
        <v>0</v>
      </c>
      <c r="AV329" s="289">
        <f t="shared" si="45"/>
        <v>0</v>
      </c>
      <c r="AW329" s="289">
        <f t="shared" si="45"/>
        <v>0</v>
      </c>
      <c r="AX329" s="289">
        <f t="shared" si="45"/>
        <v>0</v>
      </c>
      <c r="AY329" s="289">
        <f t="shared" si="45"/>
        <v>0</v>
      </c>
      <c r="AZ329" s="289">
        <f t="shared" si="45"/>
        <v>0</v>
      </c>
      <c r="BA329" s="289">
        <f t="shared" si="45"/>
        <v>0</v>
      </c>
      <c r="BB329" s="289">
        <f t="shared" si="45"/>
        <v>0</v>
      </c>
      <c r="BC329" s="289">
        <f t="shared" si="45"/>
        <v>0</v>
      </c>
      <c r="BD329" s="289">
        <f t="shared" si="45"/>
        <v>0</v>
      </c>
      <c r="BE329" s="289">
        <f t="shared" si="45"/>
        <v>0</v>
      </c>
      <c r="BF329" s="289">
        <f t="shared" si="45"/>
        <v>0</v>
      </c>
      <c r="BG329" s="289">
        <f t="shared" si="45"/>
        <v>0</v>
      </c>
      <c r="BH329" s="289">
        <f t="shared" si="45"/>
        <v>0</v>
      </c>
      <c r="BI329" s="289">
        <f t="shared" si="45"/>
        <v>0</v>
      </c>
      <c r="BJ329" s="289">
        <f t="shared" si="45"/>
        <v>0</v>
      </c>
      <c r="BK329" s="289">
        <f t="shared" si="45"/>
        <v>0</v>
      </c>
      <c r="BL329" s="289">
        <f t="shared" si="45"/>
        <v>0</v>
      </c>
      <c r="BM329" s="289">
        <f t="shared" si="45"/>
        <v>0</v>
      </c>
      <c r="BN329" s="289">
        <f t="shared" si="45"/>
        <v>0</v>
      </c>
      <c r="BO329" s="289">
        <f t="shared" si="45"/>
        <v>0</v>
      </c>
      <c r="BU329" s="289">
        <f t="shared" si="42"/>
        <v>0</v>
      </c>
      <c r="BV329" s="289">
        <f t="shared" si="42"/>
        <v>0</v>
      </c>
      <c r="BW329" s="289">
        <f t="shared" si="42"/>
        <v>0</v>
      </c>
      <c r="BX329" s="289">
        <f t="shared" si="42"/>
        <v>0</v>
      </c>
      <c r="BZ329" s="289">
        <f t="shared" si="38"/>
        <v>0</v>
      </c>
      <c r="CA329" s="289" t="e">
        <f>CA152-#REF!</f>
        <v>#REF!</v>
      </c>
    </row>
    <row r="330" spans="12:79" hidden="1" x14ac:dyDescent="0.35">
      <c r="L330" s="289">
        <f t="shared" si="44"/>
        <v>0</v>
      </c>
      <c r="M330" s="289">
        <f t="shared" si="44"/>
        <v>0</v>
      </c>
      <c r="N330" s="289">
        <f t="shared" si="44"/>
        <v>0</v>
      </c>
      <c r="O330" s="289">
        <f t="shared" si="44"/>
        <v>0</v>
      </c>
      <c r="P330" s="289">
        <f t="shared" si="44"/>
        <v>0</v>
      </c>
      <c r="Q330" s="289">
        <f t="shared" si="44"/>
        <v>0</v>
      </c>
      <c r="R330" s="289">
        <f t="shared" si="44"/>
        <v>0</v>
      </c>
      <c r="S330" s="289">
        <f t="shared" si="43"/>
        <v>0</v>
      </c>
      <c r="T330" s="289">
        <f t="shared" si="43"/>
        <v>0</v>
      </c>
      <c r="U330" s="289">
        <f t="shared" si="43"/>
        <v>0</v>
      </c>
      <c r="V330" s="289">
        <f t="shared" si="43"/>
        <v>0</v>
      </c>
      <c r="W330" s="289">
        <f t="shared" si="43"/>
        <v>0</v>
      </c>
      <c r="X330" s="289">
        <f t="shared" si="43"/>
        <v>0</v>
      </c>
      <c r="Y330" s="289">
        <f t="shared" si="43"/>
        <v>0</v>
      </c>
      <c r="Z330" s="289">
        <f t="shared" si="43"/>
        <v>0</v>
      </c>
      <c r="AA330" s="289">
        <f t="shared" si="43"/>
        <v>0</v>
      </c>
      <c r="AB330" s="289">
        <f t="shared" si="43"/>
        <v>0</v>
      </c>
      <c r="AC330" s="289">
        <f t="shared" si="43"/>
        <v>0</v>
      </c>
      <c r="AD330" s="289">
        <f t="shared" si="43"/>
        <v>0</v>
      </c>
      <c r="AE330" s="289">
        <f t="shared" si="43"/>
        <v>0</v>
      </c>
      <c r="AF330" s="289">
        <f t="shared" si="43"/>
        <v>0</v>
      </c>
      <c r="AG330" s="289">
        <f t="shared" si="43"/>
        <v>0</v>
      </c>
      <c r="AH330" s="289">
        <f t="shared" si="43"/>
        <v>0</v>
      </c>
      <c r="AI330" s="289">
        <f t="shared" si="43"/>
        <v>0</v>
      </c>
      <c r="AJ330" s="289">
        <f t="shared" si="43"/>
        <v>0</v>
      </c>
      <c r="AK330" s="289">
        <f t="shared" si="43"/>
        <v>0</v>
      </c>
      <c r="AL330" s="289">
        <f t="shared" si="43"/>
        <v>0</v>
      </c>
      <c r="AM330" s="289">
        <f t="shared" si="43"/>
        <v>0</v>
      </c>
      <c r="AN330" s="289">
        <f t="shared" si="43"/>
        <v>0</v>
      </c>
      <c r="AO330" s="289">
        <f t="shared" si="43"/>
        <v>0</v>
      </c>
      <c r="AP330" s="289">
        <f t="shared" si="43"/>
        <v>0</v>
      </c>
      <c r="AQ330" s="289">
        <f t="shared" si="46"/>
        <v>0</v>
      </c>
      <c r="AR330" s="289">
        <f t="shared" si="46"/>
        <v>0</v>
      </c>
      <c r="AS330" s="289">
        <f t="shared" si="46"/>
        <v>0</v>
      </c>
      <c r="AT330" s="289">
        <f t="shared" si="46"/>
        <v>0</v>
      </c>
      <c r="AU330" s="289">
        <f t="shared" si="46"/>
        <v>0</v>
      </c>
      <c r="AV330" s="289">
        <f t="shared" si="45"/>
        <v>0</v>
      </c>
      <c r="AW330" s="289">
        <f t="shared" si="45"/>
        <v>0</v>
      </c>
      <c r="AX330" s="289">
        <f t="shared" si="45"/>
        <v>0</v>
      </c>
      <c r="AY330" s="289">
        <f t="shared" si="45"/>
        <v>0</v>
      </c>
      <c r="AZ330" s="289">
        <f t="shared" si="45"/>
        <v>0</v>
      </c>
      <c r="BA330" s="289">
        <f t="shared" si="45"/>
        <v>0</v>
      </c>
      <c r="BB330" s="289">
        <f t="shared" si="45"/>
        <v>0</v>
      </c>
      <c r="BC330" s="289">
        <f t="shared" si="45"/>
        <v>0</v>
      </c>
      <c r="BD330" s="289">
        <f t="shared" si="45"/>
        <v>0</v>
      </c>
      <c r="BE330" s="289">
        <f t="shared" si="45"/>
        <v>0</v>
      </c>
      <c r="BF330" s="289">
        <f t="shared" si="45"/>
        <v>0</v>
      </c>
      <c r="BG330" s="289">
        <f t="shared" si="45"/>
        <v>0</v>
      </c>
      <c r="BH330" s="289">
        <f t="shared" si="45"/>
        <v>0</v>
      </c>
      <c r="BI330" s="289">
        <f t="shared" si="45"/>
        <v>0</v>
      </c>
      <c r="BJ330" s="289">
        <f t="shared" si="45"/>
        <v>0</v>
      </c>
      <c r="BK330" s="289">
        <f t="shared" si="45"/>
        <v>0</v>
      </c>
      <c r="BL330" s="289">
        <f t="shared" si="45"/>
        <v>0</v>
      </c>
      <c r="BM330" s="289">
        <f t="shared" si="45"/>
        <v>0</v>
      </c>
      <c r="BN330" s="289">
        <f t="shared" si="45"/>
        <v>0</v>
      </c>
      <c r="BO330" s="289">
        <f t="shared" si="45"/>
        <v>0</v>
      </c>
      <c r="BU330" s="289">
        <f t="shared" si="42"/>
        <v>0</v>
      </c>
      <c r="BV330" s="289">
        <f t="shared" si="42"/>
        <v>0</v>
      </c>
      <c r="BW330" s="289">
        <f t="shared" si="42"/>
        <v>0</v>
      </c>
      <c r="BX330" s="289">
        <f t="shared" si="42"/>
        <v>0</v>
      </c>
      <c r="BZ330" s="289">
        <f t="shared" si="38"/>
        <v>0</v>
      </c>
      <c r="CA330" s="289" t="e">
        <f>CA153-#REF!</f>
        <v>#REF!</v>
      </c>
    </row>
    <row r="331" spans="12:79" hidden="1" x14ac:dyDescent="0.35">
      <c r="L331" s="289">
        <f t="shared" si="44"/>
        <v>0</v>
      </c>
      <c r="M331" s="289">
        <f t="shared" si="44"/>
        <v>0</v>
      </c>
      <c r="N331" s="289">
        <f t="shared" si="44"/>
        <v>0</v>
      </c>
      <c r="O331" s="289">
        <f t="shared" si="44"/>
        <v>0</v>
      </c>
      <c r="P331" s="289">
        <f t="shared" si="44"/>
        <v>0</v>
      </c>
      <c r="Q331" s="289">
        <f t="shared" si="44"/>
        <v>0</v>
      </c>
      <c r="R331" s="289">
        <f t="shared" si="44"/>
        <v>0</v>
      </c>
      <c r="S331" s="289">
        <f t="shared" si="43"/>
        <v>0</v>
      </c>
      <c r="T331" s="289">
        <f t="shared" si="43"/>
        <v>0</v>
      </c>
      <c r="U331" s="289">
        <f t="shared" si="43"/>
        <v>0</v>
      </c>
      <c r="V331" s="289">
        <f t="shared" si="43"/>
        <v>0</v>
      </c>
      <c r="W331" s="289">
        <f t="shared" si="43"/>
        <v>0</v>
      </c>
      <c r="X331" s="289">
        <f t="shared" si="43"/>
        <v>0</v>
      </c>
      <c r="Y331" s="289">
        <f t="shared" si="43"/>
        <v>0</v>
      </c>
      <c r="Z331" s="289">
        <f t="shared" si="43"/>
        <v>0</v>
      </c>
      <c r="AA331" s="289">
        <f t="shared" si="43"/>
        <v>0</v>
      </c>
      <c r="AB331" s="289">
        <f t="shared" si="43"/>
        <v>0</v>
      </c>
      <c r="AC331" s="289">
        <f t="shared" si="43"/>
        <v>0</v>
      </c>
      <c r="AD331" s="289">
        <f t="shared" si="43"/>
        <v>0</v>
      </c>
      <c r="AE331" s="289">
        <f t="shared" si="43"/>
        <v>0</v>
      </c>
      <c r="AF331" s="289">
        <f t="shared" si="43"/>
        <v>0</v>
      </c>
      <c r="AG331" s="289">
        <f t="shared" si="43"/>
        <v>0</v>
      </c>
      <c r="AH331" s="289">
        <f t="shared" si="43"/>
        <v>0</v>
      </c>
      <c r="AI331" s="289">
        <f t="shared" si="43"/>
        <v>0</v>
      </c>
      <c r="AJ331" s="289">
        <f t="shared" si="43"/>
        <v>0</v>
      </c>
      <c r="AK331" s="289">
        <f t="shared" si="43"/>
        <v>0</v>
      </c>
      <c r="AL331" s="289">
        <f t="shared" si="43"/>
        <v>0</v>
      </c>
      <c r="AM331" s="289">
        <f t="shared" si="43"/>
        <v>0</v>
      </c>
      <c r="AN331" s="289">
        <f t="shared" si="43"/>
        <v>0</v>
      </c>
      <c r="AO331" s="289">
        <f t="shared" si="43"/>
        <v>0</v>
      </c>
      <c r="AP331" s="289">
        <f t="shared" si="43"/>
        <v>0</v>
      </c>
      <c r="AQ331" s="289">
        <f t="shared" si="46"/>
        <v>0</v>
      </c>
      <c r="AR331" s="289">
        <f t="shared" si="46"/>
        <v>0</v>
      </c>
      <c r="AS331" s="289">
        <f t="shared" si="46"/>
        <v>0</v>
      </c>
      <c r="AT331" s="289">
        <f t="shared" si="46"/>
        <v>0</v>
      </c>
      <c r="AU331" s="289">
        <f t="shared" si="46"/>
        <v>0</v>
      </c>
      <c r="AV331" s="289">
        <f t="shared" si="45"/>
        <v>0</v>
      </c>
      <c r="AW331" s="289">
        <f t="shared" si="45"/>
        <v>0</v>
      </c>
      <c r="AX331" s="289">
        <f t="shared" si="45"/>
        <v>0</v>
      </c>
      <c r="AY331" s="289">
        <f t="shared" si="45"/>
        <v>0</v>
      </c>
      <c r="AZ331" s="289">
        <f t="shared" si="45"/>
        <v>0</v>
      </c>
      <c r="BA331" s="289">
        <f t="shared" si="45"/>
        <v>0</v>
      </c>
      <c r="BB331" s="289">
        <f t="shared" si="45"/>
        <v>0</v>
      </c>
      <c r="BC331" s="289">
        <f t="shared" si="45"/>
        <v>0</v>
      </c>
      <c r="BD331" s="289">
        <f t="shared" si="45"/>
        <v>0</v>
      </c>
      <c r="BE331" s="289">
        <f t="shared" si="45"/>
        <v>0</v>
      </c>
      <c r="BF331" s="289">
        <f t="shared" si="45"/>
        <v>0</v>
      </c>
      <c r="BG331" s="289">
        <f t="shared" si="45"/>
        <v>0</v>
      </c>
      <c r="BH331" s="289">
        <f t="shared" si="45"/>
        <v>0</v>
      </c>
      <c r="BI331" s="289">
        <f t="shared" si="45"/>
        <v>0</v>
      </c>
      <c r="BJ331" s="289">
        <f t="shared" si="45"/>
        <v>0</v>
      </c>
      <c r="BK331" s="289">
        <f t="shared" si="45"/>
        <v>0</v>
      </c>
      <c r="BL331" s="289">
        <f t="shared" si="45"/>
        <v>0</v>
      </c>
      <c r="BM331" s="289">
        <f t="shared" si="45"/>
        <v>0</v>
      </c>
      <c r="BN331" s="289">
        <f t="shared" si="45"/>
        <v>0</v>
      </c>
      <c r="BO331" s="289">
        <f t="shared" si="45"/>
        <v>0</v>
      </c>
      <c r="BU331" s="289">
        <f t="shared" si="42"/>
        <v>0</v>
      </c>
      <c r="BV331" s="289">
        <f t="shared" si="42"/>
        <v>0</v>
      </c>
      <c r="BW331" s="289">
        <f t="shared" si="42"/>
        <v>0</v>
      </c>
      <c r="BX331" s="289">
        <f t="shared" si="42"/>
        <v>0</v>
      </c>
      <c r="BZ331" s="289">
        <f t="shared" si="38"/>
        <v>0</v>
      </c>
      <c r="CA331" s="289" t="e">
        <f>CA154-#REF!</f>
        <v>#REF!</v>
      </c>
    </row>
    <row r="332" spans="12:79" hidden="1" x14ac:dyDescent="0.35">
      <c r="L332" s="289">
        <f t="shared" si="44"/>
        <v>0</v>
      </c>
      <c r="M332" s="289">
        <f t="shared" si="44"/>
        <v>0</v>
      </c>
      <c r="N332" s="289">
        <f t="shared" si="44"/>
        <v>0</v>
      </c>
      <c r="O332" s="289">
        <f t="shared" si="44"/>
        <v>0</v>
      </c>
      <c r="P332" s="289">
        <f t="shared" si="44"/>
        <v>0</v>
      </c>
      <c r="Q332" s="289">
        <f t="shared" si="44"/>
        <v>0</v>
      </c>
      <c r="R332" s="289">
        <f t="shared" si="44"/>
        <v>0</v>
      </c>
      <c r="S332" s="289">
        <f t="shared" si="43"/>
        <v>0</v>
      </c>
      <c r="T332" s="289">
        <f t="shared" si="43"/>
        <v>0</v>
      </c>
      <c r="U332" s="289">
        <f t="shared" si="43"/>
        <v>0</v>
      </c>
      <c r="V332" s="289">
        <f t="shared" si="43"/>
        <v>0</v>
      </c>
      <c r="W332" s="289">
        <f t="shared" si="43"/>
        <v>0</v>
      </c>
      <c r="X332" s="289">
        <f t="shared" si="43"/>
        <v>0</v>
      </c>
      <c r="Y332" s="289">
        <f t="shared" si="43"/>
        <v>0</v>
      </c>
      <c r="Z332" s="289">
        <f t="shared" si="43"/>
        <v>0</v>
      </c>
      <c r="AA332" s="289">
        <f t="shared" si="43"/>
        <v>0</v>
      </c>
      <c r="AB332" s="289">
        <f t="shared" si="43"/>
        <v>0</v>
      </c>
      <c r="AC332" s="289">
        <f t="shared" si="43"/>
        <v>0</v>
      </c>
      <c r="AD332" s="289">
        <f t="shared" si="43"/>
        <v>0</v>
      </c>
      <c r="AE332" s="289">
        <f t="shared" si="43"/>
        <v>0</v>
      </c>
      <c r="AF332" s="289">
        <f t="shared" si="43"/>
        <v>0</v>
      </c>
      <c r="AG332" s="289">
        <f t="shared" si="43"/>
        <v>0</v>
      </c>
      <c r="AH332" s="289">
        <f t="shared" si="43"/>
        <v>0</v>
      </c>
      <c r="AI332" s="289">
        <f t="shared" si="43"/>
        <v>0</v>
      </c>
      <c r="AJ332" s="289">
        <f t="shared" si="43"/>
        <v>0</v>
      </c>
      <c r="AK332" s="289">
        <f t="shared" si="43"/>
        <v>0</v>
      </c>
      <c r="AL332" s="289">
        <f t="shared" si="43"/>
        <v>0</v>
      </c>
      <c r="AM332" s="289">
        <f t="shared" si="43"/>
        <v>0</v>
      </c>
      <c r="AN332" s="289">
        <f t="shared" si="43"/>
        <v>0</v>
      </c>
      <c r="AO332" s="289">
        <f t="shared" si="43"/>
        <v>0</v>
      </c>
      <c r="AP332" s="289">
        <f t="shared" si="43"/>
        <v>0</v>
      </c>
      <c r="AQ332" s="289">
        <f t="shared" si="46"/>
        <v>0</v>
      </c>
      <c r="AR332" s="289">
        <f t="shared" si="46"/>
        <v>0</v>
      </c>
      <c r="AS332" s="289">
        <f t="shared" si="46"/>
        <v>0</v>
      </c>
      <c r="AT332" s="289">
        <f t="shared" si="46"/>
        <v>0</v>
      </c>
      <c r="AU332" s="289">
        <f t="shared" si="46"/>
        <v>0</v>
      </c>
      <c r="AV332" s="289">
        <f t="shared" si="45"/>
        <v>0</v>
      </c>
      <c r="AW332" s="289">
        <f t="shared" si="45"/>
        <v>0</v>
      </c>
      <c r="AX332" s="289">
        <f t="shared" si="45"/>
        <v>0</v>
      </c>
      <c r="AY332" s="289">
        <f t="shared" si="45"/>
        <v>0</v>
      </c>
      <c r="AZ332" s="289">
        <f t="shared" si="45"/>
        <v>0</v>
      </c>
      <c r="BA332" s="289">
        <f t="shared" si="45"/>
        <v>0</v>
      </c>
      <c r="BB332" s="289">
        <f t="shared" si="45"/>
        <v>0</v>
      </c>
      <c r="BC332" s="289">
        <f t="shared" si="45"/>
        <v>0</v>
      </c>
      <c r="BD332" s="289">
        <f t="shared" si="45"/>
        <v>0</v>
      </c>
      <c r="BE332" s="289">
        <f t="shared" si="45"/>
        <v>0</v>
      </c>
      <c r="BF332" s="289">
        <f t="shared" si="45"/>
        <v>0</v>
      </c>
      <c r="BG332" s="289">
        <f t="shared" si="45"/>
        <v>0</v>
      </c>
      <c r="BH332" s="289">
        <f t="shared" si="45"/>
        <v>0</v>
      </c>
      <c r="BI332" s="289">
        <f t="shared" si="45"/>
        <v>0</v>
      </c>
      <c r="BJ332" s="289">
        <f t="shared" si="45"/>
        <v>0</v>
      </c>
      <c r="BK332" s="289">
        <f t="shared" si="45"/>
        <v>0</v>
      </c>
      <c r="BL332" s="289">
        <f t="shared" si="45"/>
        <v>0</v>
      </c>
      <c r="BM332" s="289">
        <f t="shared" si="45"/>
        <v>0</v>
      </c>
      <c r="BN332" s="289">
        <f t="shared" si="45"/>
        <v>0</v>
      </c>
      <c r="BO332" s="289">
        <f t="shared" si="45"/>
        <v>0</v>
      </c>
      <c r="BU332" s="289">
        <f t="shared" si="42"/>
        <v>0</v>
      </c>
      <c r="BV332" s="289">
        <f t="shared" si="42"/>
        <v>0</v>
      </c>
      <c r="BW332" s="289">
        <f t="shared" si="42"/>
        <v>0</v>
      </c>
      <c r="BX332" s="289">
        <f t="shared" si="42"/>
        <v>0</v>
      </c>
      <c r="BZ332" s="289">
        <f t="shared" si="38"/>
        <v>0</v>
      </c>
      <c r="CA332" s="289" t="e">
        <f>CA155-#REF!</f>
        <v>#REF!</v>
      </c>
    </row>
    <row r="333" spans="12:79" hidden="1" x14ac:dyDescent="0.35">
      <c r="L333" s="289">
        <f t="shared" si="44"/>
        <v>0</v>
      </c>
      <c r="M333" s="289">
        <f t="shared" si="44"/>
        <v>0</v>
      </c>
      <c r="N333" s="289">
        <f t="shared" si="44"/>
        <v>0</v>
      </c>
      <c r="O333" s="289">
        <f t="shared" si="44"/>
        <v>0</v>
      </c>
      <c r="P333" s="289">
        <f t="shared" si="44"/>
        <v>0</v>
      </c>
      <c r="Q333" s="289">
        <f t="shared" si="44"/>
        <v>0</v>
      </c>
      <c r="R333" s="289">
        <f t="shared" si="44"/>
        <v>0</v>
      </c>
      <c r="S333" s="289">
        <f t="shared" si="43"/>
        <v>0</v>
      </c>
      <c r="T333" s="289">
        <f t="shared" si="43"/>
        <v>0</v>
      </c>
      <c r="U333" s="289">
        <f t="shared" si="43"/>
        <v>0</v>
      </c>
      <c r="V333" s="289">
        <f t="shared" si="43"/>
        <v>0</v>
      </c>
      <c r="W333" s="289">
        <f t="shared" si="43"/>
        <v>0</v>
      </c>
      <c r="X333" s="289">
        <f t="shared" si="43"/>
        <v>0</v>
      </c>
      <c r="Y333" s="289">
        <f t="shared" si="43"/>
        <v>0</v>
      </c>
      <c r="Z333" s="289">
        <f t="shared" si="43"/>
        <v>0</v>
      </c>
      <c r="AA333" s="289">
        <f t="shared" si="43"/>
        <v>0</v>
      </c>
      <c r="AB333" s="289">
        <f t="shared" si="43"/>
        <v>0</v>
      </c>
      <c r="AC333" s="289">
        <f t="shared" si="43"/>
        <v>0</v>
      </c>
      <c r="AD333" s="289">
        <f t="shared" si="43"/>
        <v>0</v>
      </c>
      <c r="AE333" s="289">
        <f t="shared" si="43"/>
        <v>0</v>
      </c>
      <c r="AF333" s="289">
        <f t="shared" si="43"/>
        <v>0</v>
      </c>
      <c r="AG333" s="289">
        <f t="shared" si="43"/>
        <v>0</v>
      </c>
      <c r="AH333" s="289">
        <f t="shared" si="43"/>
        <v>0</v>
      </c>
      <c r="AI333" s="289">
        <f t="shared" si="43"/>
        <v>0</v>
      </c>
      <c r="AJ333" s="289">
        <f t="shared" si="43"/>
        <v>0</v>
      </c>
      <c r="AK333" s="289">
        <f t="shared" si="43"/>
        <v>0</v>
      </c>
      <c r="AL333" s="289">
        <f t="shared" si="43"/>
        <v>0</v>
      </c>
      <c r="AM333" s="289">
        <f t="shared" si="43"/>
        <v>0</v>
      </c>
      <c r="AN333" s="289">
        <f t="shared" si="43"/>
        <v>0</v>
      </c>
      <c r="AO333" s="289">
        <f t="shared" si="43"/>
        <v>0</v>
      </c>
      <c r="AP333" s="289">
        <f t="shared" si="43"/>
        <v>0</v>
      </c>
      <c r="AQ333" s="289">
        <f t="shared" si="46"/>
        <v>0</v>
      </c>
      <c r="AR333" s="289">
        <f t="shared" si="46"/>
        <v>0</v>
      </c>
      <c r="AS333" s="289">
        <f t="shared" si="46"/>
        <v>0</v>
      </c>
      <c r="AT333" s="289">
        <f t="shared" si="46"/>
        <v>0</v>
      </c>
      <c r="AU333" s="289">
        <f t="shared" si="46"/>
        <v>0</v>
      </c>
      <c r="AV333" s="289">
        <f t="shared" si="45"/>
        <v>0</v>
      </c>
      <c r="AW333" s="289">
        <f t="shared" si="45"/>
        <v>0</v>
      </c>
      <c r="AX333" s="289">
        <f t="shared" si="45"/>
        <v>0</v>
      </c>
      <c r="AY333" s="289">
        <f t="shared" si="45"/>
        <v>0</v>
      </c>
      <c r="AZ333" s="289">
        <f t="shared" si="45"/>
        <v>0</v>
      </c>
      <c r="BA333" s="289">
        <f t="shared" si="45"/>
        <v>0</v>
      </c>
      <c r="BB333" s="289">
        <f t="shared" si="45"/>
        <v>0</v>
      </c>
      <c r="BC333" s="289">
        <f t="shared" si="45"/>
        <v>0</v>
      </c>
      <c r="BD333" s="289">
        <f t="shared" si="45"/>
        <v>0</v>
      </c>
      <c r="BE333" s="289">
        <f t="shared" si="45"/>
        <v>0</v>
      </c>
      <c r="BF333" s="289">
        <f t="shared" si="45"/>
        <v>0</v>
      </c>
      <c r="BG333" s="289">
        <f t="shared" si="45"/>
        <v>0</v>
      </c>
      <c r="BH333" s="289">
        <f t="shared" si="45"/>
        <v>0</v>
      </c>
      <c r="BI333" s="289">
        <f t="shared" si="45"/>
        <v>0</v>
      </c>
      <c r="BJ333" s="289">
        <f t="shared" si="45"/>
        <v>0</v>
      </c>
      <c r="BK333" s="289">
        <f t="shared" si="45"/>
        <v>0</v>
      </c>
      <c r="BL333" s="289">
        <f t="shared" si="45"/>
        <v>0</v>
      </c>
      <c r="BM333" s="289">
        <f t="shared" si="45"/>
        <v>0</v>
      </c>
      <c r="BN333" s="289">
        <f t="shared" si="45"/>
        <v>0</v>
      </c>
      <c r="BO333" s="289">
        <f t="shared" si="45"/>
        <v>0</v>
      </c>
      <c r="BU333" s="289">
        <f t="shared" si="42"/>
        <v>0</v>
      </c>
      <c r="BV333" s="289">
        <f t="shared" si="42"/>
        <v>0</v>
      </c>
      <c r="BW333" s="289">
        <f t="shared" si="42"/>
        <v>0</v>
      </c>
      <c r="BX333" s="289">
        <f t="shared" si="42"/>
        <v>0</v>
      </c>
      <c r="BZ333" s="289">
        <f t="shared" si="38"/>
        <v>0</v>
      </c>
      <c r="CA333" s="289" t="e">
        <f>CA156-#REF!</f>
        <v>#REF!</v>
      </c>
    </row>
    <row r="334" spans="12:79" hidden="1" x14ac:dyDescent="0.35">
      <c r="L334" s="289">
        <f t="shared" si="44"/>
        <v>0</v>
      </c>
      <c r="M334" s="289">
        <f t="shared" si="44"/>
        <v>0</v>
      </c>
      <c r="N334" s="289">
        <f t="shared" si="44"/>
        <v>0</v>
      </c>
      <c r="O334" s="289">
        <f t="shared" si="44"/>
        <v>0</v>
      </c>
      <c r="P334" s="289">
        <f t="shared" si="44"/>
        <v>0</v>
      </c>
      <c r="Q334" s="289">
        <f t="shared" si="44"/>
        <v>0</v>
      </c>
      <c r="R334" s="289">
        <f t="shared" si="44"/>
        <v>0</v>
      </c>
      <c r="S334" s="289">
        <f t="shared" si="43"/>
        <v>0</v>
      </c>
      <c r="T334" s="289">
        <f t="shared" si="43"/>
        <v>0</v>
      </c>
      <c r="U334" s="289">
        <f t="shared" si="43"/>
        <v>0</v>
      </c>
      <c r="V334" s="289">
        <f t="shared" si="43"/>
        <v>0</v>
      </c>
      <c r="W334" s="289">
        <f t="shared" si="43"/>
        <v>0</v>
      </c>
      <c r="X334" s="289">
        <f t="shared" si="43"/>
        <v>0</v>
      </c>
      <c r="Y334" s="289">
        <f t="shared" si="43"/>
        <v>0</v>
      </c>
      <c r="Z334" s="289">
        <f t="shared" si="43"/>
        <v>0</v>
      </c>
      <c r="AA334" s="289">
        <f t="shared" si="43"/>
        <v>0</v>
      </c>
      <c r="AB334" s="289">
        <f t="shared" si="43"/>
        <v>0</v>
      </c>
      <c r="AC334" s="289">
        <f t="shared" si="43"/>
        <v>0</v>
      </c>
      <c r="AD334" s="289">
        <f t="shared" si="43"/>
        <v>0</v>
      </c>
      <c r="AE334" s="289">
        <f t="shared" si="43"/>
        <v>0</v>
      </c>
      <c r="AF334" s="289">
        <f t="shared" si="43"/>
        <v>0</v>
      </c>
      <c r="AG334" s="289">
        <f t="shared" si="43"/>
        <v>0</v>
      </c>
      <c r="AH334" s="289">
        <f t="shared" ref="AH334:AW349" si="47">AH149-CZ149</f>
        <v>0</v>
      </c>
      <c r="AI334" s="289">
        <f t="shared" si="47"/>
        <v>0</v>
      </c>
      <c r="AJ334" s="289">
        <f t="shared" si="47"/>
        <v>0</v>
      </c>
      <c r="AK334" s="289">
        <f t="shared" si="47"/>
        <v>0</v>
      </c>
      <c r="AL334" s="289">
        <f t="shared" si="47"/>
        <v>0</v>
      </c>
      <c r="AM334" s="289">
        <f t="shared" si="47"/>
        <v>0</v>
      </c>
      <c r="AN334" s="289">
        <f t="shared" si="47"/>
        <v>0</v>
      </c>
      <c r="AO334" s="289">
        <f t="shared" si="47"/>
        <v>0</v>
      </c>
      <c r="AP334" s="289">
        <f t="shared" si="47"/>
        <v>0</v>
      </c>
      <c r="AQ334" s="289">
        <f t="shared" si="46"/>
        <v>0</v>
      </c>
      <c r="AR334" s="289">
        <f t="shared" si="46"/>
        <v>0</v>
      </c>
      <c r="AS334" s="289">
        <f t="shared" si="46"/>
        <v>0</v>
      </c>
      <c r="AT334" s="289">
        <f t="shared" si="46"/>
        <v>0</v>
      </c>
      <c r="AU334" s="289">
        <f t="shared" si="46"/>
        <v>0</v>
      </c>
      <c r="AV334" s="289">
        <f t="shared" si="45"/>
        <v>0</v>
      </c>
      <c r="AW334" s="289">
        <f t="shared" si="45"/>
        <v>0</v>
      </c>
      <c r="AX334" s="289">
        <f t="shared" si="45"/>
        <v>0</v>
      </c>
      <c r="AY334" s="289">
        <f t="shared" si="45"/>
        <v>0</v>
      </c>
      <c r="AZ334" s="289">
        <f t="shared" si="45"/>
        <v>0</v>
      </c>
      <c r="BA334" s="289">
        <f t="shared" si="45"/>
        <v>0</v>
      </c>
      <c r="BB334" s="289">
        <f t="shared" si="45"/>
        <v>0</v>
      </c>
      <c r="BC334" s="289">
        <f t="shared" si="45"/>
        <v>0</v>
      </c>
      <c r="BD334" s="289">
        <f t="shared" si="45"/>
        <v>0</v>
      </c>
      <c r="BE334" s="289">
        <f t="shared" si="45"/>
        <v>0</v>
      </c>
      <c r="BF334" s="289">
        <f t="shared" si="45"/>
        <v>0</v>
      </c>
      <c r="BG334" s="289">
        <f t="shared" si="45"/>
        <v>0</v>
      </c>
      <c r="BH334" s="289">
        <f t="shared" si="45"/>
        <v>0</v>
      </c>
      <c r="BI334" s="289">
        <f t="shared" si="45"/>
        <v>0</v>
      </c>
      <c r="BJ334" s="289">
        <f t="shared" si="45"/>
        <v>0</v>
      </c>
      <c r="BK334" s="289">
        <f t="shared" si="45"/>
        <v>0</v>
      </c>
      <c r="BL334" s="289">
        <f t="shared" si="45"/>
        <v>0</v>
      </c>
      <c r="BM334" s="289">
        <f t="shared" si="45"/>
        <v>0</v>
      </c>
      <c r="BN334" s="289">
        <f t="shared" si="45"/>
        <v>0</v>
      </c>
      <c r="BO334" s="289">
        <f t="shared" si="45"/>
        <v>0</v>
      </c>
      <c r="BU334" s="289">
        <f t="shared" si="42"/>
        <v>0</v>
      </c>
      <c r="BV334" s="289">
        <f t="shared" si="42"/>
        <v>0</v>
      </c>
      <c r="BW334" s="289">
        <f t="shared" si="42"/>
        <v>0</v>
      </c>
      <c r="BX334" s="289">
        <f t="shared" si="42"/>
        <v>0</v>
      </c>
      <c r="BZ334" s="289">
        <f t="shared" si="38"/>
        <v>0</v>
      </c>
      <c r="CA334" s="289" t="e">
        <f>CA157-#REF!</f>
        <v>#REF!</v>
      </c>
    </row>
    <row r="335" spans="12:79" hidden="1" x14ac:dyDescent="0.35">
      <c r="L335" s="289">
        <f t="shared" si="44"/>
        <v>0</v>
      </c>
      <c r="M335" s="289">
        <f t="shared" si="44"/>
        <v>0</v>
      </c>
      <c r="N335" s="289">
        <f t="shared" si="44"/>
        <v>0</v>
      </c>
      <c r="O335" s="289">
        <f t="shared" si="44"/>
        <v>0</v>
      </c>
      <c r="P335" s="289">
        <f t="shared" si="44"/>
        <v>0</v>
      </c>
      <c r="Q335" s="289">
        <f t="shared" si="44"/>
        <v>0</v>
      </c>
      <c r="R335" s="289">
        <f t="shared" si="44"/>
        <v>0</v>
      </c>
      <c r="S335" s="289">
        <f t="shared" si="44"/>
        <v>0</v>
      </c>
      <c r="T335" s="289">
        <f t="shared" si="44"/>
        <v>0</v>
      </c>
      <c r="U335" s="289">
        <f t="shared" si="44"/>
        <v>0</v>
      </c>
      <c r="V335" s="289">
        <f t="shared" si="44"/>
        <v>0</v>
      </c>
      <c r="W335" s="289">
        <f t="shared" si="44"/>
        <v>0</v>
      </c>
      <c r="X335" s="289">
        <f t="shared" si="44"/>
        <v>0</v>
      </c>
      <c r="Y335" s="289">
        <f t="shared" si="44"/>
        <v>0</v>
      </c>
      <c r="Z335" s="289">
        <f t="shared" si="44"/>
        <v>0</v>
      </c>
      <c r="AA335" s="289">
        <f t="shared" si="44"/>
        <v>0</v>
      </c>
      <c r="AB335" s="289">
        <f t="shared" ref="AB335:AQ350" si="48">AB150-CT150</f>
        <v>0</v>
      </c>
      <c r="AC335" s="289">
        <f t="shared" si="48"/>
        <v>0</v>
      </c>
      <c r="AD335" s="289">
        <f t="shared" si="48"/>
        <v>0</v>
      </c>
      <c r="AE335" s="289">
        <f t="shared" si="48"/>
        <v>0</v>
      </c>
      <c r="AF335" s="289">
        <f t="shared" si="48"/>
        <v>0</v>
      </c>
      <c r="AG335" s="289">
        <f t="shared" si="48"/>
        <v>0</v>
      </c>
      <c r="AH335" s="289">
        <f t="shared" si="47"/>
        <v>0</v>
      </c>
      <c r="AI335" s="289">
        <f t="shared" si="47"/>
        <v>0</v>
      </c>
      <c r="AJ335" s="289">
        <f t="shared" si="47"/>
        <v>0</v>
      </c>
      <c r="AK335" s="289">
        <f t="shared" si="47"/>
        <v>0</v>
      </c>
      <c r="AL335" s="289">
        <f t="shared" si="47"/>
        <v>0</v>
      </c>
      <c r="AM335" s="289">
        <f t="shared" si="47"/>
        <v>0</v>
      </c>
      <c r="AN335" s="289">
        <f t="shared" si="47"/>
        <v>0</v>
      </c>
      <c r="AO335" s="289">
        <f t="shared" si="47"/>
        <v>0</v>
      </c>
      <c r="AP335" s="289">
        <f t="shared" si="47"/>
        <v>0</v>
      </c>
      <c r="AQ335" s="289">
        <f t="shared" si="46"/>
        <v>0</v>
      </c>
      <c r="AR335" s="289">
        <f t="shared" si="46"/>
        <v>0</v>
      </c>
      <c r="AS335" s="289">
        <f t="shared" si="46"/>
        <v>0</v>
      </c>
      <c r="AT335" s="289">
        <f t="shared" si="46"/>
        <v>0</v>
      </c>
      <c r="AU335" s="289">
        <f t="shared" si="46"/>
        <v>0</v>
      </c>
      <c r="AV335" s="289">
        <f t="shared" si="45"/>
        <v>0</v>
      </c>
      <c r="AW335" s="289">
        <f t="shared" si="45"/>
        <v>0</v>
      </c>
      <c r="AX335" s="289">
        <f t="shared" si="45"/>
        <v>0</v>
      </c>
      <c r="AY335" s="289">
        <f t="shared" si="45"/>
        <v>0</v>
      </c>
      <c r="AZ335" s="289">
        <f t="shared" si="45"/>
        <v>0</v>
      </c>
      <c r="BA335" s="289">
        <f t="shared" si="45"/>
        <v>0</v>
      </c>
      <c r="BB335" s="289">
        <f t="shared" si="45"/>
        <v>0</v>
      </c>
      <c r="BC335" s="289">
        <f t="shared" si="45"/>
        <v>0</v>
      </c>
      <c r="BD335" s="289">
        <f t="shared" si="45"/>
        <v>0</v>
      </c>
      <c r="BE335" s="289">
        <f t="shared" si="45"/>
        <v>0</v>
      </c>
      <c r="BF335" s="289">
        <f t="shared" si="45"/>
        <v>0</v>
      </c>
      <c r="BG335" s="289">
        <f t="shared" si="45"/>
        <v>0</v>
      </c>
      <c r="BH335" s="289">
        <f t="shared" si="45"/>
        <v>0</v>
      </c>
      <c r="BI335" s="289">
        <f t="shared" si="45"/>
        <v>0</v>
      </c>
      <c r="BJ335" s="289">
        <f t="shared" si="45"/>
        <v>0</v>
      </c>
      <c r="BK335" s="289">
        <f t="shared" si="45"/>
        <v>0</v>
      </c>
      <c r="BL335" s="289">
        <f t="shared" si="45"/>
        <v>0</v>
      </c>
      <c r="BM335" s="289">
        <f t="shared" si="45"/>
        <v>0</v>
      </c>
      <c r="BN335" s="289">
        <f t="shared" si="45"/>
        <v>0</v>
      </c>
      <c r="BO335" s="289">
        <f t="shared" si="45"/>
        <v>0</v>
      </c>
      <c r="BU335" s="289">
        <f t="shared" ref="BU335:BX350" si="49">BU158-EM158</f>
        <v>0</v>
      </c>
      <c r="BV335" s="289">
        <f t="shared" si="49"/>
        <v>0</v>
      </c>
      <c r="BW335" s="289">
        <f t="shared" si="49"/>
        <v>0</v>
      </c>
      <c r="BX335" s="289">
        <f t="shared" si="49"/>
        <v>0</v>
      </c>
      <c r="BZ335" s="289">
        <f t="shared" si="38"/>
        <v>0</v>
      </c>
      <c r="CA335" s="289" t="e">
        <f>CA158-#REF!</f>
        <v>#REF!</v>
      </c>
    </row>
    <row r="336" spans="12:79" hidden="1" x14ac:dyDescent="0.35">
      <c r="L336" s="289">
        <f t="shared" si="44"/>
        <v>0</v>
      </c>
      <c r="M336" s="289">
        <f t="shared" si="44"/>
        <v>0</v>
      </c>
      <c r="N336" s="289">
        <f t="shared" si="44"/>
        <v>0</v>
      </c>
      <c r="O336" s="289">
        <f t="shared" si="44"/>
        <v>0</v>
      </c>
      <c r="P336" s="289">
        <f t="shared" si="44"/>
        <v>0</v>
      </c>
      <c r="Q336" s="289">
        <f t="shared" si="44"/>
        <v>0</v>
      </c>
      <c r="R336" s="289">
        <f t="shared" si="44"/>
        <v>0</v>
      </c>
      <c r="S336" s="289">
        <f t="shared" si="44"/>
        <v>0</v>
      </c>
      <c r="T336" s="289">
        <f t="shared" si="44"/>
        <v>0</v>
      </c>
      <c r="U336" s="289">
        <f t="shared" si="44"/>
        <v>0</v>
      </c>
      <c r="V336" s="289">
        <f t="shared" si="44"/>
        <v>0</v>
      </c>
      <c r="W336" s="289">
        <f t="shared" si="44"/>
        <v>0</v>
      </c>
      <c r="X336" s="289">
        <f t="shared" si="44"/>
        <v>0</v>
      </c>
      <c r="Y336" s="289">
        <f t="shared" si="44"/>
        <v>0</v>
      </c>
      <c r="Z336" s="289">
        <f t="shared" si="44"/>
        <v>0</v>
      </c>
      <c r="AA336" s="289">
        <f t="shared" si="44"/>
        <v>0</v>
      </c>
      <c r="AB336" s="289">
        <f t="shared" si="48"/>
        <v>0</v>
      </c>
      <c r="AC336" s="289">
        <f t="shared" si="48"/>
        <v>0</v>
      </c>
      <c r="AD336" s="289">
        <f t="shared" si="48"/>
        <v>0</v>
      </c>
      <c r="AE336" s="289">
        <f t="shared" si="48"/>
        <v>0</v>
      </c>
      <c r="AF336" s="289">
        <f t="shared" si="48"/>
        <v>0</v>
      </c>
      <c r="AG336" s="289">
        <f t="shared" si="48"/>
        <v>0</v>
      </c>
      <c r="AH336" s="289">
        <f t="shared" si="47"/>
        <v>0</v>
      </c>
      <c r="AI336" s="289">
        <f t="shared" si="47"/>
        <v>0</v>
      </c>
      <c r="AJ336" s="289">
        <f t="shared" si="47"/>
        <v>0</v>
      </c>
      <c r="AK336" s="289">
        <f t="shared" si="47"/>
        <v>0</v>
      </c>
      <c r="AL336" s="289">
        <f t="shared" si="47"/>
        <v>0</v>
      </c>
      <c r="AM336" s="289">
        <f t="shared" si="47"/>
        <v>0</v>
      </c>
      <c r="AN336" s="289">
        <f t="shared" si="47"/>
        <v>0</v>
      </c>
      <c r="AO336" s="289">
        <f t="shared" si="47"/>
        <v>0</v>
      </c>
      <c r="AP336" s="289">
        <f t="shared" si="47"/>
        <v>0</v>
      </c>
      <c r="AQ336" s="289">
        <f t="shared" si="46"/>
        <v>0</v>
      </c>
      <c r="AR336" s="289">
        <f t="shared" si="46"/>
        <v>0</v>
      </c>
      <c r="AS336" s="289">
        <f t="shared" si="46"/>
        <v>0</v>
      </c>
      <c r="AT336" s="289">
        <f t="shared" si="46"/>
        <v>0</v>
      </c>
      <c r="AU336" s="289">
        <f t="shared" si="46"/>
        <v>0</v>
      </c>
      <c r="AV336" s="289">
        <f t="shared" si="45"/>
        <v>0</v>
      </c>
      <c r="AW336" s="289">
        <f t="shared" si="45"/>
        <v>0</v>
      </c>
      <c r="AX336" s="289">
        <f t="shared" si="45"/>
        <v>0</v>
      </c>
      <c r="AY336" s="289">
        <f t="shared" si="45"/>
        <v>0</v>
      </c>
      <c r="AZ336" s="289">
        <f t="shared" si="45"/>
        <v>0</v>
      </c>
      <c r="BA336" s="289">
        <f t="shared" si="45"/>
        <v>0</v>
      </c>
      <c r="BB336" s="289">
        <f t="shared" si="45"/>
        <v>0</v>
      </c>
      <c r="BC336" s="289">
        <f t="shared" si="45"/>
        <v>0</v>
      </c>
      <c r="BD336" s="289">
        <f t="shared" si="45"/>
        <v>0</v>
      </c>
      <c r="BE336" s="289">
        <f t="shared" si="45"/>
        <v>0</v>
      </c>
      <c r="BF336" s="289">
        <f t="shared" si="45"/>
        <v>0</v>
      </c>
      <c r="BG336" s="289">
        <f t="shared" si="45"/>
        <v>0</v>
      </c>
      <c r="BH336" s="289">
        <f t="shared" si="45"/>
        <v>0</v>
      </c>
      <c r="BI336" s="289">
        <f t="shared" si="45"/>
        <v>0</v>
      </c>
      <c r="BJ336" s="289">
        <f t="shared" si="45"/>
        <v>0</v>
      </c>
      <c r="BK336" s="289">
        <f t="shared" si="45"/>
        <v>0</v>
      </c>
      <c r="BL336" s="289">
        <f t="shared" si="45"/>
        <v>0</v>
      </c>
      <c r="BM336" s="289">
        <f t="shared" si="45"/>
        <v>0</v>
      </c>
      <c r="BN336" s="289">
        <f t="shared" si="45"/>
        <v>0</v>
      </c>
      <c r="BO336" s="289">
        <f t="shared" si="45"/>
        <v>0</v>
      </c>
      <c r="BU336" s="289">
        <f t="shared" si="49"/>
        <v>0</v>
      </c>
      <c r="BV336" s="289">
        <f t="shared" si="49"/>
        <v>0</v>
      </c>
      <c r="BW336" s="289">
        <f t="shared" si="49"/>
        <v>0</v>
      </c>
      <c r="BX336" s="289">
        <f t="shared" si="49"/>
        <v>0</v>
      </c>
      <c r="BZ336" s="289">
        <f t="shared" si="38"/>
        <v>0</v>
      </c>
      <c r="CA336" s="289" t="e">
        <f>CA159-#REF!</f>
        <v>#REF!</v>
      </c>
    </row>
    <row r="337" spans="12:79" hidden="1" x14ac:dyDescent="0.35">
      <c r="L337" s="289">
        <f t="shared" si="44"/>
        <v>0</v>
      </c>
      <c r="M337" s="289">
        <f t="shared" si="44"/>
        <v>0</v>
      </c>
      <c r="N337" s="289">
        <f t="shared" si="44"/>
        <v>0</v>
      </c>
      <c r="O337" s="289">
        <f t="shared" si="44"/>
        <v>0</v>
      </c>
      <c r="P337" s="289">
        <f t="shared" si="44"/>
        <v>0</v>
      </c>
      <c r="Q337" s="289">
        <f t="shared" si="44"/>
        <v>0</v>
      </c>
      <c r="R337" s="289">
        <f t="shared" si="44"/>
        <v>0</v>
      </c>
      <c r="S337" s="289">
        <f t="shared" si="44"/>
        <v>0</v>
      </c>
      <c r="T337" s="289">
        <f t="shared" si="44"/>
        <v>0</v>
      </c>
      <c r="U337" s="289">
        <f t="shared" si="44"/>
        <v>0</v>
      </c>
      <c r="V337" s="289">
        <f t="shared" si="44"/>
        <v>0</v>
      </c>
      <c r="W337" s="289">
        <f t="shared" si="44"/>
        <v>0</v>
      </c>
      <c r="X337" s="289">
        <f t="shared" si="44"/>
        <v>0</v>
      </c>
      <c r="Y337" s="289">
        <f t="shared" si="44"/>
        <v>0</v>
      </c>
      <c r="Z337" s="289">
        <f t="shared" si="44"/>
        <v>0</v>
      </c>
      <c r="AA337" s="289">
        <f t="shared" si="44"/>
        <v>0</v>
      </c>
      <c r="AB337" s="289">
        <f t="shared" si="48"/>
        <v>0</v>
      </c>
      <c r="AC337" s="289">
        <f t="shared" si="48"/>
        <v>0</v>
      </c>
      <c r="AD337" s="289">
        <f t="shared" si="48"/>
        <v>0</v>
      </c>
      <c r="AE337" s="289">
        <f t="shared" si="48"/>
        <v>0</v>
      </c>
      <c r="AF337" s="289">
        <f t="shared" si="48"/>
        <v>0</v>
      </c>
      <c r="AG337" s="289">
        <f t="shared" si="48"/>
        <v>0</v>
      </c>
      <c r="AH337" s="289">
        <f t="shared" si="47"/>
        <v>0</v>
      </c>
      <c r="AI337" s="289">
        <f t="shared" si="47"/>
        <v>0</v>
      </c>
      <c r="AJ337" s="289">
        <f t="shared" si="47"/>
        <v>0</v>
      </c>
      <c r="AK337" s="289">
        <f t="shared" si="47"/>
        <v>0</v>
      </c>
      <c r="AL337" s="289">
        <f t="shared" si="47"/>
        <v>0</v>
      </c>
      <c r="AM337" s="289">
        <f t="shared" si="47"/>
        <v>0</v>
      </c>
      <c r="AN337" s="289">
        <f t="shared" si="47"/>
        <v>0</v>
      </c>
      <c r="AO337" s="289">
        <f t="shared" si="47"/>
        <v>0</v>
      </c>
      <c r="AP337" s="289">
        <f t="shared" si="47"/>
        <v>0</v>
      </c>
      <c r="AQ337" s="289">
        <f t="shared" si="46"/>
        <v>0</v>
      </c>
      <c r="AR337" s="289">
        <f t="shared" si="46"/>
        <v>0</v>
      </c>
      <c r="AS337" s="289">
        <f t="shared" si="46"/>
        <v>0</v>
      </c>
      <c r="AT337" s="289">
        <f t="shared" si="46"/>
        <v>0</v>
      </c>
      <c r="AU337" s="289">
        <f t="shared" si="46"/>
        <v>0</v>
      </c>
      <c r="AV337" s="289">
        <f t="shared" si="45"/>
        <v>0</v>
      </c>
      <c r="AW337" s="289">
        <f t="shared" si="45"/>
        <v>0</v>
      </c>
      <c r="AX337" s="289">
        <f t="shared" si="45"/>
        <v>0</v>
      </c>
      <c r="AY337" s="289">
        <f t="shared" si="45"/>
        <v>0</v>
      </c>
      <c r="AZ337" s="289">
        <f t="shared" si="45"/>
        <v>0</v>
      </c>
      <c r="BA337" s="289">
        <f t="shared" si="45"/>
        <v>0</v>
      </c>
      <c r="BB337" s="289">
        <f t="shared" si="45"/>
        <v>0</v>
      </c>
      <c r="BC337" s="289">
        <f t="shared" si="45"/>
        <v>0</v>
      </c>
      <c r="BD337" s="289">
        <f t="shared" si="45"/>
        <v>0</v>
      </c>
      <c r="BE337" s="289">
        <f t="shared" si="45"/>
        <v>0</v>
      </c>
      <c r="BF337" s="289">
        <f t="shared" si="45"/>
        <v>0</v>
      </c>
      <c r="BG337" s="289">
        <f t="shared" si="45"/>
        <v>0</v>
      </c>
      <c r="BH337" s="289">
        <f t="shared" si="45"/>
        <v>0</v>
      </c>
      <c r="BI337" s="289">
        <f t="shared" si="45"/>
        <v>0</v>
      </c>
      <c r="BJ337" s="289">
        <f t="shared" si="45"/>
        <v>0</v>
      </c>
      <c r="BK337" s="289">
        <f t="shared" ref="BK337:BO352" si="50">BK152-EC152</f>
        <v>0</v>
      </c>
      <c r="BL337" s="289">
        <f t="shared" si="50"/>
        <v>0</v>
      </c>
      <c r="BM337" s="289">
        <f t="shared" si="50"/>
        <v>0</v>
      </c>
      <c r="BN337" s="289">
        <f t="shared" si="50"/>
        <v>0</v>
      </c>
      <c r="BO337" s="289">
        <f t="shared" si="50"/>
        <v>0</v>
      </c>
      <c r="BU337" s="289">
        <f t="shared" si="49"/>
        <v>0</v>
      </c>
      <c r="BV337" s="289">
        <f t="shared" si="49"/>
        <v>0</v>
      </c>
      <c r="BW337" s="289">
        <f t="shared" si="49"/>
        <v>0</v>
      </c>
      <c r="BX337" s="289">
        <f t="shared" si="49"/>
        <v>0</v>
      </c>
      <c r="BZ337" s="289">
        <f t="shared" si="38"/>
        <v>0</v>
      </c>
      <c r="CA337" s="289" t="e">
        <f>CA160-#REF!</f>
        <v>#REF!</v>
      </c>
    </row>
    <row r="338" spans="12:79" hidden="1" x14ac:dyDescent="0.35">
      <c r="L338" s="289">
        <f t="shared" si="44"/>
        <v>0</v>
      </c>
      <c r="M338" s="289">
        <f t="shared" si="44"/>
        <v>0</v>
      </c>
      <c r="N338" s="289">
        <f t="shared" si="44"/>
        <v>0</v>
      </c>
      <c r="O338" s="289">
        <f t="shared" si="44"/>
        <v>0</v>
      </c>
      <c r="P338" s="289">
        <f t="shared" si="44"/>
        <v>0</v>
      </c>
      <c r="Q338" s="289">
        <f t="shared" si="44"/>
        <v>0</v>
      </c>
      <c r="R338" s="289">
        <f t="shared" si="44"/>
        <v>0</v>
      </c>
      <c r="S338" s="289">
        <f t="shared" si="44"/>
        <v>0</v>
      </c>
      <c r="T338" s="289">
        <f t="shared" si="44"/>
        <v>0</v>
      </c>
      <c r="U338" s="289">
        <f t="shared" si="44"/>
        <v>0</v>
      </c>
      <c r="V338" s="289">
        <f t="shared" si="44"/>
        <v>0</v>
      </c>
      <c r="W338" s="289">
        <f t="shared" si="44"/>
        <v>0</v>
      </c>
      <c r="X338" s="289">
        <f t="shared" si="44"/>
        <v>0</v>
      </c>
      <c r="Y338" s="289">
        <f t="shared" si="44"/>
        <v>0</v>
      </c>
      <c r="Z338" s="289">
        <f t="shared" si="44"/>
        <v>0</v>
      </c>
      <c r="AA338" s="289">
        <f t="shared" si="44"/>
        <v>0</v>
      </c>
      <c r="AB338" s="289">
        <f t="shared" si="48"/>
        <v>0</v>
      </c>
      <c r="AC338" s="289">
        <f t="shared" si="48"/>
        <v>0</v>
      </c>
      <c r="AD338" s="289">
        <f t="shared" si="48"/>
        <v>0</v>
      </c>
      <c r="AE338" s="289">
        <f t="shared" si="48"/>
        <v>0</v>
      </c>
      <c r="AF338" s="289">
        <f t="shared" si="48"/>
        <v>0</v>
      </c>
      <c r="AG338" s="289">
        <f t="shared" si="48"/>
        <v>0</v>
      </c>
      <c r="AH338" s="289">
        <f t="shared" si="47"/>
        <v>0</v>
      </c>
      <c r="AI338" s="289">
        <f t="shared" si="47"/>
        <v>0</v>
      </c>
      <c r="AJ338" s="289">
        <f t="shared" si="47"/>
        <v>0</v>
      </c>
      <c r="AK338" s="289">
        <f t="shared" si="47"/>
        <v>0</v>
      </c>
      <c r="AL338" s="289">
        <f t="shared" si="47"/>
        <v>0</v>
      </c>
      <c r="AM338" s="289">
        <f t="shared" si="47"/>
        <v>0</v>
      </c>
      <c r="AN338" s="289">
        <f t="shared" si="47"/>
        <v>0</v>
      </c>
      <c r="AO338" s="289">
        <f t="shared" si="47"/>
        <v>0</v>
      </c>
      <c r="AP338" s="289">
        <f t="shared" si="47"/>
        <v>0</v>
      </c>
      <c r="AQ338" s="289">
        <f t="shared" si="46"/>
        <v>0</v>
      </c>
      <c r="AR338" s="289">
        <f t="shared" si="46"/>
        <v>0</v>
      </c>
      <c r="AS338" s="289">
        <f t="shared" si="46"/>
        <v>0</v>
      </c>
      <c r="AT338" s="289">
        <f t="shared" si="46"/>
        <v>0</v>
      </c>
      <c r="AU338" s="289">
        <f t="shared" si="46"/>
        <v>0</v>
      </c>
      <c r="AV338" s="289">
        <f t="shared" si="46"/>
        <v>0</v>
      </c>
      <c r="AW338" s="289">
        <f t="shared" si="46"/>
        <v>0</v>
      </c>
      <c r="AX338" s="289">
        <f t="shared" si="46"/>
        <v>0</v>
      </c>
      <c r="AY338" s="289">
        <f t="shared" si="46"/>
        <v>0</v>
      </c>
      <c r="AZ338" s="289">
        <f t="shared" si="46"/>
        <v>0</v>
      </c>
      <c r="BA338" s="289">
        <f t="shared" si="46"/>
        <v>0</v>
      </c>
      <c r="BB338" s="289">
        <f t="shared" si="46"/>
        <v>0</v>
      </c>
      <c r="BC338" s="289">
        <f t="shared" si="46"/>
        <v>0</v>
      </c>
      <c r="BD338" s="289">
        <f t="shared" si="46"/>
        <v>0</v>
      </c>
      <c r="BE338" s="289">
        <f t="shared" si="46"/>
        <v>0</v>
      </c>
      <c r="BF338" s="289">
        <f t="shared" si="46"/>
        <v>0</v>
      </c>
      <c r="BG338" s="289">
        <f t="shared" ref="BG338:BO353" si="51">BG153-DY153</f>
        <v>0</v>
      </c>
      <c r="BH338" s="289">
        <f t="shared" si="51"/>
        <v>0</v>
      </c>
      <c r="BI338" s="289">
        <f t="shared" si="51"/>
        <v>0</v>
      </c>
      <c r="BJ338" s="289">
        <f t="shared" si="51"/>
        <v>0</v>
      </c>
      <c r="BK338" s="289">
        <f t="shared" si="50"/>
        <v>0</v>
      </c>
      <c r="BL338" s="289">
        <f t="shared" si="50"/>
        <v>0</v>
      </c>
      <c r="BM338" s="289">
        <f t="shared" si="50"/>
        <v>0</v>
      </c>
      <c r="BN338" s="289">
        <f t="shared" si="50"/>
        <v>0</v>
      </c>
      <c r="BO338" s="289">
        <f t="shared" si="50"/>
        <v>0</v>
      </c>
      <c r="BU338" s="289">
        <f t="shared" si="49"/>
        <v>0</v>
      </c>
      <c r="BV338" s="289">
        <f t="shared" si="49"/>
        <v>0</v>
      </c>
      <c r="BW338" s="289">
        <f t="shared" si="49"/>
        <v>0</v>
      </c>
      <c r="BX338" s="289">
        <f t="shared" si="49"/>
        <v>0</v>
      </c>
      <c r="BZ338" s="289">
        <f t="shared" si="38"/>
        <v>0</v>
      </c>
      <c r="CA338" s="289" t="e">
        <f>CA161-#REF!</f>
        <v>#REF!</v>
      </c>
    </row>
    <row r="339" spans="12:79" hidden="1" x14ac:dyDescent="0.35">
      <c r="L339" s="289">
        <f t="shared" si="44"/>
        <v>0</v>
      </c>
      <c r="M339" s="289">
        <f t="shared" si="44"/>
        <v>0</v>
      </c>
      <c r="N339" s="289">
        <f t="shared" si="44"/>
        <v>0</v>
      </c>
      <c r="O339" s="289">
        <f t="shared" si="44"/>
        <v>0</v>
      </c>
      <c r="P339" s="289">
        <f t="shared" si="44"/>
        <v>0</v>
      </c>
      <c r="Q339" s="289">
        <f t="shared" si="44"/>
        <v>0</v>
      </c>
      <c r="R339" s="289">
        <f t="shared" si="44"/>
        <v>0</v>
      </c>
      <c r="S339" s="289">
        <f t="shared" si="44"/>
        <v>0</v>
      </c>
      <c r="T339" s="289">
        <f t="shared" si="44"/>
        <v>0</v>
      </c>
      <c r="U339" s="289">
        <f t="shared" si="44"/>
        <v>0</v>
      </c>
      <c r="V339" s="289">
        <f t="shared" si="44"/>
        <v>0</v>
      </c>
      <c r="W339" s="289">
        <f t="shared" si="44"/>
        <v>0</v>
      </c>
      <c r="X339" s="289">
        <f t="shared" si="44"/>
        <v>0</v>
      </c>
      <c r="Y339" s="289">
        <f t="shared" si="44"/>
        <v>0</v>
      </c>
      <c r="Z339" s="289">
        <f t="shared" si="44"/>
        <v>0</v>
      </c>
      <c r="AA339" s="289">
        <f t="shared" si="44"/>
        <v>0</v>
      </c>
      <c r="AB339" s="289">
        <f t="shared" si="48"/>
        <v>0</v>
      </c>
      <c r="AC339" s="289">
        <f t="shared" si="48"/>
        <v>0</v>
      </c>
      <c r="AD339" s="289">
        <f t="shared" si="48"/>
        <v>0</v>
      </c>
      <c r="AE339" s="289">
        <f t="shared" si="48"/>
        <v>0</v>
      </c>
      <c r="AF339" s="289">
        <f t="shared" si="48"/>
        <v>0</v>
      </c>
      <c r="AG339" s="289">
        <f t="shared" si="48"/>
        <v>0</v>
      </c>
      <c r="AH339" s="289">
        <f t="shared" si="47"/>
        <v>0</v>
      </c>
      <c r="AI339" s="289">
        <f t="shared" si="47"/>
        <v>0</v>
      </c>
      <c r="AJ339" s="289">
        <f t="shared" si="47"/>
        <v>0</v>
      </c>
      <c r="AK339" s="289">
        <f t="shared" si="47"/>
        <v>0</v>
      </c>
      <c r="AL339" s="289">
        <f t="shared" si="47"/>
        <v>0</v>
      </c>
      <c r="AM339" s="289">
        <f t="shared" si="47"/>
        <v>0</v>
      </c>
      <c r="AN339" s="289">
        <f t="shared" si="47"/>
        <v>0</v>
      </c>
      <c r="AO339" s="289">
        <f t="shared" si="47"/>
        <v>0</v>
      </c>
      <c r="AP339" s="289">
        <f t="shared" si="47"/>
        <v>0</v>
      </c>
      <c r="AQ339" s="289">
        <f t="shared" si="46"/>
        <v>0</v>
      </c>
      <c r="AR339" s="289">
        <f t="shared" si="46"/>
        <v>0</v>
      </c>
      <c r="AS339" s="289">
        <f t="shared" si="46"/>
        <v>0</v>
      </c>
      <c r="AT339" s="289">
        <f t="shared" si="46"/>
        <v>0</v>
      </c>
      <c r="AU339" s="289">
        <f t="shared" si="46"/>
        <v>0</v>
      </c>
      <c r="AV339" s="289">
        <f t="shared" si="46"/>
        <v>0</v>
      </c>
      <c r="AW339" s="289">
        <f t="shared" si="46"/>
        <v>0</v>
      </c>
      <c r="AX339" s="289">
        <f t="shared" si="46"/>
        <v>0</v>
      </c>
      <c r="AY339" s="289">
        <f t="shared" si="46"/>
        <v>0</v>
      </c>
      <c r="AZ339" s="289">
        <f t="shared" si="46"/>
        <v>0</v>
      </c>
      <c r="BA339" s="289">
        <f t="shared" si="46"/>
        <v>0</v>
      </c>
      <c r="BB339" s="289">
        <f t="shared" si="46"/>
        <v>0</v>
      </c>
      <c r="BC339" s="289">
        <f t="shared" si="46"/>
        <v>0</v>
      </c>
      <c r="BD339" s="289">
        <f t="shared" si="46"/>
        <v>0</v>
      </c>
      <c r="BE339" s="289">
        <f t="shared" si="46"/>
        <v>0</v>
      </c>
      <c r="BF339" s="289">
        <f t="shared" si="46"/>
        <v>0</v>
      </c>
      <c r="BG339" s="289">
        <f t="shared" si="51"/>
        <v>0</v>
      </c>
      <c r="BH339" s="289">
        <f t="shared" si="51"/>
        <v>0</v>
      </c>
      <c r="BI339" s="289">
        <f t="shared" si="51"/>
        <v>0</v>
      </c>
      <c r="BJ339" s="289">
        <f t="shared" si="51"/>
        <v>0</v>
      </c>
      <c r="BK339" s="289">
        <f t="shared" si="50"/>
        <v>0</v>
      </c>
      <c r="BL339" s="289">
        <f t="shared" si="50"/>
        <v>0</v>
      </c>
      <c r="BM339" s="289">
        <f t="shared" si="50"/>
        <v>0</v>
      </c>
      <c r="BN339" s="289">
        <f t="shared" si="50"/>
        <v>0</v>
      </c>
      <c r="BO339" s="289">
        <f t="shared" si="50"/>
        <v>0</v>
      </c>
      <c r="BU339" s="289">
        <f t="shared" si="49"/>
        <v>0</v>
      </c>
      <c r="BV339" s="289">
        <f t="shared" si="49"/>
        <v>0</v>
      </c>
      <c r="BW339" s="289">
        <f t="shared" si="49"/>
        <v>0</v>
      </c>
      <c r="BX339" s="289">
        <f t="shared" si="49"/>
        <v>0</v>
      </c>
      <c r="BZ339" s="289">
        <f t="shared" si="38"/>
        <v>0</v>
      </c>
      <c r="CA339" s="289" t="e">
        <f>CA162-#REF!</f>
        <v>#REF!</v>
      </c>
    </row>
    <row r="340" spans="12:79" hidden="1" x14ac:dyDescent="0.35">
      <c r="L340" s="289">
        <f t="shared" si="44"/>
        <v>0</v>
      </c>
      <c r="M340" s="289">
        <f t="shared" si="44"/>
        <v>0</v>
      </c>
      <c r="N340" s="289">
        <f t="shared" si="44"/>
        <v>0</v>
      </c>
      <c r="O340" s="289">
        <f t="shared" si="44"/>
        <v>0</v>
      </c>
      <c r="P340" s="289">
        <f t="shared" si="44"/>
        <v>0</v>
      </c>
      <c r="Q340" s="289">
        <f t="shared" si="44"/>
        <v>0</v>
      </c>
      <c r="R340" s="289">
        <f t="shared" si="44"/>
        <v>0</v>
      </c>
      <c r="S340" s="289">
        <f t="shared" si="44"/>
        <v>0</v>
      </c>
      <c r="T340" s="289">
        <f t="shared" si="44"/>
        <v>0</v>
      </c>
      <c r="U340" s="289">
        <f t="shared" si="44"/>
        <v>0</v>
      </c>
      <c r="V340" s="289">
        <f t="shared" si="44"/>
        <v>0</v>
      </c>
      <c r="W340" s="289">
        <f t="shared" si="44"/>
        <v>0</v>
      </c>
      <c r="X340" s="289">
        <f t="shared" si="44"/>
        <v>0</v>
      </c>
      <c r="Y340" s="289">
        <f t="shared" si="44"/>
        <v>0</v>
      </c>
      <c r="Z340" s="289">
        <f t="shared" si="44"/>
        <v>0</v>
      </c>
      <c r="AA340" s="289">
        <f t="shared" si="44"/>
        <v>0</v>
      </c>
      <c r="AB340" s="289">
        <f t="shared" si="48"/>
        <v>0</v>
      </c>
      <c r="AC340" s="289">
        <f t="shared" si="48"/>
        <v>0</v>
      </c>
      <c r="AD340" s="289">
        <f t="shared" si="48"/>
        <v>0</v>
      </c>
      <c r="AE340" s="289">
        <f t="shared" si="48"/>
        <v>0</v>
      </c>
      <c r="AF340" s="289">
        <f t="shared" si="48"/>
        <v>0</v>
      </c>
      <c r="AG340" s="289">
        <f t="shared" si="48"/>
        <v>0</v>
      </c>
      <c r="AH340" s="289">
        <f t="shared" si="47"/>
        <v>0</v>
      </c>
      <c r="AI340" s="289">
        <f t="shared" si="47"/>
        <v>0</v>
      </c>
      <c r="AJ340" s="289">
        <f t="shared" si="47"/>
        <v>0</v>
      </c>
      <c r="AK340" s="289">
        <f t="shared" si="47"/>
        <v>0</v>
      </c>
      <c r="AL340" s="289">
        <f t="shared" si="47"/>
        <v>0</v>
      </c>
      <c r="AM340" s="289">
        <f t="shared" si="47"/>
        <v>0</v>
      </c>
      <c r="AN340" s="289">
        <f t="shared" si="47"/>
        <v>0</v>
      </c>
      <c r="AO340" s="289">
        <f t="shared" si="47"/>
        <v>0</v>
      </c>
      <c r="AP340" s="289">
        <f t="shared" si="47"/>
        <v>0</v>
      </c>
      <c r="AQ340" s="289">
        <f t="shared" si="46"/>
        <v>0</v>
      </c>
      <c r="AR340" s="289">
        <f t="shared" si="46"/>
        <v>0</v>
      </c>
      <c r="AS340" s="289">
        <f t="shared" si="46"/>
        <v>0</v>
      </c>
      <c r="AT340" s="289">
        <f t="shared" si="46"/>
        <v>0</v>
      </c>
      <c r="AU340" s="289">
        <f t="shared" si="46"/>
        <v>0</v>
      </c>
      <c r="AV340" s="289">
        <f t="shared" si="46"/>
        <v>0</v>
      </c>
      <c r="AW340" s="289">
        <f t="shared" si="46"/>
        <v>0</v>
      </c>
      <c r="AX340" s="289">
        <f t="shared" si="46"/>
        <v>0</v>
      </c>
      <c r="AY340" s="289">
        <f t="shared" si="46"/>
        <v>0</v>
      </c>
      <c r="AZ340" s="289">
        <f t="shared" si="46"/>
        <v>0</v>
      </c>
      <c r="BA340" s="289">
        <f t="shared" si="46"/>
        <v>0</v>
      </c>
      <c r="BB340" s="289">
        <f t="shared" si="46"/>
        <v>0</v>
      </c>
      <c r="BC340" s="289">
        <f t="shared" si="46"/>
        <v>0</v>
      </c>
      <c r="BD340" s="289">
        <f t="shared" si="46"/>
        <v>0</v>
      </c>
      <c r="BE340" s="289">
        <f t="shared" si="46"/>
        <v>0</v>
      </c>
      <c r="BF340" s="289">
        <f t="shared" si="46"/>
        <v>0</v>
      </c>
      <c r="BG340" s="289">
        <f t="shared" si="51"/>
        <v>0</v>
      </c>
      <c r="BH340" s="289">
        <f t="shared" si="51"/>
        <v>0</v>
      </c>
      <c r="BI340" s="289">
        <f t="shared" si="51"/>
        <v>0</v>
      </c>
      <c r="BJ340" s="289">
        <f t="shared" si="51"/>
        <v>0</v>
      </c>
      <c r="BK340" s="289">
        <f t="shared" si="50"/>
        <v>0</v>
      </c>
      <c r="BL340" s="289">
        <f t="shared" si="50"/>
        <v>0</v>
      </c>
      <c r="BM340" s="289">
        <f t="shared" si="50"/>
        <v>0</v>
      </c>
      <c r="BN340" s="289">
        <f t="shared" si="50"/>
        <v>0</v>
      </c>
      <c r="BO340" s="289">
        <f t="shared" si="50"/>
        <v>0</v>
      </c>
      <c r="BU340" s="289">
        <f t="shared" si="49"/>
        <v>0</v>
      </c>
      <c r="BV340" s="289">
        <f t="shared" si="49"/>
        <v>0</v>
      </c>
      <c r="BW340" s="289">
        <f t="shared" si="49"/>
        <v>0</v>
      </c>
      <c r="BX340" s="289">
        <f t="shared" si="49"/>
        <v>0</v>
      </c>
      <c r="BZ340" s="289">
        <f t="shared" si="38"/>
        <v>0</v>
      </c>
      <c r="CA340" s="289" t="e">
        <f>CA163-#REF!</f>
        <v>#REF!</v>
      </c>
    </row>
    <row r="341" spans="12:79" hidden="1" x14ac:dyDescent="0.35">
      <c r="L341" s="289">
        <f t="shared" ref="L341:AA356" si="52">L156-CD156</f>
        <v>0</v>
      </c>
      <c r="M341" s="289">
        <f t="shared" si="52"/>
        <v>0</v>
      </c>
      <c r="N341" s="289">
        <f t="shared" si="52"/>
        <v>0</v>
      </c>
      <c r="O341" s="289">
        <f t="shared" si="52"/>
        <v>0</v>
      </c>
      <c r="P341" s="289">
        <f t="shared" si="52"/>
        <v>0</v>
      </c>
      <c r="Q341" s="289">
        <f t="shared" si="52"/>
        <v>0</v>
      </c>
      <c r="R341" s="289">
        <f t="shared" si="52"/>
        <v>0</v>
      </c>
      <c r="S341" s="289">
        <f t="shared" si="52"/>
        <v>0</v>
      </c>
      <c r="T341" s="289">
        <f t="shared" si="52"/>
        <v>0</v>
      </c>
      <c r="U341" s="289">
        <f t="shared" si="52"/>
        <v>0</v>
      </c>
      <c r="V341" s="289">
        <f t="shared" si="52"/>
        <v>0</v>
      </c>
      <c r="W341" s="289">
        <f t="shared" si="52"/>
        <v>0</v>
      </c>
      <c r="X341" s="289">
        <f t="shared" si="52"/>
        <v>0</v>
      </c>
      <c r="Y341" s="289">
        <f t="shared" si="52"/>
        <v>0</v>
      </c>
      <c r="Z341" s="289">
        <f t="shared" si="52"/>
        <v>0</v>
      </c>
      <c r="AA341" s="289">
        <f t="shared" si="52"/>
        <v>0</v>
      </c>
      <c r="AB341" s="289">
        <f t="shared" si="48"/>
        <v>0</v>
      </c>
      <c r="AC341" s="289">
        <f t="shared" si="48"/>
        <v>0</v>
      </c>
      <c r="AD341" s="289">
        <f t="shared" si="48"/>
        <v>0</v>
      </c>
      <c r="AE341" s="289">
        <f t="shared" si="48"/>
        <v>0</v>
      </c>
      <c r="AF341" s="289">
        <f t="shared" si="48"/>
        <v>0</v>
      </c>
      <c r="AG341" s="289">
        <f t="shared" si="48"/>
        <v>0</v>
      </c>
      <c r="AH341" s="289">
        <f t="shared" si="47"/>
        <v>0</v>
      </c>
      <c r="AI341" s="289">
        <f t="shared" si="47"/>
        <v>0</v>
      </c>
      <c r="AJ341" s="289">
        <f t="shared" si="47"/>
        <v>0</v>
      </c>
      <c r="AK341" s="289">
        <f t="shared" si="47"/>
        <v>0</v>
      </c>
      <c r="AL341" s="289">
        <f t="shared" si="47"/>
        <v>0</v>
      </c>
      <c r="AM341" s="289">
        <f t="shared" si="47"/>
        <v>0</v>
      </c>
      <c r="AN341" s="289">
        <f t="shared" si="47"/>
        <v>0</v>
      </c>
      <c r="AO341" s="289">
        <f t="shared" si="47"/>
        <v>0</v>
      </c>
      <c r="AP341" s="289">
        <f t="shared" si="47"/>
        <v>0</v>
      </c>
      <c r="AQ341" s="289">
        <f t="shared" si="46"/>
        <v>0</v>
      </c>
      <c r="AR341" s="289">
        <f t="shared" si="46"/>
        <v>0</v>
      </c>
      <c r="AS341" s="289">
        <f t="shared" si="46"/>
        <v>0</v>
      </c>
      <c r="AT341" s="289">
        <f t="shared" si="46"/>
        <v>0</v>
      </c>
      <c r="AU341" s="289">
        <f t="shared" si="46"/>
        <v>0</v>
      </c>
      <c r="AV341" s="289">
        <f t="shared" si="46"/>
        <v>0</v>
      </c>
      <c r="AW341" s="289">
        <f t="shared" si="46"/>
        <v>0</v>
      </c>
      <c r="AX341" s="289">
        <f t="shared" si="46"/>
        <v>0</v>
      </c>
      <c r="AY341" s="289">
        <f t="shared" si="46"/>
        <v>0</v>
      </c>
      <c r="AZ341" s="289">
        <f t="shared" si="46"/>
        <v>0</v>
      </c>
      <c r="BA341" s="289">
        <f t="shared" si="46"/>
        <v>0</v>
      </c>
      <c r="BB341" s="289">
        <f t="shared" si="46"/>
        <v>0</v>
      </c>
      <c r="BC341" s="289">
        <f t="shared" si="46"/>
        <v>0</v>
      </c>
      <c r="BD341" s="289">
        <f t="shared" si="46"/>
        <v>0</v>
      </c>
      <c r="BE341" s="289">
        <f t="shared" si="46"/>
        <v>0</v>
      </c>
      <c r="BF341" s="289">
        <f t="shared" si="46"/>
        <v>0</v>
      </c>
      <c r="BG341" s="289">
        <f t="shared" si="51"/>
        <v>0</v>
      </c>
      <c r="BH341" s="289">
        <f t="shared" si="51"/>
        <v>0</v>
      </c>
      <c r="BI341" s="289">
        <f t="shared" si="51"/>
        <v>0</v>
      </c>
      <c r="BJ341" s="289">
        <f t="shared" si="51"/>
        <v>0</v>
      </c>
      <c r="BK341" s="289">
        <f t="shared" si="50"/>
        <v>0</v>
      </c>
      <c r="BL341" s="289">
        <f t="shared" si="50"/>
        <v>0</v>
      </c>
      <c r="BM341" s="289">
        <f t="shared" si="50"/>
        <v>0</v>
      </c>
      <c r="BN341" s="289">
        <f t="shared" si="50"/>
        <v>0</v>
      </c>
      <c r="BO341" s="289">
        <f t="shared" si="50"/>
        <v>0</v>
      </c>
      <c r="BU341" s="289">
        <f t="shared" si="49"/>
        <v>0</v>
      </c>
      <c r="BV341" s="289">
        <f t="shared" si="49"/>
        <v>0</v>
      </c>
      <c r="BW341" s="289">
        <f t="shared" si="49"/>
        <v>0</v>
      </c>
      <c r="BX341" s="289">
        <f t="shared" si="49"/>
        <v>0</v>
      </c>
      <c r="BZ341" s="289">
        <f t="shared" si="38"/>
        <v>0</v>
      </c>
      <c r="CA341" s="289" t="e">
        <f>CA164-#REF!</f>
        <v>#REF!</v>
      </c>
    </row>
    <row r="342" spans="12:79" hidden="1" x14ac:dyDescent="0.35">
      <c r="L342" s="289">
        <f t="shared" si="52"/>
        <v>0</v>
      </c>
      <c r="M342" s="289">
        <f t="shared" si="52"/>
        <v>0</v>
      </c>
      <c r="N342" s="289">
        <f t="shared" si="52"/>
        <v>0</v>
      </c>
      <c r="O342" s="289">
        <f t="shared" si="52"/>
        <v>0</v>
      </c>
      <c r="P342" s="289">
        <f t="shared" si="52"/>
        <v>0</v>
      </c>
      <c r="Q342" s="289">
        <f t="shared" si="52"/>
        <v>0</v>
      </c>
      <c r="R342" s="289">
        <f t="shared" si="52"/>
        <v>0</v>
      </c>
      <c r="S342" s="289">
        <f t="shared" si="52"/>
        <v>0</v>
      </c>
      <c r="T342" s="289">
        <f t="shared" si="52"/>
        <v>0</v>
      </c>
      <c r="U342" s="289">
        <f t="shared" si="52"/>
        <v>0</v>
      </c>
      <c r="V342" s="289">
        <f t="shared" si="52"/>
        <v>0</v>
      </c>
      <c r="W342" s="289">
        <f t="shared" si="52"/>
        <v>0</v>
      </c>
      <c r="X342" s="289">
        <f t="shared" si="52"/>
        <v>0</v>
      </c>
      <c r="Y342" s="289">
        <f t="shared" si="52"/>
        <v>0</v>
      </c>
      <c r="Z342" s="289">
        <f t="shared" si="52"/>
        <v>0</v>
      </c>
      <c r="AA342" s="289">
        <f t="shared" si="52"/>
        <v>0</v>
      </c>
      <c r="AB342" s="289">
        <f t="shared" si="48"/>
        <v>0</v>
      </c>
      <c r="AC342" s="289">
        <f t="shared" si="48"/>
        <v>0</v>
      </c>
      <c r="AD342" s="289">
        <f t="shared" si="48"/>
        <v>0</v>
      </c>
      <c r="AE342" s="289">
        <f t="shared" si="48"/>
        <v>0</v>
      </c>
      <c r="AF342" s="289">
        <f t="shared" si="48"/>
        <v>0</v>
      </c>
      <c r="AG342" s="289">
        <f t="shared" si="48"/>
        <v>0</v>
      </c>
      <c r="AH342" s="289">
        <f t="shared" si="47"/>
        <v>0</v>
      </c>
      <c r="AI342" s="289">
        <f t="shared" si="47"/>
        <v>0</v>
      </c>
      <c r="AJ342" s="289">
        <f t="shared" si="47"/>
        <v>0</v>
      </c>
      <c r="AK342" s="289">
        <f t="shared" si="47"/>
        <v>0</v>
      </c>
      <c r="AL342" s="289">
        <f t="shared" si="47"/>
        <v>0</v>
      </c>
      <c r="AM342" s="289">
        <f t="shared" si="47"/>
        <v>0</v>
      </c>
      <c r="AN342" s="289">
        <f t="shared" si="47"/>
        <v>0</v>
      </c>
      <c r="AO342" s="289">
        <f t="shared" si="47"/>
        <v>0</v>
      </c>
      <c r="AP342" s="289">
        <f t="shared" si="47"/>
        <v>0</v>
      </c>
      <c r="AQ342" s="289">
        <f t="shared" si="47"/>
        <v>0</v>
      </c>
      <c r="AR342" s="289">
        <f t="shared" si="47"/>
        <v>0</v>
      </c>
      <c r="AS342" s="289">
        <f t="shared" si="47"/>
        <v>0</v>
      </c>
      <c r="AT342" s="289">
        <f t="shared" si="47"/>
        <v>0</v>
      </c>
      <c r="AU342" s="289">
        <f t="shared" si="47"/>
        <v>0</v>
      </c>
      <c r="AV342" s="289">
        <f t="shared" si="47"/>
        <v>0</v>
      </c>
      <c r="AW342" s="289">
        <f t="shared" si="47"/>
        <v>0</v>
      </c>
      <c r="AX342" s="289">
        <f t="shared" ref="AX342:BM357" si="53">AX157-DP157</f>
        <v>0</v>
      </c>
      <c r="AY342" s="289">
        <f t="shared" si="53"/>
        <v>0</v>
      </c>
      <c r="AZ342" s="289">
        <f t="shared" si="53"/>
        <v>0</v>
      </c>
      <c r="BA342" s="289">
        <f t="shared" si="53"/>
        <v>0</v>
      </c>
      <c r="BB342" s="289">
        <f t="shared" si="53"/>
        <v>0</v>
      </c>
      <c r="BC342" s="289">
        <f t="shared" si="53"/>
        <v>0</v>
      </c>
      <c r="BD342" s="289">
        <f t="shared" si="53"/>
        <v>0</v>
      </c>
      <c r="BE342" s="289">
        <f t="shared" si="53"/>
        <v>0</v>
      </c>
      <c r="BF342" s="289">
        <f t="shared" si="53"/>
        <v>0</v>
      </c>
      <c r="BG342" s="289">
        <f t="shared" si="51"/>
        <v>0</v>
      </c>
      <c r="BH342" s="289">
        <f t="shared" si="51"/>
        <v>0</v>
      </c>
      <c r="BI342" s="289">
        <f t="shared" si="51"/>
        <v>0</v>
      </c>
      <c r="BJ342" s="289">
        <f t="shared" si="51"/>
        <v>0</v>
      </c>
      <c r="BK342" s="289">
        <f t="shared" si="50"/>
        <v>0</v>
      </c>
      <c r="BL342" s="289">
        <f t="shared" si="50"/>
        <v>0</v>
      </c>
      <c r="BM342" s="289">
        <f t="shared" si="50"/>
        <v>0</v>
      </c>
      <c r="BN342" s="289">
        <f t="shared" si="50"/>
        <v>0</v>
      </c>
      <c r="BO342" s="289">
        <f t="shared" si="50"/>
        <v>0</v>
      </c>
      <c r="BU342" s="289">
        <f t="shared" si="49"/>
        <v>0</v>
      </c>
      <c r="BV342" s="289">
        <f t="shared" si="49"/>
        <v>0</v>
      </c>
      <c r="BW342" s="289">
        <f t="shared" si="49"/>
        <v>0</v>
      </c>
      <c r="BX342" s="289">
        <f t="shared" si="49"/>
        <v>0</v>
      </c>
      <c r="BZ342" s="289">
        <f t="shared" si="38"/>
        <v>0</v>
      </c>
      <c r="CA342" s="289" t="e">
        <f>CA165-#REF!</f>
        <v>#REF!</v>
      </c>
    </row>
    <row r="343" spans="12:79" hidden="1" x14ac:dyDescent="0.35">
      <c r="L343" s="289">
        <f t="shared" si="52"/>
        <v>0</v>
      </c>
      <c r="M343" s="289">
        <f t="shared" si="52"/>
        <v>0</v>
      </c>
      <c r="N343" s="289">
        <f t="shared" si="52"/>
        <v>0</v>
      </c>
      <c r="O343" s="289">
        <f t="shared" si="52"/>
        <v>0</v>
      </c>
      <c r="P343" s="289">
        <f t="shared" si="52"/>
        <v>0</v>
      </c>
      <c r="Q343" s="289">
        <f t="shared" si="52"/>
        <v>0</v>
      </c>
      <c r="R343" s="289">
        <f t="shared" si="52"/>
        <v>0</v>
      </c>
      <c r="S343" s="289">
        <f t="shared" si="52"/>
        <v>0</v>
      </c>
      <c r="T343" s="289">
        <f t="shared" si="52"/>
        <v>0</v>
      </c>
      <c r="U343" s="289">
        <f t="shared" si="52"/>
        <v>0</v>
      </c>
      <c r="V343" s="289">
        <f t="shared" si="52"/>
        <v>0</v>
      </c>
      <c r="W343" s="289">
        <f t="shared" si="52"/>
        <v>0</v>
      </c>
      <c r="X343" s="289">
        <f t="shared" si="52"/>
        <v>0</v>
      </c>
      <c r="Y343" s="289">
        <f t="shared" si="52"/>
        <v>0</v>
      </c>
      <c r="Z343" s="289">
        <f t="shared" si="52"/>
        <v>0</v>
      </c>
      <c r="AA343" s="289">
        <f t="shared" si="52"/>
        <v>0</v>
      </c>
      <c r="AB343" s="289">
        <f t="shared" si="48"/>
        <v>0</v>
      </c>
      <c r="AC343" s="289">
        <f t="shared" si="48"/>
        <v>0</v>
      </c>
      <c r="AD343" s="289">
        <f t="shared" si="48"/>
        <v>0</v>
      </c>
      <c r="AE343" s="289">
        <f t="shared" si="48"/>
        <v>0</v>
      </c>
      <c r="AF343" s="289">
        <f t="shared" si="48"/>
        <v>0</v>
      </c>
      <c r="AG343" s="289">
        <f t="shared" si="48"/>
        <v>0</v>
      </c>
      <c r="AH343" s="289">
        <f t="shared" si="47"/>
        <v>0</v>
      </c>
      <c r="AI343" s="289">
        <f t="shared" si="47"/>
        <v>0</v>
      </c>
      <c r="AJ343" s="289">
        <f t="shared" si="47"/>
        <v>0</v>
      </c>
      <c r="AK343" s="289">
        <f t="shared" si="47"/>
        <v>0</v>
      </c>
      <c r="AL343" s="289">
        <f t="shared" si="47"/>
        <v>0</v>
      </c>
      <c r="AM343" s="289">
        <f t="shared" si="47"/>
        <v>0</v>
      </c>
      <c r="AN343" s="289">
        <f t="shared" si="47"/>
        <v>0</v>
      </c>
      <c r="AO343" s="289">
        <f t="shared" si="47"/>
        <v>0</v>
      </c>
      <c r="AP343" s="289">
        <f t="shared" si="47"/>
        <v>0</v>
      </c>
      <c r="AQ343" s="289">
        <f t="shared" si="47"/>
        <v>0</v>
      </c>
      <c r="AR343" s="289">
        <f t="shared" si="47"/>
        <v>0</v>
      </c>
      <c r="AS343" s="289">
        <f t="shared" si="47"/>
        <v>0</v>
      </c>
      <c r="AT343" s="289">
        <f t="shared" si="47"/>
        <v>0</v>
      </c>
      <c r="AU343" s="289">
        <f t="shared" si="47"/>
        <v>0</v>
      </c>
      <c r="AV343" s="289">
        <f t="shared" si="47"/>
        <v>0</v>
      </c>
      <c r="AW343" s="289">
        <f t="shared" si="47"/>
        <v>0</v>
      </c>
      <c r="AX343" s="289">
        <f t="shared" si="53"/>
        <v>0</v>
      </c>
      <c r="AY343" s="289">
        <f t="shared" si="53"/>
        <v>0</v>
      </c>
      <c r="AZ343" s="289">
        <f t="shared" si="53"/>
        <v>0</v>
      </c>
      <c r="BA343" s="289">
        <f t="shared" si="53"/>
        <v>0</v>
      </c>
      <c r="BB343" s="289">
        <f t="shared" si="53"/>
        <v>0</v>
      </c>
      <c r="BC343" s="289">
        <f t="shared" si="53"/>
        <v>0</v>
      </c>
      <c r="BD343" s="289">
        <f t="shared" si="53"/>
        <v>0</v>
      </c>
      <c r="BE343" s="289">
        <f t="shared" si="53"/>
        <v>0</v>
      </c>
      <c r="BF343" s="289">
        <f t="shared" si="53"/>
        <v>0</v>
      </c>
      <c r="BG343" s="289">
        <f t="shared" si="51"/>
        <v>0</v>
      </c>
      <c r="BH343" s="289">
        <f t="shared" si="51"/>
        <v>0</v>
      </c>
      <c r="BI343" s="289">
        <f t="shared" si="51"/>
        <v>0</v>
      </c>
      <c r="BJ343" s="289">
        <f t="shared" si="51"/>
        <v>0</v>
      </c>
      <c r="BK343" s="289">
        <f t="shared" si="50"/>
        <v>0</v>
      </c>
      <c r="BL343" s="289">
        <f t="shared" si="50"/>
        <v>0</v>
      </c>
      <c r="BM343" s="289">
        <f t="shared" si="50"/>
        <v>0</v>
      </c>
      <c r="BN343" s="289">
        <f t="shared" si="50"/>
        <v>0</v>
      </c>
      <c r="BO343" s="289">
        <f t="shared" si="50"/>
        <v>0</v>
      </c>
      <c r="BU343" s="289">
        <f t="shared" si="49"/>
        <v>0</v>
      </c>
      <c r="BV343" s="289">
        <f t="shared" si="49"/>
        <v>0</v>
      </c>
      <c r="BW343" s="289">
        <f t="shared" si="49"/>
        <v>0</v>
      </c>
      <c r="BX343" s="289">
        <f t="shared" si="49"/>
        <v>0</v>
      </c>
      <c r="BZ343" s="289">
        <f t="shared" si="38"/>
        <v>0</v>
      </c>
      <c r="CA343" s="289" t="e">
        <f>CA166-#REF!</f>
        <v>#REF!</v>
      </c>
    </row>
    <row r="344" spans="12:79" hidden="1" x14ac:dyDescent="0.35">
      <c r="L344" s="289">
        <f t="shared" si="52"/>
        <v>0</v>
      </c>
      <c r="M344" s="289">
        <f t="shared" si="52"/>
        <v>0</v>
      </c>
      <c r="N344" s="289">
        <f t="shared" si="52"/>
        <v>0</v>
      </c>
      <c r="O344" s="289">
        <f t="shared" si="52"/>
        <v>0</v>
      </c>
      <c r="P344" s="289">
        <f t="shared" si="52"/>
        <v>0</v>
      </c>
      <c r="Q344" s="289">
        <f t="shared" si="52"/>
        <v>0</v>
      </c>
      <c r="R344" s="289">
        <f t="shared" si="52"/>
        <v>0</v>
      </c>
      <c r="S344" s="289">
        <f t="shared" si="52"/>
        <v>0</v>
      </c>
      <c r="T344" s="289">
        <f t="shared" si="52"/>
        <v>0</v>
      </c>
      <c r="U344" s="289">
        <f t="shared" si="52"/>
        <v>0</v>
      </c>
      <c r="V344" s="289">
        <f t="shared" si="52"/>
        <v>0</v>
      </c>
      <c r="W344" s="289">
        <f t="shared" si="52"/>
        <v>0</v>
      </c>
      <c r="X344" s="289">
        <f t="shared" si="52"/>
        <v>0</v>
      </c>
      <c r="Y344" s="289">
        <f t="shared" si="52"/>
        <v>0</v>
      </c>
      <c r="Z344" s="289">
        <f t="shared" si="52"/>
        <v>0</v>
      </c>
      <c r="AA344" s="289">
        <f t="shared" si="52"/>
        <v>0</v>
      </c>
      <c r="AB344" s="289">
        <f t="shared" si="48"/>
        <v>0</v>
      </c>
      <c r="AC344" s="289">
        <f t="shared" si="48"/>
        <v>0</v>
      </c>
      <c r="AD344" s="289">
        <f t="shared" si="48"/>
        <v>0</v>
      </c>
      <c r="AE344" s="289">
        <f t="shared" si="48"/>
        <v>0</v>
      </c>
      <c r="AF344" s="289">
        <f t="shared" si="48"/>
        <v>0</v>
      </c>
      <c r="AG344" s="289">
        <f t="shared" si="48"/>
        <v>0</v>
      </c>
      <c r="AH344" s="289">
        <f t="shared" si="47"/>
        <v>0</v>
      </c>
      <c r="AI344" s="289">
        <f t="shared" si="47"/>
        <v>0</v>
      </c>
      <c r="AJ344" s="289">
        <f t="shared" si="47"/>
        <v>0</v>
      </c>
      <c r="AK344" s="289">
        <f t="shared" si="47"/>
        <v>0</v>
      </c>
      <c r="AL344" s="289">
        <f t="shared" si="47"/>
        <v>0</v>
      </c>
      <c r="AM344" s="289">
        <f t="shared" si="47"/>
        <v>0</v>
      </c>
      <c r="AN344" s="289">
        <f t="shared" si="47"/>
        <v>0</v>
      </c>
      <c r="AO344" s="289">
        <f t="shared" si="47"/>
        <v>0</v>
      </c>
      <c r="AP344" s="289">
        <f t="shared" si="47"/>
        <v>0</v>
      </c>
      <c r="AQ344" s="289">
        <f t="shared" si="47"/>
        <v>0</v>
      </c>
      <c r="AR344" s="289">
        <f t="shared" si="47"/>
        <v>0</v>
      </c>
      <c r="AS344" s="289">
        <f t="shared" si="47"/>
        <v>0</v>
      </c>
      <c r="AT344" s="289">
        <f t="shared" si="47"/>
        <v>0</v>
      </c>
      <c r="AU344" s="289">
        <f t="shared" si="47"/>
        <v>0</v>
      </c>
      <c r="AV344" s="289">
        <f t="shared" si="47"/>
        <v>0</v>
      </c>
      <c r="AW344" s="289">
        <f t="shared" si="47"/>
        <v>0</v>
      </c>
      <c r="AX344" s="289">
        <f t="shared" si="53"/>
        <v>0</v>
      </c>
      <c r="AY344" s="289">
        <f t="shared" si="53"/>
        <v>0</v>
      </c>
      <c r="AZ344" s="289">
        <f t="shared" si="53"/>
        <v>0</v>
      </c>
      <c r="BA344" s="289">
        <f t="shared" si="53"/>
        <v>0</v>
      </c>
      <c r="BB344" s="289">
        <f t="shared" si="53"/>
        <v>0</v>
      </c>
      <c r="BC344" s="289">
        <f t="shared" si="53"/>
        <v>0</v>
      </c>
      <c r="BD344" s="289">
        <f t="shared" si="53"/>
        <v>0</v>
      </c>
      <c r="BE344" s="289">
        <f t="shared" si="53"/>
        <v>0</v>
      </c>
      <c r="BF344" s="289">
        <f t="shared" si="53"/>
        <v>0</v>
      </c>
      <c r="BG344" s="289">
        <f t="shared" si="51"/>
        <v>0</v>
      </c>
      <c r="BH344" s="289">
        <f t="shared" si="51"/>
        <v>0</v>
      </c>
      <c r="BI344" s="289">
        <f t="shared" si="51"/>
        <v>0</v>
      </c>
      <c r="BJ344" s="289">
        <f t="shared" si="51"/>
        <v>0</v>
      </c>
      <c r="BK344" s="289">
        <f t="shared" si="50"/>
        <v>0</v>
      </c>
      <c r="BL344" s="289">
        <f t="shared" si="50"/>
        <v>0</v>
      </c>
      <c r="BM344" s="289">
        <f t="shared" si="50"/>
        <v>0</v>
      </c>
      <c r="BN344" s="289">
        <f t="shared" si="50"/>
        <v>0</v>
      </c>
      <c r="BO344" s="289">
        <f t="shared" si="50"/>
        <v>0</v>
      </c>
      <c r="BU344" s="289">
        <f t="shared" si="49"/>
        <v>0</v>
      </c>
      <c r="BV344" s="289">
        <f t="shared" si="49"/>
        <v>0</v>
      </c>
      <c r="BW344" s="289">
        <f t="shared" si="49"/>
        <v>0</v>
      </c>
      <c r="BX344" s="289">
        <f t="shared" si="49"/>
        <v>0</v>
      </c>
      <c r="BZ344" s="289">
        <f t="shared" si="38"/>
        <v>0</v>
      </c>
      <c r="CA344" s="289" t="e">
        <f>CA167-#REF!</f>
        <v>#REF!</v>
      </c>
    </row>
    <row r="345" spans="12:79" hidden="1" x14ac:dyDescent="0.35">
      <c r="L345" s="289">
        <f t="shared" si="52"/>
        <v>0</v>
      </c>
      <c r="M345" s="289">
        <f t="shared" si="52"/>
        <v>0</v>
      </c>
      <c r="N345" s="289">
        <f t="shared" si="52"/>
        <v>0</v>
      </c>
      <c r="O345" s="289">
        <f t="shared" si="52"/>
        <v>0</v>
      </c>
      <c r="P345" s="289">
        <f t="shared" si="52"/>
        <v>0</v>
      </c>
      <c r="Q345" s="289">
        <f t="shared" si="52"/>
        <v>0</v>
      </c>
      <c r="R345" s="289">
        <f t="shared" si="52"/>
        <v>0</v>
      </c>
      <c r="S345" s="289">
        <f t="shared" si="52"/>
        <v>0</v>
      </c>
      <c r="T345" s="289">
        <f t="shared" si="52"/>
        <v>0</v>
      </c>
      <c r="U345" s="289">
        <f t="shared" si="52"/>
        <v>0</v>
      </c>
      <c r="V345" s="289">
        <f t="shared" si="52"/>
        <v>0</v>
      </c>
      <c r="W345" s="289">
        <f t="shared" si="52"/>
        <v>0</v>
      </c>
      <c r="X345" s="289">
        <f t="shared" si="52"/>
        <v>0</v>
      </c>
      <c r="Y345" s="289">
        <f t="shared" si="52"/>
        <v>0</v>
      </c>
      <c r="Z345" s="289">
        <f t="shared" si="52"/>
        <v>0</v>
      </c>
      <c r="AA345" s="289">
        <f t="shared" si="52"/>
        <v>0</v>
      </c>
      <c r="AB345" s="289">
        <f t="shared" si="48"/>
        <v>0</v>
      </c>
      <c r="AC345" s="289">
        <f t="shared" si="48"/>
        <v>0</v>
      </c>
      <c r="AD345" s="289">
        <f t="shared" si="48"/>
        <v>0</v>
      </c>
      <c r="AE345" s="289">
        <f t="shared" si="48"/>
        <v>0</v>
      </c>
      <c r="AF345" s="289">
        <f t="shared" si="48"/>
        <v>0</v>
      </c>
      <c r="AG345" s="289">
        <f t="shared" si="48"/>
        <v>0</v>
      </c>
      <c r="AH345" s="289">
        <f t="shared" si="47"/>
        <v>0</v>
      </c>
      <c r="AI345" s="289">
        <f t="shared" si="47"/>
        <v>0</v>
      </c>
      <c r="AJ345" s="289">
        <f t="shared" si="47"/>
        <v>0</v>
      </c>
      <c r="AK345" s="289">
        <f t="shared" si="47"/>
        <v>0</v>
      </c>
      <c r="AL345" s="289">
        <f t="shared" si="47"/>
        <v>0</v>
      </c>
      <c r="AM345" s="289">
        <f t="shared" si="47"/>
        <v>0</v>
      </c>
      <c r="AN345" s="289">
        <f t="shared" si="47"/>
        <v>0</v>
      </c>
      <c r="AO345" s="289">
        <f t="shared" si="47"/>
        <v>0</v>
      </c>
      <c r="AP345" s="289">
        <f t="shared" si="47"/>
        <v>0</v>
      </c>
      <c r="AQ345" s="289">
        <f t="shared" si="47"/>
        <v>0</v>
      </c>
      <c r="AR345" s="289">
        <f t="shared" si="47"/>
        <v>0</v>
      </c>
      <c r="AS345" s="289">
        <f t="shared" si="47"/>
        <v>0</v>
      </c>
      <c r="AT345" s="289">
        <f t="shared" si="47"/>
        <v>0</v>
      </c>
      <c r="AU345" s="289">
        <f t="shared" si="47"/>
        <v>0</v>
      </c>
      <c r="AV345" s="289">
        <f t="shared" si="47"/>
        <v>0</v>
      </c>
      <c r="AW345" s="289">
        <f t="shared" si="47"/>
        <v>0</v>
      </c>
      <c r="AX345" s="289">
        <f t="shared" si="53"/>
        <v>0</v>
      </c>
      <c r="AY345" s="289">
        <f t="shared" si="53"/>
        <v>0</v>
      </c>
      <c r="AZ345" s="289">
        <f t="shared" si="53"/>
        <v>0</v>
      </c>
      <c r="BA345" s="289">
        <f t="shared" si="53"/>
        <v>0</v>
      </c>
      <c r="BB345" s="289">
        <f t="shared" si="53"/>
        <v>0</v>
      </c>
      <c r="BC345" s="289">
        <f t="shared" si="53"/>
        <v>0</v>
      </c>
      <c r="BD345" s="289">
        <f t="shared" si="53"/>
        <v>0</v>
      </c>
      <c r="BE345" s="289">
        <f t="shared" si="53"/>
        <v>0</v>
      </c>
      <c r="BF345" s="289">
        <f t="shared" si="53"/>
        <v>0</v>
      </c>
      <c r="BG345" s="289">
        <f t="shared" si="51"/>
        <v>0</v>
      </c>
      <c r="BH345" s="289">
        <f t="shared" si="51"/>
        <v>0</v>
      </c>
      <c r="BI345" s="289">
        <f t="shared" si="51"/>
        <v>0</v>
      </c>
      <c r="BJ345" s="289">
        <f t="shared" si="51"/>
        <v>0</v>
      </c>
      <c r="BK345" s="289">
        <f t="shared" si="50"/>
        <v>0</v>
      </c>
      <c r="BL345" s="289">
        <f t="shared" si="50"/>
        <v>0</v>
      </c>
      <c r="BM345" s="289">
        <f t="shared" si="50"/>
        <v>0</v>
      </c>
      <c r="BN345" s="289">
        <f t="shared" si="50"/>
        <v>0</v>
      </c>
      <c r="BO345" s="289">
        <f t="shared" si="50"/>
        <v>0</v>
      </c>
      <c r="BU345" s="289">
        <f t="shared" si="49"/>
        <v>0</v>
      </c>
      <c r="BV345" s="289">
        <f t="shared" si="49"/>
        <v>0</v>
      </c>
      <c r="BW345" s="289">
        <f t="shared" si="49"/>
        <v>0</v>
      </c>
      <c r="BX345" s="289">
        <f t="shared" si="49"/>
        <v>0</v>
      </c>
      <c r="BZ345" s="289">
        <f t="shared" si="38"/>
        <v>0</v>
      </c>
      <c r="CA345" s="289" t="e">
        <f>CA168-#REF!</f>
        <v>#REF!</v>
      </c>
    </row>
    <row r="346" spans="12:79" hidden="1" x14ac:dyDescent="0.35">
      <c r="L346" s="289">
        <f t="shared" si="52"/>
        <v>0</v>
      </c>
      <c r="M346" s="289">
        <f t="shared" si="52"/>
        <v>0</v>
      </c>
      <c r="N346" s="289">
        <f t="shared" si="52"/>
        <v>0</v>
      </c>
      <c r="O346" s="289">
        <f t="shared" si="52"/>
        <v>0</v>
      </c>
      <c r="P346" s="289">
        <f t="shared" si="52"/>
        <v>0</v>
      </c>
      <c r="Q346" s="289">
        <f t="shared" si="52"/>
        <v>0</v>
      </c>
      <c r="R346" s="289">
        <f t="shared" si="52"/>
        <v>0</v>
      </c>
      <c r="S346" s="289">
        <f t="shared" si="52"/>
        <v>0</v>
      </c>
      <c r="T346" s="289">
        <f t="shared" si="52"/>
        <v>0</v>
      </c>
      <c r="U346" s="289">
        <f t="shared" si="52"/>
        <v>0</v>
      </c>
      <c r="V346" s="289">
        <f t="shared" si="52"/>
        <v>0</v>
      </c>
      <c r="W346" s="289">
        <f t="shared" si="52"/>
        <v>0</v>
      </c>
      <c r="X346" s="289">
        <f t="shared" si="52"/>
        <v>0</v>
      </c>
      <c r="Y346" s="289">
        <f t="shared" si="52"/>
        <v>0</v>
      </c>
      <c r="Z346" s="289">
        <f t="shared" si="52"/>
        <v>0</v>
      </c>
      <c r="AA346" s="289">
        <f t="shared" si="52"/>
        <v>0</v>
      </c>
      <c r="AB346" s="289">
        <f t="shared" si="48"/>
        <v>0</v>
      </c>
      <c r="AC346" s="289">
        <f t="shared" si="48"/>
        <v>0</v>
      </c>
      <c r="AD346" s="289">
        <f t="shared" si="48"/>
        <v>0</v>
      </c>
      <c r="AE346" s="289">
        <f t="shared" si="48"/>
        <v>0</v>
      </c>
      <c r="AF346" s="289">
        <f t="shared" si="48"/>
        <v>0</v>
      </c>
      <c r="AG346" s="289">
        <f t="shared" si="48"/>
        <v>0</v>
      </c>
      <c r="AH346" s="289">
        <f t="shared" si="47"/>
        <v>0</v>
      </c>
      <c r="AI346" s="289">
        <f t="shared" si="47"/>
        <v>0</v>
      </c>
      <c r="AJ346" s="289">
        <f t="shared" si="47"/>
        <v>0</v>
      </c>
      <c r="AK346" s="289">
        <f t="shared" si="47"/>
        <v>0</v>
      </c>
      <c r="AL346" s="289">
        <f t="shared" si="47"/>
        <v>0</v>
      </c>
      <c r="AM346" s="289">
        <f t="shared" si="47"/>
        <v>0</v>
      </c>
      <c r="AN346" s="289">
        <f t="shared" si="47"/>
        <v>0</v>
      </c>
      <c r="AO346" s="289">
        <f t="shared" si="47"/>
        <v>0</v>
      </c>
      <c r="AP346" s="289">
        <f t="shared" si="47"/>
        <v>0</v>
      </c>
      <c r="AQ346" s="289">
        <f t="shared" si="47"/>
        <v>0</v>
      </c>
      <c r="AR346" s="289">
        <f t="shared" si="47"/>
        <v>0</v>
      </c>
      <c r="AS346" s="289">
        <f t="shared" si="47"/>
        <v>0</v>
      </c>
      <c r="AT346" s="289">
        <f t="shared" si="47"/>
        <v>0</v>
      </c>
      <c r="AU346" s="289">
        <f t="shared" si="47"/>
        <v>0</v>
      </c>
      <c r="AV346" s="289">
        <f t="shared" si="47"/>
        <v>0</v>
      </c>
      <c r="AW346" s="289">
        <f t="shared" si="47"/>
        <v>0</v>
      </c>
      <c r="AX346" s="289">
        <f t="shared" si="53"/>
        <v>0</v>
      </c>
      <c r="AY346" s="289">
        <f t="shared" si="53"/>
        <v>0</v>
      </c>
      <c r="AZ346" s="289">
        <f t="shared" si="53"/>
        <v>0</v>
      </c>
      <c r="BA346" s="289">
        <f t="shared" si="53"/>
        <v>0</v>
      </c>
      <c r="BB346" s="289">
        <f t="shared" si="53"/>
        <v>0</v>
      </c>
      <c r="BC346" s="289">
        <f t="shared" si="53"/>
        <v>0</v>
      </c>
      <c r="BD346" s="289">
        <f t="shared" si="53"/>
        <v>0</v>
      </c>
      <c r="BE346" s="289">
        <f t="shared" si="53"/>
        <v>0</v>
      </c>
      <c r="BF346" s="289">
        <f t="shared" si="53"/>
        <v>0</v>
      </c>
      <c r="BG346" s="289">
        <f t="shared" si="51"/>
        <v>0</v>
      </c>
      <c r="BH346" s="289">
        <f t="shared" si="51"/>
        <v>0</v>
      </c>
      <c r="BI346" s="289">
        <f t="shared" si="51"/>
        <v>0</v>
      </c>
      <c r="BJ346" s="289">
        <f t="shared" si="51"/>
        <v>0</v>
      </c>
      <c r="BK346" s="289">
        <f t="shared" si="50"/>
        <v>0</v>
      </c>
      <c r="BL346" s="289">
        <f t="shared" si="50"/>
        <v>0</v>
      </c>
      <c r="BM346" s="289">
        <f t="shared" si="50"/>
        <v>0</v>
      </c>
      <c r="BN346" s="289">
        <f t="shared" si="50"/>
        <v>0</v>
      </c>
      <c r="BO346" s="289">
        <f t="shared" si="50"/>
        <v>0</v>
      </c>
      <c r="BU346" s="289">
        <f t="shared" si="49"/>
        <v>0</v>
      </c>
      <c r="BV346" s="289">
        <f t="shared" si="49"/>
        <v>0</v>
      </c>
      <c r="BW346" s="289">
        <f t="shared" si="49"/>
        <v>0</v>
      </c>
      <c r="BX346" s="289">
        <f t="shared" si="49"/>
        <v>0</v>
      </c>
      <c r="BZ346" s="289">
        <f t="shared" si="38"/>
        <v>0</v>
      </c>
      <c r="CA346" s="289" t="e">
        <f>CA169-#REF!</f>
        <v>#REF!</v>
      </c>
    </row>
    <row r="347" spans="12:79" hidden="1" x14ac:dyDescent="0.35">
      <c r="L347" s="289">
        <f t="shared" si="52"/>
        <v>0</v>
      </c>
      <c r="M347" s="289">
        <f t="shared" si="52"/>
        <v>0</v>
      </c>
      <c r="N347" s="289">
        <f t="shared" si="52"/>
        <v>0</v>
      </c>
      <c r="O347" s="289">
        <f t="shared" si="52"/>
        <v>0</v>
      </c>
      <c r="P347" s="289">
        <f t="shared" si="52"/>
        <v>0</v>
      </c>
      <c r="Q347" s="289">
        <f t="shared" si="52"/>
        <v>0</v>
      </c>
      <c r="R347" s="289">
        <f t="shared" si="52"/>
        <v>0</v>
      </c>
      <c r="S347" s="289">
        <f t="shared" si="52"/>
        <v>0</v>
      </c>
      <c r="T347" s="289">
        <f t="shared" si="52"/>
        <v>0</v>
      </c>
      <c r="U347" s="289">
        <f t="shared" si="52"/>
        <v>0</v>
      </c>
      <c r="V347" s="289">
        <f t="shared" si="52"/>
        <v>0</v>
      </c>
      <c r="W347" s="289">
        <f t="shared" si="52"/>
        <v>0</v>
      </c>
      <c r="X347" s="289">
        <f t="shared" si="52"/>
        <v>0</v>
      </c>
      <c r="Y347" s="289">
        <f t="shared" si="52"/>
        <v>0</v>
      </c>
      <c r="Z347" s="289">
        <f t="shared" si="52"/>
        <v>0</v>
      </c>
      <c r="AA347" s="289">
        <f t="shared" si="52"/>
        <v>0</v>
      </c>
      <c r="AB347" s="289">
        <f t="shared" si="48"/>
        <v>0</v>
      </c>
      <c r="AC347" s="289">
        <f t="shared" si="48"/>
        <v>0</v>
      </c>
      <c r="AD347" s="289">
        <f t="shared" si="48"/>
        <v>0</v>
      </c>
      <c r="AE347" s="289">
        <f t="shared" si="48"/>
        <v>0</v>
      </c>
      <c r="AF347" s="289">
        <f t="shared" si="48"/>
        <v>0</v>
      </c>
      <c r="AG347" s="289">
        <f t="shared" si="48"/>
        <v>0</v>
      </c>
      <c r="AH347" s="289">
        <f t="shared" si="47"/>
        <v>0</v>
      </c>
      <c r="AI347" s="289">
        <f t="shared" si="47"/>
        <v>0</v>
      </c>
      <c r="AJ347" s="289">
        <f t="shared" si="47"/>
        <v>0</v>
      </c>
      <c r="AK347" s="289">
        <f t="shared" si="47"/>
        <v>0</v>
      </c>
      <c r="AL347" s="289">
        <f t="shared" si="47"/>
        <v>0</v>
      </c>
      <c r="AM347" s="289">
        <f t="shared" si="47"/>
        <v>0</v>
      </c>
      <c r="AN347" s="289">
        <f t="shared" si="47"/>
        <v>0</v>
      </c>
      <c r="AO347" s="289">
        <f t="shared" si="47"/>
        <v>0</v>
      </c>
      <c r="AP347" s="289">
        <f t="shared" si="47"/>
        <v>0</v>
      </c>
      <c r="AQ347" s="289">
        <f t="shared" si="47"/>
        <v>0</v>
      </c>
      <c r="AR347" s="289">
        <f t="shared" si="47"/>
        <v>0</v>
      </c>
      <c r="AS347" s="289">
        <f t="shared" si="47"/>
        <v>0</v>
      </c>
      <c r="AT347" s="289">
        <f t="shared" si="47"/>
        <v>0</v>
      </c>
      <c r="AU347" s="289">
        <f t="shared" si="47"/>
        <v>0</v>
      </c>
      <c r="AV347" s="289">
        <f t="shared" si="47"/>
        <v>0</v>
      </c>
      <c r="AW347" s="289">
        <f t="shared" si="47"/>
        <v>0</v>
      </c>
      <c r="AX347" s="289">
        <f t="shared" si="53"/>
        <v>0</v>
      </c>
      <c r="AY347" s="289">
        <f t="shared" si="53"/>
        <v>0</v>
      </c>
      <c r="AZ347" s="289">
        <f t="shared" si="53"/>
        <v>0</v>
      </c>
      <c r="BA347" s="289">
        <f t="shared" si="53"/>
        <v>0</v>
      </c>
      <c r="BB347" s="289">
        <f t="shared" si="53"/>
        <v>0</v>
      </c>
      <c r="BC347" s="289">
        <f t="shared" si="53"/>
        <v>0</v>
      </c>
      <c r="BD347" s="289">
        <f t="shared" si="53"/>
        <v>0</v>
      </c>
      <c r="BE347" s="289">
        <f t="shared" si="53"/>
        <v>0</v>
      </c>
      <c r="BF347" s="289">
        <f t="shared" si="53"/>
        <v>0</v>
      </c>
      <c r="BG347" s="289">
        <f t="shared" si="51"/>
        <v>0</v>
      </c>
      <c r="BH347" s="289">
        <f t="shared" si="51"/>
        <v>0</v>
      </c>
      <c r="BI347" s="289">
        <f t="shared" si="51"/>
        <v>0</v>
      </c>
      <c r="BJ347" s="289">
        <f t="shared" si="51"/>
        <v>0</v>
      </c>
      <c r="BK347" s="289">
        <f t="shared" si="50"/>
        <v>0</v>
      </c>
      <c r="BL347" s="289">
        <f t="shared" si="50"/>
        <v>0</v>
      </c>
      <c r="BM347" s="289">
        <f t="shared" si="50"/>
        <v>0</v>
      </c>
      <c r="BN347" s="289">
        <f t="shared" si="50"/>
        <v>0</v>
      </c>
      <c r="BO347" s="289">
        <f t="shared" si="50"/>
        <v>0</v>
      </c>
      <c r="BU347" s="289">
        <f t="shared" si="49"/>
        <v>0</v>
      </c>
      <c r="BV347" s="289">
        <f t="shared" si="49"/>
        <v>0</v>
      </c>
      <c r="BW347" s="289">
        <f t="shared" si="49"/>
        <v>0</v>
      </c>
      <c r="BX347" s="289">
        <f t="shared" si="49"/>
        <v>0</v>
      </c>
      <c r="BZ347" s="289">
        <f t="shared" si="38"/>
        <v>0</v>
      </c>
      <c r="CA347" s="289" t="e">
        <f>CA170-#REF!</f>
        <v>#REF!</v>
      </c>
    </row>
    <row r="348" spans="12:79" hidden="1" x14ac:dyDescent="0.35">
      <c r="L348" s="289">
        <f t="shared" si="52"/>
        <v>0</v>
      </c>
      <c r="M348" s="289">
        <f t="shared" si="52"/>
        <v>0</v>
      </c>
      <c r="N348" s="289">
        <f t="shared" si="52"/>
        <v>0</v>
      </c>
      <c r="O348" s="289">
        <f t="shared" si="52"/>
        <v>0</v>
      </c>
      <c r="P348" s="289">
        <f t="shared" si="52"/>
        <v>0</v>
      </c>
      <c r="Q348" s="289">
        <f t="shared" si="52"/>
        <v>0</v>
      </c>
      <c r="R348" s="289">
        <f t="shared" si="52"/>
        <v>0</v>
      </c>
      <c r="S348" s="289">
        <f t="shared" si="52"/>
        <v>0</v>
      </c>
      <c r="T348" s="289">
        <f t="shared" si="52"/>
        <v>0</v>
      </c>
      <c r="U348" s="289">
        <f t="shared" si="52"/>
        <v>0</v>
      </c>
      <c r="V348" s="289">
        <f t="shared" si="52"/>
        <v>0</v>
      </c>
      <c r="W348" s="289">
        <f t="shared" si="52"/>
        <v>0</v>
      </c>
      <c r="X348" s="289">
        <f t="shared" si="52"/>
        <v>0</v>
      </c>
      <c r="Y348" s="289">
        <f t="shared" si="52"/>
        <v>0</v>
      </c>
      <c r="Z348" s="289">
        <f t="shared" si="52"/>
        <v>0</v>
      </c>
      <c r="AA348" s="289">
        <f t="shared" si="52"/>
        <v>0</v>
      </c>
      <c r="AB348" s="289">
        <f t="shared" si="48"/>
        <v>0</v>
      </c>
      <c r="AC348" s="289">
        <f t="shared" si="48"/>
        <v>0</v>
      </c>
      <c r="AD348" s="289">
        <f t="shared" si="48"/>
        <v>0</v>
      </c>
      <c r="AE348" s="289">
        <f t="shared" si="48"/>
        <v>0</v>
      </c>
      <c r="AF348" s="289">
        <f t="shared" si="48"/>
        <v>0</v>
      </c>
      <c r="AG348" s="289">
        <f t="shared" si="48"/>
        <v>0</v>
      </c>
      <c r="AH348" s="289">
        <f t="shared" si="47"/>
        <v>0</v>
      </c>
      <c r="AI348" s="289">
        <f t="shared" si="47"/>
        <v>0</v>
      </c>
      <c r="AJ348" s="289">
        <f t="shared" si="47"/>
        <v>0</v>
      </c>
      <c r="AK348" s="289">
        <f t="shared" si="47"/>
        <v>0</v>
      </c>
      <c r="AL348" s="289">
        <f t="shared" si="47"/>
        <v>0</v>
      </c>
      <c r="AM348" s="289">
        <f t="shared" si="47"/>
        <v>0</v>
      </c>
      <c r="AN348" s="289">
        <f t="shared" si="47"/>
        <v>0</v>
      </c>
      <c r="AO348" s="289">
        <f t="shared" si="47"/>
        <v>0</v>
      </c>
      <c r="AP348" s="289">
        <f t="shared" si="47"/>
        <v>0</v>
      </c>
      <c r="AQ348" s="289">
        <f t="shared" si="47"/>
        <v>0</v>
      </c>
      <c r="AR348" s="289">
        <f t="shared" si="47"/>
        <v>0</v>
      </c>
      <c r="AS348" s="289">
        <f t="shared" si="47"/>
        <v>0</v>
      </c>
      <c r="AT348" s="289">
        <f t="shared" si="47"/>
        <v>0</v>
      </c>
      <c r="AU348" s="289">
        <f t="shared" si="47"/>
        <v>0</v>
      </c>
      <c r="AV348" s="289">
        <f t="shared" si="47"/>
        <v>0</v>
      </c>
      <c r="AW348" s="289">
        <f t="shared" si="47"/>
        <v>0</v>
      </c>
      <c r="AX348" s="289">
        <f t="shared" si="53"/>
        <v>0</v>
      </c>
      <c r="AY348" s="289">
        <f t="shared" si="53"/>
        <v>0</v>
      </c>
      <c r="AZ348" s="289">
        <f t="shared" si="53"/>
        <v>0</v>
      </c>
      <c r="BA348" s="289">
        <f t="shared" si="53"/>
        <v>0</v>
      </c>
      <c r="BB348" s="289">
        <f t="shared" si="53"/>
        <v>0</v>
      </c>
      <c r="BC348" s="289">
        <f t="shared" si="53"/>
        <v>0</v>
      </c>
      <c r="BD348" s="289">
        <f t="shared" si="53"/>
        <v>0</v>
      </c>
      <c r="BE348" s="289">
        <f t="shared" si="53"/>
        <v>0</v>
      </c>
      <c r="BF348" s="289">
        <f t="shared" si="53"/>
        <v>0</v>
      </c>
      <c r="BG348" s="289">
        <f t="shared" si="51"/>
        <v>0</v>
      </c>
      <c r="BH348" s="289">
        <f t="shared" si="51"/>
        <v>0</v>
      </c>
      <c r="BI348" s="289">
        <f t="shared" si="51"/>
        <v>0</v>
      </c>
      <c r="BJ348" s="289">
        <f t="shared" si="51"/>
        <v>0</v>
      </c>
      <c r="BK348" s="289">
        <f t="shared" si="50"/>
        <v>0</v>
      </c>
      <c r="BL348" s="289">
        <f t="shared" si="50"/>
        <v>0</v>
      </c>
      <c r="BM348" s="289">
        <f t="shared" si="50"/>
        <v>0</v>
      </c>
      <c r="BN348" s="289">
        <f t="shared" si="50"/>
        <v>0</v>
      </c>
      <c r="BO348" s="289">
        <f t="shared" si="50"/>
        <v>0</v>
      </c>
      <c r="BU348" s="289">
        <f t="shared" si="49"/>
        <v>0</v>
      </c>
      <c r="BV348" s="289">
        <f t="shared" si="49"/>
        <v>0</v>
      </c>
      <c r="BW348" s="289">
        <f t="shared" si="49"/>
        <v>0</v>
      </c>
      <c r="BX348" s="289">
        <f t="shared" si="49"/>
        <v>0</v>
      </c>
      <c r="BZ348" s="289">
        <f t="shared" si="38"/>
        <v>0</v>
      </c>
      <c r="CA348" s="289" t="e">
        <f>CA171-#REF!</f>
        <v>#REF!</v>
      </c>
    </row>
    <row r="349" spans="12:79" hidden="1" x14ac:dyDescent="0.35">
      <c r="L349" s="289">
        <f t="shared" si="52"/>
        <v>0</v>
      </c>
      <c r="M349" s="289">
        <f t="shared" si="52"/>
        <v>0</v>
      </c>
      <c r="N349" s="289">
        <f t="shared" si="52"/>
        <v>0</v>
      </c>
      <c r="O349" s="289">
        <f t="shared" si="52"/>
        <v>0</v>
      </c>
      <c r="P349" s="289">
        <f t="shared" si="52"/>
        <v>0</v>
      </c>
      <c r="Q349" s="289">
        <f t="shared" si="52"/>
        <v>0</v>
      </c>
      <c r="R349" s="289">
        <f t="shared" si="52"/>
        <v>0</v>
      </c>
      <c r="S349" s="289">
        <f t="shared" si="52"/>
        <v>0</v>
      </c>
      <c r="T349" s="289">
        <f t="shared" si="52"/>
        <v>0</v>
      </c>
      <c r="U349" s="289">
        <f t="shared" si="52"/>
        <v>0</v>
      </c>
      <c r="V349" s="289">
        <f t="shared" si="52"/>
        <v>0</v>
      </c>
      <c r="W349" s="289">
        <f t="shared" si="52"/>
        <v>0</v>
      </c>
      <c r="X349" s="289">
        <f t="shared" si="52"/>
        <v>0</v>
      </c>
      <c r="Y349" s="289">
        <f t="shared" si="52"/>
        <v>0</v>
      </c>
      <c r="Z349" s="289">
        <f t="shared" si="52"/>
        <v>0</v>
      </c>
      <c r="AA349" s="289">
        <f t="shared" si="52"/>
        <v>0</v>
      </c>
      <c r="AB349" s="289">
        <f t="shared" si="48"/>
        <v>0</v>
      </c>
      <c r="AC349" s="289">
        <f t="shared" si="48"/>
        <v>0</v>
      </c>
      <c r="AD349" s="289">
        <f t="shared" si="48"/>
        <v>0</v>
      </c>
      <c r="AE349" s="289">
        <f t="shared" si="48"/>
        <v>0</v>
      </c>
      <c r="AF349" s="289">
        <f t="shared" si="48"/>
        <v>0</v>
      </c>
      <c r="AG349" s="289">
        <f t="shared" si="48"/>
        <v>0</v>
      </c>
      <c r="AH349" s="289">
        <f t="shared" si="47"/>
        <v>0</v>
      </c>
      <c r="AI349" s="289">
        <f t="shared" si="47"/>
        <v>0</v>
      </c>
      <c r="AJ349" s="289">
        <f t="shared" si="47"/>
        <v>0</v>
      </c>
      <c r="AK349" s="289">
        <f t="shared" si="47"/>
        <v>0</v>
      </c>
      <c r="AL349" s="289">
        <f t="shared" si="47"/>
        <v>0</v>
      </c>
      <c r="AM349" s="289">
        <f t="shared" si="47"/>
        <v>0</v>
      </c>
      <c r="AN349" s="289">
        <f t="shared" si="47"/>
        <v>0</v>
      </c>
      <c r="AO349" s="289">
        <f t="shared" si="47"/>
        <v>0</v>
      </c>
      <c r="AP349" s="289">
        <f t="shared" si="47"/>
        <v>0</v>
      </c>
      <c r="AQ349" s="289">
        <f t="shared" si="47"/>
        <v>0</v>
      </c>
      <c r="AR349" s="289">
        <f t="shared" si="47"/>
        <v>0</v>
      </c>
      <c r="AS349" s="289">
        <f t="shared" si="47"/>
        <v>0</v>
      </c>
      <c r="AT349" s="289">
        <f t="shared" si="47"/>
        <v>0</v>
      </c>
      <c r="AU349" s="289">
        <f t="shared" si="47"/>
        <v>0</v>
      </c>
      <c r="AV349" s="289">
        <f t="shared" si="47"/>
        <v>0</v>
      </c>
      <c r="AW349" s="289">
        <f t="shared" si="47"/>
        <v>0</v>
      </c>
      <c r="AX349" s="289">
        <f t="shared" si="53"/>
        <v>0</v>
      </c>
      <c r="AY349" s="289">
        <f t="shared" si="53"/>
        <v>0</v>
      </c>
      <c r="AZ349" s="289">
        <f t="shared" si="53"/>
        <v>0</v>
      </c>
      <c r="BA349" s="289">
        <f t="shared" si="53"/>
        <v>0</v>
      </c>
      <c r="BB349" s="289">
        <f t="shared" si="53"/>
        <v>0</v>
      </c>
      <c r="BC349" s="289">
        <f t="shared" si="53"/>
        <v>0</v>
      </c>
      <c r="BD349" s="289">
        <f t="shared" si="53"/>
        <v>0</v>
      </c>
      <c r="BE349" s="289">
        <f t="shared" si="53"/>
        <v>0</v>
      </c>
      <c r="BF349" s="289">
        <f t="shared" si="53"/>
        <v>0</v>
      </c>
      <c r="BG349" s="289">
        <f t="shared" si="51"/>
        <v>0</v>
      </c>
      <c r="BH349" s="289">
        <f t="shared" si="51"/>
        <v>0</v>
      </c>
      <c r="BI349" s="289">
        <f t="shared" si="51"/>
        <v>0</v>
      </c>
      <c r="BJ349" s="289">
        <f t="shared" si="51"/>
        <v>0</v>
      </c>
      <c r="BK349" s="289">
        <f t="shared" si="50"/>
        <v>0</v>
      </c>
      <c r="BL349" s="289">
        <f t="shared" si="50"/>
        <v>0</v>
      </c>
      <c r="BM349" s="289">
        <f t="shared" si="50"/>
        <v>0</v>
      </c>
      <c r="BN349" s="289">
        <f t="shared" si="50"/>
        <v>0</v>
      </c>
      <c r="BO349" s="289">
        <f t="shared" si="50"/>
        <v>0</v>
      </c>
      <c r="BU349" s="289">
        <f t="shared" si="49"/>
        <v>0</v>
      </c>
      <c r="BV349" s="289">
        <f t="shared" si="49"/>
        <v>0</v>
      </c>
      <c r="BW349" s="289">
        <f t="shared" si="49"/>
        <v>0</v>
      </c>
      <c r="BX349" s="289">
        <f t="shared" si="49"/>
        <v>0</v>
      </c>
      <c r="BZ349" s="289">
        <f t="shared" si="38"/>
        <v>0</v>
      </c>
      <c r="CA349" s="289" t="e">
        <f>CA172-#REF!</f>
        <v>#REF!</v>
      </c>
    </row>
    <row r="350" spans="12:79" hidden="1" x14ac:dyDescent="0.35">
      <c r="L350" s="289">
        <f t="shared" si="52"/>
        <v>0</v>
      </c>
      <c r="M350" s="289">
        <f t="shared" si="52"/>
        <v>0</v>
      </c>
      <c r="N350" s="289">
        <f t="shared" si="52"/>
        <v>0</v>
      </c>
      <c r="O350" s="289">
        <f t="shared" si="52"/>
        <v>0</v>
      </c>
      <c r="P350" s="289">
        <f t="shared" si="52"/>
        <v>0</v>
      </c>
      <c r="Q350" s="289">
        <f t="shared" si="52"/>
        <v>0</v>
      </c>
      <c r="R350" s="289">
        <f t="shared" si="52"/>
        <v>0</v>
      </c>
      <c r="S350" s="289">
        <f t="shared" si="52"/>
        <v>0</v>
      </c>
      <c r="T350" s="289">
        <f t="shared" si="52"/>
        <v>0</v>
      </c>
      <c r="U350" s="289">
        <f t="shared" si="52"/>
        <v>0</v>
      </c>
      <c r="V350" s="289">
        <f t="shared" si="52"/>
        <v>0</v>
      </c>
      <c r="W350" s="289">
        <f t="shared" si="52"/>
        <v>0</v>
      </c>
      <c r="X350" s="289">
        <f t="shared" si="52"/>
        <v>0</v>
      </c>
      <c r="Y350" s="289">
        <f t="shared" si="52"/>
        <v>0</v>
      </c>
      <c r="Z350" s="289">
        <f t="shared" si="52"/>
        <v>0</v>
      </c>
      <c r="AA350" s="289">
        <f t="shared" si="52"/>
        <v>0</v>
      </c>
      <c r="AB350" s="289">
        <f t="shared" si="48"/>
        <v>0</v>
      </c>
      <c r="AC350" s="289">
        <f t="shared" si="48"/>
        <v>0</v>
      </c>
      <c r="AD350" s="289">
        <f t="shared" si="48"/>
        <v>0</v>
      </c>
      <c r="AE350" s="289">
        <f t="shared" si="48"/>
        <v>0</v>
      </c>
      <c r="AF350" s="289">
        <f t="shared" si="48"/>
        <v>0</v>
      </c>
      <c r="AG350" s="289">
        <f t="shared" si="48"/>
        <v>0</v>
      </c>
      <c r="AH350" s="289">
        <f t="shared" si="48"/>
        <v>0</v>
      </c>
      <c r="AI350" s="289">
        <f t="shared" si="48"/>
        <v>0</v>
      </c>
      <c r="AJ350" s="289">
        <f t="shared" si="48"/>
        <v>0</v>
      </c>
      <c r="AK350" s="289">
        <f t="shared" si="48"/>
        <v>0</v>
      </c>
      <c r="AL350" s="289">
        <f t="shared" si="48"/>
        <v>0</v>
      </c>
      <c r="AM350" s="289">
        <f t="shared" si="48"/>
        <v>0</v>
      </c>
      <c r="AN350" s="289">
        <f t="shared" si="48"/>
        <v>0</v>
      </c>
      <c r="AO350" s="289">
        <f t="shared" si="48"/>
        <v>0</v>
      </c>
      <c r="AP350" s="289">
        <f t="shared" si="48"/>
        <v>0</v>
      </c>
      <c r="AQ350" s="289">
        <f t="shared" si="48"/>
        <v>0</v>
      </c>
      <c r="AR350" s="289">
        <f t="shared" ref="AR350:BG365" si="54">AR165-DJ165</f>
        <v>0</v>
      </c>
      <c r="AS350" s="289">
        <f t="shared" si="54"/>
        <v>0</v>
      </c>
      <c r="AT350" s="289">
        <f t="shared" si="54"/>
        <v>0</v>
      </c>
      <c r="AU350" s="289">
        <f t="shared" si="54"/>
        <v>0</v>
      </c>
      <c r="AV350" s="289">
        <f t="shared" si="54"/>
        <v>0</v>
      </c>
      <c r="AW350" s="289">
        <f t="shared" si="54"/>
        <v>0</v>
      </c>
      <c r="AX350" s="289">
        <f t="shared" si="53"/>
        <v>0</v>
      </c>
      <c r="AY350" s="289">
        <f t="shared" si="53"/>
        <v>0</v>
      </c>
      <c r="AZ350" s="289">
        <f t="shared" si="53"/>
        <v>0</v>
      </c>
      <c r="BA350" s="289">
        <f t="shared" si="53"/>
        <v>0</v>
      </c>
      <c r="BB350" s="289">
        <f t="shared" si="53"/>
        <v>0</v>
      </c>
      <c r="BC350" s="289">
        <f t="shared" si="53"/>
        <v>0</v>
      </c>
      <c r="BD350" s="289">
        <f t="shared" si="53"/>
        <v>0</v>
      </c>
      <c r="BE350" s="289">
        <f t="shared" si="53"/>
        <v>0</v>
      </c>
      <c r="BF350" s="289">
        <f t="shared" si="53"/>
        <v>0</v>
      </c>
      <c r="BG350" s="289">
        <f t="shared" si="51"/>
        <v>0</v>
      </c>
      <c r="BH350" s="289">
        <f t="shared" si="51"/>
        <v>0</v>
      </c>
      <c r="BI350" s="289">
        <f t="shared" si="51"/>
        <v>0</v>
      </c>
      <c r="BJ350" s="289">
        <f t="shared" si="51"/>
        <v>0</v>
      </c>
      <c r="BK350" s="289">
        <f t="shared" si="50"/>
        <v>0</v>
      </c>
      <c r="BL350" s="289">
        <f t="shared" si="50"/>
        <v>0</v>
      </c>
      <c r="BM350" s="289">
        <f t="shared" si="50"/>
        <v>0</v>
      </c>
      <c r="BN350" s="289">
        <f t="shared" si="50"/>
        <v>0</v>
      </c>
      <c r="BO350" s="289">
        <f t="shared" si="50"/>
        <v>0</v>
      </c>
      <c r="BU350" s="289">
        <f t="shared" si="49"/>
        <v>0</v>
      </c>
      <c r="BV350" s="289">
        <f t="shared" si="49"/>
        <v>0</v>
      </c>
      <c r="BW350" s="289">
        <f t="shared" si="49"/>
        <v>0</v>
      </c>
      <c r="BX350" s="289">
        <f t="shared" si="49"/>
        <v>0</v>
      </c>
      <c r="BZ350" s="289">
        <f t="shared" si="38"/>
        <v>0</v>
      </c>
      <c r="CA350" s="289" t="e">
        <f>CA173-#REF!</f>
        <v>#REF!</v>
      </c>
    </row>
    <row r="351" spans="12:79" hidden="1" x14ac:dyDescent="0.35">
      <c r="L351" s="289">
        <f t="shared" si="52"/>
        <v>20618750</v>
      </c>
      <c r="M351" s="289">
        <f t="shared" si="52"/>
        <v>0</v>
      </c>
      <c r="N351" s="289">
        <f t="shared" si="52"/>
        <v>0</v>
      </c>
      <c r="O351" s="289">
        <f t="shared" si="52"/>
        <v>0</v>
      </c>
      <c r="P351" s="289">
        <f t="shared" si="52"/>
        <v>0</v>
      </c>
      <c r="Q351" s="289">
        <f t="shared" si="52"/>
        <v>0</v>
      </c>
      <c r="R351" s="289">
        <f t="shared" si="52"/>
        <v>0</v>
      </c>
      <c r="S351" s="289">
        <f t="shared" si="52"/>
        <v>0</v>
      </c>
      <c r="T351" s="289">
        <f t="shared" si="52"/>
        <v>0</v>
      </c>
      <c r="U351" s="289">
        <f t="shared" si="52"/>
        <v>0</v>
      </c>
      <c r="V351" s="289">
        <f t="shared" si="52"/>
        <v>0</v>
      </c>
      <c r="W351" s="289">
        <f t="shared" si="52"/>
        <v>0</v>
      </c>
      <c r="X351" s="289">
        <f t="shared" si="52"/>
        <v>0</v>
      </c>
      <c r="Y351" s="289">
        <f t="shared" si="52"/>
        <v>0</v>
      </c>
      <c r="Z351" s="289">
        <f t="shared" si="52"/>
        <v>0</v>
      </c>
      <c r="AA351" s="289">
        <f t="shared" si="52"/>
        <v>-9315321</v>
      </c>
      <c r="AB351" s="289">
        <f t="shared" ref="AB351:AQ366" si="55">AB166-CT166</f>
        <v>0</v>
      </c>
      <c r="AC351" s="289">
        <f t="shared" si="55"/>
        <v>0</v>
      </c>
      <c r="AD351" s="289">
        <f t="shared" si="55"/>
        <v>0</v>
      </c>
      <c r="AE351" s="289">
        <f t="shared" si="55"/>
        <v>0</v>
      </c>
      <c r="AF351" s="289">
        <f t="shared" si="55"/>
        <v>0</v>
      </c>
      <c r="AG351" s="289">
        <f t="shared" si="55"/>
        <v>0</v>
      </c>
      <c r="AH351" s="289">
        <f t="shared" si="55"/>
        <v>0</v>
      </c>
      <c r="AI351" s="289">
        <f t="shared" si="55"/>
        <v>0</v>
      </c>
      <c r="AJ351" s="289">
        <f t="shared" si="55"/>
        <v>0</v>
      </c>
      <c r="AK351" s="289">
        <f t="shared" si="55"/>
        <v>-35195853</v>
      </c>
      <c r="AL351" s="289">
        <f t="shared" si="55"/>
        <v>0</v>
      </c>
      <c r="AM351" s="289">
        <f t="shared" si="55"/>
        <v>0</v>
      </c>
      <c r="AN351" s="289">
        <f t="shared" si="55"/>
        <v>0</v>
      </c>
      <c r="AO351" s="289">
        <f t="shared" si="55"/>
        <v>0</v>
      </c>
      <c r="AP351" s="289">
        <f t="shared" si="55"/>
        <v>0</v>
      </c>
      <c r="AQ351" s="289">
        <f t="shared" si="55"/>
        <v>0</v>
      </c>
      <c r="AR351" s="289">
        <f t="shared" si="54"/>
        <v>0</v>
      </c>
      <c r="AS351" s="289">
        <f t="shared" si="54"/>
        <v>0</v>
      </c>
      <c r="AT351" s="289">
        <f t="shared" si="54"/>
        <v>0</v>
      </c>
      <c r="AU351" s="289">
        <f t="shared" si="54"/>
        <v>0</v>
      </c>
      <c r="AV351" s="289">
        <f t="shared" si="54"/>
        <v>0</v>
      </c>
      <c r="AW351" s="289">
        <f t="shared" si="54"/>
        <v>0</v>
      </c>
      <c r="AX351" s="289">
        <f t="shared" si="53"/>
        <v>0</v>
      </c>
      <c r="AY351" s="289">
        <f t="shared" si="53"/>
        <v>0</v>
      </c>
      <c r="AZ351" s="289">
        <f t="shared" si="53"/>
        <v>-800996.39999999991</v>
      </c>
      <c r="BA351" s="289">
        <f t="shared" si="53"/>
        <v>0</v>
      </c>
      <c r="BB351" s="289">
        <f t="shared" si="53"/>
        <v>0</v>
      </c>
      <c r="BC351" s="289">
        <f t="shared" si="53"/>
        <v>0</v>
      </c>
      <c r="BD351" s="289">
        <f t="shared" si="53"/>
        <v>0</v>
      </c>
      <c r="BE351" s="289">
        <f t="shared" si="53"/>
        <v>0</v>
      </c>
      <c r="BF351" s="289">
        <f t="shared" si="53"/>
        <v>0</v>
      </c>
      <c r="BG351" s="289">
        <f t="shared" si="51"/>
        <v>0</v>
      </c>
      <c r="BH351" s="289">
        <f t="shared" si="51"/>
        <v>0</v>
      </c>
      <c r="BI351" s="289">
        <f t="shared" si="51"/>
        <v>0</v>
      </c>
      <c r="BJ351" s="289">
        <f t="shared" si="51"/>
        <v>0</v>
      </c>
      <c r="BK351" s="289">
        <f t="shared" si="50"/>
        <v>0</v>
      </c>
      <c r="BL351" s="289">
        <f t="shared" si="50"/>
        <v>0</v>
      </c>
      <c r="BM351" s="289">
        <f t="shared" si="50"/>
        <v>0</v>
      </c>
      <c r="BN351" s="289">
        <f t="shared" si="50"/>
        <v>0</v>
      </c>
      <c r="BO351" s="289">
        <f t="shared" si="50"/>
        <v>-1363555</v>
      </c>
      <c r="BU351" s="289">
        <f t="shared" ref="BU351:BX358" si="56">BU174-EM174</f>
        <v>0</v>
      </c>
      <c r="BV351" s="289">
        <f t="shared" si="56"/>
        <v>0</v>
      </c>
      <c r="BW351" s="289">
        <f t="shared" si="56"/>
        <v>0</v>
      </c>
      <c r="BX351" s="289">
        <f t="shared" si="56"/>
        <v>0</v>
      </c>
      <c r="BZ351" s="289">
        <f t="shared" si="38"/>
        <v>0</v>
      </c>
      <c r="CA351" s="289" t="e">
        <f>CA174-#REF!</f>
        <v>#REF!</v>
      </c>
    </row>
    <row r="352" spans="12:79" hidden="1" x14ac:dyDescent="0.35">
      <c r="L352" s="289">
        <f t="shared" si="52"/>
        <v>20618750</v>
      </c>
      <c r="M352" s="289">
        <f t="shared" si="52"/>
        <v>0</v>
      </c>
      <c r="N352" s="289">
        <f t="shared" si="52"/>
        <v>0</v>
      </c>
      <c r="O352" s="289">
        <f t="shared" si="52"/>
        <v>0</v>
      </c>
      <c r="P352" s="289">
        <f t="shared" si="52"/>
        <v>0</v>
      </c>
      <c r="Q352" s="289">
        <f t="shared" si="52"/>
        <v>0</v>
      </c>
      <c r="R352" s="289">
        <f t="shared" si="52"/>
        <v>0</v>
      </c>
      <c r="S352" s="289">
        <f t="shared" si="52"/>
        <v>0</v>
      </c>
      <c r="T352" s="289">
        <f t="shared" si="52"/>
        <v>0</v>
      </c>
      <c r="U352" s="289">
        <f t="shared" si="52"/>
        <v>0</v>
      </c>
      <c r="V352" s="289">
        <f t="shared" si="52"/>
        <v>0</v>
      </c>
      <c r="W352" s="289">
        <f t="shared" si="52"/>
        <v>0</v>
      </c>
      <c r="X352" s="289">
        <f t="shared" si="52"/>
        <v>0</v>
      </c>
      <c r="Y352" s="289">
        <f t="shared" si="52"/>
        <v>0</v>
      </c>
      <c r="Z352" s="289">
        <f t="shared" si="52"/>
        <v>0</v>
      </c>
      <c r="AA352" s="289">
        <f t="shared" si="52"/>
        <v>-9315321</v>
      </c>
      <c r="AB352" s="289">
        <f t="shared" si="55"/>
        <v>0</v>
      </c>
      <c r="AC352" s="289">
        <f t="shared" si="55"/>
        <v>0</v>
      </c>
      <c r="AD352" s="289">
        <f t="shared" si="55"/>
        <v>0</v>
      </c>
      <c r="AE352" s="289">
        <f t="shared" si="55"/>
        <v>0</v>
      </c>
      <c r="AF352" s="289">
        <f t="shared" si="55"/>
        <v>0</v>
      </c>
      <c r="AG352" s="289">
        <f t="shared" si="55"/>
        <v>0</v>
      </c>
      <c r="AH352" s="289">
        <f t="shared" si="55"/>
        <v>0</v>
      </c>
      <c r="AI352" s="289">
        <f t="shared" si="55"/>
        <v>0</v>
      </c>
      <c r="AJ352" s="289">
        <f t="shared" si="55"/>
        <v>0</v>
      </c>
      <c r="AK352" s="289">
        <f t="shared" si="55"/>
        <v>-35195853</v>
      </c>
      <c r="AL352" s="289">
        <f t="shared" si="55"/>
        <v>0</v>
      </c>
      <c r="AM352" s="289">
        <f t="shared" si="55"/>
        <v>0</v>
      </c>
      <c r="AN352" s="289">
        <f t="shared" si="55"/>
        <v>0</v>
      </c>
      <c r="AO352" s="289">
        <f t="shared" si="55"/>
        <v>0</v>
      </c>
      <c r="AP352" s="289">
        <f t="shared" si="55"/>
        <v>0</v>
      </c>
      <c r="AQ352" s="289">
        <f t="shared" si="55"/>
        <v>0</v>
      </c>
      <c r="AR352" s="289">
        <f t="shared" si="54"/>
        <v>0</v>
      </c>
      <c r="AS352" s="289">
        <f t="shared" si="54"/>
        <v>0</v>
      </c>
      <c r="AT352" s="289">
        <f t="shared" si="54"/>
        <v>0</v>
      </c>
      <c r="AU352" s="289">
        <f t="shared" si="54"/>
        <v>0</v>
      </c>
      <c r="AV352" s="289">
        <f t="shared" si="54"/>
        <v>0</v>
      </c>
      <c r="AW352" s="289">
        <f t="shared" si="54"/>
        <v>0</v>
      </c>
      <c r="AX352" s="289">
        <f t="shared" si="53"/>
        <v>0</v>
      </c>
      <c r="AY352" s="289">
        <f t="shared" si="53"/>
        <v>0</v>
      </c>
      <c r="AZ352" s="289">
        <f t="shared" si="53"/>
        <v>-800996.39999999991</v>
      </c>
      <c r="BA352" s="289">
        <f t="shared" si="53"/>
        <v>0</v>
      </c>
      <c r="BB352" s="289">
        <f t="shared" si="53"/>
        <v>0</v>
      </c>
      <c r="BC352" s="289">
        <f t="shared" si="53"/>
        <v>0</v>
      </c>
      <c r="BD352" s="289">
        <f t="shared" si="53"/>
        <v>0</v>
      </c>
      <c r="BE352" s="289">
        <f t="shared" si="53"/>
        <v>0</v>
      </c>
      <c r="BF352" s="289">
        <f t="shared" si="53"/>
        <v>0</v>
      </c>
      <c r="BG352" s="289">
        <f t="shared" si="51"/>
        <v>0</v>
      </c>
      <c r="BH352" s="289">
        <f t="shared" si="51"/>
        <v>0</v>
      </c>
      <c r="BI352" s="289">
        <f t="shared" si="51"/>
        <v>0</v>
      </c>
      <c r="BJ352" s="289">
        <f t="shared" si="51"/>
        <v>0</v>
      </c>
      <c r="BK352" s="289">
        <f t="shared" si="50"/>
        <v>0</v>
      </c>
      <c r="BL352" s="289">
        <f t="shared" si="50"/>
        <v>0</v>
      </c>
      <c r="BM352" s="289">
        <f t="shared" si="50"/>
        <v>0</v>
      </c>
      <c r="BN352" s="289">
        <f t="shared" si="50"/>
        <v>0</v>
      </c>
      <c r="BO352" s="289">
        <f t="shared" si="50"/>
        <v>-1363555</v>
      </c>
      <c r="BU352" s="289">
        <f t="shared" si="56"/>
        <v>0</v>
      </c>
      <c r="BV352" s="289">
        <f t="shared" si="56"/>
        <v>0</v>
      </c>
      <c r="BW352" s="289">
        <f t="shared" si="56"/>
        <v>0</v>
      </c>
      <c r="BX352" s="289">
        <f t="shared" si="56"/>
        <v>0</v>
      </c>
      <c r="BZ352" s="289">
        <f t="shared" si="38"/>
        <v>0</v>
      </c>
      <c r="CA352" s="289" t="e">
        <f>CA175-#REF!</f>
        <v>#REF!</v>
      </c>
    </row>
    <row r="353" spans="12:79" hidden="1" x14ac:dyDescent="0.35">
      <c r="L353" s="289">
        <f t="shared" si="52"/>
        <v>0</v>
      </c>
      <c r="M353" s="289">
        <f t="shared" si="52"/>
        <v>0</v>
      </c>
      <c r="N353" s="289">
        <f t="shared" si="52"/>
        <v>0</v>
      </c>
      <c r="O353" s="289">
        <f t="shared" si="52"/>
        <v>0</v>
      </c>
      <c r="P353" s="289">
        <f t="shared" si="52"/>
        <v>0</v>
      </c>
      <c r="Q353" s="289">
        <f t="shared" si="52"/>
        <v>0</v>
      </c>
      <c r="R353" s="289">
        <f t="shared" si="52"/>
        <v>0</v>
      </c>
      <c r="S353" s="289">
        <f t="shared" si="52"/>
        <v>0</v>
      </c>
      <c r="T353" s="289">
        <f t="shared" si="52"/>
        <v>0</v>
      </c>
      <c r="U353" s="289">
        <f t="shared" si="52"/>
        <v>0</v>
      </c>
      <c r="V353" s="289">
        <f t="shared" si="52"/>
        <v>0</v>
      </c>
      <c r="W353" s="289">
        <f t="shared" si="52"/>
        <v>0</v>
      </c>
      <c r="X353" s="289">
        <f t="shared" si="52"/>
        <v>0</v>
      </c>
      <c r="Y353" s="289">
        <f t="shared" si="52"/>
        <v>0</v>
      </c>
      <c r="Z353" s="289">
        <f t="shared" si="52"/>
        <v>0</v>
      </c>
      <c r="AA353" s="289">
        <f t="shared" si="52"/>
        <v>0</v>
      </c>
      <c r="AB353" s="289">
        <f t="shared" si="55"/>
        <v>0</v>
      </c>
      <c r="AC353" s="289">
        <f t="shared" si="55"/>
        <v>0</v>
      </c>
      <c r="AD353" s="289">
        <f t="shared" si="55"/>
        <v>0</v>
      </c>
      <c r="AE353" s="289">
        <f t="shared" si="55"/>
        <v>0</v>
      </c>
      <c r="AF353" s="289">
        <f t="shared" si="55"/>
        <v>0</v>
      </c>
      <c r="AG353" s="289">
        <f t="shared" si="55"/>
        <v>0</v>
      </c>
      <c r="AH353" s="289">
        <f t="shared" si="55"/>
        <v>0</v>
      </c>
      <c r="AI353" s="289">
        <f t="shared" si="55"/>
        <v>0</v>
      </c>
      <c r="AJ353" s="289">
        <f t="shared" si="55"/>
        <v>0</v>
      </c>
      <c r="AK353" s="289">
        <f t="shared" si="55"/>
        <v>0</v>
      </c>
      <c r="AL353" s="289">
        <f t="shared" si="55"/>
        <v>0</v>
      </c>
      <c r="AM353" s="289">
        <f t="shared" si="55"/>
        <v>0</v>
      </c>
      <c r="AN353" s="289">
        <f t="shared" si="55"/>
        <v>0</v>
      </c>
      <c r="AO353" s="289">
        <f t="shared" si="55"/>
        <v>0</v>
      </c>
      <c r="AP353" s="289">
        <f t="shared" si="55"/>
        <v>0</v>
      </c>
      <c r="AQ353" s="289">
        <f t="shared" si="55"/>
        <v>0</v>
      </c>
      <c r="AR353" s="289">
        <f t="shared" si="54"/>
        <v>0</v>
      </c>
      <c r="AS353" s="289">
        <f t="shared" si="54"/>
        <v>0</v>
      </c>
      <c r="AT353" s="289">
        <f t="shared" si="54"/>
        <v>0</v>
      </c>
      <c r="AU353" s="289">
        <f t="shared" si="54"/>
        <v>0</v>
      </c>
      <c r="AV353" s="289">
        <f t="shared" si="54"/>
        <v>0</v>
      </c>
      <c r="AW353" s="289">
        <f t="shared" si="54"/>
        <v>0</v>
      </c>
      <c r="AX353" s="289">
        <f t="shared" si="53"/>
        <v>0</v>
      </c>
      <c r="AY353" s="289">
        <f t="shared" si="53"/>
        <v>0</v>
      </c>
      <c r="AZ353" s="289">
        <f t="shared" si="53"/>
        <v>0</v>
      </c>
      <c r="BA353" s="289">
        <f t="shared" si="53"/>
        <v>0</v>
      </c>
      <c r="BB353" s="289">
        <f t="shared" si="53"/>
        <v>0</v>
      </c>
      <c r="BC353" s="289">
        <f t="shared" si="53"/>
        <v>0</v>
      </c>
      <c r="BD353" s="289">
        <f t="shared" si="53"/>
        <v>0</v>
      </c>
      <c r="BE353" s="289">
        <f t="shared" si="53"/>
        <v>0</v>
      </c>
      <c r="BF353" s="289">
        <f t="shared" si="53"/>
        <v>0</v>
      </c>
      <c r="BG353" s="289">
        <f t="shared" si="51"/>
        <v>0</v>
      </c>
      <c r="BH353" s="289">
        <f t="shared" si="51"/>
        <v>0</v>
      </c>
      <c r="BI353" s="289">
        <f t="shared" si="51"/>
        <v>0</v>
      </c>
      <c r="BJ353" s="289">
        <f t="shared" si="51"/>
        <v>0</v>
      </c>
      <c r="BK353" s="289">
        <f t="shared" si="51"/>
        <v>0</v>
      </c>
      <c r="BL353" s="289">
        <f t="shared" si="51"/>
        <v>0</v>
      </c>
      <c r="BM353" s="289">
        <f t="shared" si="51"/>
        <v>0</v>
      </c>
      <c r="BN353" s="289">
        <f t="shared" si="51"/>
        <v>0</v>
      </c>
      <c r="BO353" s="289">
        <f t="shared" si="51"/>
        <v>0</v>
      </c>
      <c r="BU353" s="289">
        <f t="shared" si="56"/>
        <v>0</v>
      </c>
      <c r="BV353" s="289">
        <f t="shared" si="56"/>
        <v>0</v>
      </c>
      <c r="BW353" s="289">
        <f t="shared" si="56"/>
        <v>0</v>
      </c>
      <c r="BX353" s="289">
        <f t="shared" si="56"/>
        <v>0</v>
      </c>
      <c r="BZ353" s="289">
        <f t="shared" si="38"/>
        <v>0</v>
      </c>
      <c r="CA353" s="289" t="e">
        <f>CA176-#REF!</f>
        <v>#REF!</v>
      </c>
    </row>
    <row r="354" spans="12:79" hidden="1" x14ac:dyDescent="0.35">
      <c r="L354" s="289">
        <f t="shared" si="52"/>
        <v>0</v>
      </c>
      <c r="M354" s="289">
        <f t="shared" si="52"/>
        <v>0</v>
      </c>
      <c r="N354" s="289">
        <f t="shared" si="52"/>
        <v>0</v>
      </c>
      <c r="O354" s="289">
        <f t="shared" si="52"/>
        <v>0</v>
      </c>
      <c r="P354" s="289">
        <f t="shared" si="52"/>
        <v>0</v>
      </c>
      <c r="Q354" s="289">
        <f t="shared" si="52"/>
        <v>0</v>
      </c>
      <c r="R354" s="289">
        <f t="shared" si="52"/>
        <v>0</v>
      </c>
      <c r="S354" s="289">
        <f t="shared" si="52"/>
        <v>0</v>
      </c>
      <c r="T354" s="289">
        <f t="shared" si="52"/>
        <v>0</v>
      </c>
      <c r="U354" s="289">
        <f t="shared" si="52"/>
        <v>0</v>
      </c>
      <c r="V354" s="289">
        <f t="shared" si="52"/>
        <v>0</v>
      </c>
      <c r="W354" s="289">
        <f t="shared" si="52"/>
        <v>0</v>
      </c>
      <c r="X354" s="289">
        <f t="shared" si="52"/>
        <v>0</v>
      </c>
      <c r="Y354" s="289">
        <f t="shared" si="52"/>
        <v>0</v>
      </c>
      <c r="Z354" s="289">
        <f t="shared" si="52"/>
        <v>0</v>
      </c>
      <c r="AA354" s="289">
        <f t="shared" si="52"/>
        <v>0</v>
      </c>
      <c r="AB354" s="289">
        <f t="shared" si="55"/>
        <v>0</v>
      </c>
      <c r="AC354" s="289">
        <f t="shared" si="55"/>
        <v>0</v>
      </c>
      <c r="AD354" s="289">
        <f t="shared" si="55"/>
        <v>0</v>
      </c>
      <c r="AE354" s="289">
        <f t="shared" si="55"/>
        <v>0</v>
      </c>
      <c r="AF354" s="289">
        <f t="shared" si="55"/>
        <v>0</v>
      </c>
      <c r="AG354" s="289">
        <f t="shared" si="55"/>
        <v>0</v>
      </c>
      <c r="AH354" s="289">
        <f t="shared" si="55"/>
        <v>0</v>
      </c>
      <c r="AI354" s="289">
        <f t="shared" si="55"/>
        <v>0</v>
      </c>
      <c r="AJ354" s="289">
        <f t="shared" si="55"/>
        <v>0</v>
      </c>
      <c r="AK354" s="289">
        <f t="shared" si="55"/>
        <v>0</v>
      </c>
      <c r="AL354" s="289">
        <f t="shared" si="55"/>
        <v>0</v>
      </c>
      <c r="AM354" s="289">
        <f t="shared" si="55"/>
        <v>0</v>
      </c>
      <c r="AN354" s="289">
        <f t="shared" si="55"/>
        <v>0</v>
      </c>
      <c r="AO354" s="289">
        <f t="shared" si="55"/>
        <v>0</v>
      </c>
      <c r="AP354" s="289">
        <f t="shared" si="55"/>
        <v>0</v>
      </c>
      <c r="AQ354" s="289">
        <f t="shared" si="55"/>
        <v>0</v>
      </c>
      <c r="AR354" s="289">
        <f t="shared" si="54"/>
        <v>0</v>
      </c>
      <c r="AS354" s="289">
        <f t="shared" si="54"/>
        <v>0</v>
      </c>
      <c r="AT354" s="289">
        <f t="shared" si="54"/>
        <v>0</v>
      </c>
      <c r="AU354" s="289">
        <f t="shared" si="54"/>
        <v>0</v>
      </c>
      <c r="AV354" s="289">
        <f t="shared" si="54"/>
        <v>0</v>
      </c>
      <c r="AW354" s="289">
        <f t="shared" si="54"/>
        <v>0</v>
      </c>
      <c r="AX354" s="289">
        <f t="shared" si="53"/>
        <v>0</v>
      </c>
      <c r="AY354" s="289">
        <f t="shared" si="53"/>
        <v>0</v>
      </c>
      <c r="AZ354" s="289">
        <f t="shared" si="53"/>
        <v>0</v>
      </c>
      <c r="BA354" s="289">
        <f t="shared" si="53"/>
        <v>0</v>
      </c>
      <c r="BB354" s="289">
        <f t="shared" si="53"/>
        <v>0</v>
      </c>
      <c r="BC354" s="289">
        <f t="shared" si="53"/>
        <v>0</v>
      </c>
      <c r="BD354" s="289">
        <f t="shared" si="53"/>
        <v>0</v>
      </c>
      <c r="BE354" s="289">
        <f t="shared" si="53"/>
        <v>0</v>
      </c>
      <c r="BF354" s="289">
        <f t="shared" si="53"/>
        <v>0</v>
      </c>
      <c r="BG354" s="289">
        <f t="shared" si="53"/>
        <v>0</v>
      </c>
      <c r="BH354" s="289">
        <f t="shared" si="53"/>
        <v>0</v>
      </c>
      <c r="BI354" s="289">
        <f t="shared" si="53"/>
        <v>0</v>
      </c>
      <c r="BJ354" s="289">
        <f t="shared" si="53"/>
        <v>0</v>
      </c>
      <c r="BK354" s="289">
        <f t="shared" si="53"/>
        <v>0</v>
      </c>
      <c r="BL354" s="289">
        <f t="shared" si="53"/>
        <v>0</v>
      </c>
      <c r="BM354" s="289">
        <f t="shared" si="53"/>
        <v>0</v>
      </c>
      <c r="BN354" s="289">
        <f t="shared" ref="BN354:BO366" si="57">BN169-EF169</f>
        <v>0</v>
      </c>
      <c r="BO354" s="289">
        <f t="shared" si="57"/>
        <v>0</v>
      </c>
      <c r="BU354" s="289">
        <f t="shared" si="56"/>
        <v>0</v>
      </c>
      <c r="BV354" s="289">
        <f t="shared" si="56"/>
        <v>0</v>
      </c>
      <c r="BW354" s="289">
        <f t="shared" si="56"/>
        <v>0</v>
      </c>
      <c r="BX354" s="289">
        <f t="shared" si="56"/>
        <v>0</v>
      </c>
      <c r="BZ354" s="289">
        <f t="shared" si="38"/>
        <v>0</v>
      </c>
      <c r="CA354" s="289" t="e">
        <f>CA177-#REF!</f>
        <v>#REF!</v>
      </c>
    </row>
    <row r="355" spans="12:79" hidden="1" x14ac:dyDescent="0.35">
      <c r="L355" s="289">
        <f t="shared" si="52"/>
        <v>0</v>
      </c>
      <c r="M355" s="289">
        <f t="shared" si="52"/>
        <v>0</v>
      </c>
      <c r="N355" s="289">
        <f t="shared" si="52"/>
        <v>0</v>
      </c>
      <c r="O355" s="289">
        <f t="shared" si="52"/>
        <v>0</v>
      </c>
      <c r="P355" s="289">
        <f t="shared" si="52"/>
        <v>0</v>
      </c>
      <c r="Q355" s="289">
        <f t="shared" si="52"/>
        <v>0</v>
      </c>
      <c r="R355" s="289">
        <f t="shared" si="52"/>
        <v>0</v>
      </c>
      <c r="S355" s="289">
        <f t="shared" si="52"/>
        <v>0</v>
      </c>
      <c r="T355" s="289">
        <f t="shared" si="52"/>
        <v>0</v>
      </c>
      <c r="U355" s="289">
        <f t="shared" si="52"/>
        <v>0</v>
      </c>
      <c r="V355" s="289">
        <f t="shared" si="52"/>
        <v>0</v>
      </c>
      <c r="W355" s="289">
        <f t="shared" si="52"/>
        <v>0</v>
      </c>
      <c r="X355" s="289">
        <f t="shared" si="52"/>
        <v>0</v>
      </c>
      <c r="Y355" s="289">
        <f t="shared" si="52"/>
        <v>0</v>
      </c>
      <c r="Z355" s="289">
        <f t="shared" si="52"/>
        <v>0</v>
      </c>
      <c r="AA355" s="289">
        <f t="shared" si="52"/>
        <v>0</v>
      </c>
      <c r="AB355" s="289">
        <f t="shared" si="55"/>
        <v>0</v>
      </c>
      <c r="AC355" s="289">
        <f t="shared" si="55"/>
        <v>0</v>
      </c>
      <c r="AD355" s="289">
        <f t="shared" si="55"/>
        <v>0</v>
      </c>
      <c r="AE355" s="289">
        <f t="shared" si="55"/>
        <v>0</v>
      </c>
      <c r="AF355" s="289">
        <f t="shared" si="55"/>
        <v>0</v>
      </c>
      <c r="AG355" s="289">
        <f t="shared" si="55"/>
        <v>0</v>
      </c>
      <c r="AH355" s="289">
        <f t="shared" si="55"/>
        <v>0</v>
      </c>
      <c r="AI355" s="289">
        <f t="shared" si="55"/>
        <v>0</v>
      </c>
      <c r="AJ355" s="289">
        <f t="shared" si="55"/>
        <v>0</v>
      </c>
      <c r="AK355" s="289">
        <f t="shared" si="55"/>
        <v>0</v>
      </c>
      <c r="AL355" s="289">
        <f t="shared" si="55"/>
        <v>0</v>
      </c>
      <c r="AM355" s="289">
        <f t="shared" si="55"/>
        <v>0</v>
      </c>
      <c r="AN355" s="289">
        <f t="shared" si="55"/>
        <v>0</v>
      </c>
      <c r="AO355" s="289">
        <f t="shared" si="55"/>
        <v>0</v>
      </c>
      <c r="AP355" s="289">
        <f t="shared" si="55"/>
        <v>0</v>
      </c>
      <c r="AQ355" s="289">
        <f t="shared" si="55"/>
        <v>0</v>
      </c>
      <c r="AR355" s="289">
        <f t="shared" si="54"/>
        <v>0</v>
      </c>
      <c r="AS355" s="289">
        <f t="shared" si="54"/>
        <v>0</v>
      </c>
      <c r="AT355" s="289">
        <f t="shared" si="54"/>
        <v>0</v>
      </c>
      <c r="AU355" s="289">
        <f t="shared" si="54"/>
        <v>0</v>
      </c>
      <c r="AV355" s="289">
        <f t="shared" si="54"/>
        <v>0</v>
      </c>
      <c r="AW355" s="289">
        <f t="shared" si="54"/>
        <v>0</v>
      </c>
      <c r="AX355" s="289">
        <f t="shared" si="53"/>
        <v>0</v>
      </c>
      <c r="AY355" s="289">
        <f t="shared" si="53"/>
        <v>0</v>
      </c>
      <c r="AZ355" s="289">
        <f t="shared" si="53"/>
        <v>0</v>
      </c>
      <c r="BA355" s="289">
        <f t="shared" si="53"/>
        <v>0</v>
      </c>
      <c r="BB355" s="289">
        <f t="shared" si="53"/>
        <v>0</v>
      </c>
      <c r="BC355" s="289">
        <f t="shared" si="53"/>
        <v>0</v>
      </c>
      <c r="BD355" s="289">
        <f t="shared" si="53"/>
        <v>0</v>
      </c>
      <c r="BE355" s="289">
        <f t="shared" si="53"/>
        <v>0</v>
      </c>
      <c r="BF355" s="289">
        <f t="shared" si="53"/>
        <v>0</v>
      </c>
      <c r="BG355" s="289">
        <f t="shared" si="53"/>
        <v>0</v>
      </c>
      <c r="BH355" s="289">
        <f t="shared" si="53"/>
        <v>0</v>
      </c>
      <c r="BI355" s="289">
        <f t="shared" si="53"/>
        <v>0</v>
      </c>
      <c r="BJ355" s="289">
        <f t="shared" si="53"/>
        <v>0</v>
      </c>
      <c r="BK355" s="289">
        <f t="shared" si="53"/>
        <v>0</v>
      </c>
      <c r="BL355" s="289">
        <f t="shared" si="53"/>
        <v>0</v>
      </c>
      <c r="BM355" s="289">
        <f t="shared" si="53"/>
        <v>0</v>
      </c>
      <c r="BN355" s="289">
        <f t="shared" si="57"/>
        <v>0</v>
      </c>
      <c r="BO355" s="289">
        <f t="shared" si="57"/>
        <v>0</v>
      </c>
      <c r="BU355" s="289">
        <f t="shared" si="56"/>
        <v>0</v>
      </c>
      <c r="BV355" s="289">
        <f t="shared" si="56"/>
        <v>0</v>
      </c>
      <c r="BW355" s="289">
        <f t="shared" si="56"/>
        <v>0</v>
      </c>
      <c r="BX355" s="289">
        <f t="shared" si="56"/>
        <v>0</v>
      </c>
      <c r="BZ355" s="289">
        <f t="shared" si="38"/>
        <v>0</v>
      </c>
      <c r="CA355" s="289" t="e">
        <f>CA178-#REF!</f>
        <v>#REF!</v>
      </c>
    </row>
    <row r="356" spans="12:79" hidden="1" x14ac:dyDescent="0.35">
      <c r="L356" s="289">
        <f t="shared" si="52"/>
        <v>10901702</v>
      </c>
      <c r="M356" s="289">
        <f t="shared" si="52"/>
        <v>0</v>
      </c>
      <c r="N356" s="289">
        <f t="shared" si="52"/>
        <v>0</v>
      </c>
      <c r="O356" s="289">
        <f t="shared" si="52"/>
        <v>0</v>
      </c>
      <c r="P356" s="289">
        <f t="shared" si="52"/>
        <v>0</v>
      </c>
      <c r="Q356" s="289">
        <f t="shared" si="52"/>
        <v>0</v>
      </c>
      <c r="R356" s="289">
        <f t="shared" si="52"/>
        <v>0</v>
      </c>
      <c r="S356" s="289">
        <f t="shared" si="52"/>
        <v>0</v>
      </c>
      <c r="T356" s="289">
        <f t="shared" si="52"/>
        <v>0</v>
      </c>
      <c r="U356" s="289">
        <f t="shared" si="52"/>
        <v>0</v>
      </c>
      <c r="V356" s="289">
        <f t="shared" si="52"/>
        <v>0</v>
      </c>
      <c r="W356" s="289">
        <f t="shared" si="52"/>
        <v>0</v>
      </c>
      <c r="X356" s="289">
        <f t="shared" si="52"/>
        <v>0</v>
      </c>
      <c r="Y356" s="289">
        <f t="shared" si="52"/>
        <v>0</v>
      </c>
      <c r="Z356" s="289">
        <f t="shared" si="52"/>
        <v>0</v>
      </c>
      <c r="AA356" s="289">
        <f t="shared" ref="AA356:AA366" si="58">AA171-CS171</f>
        <v>-9315321</v>
      </c>
      <c r="AB356" s="289">
        <f t="shared" si="55"/>
        <v>0</v>
      </c>
      <c r="AC356" s="289">
        <f t="shared" si="55"/>
        <v>0</v>
      </c>
      <c r="AD356" s="289">
        <f t="shared" si="55"/>
        <v>0</v>
      </c>
      <c r="AE356" s="289">
        <f t="shared" si="55"/>
        <v>0</v>
      </c>
      <c r="AF356" s="289">
        <f t="shared" si="55"/>
        <v>0</v>
      </c>
      <c r="AG356" s="289">
        <f t="shared" si="55"/>
        <v>0</v>
      </c>
      <c r="AH356" s="289">
        <f t="shared" si="55"/>
        <v>0</v>
      </c>
      <c r="AI356" s="289">
        <f t="shared" si="55"/>
        <v>0</v>
      </c>
      <c r="AJ356" s="289">
        <f t="shared" si="55"/>
        <v>0</v>
      </c>
      <c r="AK356" s="289">
        <f t="shared" si="55"/>
        <v>-35195853</v>
      </c>
      <c r="AL356" s="289">
        <f t="shared" si="55"/>
        <v>0</v>
      </c>
      <c r="AM356" s="289">
        <f t="shared" si="55"/>
        <v>0</v>
      </c>
      <c r="AN356" s="289">
        <f t="shared" si="55"/>
        <v>0</v>
      </c>
      <c r="AO356" s="289">
        <f t="shared" si="55"/>
        <v>0</v>
      </c>
      <c r="AP356" s="289">
        <f t="shared" si="55"/>
        <v>0</v>
      </c>
      <c r="AQ356" s="289">
        <f t="shared" si="55"/>
        <v>0</v>
      </c>
      <c r="AR356" s="289">
        <f t="shared" si="54"/>
        <v>0</v>
      </c>
      <c r="AS356" s="289">
        <f t="shared" si="54"/>
        <v>0</v>
      </c>
      <c r="AT356" s="289">
        <f t="shared" si="54"/>
        <v>0</v>
      </c>
      <c r="AU356" s="289">
        <f t="shared" si="54"/>
        <v>0</v>
      </c>
      <c r="AV356" s="289">
        <f t="shared" si="54"/>
        <v>0</v>
      </c>
      <c r="AW356" s="289">
        <f t="shared" si="54"/>
        <v>0</v>
      </c>
      <c r="AX356" s="289">
        <f t="shared" si="53"/>
        <v>0</v>
      </c>
      <c r="AY356" s="289">
        <f t="shared" si="53"/>
        <v>0</v>
      </c>
      <c r="AZ356" s="289">
        <f t="shared" si="53"/>
        <v>-800996.39999999991</v>
      </c>
      <c r="BA356" s="289">
        <f t="shared" si="53"/>
        <v>0</v>
      </c>
      <c r="BB356" s="289">
        <f t="shared" si="53"/>
        <v>0</v>
      </c>
      <c r="BC356" s="289">
        <f t="shared" si="53"/>
        <v>0</v>
      </c>
      <c r="BD356" s="289">
        <f t="shared" si="53"/>
        <v>0</v>
      </c>
      <c r="BE356" s="289">
        <f t="shared" si="53"/>
        <v>0</v>
      </c>
      <c r="BF356" s="289">
        <f t="shared" si="53"/>
        <v>0</v>
      </c>
      <c r="BG356" s="289">
        <f t="shared" si="53"/>
        <v>0</v>
      </c>
      <c r="BH356" s="289">
        <f t="shared" si="53"/>
        <v>0</v>
      </c>
      <c r="BI356" s="289">
        <f t="shared" si="53"/>
        <v>0</v>
      </c>
      <c r="BJ356" s="289">
        <f t="shared" si="53"/>
        <v>0</v>
      </c>
      <c r="BK356" s="289">
        <f t="shared" si="53"/>
        <v>0</v>
      </c>
      <c r="BL356" s="289">
        <f t="shared" si="53"/>
        <v>0</v>
      </c>
      <c r="BM356" s="289">
        <f t="shared" si="53"/>
        <v>0</v>
      </c>
      <c r="BN356" s="289">
        <f t="shared" si="57"/>
        <v>0</v>
      </c>
      <c r="BO356" s="289">
        <f t="shared" si="57"/>
        <v>-1363555</v>
      </c>
      <c r="BU356" s="289">
        <f t="shared" si="56"/>
        <v>0</v>
      </c>
      <c r="BV356" s="289">
        <f t="shared" si="56"/>
        <v>0</v>
      </c>
      <c r="BW356" s="289">
        <f t="shared" si="56"/>
        <v>0</v>
      </c>
      <c r="BX356" s="289">
        <f t="shared" si="56"/>
        <v>0</v>
      </c>
      <c r="BZ356" s="289">
        <f t="shared" si="38"/>
        <v>0</v>
      </c>
      <c r="CA356" s="289" t="e">
        <f>CA179-#REF!</f>
        <v>#REF!</v>
      </c>
    </row>
    <row r="357" spans="12:79" hidden="1" x14ac:dyDescent="0.35">
      <c r="L357" s="289">
        <f t="shared" ref="L357:Z366" si="59">L172-CD172</f>
        <v>9638801</v>
      </c>
      <c r="M357" s="289">
        <f t="shared" si="59"/>
        <v>0</v>
      </c>
      <c r="N357" s="289">
        <f t="shared" si="59"/>
        <v>0</v>
      </c>
      <c r="O357" s="289">
        <f t="shared" si="59"/>
        <v>0</v>
      </c>
      <c r="P357" s="289">
        <f t="shared" si="59"/>
        <v>0</v>
      </c>
      <c r="Q357" s="289">
        <f t="shared" si="59"/>
        <v>0</v>
      </c>
      <c r="R357" s="289">
        <f t="shared" si="59"/>
        <v>0</v>
      </c>
      <c r="S357" s="289">
        <f t="shared" si="59"/>
        <v>0</v>
      </c>
      <c r="T357" s="289">
        <f t="shared" si="59"/>
        <v>0</v>
      </c>
      <c r="U357" s="289">
        <f t="shared" si="59"/>
        <v>0</v>
      </c>
      <c r="V357" s="289">
        <f t="shared" si="59"/>
        <v>0</v>
      </c>
      <c r="W357" s="289">
        <f t="shared" si="59"/>
        <v>0</v>
      </c>
      <c r="X357" s="289">
        <f t="shared" si="59"/>
        <v>0</v>
      </c>
      <c r="Y357" s="289">
        <f t="shared" si="59"/>
        <v>0</v>
      </c>
      <c r="Z357" s="289">
        <f t="shared" si="59"/>
        <v>0</v>
      </c>
      <c r="AA357" s="289">
        <f t="shared" si="58"/>
        <v>-8654216</v>
      </c>
      <c r="AB357" s="289">
        <f t="shared" si="55"/>
        <v>0</v>
      </c>
      <c r="AC357" s="289">
        <f t="shared" si="55"/>
        <v>0</v>
      </c>
      <c r="AD357" s="289">
        <f t="shared" si="55"/>
        <v>0</v>
      </c>
      <c r="AE357" s="289">
        <f t="shared" si="55"/>
        <v>0</v>
      </c>
      <c r="AF357" s="289">
        <f t="shared" si="55"/>
        <v>0</v>
      </c>
      <c r="AG357" s="289">
        <f t="shared" si="55"/>
        <v>0</v>
      </c>
      <c r="AH357" s="289">
        <f t="shared" si="55"/>
        <v>0</v>
      </c>
      <c r="AI357" s="289">
        <f t="shared" si="55"/>
        <v>0</v>
      </c>
      <c r="AJ357" s="289">
        <f t="shared" si="55"/>
        <v>0</v>
      </c>
      <c r="AK357" s="289">
        <f t="shared" si="55"/>
        <v>-20340586</v>
      </c>
      <c r="AL357" s="289">
        <f t="shared" si="55"/>
        <v>0</v>
      </c>
      <c r="AM357" s="289">
        <f t="shared" si="55"/>
        <v>0</v>
      </c>
      <c r="AN357" s="289">
        <f t="shared" si="55"/>
        <v>0</v>
      </c>
      <c r="AO357" s="289">
        <f t="shared" si="55"/>
        <v>0</v>
      </c>
      <c r="AP357" s="289">
        <f t="shared" si="55"/>
        <v>0</v>
      </c>
      <c r="AQ357" s="289">
        <f t="shared" si="55"/>
        <v>0</v>
      </c>
      <c r="AR357" s="289">
        <f t="shared" si="54"/>
        <v>0</v>
      </c>
      <c r="AS357" s="289">
        <f t="shared" si="54"/>
        <v>0</v>
      </c>
      <c r="AT357" s="289">
        <f t="shared" si="54"/>
        <v>0</v>
      </c>
      <c r="AU357" s="289">
        <f t="shared" si="54"/>
        <v>0</v>
      </c>
      <c r="AV357" s="289">
        <f t="shared" si="54"/>
        <v>0</v>
      </c>
      <c r="AW357" s="289">
        <f t="shared" si="54"/>
        <v>0</v>
      </c>
      <c r="AX357" s="289">
        <f t="shared" si="53"/>
        <v>0</v>
      </c>
      <c r="AY357" s="289">
        <f t="shared" si="53"/>
        <v>0</v>
      </c>
      <c r="AZ357" s="289">
        <f t="shared" si="53"/>
        <v>-723382.7</v>
      </c>
      <c r="BA357" s="289">
        <f t="shared" si="53"/>
        <v>0</v>
      </c>
      <c r="BB357" s="289">
        <f t="shared" si="53"/>
        <v>0</v>
      </c>
      <c r="BC357" s="289">
        <f t="shared" si="53"/>
        <v>0</v>
      </c>
      <c r="BD357" s="289">
        <f t="shared" si="53"/>
        <v>0</v>
      </c>
      <c r="BE357" s="289">
        <f t="shared" si="53"/>
        <v>0</v>
      </c>
      <c r="BF357" s="289">
        <f t="shared" si="53"/>
        <v>0</v>
      </c>
      <c r="BG357" s="289">
        <f t="shared" si="53"/>
        <v>0</v>
      </c>
      <c r="BH357" s="289">
        <f t="shared" si="53"/>
        <v>0</v>
      </c>
      <c r="BI357" s="289">
        <f t="shared" si="53"/>
        <v>0</v>
      </c>
      <c r="BJ357" s="289">
        <f t="shared" si="53"/>
        <v>0</v>
      </c>
      <c r="BK357" s="289">
        <f t="shared" si="53"/>
        <v>0</v>
      </c>
      <c r="BL357" s="289">
        <f t="shared" si="53"/>
        <v>0</v>
      </c>
      <c r="BM357" s="289">
        <f t="shared" si="53"/>
        <v>0</v>
      </c>
      <c r="BN357" s="289">
        <f t="shared" si="57"/>
        <v>0</v>
      </c>
      <c r="BO357" s="289">
        <f t="shared" si="57"/>
        <v>-1364986</v>
      </c>
      <c r="BU357" s="289">
        <f t="shared" si="56"/>
        <v>0</v>
      </c>
      <c r="BV357" s="289">
        <f t="shared" si="56"/>
        <v>0</v>
      </c>
      <c r="BW357" s="289">
        <f t="shared" si="56"/>
        <v>0</v>
      </c>
      <c r="BX357" s="289">
        <f t="shared" si="56"/>
        <v>0</v>
      </c>
      <c r="BZ357" s="289">
        <f t="shared" si="38"/>
        <v>0</v>
      </c>
      <c r="CA357" s="289" t="e">
        <f>CA180-#REF!</f>
        <v>#REF!</v>
      </c>
    </row>
    <row r="358" spans="12:79" hidden="1" x14ac:dyDescent="0.35">
      <c r="L358" s="289">
        <f t="shared" si="59"/>
        <v>1262901</v>
      </c>
      <c r="M358" s="289">
        <f t="shared" si="59"/>
        <v>0</v>
      </c>
      <c r="N358" s="289">
        <f t="shared" si="59"/>
        <v>0</v>
      </c>
      <c r="O358" s="289">
        <f t="shared" si="59"/>
        <v>0</v>
      </c>
      <c r="P358" s="289">
        <f t="shared" si="59"/>
        <v>0</v>
      </c>
      <c r="Q358" s="289">
        <f t="shared" si="59"/>
        <v>0</v>
      </c>
      <c r="R358" s="289">
        <f t="shared" si="59"/>
        <v>0</v>
      </c>
      <c r="S358" s="289">
        <f t="shared" si="59"/>
        <v>0</v>
      </c>
      <c r="T358" s="289">
        <f t="shared" si="59"/>
        <v>0</v>
      </c>
      <c r="U358" s="289">
        <f t="shared" si="59"/>
        <v>0</v>
      </c>
      <c r="V358" s="289">
        <f t="shared" si="59"/>
        <v>0</v>
      </c>
      <c r="W358" s="289">
        <f t="shared" si="59"/>
        <v>0</v>
      </c>
      <c r="X358" s="289">
        <f t="shared" si="59"/>
        <v>0</v>
      </c>
      <c r="Y358" s="289">
        <f t="shared" si="59"/>
        <v>0</v>
      </c>
      <c r="Z358" s="289">
        <f t="shared" si="59"/>
        <v>0</v>
      </c>
      <c r="AA358" s="289">
        <f t="shared" si="58"/>
        <v>-661105</v>
      </c>
      <c r="AB358" s="289">
        <f t="shared" si="55"/>
        <v>0</v>
      </c>
      <c r="AC358" s="289">
        <f t="shared" si="55"/>
        <v>0</v>
      </c>
      <c r="AD358" s="289">
        <f t="shared" si="55"/>
        <v>0</v>
      </c>
      <c r="AE358" s="289">
        <f t="shared" si="55"/>
        <v>0</v>
      </c>
      <c r="AF358" s="289">
        <f t="shared" si="55"/>
        <v>0</v>
      </c>
      <c r="AG358" s="289">
        <f t="shared" si="55"/>
        <v>0</v>
      </c>
      <c r="AH358" s="289">
        <f t="shared" si="55"/>
        <v>0</v>
      </c>
      <c r="AI358" s="289">
        <f t="shared" si="55"/>
        <v>0</v>
      </c>
      <c r="AJ358" s="289">
        <f t="shared" si="55"/>
        <v>0</v>
      </c>
      <c r="AK358" s="289">
        <f t="shared" si="55"/>
        <v>-14855267</v>
      </c>
      <c r="AL358" s="289">
        <f t="shared" si="55"/>
        <v>0</v>
      </c>
      <c r="AM358" s="289">
        <f t="shared" si="55"/>
        <v>0</v>
      </c>
      <c r="AN358" s="289">
        <f t="shared" si="55"/>
        <v>0</v>
      </c>
      <c r="AO358" s="289">
        <f t="shared" si="55"/>
        <v>0</v>
      </c>
      <c r="AP358" s="289">
        <f t="shared" si="55"/>
        <v>0</v>
      </c>
      <c r="AQ358" s="289">
        <f t="shared" si="55"/>
        <v>0</v>
      </c>
      <c r="AR358" s="289">
        <f t="shared" si="54"/>
        <v>0</v>
      </c>
      <c r="AS358" s="289">
        <f t="shared" si="54"/>
        <v>0</v>
      </c>
      <c r="AT358" s="289">
        <f t="shared" si="54"/>
        <v>0</v>
      </c>
      <c r="AU358" s="289">
        <f t="shared" si="54"/>
        <v>0</v>
      </c>
      <c r="AV358" s="289">
        <f t="shared" si="54"/>
        <v>0</v>
      </c>
      <c r="AW358" s="289">
        <f t="shared" si="54"/>
        <v>0</v>
      </c>
      <c r="AX358" s="289">
        <f t="shared" si="54"/>
        <v>0</v>
      </c>
      <c r="AY358" s="289">
        <f t="shared" si="54"/>
        <v>0</v>
      </c>
      <c r="AZ358" s="289">
        <f t="shared" si="54"/>
        <v>-77613.7</v>
      </c>
      <c r="BA358" s="289">
        <f t="shared" si="54"/>
        <v>0</v>
      </c>
      <c r="BB358" s="289">
        <f t="shared" si="54"/>
        <v>0</v>
      </c>
      <c r="BC358" s="289">
        <f t="shared" si="54"/>
        <v>0</v>
      </c>
      <c r="BD358" s="289">
        <f t="shared" si="54"/>
        <v>0</v>
      </c>
      <c r="BE358" s="289">
        <f t="shared" si="54"/>
        <v>0</v>
      </c>
      <c r="BF358" s="289">
        <f t="shared" si="54"/>
        <v>0</v>
      </c>
      <c r="BG358" s="289">
        <f t="shared" si="54"/>
        <v>0</v>
      </c>
      <c r="BH358" s="289">
        <f t="shared" ref="BH358:BM366" si="60">BH173-DZ173</f>
        <v>0</v>
      </c>
      <c r="BI358" s="289">
        <f t="shared" si="60"/>
        <v>0</v>
      </c>
      <c r="BJ358" s="289">
        <f t="shared" si="60"/>
        <v>0</v>
      </c>
      <c r="BK358" s="289">
        <f t="shared" si="60"/>
        <v>0</v>
      </c>
      <c r="BL358" s="289">
        <f t="shared" si="60"/>
        <v>0</v>
      </c>
      <c r="BM358" s="289">
        <f t="shared" si="60"/>
        <v>0</v>
      </c>
      <c r="BN358" s="289">
        <f t="shared" si="57"/>
        <v>0</v>
      </c>
      <c r="BO358" s="289">
        <f t="shared" si="57"/>
        <v>1431</v>
      </c>
      <c r="BU358" s="289">
        <f t="shared" si="56"/>
        <v>0</v>
      </c>
      <c r="BV358" s="289">
        <f t="shared" si="56"/>
        <v>0</v>
      </c>
      <c r="BW358" s="289">
        <f t="shared" si="56"/>
        <v>0</v>
      </c>
      <c r="BX358" s="289">
        <f t="shared" si="56"/>
        <v>0</v>
      </c>
      <c r="BZ358" s="289">
        <f t="shared" si="38"/>
        <v>0</v>
      </c>
      <c r="CA358" s="289" t="e">
        <f>CA181-#REF!</f>
        <v>#REF!</v>
      </c>
    </row>
    <row r="359" spans="12:79" hidden="1" x14ac:dyDescent="0.35">
      <c r="L359" s="289">
        <f t="shared" si="59"/>
        <v>0</v>
      </c>
      <c r="M359" s="289">
        <f t="shared" si="59"/>
        <v>0</v>
      </c>
      <c r="N359" s="289">
        <f t="shared" si="59"/>
        <v>0</v>
      </c>
      <c r="O359" s="289">
        <f t="shared" si="59"/>
        <v>0</v>
      </c>
      <c r="P359" s="289">
        <f t="shared" si="59"/>
        <v>0</v>
      </c>
      <c r="Q359" s="289">
        <f t="shared" si="59"/>
        <v>0</v>
      </c>
      <c r="R359" s="289">
        <f t="shared" si="59"/>
        <v>0</v>
      </c>
      <c r="S359" s="289">
        <f t="shared" si="59"/>
        <v>0</v>
      </c>
      <c r="T359" s="289">
        <f t="shared" si="59"/>
        <v>0</v>
      </c>
      <c r="U359" s="289">
        <f t="shared" si="59"/>
        <v>0</v>
      </c>
      <c r="V359" s="289">
        <f t="shared" si="59"/>
        <v>0</v>
      </c>
      <c r="W359" s="289">
        <f t="shared" si="59"/>
        <v>0</v>
      </c>
      <c r="X359" s="289">
        <f t="shared" si="59"/>
        <v>0</v>
      </c>
      <c r="Y359" s="289">
        <f t="shared" si="59"/>
        <v>0</v>
      </c>
      <c r="Z359" s="289">
        <f t="shared" si="59"/>
        <v>0</v>
      </c>
      <c r="AA359" s="289">
        <f t="shared" si="58"/>
        <v>0</v>
      </c>
      <c r="AB359" s="289">
        <f t="shared" si="55"/>
        <v>0</v>
      </c>
      <c r="AC359" s="289">
        <f t="shared" si="55"/>
        <v>0</v>
      </c>
      <c r="AD359" s="289">
        <f t="shared" si="55"/>
        <v>0</v>
      </c>
      <c r="AE359" s="289">
        <f t="shared" si="55"/>
        <v>0</v>
      </c>
      <c r="AF359" s="289">
        <f t="shared" si="55"/>
        <v>0</v>
      </c>
      <c r="AG359" s="289">
        <f t="shared" si="55"/>
        <v>0</v>
      </c>
      <c r="AH359" s="289">
        <f t="shared" si="55"/>
        <v>0</v>
      </c>
      <c r="AI359" s="289">
        <f t="shared" si="55"/>
        <v>0</v>
      </c>
      <c r="AJ359" s="289">
        <f t="shared" si="55"/>
        <v>0</v>
      </c>
      <c r="AK359" s="289">
        <f t="shared" si="55"/>
        <v>0</v>
      </c>
      <c r="AL359" s="289">
        <f t="shared" si="55"/>
        <v>0</v>
      </c>
      <c r="AM359" s="289">
        <f t="shared" si="55"/>
        <v>0</v>
      </c>
      <c r="AN359" s="289">
        <f t="shared" si="55"/>
        <v>0</v>
      </c>
      <c r="AO359" s="289">
        <f t="shared" si="55"/>
        <v>0</v>
      </c>
      <c r="AP359" s="289">
        <f t="shared" si="55"/>
        <v>0</v>
      </c>
      <c r="AQ359" s="289">
        <f t="shared" si="55"/>
        <v>0</v>
      </c>
      <c r="AR359" s="289">
        <f t="shared" si="54"/>
        <v>0</v>
      </c>
      <c r="AS359" s="289">
        <f t="shared" si="54"/>
        <v>0</v>
      </c>
      <c r="AT359" s="289">
        <f t="shared" si="54"/>
        <v>0</v>
      </c>
      <c r="AU359" s="289">
        <f t="shared" si="54"/>
        <v>0</v>
      </c>
      <c r="AV359" s="289">
        <f t="shared" si="54"/>
        <v>0</v>
      </c>
      <c r="AW359" s="289">
        <f t="shared" si="54"/>
        <v>0</v>
      </c>
      <c r="AX359" s="289">
        <f t="shared" si="54"/>
        <v>0</v>
      </c>
      <c r="AY359" s="289">
        <f t="shared" si="54"/>
        <v>0</v>
      </c>
      <c r="AZ359" s="289">
        <f t="shared" si="54"/>
        <v>0</v>
      </c>
      <c r="BA359" s="289">
        <f t="shared" si="54"/>
        <v>0</v>
      </c>
      <c r="BB359" s="289">
        <f t="shared" si="54"/>
        <v>0</v>
      </c>
      <c r="BC359" s="289">
        <f t="shared" si="54"/>
        <v>0</v>
      </c>
      <c r="BD359" s="289">
        <f t="shared" si="54"/>
        <v>0</v>
      </c>
      <c r="BE359" s="289">
        <f t="shared" si="54"/>
        <v>0</v>
      </c>
      <c r="BF359" s="289">
        <f t="shared" si="54"/>
        <v>0</v>
      </c>
      <c r="BG359" s="289">
        <f t="shared" si="54"/>
        <v>0</v>
      </c>
      <c r="BH359" s="289">
        <f t="shared" si="60"/>
        <v>0</v>
      </c>
      <c r="BI359" s="289">
        <f t="shared" si="60"/>
        <v>0</v>
      </c>
      <c r="BJ359" s="289">
        <f t="shared" si="60"/>
        <v>0</v>
      </c>
      <c r="BK359" s="289">
        <f t="shared" si="60"/>
        <v>0</v>
      </c>
      <c r="BL359" s="289">
        <f t="shared" si="60"/>
        <v>0</v>
      </c>
      <c r="BM359" s="289">
        <f t="shared" si="60"/>
        <v>0</v>
      </c>
      <c r="BN359" s="289">
        <f t="shared" si="57"/>
        <v>0</v>
      </c>
      <c r="BO359" s="289">
        <f t="shared" si="57"/>
        <v>0</v>
      </c>
      <c r="BU359" s="289">
        <f t="shared" ref="BU359:BX374" si="61">BU190-EM190</f>
        <v>0</v>
      </c>
      <c r="BV359" s="289">
        <f t="shared" si="61"/>
        <v>0</v>
      </c>
      <c r="BW359" s="289">
        <f t="shared" si="61"/>
        <v>0</v>
      </c>
      <c r="BX359" s="289">
        <f t="shared" si="61"/>
        <v>0</v>
      </c>
      <c r="BZ359" s="289">
        <f t="shared" ref="BZ359:BZ394" si="62">BZ190-ER190</f>
        <v>0</v>
      </c>
      <c r="CA359" s="289" t="e">
        <f>CA190-#REF!</f>
        <v>#REF!</v>
      </c>
    </row>
    <row r="360" spans="12:79" hidden="1" x14ac:dyDescent="0.35">
      <c r="L360" s="289">
        <f t="shared" si="59"/>
        <v>-9717048</v>
      </c>
      <c r="M360" s="289">
        <f t="shared" si="59"/>
        <v>0</v>
      </c>
      <c r="N360" s="289">
        <f t="shared" si="59"/>
        <v>0</v>
      </c>
      <c r="O360" s="289">
        <f t="shared" si="59"/>
        <v>0</v>
      </c>
      <c r="P360" s="289">
        <f t="shared" si="59"/>
        <v>0</v>
      </c>
      <c r="Q360" s="289">
        <f t="shared" si="59"/>
        <v>0</v>
      </c>
      <c r="R360" s="289">
        <f t="shared" si="59"/>
        <v>0</v>
      </c>
      <c r="S360" s="289">
        <f t="shared" si="59"/>
        <v>0</v>
      </c>
      <c r="T360" s="289">
        <f t="shared" si="59"/>
        <v>0</v>
      </c>
      <c r="U360" s="289">
        <f t="shared" si="59"/>
        <v>0</v>
      </c>
      <c r="V360" s="289">
        <f t="shared" si="59"/>
        <v>0</v>
      </c>
      <c r="W360" s="289">
        <f t="shared" si="59"/>
        <v>0</v>
      </c>
      <c r="X360" s="289">
        <f t="shared" si="59"/>
        <v>0</v>
      </c>
      <c r="Y360" s="289">
        <f t="shared" si="59"/>
        <v>0</v>
      </c>
      <c r="Z360" s="289">
        <f t="shared" si="59"/>
        <v>0</v>
      </c>
      <c r="AA360" s="289">
        <f t="shared" si="58"/>
        <v>-9315321</v>
      </c>
      <c r="AB360" s="289">
        <f t="shared" si="55"/>
        <v>0</v>
      </c>
      <c r="AC360" s="289">
        <f t="shared" si="55"/>
        <v>0</v>
      </c>
      <c r="AD360" s="289">
        <f t="shared" si="55"/>
        <v>0</v>
      </c>
      <c r="AE360" s="289">
        <f t="shared" si="55"/>
        <v>0</v>
      </c>
      <c r="AF360" s="289">
        <f t="shared" si="55"/>
        <v>0</v>
      </c>
      <c r="AG360" s="289">
        <f t="shared" si="55"/>
        <v>0</v>
      </c>
      <c r="AH360" s="289">
        <f t="shared" si="55"/>
        <v>0</v>
      </c>
      <c r="AI360" s="289">
        <f t="shared" si="55"/>
        <v>0</v>
      </c>
      <c r="AJ360" s="289">
        <f t="shared" si="55"/>
        <v>0</v>
      </c>
      <c r="AK360" s="289">
        <f t="shared" si="55"/>
        <v>0</v>
      </c>
      <c r="AL360" s="289">
        <f t="shared" si="55"/>
        <v>0</v>
      </c>
      <c r="AM360" s="289">
        <f t="shared" si="55"/>
        <v>0</v>
      </c>
      <c r="AN360" s="289">
        <f t="shared" si="55"/>
        <v>0</v>
      </c>
      <c r="AO360" s="289">
        <f t="shared" si="55"/>
        <v>0</v>
      </c>
      <c r="AP360" s="289">
        <f t="shared" si="55"/>
        <v>0</v>
      </c>
      <c r="AQ360" s="289">
        <f t="shared" si="55"/>
        <v>0</v>
      </c>
      <c r="AR360" s="289">
        <f t="shared" si="54"/>
        <v>0</v>
      </c>
      <c r="AS360" s="289">
        <f t="shared" si="54"/>
        <v>0</v>
      </c>
      <c r="AT360" s="289">
        <f t="shared" si="54"/>
        <v>0</v>
      </c>
      <c r="AU360" s="289">
        <f t="shared" si="54"/>
        <v>0</v>
      </c>
      <c r="AV360" s="289">
        <f t="shared" si="54"/>
        <v>0</v>
      </c>
      <c r="AW360" s="289">
        <f t="shared" si="54"/>
        <v>0</v>
      </c>
      <c r="AX360" s="289">
        <f t="shared" si="54"/>
        <v>0</v>
      </c>
      <c r="AY360" s="289">
        <f t="shared" si="54"/>
        <v>0</v>
      </c>
      <c r="AZ360" s="289">
        <f t="shared" si="54"/>
        <v>0</v>
      </c>
      <c r="BA360" s="289">
        <f t="shared" si="54"/>
        <v>0</v>
      </c>
      <c r="BB360" s="289">
        <f t="shared" si="54"/>
        <v>0</v>
      </c>
      <c r="BC360" s="289">
        <f t="shared" si="54"/>
        <v>0</v>
      </c>
      <c r="BD360" s="289">
        <f t="shared" si="54"/>
        <v>0</v>
      </c>
      <c r="BE360" s="289">
        <f t="shared" si="54"/>
        <v>0</v>
      </c>
      <c r="BF360" s="289">
        <f t="shared" si="54"/>
        <v>0</v>
      </c>
      <c r="BG360" s="289">
        <f t="shared" si="54"/>
        <v>0</v>
      </c>
      <c r="BH360" s="289">
        <f t="shared" si="60"/>
        <v>0</v>
      </c>
      <c r="BI360" s="289">
        <f t="shared" si="60"/>
        <v>0</v>
      </c>
      <c r="BJ360" s="289">
        <f t="shared" si="60"/>
        <v>0</v>
      </c>
      <c r="BK360" s="289">
        <f t="shared" si="60"/>
        <v>0</v>
      </c>
      <c r="BL360" s="289">
        <f t="shared" si="60"/>
        <v>0</v>
      </c>
      <c r="BM360" s="289">
        <f t="shared" si="60"/>
        <v>0</v>
      </c>
      <c r="BN360" s="289">
        <f t="shared" si="57"/>
        <v>0</v>
      </c>
      <c r="BO360" s="289">
        <f t="shared" si="57"/>
        <v>0</v>
      </c>
      <c r="BU360" s="289">
        <f t="shared" si="61"/>
        <v>0</v>
      </c>
      <c r="BV360" s="289">
        <f t="shared" si="61"/>
        <v>0</v>
      </c>
      <c r="BW360" s="289">
        <f t="shared" si="61"/>
        <v>0</v>
      </c>
      <c r="BX360" s="289">
        <f t="shared" si="61"/>
        <v>0</v>
      </c>
      <c r="BZ360" s="289">
        <f t="shared" si="62"/>
        <v>0</v>
      </c>
      <c r="CA360" s="289" t="e">
        <f>CA191-#REF!</f>
        <v>#REF!</v>
      </c>
    </row>
    <row r="361" spans="12:79" hidden="1" x14ac:dyDescent="0.35">
      <c r="L361" s="289">
        <f t="shared" si="59"/>
        <v>-8539387</v>
      </c>
      <c r="M361" s="289">
        <f t="shared" si="59"/>
        <v>0</v>
      </c>
      <c r="N361" s="289">
        <f t="shared" si="59"/>
        <v>0</v>
      </c>
      <c r="O361" s="289">
        <f t="shared" si="59"/>
        <v>0</v>
      </c>
      <c r="P361" s="289">
        <f t="shared" si="59"/>
        <v>0</v>
      </c>
      <c r="Q361" s="289">
        <f t="shared" si="59"/>
        <v>0</v>
      </c>
      <c r="R361" s="289">
        <f t="shared" si="59"/>
        <v>0</v>
      </c>
      <c r="S361" s="289">
        <f t="shared" si="59"/>
        <v>0</v>
      </c>
      <c r="T361" s="289">
        <f t="shared" si="59"/>
        <v>0</v>
      </c>
      <c r="U361" s="289">
        <f t="shared" si="59"/>
        <v>0</v>
      </c>
      <c r="V361" s="289">
        <f t="shared" si="59"/>
        <v>0</v>
      </c>
      <c r="W361" s="289">
        <f t="shared" si="59"/>
        <v>0</v>
      </c>
      <c r="X361" s="289">
        <f t="shared" si="59"/>
        <v>0</v>
      </c>
      <c r="Y361" s="289">
        <f t="shared" si="59"/>
        <v>0</v>
      </c>
      <c r="Z361" s="289">
        <f t="shared" si="59"/>
        <v>0</v>
      </c>
      <c r="AA361" s="289">
        <f t="shared" si="58"/>
        <v>-8654216</v>
      </c>
      <c r="AB361" s="289">
        <f t="shared" si="55"/>
        <v>0</v>
      </c>
      <c r="AC361" s="289">
        <f t="shared" si="55"/>
        <v>0</v>
      </c>
      <c r="AD361" s="289">
        <f t="shared" si="55"/>
        <v>0</v>
      </c>
      <c r="AE361" s="289">
        <f t="shared" si="55"/>
        <v>0</v>
      </c>
      <c r="AF361" s="289">
        <f t="shared" si="55"/>
        <v>0</v>
      </c>
      <c r="AG361" s="289">
        <f t="shared" si="55"/>
        <v>0</v>
      </c>
      <c r="AH361" s="289">
        <f t="shared" si="55"/>
        <v>0</v>
      </c>
      <c r="AI361" s="289">
        <f t="shared" si="55"/>
        <v>0</v>
      </c>
      <c r="AJ361" s="289">
        <f t="shared" si="55"/>
        <v>0</v>
      </c>
      <c r="AK361" s="289">
        <f t="shared" si="55"/>
        <v>0</v>
      </c>
      <c r="AL361" s="289">
        <f t="shared" si="55"/>
        <v>0</v>
      </c>
      <c r="AM361" s="289">
        <f t="shared" si="55"/>
        <v>0</v>
      </c>
      <c r="AN361" s="289">
        <f t="shared" si="55"/>
        <v>0</v>
      </c>
      <c r="AO361" s="289">
        <f t="shared" si="55"/>
        <v>0</v>
      </c>
      <c r="AP361" s="289">
        <f t="shared" si="55"/>
        <v>0</v>
      </c>
      <c r="AQ361" s="289">
        <f t="shared" si="55"/>
        <v>0</v>
      </c>
      <c r="AR361" s="289">
        <f t="shared" si="54"/>
        <v>0</v>
      </c>
      <c r="AS361" s="289">
        <f t="shared" si="54"/>
        <v>0</v>
      </c>
      <c r="AT361" s="289">
        <f t="shared" si="54"/>
        <v>0</v>
      </c>
      <c r="AU361" s="289">
        <f t="shared" si="54"/>
        <v>0</v>
      </c>
      <c r="AV361" s="289">
        <f t="shared" si="54"/>
        <v>0</v>
      </c>
      <c r="AW361" s="289">
        <f t="shared" si="54"/>
        <v>0</v>
      </c>
      <c r="AX361" s="289">
        <f t="shared" si="54"/>
        <v>0</v>
      </c>
      <c r="AY361" s="289">
        <f t="shared" si="54"/>
        <v>0</v>
      </c>
      <c r="AZ361" s="289">
        <f t="shared" si="54"/>
        <v>0</v>
      </c>
      <c r="BA361" s="289">
        <f t="shared" si="54"/>
        <v>0</v>
      </c>
      <c r="BB361" s="289">
        <f t="shared" si="54"/>
        <v>0</v>
      </c>
      <c r="BC361" s="289">
        <f t="shared" si="54"/>
        <v>0</v>
      </c>
      <c r="BD361" s="289">
        <f t="shared" si="54"/>
        <v>0</v>
      </c>
      <c r="BE361" s="289">
        <f t="shared" si="54"/>
        <v>0</v>
      </c>
      <c r="BF361" s="289">
        <f t="shared" si="54"/>
        <v>0</v>
      </c>
      <c r="BG361" s="289">
        <f t="shared" si="54"/>
        <v>0</v>
      </c>
      <c r="BH361" s="289">
        <f t="shared" si="60"/>
        <v>0</v>
      </c>
      <c r="BI361" s="289">
        <f t="shared" si="60"/>
        <v>0</v>
      </c>
      <c r="BJ361" s="289">
        <f t="shared" si="60"/>
        <v>0</v>
      </c>
      <c r="BK361" s="289">
        <f t="shared" si="60"/>
        <v>0</v>
      </c>
      <c r="BL361" s="289">
        <f t="shared" si="60"/>
        <v>0</v>
      </c>
      <c r="BM361" s="289">
        <f t="shared" si="60"/>
        <v>0</v>
      </c>
      <c r="BN361" s="289">
        <f t="shared" si="57"/>
        <v>0</v>
      </c>
      <c r="BO361" s="289">
        <f t="shared" si="57"/>
        <v>0</v>
      </c>
      <c r="BU361" s="289">
        <f t="shared" si="61"/>
        <v>0</v>
      </c>
      <c r="BV361" s="289">
        <f t="shared" si="61"/>
        <v>0</v>
      </c>
      <c r="BW361" s="289">
        <f t="shared" si="61"/>
        <v>0</v>
      </c>
      <c r="BX361" s="289">
        <f t="shared" si="61"/>
        <v>0</v>
      </c>
      <c r="BZ361" s="289">
        <f t="shared" si="62"/>
        <v>0</v>
      </c>
      <c r="CA361" s="289" t="e">
        <f>CA192-#REF!</f>
        <v>#REF!</v>
      </c>
    </row>
    <row r="362" spans="12:79" hidden="1" x14ac:dyDescent="0.35">
      <c r="L362" s="289">
        <f t="shared" si="59"/>
        <v>-1177661</v>
      </c>
      <c r="M362" s="289">
        <f t="shared" si="59"/>
        <v>0</v>
      </c>
      <c r="N362" s="289">
        <f t="shared" si="59"/>
        <v>0</v>
      </c>
      <c r="O362" s="289">
        <f t="shared" si="59"/>
        <v>0</v>
      </c>
      <c r="P362" s="289">
        <f t="shared" si="59"/>
        <v>0</v>
      </c>
      <c r="Q362" s="289">
        <f t="shared" si="59"/>
        <v>0</v>
      </c>
      <c r="R362" s="289">
        <f t="shared" si="59"/>
        <v>0</v>
      </c>
      <c r="S362" s="289">
        <f t="shared" si="59"/>
        <v>0</v>
      </c>
      <c r="T362" s="289">
        <f t="shared" si="59"/>
        <v>0</v>
      </c>
      <c r="U362" s="289">
        <f t="shared" si="59"/>
        <v>0</v>
      </c>
      <c r="V362" s="289">
        <f t="shared" si="59"/>
        <v>0</v>
      </c>
      <c r="W362" s="289">
        <f t="shared" si="59"/>
        <v>0</v>
      </c>
      <c r="X362" s="289">
        <f t="shared" si="59"/>
        <v>0</v>
      </c>
      <c r="Y362" s="289">
        <f t="shared" si="59"/>
        <v>0</v>
      </c>
      <c r="Z362" s="289">
        <f t="shared" si="59"/>
        <v>0</v>
      </c>
      <c r="AA362" s="289">
        <f t="shared" si="58"/>
        <v>-661105</v>
      </c>
      <c r="AB362" s="289">
        <f t="shared" si="55"/>
        <v>0</v>
      </c>
      <c r="AC362" s="289">
        <f t="shared" si="55"/>
        <v>0</v>
      </c>
      <c r="AD362" s="289">
        <f t="shared" si="55"/>
        <v>0</v>
      </c>
      <c r="AE362" s="289">
        <f t="shared" si="55"/>
        <v>0</v>
      </c>
      <c r="AF362" s="289">
        <f t="shared" si="55"/>
        <v>0</v>
      </c>
      <c r="AG362" s="289">
        <f t="shared" si="55"/>
        <v>0</v>
      </c>
      <c r="AH362" s="289">
        <f t="shared" si="55"/>
        <v>0</v>
      </c>
      <c r="AI362" s="289">
        <f t="shared" si="55"/>
        <v>0</v>
      </c>
      <c r="AJ362" s="289">
        <f t="shared" si="55"/>
        <v>0</v>
      </c>
      <c r="AK362" s="289">
        <f t="shared" si="55"/>
        <v>0</v>
      </c>
      <c r="AL362" s="289">
        <f t="shared" si="55"/>
        <v>0</v>
      </c>
      <c r="AM362" s="289">
        <f t="shared" si="55"/>
        <v>0</v>
      </c>
      <c r="AN362" s="289">
        <f t="shared" si="55"/>
        <v>0</v>
      </c>
      <c r="AO362" s="289">
        <f t="shared" si="55"/>
        <v>0</v>
      </c>
      <c r="AP362" s="289">
        <f t="shared" si="55"/>
        <v>0</v>
      </c>
      <c r="AQ362" s="289">
        <f t="shared" si="55"/>
        <v>0</v>
      </c>
      <c r="AR362" s="289">
        <f t="shared" si="54"/>
        <v>0</v>
      </c>
      <c r="AS362" s="289">
        <f t="shared" si="54"/>
        <v>0</v>
      </c>
      <c r="AT362" s="289">
        <f t="shared" si="54"/>
        <v>0</v>
      </c>
      <c r="AU362" s="289">
        <f t="shared" si="54"/>
        <v>0</v>
      </c>
      <c r="AV362" s="289">
        <f t="shared" si="54"/>
        <v>0</v>
      </c>
      <c r="AW362" s="289">
        <f t="shared" si="54"/>
        <v>0</v>
      </c>
      <c r="AX362" s="289">
        <f t="shared" si="54"/>
        <v>0</v>
      </c>
      <c r="AY362" s="289">
        <f t="shared" si="54"/>
        <v>0</v>
      </c>
      <c r="AZ362" s="289">
        <f t="shared" si="54"/>
        <v>0</v>
      </c>
      <c r="BA362" s="289">
        <f t="shared" si="54"/>
        <v>0</v>
      </c>
      <c r="BB362" s="289">
        <f t="shared" si="54"/>
        <v>0</v>
      </c>
      <c r="BC362" s="289">
        <f t="shared" si="54"/>
        <v>0</v>
      </c>
      <c r="BD362" s="289">
        <f t="shared" si="54"/>
        <v>0</v>
      </c>
      <c r="BE362" s="289">
        <f t="shared" si="54"/>
        <v>0</v>
      </c>
      <c r="BF362" s="289">
        <f t="shared" si="54"/>
        <v>0</v>
      </c>
      <c r="BG362" s="289">
        <f t="shared" si="54"/>
        <v>0</v>
      </c>
      <c r="BH362" s="289">
        <f t="shared" si="60"/>
        <v>0</v>
      </c>
      <c r="BI362" s="289">
        <f t="shared" si="60"/>
        <v>0</v>
      </c>
      <c r="BJ362" s="289">
        <f t="shared" si="60"/>
        <v>0</v>
      </c>
      <c r="BK362" s="289">
        <f t="shared" si="60"/>
        <v>0</v>
      </c>
      <c r="BL362" s="289">
        <f t="shared" si="60"/>
        <v>0</v>
      </c>
      <c r="BM362" s="289">
        <f t="shared" si="60"/>
        <v>0</v>
      </c>
      <c r="BN362" s="289">
        <f t="shared" si="57"/>
        <v>0</v>
      </c>
      <c r="BO362" s="289">
        <f t="shared" si="57"/>
        <v>0</v>
      </c>
      <c r="BU362" s="289">
        <f t="shared" si="61"/>
        <v>0</v>
      </c>
      <c r="BV362" s="289">
        <f t="shared" si="61"/>
        <v>0</v>
      </c>
      <c r="BW362" s="289">
        <f t="shared" si="61"/>
        <v>0</v>
      </c>
      <c r="BX362" s="289">
        <f t="shared" si="61"/>
        <v>0</v>
      </c>
      <c r="BZ362" s="289">
        <f t="shared" si="62"/>
        <v>0</v>
      </c>
      <c r="CA362" s="289" t="e">
        <f>CA193-#REF!</f>
        <v>#REF!</v>
      </c>
    </row>
    <row r="363" spans="12:79" hidden="1" x14ac:dyDescent="0.35">
      <c r="L363" s="289">
        <f t="shared" si="59"/>
        <v>0</v>
      </c>
      <c r="M363" s="289">
        <f t="shared" si="59"/>
        <v>0</v>
      </c>
      <c r="N363" s="289">
        <f t="shared" si="59"/>
        <v>0</v>
      </c>
      <c r="O363" s="289">
        <f t="shared" si="59"/>
        <v>0</v>
      </c>
      <c r="P363" s="289">
        <f t="shared" si="59"/>
        <v>0</v>
      </c>
      <c r="Q363" s="289">
        <f t="shared" si="59"/>
        <v>0</v>
      </c>
      <c r="R363" s="289">
        <f t="shared" si="59"/>
        <v>0</v>
      </c>
      <c r="S363" s="289">
        <f t="shared" si="59"/>
        <v>0</v>
      </c>
      <c r="T363" s="289">
        <f t="shared" si="59"/>
        <v>0</v>
      </c>
      <c r="U363" s="289">
        <f t="shared" si="59"/>
        <v>0</v>
      </c>
      <c r="V363" s="289">
        <f t="shared" si="59"/>
        <v>0</v>
      </c>
      <c r="W363" s="289">
        <f t="shared" si="59"/>
        <v>0</v>
      </c>
      <c r="X363" s="289">
        <f t="shared" si="59"/>
        <v>0</v>
      </c>
      <c r="Y363" s="289">
        <f t="shared" si="59"/>
        <v>0</v>
      </c>
      <c r="Z363" s="289">
        <f t="shared" si="59"/>
        <v>0</v>
      </c>
      <c r="AA363" s="289">
        <f t="shared" si="58"/>
        <v>0</v>
      </c>
      <c r="AB363" s="289">
        <f t="shared" si="55"/>
        <v>0</v>
      </c>
      <c r="AC363" s="289">
        <f t="shared" si="55"/>
        <v>0</v>
      </c>
      <c r="AD363" s="289">
        <f t="shared" si="55"/>
        <v>0</v>
      </c>
      <c r="AE363" s="289">
        <f t="shared" si="55"/>
        <v>0</v>
      </c>
      <c r="AF363" s="289">
        <f t="shared" si="55"/>
        <v>0</v>
      </c>
      <c r="AG363" s="289">
        <f t="shared" si="55"/>
        <v>0</v>
      </c>
      <c r="AH363" s="289">
        <f t="shared" si="55"/>
        <v>0</v>
      </c>
      <c r="AI363" s="289">
        <f t="shared" si="55"/>
        <v>0</v>
      </c>
      <c r="AJ363" s="289">
        <f t="shared" si="55"/>
        <v>0</v>
      </c>
      <c r="AK363" s="289">
        <f t="shared" si="55"/>
        <v>0</v>
      </c>
      <c r="AL363" s="289">
        <f t="shared" si="55"/>
        <v>0</v>
      </c>
      <c r="AM363" s="289">
        <f t="shared" si="55"/>
        <v>0</v>
      </c>
      <c r="AN363" s="289">
        <f t="shared" si="55"/>
        <v>0</v>
      </c>
      <c r="AO363" s="289">
        <f t="shared" si="55"/>
        <v>0</v>
      </c>
      <c r="AP363" s="289">
        <f t="shared" si="55"/>
        <v>0</v>
      </c>
      <c r="AQ363" s="289">
        <f t="shared" si="55"/>
        <v>0</v>
      </c>
      <c r="AR363" s="289">
        <f t="shared" si="54"/>
        <v>0</v>
      </c>
      <c r="AS363" s="289">
        <f t="shared" si="54"/>
        <v>0</v>
      </c>
      <c r="AT363" s="289">
        <f t="shared" si="54"/>
        <v>0</v>
      </c>
      <c r="AU363" s="289">
        <f t="shared" si="54"/>
        <v>0</v>
      </c>
      <c r="AV363" s="289">
        <f t="shared" si="54"/>
        <v>0</v>
      </c>
      <c r="AW363" s="289">
        <f t="shared" si="54"/>
        <v>0</v>
      </c>
      <c r="AX363" s="289">
        <f t="shared" si="54"/>
        <v>0</v>
      </c>
      <c r="AY363" s="289">
        <f t="shared" si="54"/>
        <v>0</v>
      </c>
      <c r="AZ363" s="289">
        <f t="shared" si="54"/>
        <v>0</v>
      </c>
      <c r="BA363" s="289">
        <f t="shared" si="54"/>
        <v>0</v>
      </c>
      <c r="BB363" s="289">
        <f t="shared" si="54"/>
        <v>0</v>
      </c>
      <c r="BC363" s="289">
        <f t="shared" si="54"/>
        <v>0</v>
      </c>
      <c r="BD363" s="289">
        <f t="shared" si="54"/>
        <v>0</v>
      </c>
      <c r="BE363" s="289">
        <f t="shared" si="54"/>
        <v>0</v>
      </c>
      <c r="BF363" s="289">
        <f t="shared" si="54"/>
        <v>0</v>
      </c>
      <c r="BG363" s="289">
        <f t="shared" si="54"/>
        <v>0</v>
      </c>
      <c r="BH363" s="289">
        <f t="shared" si="60"/>
        <v>0</v>
      </c>
      <c r="BI363" s="289">
        <f t="shared" si="60"/>
        <v>0</v>
      </c>
      <c r="BJ363" s="289">
        <f t="shared" si="60"/>
        <v>0</v>
      </c>
      <c r="BK363" s="289">
        <f t="shared" si="60"/>
        <v>0</v>
      </c>
      <c r="BL363" s="289">
        <f t="shared" si="60"/>
        <v>0</v>
      </c>
      <c r="BM363" s="289">
        <f t="shared" si="60"/>
        <v>0</v>
      </c>
      <c r="BN363" s="289">
        <f t="shared" si="57"/>
        <v>0</v>
      </c>
      <c r="BO363" s="289">
        <f t="shared" si="57"/>
        <v>0</v>
      </c>
      <c r="BU363" s="289">
        <f t="shared" si="61"/>
        <v>0</v>
      </c>
      <c r="BV363" s="289">
        <f t="shared" si="61"/>
        <v>0</v>
      </c>
      <c r="BW363" s="289">
        <f t="shared" si="61"/>
        <v>0</v>
      </c>
      <c r="BX363" s="289">
        <f t="shared" si="61"/>
        <v>0</v>
      </c>
      <c r="BZ363" s="289">
        <f t="shared" si="62"/>
        <v>0</v>
      </c>
      <c r="CA363" s="289" t="e">
        <f>CA194-#REF!</f>
        <v>#REF!</v>
      </c>
    </row>
    <row r="364" spans="12:79" hidden="1" x14ac:dyDescent="0.35">
      <c r="L364" s="289">
        <f t="shared" si="59"/>
        <v>0</v>
      </c>
      <c r="M364" s="289">
        <f t="shared" si="59"/>
        <v>0</v>
      </c>
      <c r="N364" s="289">
        <f t="shared" si="59"/>
        <v>0</v>
      </c>
      <c r="O364" s="289">
        <f t="shared" si="59"/>
        <v>0</v>
      </c>
      <c r="P364" s="289">
        <f t="shared" si="59"/>
        <v>0</v>
      </c>
      <c r="Q364" s="289">
        <f t="shared" si="59"/>
        <v>0</v>
      </c>
      <c r="R364" s="289">
        <f t="shared" si="59"/>
        <v>0</v>
      </c>
      <c r="S364" s="289">
        <f t="shared" si="59"/>
        <v>0</v>
      </c>
      <c r="T364" s="289">
        <f t="shared" si="59"/>
        <v>0</v>
      </c>
      <c r="U364" s="289">
        <f t="shared" si="59"/>
        <v>0</v>
      </c>
      <c r="V364" s="289">
        <f t="shared" si="59"/>
        <v>0</v>
      </c>
      <c r="W364" s="289">
        <f t="shared" si="59"/>
        <v>0</v>
      </c>
      <c r="X364" s="289">
        <f t="shared" si="59"/>
        <v>0</v>
      </c>
      <c r="Y364" s="289">
        <f t="shared" si="59"/>
        <v>0</v>
      </c>
      <c r="Z364" s="289">
        <f t="shared" si="59"/>
        <v>0</v>
      </c>
      <c r="AA364" s="289">
        <f t="shared" si="58"/>
        <v>0</v>
      </c>
      <c r="AB364" s="289">
        <f t="shared" si="55"/>
        <v>0</v>
      </c>
      <c r="AC364" s="289">
        <f t="shared" si="55"/>
        <v>0</v>
      </c>
      <c r="AD364" s="289">
        <f t="shared" si="55"/>
        <v>0</v>
      </c>
      <c r="AE364" s="289">
        <f t="shared" si="55"/>
        <v>0</v>
      </c>
      <c r="AF364" s="289">
        <f t="shared" si="55"/>
        <v>0</v>
      </c>
      <c r="AG364" s="289">
        <f t="shared" si="55"/>
        <v>0</v>
      </c>
      <c r="AH364" s="289">
        <f t="shared" si="55"/>
        <v>0</v>
      </c>
      <c r="AI364" s="289">
        <f t="shared" si="55"/>
        <v>0</v>
      </c>
      <c r="AJ364" s="289">
        <f t="shared" si="55"/>
        <v>0</v>
      </c>
      <c r="AK364" s="289">
        <f t="shared" si="55"/>
        <v>-34775800</v>
      </c>
      <c r="AL364" s="289">
        <f t="shared" si="55"/>
        <v>0</v>
      </c>
      <c r="AM364" s="289">
        <f t="shared" si="55"/>
        <v>0</v>
      </c>
      <c r="AN364" s="289">
        <f t="shared" si="55"/>
        <v>0</v>
      </c>
      <c r="AO364" s="289">
        <f t="shared" si="55"/>
        <v>0</v>
      </c>
      <c r="AP364" s="289">
        <f t="shared" si="55"/>
        <v>0</v>
      </c>
      <c r="AQ364" s="289">
        <f t="shared" si="55"/>
        <v>0</v>
      </c>
      <c r="AR364" s="289">
        <f t="shared" si="54"/>
        <v>0</v>
      </c>
      <c r="AS364" s="289">
        <f t="shared" si="54"/>
        <v>0</v>
      </c>
      <c r="AT364" s="289">
        <f t="shared" si="54"/>
        <v>0</v>
      </c>
      <c r="AU364" s="289">
        <f t="shared" si="54"/>
        <v>0</v>
      </c>
      <c r="AV364" s="289">
        <f t="shared" si="54"/>
        <v>0</v>
      </c>
      <c r="AW364" s="289">
        <f t="shared" si="54"/>
        <v>0</v>
      </c>
      <c r="AX364" s="289">
        <f t="shared" si="54"/>
        <v>0</v>
      </c>
      <c r="AY364" s="289">
        <f t="shared" si="54"/>
        <v>0</v>
      </c>
      <c r="AZ364" s="289">
        <f t="shared" si="54"/>
        <v>0</v>
      </c>
      <c r="BA364" s="289">
        <f t="shared" si="54"/>
        <v>0</v>
      </c>
      <c r="BB364" s="289">
        <f t="shared" si="54"/>
        <v>0</v>
      </c>
      <c r="BC364" s="289">
        <f t="shared" si="54"/>
        <v>0</v>
      </c>
      <c r="BD364" s="289">
        <f t="shared" si="54"/>
        <v>0</v>
      </c>
      <c r="BE364" s="289">
        <f t="shared" si="54"/>
        <v>0</v>
      </c>
      <c r="BF364" s="289">
        <f t="shared" si="54"/>
        <v>0</v>
      </c>
      <c r="BG364" s="289">
        <f t="shared" si="54"/>
        <v>0</v>
      </c>
      <c r="BH364" s="289">
        <f t="shared" si="60"/>
        <v>0</v>
      </c>
      <c r="BI364" s="289">
        <f t="shared" si="60"/>
        <v>0</v>
      </c>
      <c r="BJ364" s="289">
        <f t="shared" si="60"/>
        <v>0</v>
      </c>
      <c r="BK364" s="289">
        <f t="shared" si="60"/>
        <v>0</v>
      </c>
      <c r="BL364" s="289">
        <f t="shared" si="60"/>
        <v>0</v>
      </c>
      <c r="BM364" s="289">
        <f t="shared" si="60"/>
        <v>0</v>
      </c>
      <c r="BN364" s="289">
        <f t="shared" si="57"/>
        <v>0</v>
      </c>
      <c r="BO364" s="289">
        <f t="shared" si="57"/>
        <v>0</v>
      </c>
      <c r="BU364" s="289">
        <f t="shared" si="61"/>
        <v>0</v>
      </c>
      <c r="BV364" s="289">
        <f t="shared" si="61"/>
        <v>0</v>
      </c>
      <c r="BW364" s="289">
        <f t="shared" si="61"/>
        <v>0</v>
      </c>
      <c r="BX364" s="289">
        <f t="shared" si="61"/>
        <v>0</v>
      </c>
      <c r="BZ364" s="289">
        <f t="shared" si="62"/>
        <v>0</v>
      </c>
      <c r="CA364" s="289" t="e">
        <f>CA195-#REF!</f>
        <v>#REF!</v>
      </c>
    </row>
    <row r="365" spans="12:79" hidden="1" x14ac:dyDescent="0.35">
      <c r="L365" s="289">
        <f t="shared" si="59"/>
        <v>0</v>
      </c>
      <c r="M365" s="289">
        <f t="shared" si="59"/>
        <v>0</v>
      </c>
      <c r="N365" s="289">
        <f t="shared" si="59"/>
        <v>0</v>
      </c>
      <c r="O365" s="289">
        <f t="shared" si="59"/>
        <v>0</v>
      </c>
      <c r="P365" s="289">
        <f t="shared" si="59"/>
        <v>0</v>
      </c>
      <c r="Q365" s="289">
        <f t="shared" si="59"/>
        <v>0</v>
      </c>
      <c r="R365" s="289">
        <f t="shared" si="59"/>
        <v>0</v>
      </c>
      <c r="S365" s="289">
        <f t="shared" si="59"/>
        <v>0</v>
      </c>
      <c r="T365" s="289">
        <f t="shared" si="59"/>
        <v>0</v>
      </c>
      <c r="U365" s="289">
        <f t="shared" si="59"/>
        <v>0</v>
      </c>
      <c r="V365" s="289">
        <f t="shared" si="59"/>
        <v>0</v>
      </c>
      <c r="W365" s="289">
        <f t="shared" si="59"/>
        <v>0</v>
      </c>
      <c r="X365" s="289">
        <f t="shared" si="59"/>
        <v>0</v>
      </c>
      <c r="Y365" s="289">
        <f t="shared" si="59"/>
        <v>0</v>
      </c>
      <c r="Z365" s="289">
        <f t="shared" si="59"/>
        <v>0</v>
      </c>
      <c r="AA365" s="289">
        <f t="shared" si="58"/>
        <v>0</v>
      </c>
      <c r="AB365" s="289">
        <f t="shared" si="55"/>
        <v>0</v>
      </c>
      <c r="AC365" s="289">
        <f t="shared" si="55"/>
        <v>0</v>
      </c>
      <c r="AD365" s="289">
        <f t="shared" si="55"/>
        <v>0</v>
      </c>
      <c r="AE365" s="289">
        <f t="shared" si="55"/>
        <v>0</v>
      </c>
      <c r="AF365" s="289">
        <f t="shared" si="55"/>
        <v>0</v>
      </c>
      <c r="AG365" s="289">
        <f t="shared" si="55"/>
        <v>0</v>
      </c>
      <c r="AH365" s="289">
        <f t="shared" si="55"/>
        <v>0</v>
      </c>
      <c r="AI365" s="289">
        <f t="shared" si="55"/>
        <v>0</v>
      </c>
      <c r="AJ365" s="289">
        <f t="shared" si="55"/>
        <v>0</v>
      </c>
      <c r="AK365" s="289">
        <f t="shared" si="55"/>
        <v>-19933700</v>
      </c>
      <c r="AL365" s="289">
        <f t="shared" si="55"/>
        <v>0</v>
      </c>
      <c r="AM365" s="289">
        <f t="shared" si="55"/>
        <v>0</v>
      </c>
      <c r="AN365" s="289">
        <f t="shared" si="55"/>
        <v>0</v>
      </c>
      <c r="AO365" s="289">
        <f t="shared" si="55"/>
        <v>0</v>
      </c>
      <c r="AP365" s="289">
        <f t="shared" si="55"/>
        <v>0</v>
      </c>
      <c r="AQ365" s="289">
        <f t="shared" si="55"/>
        <v>0</v>
      </c>
      <c r="AR365" s="289">
        <f t="shared" si="54"/>
        <v>0</v>
      </c>
      <c r="AS365" s="289">
        <f t="shared" si="54"/>
        <v>0</v>
      </c>
      <c r="AT365" s="289">
        <f t="shared" si="54"/>
        <v>0</v>
      </c>
      <c r="AU365" s="289">
        <f t="shared" si="54"/>
        <v>0</v>
      </c>
      <c r="AV365" s="289">
        <f t="shared" si="54"/>
        <v>0</v>
      </c>
      <c r="AW365" s="289">
        <f t="shared" si="54"/>
        <v>0</v>
      </c>
      <c r="AX365" s="289">
        <f t="shared" si="54"/>
        <v>0</v>
      </c>
      <c r="AY365" s="289">
        <f t="shared" si="54"/>
        <v>0</v>
      </c>
      <c r="AZ365" s="289">
        <f t="shared" si="54"/>
        <v>0</v>
      </c>
      <c r="BA365" s="289">
        <f t="shared" si="54"/>
        <v>0</v>
      </c>
      <c r="BB365" s="289">
        <f t="shared" si="54"/>
        <v>0</v>
      </c>
      <c r="BC365" s="289">
        <f t="shared" si="54"/>
        <v>0</v>
      </c>
      <c r="BD365" s="289">
        <f t="shared" si="54"/>
        <v>0</v>
      </c>
      <c r="BE365" s="289">
        <f t="shared" si="54"/>
        <v>0</v>
      </c>
      <c r="BF365" s="289">
        <f t="shared" si="54"/>
        <v>0</v>
      </c>
      <c r="BG365" s="289">
        <f t="shared" si="54"/>
        <v>0</v>
      </c>
      <c r="BH365" s="289">
        <f t="shared" si="60"/>
        <v>0</v>
      </c>
      <c r="BI365" s="289">
        <f t="shared" si="60"/>
        <v>0</v>
      </c>
      <c r="BJ365" s="289">
        <f t="shared" si="60"/>
        <v>0</v>
      </c>
      <c r="BK365" s="289">
        <f t="shared" si="60"/>
        <v>0</v>
      </c>
      <c r="BL365" s="289">
        <f t="shared" si="60"/>
        <v>0</v>
      </c>
      <c r="BM365" s="289">
        <f t="shared" si="60"/>
        <v>0</v>
      </c>
      <c r="BN365" s="289">
        <f t="shared" si="57"/>
        <v>0</v>
      </c>
      <c r="BO365" s="289">
        <f t="shared" si="57"/>
        <v>0</v>
      </c>
      <c r="BU365" s="289">
        <f t="shared" si="61"/>
        <v>0</v>
      </c>
      <c r="BV365" s="289">
        <f t="shared" si="61"/>
        <v>0</v>
      </c>
      <c r="BW365" s="289">
        <f t="shared" si="61"/>
        <v>0</v>
      </c>
      <c r="BX365" s="289">
        <f t="shared" si="61"/>
        <v>0</v>
      </c>
      <c r="BZ365" s="289">
        <f t="shared" si="62"/>
        <v>0</v>
      </c>
      <c r="CA365" s="289" t="e">
        <f>CA196-#REF!</f>
        <v>#REF!</v>
      </c>
    </row>
    <row r="366" spans="12:79" hidden="1" x14ac:dyDescent="0.35">
      <c r="L366" s="289">
        <f t="shared" si="59"/>
        <v>0</v>
      </c>
      <c r="M366" s="289">
        <f t="shared" si="59"/>
        <v>0</v>
      </c>
      <c r="N366" s="289">
        <f t="shared" si="59"/>
        <v>0</v>
      </c>
      <c r="O366" s="289">
        <f t="shared" si="59"/>
        <v>0</v>
      </c>
      <c r="P366" s="289">
        <f t="shared" si="59"/>
        <v>0</v>
      </c>
      <c r="Q366" s="289">
        <f t="shared" si="59"/>
        <v>0</v>
      </c>
      <c r="R366" s="289">
        <f t="shared" si="59"/>
        <v>0</v>
      </c>
      <c r="S366" s="289">
        <f t="shared" si="59"/>
        <v>0</v>
      </c>
      <c r="T366" s="289">
        <f t="shared" si="59"/>
        <v>0</v>
      </c>
      <c r="U366" s="289">
        <f t="shared" si="59"/>
        <v>0</v>
      </c>
      <c r="V366" s="289">
        <f t="shared" si="59"/>
        <v>0</v>
      </c>
      <c r="W366" s="289">
        <f t="shared" si="59"/>
        <v>0</v>
      </c>
      <c r="X366" s="289">
        <f t="shared" si="59"/>
        <v>0</v>
      </c>
      <c r="Y366" s="289">
        <f t="shared" si="59"/>
        <v>0</v>
      </c>
      <c r="Z366" s="289">
        <f t="shared" si="59"/>
        <v>0</v>
      </c>
      <c r="AA366" s="289">
        <f t="shared" si="58"/>
        <v>0</v>
      </c>
      <c r="AB366" s="289">
        <f t="shared" si="55"/>
        <v>0</v>
      </c>
      <c r="AC366" s="289">
        <f t="shared" si="55"/>
        <v>0</v>
      </c>
      <c r="AD366" s="289">
        <f t="shared" si="55"/>
        <v>0</v>
      </c>
      <c r="AE366" s="289">
        <f t="shared" si="55"/>
        <v>0</v>
      </c>
      <c r="AF366" s="289">
        <f t="shared" si="55"/>
        <v>0</v>
      </c>
      <c r="AG366" s="289">
        <f t="shared" si="55"/>
        <v>0</v>
      </c>
      <c r="AH366" s="289">
        <f t="shared" si="55"/>
        <v>0</v>
      </c>
      <c r="AI366" s="289">
        <f t="shared" si="55"/>
        <v>0</v>
      </c>
      <c r="AJ366" s="289">
        <f t="shared" si="55"/>
        <v>0</v>
      </c>
      <c r="AK366" s="289">
        <f t="shared" si="55"/>
        <v>-14842100</v>
      </c>
      <c r="AL366" s="289">
        <f t="shared" si="55"/>
        <v>0</v>
      </c>
      <c r="AM366" s="289">
        <f t="shared" si="55"/>
        <v>0</v>
      </c>
      <c r="AN366" s="289">
        <f t="shared" si="55"/>
        <v>0</v>
      </c>
      <c r="AO366" s="289">
        <f t="shared" si="55"/>
        <v>0</v>
      </c>
      <c r="AP366" s="289">
        <f t="shared" si="55"/>
        <v>0</v>
      </c>
      <c r="AQ366" s="289">
        <f t="shared" ref="AQ366:BG366" si="63">AQ181-DI181</f>
        <v>0</v>
      </c>
      <c r="AR366" s="289">
        <f t="shared" si="63"/>
        <v>0</v>
      </c>
      <c r="AS366" s="289">
        <f t="shared" si="63"/>
        <v>0</v>
      </c>
      <c r="AT366" s="289">
        <f t="shared" si="63"/>
        <v>0</v>
      </c>
      <c r="AU366" s="289">
        <f t="shared" si="63"/>
        <v>0</v>
      </c>
      <c r="AV366" s="289">
        <f t="shared" si="63"/>
        <v>0</v>
      </c>
      <c r="AW366" s="289">
        <f t="shared" si="63"/>
        <v>0</v>
      </c>
      <c r="AX366" s="289">
        <f t="shared" si="63"/>
        <v>0</v>
      </c>
      <c r="AY366" s="289">
        <f t="shared" si="63"/>
        <v>0</v>
      </c>
      <c r="AZ366" s="289">
        <f t="shared" si="63"/>
        <v>0</v>
      </c>
      <c r="BA366" s="289">
        <f t="shared" si="63"/>
        <v>0</v>
      </c>
      <c r="BB366" s="289">
        <f t="shared" si="63"/>
        <v>0</v>
      </c>
      <c r="BC366" s="289">
        <f t="shared" si="63"/>
        <v>0</v>
      </c>
      <c r="BD366" s="289">
        <f t="shared" si="63"/>
        <v>0</v>
      </c>
      <c r="BE366" s="289">
        <f t="shared" si="63"/>
        <v>0</v>
      </c>
      <c r="BF366" s="289">
        <f t="shared" si="63"/>
        <v>0</v>
      </c>
      <c r="BG366" s="289">
        <f t="shared" si="63"/>
        <v>0</v>
      </c>
      <c r="BH366" s="289">
        <f t="shared" si="60"/>
        <v>0</v>
      </c>
      <c r="BI366" s="289">
        <f t="shared" si="60"/>
        <v>0</v>
      </c>
      <c r="BJ366" s="289">
        <f t="shared" si="60"/>
        <v>0</v>
      </c>
      <c r="BK366" s="289">
        <f t="shared" si="60"/>
        <v>0</v>
      </c>
      <c r="BL366" s="289">
        <f t="shared" si="60"/>
        <v>0</v>
      </c>
      <c r="BM366" s="289">
        <f t="shared" si="60"/>
        <v>0</v>
      </c>
      <c r="BN366" s="289">
        <f t="shared" si="57"/>
        <v>0</v>
      </c>
      <c r="BO366" s="289">
        <f t="shared" si="57"/>
        <v>0</v>
      </c>
      <c r="BU366" s="289">
        <f t="shared" si="61"/>
        <v>0</v>
      </c>
      <c r="BV366" s="289">
        <f t="shared" si="61"/>
        <v>0</v>
      </c>
      <c r="BW366" s="289">
        <f t="shared" si="61"/>
        <v>0</v>
      </c>
      <c r="BX366" s="289">
        <f t="shared" si="61"/>
        <v>0</v>
      </c>
      <c r="BZ366" s="289">
        <f t="shared" si="62"/>
        <v>0</v>
      </c>
      <c r="CA366" s="289" t="e">
        <f>CA197-#REF!</f>
        <v>#REF!</v>
      </c>
    </row>
    <row r="367" spans="12:79" hidden="1" x14ac:dyDescent="0.35">
      <c r="L367" s="289">
        <f t="shared" ref="L367:BO371" si="64">L190-CD190</f>
        <v>0</v>
      </c>
      <c r="M367" s="289">
        <f t="shared" si="64"/>
        <v>0</v>
      </c>
      <c r="N367" s="289">
        <f t="shared" si="64"/>
        <v>0</v>
      </c>
      <c r="O367" s="289">
        <f t="shared" si="64"/>
        <v>0</v>
      </c>
      <c r="P367" s="289">
        <f t="shared" si="64"/>
        <v>0</v>
      </c>
      <c r="Q367" s="289">
        <f t="shared" si="64"/>
        <v>0</v>
      </c>
      <c r="R367" s="289">
        <f t="shared" si="64"/>
        <v>0</v>
      </c>
      <c r="S367" s="289">
        <f t="shared" si="64"/>
        <v>0</v>
      </c>
      <c r="T367" s="289">
        <f t="shared" si="64"/>
        <v>0</v>
      </c>
      <c r="U367" s="289">
        <f t="shared" si="64"/>
        <v>0</v>
      </c>
      <c r="V367" s="289">
        <f t="shared" si="64"/>
        <v>0</v>
      </c>
      <c r="W367" s="289">
        <f t="shared" si="64"/>
        <v>0</v>
      </c>
      <c r="X367" s="289">
        <f t="shared" si="64"/>
        <v>0</v>
      </c>
      <c r="Y367" s="289">
        <f t="shared" si="64"/>
        <v>0</v>
      </c>
      <c r="Z367" s="289">
        <f t="shared" si="64"/>
        <v>0</v>
      </c>
      <c r="AA367" s="289">
        <f t="shared" si="64"/>
        <v>0</v>
      </c>
      <c r="AB367" s="289">
        <f t="shared" si="64"/>
        <v>0</v>
      </c>
      <c r="AC367" s="289">
        <f t="shared" si="64"/>
        <v>0</v>
      </c>
      <c r="AD367" s="289">
        <f t="shared" si="64"/>
        <v>0</v>
      </c>
      <c r="AE367" s="289">
        <f t="shared" si="64"/>
        <v>0</v>
      </c>
      <c r="AF367" s="289">
        <f t="shared" si="64"/>
        <v>0</v>
      </c>
      <c r="AG367" s="289">
        <f t="shared" si="64"/>
        <v>0</v>
      </c>
      <c r="AH367" s="289">
        <f t="shared" si="64"/>
        <v>0</v>
      </c>
      <c r="AI367" s="289">
        <f t="shared" si="64"/>
        <v>0</v>
      </c>
      <c r="AJ367" s="289">
        <f t="shared" si="64"/>
        <v>0</v>
      </c>
      <c r="AK367" s="289">
        <f t="shared" si="64"/>
        <v>0</v>
      </c>
      <c r="AL367" s="289">
        <f t="shared" si="64"/>
        <v>0</v>
      </c>
      <c r="AM367" s="289">
        <f t="shared" si="64"/>
        <v>0</v>
      </c>
      <c r="AN367" s="289">
        <f t="shared" si="64"/>
        <v>0</v>
      </c>
      <c r="AO367" s="289">
        <f t="shared" si="64"/>
        <v>0</v>
      </c>
      <c r="AP367" s="289">
        <f t="shared" si="64"/>
        <v>0</v>
      </c>
      <c r="AQ367" s="289">
        <f t="shared" si="64"/>
        <v>0</v>
      </c>
      <c r="AR367" s="289">
        <f t="shared" si="64"/>
        <v>0</v>
      </c>
      <c r="AS367" s="289">
        <f t="shared" si="64"/>
        <v>0</v>
      </c>
      <c r="AT367" s="289">
        <f t="shared" si="64"/>
        <v>0</v>
      </c>
      <c r="AU367" s="289">
        <f t="shared" si="64"/>
        <v>0</v>
      </c>
      <c r="AV367" s="289">
        <f t="shared" si="64"/>
        <v>0</v>
      </c>
      <c r="AW367" s="289">
        <f t="shared" si="64"/>
        <v>0</v>
      </c>
      <c r="AX367" s="289">
        <f t="shared" si="64"/>
        <v>0</v>
      </c>
      <c r="AY367" s="289">
        <f t="shared" si="64"/>
        <v>0</v>
      </c>
      <c r="AZ367" s="289">
        <f t="shared" si="64"/>
        <v>0</v>
      </c>
      <c r="BA367" s="289">
        <f t="shared" si="64"/>
        <v>0</v>
      </c>
      <c r="BB367" s="289">
        <f t="shared" si="64"/>
        <v>0</v>
      </c>
      <c r="BC367" s="289">
        <f t="shared" si="64"/>
        <v>0</v>
      </c>
      <c r="BD367" s="289">
        <f t="shared" si="64"/>
        <v>0</v>
      </c>
      <c r="BE367" s="289">
        <f t="shared" si="64"/>
        <v>0</v>
      </c>
      <c r="BF367" s="289">
        <f t="shared" si="64"/>
        <v>0</v>
      </c>
      <c r="BG367" s="289">
        <f t="shared" si="64"/>
        <v>0</v>
      </c>
      <c r="BH367" s="289">
        <f t="shared" si="64"/>
        <v>0</v>
      </c>
      <c r="BI367" s="289">
        <f t="shared" si="64"/>
        <v>0</v>
      </c>
      <c r="BJ367" s="289">
        <f t="shared" si="64"/>
        <v>0</v>
      </c>
      <c r="BK367" s="289">
        <f t="shared" si="64"/>
        <v>0</v>
      </c>
      <c r="BL367" s="289">
        <f t="shared" si="64"/>
        <v>0</v>
      </c>
      <c r="BM367" s="289">
        <f t="shared" si="64"/>
        <v>0</v>
      </c>
      <c r="BN367" s="289">
        <f t="shared" si="64"/>
        <v>0</v>
      </c>
      <c r="BO367" s="289">
        <f t="shared" si="64"/>
        <v>0</v>
      </c>
      <c r="BU367" s="289">
        <f t="shared" si="61"/>
        <v>0</v>
      </c>
      <c r="BV367" s="289">
        <f t="shared" si="61"/>
        <v>0</v>
      </c>
      <c r="BW367" s="289">
        <f t="shared" si="61"/>
        <v>0</v>
      </c>
      <c r="BX367" s="289">
        <f t="shared" si="61"/>
        <v>0</v>
      </c>
      <c r="BZ367" s="289">
        <f t="shared" si="62"/>
        <v>0</v>
      </c>
      <c r="CA367" s="289" t="e">
        <f>CA198-#REF!</f>
        <v>#REF!</v>
      </c>
    </row>
    <row r="368" spans="12:79" hidden="1" x14ac:dyDescent="0.35">
      <c r="L368" s="289">
        <f t="shared" si="64"/>
        <v>0</v>
      </c>
      <c r="M368" s="289">
        <f t="shared" si="64"/>
        <v>0</v>
      </c>
      <c r="N368" s="289">
        <f t="shared" si="64"/>
        <v>0</v>
      </c>
      <c r="O368" s="289">
        <f t="shared" si="64"/>
        <v>0</v>
      </c>
      <c r="P368" s="289">
        <f t="shared" si="64"/>
        <v>0</v>
      </c>
      <c r="Q368" s="289">
        <f t="shared" si="64"/>
        <v>0</v>
      </c>
      <c r="R368" s="289">
        <f t="shared" si="64"/>
        <v>0</v>
      </c>
      <c r="S368" s="289">
        <f t="shared" si="64"/>
        <v>0</v>
      </c>
      <c r="T368" s="289">
        <f t="shared" si="64"/>
        <v>0</v>
      </c>
      <c r="U368" s="289">
        <f t="shared" si="64"/>
        <v>0</v>
      </c>
      <c r="V368" s="289">
        <f t="shared" si="64"/>
        <v>0</v>
      </c>
      <c r="W368" s="289">
        <f t="shared" si="64"/>
        <v>0</v>
      </c>
      <c r="X368" s="289">
        <f t="shared" si="64"/>
        <v>0</v>
      </c>
      <c r="Y368" s="289">
        <f t="shared" si="64"/>
        <v>0</v>
      </c>
      <c r="Z368" s="289">
        <f t="shared" si="64"/>
        <v>0</v>
      </c>
      <c r="AA368" s="289">
        <f t="shared" si="64"/>
        <v>0</v>
      </c>
      <c r="AB368" s="289">
        <f t="shared" si="64"/>
        <v>0</v>
      </c>
      <c r="AC368" s="289">
        <f t="shared" si="64"/>
        <v>0</v>
      </c>
      <c r="AD368" s="289">
        <f t="shared" si="64"/>
        <v>0</v>
      </c>
      <c r="AE368" s="289">
        <f t="shared" si="64"/>
        <v>0</v>
      </c>
      <c r="AF368" s="289">
        <f t="shared" si="64"/>
        <v>0</v>
      </c>
      <c r="AG368" s="289">
        <f t="shared" si="64"/>
        <v>0</v>
      </c>
      <c r="AH368" s="289">
        <f t="shared" si="64"/>
        <v>0</v>
      </c>
      <c r="AI368" s="289">
        <f t="shared" si="64"/>
        <v>0</v>
      </c>
      <c r="AJ368" s="289">
        <f t="shared" si="64"/>
        <v>0</v>
      </c>
      <c r="AK368" s="289">
        <f t="shared" si="64"/>
        <v>-75867</v>
      </c>
      <c r="AL368" s="289">
        <f t="shared" si="64"/>
        <v>0</v>
      </c>
      <c r="AM368" s="289">
        <f t="shared" si="64"/>
        <v>0</v>
      </c>
      <c r="AN368" s="289">
        <f t="shared" si="64"/>
        <v>0</v>
      </c>
      <c r="AO368" s="289">
        <f t="shared" si="64"/>
        <v>0</v>
      </c>
      <c r="AP368" s="289">
        <f t="shared" si="64"/>
        <v>0</v>
      </c>
      <c r="AQ368" s="289">
        <f t="shared" si="64"/>
        <v>0</v>
      </c>
      <c r="AR368" s="289">
        <f t="shared" si="64"/>
        <v>0</v>
      </c>
      <c r="AS368" s="289">
        <f t="shared" si="64"/>
        <v>0</v>
      </c>
      <c r="AT368" s="289">
        <f t="shared" si="64"/>
        <v>0</v>
      </c>
      <c r="AU368" s="289">
        <f t="shared" si="64"/>
        <v>0</v>
      </c>
      <c r="AV368" s="289">
        <f t="shared" si="64"/>
        <v>0</v>
      </c>
      <c r="AW368" s="289">
        <f t="shared" si="64"/>
        <v>0</v>
      </c>
      <c r="AX368" s="289">
        <f t="shared" si="64"/>
        <v>0</v>
      </c>
      <c r="AY368" s="289">
        <f t="shared" si="64"/>
        <v>0</v>
      </c>
      <c r="AZ368" s="289">
        <f t="shared" si="64"/>
        <v>0</v>
      </c>
      <c r="BA368" s="289">
        <f t="shared" si="64"/>
        <v>0</v>
      </c>
      <c r="BB368" s="289">
        <f t="shared" si="64"/>
        <v>0</v>
      </c>
      <c r="BC368" s="289">
        <f t="shared" si="64"/>
        <v>0</v>
      </c>
      <c r="BD368" s="289">
        <f t="shared" si="64"/>
        <v>0</v>
      </c>
      <c r="BE368" s="289">
        <f t="shared" si="64"/>
        <v>0</v>
      </c>
      <c r="BF368" s="289">
        <f t="shared" si="64"/>
        <v>0</v>
      </c>
      <c r="BG368" s="289">
        <f t="shared" si="64"/>
        <v>0</v>
      </c>
      <c r="BH368" s="289">
        <f t="shared" si="64"/>
        <v>0</v>
      </c>
      <c r="BI368" s="289">
        <f t="shared" si="64"/>
        <v>0</v>
      </c>
      <c r="BJ368" s="289">
        <f t="shared" si="64"/>
        <v>0</v>
      </c>
      <c r="BK368" s="289">
        <f t="shared" si="64"/>
        <v>0</v>
      </c>
      <c r="BL368" s="289">
        <f t="shared" si="64"/>
        <v>0</v>
      </c>
      <c r="BM368" s="289">
        <f t="shared" si="64"/>
        <v>0</v>
      </c>
      <c r="BN368" s="289">
        <f t="shared" si="64"/>
        <v>0</v>
      </c>
      <c r="BO368" s="289">
        <f t="shared" si="64"/>
        <v>-73309</v>
      </c>
      <c r="BU368" s="289">
        <f t="shared" si="61"/>
        <v>0</v>
      </c>
      <c r="BV368" s="289">
        <f t="shared" si="61"/>
        <v>0</v>
      </c>
      <c r="BW368" s="289">
        <f t="shared" si="61"/>
        <v>0</v>
      </c>
      <c r="BX368" s="289">
        <f t="shared" si="61"/>
        <v>0</v>
      </c>
      <c r="BZ368" s="289">
        <f t="shared" si="62"/>
        <v>0</v>
      </c>
      <c r="CA368" s="289" t="e">
        <f>CA199-#REF!</f>
        <v>#REF!</v>
      </c>
    </row>
    <row r="369" spans="12:79" hidden="1" x14ac:dyDescent="0.35">
      <c r="L369" s="289">
        <f t="shared" si="64"/>
        <v>0</v>
      </c>
      <c r="M369" s="289">
        <f t="shared" si="64"/>
        <v>0</v>
      </c>
      <c r="N369" s="289">
        <f t="shared" si="64"/>
        <v>0</v>
      </c>
      <c r="O369" s="289">
        <f t="shared" si="64"/>
        <v>0</v>
      </c>
      <c r="P369" s="289">
        <f t="shared" si="64"/>
        <v>0</v>
      </c>
      <c r="Q369" s="289">
        <f t="shared" si="64"/>
        <v>0</v>
      </c>
      <c r="R369" s="289">
        <f t="shared" si="64"/>
        <v>0</v>
      </c>
      <c r="S369" s="289">
        <f t="shared" si="64"/>
        <v>0</v>
      </c>
      <c r="T369" s="289">
        <f t="shared" si="64"/>
        <v>0</v>
      </c>
      <c r="U369" s="289">
        <f t="shared" si="64"/>
        <v>0</v>
      </c>
      <c r="V369" s="289">
        <f t="shared" si="64"/>
        <v>0</v>
      </c>
      <c r="W369" s="289">
        <f t="shared" si="64"/>
        <v>0</v>
      </c>
      <c r="X369" s="289">
        <f t="shared" si="64"/>
        <v>0</v>
      </c>
      <c r="Y369" s="289">
        <f t="shared" si="64"/>
        <v>0</v>
      </c>
      <c r="Z369" s="289">
        <f t="shared" si="64"/>
        <v>0</v>
      </c>
      <c r="AA369" s="289">
        <f t="shared" si="64"/>
        <v>0</v>
      </c>
      <c r="AB369" s="289">
        <f t="shared" si="64"/>
        <v>0</v>
      </c>
      <c r="AC369" s="289">
        <f t="shared" si="64"/>
        <v>0</v>
      </c>
      <c r="AD369" s="289">
        <f t="shared" si="64"/>
        <v>0</v>
      </c>
      <c r="AE369" s="289">
        <f t="shared" si="64"/>
        <v>0</v>
      </c>
      <c r="AF369" s="289">
        <f t="shared" si="64"/>
        <v>0</v>
      </c>
      <c r="AG369" s="289">
        <f t="shared" si="64"/>
        <v>0</v>
      </c>
      <c r="AH369" s="289">
        <f t="shared" si="64"/>
        <v>0</v>
      </c>
      <c r="AI369" s="289">
        <f t="shared" si="64"/>
        <v>0</v>
      </c>
      <c r="AJ369" s="289">
        <f t="shared" si="64"/>
        <v>0</v>
      </c>
      <c r="AK369" s="289">
        <f t="shared" si="64"/>
        <v>-83969</v>
      </c>
      <c r="AL369" s="289">
        <f t="shared" si="64"/>
        <v>0</v>
      </c>
      <c r="AM369" s="289">
        <f t="shared" si="64"/>
        <v>0</v>
      </c>
      <c r="AN369" s="289">
        <f t="shared" si="64"/>
        <v>0</v>
      </c>
      <c r="AO369" s="289">
        <f t="shared" si="64"/>
        <v>0</v>
      </c>
      <c r="AP369" s="289">
        <f t="shared" si="64"/>
        <v>0</v>
      </c>
      <c r="AQ369" s="289">
        <f t="shared" si="64"/>
        <v>0</v>
      </c>
      <c r="AR369" s="289">
        <f t="shared" si="64"/>
        <v>0</v>
      </c>
      <c r="AS369" s="289">
        <f t="shared" si="64"/>
        <v>0</v>
      </c>
      <c r="AT369" s="289">
        <f t="shared" si="64"/>
        <v>0</v>
      </c>
      <c r="AU369" s="289">
        <f t="shared" si="64"/>
        <v>0</v>
      </c>
      <c r="AV369" s="289">
        <f t="shared" si="64"/>
        <v>0</v>
      </c>
      <c r="AW369" s="289">
        <f t="shared" si="64"/>
        <v>0</v>
      </c>
      <c r="AX369" s="289">
        <f t="shared" si="64"/>
        <v>0</v>
      </c>
      <c r="AY369" s="289">
        <f t="shared" si="64"/>
        <v>0</v>
      </c>
      <c r="AZ369" s="289">
        <f t="shared" si="64"/>
        <v>0</v>
      </c>
      <c r="BA369" s="289">
        <f t="shared" si="64"/>
        <v>0</v>
      </c>
      <c r="BB369" s="289">
        <f t="shared" si="64"/>
        <v>0</v>
      </c>
      <c r="BC369" s="289">
        <f t="shared" si="64"/>
        <v>0</v>
      </c>
      <c r="BD369" s="289">
        <f t="shared" si="64"/>
        <v>0</v>
      </c>
      <c r="BE369" s="289">
        <f t="shared" si="64"/>
        <v>0</v>
      </c>
      <c r="BF369" s="289">
        <f t="shared" si="64"/>
        <v>0</v>
      </c>
      <c r="BG369" s="289">
        <f t="shared" si="64"/>
        <v>0</v>
      </c>
      <c r="BH369" s="289">
        <f t="shared" si="64"/>
        <v>0</v>
      </c>
      <c r="BI369" s="289">
        <f t="shared" si="64"/>
        <v>0</v>
      </c>
      <c r="BJ369" s="289">
        <f t="shared" si="64"/>
        <v>0</v>
      </c>
      <c r="BK369" s="289">
        <f t="shared" si="64"/>
        <v>0</v>
      </c>
      <c r="BL369" s="289">
        <f t="shared" si="64"/>
        <v>0</v>
      </c>
      <c r="BM369" s="289">
        <f t="shared" si="64"/>
        <v>0</v>
      </c>
      <c r="BN369" s="289">
        <f t="shared" si="64"/>
        <v>0</v>
      </c>
      <c r="BO369" s="289">
        <f t="shared" si="64"/>
        <v>-83969</v>
      </c>
      <c r="BU369" s="289">
        <f t="shared" si="61"/>
        <v>0</v>
      </c>
      <c r="BV369" s="289">
        <f t="shared" si="61"/>
        <v>0</v>
      </c>
      <c r="BW369" s="289">
        <f t="shared" si="61"/>
        <v>0</v>
      </c>
      <c r="BX369" s="289">
        <f t="shared" si="61"/>
        <v>0</v>
      </c>
      <c r="BZ369" s="289">
        <f t="shared" si="62"/>
        <v>0</v>
      </c>
      <c r="CA369" s="289" t="e">
        <f>CA200-#REF!</f>
        <v>#REF!</v>
      </c>
    </row>
    <row r="370" spans="12:79" hidden="1" x14ac:dyDescent="0.35">
      <c r="L370" s="289">
        <f t="shared" si="64"/>
        <v>0</v>
      </c>
      <c r="M370" s="289">
        <f t="shared" si="64"/>
        <v>0</v>
      </c>
      <c r="N370" s="289">
        <f t="shared" si="64"/>
        <v>0</v>
      </c>
      <c r="O370" s="289">
        <f t="shared" si="64"/>
        <v>0</v>
      </c>
      <c r="P370" s="289">
        <f t="shared" si="64"/>
        <v>0</v>
      </c>
      <c r="Q370" s="289">
        <f t="shared" si="64"/>
        <v>0</v>
      </c>
      <c r="R370" s="289">
        <f t="shared" si="64"/>
        <v>0</v>
      </c>
      <c r="S370" s="289">
        <f t="shared" si="64"/>
        <v>0</v>
      </c>
      <c r="T370" s="289">
        <f t="shared" si="64"/>
        <v>0</v>
      </c>
      <c r="U370" s="289">
        <f t="shared" si="64"/>
        <v>0</v>
      </c>
      <c r="V370" s="289">
        <f t="shared" si="64"/>
        <v>0</v>
      </c>
      <c r="W370" s="289">
        <f t="shared" si="64"/>
        <v>0</v>
      </c>
      <c r="X370" s="289">
        <f t="shared" si="64"/>
        <v>0</v>
      </c>
      <c r="Y370" s="289">
        <f t="shared" si="64"/>
        <v>0</v>
      </c>
      <c r="Z370" s="289">
        <f t="shared" si="64"/>
        <v>0</v>
      </c>
      <c r="AA370" s="289">
        <f t="shared" si="64"/>
        <v>0</v>
      </c>
      <c r="AB370" s="289">
        <f t="shared" si="64"/>
        <v>0</v>
      </c>
      <c r="AC370" s="289">
        <f t="shared" si="64"/>
        <v>0</v>
      </c>
      <c r="AD370" s="289">
        <f t="shared" si="64"/>
        <v>0</v>
      </c>
      <c r="AE370" s="289">
        <f t="shared" si="64"/>
        <v>0</v>
      </c>
      <c r="AF370" s="289">
        <f t="shared" si="64"/>
        <v>0</v>
      </c>
      <c r="AG370" s="289">
        <f t="shared" si="64"/>
        <v>0</v>
      </c>
      <c r="AH370" s="289">
        <f t="shared" si="64"/>
        <v>0</v>
      </c>
      <c r="AI370" s="289">
        <f t="shared" si="64"/>
        <v>0</v>
      </c>
      <c r="AJ370" s="289">
        <f t="shared" si="64"/>
        <v>0</v>
      </c>
      <c r="AK370" s="289">
        <f t="shared" si="64"/>
        <v>8102</v>
      </c>
      <c r="AL370" s="289">
        <f t="shared" si="64"/>
        <v>0</v>
      </c>
      <c r="AM370" s="289">
        <f t="shared" si="64"/>
        <v>0</v>
      </c>
      <c r="AN370" s="289">
        <f t="shared" si="64"/>
        <v>0</v>
      </c>
      <c r="AO370" s="289">
        <f t="shared" si="64"/>
        <v>0</v>
      </c>
      <c r="AP370" s="289">
        <f t="shared" si="64"/>
        <v>0</v>
      </c>
      <c r="AQ370" s="289">
        <f t="shared" si="64"/>
        <v>0</v>
      </c>
      <c r="AR370" s="289">
        <f t="shared" si="64"/>
        <v>0</v>
      </c>
      <c r="AS370" s="289">
        <f t="shared" si="64"/>
        <v>0</v>
      </c>
      <c r="AT370" s="289">
        <f t="shared" si="64"/>
        <v>0</v>
      </c>
      <c r="AU370" s="289">
        <f t="shared" si="64"/>
        <v>0</v>
      </c>
      <c r="AV370" s="289">
        <f t="shared" si="64"/>
        <v>0</v>
      </c>
      <c r="AW370" s="289">
        <f t="shared" si="64"/>
        <v>0</v>
      </c>
      <c r="AX370" s="289">
        <f t="shared" si="64"/>
        <v>0</v>
      </c>
      <c r="AY370" s="289">
        <f t="shared" si="64"/>
        <v>0</v>
      </c>
      <c r="AZ370" s="289">
        <f t="shared" si="64"/>
        <v>0</v>
      </c>
      <c r="BA370" s="289">
        <f t="shared" si="64"/>
        <v>0</v>
      </c>
      <c r="BB370" s="289">
        <f t="shared" si="64"/>
        <v>0</v>
      </c>
      <c r="BC370" s="289">
        <f t="shared" si="64"/>
        <v>0</v>
      </c>
      <c r="BD370" s="289">
        <f t="shared" si="64"/>
        <v>0</v>
      </c>
      <c r="BE370" s="289">
        <f t="shared" si="64"/>
        <v>0</v>
      </c>
      <c r="BF370" s="289">
        <f t="shared" si="64"/>
        <v>0</v>
      </c>
      <c r="BG370" s="289">
        <f t="shared" si="64"/>
        <v>0</v>
      </c>
      <c r="BH370" s="289">
        <f t="shared" si="64"/>
        <v>0</v>
      </c>
      <c r="BI370" s="289">
        <f t="shared" si="64"/>
        <v>0</v>
      </c>
      <c r="BJ370" s="289">
        <f t="shared" si="64"/>
        <v>0</v>
      </c>
      <c r="BK370" s="289">
        <f t="shared" si="64"/>
        <v>0</v>
      </c>
      <c r="BL370" s="289">
        <f t="shared" si="64"/>
        <v>0</v>
      </c>
      <c r="BM370" s="289">
        <f t="shared" si="64"/>
        <v>0</v>
      </c>
      <c r="BN370" s="289">
        <f t="shared" si="64"/>
        <v>0</v>
      </c>
      <c r="BO370" s="289">
        <f t="shared" si="64"/>
        <v>10660</v>
      </c>
      <c r="BU370" s="289">
        <f t="shared" si="61"/>
        <v>0</v>
      </c>
      <c r="BV370" s="289">
        <f t="shared" si="61"/>
        <v>0</v>
      </c>
      <c r="BW370" s="289">
        <f t="shared" si="61"/>
        <v>0</v>
      </c>
      <c r="BX370" s="289">
        <f t="shared" si="61"/>
        <v>0</v>
      </c>
      <c r="BZ370" s="289">
        <f t="shared" si="62"/>
        <v>0</v>
      </c>
      <c r="CA370" s="289" t="e">
        <f>CA201-#REF!</f>
        <v>#REF!</v>
      </c>
    </row>
    <row r="371" spans="12:79" hidden="1" x14ac:dyDescent="0.35">
      <c r="L371" s="289">
        <f t="shared" si="64"/>
        <v>0</v>
      </c>
      <c r="M371" s="289">
        <f t="shared" si="64"/>
        <v>0</v>
      </c>
      <c r="N371" s="289">
        <f t="shared" si="64"/>
        <v>0</v>
      </c>
      <c r="O371" s="289">
        <f t="shared" si="64"/>
        <v>0</v>
      </c>
      <c r="P371" s="289">
        <f t="shared" si="64"/>
        <v>0</v>
      </c>
      <c r="Q371" s="289">
        <f t="shared" si="64"/>
        <v>0</v>
      </c>
      <c r="R371" s="289">
        <f t="shared" si="64"/>
        <v>0</v>
      </c>
      <c r="S371" s="289">
        <f t="shared" si="64"/>
        <v>0</v>
      </c>
      <c r="T371" s="289">
        <f t="shared" si="64"/>
        <v>0</v>
      </c>
      <c r="U371" s="289">
        <f t="shared" si="64"/>
        <v>0</v>
      </c>
      <c r="V371" s="289">
        <f t="shared" si="64"/>
        <v>0</v>
      </c>
      <c r="W371" s="289">
        <f t="shared" si="64"/>
        <v>0</v>
      </c>
      <c r="X371" s="289">
        <f t="shared" si="64"/>
        <v>0</v>
      </c>
      <c r="Y371" s="289">
        <f t="shared" si="64"/>
        <v>0</v>
      </c>
      <c r="Z371" s="289">
        <f t="shared" si="64"/>
        <v>0</v>
      </c>
      <c r="AA371" s="289">
        <f t="shared" si="64"/>
        <v>0</v>
      </c>
      <c r="AB371" s="289">
        <f t="shared" si="64"/>
        <v>0</v>
      </c>
      <c r="AC371" s="289">
        <f t="shared" si="64"/>
        <v>0</v>
      </c>
      <c r="AD371" s="289">
        <f t="shared" si="64"/>
        <v>0</v>
      </c>
      <c r="AE371" s="289">
        <f t="shared" si="64"/>
        <v>0</v>
      </c>
      <c r="AF371" s="289">
        <f t="shared" si="64"/>
        <v>0</v>
      </c>
      <c r="AG371" s="289">
        <f t="shared" si="64"/>
        <v>0</v>
      </c>
      <c r="AH371" s="289">
        <f t="shared" si="64"/>
        <v>0</v>
      </c>
      <c r="AI371" s="289">
        <f t="shared" si="64"/>
        <v>0</v>
      </c>
      <c r="AJ371" s="289">
        <f t="shared" si="64"/>
        <v>0</v>
      </c>
      <c r="AK371" s="289">
        <f t="shared" si="64"/>
        <v>0</v>
      </c>
      <c r="AL371" s="289">
        <f t="shared" si="64"/>
        <v>0</v>
      </c>
      <c r="AM371" s="289">
        <f t="shared" si="64"/>
        <v>0</v>
      </c>
      <c r="AN371" s="289">
        <f t="shared" si="64"/>
        <v>0</v>
      </c>
      <c r="AO371" s="289">
        <f t="shared" si="64"/>
        <v>0</v>
      </c>
      <c r="AP371" s="289">
        <f t="shared" si="64"/>
        <v>0</v>
      </c>
      <c r="AQ371" s="289">
        <f t="shared" ref="AQ371:BO381" si="65">AQ194-DI194</f>
        <v>0</v>
      </c>
      <c r="AR371" s="289">
        <f t="shared" si="65"/>
        <v>0</v>
      </c>
      <c r="AS371" s="289">
        <f t="shared" si="65"/>
        <v>0</v>
      </c>
      <c r="AT371" s="289">
        <f t="shared" si="65"/>
        <v>0</v>
      </c>
      <c r="AU371" s="289">
        <f t="shared" si="65"/>
        <v>0</v>
      </c>
      <c r="AV371" s="289">
        <f t="shared" si="65"/>
        <v>0</v>
      </c>
      <c r="AW371" s="289">
        <f t="shared" si="65"/>
        <v>0</v>
      </c>
      <c r="AX371" s="289">
        <f t="shared" si="65"/>
        <v>0</v>
      </c>
      <c r="AY371" s="289">
        <f t="shared" si="65"/>
        <v>0</v>
      </c>
      <c r="AZ371" s="289">
        <f t="shared" si="65"/>
        <v>0</v>
      </c>
      <c r="BA371" s="289">
        <f t="shared" si="65"/>
        <v>0</v>
      </c>
      <c r="BB371" s="289">
        <f t="shared" si="65"/>
        <v>0</v>
      </c>
      <c r="BC371" s="289">
        <f t="shared" si="65"/>
        <v>0</v>
      </c>
      <c r="BD371" s="289">
        <f t="shared" si="65"/>
        <v>0</v>
      </c>
      <c r="BE371" s="289">
        <f t="shared" si="65"/>
        <v>0</v>
      </c>
      <c r="BF371" s="289">
        <f t="shared" si="65"/>
        <v>0</v>
      </c>
      <c r="BG371" s="289">
        <f t="shared" si="65"/>
        <v>0</v>
      </c>
      <c r="BH371" s="289">
        <f t="shared" si="65"/>
        <v>0</v>
      </c>
      <c r="BI371" s="289">
        <f t="shared" si="65"/>
        <v>0</v>
      </c>
      <c r="BJ371" s="289">
        <f t="shared" si="65"/>
        <v>0</v>
      </c>
      <c r="BK371" s="289">
        <f t="shared" si="65"/>
        <v>0</v>
      </c>
      <c r="BL371" s="289">
        <f t="shared" si="65"/>
        <v>0</v>
      </c>
      <c r="BM371" s="289">
        <f t="shared" si="65"/>
        <v>0</v>
      </c>
      <c r="BN371" s="289">
        <f t="shared" si="65"/>
        <v>0</v>
      </c>
      <c r="BO371" s="289">
        <f t="shared" si="65"/>
        <v>0</v>
      </c>
      <c r="BU371" s="289">
        <f t="shared" si="61"/>
        <v>0</v>
      </c>
      <c r="BV371" s="289">
        <f t="shared" si="61"/>
        <v>0</v>
      </c>
      <c r="BW371" s="289">
        <f t="shared" si="61"/>
        <v>0</v>
      </c>
      <c r="BX371" s="289">
        <f t="shared" si="61"/>
        <v>0</v>
      </c>
      <c r="BZ371" s="289">
        <f t="shared" si="62"/>
        <v>0</v>
      </c>
      <c r="CA371" s="289" t="e">
        <f>CA202-#REF!</f>
        <v>#REF!</v>
      </c>
    </row>
    <row r="372" spans="12:79" hidden="1" x14ac:dyDescent="0.35">
      <c r="L372" s="289">
        <f t="shared" ref="L372:AP380" si="66">L195-CD195</f>
        <v>0</v>
      </c>
      <c r="M372" s="289">
        <f t="shared" si="66"/>
        <v>0</v>
      </c>
      <c r="N372" s="289">
        <f t="shared" si="66"/>
        <v>0</v>
      </c>
      <c r="O372" s="289">
        <f t="shared" si="66"/>
        <v>0</v>
      </c>
      <c r="P372" s="289">
        <f t="shared" si="66"/>
        <v>0</v>
      </c>
      <c r="Q372" s="289">
        <f t="shared" si="66"/>
        <v>0</v>
      </c>
      <c r="R372" s="289">
        <f t="shared" si="66"/>
        <v>0</v>
      </c>
      <c r="S372" s="289">
        <f t="shared" si="66"/>
        <v>0</v>
      </c>
      <c r="T372" s="289">
        <f t="shared" si="66"/>
        <v>0</v>
      </c>
      <c r="U372" s="289">
        <f t="shared" si="66"/>
        <v>0</v>
      </c>
      <c r="V372" s="289">
        <f t="shared" si="66"/>
        <v>0</v>
      </c>
      <c r="W372" s="289">
        <f t="shared" si="66"/>
        <v>0</v>
      </c>
      <c r="X372" s="289">
        <f t="shared" si="66"/>
        <v>0</v>
      </c>
      <c r="Y372" s="289">
        <f t="shared" si="66"/>
        <v>0</v>
      </c>
      <c r="Z372" s="289">
        <f t="shared" si="66"/>
        <v>0</v>
      </c>
      <c r="AA372" s="289">
        <f t="shared" si="66"/>
        <v>0</v>
      </c>
      <c r="AB372" s="289">
        <f t="shared" si="66"/>
        <v>0</v>
      </c>
      <c r="AC372" s="289">
        <f t="shared" si="66"/>
        <v>0</v>
      </c>
      <c r="AD372" s="289">
        <f t="shared" si="66"/>
        <v>0</v>
      </c>
      <c r="AE372" s="289">
        <f t="shared" si="66"/>
        <v>0</v>
      </c>
      <c r="AF372" s="289">
        <f t="shared" si="66"/>
        <v>0</v>
      </c>
      <c r="AG372" s="289">
        <f t="shared" si="66"/>
        <v>0</v>
      </c>
      <c r="AH372" s="289">
        <f t="shared" si="66"/>
        <v>0</v>
      </c>
      <c r="AI372" s="289">
        <f t="shared" si="66"/>
        <v>0</v>
      </c>
      <c r="AJ372" s="289">
        <f t="shared" si="66"/>
        <v>0</v>
      </c>
      <c r="AK372" s="289">
        <f t="shared" si="66"/>
        <v>-344186</v>
      </c>
      <c r="AL372" s="289">
        <f t="shared" si="66"/>
        <v>0</v>
      </c>
      <c r="AM372" s="289">
        <f t="shared" si="66"/>
        <v>0</v>
      </c>
      <c r="AN372" s="289">
        <f t="shared" si="66"/>
        <v>0</v>
      </c>
      <c r="AO372" s="289">
        <f t="shared" si="66"/>
        <v>0</v>
      </c>
      <c r="AP372" s="289">
        <f t="shared" si="66"/>
        <v>0</v>
      </c>
      <c r="AQ372" s="289">
        <f t="shared" si="65"/>
        <v>0</v>
      </c>
      <c r="AR372" s="289">
        <f t="shared" si="65"/>
        <v>0</v>
      </c>
      <c r="AS372" s="289">
        <f t="shared" si="65"/>
        <v>0</v>
      </c>
      <c r="AT372" s="289">
        <f t="shared" si="65"/>
        <v>0</v>
      </c>
      <c r="AU372" s="289">
        <f t="shared" si="65"/>
        <v>0</v>
      </c>
      <c r="AV372" s="289">
        <f t="shared" si="65"/>
        <v>0</v>
      </c>
      <c r="AW372" s="289">
        <f t="shared" si="65"/>
        <v>0</v>
      </c>
      <c r="AX372" s="289">
        <f t="shared" si="65"/>
        <v>0</v>
      </c>
      <c r="AY372" s="289">
        <f t="shared" si="65"/>
        <v>0</v>
      </c>
      <c r="AZ372" s="289">
        <f t="shared" si="65"/>
        <v>0</v>
      </c>
      <c r="BA372" s="289">
        <f t="shared" si="65"/>
        <v>0</v>
      </c>
      <c r="BB372" s="289">
        <f t="shared" si="65"/>
        <v>0</v>
      </c>
      <c r="BC372" s="289">
        <f t="shared" si="65"/>
        <v>0</v>
      </c>
      <c r="BD372" s="289">
        <f t="shared" si="65"/>
        <v>0</v>
      </c>
      <c r="BE372" s="289">
        <f t="shared" si="65"/>
        <v>0</v>
      </c>
      <c r="BF372" s="289">
        <f t="shared" si="65"/>
        <v>0</v>
      </c>
      <c r="BG372" s="289">
        <f t="shared" si="65"/>
        <v>0</v>
      </c>
      <c r="BH372" s="289">
        <f t="shared" si="65"/>
        <v>0</v>
      </c>
      <c r="BI372" s="289">
        <f t="shared" si="65"/>
        <v>0</v>
      </c>
      <c r="BJ372" s="289">
        <f t="shared" si="65"/>
        <v>0</v>
      </c>
      <c r="BK372" s="289">
        <f t="shared" si="65"/>
        <v>0</v>
      </c>
      <c r="BL372" s="289">
        <f t="shared" si="65"/>
        <v>0</v>
      </c>
      <c r="BM372" s="289">
        <f t="shared" si="65"/>
        <v>0</v>
      </c>
      <c r="BN372" s="289">
        <f t="shared" si="65"/>
        <v>0</v>
      </c>
      <c r="BO372" s="289">
        <f t="shared" si="65"/>
        <v>-324245</v>
      </c>
      <c r="BU372" s="289">
        <f t="shared" si="61"/>
        <v>0</v>
      </c>
      <c r="BV372" s="289">
        <f t="shared" si="61"/>
        <v>0</v>
      </c>
      <c r="BW372" s="289">
        <f t="shared" si="61"/>
        <v>0</v>
      </c>
      <c r="BX372" s="289">
        <f t="shared" si="61"/>
        <v>0</v>
      </c>
      <c r="BZ372" s="289">
        <f t="shared" si="62"/>
        <v>0</v>
      </c>
      <c r="CA372" s="289" t="e">
        <f>CA203-#REF!</f>
        <v>#REF!</v>
      </c>
    </row>
    <row r="373" spans="12:79" hidden="1" x14ac:dyDescent="0.35">
      <c r="L373" s="289">
        <f t="shared" si="66"/>
        <v>0</v>
      </c>
      <c r="M373" s="289">
        <f t="shared" si="66"/>
        <v>0</v>
      </c>
      <c r="N373" s="289">
        <f t="shared" si="66"/>
        <v>0</v>
      </c>
      <c r="O373" s="289">
        <f t="shared" si="66"/>
        <v>0</v>
      </c>
      <c r="P373" s="289">
        <f t="shared" si="66"/>
        <v>0</v>
      </c>
      <c r="Q373" s="289">
        <f t="shared" si="66"/>
        <v>0</v>
      </c>
      <c r="R373" s="289">
        <f t="shared" si="66"/>
        <v>0</v>
      </c>
      <c r="S373" s="289">
        <f t="shared" si="66"/>
        <v>0</v>
      </c>
      <c r="T373" s="289">
        <f t="shared" si="66"/>
        <v>0</v>
      </c>
      <c r="U373" s="289">
        <f t="shared" si="66"/>
        <v>0</v>
      </c>
      <c r="V373" s="289">
        <f t="shared" si="66"/>
        <v>0</v>
      </c>
      <c r="W373" s="289">
        <f t="shared" si="66"/>
        <v>0</v>
      </c>
      <c r="X373" s="289">
        <f t="shared" si="66"/>
        <v>0</v>
      </c>
      <c r="Y373" s="289">
        <f t="shared" si="66"/>
        <v>0</v>
      </c>
      <c r="Z373" s="289">
        <f t="shared" si="66"/>
        <v>0</v>
      </c>
      <c r="AA373" s="289">
        <f t="shared" si="66"/>
        <v>0</v>
      </c>
      <c r="AB373" s="289">
        <f t="shared" si="66"/>
        <v>0</v>
      </c>
      <c r="AC373" s="289">
        <f t="shared" si="66"/>
        <v>0</v>
      </c>
      <c r="AD373" s="289">
        <f t="shared" si="66"/>
        <v>0</v>
      </c>
      <c r="AE373" s="289">
        <f t="shared" si="66"/>
        <v>0</v>
      </c>
      <c r="AF373" s="289">
        <f t="shared" si="66"/>
        <v>0</v>
      </c>
      <c r="AG373" s="289">
        <f t="shared" si="66"/>
        <v>0</v>
      </c>
      <c r="AH373" s="289">
        <f t="shared" si="66"/>
        <v>0</v>
      </c>
      <c r="AI373" s="289">
        <f t="shared" si="66"/>
        <v>0</v>
      </c>
      <c r="AJ373" s="289">
        <f t="shared" si="66"/>
        <v>0</v>
      </c>
      <c r="AK373" s="289">
        <f t="shared" si="66"/>
        <v>-322917</v>
      </c>
      <c r="AL373" s="289">
        <f t="shared" si="66"/>
        <v>0</v>
      </c>
      <c r="AM373" s="289">
        <f t="shared" si="66"/>
        <v>0</v>
      </c>
      <c r="AN373" s="289">
        <f t="shared" si="66"/>
        <v>0</v>
      </c>
      <c r="AO373" s="289">
        <f t="shared" si="66"/>
        <v>0</v>
      </c>
      <c r="AP373" s="289">
        <f t="shared" si="66"/>
        <v>0</v>
      </c>
      <c r="AQ373" s="289">
        <f t="shared" si="65"/>
        <v>0</v>
      </c>
      <c r="AR373" s="289">
        <f t="shared" si="65"/>
        <v>0</v>
      </c>
      <c r="AS373" s="289">
        <f t="shared" si="65"/>
        <v>0</v>
      </c>
      <c r="AT373" s="289">
        <f t="shared" si="65"/>
        <v>0</v>
      </c>
      <c r="AU373" s="289">
        <f t="shared" si="65"/>
        <v>0</v>
      </c>
      <c r="AV373" s="289">
        <f t="shared" si="65"/>
        <v>0</v>
      </c>
      <c r="AW373" s="289">
        <f t="shared" si="65"/>
        <v>0</v>
      </c>
      <c r="AX373" s="289">
        <f t="shared" si="65"/>
        <v>0</v>
      </c>
      <c r="AY373" s="289">
        <f t="shared" si="65"/>
        <v>0</v>
      </c>
      <c r="AZ373" s="289">
        <f t="shared" si="65"/>
        <v>0</v>
      </c>
      <c r="BA373" s="289">
        <f t="shared" si="65"/>
        <v>0</v>
      </c>
      <c r="BB373" s="289">
        <f t="shared" si="65"/>
        <v>0</v>
      </c>
      <c r="BC373" s="289">
        <f t="shared" si="65"/>
        <v>0</v>
      </c>
      <c r="BD373" s="289">
        <f t="shared" si="65"/>
        <v>0</v>
      </c>
      <c r="BE373" s="289">
        <f t="shared" si="65"/>
        <v>0</v>
      </c>
      <c r="BF373" s="289">
        <f t="shared" si="65"/>
        <v>0</v>
      </c>
      <c r="BG373" s="289">
        <f t="shared" si="65"/>
        <v>0</v>
      </c>
      <c r="BH373" s="289">
        <f t="shared" si="65"/>
        <v>0</v>
      </c>
      <c r="BI373" s="289">
        <f t="shared" si="65"/>
        <v>0</v>
      </c>
      <c r="BJ373" s="289">
        <f t="shared" si="65"/>
        <v>0</v>
      </c>
      <c r="BK373" s="289">
        <f t="shared" si="65"/>
        <v>0</v>
      </c>
      <c r="BL373" s="289">
        <f t="shared" si="65"/>
        <v>0</v>
      </c>
      <c r="BM373" s="289">
        <f t="shared" si="65"/>
        <v>0</v>
      </c>
      <c r="BN373" s="289">
        <f t="shared" si="65"/>
        <v>0</v>
      </c>
      <c r="BO373" s="289">
        <f t="shared" si="65"/>
        <v>-322918</v>
      </c>
      <c r="BU373" s="289">
        <f t="shared" si="61"/>
        <v>0</v>
      </c>
      <c r="BV373" s="289">
        <f t="shared" si="61"/>
        <v>0</v>
      </c>
      <c r="BW373" s="289">
        <f t="shared" si="61"/>
        <v>0</v>
      </c>
      <c r="BX373" s="289">
        <f t="shared" si="61"/>
        <v>0</v>
      </c>
      <c r="BZ373" s="289">
        <f t="shared" si="62"/>
        <v>0</v>
      </c>
      <c r="CA373" s="289" t="e">
        <f>CA204-#REF!</f>
        <v>#REF!</v>
      </c>
    </row>
    <row r="374" spans="12:79" hidden="1" x14ac:dyDescent="0.35">
      <c r="L374" s="289">
        <f t="shared" si="66"/>
        <v>0</v>
      </c>
      <c r="M374" s="289">
        <f t="shared" si="66"/>
        <v>0</v>
      </c>
      <c r="N374" s="289">
        <f t="shared" si="66"/>
        <v>0</v>
      </c>
      <c r="O374" s="289">
        <f t="shared" si="66"/>
        <v>0</v>
      </c>
      <c r="P374" s="289">
        <f t="shared" si="66"/>
        <v>0</v>
      </c>
      <c r="Q374" s="289">
        <f t="shared" si="66"/>
        <v>0</v>
      </c>
      <c r="R374" s="289">
        <f t="shared" si="66"/>
        <v>0</v>
      </c>
      <c r="S374" s="289">
        <f t="shared" si="66"/>
        <v>0</v>
      </c>
      <c r="T374" s="289">
        <f t="shared" si="66"/>
        <v>0</v>
      </c>
      <c r="U374" s="289">
        <f t="shared" si="66"/>
        <v>0</v>
      </c>
      <c r="V374" s="289">
        <f t="shared" si="66"/>
        <v>0</v>
      </c>
      <c r="W374" s="289">
        <f t="shared" si="66"/>
        <v>0</v>
      </c>
      <c r="X374" s="289">
        <f t="shared" si="66"/>
        <v>0</v>
      </c>
      <c r="Y374" s="289">
        <f t="shared" si="66"/>
        <v>0</v>
      </c>
      <c r="Z374" s="289">
        <f t="shared" si="66"/>
        <v>0</v>
      </c>
      <c r="AA374" s="289">
        <f t="shared" si="66"/>
        <v>0</v>
      </c>
      <c r="AB374" s="289">
        <f t="shared" si="66"/>
        <v>0</v>
      </c>
      <c r="AC374" s="289">
        <f t="shared" si="66"/>
        <v>0</v>
      </c>
      <c r="AD374" s="289">
        <f t="shared" si="66"/>
        <v>0</v>
      </c>
      <c r="AE374" s="289">
        <f t="shared" si="66"/>
        <v>0</v>
      </c>
      <c r="AF374" s="289">
        <f t="shared" si="66"/>
        <v>0</v>
      </c>
      <c r="AG374" s="289">
        <f t="shared" si="66"/>
        <v>0</v>
      </c>
      <c r="AH374" s="289">
        <f t="shared" si="66"/>
        <v>0</v>
      </c>
      <c r="AI374" s="289">
        <f t="shared" si="66"/>
        <v>0</v>
      </c>
      <c r="AJ374" s="289">
        <f t="shared" si="66"/>
        <v>0</v>
      </c>
      <c r="AK374" s="289">
        <f t="shared" si="66"/>
        <v>-21269</v>
      </c>
      <c r="AL374" s="289">
        <f t="shared" si="66"/>
        <v>0</v>
      </c>
      <c r="AM374" s="289">
        <f t="shared" si="66"/>
        <v>0</v>
      </c>
      <c r="AN374" s="289">
        <f t="shared" si="66"/>
        <v>0</v>
      </c>
      <c r="AO374" s="289">
        <f t="shared" si="66"/>
        <v>0</v>
      </c>
      <c r="AP374" s="289">
        <f t="shared" si="66"/>
        <v>0</v>
      </c>
      <c r="AQ374" s="289">
        <f t="shared" si="65"/>
        <v>0</v>
      </c>
      <c r="AR374" s="289">
        <f t="shared" si="65"/>
        <v>0</v>
      </c>
      <c r="AS374" s="289">
        <f t="shared" si="65"/>
        <v>0</v>
      </c>
      <c r="AT374" s="289">
        <f t="shared" si="65"/>
        <v>0</v>
      </c>
      <c r="AU374" s="289">
        <f t="shared" si="65"/>
        <v>0</v>
      </c>
      <c r="AV374" s="289">
        <f t="shared" si="65"/>
        <v>0</v>
      </c>
      <c r="AW374" s="289">
        <f t="shared" si="65"/>
        <v>0</v>
      </c>
      <c r="AX374" s="289">
        <f t="shared" si="65"/>
        <v>0</v>
      </c>
      <c r="AY374" s="289">
        <f t="shared" si="65"/>
        <v>0</v>
      </c>
      <c r="AZ374" s="289">
        <f t="shared" si="65"/>
        <v>0</v>
      </c>
      <c r="BA374" s="289">
        <f t="shared" si="65"/>
        <v>0</v>
      </c>
      <c r="BB374" s="289">
        <f t="shared" si="65"/>
        <v>0</v>
      </c>
      <c r="BC374" s="289">
        <f t="shared" si="65"/>
        <v>0</v>
      </c>
      <c r="BD374" s="289">
        <f t="shared" si="65"/>
        <v>0</v>
      </c>
      <c r="BE374" s="289">
        <f t="shared" si="65"/>
        <v>0</v>
      </c>
      <c r="BF374" s="289">
        <f t="shared" si="65"/>
        <v>0</v>
      </c>
      <c r="BG374" s="289">
        <f t="shared" si="65"/>
        <v>0</v>
      </c>
      <c r="BH374" s="289">
        <f t="shared" si="65"/>
        <v>0</v>
      </c>
      <c r="BI374" s="289">
        <f t="shared" si="65"/>
        <v>0</v>
      </c>
      <c r="BJ374" s="289">
        <f t="shared" si="65"/>
        <v>0</v>
      </c>
      <c r="BK374" s="289">
        <f t="shared" si="65"/>
        <v>0</v>
      </c>
      <c r="BL374" s="289">
        <f t="shared" si="65"/>
        <v>0</v>
      </c>
      <c r="BM374" s="289">
        <f t="shared" si="65"/>
        <v>0</v>
      </c>
      <c r="BN374" s="289">
        <f t="shared" si="65"/>
        <v>0</v>
      </c>
      <c r="BO374" s="289">
        <f t="shared" si="65"/>
        <v>-1327</v>
      </c>
      <c r="BU374" s="289">
        <f t="shared" si="61"/>
        <v>0</v>
      </c>
      <c r="BV374" s="289">
        <f t="shared" si="61"/>
        <v>0</v>
      </c>
      <c r="BW374" s="289">
        <f t="shared" si="61"/>
        <v>0</v>
      </c>
      <c r="BX374" s="289">
        <f t="shared" si="61"/>
        <v>0</v>
      </c>
      <c r="BZ374" s="289">
        <f t="shared" si="62"/>
        <v>0</v>
      </c>
      <c r="CA374" s="289" t="e">
        <f>CA205-#REF!</f>
        <v>#REF!</v>
      </c>
    </row>
    <row r="375" spans="12:79" hidden="1" x14ac:dyDescent="0.35">
      <c r="L375" s="289">
        <f t="shared" si="66"/>
        <v>0</v>
      </c>
      <c r="M375" s="289">
        <f t="shared" si="66"/>
        <v>0</v>
      </c>
      <c r="N375" s="289">
        <f t="shared" si="66"/>
        <v>0</v>
      </c>
      <c r="O375" s="289">
        <f t="shared" si="66"/>
        <v>0</v>
      </c>
      <c r="P375" s="289">
        <f t="shared" si="66"/>
        <v>0</v>
      </c>
      <c r="Q375" s="289">
        <f t="shared" si="66"/>
        <v>0</v>
      </c>
      <c r="R375" s="289">
        <f t="shared" si="66"/>
        <v>0</v>
      </c>
      <c r="S375" s="289">
        <f t="shared" si="66"/>
        <v>0</v>
      </c>
      <c r="T375" s="289">
        <f t="shared" si="66"/>
        <v>0</v>
      </c>
      <c r="U375" s="289">
        <f t="shared" si="66"/>
        <v>0</v>
      </c>
      <c r="V375" s="289">
        <f t="shared" si="66"/>
        <v>0</v>
      </c>
      <c r="W375" s="289">
        <f t="shared" si="66"/>
        <v>0</v>
      </c>
      <c r="X375" s="289">
        <f t="shared" si="66"/>
        <v>0</v>
      </c>
      <c r="Y375" s="289">
        <f t="shared" si="66"/>
        <v>0</v>
      </c>
      <c r="Z375" s="289">
        <f t="shared" si="66"/>
        <v>0</v>
      </c>
      <c r="AA375" s="289">
        <f t="shared" si="66"/>
        <v>0</v>
      </c>
      <c r="AB375" s="289">
        <f t="shared" si="66"/>
        <v>0</v>
      </c>
      <c r="AC375" s="289">
        <f t="shared" si="66"/>
        <v>0</v>
      </c>
      <c r="AD375" s="289">
        <f t="shared" si="66"/>
        <v>0</v>
      </c>
      <c r="AE375" s="289">
        <f t="shared" si="66"/>
        <v>0</v>
      </c>
      <c r="AF375" s="289">
        <f t="shared" si="66"/>
        <v>0</v>
      </c>
      <c r="AG375" s="289">
        <f t="shared" si="66"/>
        <v>0</v>
      </c>
      <c r="AH375" s="289">
        <f t="shared" si="66"/>
        <v>0</v>
      </c>
      <c r="AI375" s="289">
        <f t="shared" si="66"/>
        <v>0</v>
      </c>
      <c r="AJ375" s="289">
        <f t="shared" si="66"/>
        <v>0</v>
      </c>
      <c r="AK375" s="289">
        <f t="shared" si="66"/>
        <v>0</v>
      </c>
      <c r="AL375" s="289">
        <f t="shared" si="66"/>
        <v>0</v>
      </c>
      <c r="AM375" s="289">
        <f t="shared" si="66"/>
        <v>0</v>
      </c>
      <c r="AN375" s="289">
        <f t="shared" si="66"/>
        <v>0</v>
      </c>
      <c r="AO375" s="289">
        <f t="shared" si="66"/>
        <v>0</v>
      </c>
      <c r="AP375" s="289">
        <f t="shared" si="66"/>
        <v>0</v>
      </c>
      <c r="AQ375" s="289">
        <f t="shared" si="65"/>
        <v>0</v>
      </c>
      <c r="AR375" s="289">
        <f t="shared" si="65"/>
        <v>0</v>
      </c>
      <c r="AS375" s="289">
        <f t="shared" si="65"/>
        <v>0</v>
      </c>
      <c r="AT375" s="289">
        <f t="shared" si="65"/>
        <v>0</v>
      </c>
      <c r="AU375" s="289">
        <f t="shared" si="65"/>
        <v>0</v>
      </c>
      <c r="AV375" s="289">
        <f t="shared" si="65"/>
        <v>0</v>
      </c>
      <c r="AW375" s="289">
        <f t="shared" si="65"/>
        <v>0</v>
      </c>
      <c r="AX375" s="289">
        <f t="shared" si="65"/>
        <v>0</v>
      </c>
      <c r="AY375" s="289">
        <f t="shared" si="65"/>
        <v>0</v>
      </c>
      <c r="AZ375" s="289">
        <f t="shared" si="65"/>
        <v>0</v>
      </c>
      <c r="BA375" s="289">
        <f t="shared" si="65"/>
        <v>0</v>
      </c>
      <c r="BB375" s="289">
        <f t="shared" si="65"/>
        <v>0</v>
      </c>
      <c r="BC375" s="289">
        <f t="shared" si="65"/>
        <v>0</v>
      </c>
      <c r="BD375" s="289">
        <f t="shared" si="65"/>
        <v>0</v>
      </c>
      <c r="BE375" s="289">
        <f t="shared" si="65"/>
        <v>0</v>
      </c>
      <c r="BF375" s="289">
        <f t="shared" si="65"/>
        <v>0</v>
      </c>
      <c r="BG375" s="289">
        <f t="shared" si="65"/>
        <v>0</v>
      </c>
      <c r="BH375" s="289">
        <f t="shared" si="65"/>
        <v>0</v>
      </c>
      <c r="BI375" s="289">
        <f t="shared" si="65"/>
        <v>0</v>
      </c>
      <c r="BJ375" s="289">
        <f t="shared" si="65"/>
        <v>0</v>
      </c>
      <c r="BK375" s="289">
        <f t="shared" si="65"/>
        <v>0</v>
      </c>
      <c r="BL375" s="289">
        <f t="shared" si="65"/>
        <v>0</v>
      </c>
      <c r="BM375" s="289">
        <f t="shared" si="65"/>
        <v>0</v>
      </c>
      <c r="BN375" s="289">
        <f t="shared" si="65"/>
        <v>0</v>
      </c>
      <c r="BO375" s="289">
        <f t="shared" si="65"/>
        <v>0</v>
      </c>
      <c r="BU375" s="289">
        <f t="shared" ref="BU375:BX390" si="67">BU206-EM206</f>
        <v>0</v>
      </c>
      <c r="BV375" s="289">
        <f t="shared" si="67"/>
        <v>0</v>
      </c>
      <c r="BW375" s="289">
        <f t="shared" si="67"/>
        <v>0</v>
      </c>
      <c r="BX375" s="289">
        <f t="shared" si="67"/>
        <v>0</v>
      </c>
      <c r="BZ375" s="289">
        <f t="shared" si="62"/>
        <v>0</v>
      </c>
      <c r="CA375" s="289" t="e">
        <f>CA206-#REF!</f>
        <v>#REF!</v>
      </c>
    </row>
    <row r="376" spans="12:79" hidden="1" x14ac:dyDescent="0.35">
      <c r="L376" s="289">
        <f t="shared" si="66"/>
        <v>0</v>
      </c>
      <c r="M376" s="289">
        <f t="shared" si="66"/>
        <v>0</v>
      </c>
      <c r="N376" s="289">
        <f t="shared" si="66"/>
        <v>0</v>
      </c>
      <c r="O376" s="289">
        <f t="shared" si="66"/>
        <v>0</v>
      </c>
      <c r="P376" s="289">
        <f t="shared" si="66"/>
        <v>0</v>
      </c>
      <c r="Q376" s="289">
        <f t="shared" si="66"/>
        <v>0</v>
      </c>
      <c r="R376" s="289">
        <f t="shared" si="66"/>
        <v>0</v>
      </c>
      <c r="S376" s="289">
        <f t="shared" si="66"/>
        <v>0</v>
      </c>
      <c r="T376" s="289">
        <f t="shared" si="66"/>
        <v>0</v>
      </c>
      <c r="U376" s="289">
        <f t="shared" si="66"/>
        <v>0</v>
      </c>
      <c r="V376" s="289">
        <f t="shared" si="66"/>
        <v>0</v>
      </c>
      <c r="W376" s="289">
        <f t="shared" si="66"/>
        <v>0</v>
      </c>
      <c r="X376" s="289">
        <f t="shared" si="66"/>
        <v>0</v>
      </c>
      <c r="Y376" s="289">
        <f t="shared" si="66"/>
        <v>0</v>
      </c>
      <c r="Z376" s="289">
        <f t="shared" si="66"/>
        <v>0</v>
      </c>
      <c r="AA376" s="289">
        <f t="shared" si="66"/>
        <v>0</v>
      </c>
      <c r="AB376" s="289">
        <f t="shared" si="66"/>
        <v>0</v>
      </c>
      <c r="AC376" s="289">
        <f t="shared" si="66"/>
        <v>0</v>
      </c>
      <c r="AD376" s="289">
        <f t="shared" si="66"/>
        <v>0</v>
      </c>
      <c r="AE376" s="289">
        <f t="shared" si="66"/>
        <v>0</v>
      </c>
      <c r="AF376" s="289">
        <f t="shared" si="66"/>
        <v>0</v>
      </c>
      <c r="AG376" s="289">
        <f t="shared" si="66"/>
        <v>0</v>
      </c>
      <c r="AH376" s="289">
        <f t="shared" si="66"/>
        <v>0</v>
      </c>
      <c r="AI376" s="289">
        <f t="shared" si="66"/>
        <v>0</v>
      </c>
      <c r="AJ376" s="289">
        <f t="shared" si="66"/>
        <v>0</v>
      </c>
      <c r="AK376" s="289">
        <f t="shared" si="66"/>
        <v>0</v>
      </c>
      <c r="AL376" s="289">
        <f t="shared" si="66"/>
        <v>0</v>
      </c>
      <c r="AM376" s="289">
        <f t="shared" si="66"/>
        <v>0</v>
      </c>
      <c r="AN376" s="289">
        <f t="shared" si="66"/>
        <v>0</v>
      </c>
      <c r="AO376" s="289">
        <f t="shared" si="66"/>
        <v>0</v>
      </c>
      <c r="AP376" s="289">
        <f t="shared" si="66"/>
        <v>0</v>
      </c>
      <c r="AQ376" s="289">
        <f t="shared" si="65"/>
        <v>0</v>
      </c>
      <c r="AR376" s="289">
        <f t="shared" si="65"/>
        <v>0</v>
      </c>
      <c r="AS376" s="289">
        <f t="shared" si="65"/>
        <v>0</v>
      </c>
      <c r="AT376" s="289">
        <f t="shared" si="65"/>
        <v>0</v>
      </c>
      <c r="AU376" s="289">
        <f t="shared" si="65"/>
        <v>0</v>
      </c>
      <c r="AV376" s="289">
        <f t="shared" si="65"/>
        <v>0</v>
      </c>
      <c r="AW376" s="289">
        <f t="shared" si="65"/>
        <v>0</v>
      </c>
      <c r="AX376" s="289">
        <f t="shared" si="65"/>
        <v>0</v>
      </c>
      <c r="AY376" s="289">
        <f t="shared" si="65"/>
        <v>0</v>
      </c>
      <c r="AZ376" s="289">
        <f t="shared" si="65"/>
        <v>-166939</v>
      </c>
      <c r="BA376" s="289">
        <f t="shared" si="65"/>
        <v>0</v>
      </c>
      <c r="BB376" s="289">
        <f t="shared" si="65"/>
        <v>0</v>
      </c>
      <c r="BC376" s="289">
        <f t="shared" si="65"/>
        <v>0</v>
      </c>
      <c r="BD376" s="289">
        <f t="shared" si="65"/>
        <v>0</v>
      </c>
      <c r="BE376" s="289">
        <f t="shared" si="65"/>
        <v>0</v>
      </c>
      <c r="BF376" s="289">
        <f t="shared" si="65"/>
        <v>0</v>
      </c>
      <c r="BG376" s="289">
        <f t="shared" si="65"/>
        <v>0</v>
      </c>
      <c r="BH376" s="289">
        <f t="shared" si="65"/>
        <v>0</v>
      </c>
      <c r="BI376" s="289">
        <f t="shared" si="65"/>
        <v>0</v>
      </c>
      <c r="BJ376" s="289">
        <f t="shared" si="65"/>
        <v>0</v>
      </c>
      <c r="BK376" s="289">
        <f t="shared" si="65"/>
        <v>0</v>
      </c>
      <c r="BL376" s="289">
        <f t="shared" si="65"/>
        <v>0</v>
      </c>
      <c r="BM376" s="289">
        <f t="shared" si="65"/>
        <v>0</v>
      </c>
      <c r="BN376" s="289">
        <f t="shared" si="65"/>
        <v>0</v>
      </c>
      <c r="BO376" s="289">
        <f t="shared" si="65"/>
        <v>0</v>
      </c>
      <c r="BU376" s="289">
        <f t="shared" si="67"/>
        <v>0</v>
      </c>
      <c r="BV376" s="289">
        <f t="shared" si="67"/>
        <v>0</v>
      </c>
      <c r="BW376" s="289">
        <f t="shared" si="67"/>
        <v>0</v>
      </c>
      <c r="BX376" s="289">
        <f t="shared" si="67"/>
        <v>0</v>
      </c>
      <c r="BZ376" s="289">
        <f t="shared" si="62"/>
        <v>0</v>
      </c>
      <c r="CA376" s="289" t="e">
        <f>CA207-#REF!</f>
        <v>#REF!</v>
      </c>
    </row>
    <row r="377" spans="12:79" hidden="1" x14ac:dyDescent="0.35">
      <c r="L377" s="289">
        <f t="shared" si="66"/>
        <v>0</v>
      </c>
      <c r="M377" s="289">
        <f t="shared" si="66"/>
        <v>0</v>
      </c>
      <c r="N377" s="289">
        <f t="shared" si="66"/>
        <v>0</v>
      </c>
      <c r="O377" s="289">
        <f t="shared" si="66"/>
        <v>0</v>
      </c>
      <c r="P377" s="289">
        <f t="shared" si="66"/>
        <v>0</v>
      </c>
      <c r="Q377" s="289">
        <f t="shared" si="66"/>
        <v>0</v>
      </c>
      <c r="R377" s="289">
        <f t="shared" si="66"/>
        <v>0</v>
      </c>
      <c r="S377" s="289">
        <f t="shared" si="66"/>
        <v>0</v>
      </c>
      <c r="T377" s="289">
        <f t="shared" si="66"/>
        <v>0</v>
      </c>
      <c r="U377" s="289">
        <f t="shared" si="66"/>
        <v>0</v>
      </c>
      <c r="V377" s="289">
        <f t="shared" si="66"/>
        <v>0</v>
      </c>
      <c r="W377" s="289">
        <f t="shared" si="66"/>
        <v>0</v>
      </c>
      <c r="X377" s="289">
        <f t="shared" si="66"/>
        <v>0</v>
      </c>
      <c r="Y377" s="289">
        <f t="shared" si="66"/>
        <v>0</v>
      </c>
      <c r="Z377" s="289">
        <f t="shared" si="66"/>
        <v>0</v>
      </c>
      <c r="AA377" s="289">
        <f t="shared" si="66"/>
        <v>0</v>
      </c>
      <c r="AB377" s="289">
        <f t="shared" si="66"/>
        <v>0</v>
      </c>
      <c r="AC377" s="289">
        <f t="shared" si="66"/>
        <v>0</v>
      </c>
      <c r="AD377" s="289">
        <f t="shared" si="66"/>
        <v>0</v>
      </c>
      <c r="AE377" s="289">
        <f t="shared" si="66"/>
        <v>0</v>
      </c>
      <c r="AF377" s="289">
        <f t="shared" si="66"/>
        <v>0</v>
      </c>
      <c r="AG377" s="289">
        <f t="shared" si="66"/>
        <v>0</v>
      </c>
      <c r="AH377" s="289">
        <f t="shared" si="66"/>
        <v>0</v>
      </c>
      <c r="AI377" s="289">
        <f t="shared" si="66"/>
        <v>0</v>
      </c>
      <c r="AJ377" s="289">
        <f t="shared" si="66"/>
        <v>0</v>
      </c>
      <c r="AK377" s="289">
        <f t="shared" si="66"/>
        <v>0</v>
      </c>
      <c r="AL377" s="289">
        <f t="shared" si="66"/>
        <v>0</v>
      </c>
      <c r="AM377" s="289">
        <f t="shared" si="66"/>
        <v>0</v>
      </c>
      <c r="AN377" s="289">
        <f t="shared" si="66"/>
        <v>0</v>
      </c>
      <c r="AO377" s="289">
        <f t="shared" si="66"/>
        <v>0</v>
      </c>
      <c r="AP377" s="289">
        <f t="shared" si="66"/>
        <v>0</v>
      </c>
      <c r="AQ377" s="289">
        <f t="shared" si="65"/>
        <v>0</v>
      </c>
      <c r="AR377" s="289">
        <f t="shared" si="65"/>
        <v>0</v>
      </c>
      <c r="AS377" s="289">
        <f t="shared" si="65"/>
        <v>0</v>
      </c>
      <c r="AT377" s="289">
        <f t="shared" si="65"/>
        <v>0</v>
      </c>
      <c r="AU377" s="289">
        <f t="shared" si="65"/>
        <v>0</v>
      </c>
      <c r="AV377" s="289">
        <f t="shared" si="65"/>
        <v>0</v>
      </c>
      <c r="AW377" s="289">
        <f t="shared" si="65"/>
        <v>0</v>
      </c>
      <c r="AX377" s="289">
        <f t="shared" si="65"/>
        <v>0</v>
      </c>
      <c r="AY377" s="289">
        <f t="shared" si="65"/>
        <v>0</v>
      </c>
      <c r="AZ377" s="289">
        <f t="shared" si="65"/>
        <v>-166939</v>
      </c>
      <c r="BA377" s="289">
        <f t="shared" si="65"/>
        <v>0</v>
      </c>
      <c r="BB377" s="289">
        <f t="shared" si="65"/>
        <v>0</v>
      </c>
      <c r="BC377" s="289">
        <f t="shared" si="65"/>
        <v>0</v>
      </c>
      <c r="BD377" s="289">
        <f t="shared" si="65"/>
        <v>0</v>
      </c>
      <c r="BE377" s="289">
        <f t="shared" si="65"/>
        <v>0</v>
      </c>
      <c r="BF377" s="289">
        <f t="shared" si="65"/>
        <v>0</v>
      </c>
      <c r="BG377" s="289">
        <f t="shared" si="65"/>
        <v>0</v>
      </c>
      <c r="BH377" s="289">
        <f t="shared" si="65"/>
        <v>0</v>
      </c>
      <c r="BI377" s="289">
        <f t="shared" si="65"/>
        <v>0</v>
      </c>
      <c r="BJ377" s="289">
        <f t="shared" si="65"/>
        <v>0</v>
      </c>
      <c r="BK377" s="289">
        <f t="shared" si="65"/>
        <v>0</v>
      </c>
      <c r="BL377" s="289">
        <f t="shared" si="65"/>
        <v>0</v>
      </c>
      <c r="BM377" s="289">
        <f t="shared" si="65"/>
        <v>0</v>
      </c>
      <c r="BN377" s="289">
        <f t="shared" si="65"/>
        <v>0</v>
      </c>
      <c r="BO377" s="289">
        <f t="shared" si="65"/>
        <v>0</v>
      </c>
      <c r="BU377" s="289">
        <f t="shared" si="67"/>
        <v>0</v>
      </c>
      <c r="BV377" s="289">
        <f t="shared" si="67"/>
        <v>0</v>
      </c>
      <c r="BW377" s="289">
        <f t="shared" si="67"/>
        <v>0</v>
      </c>
      <c r="BX377" s="289">
        <f t="shared" si="67"/>
        <v>0</v>
      </c>
      <c r="BZ377" s="289">
        <f t="shared" si="62"/>
        <v>0</v>
      </c>
      <c r="CA377" s="289" t="e">
        <f>CA208-#REF!</f>
        <v>#REF!</v>
      </c>
    </row>
    <row r="378" spans="12:79" hidden="1" x14ac:dyDescent="0.35">
      <c r="L378" s="289">
        <f t="shared" si="66"/>
        <v>0</v>
      </c>
      <c r="M378" s="289">
        <f t="shared" si="66"/>
        <v>0</v>
      </c>
      <c r="N378" s="289">
        <f t="shared" si="66"/>
        <v>0</v>
      </c>
      <c r="O378" s="289">
        <f t="shared" si="66"/>
        <v>0</v>
      </c>
      <c r="P378" s="289">
        <f t="shared" si="66"/>
        <v>0</v>
      </c>
      <c r="Q378" s="289">
        <f t="shared" si="66"/>
        <v>0</v>
      </c>
      <c r="R378" s="289">
        <f t="shared" si="66"/>
        <v>0</v>
      </c>
      <c r="S378" s="289">
        <f t="shared" si="66"/>
        <v>0</v>
      </c>
      <c r="T378" s="289">
        <f t="shared" si="66"/>
        <v>0</v>
      </c>
      <c r="U378" s="289">
        <f t="shared" si="66"/>
        <v>0</v>
      </c>
      <c r="V378" s="289">
        <f t="shared" si="66"/>
        <v>0</v>
      </c>
      <c r="W378" s="289">
        <f t="shared" si="66"/>
        <v>0</v>
      </c>
      <c r="X378" s="289">
        <f t="shared" si="66"/>
        <v>0</v>
      </c>
      <c r="Y378" s="289">
        <f t="shared" si="66"/>
        <v>0</v>
      </c>
      <c r="Z378" s="289">
        <f t="shared" si="66"/>
        <v>0</v>
      </c>
      <c r="AA378" s="289">
        <f t="shared" si="66"/>
        <v>0</v>
      </c>
      <c r="AB378" s="289">
        <f t="shared" si="66"/>
        <v>0</v>
      </c>
      <c r="AC378" s="289">
        <f t="shared" si="66"/>
        <v>0</v>
      </c>
      <c r="AD378" s="289">
        <f t="shared" si="66"/>
        <v>0</v>
      </c>
      <c r="AE378" s="289">
        <f t="shared" si="66"/>
        <v>0</v>
      </c>
      <c r="AF378" s="289">
        <f t="shared" si="66"/>
        <v>0</v>
      </c>
      <c r="AG378" s="289">
        <f t="shared" si="66"/>
        <v>0</v>
      </c>
      <c r="AH378" s="289">
        <f t="shared" si="66"/>
        <v>0</v>
      </c>
      <c r="AI378" s="289">
        <f t="shared" si="66"/>
        <v>0</v>
      </c>
      <c r="AJ378" s="289">
        <f t="shared" si="66"/>
        <v>0</v>
      </c>
      <c r="AK378" s="289">
        <f t="shared" si="66"/>
        <v>0</v>
      </c>
      <c r="AL378" s="289">
        <f t="shared" si="66"/>
        <v>0</v>
      </c>
      <c r="AM378" s="289">
        <f t="shared" si="66"/>
        <v>0</v>
      </c>
      <c r="AN378" s="289">
        <f t="shared" si="66"/>
        <v>0</v>
      </c>
      <c r="AO378" s="289">
        <f t="shared" si="66"/>
        <v>0</v>
      </c>
      <c r="AP378" s="289">
        <f t="shared" si="66"/>
        <v>0</v>
      </c>
      <c r="AQ378" s="289">
        <f t="shared" si="65"/>
        <v>0</v>
      </c>
      <c r="AR378" s="289">
        <f t="shared" si="65"/>
        <v>0</v>
      </c>
      <c r="AS378" s="289">
        <f t="shared" si="65"/>
        <v>0</v>
      </c>
      <c r="AT378" s="289">
        <f t="shared" si="65"/>
        <v>0</v>
      </c>
      <c r="AU378" s="289">
        <f t="shared" si="65"/>
        <v>0</v>
      </c>
      <c r="AV378" s="289">
        <f t="shared" si="65"/>
        <v>0</v>
      </c>
      <c r="AW378" s="289">
        <f t="shared" si="65"/>
        <v>0</v>
      </c>
      <c r="AX378" s="289">
        <f t="shared" si="65"/>
        <v>0</v>
      </c>
      <c r="AY378" s="289">
        <f t="shared" si="65"/>
        <v>0</v>
      </c>
      <c r="AZ378" s="289">
        <f t="shared" si="65"/>
        <v>0</v>
      </c>
      <c r="BA378" s="289">
        <f t="shared" si="65"/>
        <v>0</v>
      </c>
      <c r="BB378" s="289">
        <f t="shared" si="65"/>
        <v>0</v>
      </c>
      <c r="BC378" s="289">
        <f t="shared" si="65"/>
        <v>0</v>
      </c>
      <c r="BD378" s="289">
        <f t="shared" si="65"/>
        <v>0</v>
      </c>
      <c r="BE378" s="289">
        <f t="shared" si="65"/>
        <v>0</v>
      </c>
      <c r="BF378" s="289">
        <f t="shared" si="65"/>
        <v>0</v>
      </c>
      <c r="BG378" s="289">
        <f t="shared" si="65"/>
        <v>0</v>
      </c>
      <c r="BH378" s="289">
        <f t="shared" si="65"/>
        <v>0</v>
      </c>
      <c r="BI378" s="289">
        <f t="shared" si="65"/>
        <v>0</v>
      </c>
      <c r="BJ378" s="289">
        <f t="shared" si="65"/>
        <v>0</v>
      </c>
      <c r="BK378" s="289">
        <f t="shared" si="65"/>
        <v>0</v>
      </c>
      <c r="BL378" s="289">
        <f t="shared" si="65"/>
        <v>0</v>
      </c>
      <c r="BM378" s="289">
        <f t="shared" si="65"/>
        <v>0</v>
      </c>
      <c r="BN378" s="289">
        <f t="shared" si="65"/>
        <v>0</v>
      </c>
      <c r="BO378" s="289">
        <f t="shared" si="65"/>
        <v>0</v>
      </c>
      <c r="BU378" s="289">
        <f t="shared" si="67"/>
        <v>0</v>
      </c>
      <c r="BV378" s="289">
        <f t="shared" si="67"/>
        <v>0</v>
      </c>
      <c r="BW378" s="289">
        <f t="shared" si="67"/>
        <v>0</v>
      </c>
      <c r="BX378" s="289">
        <f t="shared" si="67"/>
        <v>0</v>
      </c>
      <c r="BZ378" s="289">
        <f t="shared" si="62"/>
        <v>0</v>
      </c>
      <c r="CA378" s="289" t="e">
        <f>CA209-#REF!</f>
        <v>#REF!</v>
      </c>
    </row>
    <row r="379" spans="12:79" hidden="1" x14ac:dyDescent="0.35">
      <c r="L379" s="289">
        <f t="shared" si="66"/>
        <v>0</v>
      </c>
      <c r="M379" s="289">
        <f t="shared" si="66"/>
        <v>0</v>
      </c>
      <c r="N379" s="289">
        <f t="shared" si="66"/>
        <v>0</v>
      </c>
      <c r="O379" s="289">
        <f t="shared" si="66"/>
        <v>0</v>
      </c>
      <c r="P379" s="289">
        <f t="shared" si="66"/>
        <v>0</v>
      </c>
      <c r="Q379" s="289">
        <f t="shared" si="66"/>
        <v>0</v>
      </c>
      <c r="R379" s="289">
        <f t="shared" si="66"/>
        <v>0</v>
      </c>
      <c r="S379" s="289">
        <f t="shared" si="66"/>
        <v>0</v>
      </c>
      <c r="T379" s="289">
        <f t="shared" si="66"/>
        <v>0</v>
      </c>
      <c r="U379" s="289">
        <f t="shared" si="66"/>
        <v>0</v>
      </c>
      <c r="V379" s="289">
        <f t="shared" si="66"/>
        <v>0</v>
      </c>
      <c r="W379" s="289">
        <f t="shared" si="66"/>
        <v>0</v>
      </c>
      <c r="X379" s="289">
        <f t="shared" si="66"/>
        <v>0</v>
      </c>
      <c r="Y379" s="289">
        <f t="shared" si="66"/>
        <v>0</v>
      </c>
      <c r="Z379" s="289">
        <f t="shared" si="66"/>
        <v>0</v>
      </c>
      <c r="AA379" s="289">
        <f t="shared" si="66"/>
        <v>0</v>
      </c>
      <c r="AB379" s="289">
        <f t="shared" si="66"/>
        <v>0</v>
      </c>
      <c r="AC379" s="289">
        <f t="shared" si="66"/>
        <v>0</v>
      </c>
      <c r="AD379" s="289">
        <f t="shared" si="66"/>
        <v>0</v>
      </c>
      <c r="AE379" s="289">
        <f t="shared" si="66"/>
        <v>0</v>
      </c>
      <c r="AF379" s="289">
        <f t="shared" si="66"/>
        <v>0</v>
      </c>
      <c r="AG379" s="289">
        <f t="shared" si="66"/>
        <v>0</v>
      </c>
      <c r="AH379" s="289">
        <f t="shared" si="66"/>
        <v>0</v>
      </c>
      <c r="AI379" s="289">
        <f t="shared" si="66"/>
        <v>0</v>
      </c>
      <c r="AJ379" s="289">
        <f t="shared" si="66"/>
        <v>0</v>
      </c>
      <c r="AK379" s="289">
        <f t="shared" si="66"/>
        <v>0</v>
      </c>
      <c r="AL379" s="289">
        <f t="shared" si="66"/>
        <v>0</v>
      </c>
      <c r="AM379" s="289">
        <f t="shared" si="66"/>
        <v>0</v>
      </c>
      <c r="AN379" s="289">
        <f t="shared" si="66"/>
        <v>0</v>
      </c>
      <c r="AO379" s="289">
        <f t="shared" si="66"/>
        <v>0</v>
      </c>
      <c r="AP379" s="289">
        <f t="shared" si="66"/>
        <v>0</v>
      </c>
      <c r="AQ379" s="289">
        <f t="shared" si="65"/>
        <v>0</v>
      </c>
      <c r="AR379" s="289">
        <f t="shared" si="65"/>
        <v>0</v>
      </c>
      <c r="AS379" s="289">
        <f t="shared" si="65"/>
        <v>0</v>
      </c>
      <c r="AT379" s="289">
        <f t="shared" si="65"/>
        <v>0</v>
      </c>
      <c r="AU379" s="289">
        <f t="shared" si="65"/>
        <v>0</v>
      </c>
      <c r="AV379" s="289">
        <f t="shared" si="65"/>
        <v>0</v>
      </c>
      <c r="AW379" s="289">
        <f t="shared" si="65"/>
        <v>0</v>
      </c>
      <c r="AX379" s="289">
        <f t="shared" si="65"/>
        <v>0</v>
      </c>
      <c r="AY379" s="289">
        <f t="shared" si="65"/>
        <v>0</v>
      </c>
      <c r="AZ379" s="289">
        <f t="shared" si="65"/>
        <v>0</v>
      </c>
      <c r="BA379" s="289">
        <f t="shared" si="65"/>
        <v>0</v>
      </c>
      <c r="BB379" s="289">
        <f t="shared" si="65"/>
        <v>0</v>
      </c>
      <c r="BC379" s="289">
        <f t="shared" si="65"/>
        <v>0</v>
      </c>
      <c r="BD379" s="289">
        <f t="shared" si="65"/>
        <v>0</v>
      </c>
      <c r="BE379" s="289">
        <f t="shared" si="65"/>
        <v>0</v>
      </c>
      <c r="BF379" s="289">
        <f t="shared" si="65"/>
        <v>0</v>
      </c>
      <c r="BG379" s="289">
        <f t="shared" si="65"/>
        <v>0</v>
      </c>
      <c r="BH379" s="289">
        <f t="shared" si="65"/>
        <v>0</v>
      </c>
      <c r="BI379" s="289">
        <f t="shared" si="65"/>
        <v>0</v>
      </c>
      <c r="BJ379" s="289">
        <f t="shared" si="65"/>
        <v>0</v>
      </c>
      <c r="BK379" s="289">
        <f t="shared" si="65"/>
        <v>0</v>
      </c>
      <c r="BL379" s="289">
        <f t="shared" si="65"/>
        <v>0</v>
      </c>
      <c r="BM379" s="289">
        <f t="shared" si="65"/>
        <v>0</v>
      </c>
      <c r="BN379" s="289">
        <f t="shared" si="65"/>
        <v>0</v>
      </c>
      <c r="BO379" s="289">
        <f t="shared" si="65"/>
        <v>0</v>
      </c>
      <c r="BU379" s="289">
        <f t="shared" si="67"/>
        <v>0</v>
      </c>
      <c r="BV379" s="289">
        <f t="shared" si="67"/>
        <v>0</v>
      </c>
      <c r="BW379" s="289">
        <f t="shared" si="67"/>
        <v>0</v>
      </c>
      <c r="BX379" s="289">
        <f t="shared" si="67"/>
        <v>0</v>
      </c>
      <c r="BZ379" s="289">
        <f t="shared" si="62"/>
        <v>0</v>
      </c>
      <c r="CA379" s="289" t="e">
        <f>CA210-#REF!</f>
        <v>#REF!</v>
      </c>
    </row>
    <row r="380" spans="12:79" hidden="1" x14ac:dyDescent="0.35">
      <c r="L380" s="289">
        <f t="shared" si="66"/>
        <v>0</v>
      </c>
      <c r="M380" s="289">
        <f t="shared" si="66"/>
        <v>0</v>
      </c>
      <c r="N380" s="289">
        <f t="shared" si="66"/>
        <v>0</v>
      </c>
      <c r="O380" s="289">
        <f t="shared" si="66"/>
        <v>0</v>
      </c>
      <c r="P380" s="289">
        <f t="shared" si="66"/>
        <v>0</v>
      </c>
      <c r="Q380" s="289">
        <f t="shared" si="66"/>
        <v>0</v>
      </c>
      <c r="R380" s="289">
        <f t="shared" si="66"/>
        <v>0</v>
      </c>
      <c r="S380" s="289">
        <f t="shared" ref="S380:AP390" si="68">S203-CK203</f>
        <v>0</v>
      </c>
      <c r="T380" s="289">
        <f t="shared" si="68"/>
        <v>0</v>
      </c>
      <c r="U380" s="289">
        <f t="shared" si="68"/>
        <v>0</v>
      </c>
      <c r="V380" s="289">
        <f t="shared" si="68"/>
        <v>0</v>
      </c>
      <c r="W380" s="289">
        <f t="shared" si="68"/>
        <v>0</v>
      </c>
      <c r="X380" s="289">
        <f t="shared" si="68"/>
        <v>0</v>
      </c>
      <c r="Y380" s="289">
        <f t="shared" si="68"/>
        <v>0</v>
      </c>
      <c r="Z380" s="289">
        <f t="shared" si="68"/>
        <v>0</v>
      </c>
      <c r="AA380" s="289">
        <f t="shared" si="68"/>
        <v>0</v>
      </c>
      <c r="AB380" s="289">
        <f t="shared" si="68"/>
        <v>0</v>
      </c>
      <c r="AC380" s="289">
        <f t="shared" si="68"/>
        <v>0</v>
      </c>
      <c r="AD380" s="289">
        <f t="shared" si="68"/>
        <v>0</v>
      </c>
      <c r="AE380" s="289">
        <f t="shared" si="68"/>
        <v>0</v>
      </c>
      <c r="AF380" s="289">
        <f t="shared" si="68"/>
        <v>0</v>
      </c>
      <c r="AG380" s="289">
        <f t="shared" si="68"/>
        <v>0</v>
      </c>
      <c r="AH380" s="289">
        <f t="shared" si="68"/>
        <v>0</v>
      </c>
      <c r="AI380" s="289">
        <f t="shared" si="68"/>
        <v>0</v>
      </c>
      <c r="AJ380" s="289">
        <f t="shared" si="68"/>
        <v>0</v>
      </c>
      <c r="AK380" s="289">
        <f t="shared" si="68"/>
        <v>0</v>
      </c>
      <c r="AL380" s="289">
        <f t="shared" si="68"/>
        <v>0</v>
      </c>
      <c r="AM380" s="289">
        <f t="shared" si="68"/>
        <v>0</v>
      </c>
      <c r="AN380" s="289">
        <f t="shared" si="68"/>
        <v>0</v>
      </c>
      <c r="AO380" s="289">
        <f t="shared" si="68"/>
        <v>0</v>
      </c>
      <c r="AP380" s="289">
        <f t="shared" si="68"/>
        <v>0</v>
      </c>
      <c r="AQ380" s="289">
        <f t="shared" si="65"/>
        <v>0</v>
      </c>
      <c r="AR380" s="289">
        <f t="shared" si="65"/>
        <v>0</v>
      </c>
      <c r="AS380" s="289">
        <f t="shared" si="65"/>
        <v>0</v>
      </c>
      <c r="AT380" s="289">
        <f t="shared" si="65"/>
        <v>0</v>
      </c>
      <c r="AU380" s="289">
        <f t="shared" si="65"/>
        <v>0</v>
      </c>
      <c r="AV380" s="289">
        <f t="shared" si="65"/>
        <v>0</v>
      </c>
      <c r="AW380" s="289">
        <f t="shared" si="65"/>
        <v>0</v>
      </c>
      <c r="AX380" s="289">
        <f t="shared" si="65"/>
        <v>0</v>
      </c>
      <c r="AY380" s="289">
        <f t="shared" si="65"/>
        <v>0</v>
      </c>
      <c r="AZ380" s="289">
        <f t="shared" si="65"/>
        <v>0</v>
      </c>
      <c r="BA380" s="289">
        <f t="shared" si="65"/>
        <v>0</v>
      </c>
      <c r="BB380" s="289">
        <f t="shared" si="65"/>
        <v>0</v>
      </c>
      <c r="BC380" s="289">
        <f t="shared" si="65"/>
        <v>0</v>
      </c>
      <c r="BD380" s="289">
        <f t="shared" si="65"/>
        <v>0</v>
      </c>
      <c r="BE380" s="289">
        <f t="shared" si="65"/>
        <v>0</v>
      </c>
      <c r="BF380" s="289">
        <f t="shared" si="65"/>
        <v>0</v>
      </c>
      <c r="BG380" s="289">
        <f t="shared" si="65"/>
        <v>0</v>
      </c>
      <c r="BH380" s="289">
        <f t="shared" si="65"/>
        <v>0</v>
      </c>
      <c r="BI380" s="289">
        <f t="shared" si="65"/>
        <v>0</v>
      </c>
      <c r="BJ380" s="289">
        <f t="shared" si="65"/>
        <v>0</v>
      </c>
      <c r="BK380" s="289">
        <f t="shared" si="65"/>
        <v>0</v>
      </c>
      <c r="BL380" s="289">
        <f t="shared" si="65"/>
        <v>0</v>
      </c>
      <c r="BM380" s="289">
        <f t="shared" si="65"/>
        <v>0</v>
      </c>
      <c r="BN380" s="289">
        <f t="shared" si="65"/>
        <v>0</v>
      </c>
      <c r="BO380" s="289">
        <f t="shared" si="65"/>
        <v>-324239</v>
      </c>
      <c r="BU380" s="289">
        <f t="shared" si="67"/>
        <v>0</v>
      </c>
      <c r="BV380" s="289">
        <f t="shared" si="67"/>
        <v>0</v>
      </c>
      <c r="BW380" s="289">
        <f t="shared" si="67"/>
        <v>0</v>
      </c>
      <c r="BX380" s="289">
        <f t="shared" si="67"/>
        <v>0</v>
      </c>
      <c r="BZ380" s="289">
        <f t="shared" si="62"/>
        <v>0</v>
      </c>
      <c r="CA380" s="289" t="e">
        <f>CA211-#REF!</f>
        <v>#REF!</v>
      </c>
    </row>
    <row r="381" spans="12:79" hidden="1" x14ac:dyDescent="0.35">
      <c r="L381" s="289">
        <f t="shared" ref="L381:AA396" si="69">L204-CD204</f>
        <v>0</v>
      </c>
      <c r="M381" s="289">
        <f t="shared" si="69"/>
        <v>0</v>
      </c>
      <c r="N381" s="289">
        <f t="shared" si="69"/>
        <v>0</v>
      </c>
      <c r="O381" s="289">
        <f t="shared" si="69"/>
        <v>0</v>
      </c>
      <c r="P381" s="289">
        <f t="shared" si="69"/>
        <v>0</v>
      </c>
      <c r="Q381" s="289">
        <f t="shared" si="69"/>
        <v>0</v>
      </c>
      <c r="R381" s="289">
        <f t="shared" si="69"/>
        <v>0</v>
      </c>
      <c r="S381" s="289">
        <f t="shared" si="68"/>
        <v>0</v>
      </c>
      <c r="T381" s="289">
        <f t="shared" si="68"/>
        <v>0</v>
      </c>
      <c r="U381" s="289">
        <f t="shared" si="68"/>
        <v>0</v>
      </c>
      <c r="V381" s="289">
        <f t="shared" si="68"/>
        <v>0</v>
      </c>
      <c r="W381" s="289">
        <f t="shared" si="68"/>
        <v>0</v>
      </c>
      <c r="X381" s="289">
        <f t="shared" si="68"/>
        <v>0</v>
      </c>
      <c r="Y381" s="289">
        <f t="shared" si="68"/>
        <v>0</v>
      </c>
      <c r="Z381" s="289">
        <f t="shared" si="68"/>
        <v>0</v>
      </c>
      <c r="AA381" s="289">
        <f t="shared" si="68"/>
        <v>0</v>
      </c>
      <c r="AB381" s="289">
        <f t="shared" si="68"/>
        <v>0</v>
      </c>
      <c r="AC381" s="289">
        <f t="shared" si="68"/>
        <v>0</v>
      </c>
      <c r="AD381" s="289">
        <f t="shared" si="68"/>
        <v>0</v>
      </c>
      <c r="AE381" s="289">
        <f t="shared" si="68"/>
        <v>0</v>
      </c>
      <c r="AF381" s="289">
        <f t="shared" si="68"/>
        <v>0</v>
      </c>
      <c r="AG381" s="289">
        <f t="shared" si="68"/>
        <v>0</v>
      </c>
      <c r="AH381" s="289">
        <f t="shared" si="68"/>
        <v>0</v>
      </c>
      <c r="AI381" s="289">
        <f t="shared" si="68"/>
        <v>0</v>
      </c>
      <c r="AJ381" s="289">
        <f t="shared" si="68"/>
        <v>0</v>
      </c>
      <c r="AK381" s="289">
        <f t="shared" si="68"/>
        <v>0</v>
      </c>
      <c r="AL381" s="289">
        <f t="shared" si="68"/>
        <v>0</v>
      </c>
      <c r="AM381" s="289">
        <f t="shared" si="68"/>
        <v>0</v>
      </c>
      <c r="AN381" s="289">
        <f t="shared" si="68"/>
        <v>0</v>
      </c>
      <c r="AO381" s="289">
        <f t="shared" si="68"/>
        <v>0</v>
      </c>
      <c r="AP381" s="289">
        <f t="shared" si="68"/>
        <v>0</v>
      </c>
      <c r="AQ381" s="289">
        <f t="shared" si="65"/>
        <v>0</v>
      </c>
      <c r="AR381" s="289">
        <f t="shared" si="65"/>
        <v>0</v>
      </c>
      <c r="AS381" s="289">
        <f t="shared" si="65"/>
        <v>0</v>
      </c>
      <c r="AT381" s="289">
        <f t="shared" si="65"/>
        <v>0</v>
      </c>
      <c r="AU381" s="289">
        <f t="shared" si="65"/>
        <v>0</v>
      </c>
      <c r="AV381" s="289">
        <f t="shared" ref="AV381:BO393" si="70">AV204-DN204</f>
        <v>0</v>
      </c>
      <c r="AW381" s="289">
        <f t="shared" si="70"/>
        <v>0</v>
      </c>
      <c r="AX381" s="289">
        <f t="shared" si="70"/>
        <v>0</v>
      </c>
      <c r="AY381" s="289">
        <f t="shared" si="70"/>
        <v>0</v>
      </c>
      <c r="AZ381" s="289">
        <f t="shared" si="70"/>
        <v>0</v>
      </c>
      <c r="BA381" s="289">
        <f t="shared" si="70"/>
        <v>0</v>
      </c>
      <c r="BB381" s="289">
        <f t="shared" si="70"/>
        <v>0</v>
      </c>
      <c r="BC381" s="289">
        <f t="shared" si="70"/>
        <v>0</v>
      </c>
      <c r="BD381" s="289">
        <f t="shared" si="70"/>
        <v>0</v>
      </c>
      <c r="BE381" s="289">
        <f t="shared" si="70"/>
        <v>0</v>
      </c>
      <c r="BF381" s="289">
        <f t="shared" si="70"/>
        <v>0</v>
      </c>
      <c r="BG381" s="289">
        <f t="shared" si="70"/>
        <v>0</v>
      </c>
      <c r="BH381" s="289">
        <f t="shared" si="70"/>
        <v>0</v>
      </c>
      <c r="BI381" s="289">
        <f t="shared" si="70"/>
        <v>0</v>
      </c>
      <c r="BJ381" s="289">
        <f t="shared" si="70"/>
        <v>0</v>
      </c>
      <c r="BK381" s="289">
        <f t="shared" si="70"/>
        <v>0</v>
      </c>
      <c r="BL381" s="289">
        <f t="shared" si="70"/>
        <v>0</v>
      </c>
      <c r="BM381" s="289">
        <f t="shared" si="70"/>
        <v>0</v>
      </c>
      <c r="BN381" s="289">
        <f t="shared" si="70"/>
        <v>0</v>
      </c>
      <c r="BO381" s="289">
        <f t="shared" si="70"/>
        <v>-276243</v>
      </c>
      <c r="BU381" s="289">
        <f t="shared" si="67"/>
        <v>0</v>
      </c>
      <c r="BV381" s="289">
        <f t="shared" si="67"/>
        <v>0</v>
      </c>
      <c r="BW381" s="289">
        <f t="shared" si="67"/>
        <v>0</v>
      </c>
      <c r="BX381" s="289">
        <f t="shared" si="67"/>
        <v>0</v>
      </c>
      <c r="BZ381" s="289">
        <f t="shared" si="62"/>
        <v>0</v>
      </c>
      <c r="CA381" s="289" t="e">
        <f>CA212-#REF!</f>
        <v>#REF!</v>
      </c>
    </row>
    <row r="382" spans="12:79" hidden="1" x14ac:dyDescent="0.35">
      <c r="L382" s="289">
        <f t="shared" si="69"/>
        <v>0</v>
      </c>
      <c r="M382" s="289">
        <f t="shared" si="69"/>
        <v>0</v>
      </c>
      <c r="N382" s="289">
        <f t="shared" si="69"/>
        <v>0</v>
      </c>
      <c r="O382" s="289">
        <f t="shared" si="69"/>
        <v>0</v>
      </c>
      <c r="P382" s="289">
        <f t="shared" si="69"/>
        <v>0</v>
      </c>
      <c r="Q382" s="289">
        <f t="shared" si="69"/>
        <v>0</v>
      </c>
      <c r="R382" s="289">
        <f t="shared" si="69"/>
        <v>0</v>
      </c>
      <c r="S382" s="289">
        <f t="shared" si="68"/>
        <v>0</v>
      </c>
      <c r="T382" s="289">
        <f t="shared" si="68"/>
        <v>0</v>
      </c>
      <c r="U382" s="289">
        <f t="shared" si="68"/>
        <v>0</v>
      </c>
      <c r="V382" s="289">
        <f t="shared" si="68"/>
        <v>0</v>
      </c>
      <c r="W382" s="289">
        <f t="shared" si="68"/>
        <v>0</v>
      </c>
      <c r="X382" s="289">
        <f t="shared" si="68"/>
        <v>0</v>
      </c>
      <c r="Y382" s="289">
        <f t="shared" si="68"/>
        <v>0</v>
      </c>
      <c r="Z382" s="289">
        <f t="shared" si="68"/>
        <v>0</v>
      </c>
      <c r="AA382" s="289">
        <f t="shared" si="68"/>
        <v>0</v>
      </c>
      <c r="AB382" s="289">
        <f t="shared" si="68"/>
        <v>0</v>
      </c>
      <c r="AC382" s="289">
        <f t="shared" si="68"/>
        <v>0</v>
      </c>
      <c r="AD382" s="289">
        <f t="shared" si="68"/>
        <v>0</v>
      </c>
      <c r="AE382" s="289">
        <f t="shared" si="68"/>
        <v>0</v>
      </c>
      <c r="AF382" s="289">
        <f t="shared" si="68"/>
        <v>0</v>
      </c>
      <c r="AG382" s="289">
        <f t="shared" si="68"/>
        <v>0</v>
      </c>
      <c r="AH382" s="289">
        <f t="shared" si="68"/>
        <v>0</v>
      </c>
      <c r="AI382" s="289">
        <f t="shared" si="68"/>
        <v>0</v>
      </c>
      <c r="AJ382" s="289">
        <f t="shared" si="68"/>
        <v>0</v>
      </c>
      <c r="AK382" s="289">
        <f t="shared" si="68"/>
        <v>0</v>
      </c>
      <c r="AL382" s="289">
        <f t="shared" si="68"/>
        <v>0</v>
      </c>
      <c r="AM382" s="289">
        <f t="shared" si="68"/>
        <v>0</v>
      </c>
      <c r="AN382" s="289">
        <f t="shared" si="68"/>
        <v>0</v>
      </c>
      <c r="AO382" s="289">
        <f t="shared" si="68"/>
        <v>0</v>
      </c>
      <c r="AP382" s="289">
        <f t="shared" si="68"/>
        <v>0</v>
      </c>
      <c r="AQ382" s="289">
        <f t="shared" ref="AQ382:BF397" si="71">AQ205-DI205</f>
        <v>0</v>
      </c>
      <c r="AR382" s="289">
        <f t="shared" si="71"/>
        <v>0</v>
      </c>
      <c r="AS382" s="289">
        <f t="shared" si="71"/>
        <v>0</v>
      </c>
      <c r="AT382" s="289">
        <f t="shared" si="71"/>
        <v>0</v>
      </c>
      <c r="AU382" s="289">
        <f t="shared" si="71"/>
        <v>0</v>
      </c>
      <c r="AV382" s="289">
        <f t="shared" si="70"/>
        <v>0</v>
      </c>
      <c r="AW382" s="289">
        <f t="shared" si="70"/>
        <v>0</v>
      </c>
      <c r="AX382" s="289">
        <f t="shared" si="70"/>
        <v>0</v>
      </c>
      <c r="AY382" s="289">
        <f t="shared" si="70"/>
        <v>0</v>
      </c>
      <c r="AZ382" s="289">
        <f t="shared" si="70"/>
        <v>0</v>
      </c>
      <c r="BA382" s="289">
        <f t="shared" si="70"/>
        <v>0</v>
      </c>
      <c r="BB382" s="289">
        <f t="shared" si="70"/>
        <v>0</v>
      </c>
      <c r="BC382" s="289">
        <f t="shared" si="70"/>
        <v>0</v>
      </c>
      <c r="BD382" s="289">
        <f t="shared" si="70"/>
        <v>0</v>
      </c>
      <c r="BE382" s="289">
        <f t="shared" si="70"/>
        <v>0</v>
      </c>
      <c r="BF382" s="289">
        <f t="shared" si="70"/>
        <v>0</v>
      </c>
      <c r="BG382" s="289">
        <f t="shared" si="70"/>
        <v>0</v>
      </c>
      <c r="BH382" s="289">
        <f t="shared" si="70"/>
        <v>0</v>
      </c>
      <c r="BI382" s="289">
        <f t="shared" si="70"/>
        <v>0</v>
      </c>
      <c r="BJ382" s="289">
        <f t="shared" si="70"/>
        <v>0</v>
      </c>
      <c r="BK382" s="289">
        <f t="shared" si="70"/>
        <v>0</v>
      </c>
      <c r="BL382" s="289">
        <f t="shared" si="70"/>
        <v>0</v>
      </c>
      <c r="BM382" s="289">
        <f t="shared" si="70"/>
        <v>0</v>
      </c>
      <c r="BN382" s="289">
        <f t="shared" si="70"/>
        <v>0</v>
      </c>
      <c r="BO382" s="289">
        <f t="shared" si="70"/>
        <v>-47996</v>
      </c>
      <c r="BU382" s="289">
        <f t="shared" si="67"/>
        <v>0</v>
      </c>
      <c r="BV382" s="289">
        <f t="shared" si="67"/>
        <v>0</v>
      </c>
      <c r="BW382" s="289">
        <f t="shared" si="67"/>
        <v>0</v>
      </c>
      <c r="BX382" s="289">
        <f t="shared" si="67"/>
        <v>0</v>
      </c>
      <c r="BZ382" s="289">
        <f t="shared" si="62"/>
        <v>0</v>
      </c>
      <c r="CA382" s="289" t="e">
        <f>CA213-#REF!</f>
        <v>#REF!</v>
      </c>
    </row>
    <row r="383" spans="12:79" hidden="1" x14ac:dyDescent="0.35">
      <c r="L383" s="289">
        <f t="shared" si="69"/>
        <v>0</v>
      </c>
      <c r="M383" s="289">
        <f t="shared" si="69"/>
        <v>0</v>
      </c>
      <c r="N383" s="289">
        <f t="shared" si="69"/>
        <v>0</v>
      </c>
      <c r="O383" s="289">
        <f t="shared" si="69"/>
        <v>0</v>
      </c>
      <c r="P383" s="289">
        <f t="shared" si="69"/>
        <v>0</v>
      </c>
      <c r="Q383" s="289">
        <f t="shared" si="69"/>
        <v>0</v>
      </c>
      <c r="R383" s="289">
        <f t="shared" si="69"/>
        <v>0</v>
      </c>
      <c r="S383" s="289">
        <f t="shared" si="68"/>
        <v>0</v>
      </c>
      <c r="T383" s="289">
        <f t="shared" si="68"/>
        <v>0</v>
      </c>
      <c r="U383" s="289">
        <f t="shared" si="68"/>
        <v>0</v>
      </c>
      <c r="V383" s="289">
        <f t="shared" si="68"/>
        <v>0</v>
      </c>
      <c r="W383" s="289">
        <f t="shared" si="68"/>
        <v>0</v>
      </c>
      <c r="X383" s="289">
        <f t="shared" si="68"/>
        <v>0</v>
      </c>
      <c r="Y383" s="289">
        <f t="shared" si="68"/>
        <v>0</v>
      </c>
      <c r="Z383" s="289">
        <f t="shared" si="68"/>
        <v>0</v>
      </c>
      <c r="AA383" s="289">
        <f t="shared" si="68"/>
        <v>0</v>
      </c>
      <c r="AB383" s="289">
        <f t="shared" si="68"/>
        <v>0</v>
      </c>
      <c r="AC383" s="289">
        <f t="shared" si="68"/>
        <v>0</v>
      </c>
      <c r="AD383" s="289">
        <f t="shared" si="68"/>
        <v>0</v>
      </c>
      <c r="AE383" s="289">
        <f t="shared" si="68"/>
        <v>0</v>
      </c>
      <c r="AF383" s="289">
        <f t="shared" si="68"/>
        <v>0</v>
      </c>
      <c r="AG383" s="289">
        <f t="shared" si="68"/>
        <v>0</v>
      </c>
      <c r="AH383" s="289">
        <f t="shared" si="68"/>
        <v>0</v>
      </c>
      <c r="AI383" s="289">
        <f t="shared" si="68"/>
        <v>0</v>
      </c>
      <c r="AJ383" s="289">
        <f t="shared" si="68"/>
        <v>0</v>
      </c>
      <c r="AK383" s="289">
        <f t="shared" si="68"/>
        <v>0</v>
      </c>
      <c r="AL383" s="289">
        <f t="shared" si="68"/>
        <v>0</v>
      </c>
      <c r="AM383" s="289">
        <f t="shared" si="68"/>
        <v>0</v>
      </c>
      <c r="AN383" s="289">
        <f t="shared" si="68"/>
        <v>0</v>
      </c>
      <c r="AO383" s="289">
        <f t="shared" si="68"/>
        <v>0</v>
      </c>
      <c r="AP383" s="289">
        <f t="shared" si="68"/>
        <v>0</v>
      </c>
      <c r="AQ383" s="289">
        <f t="shared" si="71"/>
        <v>0</v>
      </c>
      <c r="AR383" s="289">
        <f t="shared" si="71"/>
        <v>0</v>
      </c>
      <c r="AS383" s="289">
        <f t="shared" si="71"/>
        <v>0</v>
      </c>
      <c r="AT383" s="289">
        <f t="shared" si="71"/>
        <v>0</v>
      </c>
      <c r="AU383" s="289">
        <f t="shared" si="71"/>
        <v>0</v>
      </c>
      <c r="AV383" s="289">
        <f t="shared" si="70"/>
        <v>0</v>
      </c>
      <c r="AW383" s="289">
        <f t="shared" si="70"/>
        <v>0</v>
      </c>
      <c r="AX383" s="289">
        <f t="shared" si="70"/>
        <v>0</v>
      </c>
      <c r="AY383" s="289">
        <f t="shared" si="70"/>
        <v>0</v>
      </c>
      <c r="AZ383" s="289">
        <f t="shared" si="70"/>
        <v>0</v>
      </c>
      <c r="BA383" s="289">
        <f t="shared" si="70"/>
        <v>0</v>
      </c>
      <c r="BB383" s="289">
        <f t="shared" si="70"/>
        <v>0</v>
      </c>
      <c r="BC383" s="289">
        <f t="shared" si="70"/>
        <v>0</v>
      </c>
      <c r="BD383" s="289">
        <f t="shared" si="70"/>
        <v>0</v>
      </c>
      <c r="BE383" s="289">
        <f t="shared" si="70"/>
        <v>0</v>
      </c>
      <c r="BF383" s="289">
        <f t="shared" si="70"/>
        <v>0</v>
      </c>
      <c r="BG383" s="289">
        <f t="shared" si="70"/>
        <v>0</v>
      </c>
      <c r="BH383" s="289">
        <f t="shared" si="70"/>
        <v>0</v>
      </c>
      <c r="BI383" s="289">
        <f t="shared" si="70"/>
        <v>0</v>
      </c>
      <c r="BJ383" s="289">
        <f t="shared" si="70"/>
        <v>0</v>
      </c>
      <c r="BK383" s="289">
        <f t="shared" si="70"/>
        <v>0</v>
      </c>
      <c r="BL383" s="289">
        <f t="shared" si="70"/>
        <v>0</v>
      </c>
      <c r="BM383" s="289">
        <f t="shared" si="70"/>
        <v>0</v>
      </c>
      <c r="BN383" s="289">
        <f t="shared" si="70"/>
        <v>0</v>
      </c>
      <c r="BO383" s="289">
        <f t="shared" si="70"/>
        <v>0</v>
      </c>
      <c r="BU383" s="289">
        <f t="shared" si="67"/>
        <v>0</v>
      </c>
      <c r="BV383" s="289">
        <f t="shared" si="67"/>
        <v>0</v>
      </c>
      <c r="BW383" s="289">
        <f t="shared" si="67"/>
        <v>0</v>
      </c>
      <c r="BX383" s="289">
        <f t="shared" si="67"/>
        <v>0</v>
      </c>
      <c r="BZ383" s="289">
        <f t="shared" si="62"/>
        <v>0</v>
      </c>
      <c r="CA383" s="289" t="e">
        <f>CA214-#REF!</f>
        <v>#REF!</v>
      </c>
    </row>
    <row r="384" spans="12:79" hidden="1" x14ac:dyDescent="0.35">
      <c r="L384" s="289">
        <f t="shared" si="69"/>
        <v>0</v>
      </c>
      <c r="M384" s="289">
        <f t="shared" si="69"/>
        <v>0</v>
      </c>
      <c r="N384" s="289">
        <f t="shared" si="69"/>
        <v>0</v>
      </c>
      <c r="O384" s="289">
        <f t="shared" si="69"/>
        <v>0</v>
      </c>
      <c r="P384" s="289">
        <f t="shared" si="69"/>
        <v>0</v>
      </c>
      <c r="Q384" s="289">
        <f t="shared" si="69"/>
        <v>0</v>
      </c>
      <c r="R384" s="289">
        <f t="shared" si="69"/>
        <v>0</v>
      </c>
      <c r="S384" s="289">
        <f t="shared" si="68"/>
        <v>0</v>
      </c>
      <c r="T384" s="289">
        <f t="shared" si="68"/>
        <v>0</v>
      </c>
      <c r="U384" s="289">
        <f t="shared" si="68"/>
        <v>0</v>
      </c>
      <c r="V384" s="289">
        <f t="shared" si="68"/>
        <v>0</v>
      </c>
      <c r="W384" s="289">
        <f t="shared" si="68"/>
        <v>0</v>
      </c>
      <c r="X384" s="289">
        <f t="shared" si="68"/>
        <v>0</v>
      </c>
      <c r="Y384" s="289">
        <f t="shared" si="68"/>
        <v>0</v>
      </c>
      <c r="Z384" s="289">
        <f t="shared" si="68"/>
        <v>0</v>
      </c>
      <c r="AA384" s="289">
        <f t="shared" si="68"/>
        <v>0</v>
      </c>
      <c r="AB384" s="289">
        <f t="shared" si="68"/>
        <v>0</v>
      </c>
      <c r="AC384" s="289">
        <f t="shared" si="68"/>
        <v>0</v>
      </c>
      <c r="AD384" s="289">
        <f t="shared" si="68"/>
        <v>0</v>
      </c>
      <c r="AE384" s="289">
        <f t="shared" si="68"/>
        <v>0</v>
      </c>
      <c r="AF384" s="289">
        <f t="shared" si="68"/>
        <v>0</v>
      </c>
      <c r="AG384" s="289">
        <f t="shared" si="68"/>
        <v>0</v>
      </c>
      <c r="AH384" s="289">
        <f t="shared" si="68"/>
        <v>0</v>
      </c>
      <c r="AI384" s="289">
        <f t="shared" si="68"/>
        <v>0</v>
      </c>
      <c r="AJ384" s="289">
        <f t="shared" si="68"/>
        <v>0</v>
      </c>
      <c r="AK384" s="289">
        <f t="shared" si="68"/>
        <v>0</v>
      </c>
      <c r="AL384" s="289">
        <f t="shared" si="68"/>
        <v>0</v>
      </c>
      <c r="AM384" s="289">
        <f t="shared" si="68"/>
        <v>0</v>
      </c>
      <c r="AN384" s="289">
        <f t="shared" si="68"/>
        <v>0</v>
      </c>
      <c r="AO384" s="289">
        <f t="shared" si="68"/>
        <v>0</v>
      </c>
      <c r="AP384" s="289">
        <f t="shared" si="68"/>
        <v>0</v>
      </c>
      <c r="AQ384" s="289">
        <f t="shared" si="71"/>
        <v>0</v>
      </c>
      <c r="AR384" s="289">
        <f t="shared" si="71"/>
        <v>0</v>
      </c>
      <c r="AS384" s="289">
        <f t="shared" si="71"/>
        <v>0</v>
      </c>
      <c r="AT384" s="289">
        <f t="shared" si="71"/>
        <v>0</v>
      </c>
      <c r="AU384" s="289">
        <f t="shared" si="71"/>
        <v>0</v>
      </c>
      <c r="AV384" s="289">
        <f t="shared" si="70"/>
        <v>0</v>
      </c>
      <c r="AW384" s="289">
        <f t="shared" si="70"/>
        <v>0</v>
      </c>
      <c r="AX384" s="289">
        <f t="shared" si="70"/>
        <v>0</v>
      </c>
      <c r="AY384" s="289">
        <f t="shared" si="70"/>
        <v>0</v>
      </c>
      <c r="AZ384" s="289">
        <f t="shared" si="70"/>
        <v>0</v>
      </c>
      <c r="BA384" s="289">
        <f t="shared" si="70"/>
        <v>0</v>
      </c>
      <c r="BB384" s="289">
        <f t="shared" si="70"/>
        <v>0</v>
      </c>
      <c r="BC384" s="289">
        <f t="shared" si="70"/>
        <v>0</v>
      </c>
      <c r="BD384" s="289">
        <f t="shared" si="70"/>
        <v>0</v>
      </c>
      <c r="BE384" s="289">
        <f t="shared" si="70"/>
        <v>0</v>
      </c>
      <c r="BF384" s="289">
        <f t="shared" si="70"/>
        <v>0</v>
      </c>
      <c r="BG384" s="289">
        <f t="shared" si="70"/>
        <v>0</v>
      </c>
      <c r="BH384" s="289">
        <f t="shared" si="70"/>
        <v>0</v>
      </c>
      <c r="BI384" s="289">
        <f t="shared" si="70"/>
        <v>0</v>
      </c>
      <c r="BJ384" s="289">
        <f t="shared" si="70"/>
        <v>0</v>
      </c>
      <c r="BK384" s="289">
        <f t="shared" si="70"/>
        <v>0</v>
      </c>
      <c r="BL384" s="289">
        <f t="shared" si="70"/>
        <v>0</v>
      </c>
      <c r="BM384" s="289">
        <f t="shared" si="70"/>
        <v>0</v>
      </c>
      <c r="BN384" s="289">
        <f t="shared" si="70"/>
        <v>0</v>
      </c>
      <c r="BO384" s="289">
        <f t="shared" si="70"/>
        <v>-393719</v>
      </c>
      <c r="BU384" s="289">
        <f t="shared" si="67"/>
        <v>0</v>
      </c>
      <c r="BV384" s="289">
        <f t="shared" si="67"/>
        <v>0</v>
      </c>
      <c r="BW384" s="289">
        <f t="shared" si="67"/>
        <v>0</v>
      </c>
      <c r="BX384" s="289">
        <f t="shared" si="67"/>
        <v>0</v>
      </c>
      <c r="BZ384" s="289">
        <f t="shared" si="62"/>
        <v>0</v>
      </c>
      <c r="CA384" s="289" t="e">
        <f>CA215-#REF!</f>
        <v>#REF!</v>
      </c>
    </row>
    <row r="385" spans="12:79" hidden="1" x14ac:dyDescent="0.35">
      <c r="L385" s="289">
        <f t="shared" si="69"/>
        <v>0</v>
      </c>
      <c r="M385" s="289">
        <f t="shared" si="69"/>
        <v>0</v>
      </c>
      <c r="N385" s="289">
        <f t="shared" si="69"/>
        <v>0</v>
      </c>
      <c r="O385" s="289">
        <f t="shared" si="69"/>
        <v>0</v>
      </c>
      <c r="P385" s="289">
        <f t="shared" si="69"/>
        <v>0</v>
      </c>
      <c r="Q385" s="289">
        <f t="shared" si="69"/>
        <v>0</v>
      </c>
      <c r="R385" s="289">
        <f t="shared" si="69"/>
        <v>0</v>
      </c>
      <c r="S385" s="289">
        <f t="shared" si="68"/>
        <v>0</v>
      </c>
      <c r="T385" s="289">
        <f t="shared" si="68"/>
        <v>0</v>
      </c>
      <c r="U385" s="289">
        <f t="shared" si="68"/>
        <v>0</v>
      </c>
      <c r="V385" s="289">
        <f t="shared" si="68"/>
        <v>0</v>
      </c>
      <c r="W385" s="289">
        <f t="shared" si="68"/>
        <v>0</v>
      </c>
      <c r="X385" s="289">
        <f t="shared" si="68"/>
        <v>0</v>
      </c>
      <c r="Y385" s="289">
        <f t="shared" si="68"/>
        <v>0</v>
      </c>
      <c r="Z385" s="289">
        <f t="shared" si="68"/>
        <v>0</v>
      </c>
      <c r="AA385" s="289">
        <f t="shared" si="68"/>
        <v>0</v>
      </c>
      <c r="AB385" s="289">
        <f t="shared" si="68"/>
        <v>0</v>
      </c>
      <c r="AC385" s="289">
        <f t="shared" si="68"/>
        <v>0</v>
      </c>
      <c r="AD385" s="289">
        <f t="shared" si="68"/>
        <v>0</v>
      </c>
      <c r="AE385" s="289">
        <f t="shared" si="68"/>
        <v>0</v>
      </c>
      <c r="AF385" s="289">
        <f t="shared" si="68"/>
        <v>0</v>
      </c>
      <c r="AG385" s="289">
        <f t="shared" si="68"/>
        <v>0</v>
      </c>
      <c r="AH385" s="289">
        <f t="shared" si="68"/>
        <v>0</v>
      </c>
      <c r="AI385" s="289">
        <f t="shared" si="68"/>
        <v>0</v>
      </c>
      <c r="AJ385" s="289">
        <f t="shared" si="68"/>
        <v>0</v>
      </c>
      <c r="AK385" s="289">
        <f t="shared" si="68"/>
        <v>0</v>
      </c>
      <c r="AL385" s="289">
        <f t="shared" si="68"/>
        <v>0</v>
      </c>
      <c r="AM385" s="289">
        <f t="shared" si="68"/>
        <v>0</v>
      </c>
      <c r="AN385" s="289">
        <f t="shared" si="68"/>
        <v>0</v>
      </c>
      <c r="AO385" s="289">
        <f t="shared" si="68"/>
        <v>0</v>
      </c>
      <c r="AP385" s="289">
        <f t="shared" si="68"/>
        <v>0</v>
      </c>
      <c r="AQ385" s="289">
        <f t="shared" si="71"/>
        <v>0</v>
      </c>
      <c r="AR385" s="289">
        <f t="shared" si="71"/>
        <v>0</v>
      </c>
      <c r="AS385" s="289">
        <f t="shared" si="71"/>
        <v>0</v>
      </c>
      <c r="AT385" s="289">
        <f t="shared" si="71"/>
        <v>0</v>
      </c>
      <c r="AU385" s="289">
        <f t="shared" si="71"/>
        <v>0</v>
      </c>
      <c r="AV385" s="289">
        <f t="shared" si="70"/>
        <v>0</v>
      </c>
      <c r="AW385" s="289">
        <f t="shared" si="70"/>
        <v>0</v>
      </c>
      <c r="AX385" s="289">
        <f t="shared" si="70"/>
        <v>0</v>
      </c>
      <c r="AY385" s="289">
        <f t="shared" si="70"/>
        <v>0</v>
      </c>
      <c r="AZ385" s="289">
        <f t="shared" si="70"/>
        <v>0</v>
      </c>
      <c r="BA385" s="289">
        <f t="shared" si="70"/>
        <v>0</v>
      </c>
      <c r="BB385" s="289">
        <f t="shared" si="70"/>
        <v>0</v>
      </c>
      <c r="BC385" s="289">
        <f t="shared" si="70"/>
        <v>0</v>
      </c>
      <c r="BD385" s="289">
        <f t="shared" si="70"/>
        <v>0</v>
      </c>
      <c r="BE385" s="289">
        <f t="shared" si="70"/>
        <v>0</v>
      </c>
      <c r="BF385" s="289">
        <f t="shared" si="70"/>
        <v>0</v>
      </c>
      <c r="BG385" s="289">
        <f t="shared" si="70"/>
        <v>0</v>
      </c>
      <c r="BH385" s="289">
        <f t="shared" si="70"/>
        <v>0</v>
      </c>
      <c r="BI385" s="289">
        <f t="shared" si="70"/>
        <v>0</v>
      </c>
      <c r="BJ385" s="289">
        <f t="shared" si="70"/>
        <v>0</v>
      </c>
      <c r="BK385" s="289">
        <f t="shared" si="70"/>
        <v>0</v>
      </c>
      <c r="BL385" s="289">
        <f t="shared" si="70"/>
        <v>0</v>
      </c>
      <c r="BM385" s="289">
        <f t="shared" si="70"/>
        <v>0</v>
      </c>
      <c r="BN385" s="289">
        <f t="shared" si="70"/>
        <v>0</v>
      </c>
      <c r="BO385" s="289">
        <f t="shared" si="70"/>
        <v>-405982</v>
      </c>
      <c r="BU385" s="289">
        <f t="shared" si="67"/>
        <v>0</v>
      </c>
      <c r="BV385" s="289">
        <f t="shared" si="67"/>
        <v>0</v>
      </c>
      <c r="BW385" s="289">
        <f t="shared" si="67"/>
        <v>0</v>
      </c>
      <c r="BX385" s="289">
        <f t="shared" si="67"/>
        <v>0</v>
      </c>
      <c r="BZ385" s="289">
        <f t="shared" si="62"/>
        <v>0</v>
      </c>
      <c r="CA385" s="289" t="e">
        <f>CA216-#REF!</f>
        <v>#REF!</v>
      </c>
    </row>
    <row r="386" spans="12:79" hidden="1" x14ac:dyDescent="0.35">
      <c r="L386" s="289">
        <f t="shared" si="69"/>
        <v>0</v>
      </c>
      <c r="M386" s="289">
        <f t="shared" si="69"/>
        <v>0</v>
      </c>
      <c r="N386" s="289">
        <f t="shared" si="69"/>
        <v>0</v>
      </c>
      <c r="O386" s="289">
        <f t="shared" si="69"/>
        <v>0</v>
      </c>
      <c r="P386" s="289">
        <f t="shared" si="69"/>
        <v>0</v>
      </c>
      <c r="Q386" s="289">
        <f t="shared" si="69"/>
        <v>0</v>
      </c>
      <c r="R386" s="289">
        <f t="shared" si="69"/>
        <v>0</v>
      </c>
      <c r="S386" s="289">
        <f t="shared" si="68"/>
        <v>0</v>
      </c>
      <c r="T386" s="289">
        <f t="shared" si="68"/>
        <v>0</v>
      </c>
      <c r="U386" s="289">
        <f t="shared" si="68"/>
        <v>0</v>
      </c>
      <c r="V386" s="289">
        <f t="shared" si="68"/>
        <v>0</v>
      </c>
      <c r="W386" s="289">
        <f t="shared" si="68"/>
        <v>0</v>
      </c>
      <c r="X386" s="289">
        <f t="shared" si="68"/>
        <v>0</v>
      </c>
      <c r="Y386" s="289">
        <f t="shared" si="68"/>
        <v>0</v>
      </c>
      <c r="Z386" s="289">
        <f t="shared" si="68"/>
        <v>0</v>
      </c>
      <c r="AA386" s="289">
        <f t="shared" si="68"/>
        <v>0</v>
      </c>
      <c r="AB386" s="289">
        <f t="shared" si="68"/>
        <v>0</v>
      </c>
      <c r="AC386" s="289">
        <f t="shared" si="68"/>
        <v>0</v>
      </c>
      <c r="AD386" s="289">
        <f t="shared" si="68"/>
        <v>0</v>
      </c>
      <c r="AE386" s="289">
        <f t="shared" si="68"/>
        <v>0</v>
      </c>
      <c r="AF386" s="289">
        <f t="shared" si="68"/>
        <v>0</v>
      </c>
      <c r="AG386" s="289">
        <f t="shared" si="68"/>
        <v>0</v>
      </c>
      <c r="AH386" s="289">
        <f t="shared" si="68"/>
        <v>0</v>
      </c>
      <c r="AI386" s="289">
        <f t="shared" si="68"/>
        <v>0</v>
      </c>
      <c r="AJ386" s="289">
        <f t="shared" si="68"/>
        <v>0</v>
      </c>
      <c r="AK386" s="289">
        <f t="shared" si="68"/>
        <v>0</v>
      </c>
      <c r="AL386" s="289">
        <f t="shared" si="68"/>
        <v>0</v>
      </c>
      <c r="AM386" s="289">
        <f t="shared" si="68"/>
        <v>0</v>
      </c>
      <c r="AN386" s="289">
        <f t="shared" si="68"/>
        <v>0</v>
      </c>
      <c r="AO386" s="289">
        <f t="shared" si="68"/>
        <v>0</v>
      </c>
      <c r="AP386" s="289">
        <f t="shared" si="68"/>
        <v>0</v>
      </c>
      <c r="AQ386" s="289">
        <f t="shared" si="71"/>
        <v>0</v>
      </c>
      <c r="AR386" s="289">
        <f t="shared" si="71"/>
        <v>0</v>
      </c>
      <c r="AS386" s="289">
        <f t="shared" si="71"/>
        <v>0</v>
      </c>
      <c r="AT386" s="289">
        <f t="shared" si="71"/>
        <v>0</v>
      </c>
      <c r="AU386" s="289">
        <f t="shared" si="71"/>
        <v>0</v>
      </c>
      <c r="AV386" s="289">
        <f t="shared" si="70"/>
        <v>0</v>
      </c>
      <c r="AW386" s="289">
        <f t="shared" si="70"/>
        <v>0</v>
      </c>
      <c r="AX386" s="289">
        <f t="shared" si="70"/>
        <v>0</v>
      </c>
      <c r="AY386" s="289">
        <f t="shared" si="70"/>
        <v>0</v>
      </c>
      <c r="AZ386" s="289">
        <f t="shared" si="70"/>
        <v>0</v>
      </c>
      <c r="BA386" s="289">
        <f t="shared" si="70"/>
        <v>0</v>
      </c>
      <c r="BB386" s="289">
        <f t="shared" si="70"/>
        <v>0</v>
      </c>
      <c r="BC386" s="289">
        <f t="shared" si="70"/>
        <v>0</v>
      </c>
      <c r="BD386" s="289">
        <f t="shared" si="70"/>
        <v>0</v>
      </c>
      <c r="BE386" s="289">
        <f t="shared" si="70"/>
        <v>0</v>
      </c>
      <c r="BF386" s="289">
        <f t="shared" si="70"/>
        <v>0</v>
      </c>
      <c r="BG386" s="289">
        <f t="shared" si="70"/>
        <v>0</v>
      </c>
      <c r="BH386" s="289">
        <f t="shared" si="70"/>
        <v>0</v>
      </c>
      <c r="BI386" s="289">
        <f t="shared" si="70"/>
        <v>0</v>
      </c>
      <c r="BJ386" s="289">
        <f t="shared" si="70"/>
        <v>0</v>
      </c>
      <c r="BK386" s="289">
        <f t="shared" si="70"/>
        <v>0</v>
      </c>
      <c r="BL386" s="289">
        <f t="shared" si="70"/>
        <v>0</v>
      </c>
      <c r="BM386" s="289">
        <f t="shared" si="70"/>
        <v>0</v>
      </c>
      <c r="BN386" s="289">
        <f t="shared" si="70"/>
        <v>0</v>
      </c>
      <c r="BO386" s="289">
        <f t="shared" si="70"/>
        <v>12263</v>
      </c>
      <c r="BU386" s="289">
        <f t="shared" si="67"/>
        <v>0</v>
      </c>
      <c r="BV386" s="289">
        <f t="shared" si="67"/>
        <v>0</v>
      </c>
      <c r="BW386" s="289">
        <f t="shared" si="67"/>
        <v>0</v>
      </c>
      <c r="BX386" s="289">
        <f t="shared" si="67"/>
        <v>0</v>
      </c>
      <c r="BZ386" s="289">
        <f t="shared" si="62"/>
        <v>0</v>
      </c>
      <c r="CA386" s="289" t="e">
        <f>CA217-#REF!</f>
        <v>#REF!</v>
      </c>
    </row>
    <row r="387" spans="12:79" hidden="1" x14ac:dyDescent="0.35">
      <c r="L387" s="289">
        <f t="shared" si="69"/>
        <v>0</v>
      </c>
      <c r="M387" s="289">
        <f t="shared" si="69"/>
        <v>0</v>
      </c>
      <c r="N387" s="289">
        <f t="shared" si="69"/>
        <v>0</v>
      </c>
      <c r="O387" s="289">
        <f t="shared" si="69"/>
        <v>0</v>
      </c>
      <c r="P387" s="289">
        <f t="shared" si="69"/>
        <v>0</v>
      </c>
      <c r="Q387" s="289">
        <f t="shared" si="69"/>
        <v>0</v>
      </c>
      <c r="R387" s="289">
        <f t="shared" si="69"/>
        <v>0</v>
      </c>
      <c r="S387" s="289">
        <f t="shared" si="68"/>
        <v>0</v>
      </c>
      <c r="T387" s="289">
        <f t="shared" si="68"/>
        <v>0</v>
      </c>
      <c r="U387" s="289">
        <f t="shared" si="68"/>
        <v>0</v>
      </c>
      <c r="V387" s="289">
        <f t="shared" si="68"/>
        <v>0</v>
      </c>
      <c r="W387" s="289">
        <f t="shared" si="68"/>
        <v>0</v>
      </c>
      <c r="X387" s="289">
        <f t="shared" si="68"/>
        <v>0</v>
      </c>
      <c r="Y387" s="289">
        <f t="shared" si="68"/>
        <v>0</v>
      </c>
      <c r="Z387" s="289">
        <f t="shared" si="68"/>
        <v>0</v>
      </c>
      <c r="AA387" s="289">
        <f t="shared" si="68"/>
        <v>0</v>
      </c>
      <c r="AB387" s="289">
        <f t="shared" si="68"/>
        <v>0</v>
      </c>
      <c r="AC387" s="289">
        <f t="shared" si="68"/>
        <v>0</v>
      </c>
      <c r="AD387" s="289">
        <f t="shared" si="68"/>
        <v>0</v>
      </c>
      <c r="AE387" s="289">
        <f t="shared" si="68"/>
        <v>0</v>
      </c>
      <c r="AF387" s="289">
        <f t="shared" si="68"/>
        <v>0</v>
      </c>
      <c r="AG387" s="289">
        <f t="shared" si="68"/>
        <v>0</v>
      </c>
      <c r="AH387" s="289">
        <f t="shared" si="68"/>
        <v>0</v>
      </c>
      <c r="AI387" s="289">
        <f t="shared" si="68"/>
        <v>0</v>
      </c>
      <c r="AJ387" s="289">
        <f t="shared" si="68"/>
        <v>0</v>
      </c>
      <c r="AK387" s="289">
        <f t="shared" si="68"/>
        <v>0</v>
      </c>
      <c r="AL387" s="289">
        <f t="shared" si="68"/>
        <v>0</v>
      </c>
      <c r="AM387" s="289">
        <f t="shared" si="68"/>
        <v>0</v>
      </c>
      <c r="AN387" s="289">
        <f t="shared" si="68"/>
        <v>0</v>
      </c>
      <c r="AO387" s="289">
        <f t="shared" si="68"/>
        <v>0</v>
      </c>
      <c r="AP387" s="289">
        <f t="shared" si="68"/>
        <v>0</v>
      </c>
      <c r="AQ387" s="289">
        <f t="shared" si="71"/>
        <v>0</v>
      </c>
      <c r="AR387" s="289">
        <f t="shared" si="71"/>
        <v>0</v>
      </c>
      <c r="AS387" s="289">
        <f t="shared" si="71"/>
        <v>0</v>
      </c>
      <c r="AT387" s="289">
        <f t="shared" si="71"/>
        <v>0</v>
      </c>
      <c r="AU387" s="289">
        <f t="shared" si="71"/>
        <v>0</v>
      </c>
      <c r="AV387" s="289">
        <f t="shared" si="70"/>
        <v>0</v>
      </c>
      <c r="AW387" s="289">
        <f t="shared" si="70"/>
        <v>0</v>
      </c>
      <c r="AX387" s="289">
        <f t="shared" si="70"/>
        <v>0</v>
      </c>
      <c r="AY387" s="289">
        <f t="shared" si="70"/>
        <v>0</v>
      </c>
      <c r="AZ387" s="289">
        <f t="shared" si="70"/>
        <v>0</v>
      </c>
      <c r="BA387" s="289">
        <f t="shared" si="70"/>
        <v>0</v>
      </c>
      <c r="BB387" s="289">
        <f t="shared" si="70"/>
        <v>0</v>
      </c>
      <c r="BC387" s="289">
        <f t="shared" si="70"/>
        <v>0</v>
      </c>
      <c r="BD387" s="289">
        <f t="shared" si="70"/>
        <v>0</v>
      </c>
      <c r="BE387" s="289">
        <f t="shared" si="70"/>
        <v>0</v>
      </c>
      <c r="BF387" s="289">
        <f t="shared" si="70"/>
        <v>0</v>
      </c>
      <c r="BG387" s="289">
        <f t="shared" si="70"/>
        <v>0</v>
      </c>
      <c r="BH387" s="289">
        <f t="shared" si="70"/>
        <v>0</v>
      </c>
      <c r="BI387" s="289">
        <f t="shared" si="70"/>
        <v>0</v>
      </c>
      <c r="BJ387" s="289">
        <f t="shared" si="70"/>
        <v>0</v>
      </c>
      <c r="BK387" s="289">
        <f t="shared" si="70"/>
        <v>0</v>
      </c>
      <c r="BL387" s="289">
        <f t="shared" si="70"/>
        <v>0</v>
      </c>
      <c r="BM387" s="289">
        <f t="shared" si="70"/>
        <v>0</v>
      </c>
      <c r="BN387" s="289">
        <f t="shared" si="70"/>
        <v>0</v>
      </c>
      <c r="BO387" s="289">
        <f t="shared" si="70"/>
        <v>0</v>
      </c>
      <c r="BU387" s="289">
        <f t="shared" si="67"/>
        <v>0</v>
      </c>
      <c r="BV387" s="289">
        <f t="shared" si="67"/>
        <v>0</v>
      </c>
      <c r="BW387" s="289">
        <f t="shared" si="67"/>
        <v>0</v>
      </c>
      <c r="BX387" s="289">
        <f t="shared" si="67"/>
        <v>0</v>
      </c>
      <c r="BZ387" s="289">
        <f t="shared" si="62"/>
        <v>0</v>
      </c>
      <c r="CA387" s="289" t="e">
        <f>CA218-#REF!</f>
        <v>#REF!</v>
      </c>
    </row>
    <row r="388" spans="12:79" hidden="1" x14ac:dyDescent="0.35">
      <c r="L388" s="289">
        <f t="shared" si="69"/>
        <v>0</v>
      </c>
      <c r="M388" s="289">
        <f t="shared" si="69"/>
        <v>0</v>
      </c>
      <c r="N388" s="289">
        <f t="shared" si="69"/>
        <v>0</v>
      </c>
      <c r="O388" s="289">
        <f t="shared" si="69"/>
        <v>0</v>
      </c>
      <c r="P388" s="289">
        <f t="shared" si="69"/>
        <v>0</v>
      </c>
      <c r="Q388" s="289">
        <f t="shared" si="69"/>
        <v>0</v>
      </c>
      <c r="R388" s="289">
        <f t="shared" si="69"/>
        <v>0</v>
      </c>
      <c r="S388" s="289">
        <f t="shared" si="68"/>
        <v>0</v>
      </c>
      <c r="T388" s="289">
        <f t="shared" si="68"/>
        <v>0</v>
      </c>
      <c r="U388" s="289">
        <f t="shared" si="68"/>
        <v>0</v>
      </c>
      <c r="V388" s="289">
        <f t="shared" si="68"/>
        <v>0</v>
      </c>
      <c r="W388" s="289">
        <f t="shared" si="68"/>
        <v>0</v>
      </c>
      <c r="X388" s="289">
        <f t="shared" si="68"/>
        <v>0</v>
      </c>
      <c r="Y388" s="289">
        <f t="shared" si="68"/>
        <v>0</v>
      </c>
      <c r="Z388" s="289">
        <f t="shared" si="68"/>
        <v>0</v>
      </c>
      <c r="AA388" s="289">
        <f t="shared" si="68"/>
        <v>0</v>
      </c>
      <c r="AB388" s="289">
        <f t="shared" si="68"/>
        <v>0</v>
      </c>
      <c r="AC388" s="289">
        <f t="shared" si="68"/>
        <v>0</v>
      </c>
      <c r="AD388" s="289">
        <f t="shared" si="68"/>
        <v>0</v>
      </c>
      <c r="AE388" s="289">
        <f t="shared" si="68"/>
        <v>0</v>
      </c>
      <c r="AF388" s="289">
        <f t="shared" si="68"/>
        <v>0</v>
      </c>
      <c r="AG388" s="289">
        <f t="shared" si="68"/>
        <v>0</v>
      </c>
      <c r="AH388" s="289">
        <f t="shared" si="68"/>
        <v>0</v>
      </c>
      <c r="AI388" s="289">
        <f t="shared" si="68"/>
        <v>0</v>
      </c>
      <c r="AJ388" s="289">
        <f t="shared" si="68"/>
        <v>0</v>
      </c>
      <c r="AK388" s="289">
        <f t="shared" si="68"/>
        <v>0</v>
      </c>
      <c r="AL388" s="289">
        <f t="shared" si="68"/>
        <v>0</v>
      </c>
      <c r="AM388" s="289">
        <f t="shared" si="68"/>
        <v>0</v>
      </c>
      <c r="AN388" s="289">
        <f t="shared" si="68"/>
        <v>0</v>
      </c>
      <c r="AO388" s="289">
        <f t="shared" si="68"/>
        <v>0</v>
      </c>
      <c r="AP388" s="289">
        <f t="shared" si="68"/>
        <v>0</v>
      </c>
      <c r="AQ388" s="289">
        <f t="shared" si="71"/>
        <v>0</v>
      </c>
      <c r="AR388" s="289">
        <f t="shared" si="71"/>
        <v>0</v>
      </c>
      <c r="AS388" s="289">
        <f t="shared" si="71"/>
        <v>0</v>
      </c>
      <c r="AT388" s="289">
        <f t="shared" si="71"/>
        <v>0</v>
      </c>
      <c r="AU388" s="289">
        <f t="shared" si="71"/>
        <v>0</v>
      </c>
      <c r="AV388" s="289">
        <f t="shared" si="70"/>
        <v>0</v>
      </c>
      <c r="AW388" s="289">
        <f t="shared" si="70"/>
        <v>0</v>
      </c>
      <c r="AX388" s="289">
        <f t="shared" si="70"/>
        <v>0</v>
      </c>
      <c r="AY388" s="289">
        <f t="shared" si="70"/>
        <v>0</v>
      </c>
      <c r="AZ388" s="289">
        <f t="shared" si="70"/>
        <v>-634057.39999999991</v>
      </c>
      <c r="BA388" s="289">
        <f t="shared" si="70"/>
        <v>0</v>
      </c>
      <c r="BB388" s="289">
        <f t="shared" si="70"/>
        <v>0</v>
      </c>
      <c r="BC388" s="289">
        <f t="shared" si="70"/>
        <v>0</v>
      </c>
      <c r="BD388" s="289">
        <f t="shared" si="70"/>
        <v>0</v>
      </c>
      <c r="BE388" s="289">
        <f t="shared" si="70"/>
        <v>0</v>
      </c>
      <c r="BF388" s="289">
        <f t="shared" si="70"/>
        <v>0</v>
      </c>
      <c r="BG388" s="289">
        <f t="shared" si="70"/>
        <v>0</v>
      </c>
      <c r="BH388" s="289">
        <f t="shared" si="70"/>
        <v>0</v>
      </c>
      <c r="BI388" s="289">
        <f t="shared" si="70"/>
        <v>0</v>
      </c>
      <c r="BJ388" s="289">
        <f t="shared" si="70"/>
        <v>0</v>
      </c>
      <c r="BK388" s="289">
        <f t="shared" si="70"/>
        <v>0</v>
      </c>
      <c r="BL388" s="289">
        <f t="shared" si="70"/>
        <v>0</v>
      </c>
      <c r="BM388" s="289">
        <f t="shared" si="70"/>
        <v>0</v>
      </c>
      <c r="BN388" s="289">
        <f t="shared" si="70"/>
        <v>0</v>
      </c>
      <c r="BO388" s="289">
        <f t="shared" si="70"/>
        <v>0</v>
      </c>
      <c r="BU388" s="289">
        <f t="shared" si="67"/>
        <v>0</v>
      </c>
      <c r="BV388" s="289">
        <f t="shared" si="67"/>
        <v>0</v>
      </c>
      <c r="BW388" s="289">
        <f t="shared" si="67"/>
        <v>0</v>
      </c>
      <c r="BX388" s="289">
        <f t="shared" si="67"/>
        <v>0</v>
      </c>
      <c r="BZ388" s="289">
        <f t="shared" si="62"/>
        <v>0</v>
      </c>
      <c r="CA388" s="289" t="e">
        <f>CA219-#REF!</f>
        <v>#REF!</v>
      </c>
    </row>
    <row r="389" spans="12:79" hidden="1" x14ac:dyDescent="0.35">
      <c r="L389" s="289">
        <f t="shared" si="69"/>
        <v>0</v>
      </c>
      <c r="M389" s="289">
        <f t="shared" si="69"/>
        <v>0</v>
      </c>
      <c r="N389" s="289">
        <f t="shared" si="69"/>
        <v>0</v>
      </c>
      <c r="O389" s="289">
        <f t="shared" si="69"/>
        <v>0</v>
      </c>
      <c r="P389" s="289">
        <f t="shared" si="69"/>
        <v>0</v>
      </c>
      <c r="Q389" s="289">
        <f t="shared" si="69"/>
        <v>0</v>
      </c>
      <c r="R389" s="289">
        <f t="shared" si="69"/>
        <v>0</v>
      </c>
      <c r="S389" s="289">
        <f t="shared" si="68"/>
        <v>0</v>
      </c>
      <c r="T389" s="289">
        <f t="shared" si="68"/>
        <v>0</v>
      </c>
      <c r="U389" s="289">
        <f t="shared" si="68"/>
        <v>0</v>
      </c>
      <c r="V389" s="289">
        <f t="shared" si="68"/>
        <v>0</v>
      </c>
      <c r="W389" s="289">
        <f t="shared" si="68"/>
        <v>0</v>
      </c>
      <c r="X389" s="289">
        <f t="shared" si="68"/>
        <v>0</v>
      </c>
      <c r="Y389" s="289">
        <f t="shared" si="68"/>
        <v>0</v>
      </c>
      <c r="Z389" s="289">
        <f t="shared" si="68"/>
        <v>0</v>
      </c>
      <c r="AA389" s="289">
        <f t="shared" si="68"/>
        <v>0</v>
      </c>
      <c r="AB389" s="289">
        <f t="shared" si="68"/>
        <v>0</v>
      </c>
      <c r="AC389" s="289">
        <f t="shared" si="68"/>
        <v>0</v>
      </c>
      <c r="AD389" s="289">
        <f t="shared" si="68"/>
        <v>0</v>
      </c>
      <c r="AE389" s="289">
        <f t="shared" si="68"/>
        <v>0</v>
      </c>
      <c r="AF389" s="289">
        <f t="shared" si="68"/>
        <v>0</v>
      </c>
      <c r="AG389" s="289">
        <f t="shared" si="68"/>
        <v>0</v>
      </c>
      <c r="AH389" s="289">
        <f t="shared" si="68"/>
        <v>0</v>
      </c>
      <c r="AI389" s="289">
        <f t="shared" si="68"/>
        <v>0</v>
      </c>
      <c r="AJ389" s="289">
        <f t="shared" si="68"/>
        <v>0</v>
      </c>
      <c r="AK389" s="289">
        <f t="shared" si="68"/>
        <v>0</v>
      </c>
      <c r="AL389" s="289">
        <f t="shared" si="68"/>
        <v>0</v>
      </c>
      <c r="AM389" s="289">
        <f t="shared" si="68"/>
        <v>0</v>
      </c>
      <c r="AN389" s="289">
        <f t="shared" si="68"/>
        <v>0</v>
      </c>
      <c r="AO389" s="289">
        <f t="shared" si="68"/>
        <v>0</v>
      </c>
      <c r="AP389" s="289">
        <f t="shared" si="68"/>
        <v>0</v>
      </c>
      <c r="AQ389" s="289">
        <f t="shared" si="71"/>
        <v>0</v>
      </c>
      <c r="AR389" s="289">
        <f t="shared" si="71"/>
        <v>0</v>
      </c>
      <c r="AS389" s="289">
        <f t="shared" si="71"/>
        <v>0</v>
      </c>
      <c r="AT389" s="289">
        <f t="shared" si="71"/>
        <v>0</v>
      </c>
      <c r="AU389" s="289">
        <f t="shared" si="71"/>
        <v>0</v>
      </c>
      <c r="AV389" s="289">
        <f t="shared" si="70"/>
        <v>0</v>
      </c>
      <c r="AW389" s="289">
        <f t="shared" si="70"/>
        <v>0</v>
      </c>
      <c r="AX389" s="289">
        <f t="shared" si="70"/>
        <v>0</v>
      </c>
      <c r="AY389" s="289">
        <f t="shared" si="70"/>
        <v>0</v>
      </c>
      <c r="AZ389" s="289">
        <f t="shared" si="70"/>
        <v>-556443.69999999995</v>
      </c>
      <c r="BA389" s="289">
        <f t="shared" si="70"/>
        <v>0</v>
      </c>
      <c r="BB389" s="289">
        <f t="shared" si="70"/>
        <v>0</v>
      </c>
      <c r="BC389" s="289">
        <f t="shared" si="70"/>
        <v>0</v>
      </c>
      <c r="BD389" s="289">
        <f t="shared" si="70"/>
        <v>0</v>
      </c>
      <c r="BE389" s="289">
        <f t="shared" si="70"/>
        <v>0</v>
      </c>
      <c r="BF389" s="289">
        <f t="shared" si="70"/>
        <v>0</v>
      </c>
      <c r="BG389" s="289">
        <f t="shared" si="70"/>
        <v>0</v>
      </c>
      <c r="BH389" s="289">
        <f t="shared" si="70"/>
        <v>0</v>
      </c>
      <c r="BI389" s="289">
        <f t="shared" si="70"/>
        <v>0</v>
      </c>
      <c r="BJ389" s="289">
        <f t="shared" si="70"/>
        <v>0</v>
      </c>
      <c r="BK389" s="289">
        <f t="shared" si="70"/>
        <v>0</v>
      </c>
      <c r="BL389" s="289">
        <f t="shared" si="70"/>
        <v>0</v>
      </c>
      <c r="BM389" s="289">
        <f t="shared" si="70"/>
        <v>0</v>
      </c>
      <c r="BN389" s="289">
        <f t="shared" si="70"/>
        <v>0</v>
      </c>
      <c r="BO389" s="289">
        <f t="shared" si="70"/>
        <v>0</v>
      </c>
      <c r="BU389" s="289">
        <f t="shared" si="67"/>
        <v>0</v>
      </c>
      <c r="BV389" s="289">
        <f t="shared" si="67"/>
        <v>0</v>
      </c>
      <c r="BW389" s="289">
        <f t="shared" si="67"/>
        <v>0</v>
      </c>
      <c r="BX389" s="289">
        <f t="shared" si="67"/>
        <v>0</v>
      </c>
      <c r="BZ389" s="289">
        <f t="shared" si="62"/>
        <v>0</v>
      </c>
      <c r="CA389" s="289" t="e">
        <f>CA220-#REF!</f>
        <v>#REF!</v>
      </c>
    </row>
    <row r="390" spans="12:79" hidden="1" x14ac:dyDescent="0.35">
      <c r="L390" s="289">
        <f t="shared" si="69"/>
        <v>0</v>
      </c>
      <c r="M390" s="289">
        <f t="shared" si="69"/>
        <v>0</v>
      </c>
      <c r="N390" s="289">
        <f t="shared" si="69"/>
        <v>0</v>
      </c>
      <c r="O390" s="289">
        <f t="shared" si="69"/>
        <v>0</v>
      </c>
      <c r="P390" s="289">
        <f t="shared" si="69"/>
        <v>0</v>
      </c>
      <c r="Q390" s="289">
        <f t="shared" si="69"/>
        <v>0</v>
      </c>
      <c r="R390" s="289">
        <f t="shared" si="69"/>
        <v>0</v>
      </c>
      <c r="S390" s="289">
        <f t="shared" si="68"/>
        <v>0</v>
      </c>
      <c r="T390" s="289">
        <f t="shared" si="68"/>
        <v>0</v>
      </c>
      <c r="U390" s="289">
        <f t="shared" si="68"/>
        <v>0</v>
      </c>
      <c r="V390" s="289">
        <f t="shared" si="68"/>
        <v>0</v>
      </c>
      <c r="W390" s="289">
        <f t="shared" si="68"/>
        <v>0</v>
      </c>
      <c r="X390" s="289">
        <f t="shared" si="68"/>
        <v>0</v>
      </c>
      <c r="Y390" s="289">
        <f t="shared" si="68"/>
        <v>0</v>
      </c>
      <c r="Z390" s="289">
        <f t="shared" si="68"/>
        <v>0</v>
      </c>
      <c r="AA390" s="289">
        <f t="shared" si="68"/>
        <v>0</v>
      </c>
      <c r="AB390" s="289">
        <f t="shared" si="68"/>
        <v>0</v>
      </c>
      <c r="AC390" s="289">
        <f t="shared" si="68"/>
        <v>0</v>
      </c>
      <c r="AD390" s="289">
        <f t="shared" si="68"/>
        <v>0</v>
      </c>
      <c r="AE390" s="289">
        <f t="shared" si="68"/>
        <v>0</v>
      </c>
      <c r="AF390" s="289">
        <f t="shared" si="68"/>
        <v>0</v>
      </c>
      <c r="AG390" s="289">
        <f t="shared" si="68"/>
        <v>0</v>
      </c>
      <c r="AH390" s="289">
        <f t="shared" ref="AH390:AW402" si="72">AH213-CZ213</f>
        <v>0</v>
      </c>
      <c r="AI390" s="289">
        <f t="shared" si="72"/>
        <v>0</v>
      </c>
      <c r="AJ390" s="289">
        <f t="shared" si="72"/>
        <v>0</v>
      </c>
      <c r="AK390" s="289">
        <f t="shared" si="72"/>
        <v>0</v>
      </c>
      <c r="AL390" s="289">
        <f t="shared" si="72"/>
        <v>0</v>
      </c>
      <c r="AM390" s="289">
        <f t="shared" si="72"/>
        <v>0</v>
      </c>
      <c r="AN390" s="289">
        <f t="shared" si="72"/>
        <v>0</v>
      </c>
      <c r="AO390" s="289">
        <f t="shared" si="72"/>
        <v>0</v>
      </c>
      <c r="AP390" s="289">
        <f t="shared" si="72"/>
        <v>0</v>
      </c>
      <c r="AQ390" s="289">
        <f t="shared" si="71"/>
        <v>0</v>
      </c>
      <c r="AR390" s="289">
        <f t="shared" si="71"/>
        <v>0</v>
      </c>
      <c r="AS390" s="289">
        <f t="shared" si="71"/>
        <v>0</v>
      </c>
      <c r="AT390" s="289">
        <f t="shared" si="71"/>
        <v>0</v>
      </c>
      <c r="AU390" s="289">
        <f t="shared" si="71"/>
        <v>0</v>
      </c>
      <c r="AV390" s="289">
        <f t="shared" si="70"/>
        <v>0</v>
      </c>
      <c r="AW390" s="289">
        <f t="shared" si="70"/>
        <v>0</v>
      </c>
      <c r="AX390" s="289">
        <f t="shared" si="70"/>
        <v>0</v>
      </c>
      <c r="AY390" s="289">
        <f t="shared" si="70"/>
        <v>0</v>
      </c>
      <c r="AZ390" s="289">
        <f t="shared" si="70"/>
        <v>-77613.7</v>
      </c>
      <c r="BA390" s="289">
        <f t="shared" si="70"/>
        <v>0</v>
      </c>
      <c r="BB390" s="289">
        <f t="shared" si="70"/>
        <v>0</v>
      </c>
      <c r="BC390" s="289">
        <f t="shared" si="70"/>
        <v>0</v>
      </c>
      <c r="BD390" s="289">
        <f t="shared" si="70"/>
        <v>0</v>
      </c>
      <c r="BE390" s="289">
        <f t="shared" si="70"/>
        <v>0</v>
      </c>
      <c r="BF390" s="289">
        <f t="shared" si="70"/>
        <v>0</v>
      </c>
      <c r="BG390" s="289">
        <f t="shared" si="70"/>
        <v>0</v>
      </c>
      <c r="BH390" s="289">
        <f t="shared" si="70"/>
        <v>0</v>
      </c>
      <c r="BI390" s="289">
        <f t="shared" si="70"/>
        <v>0</v>
      </c>
      <c r="BJ390" s="289">
        <f t="shared" si="70"/>
        <v>0</v>
      </c>
      <c r="BK390" s="289">
        <f t="shared" si="70"/>
        <v>0</v>
      </c>
      <c r="BL390" s="289">
        <f t="shared" si="70"/>
        <v>0</v>
      </c>
      <c r="BM390" s="289">
        <f t="shared" si="70"/>
        <v>0</v>
      </c>
      <c r="BN390" s="289">
        <f t="shared" si="70"/>
        <v>0</v>
      </c>
      <c r="BO390" s="289">
        <f t="shared" si="70"/>
        <v>0</v>
      </c>
      <c r="BU390" s="289">
        <f t="shared" si="67"/>
        <v>0</v>
      </c>
      <c r="BV390" s="289">
        <f t="shared" si="67"/>
        <v>0</v>
      </c>
      <c r="BW390" s="289">
        <f t="shared" si="67"/>
        <v>0</v>
      </c>
      <c r="BX390" s="289">
        <f t="shared" si="67"/>
        <v>0</v>
      </c>
      <c r="BZ390" s="289">
        <f t="shared" si="62"/>
        <v>0</v>
      </c>
      <c r="CA390" s="289" t="e">
        <f>CA221-#REF!</f>
        <v>#REF!</v>
      </c>
    </row>
    <row r="391" spans="12:79" hidden="1" x14ac:dyDescent="0.35">
      <c r="L391" s="289">
        <f t="shared" si="69"/>
        <v>0</v>
      </c>
      <c r="M391" s="289">
        <f t="shared" si="69"/>
        <v>0</v>
      </c>
      <c r="N391" s="289">
        <f t="shared" si="69"/>
        <v>0</v>
      </c>
      <c r="O391" s="289">
        <f t="shared" si="69"/>
        <v>0</v>
      </c>
      <c r="P391" s="289">
        <f t="shared" si="69"/>
        <v>0</v>
      </c>
      <c r="Q391" s="289">
        <f t="shared" si="69"/>
        <v>0</v>
      </c>
      <c r="R391" s="289">
        <f t="shared" si="69"/>
        <v>0</v>
      </c>
      <c r="S391" s="289">
        <f t="shared" si="69"/>
        <v>0</v>
      </c>
      <c r="T391" s="289">
        <f t="shared" si="69"/>
        <v>0</v>
      </c>
      <c r="U391" s="289">
        <f t="shared" si="69"/>
        <v>0</v>
      </c>
      <c r="V391" s="289">
        <f t="shared" si="69"/>
        <v>0</v>
      </c>
      <c r="W391" s="289">
        <f t="shared" si="69"/>
        <v>0</v>
      </c>
      <c r="X391" s="289">
        <f t="shared" si="69"/>
        <v>0</v>
      </c>
      <c r="Y391" s="289">
        <f t="shared" si="69"/>
        <v>0</v>
      </c>
      <c r="Z391" s="289">
        <f t="shared" si="69"/>
        <v>0</v>
      </c>
      <c r="AA391" s="289">
        <f t="shared" si="69"/>
        <v>0</v>
      </c>
      <c r="AB391" s="289">
        <f t="shared" ref="AB391:AG402" si="73">AB214-CT214</f>
        <v>0</v>
      </c>
      <c r="AC391" s="289">
        <f t="shared" si="73"/>
        <v>0</v>
      </c>
      <c r="AD391" s="289">
        <f t="shared" si="73"/>
        <v>0</v>
      </c>
      <c r="AE391" s="289">
        <f t="shared" si="73"/>
        <v>0</v>
      </c>
      <c r="AF391" s="289">
        <f t="shared" si="73"/>
        <v>0</v>
      </c>
      <c r="AG391" s="289">
        <f t="shared" si="73"/>
        <v>0</v>
      </c>
      <c r="AH391" s="289">
        <f t="shared" si="72"/>
        <v>0</v>
      </c>
      <c r="AI391" s="289">
        <f t="shared" si="72"/>
        <v>0</v>
      </c>
      <c r="AJ391" s="289">
        <f t="shared" si="72"/>
        <v>0</v>
      </c>
      <c r="AK391" s="289">
        <f t="shared" si="72"/>
        <v>0</v>
      </c>
      <c r="AL391" s="289">
        <f t="shared" si="72"/>
        <v>0</v>
      </c>
      <c r="AM391" s="289">
        <f t="shared" si="72"/>
        <v>0</v>
      </c>
      <c r="AN391" s="289">
        <f t="shared" si="72"/>
        <v>0</v>
      </c>
      <c r="AO391" s="289">
        <f t="shared" si="72"/>
        <v>0</v>
      </c>
      <c r="AP391" s="289">
        <f t="shared" si="72"/>
        <v>0</v>
      </c>
      <c r="AQ391" s="289">
        <f t="shared" si="71"/>
        <v>0</v>
      </c>
      <c r="AR391" s="289">
        <f t="shared" si="71"/>
        <v>0</v>
      </c>
      <c r="AS391" s="289">
        <f t="shared" si="71"/>
        <v>0</v>
      </c>
      <c r="AT391" s="289">
        <f t="shared" si="71"/>
        <v>0</v>
      </c>
      <c r="AU391" s="289">
        <f t="shared" si="71"/>
        <v>0</v>
      </c>
      <c r="AV391" s="289">
        <f t="shared" si="70"/>
        <v>0</v>
      </c>
      <c r="AW391" s="289">
        <f t="shared" si="70"/>
        <v>0</v>
      </c>
      <c r="AX391" s="289">
        <f t="shared" si="70"/>
        <v>0</v>
      </c>
      <c r="AY391" s="289">
        <f t="shared" si="70"/>
        <v>0</v>
      </c>
      <c r="AZ391" s="289">
        <f t="shared" si="70"/>
        <v>0</v>
      </c>
      <c r="BA391" s="289">
        <f t="shared" si="70"/>
        <v>0</v>
      </c>
      <c r="BB391" s="289">
        <f t="shared" si="70"/>
        <v>0</v>
      </c>
      <c r="BC391" s="289">
        <f t="shared" si="70"/>
        <v>0</v>
      </c>
      <c r="BD391" s="289">
        <f t="shared" si="70"/>
        <v>0</v>
      </c>
      <c r="BE391" s="289">
        <f t="shared" si="70"/>
        <v>0</v>
      </c>
      <c r="BF391" s="289">
        <f t="shared" si="70"/>
        <v>0</v>
      </c>
      <c r="BG391" s="289">
        <f t="shared" si="70"/>
        <v>0</v>
      </c>
      <c r="BH391" s="289">
        <f t="shared" si="70"/>
        <v>0</v>
      </c>
      <c r="BI391" s="289">
        <f t="shared" si="70"/>
        <v>0</v>
      </c>
      <c r="BJ391" s="289">
        <f t="shared" si="70"/>
        <v>0</v>
      </c>
      <c r="BK391" s="289">
        <f t="shared" si="70"/>
        <v>0</v>
      </c>
      <c r="BL391" s="289">
        <f t="shared" si="70"/>
        <v>0</v>
      </c>
      <c r="BM391" s="289">
        <f t="shared" si="70"/>
        <v>0</v>
      </c>
      <c r="BN391" s="289">
        <f t="shared" si="70"/>
        <v>0</v>
      </c>
      <c r="BO391" s="289">
        <f t="shared" si="70"/>
        <v>0</v>
      </c>
      <c r="BU391" s="289">
        <f t="shared" ref="BU391:BX394" si="74">BU222-EM222</f>
        <v>0</v>
      </c>
      <c r="BV391" s="289">
        <f t="shared" si="74"/>
        <v>0</v>
      </c>
      <c r="BW391" s="289">
        <f t="shared" si="74"/>
        <v>0</v>
      </c>
      <c r="BX391" s="289">
        <f t="shared" si="74"/>
        <v>0</v>
      </c>
      <c r="BZ391" s="289">
        <f t="shared" si="62"/>
        <v>0</v>
      </c>
      <c r="CA391" s="289" t="e">
        <f>CA222-#REF!</f>
        <v>#REF!</v>
      </c>
    </row>
    <row r="392" spans="12:79" hidden="1" x14ac:dyDescent="0.35">
      <c r="L392" s="289">
        <f t="shared" si="69"/>
        <v>0</v>
      </c>
      <c r="M392" s="289">
        <f t="shared" si="69"/>
        <v>0</v>
      </c>
      <c r="N392" s="289">
        <f t="shared" si="69"/>
        <v>0</v>
      </c>
      <c r="O392" s="289">
        <f t="shared" si="69"/>
        <v>0</v>
      </c>
      <c r="P392" s="289">
        <f t="shared" si="69"/>
        <v>0</v>
      </c>
      <c r="Q392" s="289">
        <f t="shared" si="69"/>
        <v>0</v>
      </c>
      <c r="R392" s="289">
        <f t="shared" si="69"/>
        <v>0</v>
      </c>
      <c r="S392" s="289">
        <f t="shared" si="69"/>
        <v>0</v>
      </c>
      <c r="T392" s="289">
        <f t="shared" si="69"/>
        <v>0</v>
      </c>
      <c r="U392" s="289">
        <f t="shared" si="69"/>
        <v>0</v>
      </c>
      <c r="V392" s="289">
        <f t="shared" si="69"/>
        <v>0</v>
      </c>
      <c r="W392" s="289">
        <f t="shared" si="69"/>
        <v>0</v>
      </c>
      <c r="X392" s="289">
        <f t="shared" si="69"/>
        <v>0</v>
      </c>
      <c r="Y392" s="289">
        <f t="shared" si="69"/>
        <v>0</v>
      </c>
      <c r="Z392" s="289">
        <f t="shared" si="69"/>
        <v>0</v>
      </c>
      <c r="AA392" s="289">
        <f t="shared" si="69"/>
        <v>0</v>
      </c>
      <c r="AB392" s="289">
        <f t="shared" si="73"/>
        <v>0</v>
      </c>
      <c r="AC392" s="289">
        <f t="shared" si="73"/>
        <v>0</v>
      </c>
      <c r="AD392" s="289">
        <f t="shared" si="73"/>
        <v>0</v>
      </c>
      <c r="AE392" s="289">
        <f t="shared" si="73"/>
        <v>0</v>
      </c>
      <c r="AF392" s="289">
        <f t="shared" si="73"/>
        <v>0</v>
      </c>
      <c r="AG392" s="289">
        <f t="shared" si="73"/>
        <v>0</v>
      </c>
      <c r="AH392" s="289">
        <f t="shared" si="72"/>
        <v>0</v>
      </c>
      <c r="AI392" s="289">
        <f t="shared" si="72"/>
        <v>0</v>
      </c>
      <c r="AJ392" s="289">
        <f t="shared" si="72"/>
        <v>0</v>
      </c>
      <c r="AK392" s="289">
        <f t="shared" si="72"/>
        <v>0</v>
      </c>
      <c r="AL392" s="289">
        <f t="shared" si="72"/>
        <v>0</v>
      </c>
      <c r="AM392" s="289">
        <f t="shared" si="72"/>
        <v>0</v>
      </c>
      <c r="AN392" s="289">
        <f t="shared" si="72"/>
        <v>0</v>
      </c>
      <c r="AO392" s="289">
        <f t="shared" si="72"/>
        <v>0</v>
      </c>
      <c r="AP392" s="289">
        <f t="shared" si="72"/>
        <v>0</v>
      </c>
      <c r="AQ392" s="289">
        <f t="shared" si="71"/>
        <v>0</v>
      </c>
      <c r="AR392" s="289">
        <f t="shared" si="71"/>
        <v>0</v>
      </c>
      <c r="AS392" s="289">
        <f t="shared" si="71"/>
        <v>0</v>
      </c>
      <c r="AT392" s="289">
        <f t="shared" si="71"/>
        <v>0</v>
      </c>
      <c r="AU392" s="289">
        <f t="shared" si="71"/>
        <v>0</v>
      </c>
      <c r="AV392" s="289">
        <f t="shared" si="70"/>
        <v>0</v>
      </c>
      <c r="AW392" s="289">
        <f t="shared" si="70"/>
        <v>0</v>
      </c>
      <c r="AX392" s="289">
        <f t="shared" si="70"/>
        <v>0</v>
      </c>
      <c r="AY392" s="289">
        <f t="shared" si="70"/>
        <v>0</v>
      </c>
      <c r="AZ392" s="289">
        <f t="shared" si="70"/>
        <v>0</v>
      </c>
      <c r="BA392" s="289">
        <f t="shared" si="70"/>
        <v>0</v>
      </c>
      <c r="BB392" s="289">
        <f t="shared" si="70"/>
        <v>0</v>
      </c>
      <c r="BC392" s="289">
        <f t="shared" si="70"/>
        <v>0</v>
      </c>
      <c r="BD392" s="289">
        <f t="shared" si="70"/>
        <v>0</v>
      </c>
      <c r="BE392" s="289">
        <f t="shared" si="70"/>
        <v>0</v>
      </c>
      <c r="BF392" s="289">
        <f t="shared" si="70"/>
        <v>0</v>
      </c>
      <c r="BG392" s="289">
        <f t="shared" si="70"/>
        <v>0</v>
      </c>
      <c r="BH392" s="289">
        <f t="shared" si="70"/>
        <v>0</v>
      </c>
      <c r="BI392" s="289">
        <f t="shared" si="70"/>
        <v>0</v>
      </c>
      <c r="BJ392" s="289">
        <f t="shared" si="70"/>
        <v>0</v>
      </c>
      <c r="BK392" s="289">
        <f t="shared" si="70"/>
        <v>0</v>
      </c>
      <c r="BL392" s="289">
        <f t="shared" si="70"/>
        <v>0</v>
      </c>
      <c r="BM392" s="289">
        <f t="shared" si="70"/>
        <v>0</v>
      </c>
      <c r="BN392" s="289">
        <f t="shared" si="70"/>
        <v>0</v>
      </c>
      <c r="BO392" s="289">
        <f t="shared" si="70"/>
        <v>0</v>
      </c>
      <c r="BU392" s="289">
        <f t="shared" si="74"/>
        <v>0</v>
      </c>
      <c r="BV392" s="289">
        <f t="shared" si="74"/>
        <v>0</v>
      </c>
      <c r="BW392" s="289">
        <f t="shared" si="74"/>
        <v>0</v>
      </c>
      <c r="BX392" s="289">
        <f t="shared" si="74"/>
        <v>0</v>
      </c>
      <c r="BZ392" s="289">
        <f t="shared" si="62"/>
        <v>0</v>
      </c>
      <c r="CA392" s="289" t="e">
        <f>CA223-#REF!</f>
        <v>#REF!</v>
      </c>
    </row>
    <row r="393" spans="12:79" hidden="1" x14ac:dyDescent="0.35">
      <c r="L393" s="289">
        <f t="shared" si="69"/>
        <v>0</v>
      </c>
      <c r="M393" s="289">
        <f t="shared" si="69"/>
        <v>0</v>
      </c>
      <c r="N393" s="289">
        <f t="shared" si="69"/>
        <v>0</v>
      </c>
      <c r="O393" s="289">
        <f t="shared" si="69"/>
        <v>0</v>
      </c>
      <c r="P393" s="289">
        <f t="shared" si="69"/>
        <v>0</v>
      </c>
      <c r="Q393" s="289">
        <f t="shared" si="69"/>
        <v>0</v>
      </c>
      <c r="R393" s="289">
        <f t="shared" si="69"/>
        <v>0</v>
      </c>
      <c r="S393" s="289">
        <f t="shared" si="69"/>
        <v>0</v>
      </c>
      <c r="T393" s="289">
        <f t="shared" si="69"/>
        <v>0</v>
      </c>
      <c r="U393" s="289">
        <f t="shared" si="69"/>
        <v>0</v>
      </c>
      <c r="V393" s="289">
        <f t="shared" si="69"/>
        <v>0</v>
      </c>
      <c r="W393" s="289">
        <f t="shared" si="69"/>
        <v>0</v>
      </c>
      <c r="X393" s="289">
        <f t="shared" si="69"/>
        <v>0</v>
      </c>
      <c r="Y393" s="289">
        <f t="shared" si="69"/>
        <v>0</v>
      </c>
      <c r="Z393" s="289">
        <f t="shared" si="69"/>
        <v>0</v>
      </c>
      <c r="AA393" s="289">
        <f t="shared" si="69"/>
        <v>0</v>
      </c>
      <c r="AB393" s="289">
        <f t="shared" si="73"/>
        <v>0</v>
      </c>
      <c r="AC393" s="289">
        <f t="shared" si="73"/>
        <v>0</v>
      </c>
      <c r="AD393" s="289">
        <f t="shared" si="73"/>
        <v>0</v>
      </c>
      <c r="AE393" s="289">
        <f t="shared" si="73"/>
        <v>0</v>
      </c>
      <c r="AF393" s="289">
        <f t="shared" si="73"/>
        <v>0</v>
      </c>
      <c r="AG393" s="289">
        <f t="shared" si="73"/>
        <v>0</v>
      </c>
      <c r="AH393" s="289">
        <f t="shared" si="72"/>
        <v>0</v>
      </c>
      <c r="AI393" s="289">
        <f t="shared" si="72"/>
        <v>0</v>
      </c>
      <c r="AJ393" s="289">
        <f t="shared" si="72"/>
        <v>0</v>
      </c>
      <c r="AK393" s="289">
        <f t="shared" si="72"/>
        <v>0</v>
      </c>
      <c r="AL393" s="289">
        <f t="shared" si="72"/>
        <v>0</v>
      </c>
      <c r="AM393" s="289">
        <f t="shared" si="72"/>
        <v>0</v>
      </c>
      <c r="AN393" s="289">
        <f t="shared" si="72"/>
        <v>0</v>
      </c>
      <c r="AO393" s="289">
        <f t="shared" si="72"/>
        <v>0</v>
      </c>
      <c r="AP393" s="289">
        <f t="shared" si="72"/>
        <v>0</v>
      </c>
      <c r="AQ393" s="289">
        <f t="shared" si="71"/>
        <v>0</v>
      </c>
      <c r="AR393" s="289">
        <f t="shared" si="71"/>
        <v>0</v>
      </c>
      <c r="AS393" s="289">
        <f t="shared" si="71"/>
        <v>0</v>
      </c>
      <c r="AT393" s="289">
        <f t="shared" si="71"/>
        <v>0</v>
      </c>
      <c r="AU393" s="289">
        <f t="shared" si="71"/>
        <v>0</v>
      </c>
      <c r="AV393" s="289">
        <f t="shared" si="70"/>
        <v>0</v>
      </c>
      <c r="AW393" s="289">
        <f t="shared" si="70"/>
        <v>0</v>
      </c>
      <c r="AX393" s="289">
        <f t="shared" si="70"/>
        <v>0</v>
      </c>
      <c r="AY393" s="289">
        <f t="shared" si="70"/>
        <v>0</v>
      </c>
      <c r="AZ393" s="289">
        <f t="shared" si="70"/>
        <v>0</v>
      </c>
      <c r="BA393" s="289">
        <f t="shared" si="70"/>
        <v>0</v>
      </c>
      <c r="BB393" s="289">
        <f t="shared" si="70"/>
        <v>0</v>
      </c>
      <c r="BC393" s="289">
        <f t="shared" si="70"/>
        <v>0</v>
      </c>
      <c r="BD393" s="289">
        <f t="shared" si="70"/>
        <v>0</v>
      </c>
      <c r="BE393" s="289">
        <f t="shared" si="70"/>
        <v>0</v>
      </c>
      <c r="BF393" s="289">
        <f t="shared" si="70"/>
        <v>0</v>
      </c>
      <c r="BG393" s="289">
        <f t="shared" si="70"/>
        <v>0</v>
      </c>
      <c r="BH393" s="289">
        <f t="shared" si="70"/>
        <v>0</v>
      </c>
      <c r="BI393" s="289">
        <f t="shared" si="70"/>
        <v>0</v>
      </c>
      <c r="BJ393" s="289">
        <f t="shared" si="70"/>
        <v>0</v>
      </c>
      <c r="BK393" s="289">
        <f t="shared" ref="BK393:BO402" si="75">BK216-EC216</f>
        <v>0</v>
      </c>
      <c r="BL393" s="289">
        <f t="shared" si="75"/>
        <v>0</v>
      </c>
      <c r="BM393" s="289">
        <f t="shared" si="75"/>
        <v>0</v>
      </c>
      <c r="BN393" s="289">
        <f t="shared" si="75"/>
        <v>0</v>
      </c>
      <c r="BO393" s="289">
        <f t="shared" si="75"/>
        <v>0</v>
      </c>
      <c r="BU393" s="289">
        <f t="shared" si="74"/>
        <v>0</v>
      </c>
      <c r="BV393" s="289">
        <f t="shared" si="74"/>
        <v>0</v>
      </c>
      <c r="BW393" s="289">
        <f t="shared" si="74"/>
        <v>0</v>
      </c>
      <c r="BX393" s="289">
        <f t="shared" si="74"/>
        <v>0</v>
      </c>
      <c r="BZ393" s="289">
        <f t="shared" si="62"/>
        <v>0</v>
      </c>
      <c r="CA393" s="289" t="e">
        <f>CA224-#REF!</f>
        <v>#REF!</v>
      </c>
    </row>
    <row r="394" spans="12:79" hidden="1" x14ac:dyDescent="0.35">
      <c r="L394" s="289">
        <f t="shared" si="69"/>
        <v>0</v>
      </c>
      <c r="M394" s="289">
        <f t="shared" si="69"/>
        <v>0</v>
      </c>
      <c r="N394" s="289">
        <f t="shared" si="69"/>
        <v>0</v>
      </c>
      <c r="O394" s="289">
        <f t="shared" si="69"/>
        <v>0</v>
      </c>
      <c r="P394" s="289">
        <f t="shared" si="69"/>
        <v>0</v>
      </c>
      <c r="Q394" s="289">
        <f t="shared" si="69"/>
        <v>0</v>
      </c>
      <c r="R394" s="289">
        <f t="shared" si="69"/>
        <v>0</v>
      </c>
      <c r="S394" s="289">
        <f t="shared" si="69"/>
        <v>0</v>
      </c>
      <c r="T394" s="289">
        <f t="shared" si="69"/>
        <v>0</v>
      </c>
      <c r="U394" s="289">
        <f t="shared" si="69"/>
        <v>0</v>
      </c>
      <c r="V394" s="289">
        <f t="shared" si="69"/>
        <v>0</v>
      </c>
      <c r="W394" s="289">
        <f t="shared" si="69"/>
        <v>0</v>
      </c>
      <c r="X394" s="289">
        <f t="shared" si="69"/>
        <v>0</v>
      </c>
      <c r="Y394" s="289">
        <f t="shared" si="69"/>
        <v>0</v>
      </c>
      <c r="Z394" s="289">
        <f t="shared" si="69"/>
        <v>0</v>
      </c>
      <c r="AA394" s="289">
        <f t="shared" si="69"/>
        <v>0</v>
      </c>
      <c r="AB394" s="289">
        <f t="shared" si="73"/>
        <v>0</v>
      </c>
      <c r="AC394" s="289">
        <f t="shared" si="73"/>
        <v>0</v>
      </c>
      <c r="AD394" s="289">
        <f t="shared" si="73"/>
        <v>0</v>
      </c>
      <c r="AE394" s="289">
        <f t="shared" si="73"/>
        <v>0</v>
      </c>
      <c r="AF394" s="289">
        <f t="shared" si="73"/>
        <v>0</v>
      </c>
      <c r="AG394" s="289">
        <f t="shared" si="73"/>
        <v>0</v>
      </c>
      <c r="AH394" s="289">
        <f t="shared" si="72"/>
        <v>0</v>
      </c>
      <c r="AI394" s="289">
        <f t="shared" si="72"/>
        <v>0</v>
      </c>
      <c r="AJ394" s="289">
        <f t="shared" si="72"/>
        <v>0</v>
      </c>
      <c r="AK394" s="289">
        <f t="shared" si="72"/>
        <v>0</v>
      </c>
      <c r="AL394" s="289">
        <f t="shared" si="72"/>
        <v>0</v>
      </c>
      <c r="AM394" s="289">
        <f t="shared" si="72"/>
        <v>0</v>
      </c>
      <c r="AN394" s="289">
        <f t="shared" si="72"/>
        <v>0</v>
      </c>
      <c r="AO394" s="289">
        <f t="shared" si="72"/>
        <v>0</v>
      </c>
      <c r="AP394" s="289">
        <f t="shared" si="72"/>
        <v>0</v>
      </c>
      <c r="AQ394" s="289">
        <f t="shared" si="71"/>
        <v>0</v>
      </c>
      <c r="AR394" s="289">
        <f t="shared" si="71"/>
        <v>0</v>
      </c>
      <c r="AS394" s="289">
        <f t="shared" si="71"/>
        <v>0</v>
      </c>
      <c r="AT394" s="289">
        <f t="shared" si="71"/>
        <v>0</v>
      </c>
      <c r="AU394" s="289">
        <f t="shared" si="71"/>
        <v>0</v>
      </c>
      <c r="AV394" s="289">
        <f t="shared" si="71"/>
        <v>0</v>
      </c>
      <c r="AW394" s="289">
        <f t="shared" si="71"/>
        <v>0</v>
      </c>
      <c r="AX394" s="289">
        <f t="shared" si="71"/>
        <v>0</v>
      </c>
      <c r="AY394" s="289">
        <f t="shared" si="71"/>
        <v>0</v>
      </c>
      <c r="AZ394" s="289">
        <f t="shared" si="71"/>
        <v>0</v>
      </c>
      <c r="BA394" s="289">
        <f t="shared" si="71"/>
        <v>0</v>
      </c>
      <c r="BB394" s="289">
        <f t="shared" si="71"/>
        <v>0</v>
      </c>
      <c r="BC394" s="289">
        <f t="shared" si="71"/>
        <v>0</v>
      </c>
      <c r="BD394" s="289">
        <f t="shared" si="71"/>
        <v>0</v>
      </c>
      <c r="BE394" s="289">
        <f t="shared" si="71"/>
        <v>0</v>
      </c>
      <c r="BF394" s="289">
        <f t="shared" si="71"/>
        <v>0</v>
      </c>
      <c r="BG394" s="289">
        <f t="shared" ref="BG394:BJ402" si="76">BG217-DY217</f>
        <v>0</v>
      </c>
      <c r="BH394" s="289">
        <f t="shared" si="76"/>
        <v>0</v>
      </c>
      <c r="BI394" s="289">
        <f t="shared" si="76"/>
        <v>0</v>
      </c>
      <c r="BJ394" s="289">
        <f t="shared" si="76"/>
        <v>0</v>
      </c>
      <c r="BK394" s="289">
        <f t="shared" si="75"/>
        <v>0</v>
      </c>
      <c r="BL394" s="289">
        <f t="shared" si="75"/>
        <v>0</v>
      </c>
      <c r="BM394" s="289">
        <f t="shared" si="75"/>
        <v>0</v>
      </c>
      <c r="BN394" s="289">
        <f t="shared" si="75"/>
        <v>0</v>
      </c>
      <c r="BO394" s="289">
        <f t="shared" si="75"/>
        <v>0</v>
      </c>
      <c r="BU394" s="289">
        <f t="shared" si="74"/>
        <v>0</v>
      </c>
      <c r="BV394" s="289">
        <f t="shared" si="74"/>
        <v>0</v>
      </c>
      <c r="BW394" s="289">
        <f t="shared" si="74"/>
        <v>0</v>
      </c>
      <c r="BX394" s="289">
        <f t="shared" si="74"/>
        <v>0</v>
      </c>
      <c r="BZ394" s="289">
        <f t="shared" si="62"/>
        <v>0</v>
      </c>
      <c r="CA394" s="289" t="e">
        <f>CA225-#REF!</f>
        <v>#REF!</v>
      </c>
    </row>
    <row r="395" spans="12:79" hidden="1" x14ac:dyDescent="0.35">
      <c r="L395" s="289">
        <f t="shared" si="69"/>
        <v>0</v>
      </c>
      <c r="M395" s="289">
        <f t="shared" si="69"/>
        <v>0</v>
      </c>
      <c r="N395" s="289">
        <f t="shared" si="69"/>
        <v>0</v>
      </c>
      <c r="O395" s="289">
        <f t="shared" si="69"/>
        <v>0</v>
      </c>
      <c r="P395" s="289">
        <f t="shared" si="69"/>
        <v>0</v>
      </c>
      <c r="Q395" s="289">
        <f t="shared" si="69"/>
        <v>0</v>
      </c>
      <c r="R395" s="289">
        <f t="shared" si="69"/>
        <v>0</v>
      </c>
      <c r="S395" s="289">
        <f t="shared" si="69"/>
        <v>0</v>
      </c>
      <c r="T395" s="289">
        <f t="shared" si="69"/>
        <v>0</v>
      </c>
      <c r="U395" s="289">
        <f t="shared" si="69"/>
        <v>0</v>
      </c>
      <c r="V395" s="289">
        <f t="shared" si="69"/>
        <v>0</v>
      </c>
      <c r="W395" s="289">
        <f t="shared" si="69"/>
        <v>0</v>
      </c>
      <c r="X395" s="289">
        <f t="shared" si="69"/>
        <v>0</v>
      </c>
      <c r="Y395" s="289">
        <f t="shared" si="69"/>
        <v>0</v>
      </c>
      <c r="Z395" s="289">
        <f t="shared" si="69"/>
        <v>0</v>
      </c>
      <c r="AA395" s="289">
        <f t="shared" si="69"/>
        <v>0</v>
      </c>
      <c r="AB395" s="289">
        <f t="shared" si="73"/>
        <v>0</v>
      </c>
      <c r="AC395" s="289">
        <f t="shared" si="73"/>
        <v>0</v>
      </c>
      <c r="AD395" s="289">
        <f t="shared" si="73"/>
        <v>0</v>
      </c>
      <c r="AE395" s="289">
        <f t="shared" si="73"/>
        <v>0</v>
      </c>
      <c r="AF395" s="289">
        <f t="shared" si="73"/>
        <v>0</v>
      </c>
      <c r="AG395" s="289">
        <f t="shared" si="73"/>
        <v>0</v>
      </c>
      <c r="AH395" s="289">
        <f t="shared" si="72"/>
        <v>0</v>
      </c>
      <c r="AI395" s="289">
        <f t="shared" si="72"/>
        <v>0</v>
      </c>
      <c r="AJ395" s="289">
        <f t="shared" si="72"/>
        <v>0</v>
      </c>
      <c r="AK395" s="289">
        <f t="shared" si="72"/>
        <v>0</v>
      </c>
      <c r="AL395" s="289">
        <f t="shared" si="72"/>
        <v>0</v>
      </c>
      <c r="AM395" s="289">
        <f t="shared" si="72"/>
        <v>0</v>
      </c>
      <c r="AN395" s="289">
        <f t="shared" si="72"/>
        <v>0</v>
      </c>
      <c r="AO395" s="289">
        <f t="shared" si="72"/>
        <v>0</v>
      </c>
      <c r="AP395" s="289">
        <f t="shared" si="72"/>
        <v>0</v>
      </c>
      <c r="AQ395" s="289">
        <f t="shared" si="71"/>
        <v>0</v>
      </c>
      <c r="AR395" s="289">
        <f t="shared" si="71"/>
        <v>0</v>
      </c>
      <c r="AS395" s="289">
        <f t="shared" si="71"/>
        <v>0</v>
      </c>
      <c r="AT395" s="289">
        <f t="shared" si="71"/>
        <v>0</v>
      </c>
      <c r="AU395" s="289">
        <f t="shared" si="71"/>
        <v>0</v>
      </c>
      <c r="AV395" s="289">
        <f t="shared" si="71"/>
        <v>0</v>
      </c>
      <c r="AW395" s="289">
        <f t="shared" si="71"/>
        <v>0</v>
      </c>
      <c r="AX395" s="289">
        <f t="shared" si="71"/>
        <v>0</v>
      </c>
      <c r="AY395" s="289">
        <f t="shared" si="71"/>
        <v>0</v>
      </c>
      <c r="AZ395" s="289">
        <f t="shared" si="71"/>
        <v>0</v>
      </c>
      <c r="BA395" s="289">
        <f t="shared" si="71"/>
        <v>0</v>
      </c>
      <c r="BB395" s="289">
        <f t="shared" si="71"/>
        <v>0</v>
      </c>
      <c r="BC395" s="289">
        <f t="shared" si="71"/>
        <v>0</v>
      </c>
      <c r="BD395" s="289">
        <f t="shared" si="71"/>
        <v>0</v>
      </c>
      <c r="BE395" s="289">
        <f t="shared" si="71"/>
        <v>0</v>
      </c>
      <c r="BF395" s="289">
        <f t="shared" si="71"/>
        <v>0</v>
      </c>
      <c r="BG395" s="289">
        <f t="shared" si="76"/>
        <v>0</v>
      </c>
      <c r="BH395" s="289">
        <f t="shared" si="76"/>
        <v>0</v>
      </c>
      <c r="BI395" s="289">
        <f t="shared" si="76"/>
        <v>0</v>
      </c>
      <c r="BJ395" s="289">
        <f t="shared" si="76"/>
        <v>0</v>
      </c>
      <c r="BK395" s="289">
        <f t="shared" si="75"/>
        <v>0</v>
      </c>
      <c r="BL395" s="289">
        <f t="shared" si="75"/>
        <v>0</v>
      </c>
      <c r="BM395" s="289">
        <f t="shared" si="75"/>
        <v>0</v>
      </c>
      <c r="BN395" s="289">
        <f t="shared" si="75"/>
        <v>0</v>
      </c>
      <c r="BO395" s="289">
        <f t="shared" si="75"/>
        <v>0</v>
      </c>
      <c r="BU395" s="289" t="e">
        <f>#REF!-#REF!</f>
        <v>#REF!</v>
      </c>
      <c r="BV395" s="289" t="e">
        <f>#REF!-#REF!</f>
        <v>#REF!</v>
      </c>
      <c r="BW395" s="289" t="e">
        <f>#REF!-#REF!</f>
        <v>#REF!</v>
      </c>
      <c r="BX395" s="289" t="e">
        <f>#REF!-#REF!</f>
        <v>#REF!</v>
      </c>
      <c r="BZ395" s="289" t="e">
        <f>#REF!-#REF!</f>
        <v>#REF!</v>
      </c>
      <c r="CA395" s="289" t="e">
        <f>#REF!-#REF!</f>
        <v>#REF!</v>
      </c>
    </row>
    <row r="396" spans="12:79" hidden="1" x14ac:dyDescent="0.35">
      <c r="L396" s="289">
        <f t="shared" si="69"/>
        <v>0</v>
      </c>
      <c r="M396" s="289">
        <f t="shared" si="69"/>
        <v>0</v>
      </c>
      <c r="N396" s="289">
        <f t="shared" si="69"/>
        <v>0</v>
      </c>
      <c r="O396" s="289">
        <f t="shared" si="69"/>
        <v>0</v>
      </c>
      <c r="P396" s="289">
        <f t="shared" si="69"/>
        <v>0</v>
      </c>
      <c r="Q396" s="289">
        <f t="shared" si="69"/>
        <v>0</v>
      </c>
      <c r="R396" s="289">
        <f t="shared" si="69"/>
        <v>0</v>
      </c>
      <c r="S396" s="289">
        <f t="shared" si="69"/>
        <v>0</v>
      </c>
      <c r="T396" s="289">
        <f t="shared" si="69"/>
        <v>0</v>
      </c>
      <c r="U396" s="289">
        <f t="shared" si="69"/>
        <v>0</v>
      </c>
      <c r="V396" s="289">
        <f t="shared" si="69"/>
        <v>0</v>
      </c>
      <c r="W396" s="289">
        <f t="shared" si="69"/>
        <v>0</v>
      </c>
      <c r="X396" s="289">
        <f t="shared" si="69"/>
        <v>0</v>
      </c>
      <c r="Y396" s="289">
        <f t="shared" si="69"/>
        <v>0</v>
      </c>
      <c r="Z396" s="289">
        <f t="shared" si="69"/>
        <v>0</v>
      </c>
      <c r="AA396" s="289">
        <f t="shared" si="69"/>
        <v>0</v>
      </c>
      <c r="AB396" s="289">
        <f t="shared" si="73"/>
        <v>0</v>
      </c>
      <c r="AC396" s="289">
        <f t="shared" si="73"/>
        <v>0</v>
      </c>
      <c r="AD396" s="289">
        <f t="shared" si="73"/>
        <v>0</v>
      </c>
      <c r="AE396" s="289">
        <f t="shared" si="73"/>
        <v>0</v>
      </c>
      <c r="AF396" s="289">
        <f t="shared" si="73"/>
        <v>0</v>
      </c>
      <c r="AG396" s="289">
        <f t="shared" si="73"/>
        <v>0</v>
      </c>
      <c r="AH396" s="289">
        <f t="shared" si="72"/>
        <v>0</v>
      </c>
      <c r="AI396" s="289">
        <f t="shared" si="72"/>
        <v>0</v>
      </c>
      <c r="AJ396" s="289">
        <f t="shared" si="72"/>
        <v>0</v>
      </c>
      <c r="AK396" s="289">
        <f t="shared" si="72"/>
        <v>0</v>
      </c>
      <c r="AL396" s="289">
        <f t="shared" si="72"/>
        <v>0</v>
      </c>
      <c r="AM396" s="289">
        <f t="shared" si="72"/>
        <v>0</v>
      </c>
      <c r="AN396" s="289">
        <f t="shared" si="72"/>
        <v>0</v>
      </c>
      <c r="AO396" s="289">
        <f t="shared" si="72"/>
        <v>0</v>
      </c>
      <c r="AP396" s="289">
        <f t="shared" si="72"/>
        <v>0</v>
      </c>
      <c r="AQ396" s="289">
        <f t="shared" si="71"/>
        <v>0</v>
      </c>
      <c r="AR396" s="289">
        <f t="shared" si="71"/>
        <v>0</v>
      </c>
      <c r="AS396" s="289">
        <f t="shared" si="71"/>
        <v>0</v>
      </c>
      <c r="AT396" s="289">
        <f t="shared" si="71"/>
        <v>0</v>
      </c>
      <c r="AU396" s="289">
        <f t="shared" si="71"/>
        <v>0</v>
      </c>
      <c r="AV396" s="289">
        <f t="shared" si="71"/>
        <v>0</v>
      </c>
      <c r="AW396" s="289">
        <f t="shared" si="71"/>
        <v>0</v>
      </c>
      <c r="AX396" s="289">
        <f t="shared" si="71"/>
        <v>0</v>
      </c>
      <c r="AY396" s="289">
        <f t="shared" si="71"/>
        <v>0</v>
      </c>
      <c r="AZ396" s="289">
        <f t="shared" si="71"/>
        <v>0</v>
      </c>
      <c r="BA396" s="289">
        <f t="shared" si="71"/>
        <v>0</v>
      </c>
      <c r="BB396" s="289">
        <f t="shared" si="71"/>
        <v>0</v>
      </c>
      <c r="BC396" s="289">
        <f t="shared" si="71"/>
        <v>0</v>
      </c>
      <c r="BD396" s="289">
        <f t="shared" si="71"/>
        <v>0</v>
      </c>
      <c r="BE396" s="289">
        <f t="shared" si="71"/>
        <v>0</v>
      </c>
      <c r="BF396" s="289">
        <f t="shared" si="71"/>
        <v>0</v>
      </c>
      <c r="BG396" s="289">
        <f t="shared" si="76"/>
        <v>0</v>
      </c>
      <c r="BH396" s="289">
        <f t="shared" si="76"/>
        <v>0</v>
      </c>
      <c r="BI396" s="289">
        <f t="shared" si="76"/>
        <v>0</v>
      </c>
      <c r="BJ396" s="289">
        <f t="shared" si="76"/>
        <v>0</v>
      </c>
      <c r="BK396" s="289">
        <f t="shared" si="75"/>
        <v>0</v>
      </c>
      <c r="BL396" s="289">
        <f t="shared" si="75"/>
        <v>0</v>
      </c>
      <c r="BM396" s="289">
        <f t="shared" si="75"/>
        <v>0</v>
      </c>
      <c r="BN396" s="289">
        <f t="shared" si="75"/>
        <v>0</v>
      </c>
      <c r="BO396" s="289">
        <f t="shared" si="75"/>
        <v>-248043</v>
      </c>
      <c r="BU396" s="289">
        <f t="shared" ref="BU396:BX411" si="77">BU231-EM231</f>
        <v>0</v>
      </c>
      <c r="BV396" s="289">
        <f t="shared" si="77"/>
        <v>0</v>
      </c>
      <c r="BW396" s="289">
        <f t="shared" si="77"/>
        <v>0</v>
      </c>
      <c r="BX396" s="289">
        <f t="shared" si="77"/>
        <v>0</v>
      </c>
      <c r="BZ396" s="289">
        <f t="shared" ref="BZ396:BZ432" si="78">BZ231-ER231</f>
        <v>0</v>
      </c>
      <c r="CA396" s="289" t="e">
        <f>CA231-#REF!</f>
        <v>#REF!</v>
      </c>
    </row>
    <row r="397" spans="12:79" hidden="1" x14ac:dyDescent="0.35">
      <c r="L397" s="289">
        <f t="shared" ref="L397:AA402" si="79">L220-CD220</f>
        <v>0</v>
      </c>
      <c r="M397" s="289">
        <f t="shared" si="79"/>
        <v>0</v>
      </c>
      <c r="N397" s="289">
        <f t="shared" si="79"/>
        <v>0</v>
      </c>
      <c r="O397" s="289">
        <f t="shared" si="79"/>
        <v>0</v>
      </c>
      <c r="P397" s="289">
        <f t="shared" si="79"/>
        <v>0</v>
      </c>
      <c r="Q397" s="289">
        <f t="shared" si="79"/>
        <v>0</v>
      </c>
      <c r="R397" s="289">
        <f t="shared" si="79"/>
        <v>0</v>
      </c>
      <c r="S397" s="289">
        <f t="shared" si="79"/>
        <v>0</v>
      </c>
      <c r="T397" s="289">
        <f t="shared" si="79"/>
        <v>0</v>
      </c>
      <c r="U397" s="289">
        <f t="shared" si="79"/>
        <v>0</v>
      </c>
      <c r="V397" s="289">
        <f t="shared" si="79"/>
        <v>0</v>
      </c>
      <c r="W397" s="289">
        <f t="shared" si="79"/>
        <v>0</v>
      </c>
      <c r="X397" s="289">
        <f t="shared" si="79"/>
        <v>0</v>
      </c>
      <c r="Y397" s="289">
        <f t="shared" si="79"/>
        <v>0</v>
      </c>
      <c r="Z397" s="289">
        <f t="shared" si="79"/>
        <v>0</v>
      </c>
      <c r="AA397" s="289">
        <f t="shared" si="79"/>
        <v>0</v>
      </c>
      <c r="AB397" s="289">
        <f t="shared" si="73"/>
        <v>0</v>
      </c>
      <c r="AC397" s="289">
        <f t="shared" si="73"/>
        <v>0</v>
      </c>
      <c r="AD397" s="289">
        <f t="shared" si="73"/>
        <v>0</v>
      </c>
      <c r="AE397" s="289">
        <f t="shared" si="73"/>
        <v>0</v>
      </c>
      <c r="AF397" s="289">
        <f t="shared" si="73"/>
        <v>0</v>
      </c>
      <c r="AG397" s="289">
        <f t="shared" si="73"/>
        <v>0</v>
      </c>
      <c r="AH397" s="289">
        <f t="shared" si="72"/>
        <v>0</v>
      </c>
      <c r="AI397" s="289">
        <f t="shared" si="72"/>
        <v>0</v>
      </c>
      <c r="AJ397" s="289">
        <f t="shared" si="72"/>
        <v>0</v>
      </c>
      <c r="AK397" s="289">
        <f t="shared" si="72"/>
        <v>0</v>
      </c>
      <c r="AL397" s="289">
        <f t="shared" si="72"/>
        <v>0</v>
      </c>
      <c r="AM397" s="289">
        <f t="shared" si="72"/>
        <v>0</v>
      </c>
      <c r="AN397" s="289">
        <f t="shared" si="72"/>
        <v>0</v>
      </c>
      <c r="AO397" s="289">
        <f t="shared" si="72"/>
        <v>0</v>
      </c>
      <c r="AP397" s="289">
        <f t="shared" si="72"/>
        <v>0</v>
      </c>
      <c r="AQ397" s="289">
        <f t="shared" si="71"/>
        <v>0</v>
      </c>
      <c r="AR397" s="289">
        <f t="shared" si="71"/>
        <v>0</v>
      </c>
      <c r="AS397" s="289">
        <f t="shared" si="71"/>
        <v>0</v>
      </c>
      <c r="AT397" s="289">
        <f t="shared" si="71"/>
        <v>0</v>
      </c>
      <c r="AU397" s="289">
        <f t="shared" si="71"/>
        <v>0</v>
      </c>
      <c r="AV397" s="289">
        <f t="shared" si="71"/>
        <v>0</v>
      </c>
      <c r="AW397" s="289">
        <f t="shared" si="71"/>
        <v>0</v>
      </c>
      <c r="AX397" s="289">
        <f t="shared" si="71"/>
        <v>0</v>
      </c>
      <c r="AY397" s="289">
        <f t="shared" si="71"/>
        <v>0</v>
      </c>
      <c r="AZ397" s="289">
        <f t="shared" si="71"/>
        <v>0</v>
      </c>
      <c r="BA397" s="289">
        <f t="shared" si="71"/>
        <v>0</v>
      </c>
      <c r="BB397" s="289">
        <f t="shared" si="71"/>
        <v>0</v>
      </c>
      <c r="BC397" s="289">
        <f t="shared" si="71"/>
        <v>0</v>
      </c>
      <c r="BD397" s="289">
        <f t="shared" si="71"/>
        <v>0</v>
      </c>
      <c r="BE397" s="289">
        <f t="shared" si="71"/>
        <v>0</v>
      </c>
      <c r="BF397" s="289">
        <f t="shared" si="71"/>
        <v>0</v>
      </c>
      <c r="BG397" s="289">
        <f t="shared" si="76"/>
        <v>0</v>
      </c>
      <c r="BH397" s="289">
        <f t="shared" si="76"/>
        <v>0</v>
      </c>
      <c r="BI397" s="289">
        <f t="shared" si="76"/>
        <v>0</v>
      </c>
      <c r="BJ397" s="289">
        <f t="shared" si="76"/>
        <v>0</v>
      </c>
      <c r="BK397" s="289">
        <f t="shared" si="75"/>
        <v>0</v>
      </c>
      <c r="BL397" s="289">
        <f t="shared" si="75"/>
        <v>0</v>
      </c>
      <c r="BM397" s="289">
        <f t="shared" si="75"/>
        <v>0</v>
      </c>
      <c r="BN397" s="289">
        <f t="shared" si="75"/>
        <v>0</v>
      </c>
      <c r="BO397" s="289">
        <f t="shared" si="75"/>
        <v>-275874</v>
      </c>
      <c r="BU397" s="289">
        <f t="shared" si="77"/>
        <v>0</v>
      </c>
      <c r="BV397" s="289">
        <f t="shared" si="77"/>
        <v>0</v>
      </c>
      <c r="BW397" s="289">
        <f t="shared" si="77"/>
        <v>0</v>
      </c>
      <c r="BX397" s="289">
        <f t="shared" si="77"/>
        <v>0</v>
      </c>
      <c r="BZ397" s="289">
        <f t="shared" si="78"/>
        <v>0</v>
      </c>
      <c r="CA397" s="289" t="e">
        <f>CA232-#REF!</f>
        <v>#REF!</v>
      </c>
    </row>
    <row r="398" spans="12:79" hidden="1" x14ac:dyDescent="0.35">
      <c r="L398" s="289">
        <f t="shared" si="79"/>
        <v>0</v>
      </c>
      <c r="M398" s="289">
        <f t="shared" si="79"/>
        <v>0</v>
      </c>
      <c r="N398" s="289">
        <f t="shared" si="79"/>
        <v>0</v>
      </c>
      <c r="O398" s="289">
        <f t="shared" si="79"/>
        <v>0</v>
      </c>
      <c r="P398" s="289">
        <f t="shared" si="79"/>
        <v>0</v>
      </c>
      <c r="Q398" s="289">
        <f t="shared" si="79"/>
        <v>0</v>
      </c>
      <c r="R398" s="289">
        <f t="shared" si="79"/>
        <v>0</v>
      </c>
      <c r="S398" s="289">
        <f t="shared" si="79"/>
        <v>0</v>
      </c>
      <c r="T398" s="289">
        <f t="shared" si="79"/>
        <v>0</v>
      </c>
      <c r="U398" s="289">
        <f t="shared" si="79"/>
        <v>0</v>
      </c>
      <c r="V398" s="289">
        <f t="shared" si="79"/>
        <v>0</v>
      </c>
      <c r="W398" s="289">
        <f t="shared" si="79"/>
        <v>0</v>
      </c>
      <c r="X398" s="289">
        <f t="shared" si="79"/>
        <v>0</v>
      </c>
      <c r="Y398" s="289">
        <f t="shared" si="79"/>
        <v>0</v>
      </c>
      <c r="Z398" s="289">
        <f t="shared" si="79"/>
        <v>0</v>
      </c>
      <c r="AA398" s="289">
        <f t="shared" si="79"/>
        <v>0</v>
      </c>
      <c r="AB398" s="289">
        <f t="shared" si="73"/>
        <v>0</v>
      </c>
      <c r="AC398" s="289">
        <f t="shared" si="73"/>
        <v>0</v>
      </c>
      <c r="AD398" s="289">
        <f t="shared" si="73"/>
        <v>0</v>
      </c>
      <c r="AE398" s="289">
        <f t="shared" si="73"/>
        <v>0</v>
      </c>
      <c r="AF398" s="289">
        <f t="shared" si="73"/>
        <v>0</v>
      </c>
      <c r="AG398" s="289">
        <f t="shared" si="73"/>
        <v>0</v>
      </c>
      <c r="AH398" s="289">
        <f t="shared" si="72"/>
        <v>0</v>
      </c>
      <c r="AI398" s="289">
        <f t="shared" si="72"/>
        <v>0</v>
      </c>
      <c r="AJ398" s="289">
        <f t="shared" si="72"/>
        <v>0</v>
      </c>
      <c r="AK398" s="289">
        <f t="shared" si="72"/>
        <v>0</v>
      </c>
      <c r="AL398" s="289">
        <f t="shared" si="72"/>
        <v>0</v>
      </c>
      <c r="AM398" s="289">
        <f t="shared" si="72"/>
        <v>0</v>
      </c>
      <c r="AN398" s="289">
        <f t="shared" si="72"/>
        <v>0</v>
      </c>
      <c r="AO398" s="289">
        <f t="shared" si="72"/>
        <v>0</v>
      </c>
      <c r="AP398" s="289">
        <f t="shared" si="72"/>
        <v>0</v>
      </c>
      <c r="AQ398" s="289">
        <f t="shared" si="72"/>
        <v>0</v>
      </c>
      <c r="AR398" s="289">
        <f t="shared" si="72"/>
        <v>0</v>
      </c>
      <c r="AS398" s="289">
        <f t="shared" si="72"/>
        <v>0</v>
      </c>
      <c r="AT398" s="289">
        <f t="shared" si="72"/>
        <v>0</v>
      </c>
      <c r="AU398" s="289">
        <f t="shared" si="72"/>
        <v>0</v>
      </c>
      <c r="AV398" s="289">
        <f t="shared" si="72"/>
        <v>0</v>
      </c>
      <c r="AW398" s="289">
        <f t="shared" si="72"/>
        <v>0</v>
      </c>
      <c r="AX398" s="289">
        <f t="shared" ref="AX398:BF402" si="80">AX221-DP221</f>
        <v>0</v>
      </c>
      <c r="AY398" s="289">
        <f t="shared" si="80"/>
        <v>0</v>
      </c>
      <c r="AZ398" s="289">
        <f t="shared" si="80"/>
        <v>0</v>
      </c>
      <c r="BA398" s="289">
        <f t="shared" si="80"/>
        <v>0</v>
      </c>
      <c r="BB398" s="289">
        <f t="shared" si="80"/>
        <v>0</v>
      </c>
      <c r="BC398" s="289">
        <f t="shared" si="80"/>
        <v>0</v>
      </c>
      <c r="BD398" s="289">
        <f t="shared" si="80"/>
        <v>0</v>
      </c>
      <c r="BE398" s="289">
        <f t="shared" si="80"/>
        <v>0</v>
      </c>
      <c r="BF398" s="289">
        <f t="shared" si="80"/>
        <v>0</v>
      </c>
      <c r="BG398" s="289">
        <f t="shared" si="76"/>
        <v>0</v>
      </c>
      <c r="BH398" s="289">
        <f t="shared" si="76"/>
        <v>0</v>
      </c>
      <c r="BI398" s="289">
        <f t="shared" si="76"/>
        <v>0</v>
      </c>
      <c r="BJ398" s="289">
        <f t="shared" si="76"/>
        <v>0</v>
      </c>
      <c r="BK398" s="289">
        <f t="shared" si="75"/>
        <v>0</v>
      </c>
      <c r="BL398" s="289">
        <f t="shared" si="75"/>
        <v>0</v>
      </c>
      <c r="BM398" s="289">
        <f t="shared" si="75"/>
        <v>0</v>
      </c>
      <c r="BN398" s="289">
        <f t="shared" si="75"/>
        <v>0</v>
      </c>
      <c r="BO398" s="289">
        <f t="shared" si="75"/>
        <v>27831</v>
      </c>
      <c r="BU398" s="289">
        <f t="shared" si="77"/>
        <v>0</v>
      </c>
      <c r="BV398" s="289">
        <f t="shared" si="77"/>
        <v>0</v>
      </c>
      <c r="BW398" s="289">
        <f t="shared" si="77"/>
        <v>0</v>
      </c>
      <c r="BX398" s="289">
        <f t="shared" si="77"/>
        <v>0</v>
      </c>
      <c r="BZ398" s="289">
        <f t="shared" si="78"/>
        <v>0</v>
      </c>
      <c r="CA398" s="289" t="e">
        <f>CA233-#REF!</f>
        <v>#REF!</v>
      </c>
    </row>
    <row r="399" spans="12:79" hidden="1" x14ac:dyDescent="0.35">
      <c r="L399" s="289">
        <f t="shared" si="79"/>
        <v>0</v>
      </c>
      <c r="M399" s="289">
        <f t="shared" si="79"/>
        <v>0</v>
      </c>
      <c r="N399" s="289">
        <f t="shared" si="79"/>
        <v>0</v>
      </c>
      <c r="O399" s="289">
        <f t="shared" si="79"/>
        <v>0</v>
      </c>
      <c r="P399" s="289">
        <f t="shared" si="79"/>
        <v>0</v>
      </c>
      <c r="Q399" s="289">
        <f t="shared" si="79"/>
        <v>0</v>
      </c>
      <c r="R399" s="289">
        <f t="shared" si="79"/>
        <v>0</v>
      </c>
      <c r="S399" s="289">
        <f t="shared" si="79"/>
        <v>0</v>
      </c>
      <c r="T399" s="289">
        <f t="shared" si="79"/>
        <v>0</v>
      </c>
      <c r="U399" s="289">
        <f t="shared" si="79"/>
        <v>0</v>
      </c>
      <c r="V399" s="289">
        <f t="shared" si="79"/>
        <v>0</v>
      </c>
      <c r="W399" s="289">
        <f t="shared" si="79"/>
        <v>0</v>
      </c>
      <c r="X399" s="289">
        <f t="shared" si="79"/>
        <v>0</v>
      </c>
      <c r="Y399" s="289">
        <f t="shared" si="79"/>
        <v>0</v>
      </c>
      <c r="Z399" s="289">
        <f t="shared" si="79"/>
        <v>0</v>
      </c>
      <c r="AA399" s="289">
        <f t="shared" si="79"/>
        <v>0</v>
      </c>
      <c r="AB399" s="289">
        <f t="shared" si="73"/>
        <v>0</v>
      </c>
      <c r="AC399" s="289">
        <f t="shared" si="73"/>
        <v>0</v>
      </c>
      <c r="AD399" s="289">
        <f t="shared" si="73"/>
        <v>0</v>
      </c>
      <c r="AE399" s="289">
        <f t="shared" si="73"/>
        <v>0</v>
      </c>
      <c r="AF399" s="289">
        <f t="shared" si="73"/>
        <v>0</v>
      </c>
      <c r="AG399" s="289">
        <f t="shared" si="73"/>
        <v>0</v>
      </c>
      <c r="AH399" s="289">
        <f t="shared" si="72"/>
        <v>0</v>
      </c>
      <c r="AI399" s="289">
        <f t="shared" si="72"/>
        <v>0</v>
      </c>
      <c r="AJ399" s="289">
        <f t="shared" si="72"/>
        <v>0</v>
      </c>
      <c r="AK399" s="289">
        <f t="shared" si="72"/>
        <v>0</v>
      </c>
      <c r="AL399" s="289">
        <f t="shared" si="72"/>
        <v>0</v>
      </c>
      <c r="AM399" s="289">
        <f t="shared" si="72"/>
        <v>0</v>
      </c>
      <c r="AN399" s="289">
        <f t="shared" si="72"/>
        <v>0</v>
      </c>
      <c r="AO399" s="289">
        <f t="shared" si="72"/>
        <v>0</v>
      </c>
      <c r="AP399" s="289">
        <f t="shared" si="72"/>
        <v>0</v>
      </c>
      <c r="AQ399" s="289">
        <f t="shared" si="72"/>
        <v>0</v>
      </c>
      <c r="AR399" s="289">
        <f t="shared" si="72"/>
        <v>0</v>
      </c>
      <c r="AS399" s="289">
        <f t="shared" si="72"/>
        <v>0</v>
      </c>
      <c r="AT399" s="289">
        <f t="shared" si="72"/>
        <v>0</v>
      </c>
      <c r="AU399" s="289">
        <f t="shared" si="72"/>
        <v>0</v>
      </c>
      <c r="AV399" s="289">
        <f t="shared" si="72"/>
        <v>0</v>
      </c>
      <c r="AW399" s="289">
        <f t="shared" si="72"/>
        <v>0</v>
      </c>
      <c r="AX399" s="289">
        <f t="shared" si="80"/>
        <v>0</v>
      </c>
      <c r="AY399" s="289">
        <f t="shared" si="80"/>
        <v>0</v>
      </c>
      <c r="AZ399" s="289">
        <f t="shared" si="80"/>
        <v>0</v>
      </c>
      <c r="BA399" s="289">
        <f t="shared" si="80"/>
        <v>0</v>
      </c>
      <c r="BB399" s="289">
        <f t="shared" si="80"/>
        <v>0</v>
      </c>
      <c r="BC399" s="289">
        <f t="shared" si="80"/>
        <v>0</v>
      </c>
      <c r="BD399" s="289">
        <f t="shared" si="80"/>
        <v>0</v>
      </c>
      <c r="BE399" s="289">
        <f t="shared" si="80"/>
        <v>0</v>
      </c>
      <c r="BF399" s="289">
        <f t="shared" si="80"/>
        <v>0</v>
      </c>
      <c r="BG399" s="289">
        <f t="shared" si="76"/>
        <v>0</v>
      </c>
      <c r="BH399" s="289">
        <f t="shared" si="76"/>
        <v>0</v>
      </c>
      <c r="BI399" s="289">
        <f t="shared" si="76"/>
        <v>0</v>
      </c>
      <c r="BJ399" s="289">
        <f t="shared" si="76"/>
        <v>0</v>
      </c>
      <c r="BK399" s="289">
        <f t="shared" si="75"/>
        <v>0</v>
      </c>
      <c r="BL399" s="289">
        <f t="shared" si="75"/>
        <v>0</v>
      </c>
      <c r="BM399" s="289">
        <f t="shared" si="75"/>
        <v>0</v>
      </c>
      <c r="BN399" s="289">
        <f t="shared" si="75"/>
        <v>0</v>
      </c>
      <c r="BO399" s="289">
        <f t="shared" si="75"/>
        <v>0</v>
      </c>
      <c r="BU399" s="289">
        <f t="shared" si="77"/>
        <v>0</v>
      </c>
      <c r="BV399" s="289">
        <f t="shared" si="77"/>
        <v>0</v>
      </c>
      <c r="BW399" s="289">
        <f t="shared" si="77"/>
        <v>0</v>
      </c>
      <c r="BX399" s="289">
        <f t="shared" si="77"/>
        <v>0</v>
      </c>
      <c r="BZ399" s="289">
        <f t="shared" si="78"/>
        <v>0</v>
      </c>
      <c r="CA399" s="289" t="e">
        <f>CA234-#REF!</f>
        <v>#REF!</v>
      </c>
    </row>
    <row r="400" spans="12:79" hidden="1" x14ac:dyDescent="0.35">
      <c r="L400" s="289">
        <f t="shared" si="79"/>
        <v>0</v>
      </c>
      <c r="M400" s="289">
        <f t="shared" si="79"/>
        <v>0</v>
      </c>
      <c r="N400" s="289">
        <f t="shared" si="79"/>
        <v>0</v>
      </c>
      <c r="O400" s="289">
        <f t="shared" si="79"/>
        <v>0</v>
      </c>
      <c r="P400" s="289">
        <f t="shared" si="79"/>
        <v>0</v>
      </c>
      <c r="Q400" s="289">
        <f t="shared" si="79"/>
        <v>0</v>
      </c>
      <c r="R400" s="289">
        <f t="shared" si="79"/>
        <v>0</v>
      </c>
      <c r="S400" s="289">
        <f t="shared" si="79"/>
        <v>0</v>
      </c>
      <c r="T400" s="289">
        <f t="shared" si="79"/>
        <v>0</v>
      </c>
      <c r="U400" s="289">
        <f t="shared" si="79"/>
        <v>0</v>
      </c>
      <c r="V400" s="289">
        <f t="shared" si="79"/>
        <v>0</v>
      </c>
      <c r="W400" s="289">
        <f t="shared" si="79"/>
        <v>0</v>
      </c>
      <c r="X400" s="289">
        <f t="shared" si="79"/>
        <v>0</v>
      </c>
      <c r="Y400" s="289">
        <f t="shared" si="79"/>
        <v>0</v>
      </c>
      <c r="Z400" s="289">
        <f t="shared" si="79"/>
        <v>0</v>
      </c>
      <c r="AA400" s="289">
        <f t="shared" si="79"/>
        <v>0</v>
      </c>
      <c r="AB400" s="289">
        <f t="shared" si="73"/>
        <v>0</v>
      </c>
      <c r="AC400" s="289">
        <f t="shared" si="73"/>
        <v>0</v>
      </c>
      <c r="AD400" s="289">
        <f t="shared" si="73"/>
        <v>0</v>
      </c>
      <c r="AE400" s="289">
        <f t="shared" si="73"/>
        <v>0</v>
      </c>
      <c r="AF400" s="289">
        <f t="shared" si="73"/>
        <v>0</v>
      </c>
      <c r="AG400" s="289">
        <f t="shared" si="73"/>
        <v>0</v>
      </c>
      <c r="AH400" s="289">
        <f t="shared" si="72"/>
        <v>0</v>
      </c>
      <c r="AI400" s="289">
        <f t="shared" si="72"/>
        <v>0</v>
      </c>
      <c r="AJ400" s="289">
        <f t="shared" si="72"/>
        <v>0</v>
      </c>
      <c r="AK400" s="289">
        <f t="shared" si="72"/>
        <v>0</v>
      </c>
      <c r="AL400" s="289">
        <f t="shared" si="72"/>
        <v>0</v>
      </c>
      <c r="AM400" s="289">
        <f t="shared" si="72"/>
        <v>0</v>
      </c>
      <c r="AN400" s="289">
        <f t="shared" si="72"/>
        <v>0</v>
      </c>
      <c r="AO400" s="289">
        <f t="shared" si="72"/>
        <v>0</v>
      </c>
      <c r="AP400" s="289">
        <f t="shared" si="72"/>
        <v>0</v>
      </c>
      <c r="AQ400" s="289">
        <f t="shared" si="72"/>
        <v>0</v>
      </c>
      <c r="AR400" s="289">
        <f t="shared" si="72"/>
        <v>0</v>
      </c>
      <c r="AS400" s="289">
        <f t="shared" si="72"/>
        <v>0</v>
      </c>
      <c r="AT400" s="289">
        <f t="shared" si="72"/>
        <v>0</v>
      </c>
      <c r="AU400" s="289">
        <f t="shared" si="72"/>
        <v>0</v>
      </c>
      <c r="AV400" s="289">
        <f t="shared" si="72"/>
        <v>0</v>
      </c>
      <c r="AW400" s="289">
        <f t="shared" si="72"/>
        <v>0</v>
      </c>
      <c r="AX400" s="289">
        <f t="shared" si="80"/>
        <v>0</v>
      </c>
      <c r="AY400" s="289">
        <f t="shared" si="80"/>
        <v>0</v>
      </c>
      <c r="AZ400" s="289">
        <f t="shared" si="80"/>
        <v>0</v>
      </c>
      <c r="BA400" s="289">
        <f t="shared" si="80"/>
        <v>0</v>
      </c>
      <c r="BB400" s="289">
        <f t="shared" si="80"/>
        <v>0</v>
      </c>
      <c r="BC400" s="289">
        <f t="shared" si="80"/>
        <v>0</v>
      </c>
      <c r="BD400" s="289">
        <f t="shared" si="80"/>
        <v>0</v>
      </c>
      <c r="BE400" s="289">
        <f t="shared" si="80"/>
        <v>0</v>
      </c>
      <c r="BF400" s="289">
        <f t="shared" si="80"/>
        <v>0</v>
      </c>
      <c r="BG400" s="289">
        <f t="shared" si="76"/>
        <v>0</v>
      </c>
      <c r="BH400" s="289">
        <f t="shared" si="76"/>
        <v>0</v>
      </c>
      <c r="BI400" s="289">
        <f t="shared" si="76"/>
        <v>0</v>
      </c>
      <c r="BJ400" s="289">
        <f t="shared" si="76"/>
        <v>0</v>
      </c>
      <c r="BK400" s="289">
        <f t="shared" si="75"/>
        <v>0</v>
      </c>
      <c r="BL400" s="289">
        <f t="shared" si="75"/>
        <v>0</v>
      </c>
      <c r="BM400" s="289">
        <f t="shared" si="75"/>
        <v>0</v>
      </c>
      <c r="BN400" s="289">
        <f t="shared" si="75"/>
        <v>0</v>
      </c>
      <c r="BO400" s="289">
        <f t="shared" si="75"/>
        <v>0</v>
      </c>
      <c r="BU400" s="289">
        <f t="shared" si="77"/>
        <v>0</v>
      </c>
      <c r="BV400" s="289">
        <f t="shared" si="77"/>
        <v>0</v>
      </c>
      <c r="BW400" s="289">
        <f t="shared" si="77"/>
        <v>0</v>
      </c>
      <c r="BX400" s="289">
        <f t="shared" si="77"/>
        <v>0</v>
      </c>
      <c r="BZ400" s="289">
        <f t="shared" si="78"/>
        <v>0</v>
      </c>
      <c r="CA400" s="289" t="e">
        <f>CA235-#REF!</f>
        <v>#REF!</v>
      </c>
    </row>
    <row r="401" spans="12:79" hidden="1" x14ac:dyDescent="0.35">
      <c r="L401" s="289">
        <f t="shared" si="79"/>
        <v>0</v>
      </c>
      <c r="M401" s="289">
        <f t="shared" si="79"/>
        <v>0</v>
      </c>
      <c r="N401" s="289">
        <f t="shared" si="79"/>
        <v>0</v>
      </c>
      <c r="O401" s="289">
        <f t="shared" si="79"/>
        <v>0</v>
      </c>
      <c r="P401" s="289">
        <f t="shared" si="79"/>
        <v>0</v>
      </c>
      <c r="Q401" s="289">
        <f t="shared" si="79"/>
        <v>0</v>
      </c>
      <c r="R401" s="289">
        <f t="shared" si="79"/>
        <v>0</v>
      </c>
      <c r="S401" s="289">
        <f t="shared" si="79"/>
        <v>0</v>
      </c>
      <c r="T401" s="289">
        <f t="shared" si="79"/>
        <v>0</v>
      </c>
      <c r="U401" s="289">
        <f t="shared" si="79"/>
        <v>0</v>
      </c>
      <c r="V401" s="289">
        <f t="shared" si="79"/>
        <v>0</v>
      </c>
      <c r="W401" s="289">
        <f t="shared" si="79"/>
        <v>0</v>
      </c>
      <c r="X401" s="289">
        <f t="shared" si="79"/>
        <v>0</v>
      </c>
      <c r="Y401" s="289">
        <f t="shared" si="79"/>
        <v>0</v>
      </c>
      <c r="Z401" s="289">
        <f t="shared" si="79"/>
        <v>0</v>
      </c>
      <c r="AA401" s="289">
        <f t="shared" si="79"/>
        <v>0</v>
      </c>
      <c r="AB401" s="289">
        <f t="shared" si="73"/>
        <v>0</v>
      </c>
      <c r="AC401" s="289">
        <f t="shared" si="73"/>
        <v>0</v>
      </c>
      <c r="AD401" s="289">
        <f t="shared" si="73"/>
        <v>0</v>
      </c>
      <c r="AE401" s="289">
        <f t="shared" si="73"/>
        <v>0</v>
      </c>
      <c r="AF401" s="289">
        <f t="shared" si="73"/>
        <v>0</v>
      </c>
      <c r="AG401" s="289">
        <f t="shared" si="73"/>
        <v>0</v>
      </c>
      <c r="AH401" s="289">
        <f t="shared" si="72"/>
        <v>0</v>
      </c>
      <c r="AI401" s="289">
        <f t="shared" si="72"/>
        <v>0</v>
      </c>
      <c r="AJ401" s="289">
        <f t="shared" si="72"/>
        <v>0</v>
      </c>
      <c r="AK401" s="289">
        <f t="shared" si="72"/>
        <v>0</v>
      </c>
      <c r="AL401" s="289">
        <f t="shared" si="72"/>
        <v>0</v>
      </c>
      <c r="AM401" s="289">
        <f t="shared" si="72"/>
        <v>0</v>
      </c>
      <c r="AN401" s="289">
        <f t="shared" si="72"/>
        <v>0</v>
      </c>
      <c r="AO401" s="289">
        <f t="shared" si="72"/>
        <v>0</v>
      </c>
      <c r="AP401" s="289">
        <f t="shared" si="72"/>
        <v>0</v>
      </c>
      <c r="AQ401" s="289">
        <f t="shared" si="72"/>
        <v>0</v>
      </c>
      <c r="AR401" s="289">
        <f t="shared" si="72"/>
        <v>0</v>
      </c>
      <c r="AS401" s="289">
        <f t="shared" si="72"/>
        <v>0</v>
      </c>
      <c r="AT401" s="289">
        <f t="shared" si="72"/>
        <v>0</v>
      </c>
      <c r="AU401" s="289">
        <f t="shared" si="72"/>
        <v>0</v>
      </c>
      <c r="AV401" s="289">
        <f t="shared" si="72"/>
        <v>0</v>
      </c>
      <c r="AW401" s="289">
        <f t="shared" si="72"/>
        <v>0</v>
      </c>
      <c r="AX401" s="289">
        <f t="shared" si="80"/>
        <v>0</v>
      </c>
      <c r="AY401" s="289">
        <f t="shared" si="80"/>
        <v>0</v>
      </c>
      <c r="AZ401" s="289">
        <f t="shared" si="80"/>
        <v>0</v>
      </c>
      <c r="BA401" s="289">
        <f t="shared" si="80"/>
        <v>0</v>
      </c>
      <c r="BB401" s="289">
        <f t="shared" si="80"/>
        <v>0</v>
      </c>
      <c r="BC401" s="289">
        <f t="shared" si="80"/>
        <v>0</v>
      </c>
      <c r="BD401" s="289">
        <f t="shared" si="80"/>
        <v>0</v>
      </c>
      <c r="BE401" s="289">
        <f t="shared" si="80"/>
        <v>0</v>
      </c>
      <c r="BF401" s="289">
        <f t="shared" si="80"/>
        <v>0</v>
      </c>
      <c r="BG401" s="289">
        <f t="shared" si="76"/>
        <v>0</v>
      </c>
      <c r="BH401" s="289">
        <f t="shared" si="76"/>
        <v>0</v>
      </c>
      <c r="BI401" s="289">
        <f t="shared" si="76"/>
        <v>0</v>
      </c>
      <c r="BJ401" s="289">
        <f t="shared" si="76"/>
        <v>0</v>
      </c>
      <c r="BK401" s="289">
        <f t="shared" si="75"/>
        <v>0</v>
      </c>
      <c r="BL401" s="289">
        <f t="shared" si="75"/>
        <v>0</v>
      </c>
      <c r="BM401" s="289">
        <f t="shared" si="75"/>
        <v>0</v>
      </c>
      <c r="BN401" s="289">
        <f t="shared" si="75"/>
        <v>0</v>
      </c>
      <c r="BO401" s="289">
        <f t="shared" si="75"/>
        <v>0</v>
      </c>
      <c r="BU401" s="289">
        <f t="shared" si="77"/>
        <v>0</v>
      </c>
      <c r="BV401" s="289">
        <f t="shared" si="77"/>
        <v>0</v>
      </c>
      <c r="BW401" s="289">
        <f t="shared" si="77"/>
        <v>0</v>
      </c>
      <c r="BX401" s="289">
        <f t="shared" si="77"/>
        <v>0</v>
      </c>
      <c r="BZ401" s="289">
        <f t="shared" si="78"/>
        <v>0</v>
      </c>
      <c r="CA401" s="289" t="e">
        <f>CA236-#REF!</f>
        <v>#REF!</v>
      </c>
    </row>
    <row r="402" spans="12:79" hidden="1" x14ac:dyDescent="0.35">
      <c r="L402" s="289">
        <f t="shared" si="79"/>
        <v>0</v>
      </c>
      <c r="M402" s="289">
        <f t="shared" si="79"/>
        <v>0</v>
      </c>
      <c r="N402" s="289">
        <f t="shared" si="79"/>
        <v>0</v>
      </c>
      <c r="O402" s="289">
        <f t="shared" si="79"/>
        <v>0</v>
      </c>
      <c r="P402" s="289">
        <f t="shared" si="79"/>
        <v>0</v>
      </c>
      <c r="Q402" s="289">
        <f t="shared" si="79"/>
        <v>0</v>
      </c>
      <c r="R402" s="289">
        <f t="shared" si="79"/>
        <v>0</v>
      </c>
      <c r="S402" s="289">
        <f t="shared" si="79"/>
        <v>0</v>
      </c>
      <c r="T402" s="289">
        <f t="shared" si="79"/>
        <v>0</v>
      </c>
      <c r="U402" s="289">
        <f t="shared" si="79"/>
        <v>0</v>
      </c>
      <c r="V402" s="289">
        <f t="shared" si="79"/>
        <v>0</v>
      </c>
      <c r="W402" s="289">
        <f t="shared" si="79"/>
        <v>0</v>
      </c>
      <c r="X402" s="289">
        <f t="shared" si="79"/>
        <v>0</v>
      </c>
      <c r="Y402" s="289">
        <f t="shared" si="79"/>
        <v>0</v>
      </c>
      <c r="Z402" s="289">
        <f t="shared" si="79"/>
        <v>0</v>
      </c>
      <c r="AA402" s="289">
        <f t="shared" si="79"/>
        <v>0</v>
      </c>
      <c r="AB402" s="289">
        <f t="shared" si="73"/>
        <v>0</v>
      </c>
      <c r="AC402" s="289">
        <f t="shared" si="73"/>
        <v>0</v>
      </c>
      <c r="AD402" s="289">
        <f t="shared" si="73"/>
        <v>0</v>
      </c>
      <c r="AE402" s="289">
        <f t="shared" si="73"/>
        <v>0</v>
      </c>
      <c r="AF402" s="289">
        <f t="shared" si="73"/>
        <v>0</v>
      </c>
      <c r="AG402" s="289">
        <f t="shared" si="73"/>
        <v>0</v>
      </c>
      <c r="AH402" s="289">
        <f t="shared" si="72"/>
        <v>0</v>
      </c>
      <c r="AI402" s="289">
        <f t="shared" si="72"/>
        <v>0</v>
      </c>
      <c r="AJ402" s="289">
        <f t="shared" si="72"/>
        <v>0</v>
      </c>
      <c r="AK402" s="289">
        <f t="shared" si="72"/>
        <v>0</v>
      </c>
      <c r="AL402" s="289">
        <f t="shared" si="72"/>
        <v>0</v>
      </c>
      <c r="AM402" s="289">
        <f t="shared" si="72"/>
        <v>0</v>
      </c>
      <c r="AN402" s="289">
        <f t="shared" si="72"/>
        <v>0</v>
      </c>
      <c r="AO402" s="289">
        <f t="shared" si="72"/>
        <v>0</v>
      </c>
      <c r="AP402" s="289">
        <f t="shared" si="72"/>
        <v>0</v>
      </c>
      <c r="AQ402" s="289">
        <f t="shared" si="72"/>
        <v>0</v>
      </c>
      <c r="AR402" s="289">
        <f t="shared" si="72"/>
        <v>0</v>
      </c>
      <c r="AS402" s="289">
        <f t="shared" si="72"/>
        <v>0</v>
      </c>
      <c r="AT402" s="289">
        <f t="shared" si="72"/>
        <v>0</v>
      </c>
      <c r="AU402" s="289">
        <f t="shared" si="72"/>
        <v>0</v>
      </c>
      <c r="AV402" s="289">
        <f t="shared" si="72"/>
        <v>0</v>
      </c>
      <c r="AW402" s="289">
        <f t="shared" si="72"/>
        <v>0</v>
      </c>
      <c r="AX402" s="289">
        <f t="shared" si="80"/>
        <v>0</v>
      </c>
      <c r="AY402" s="289">
        <f t="shared" si="80"/>
        <v>0</v>
      </c>
      <c r="AZ402" s="289">
        <f t="shared" si="80"/>
        <v>0</v>
      </c>
      <c r="BA402" s="289">
        <f t="shared" si="80"/>
        <v>0</v>
      </c>
      <c r="BB402" s="289">
        <f t="shared" si="80"/>
        <v>0</v>
      </c>
      <c r="BC402" s="289">
        <f t="shared" si="80"/>
        <v>0</v>
      </c>
      <c r="BD402" s="289">
        <f t="shared" si="80"/>
        <v>0</v>
      </c>
      <c r="BE402" s="289">
        <f t="shared" si="80"/>
        <v>0</v>
      </c>
      <c r="BF402" s="289">
        <f t="shared" si="80"/>
        <v>0</v>
      </c>
      <c r="BG402" s="289">
        <f t="shared" si="76"/>
        <v>0</v>
      </c>
      <c r="BH402" s="289">
        <f t="shared" si="76"/>
        <v>0</v>
      </c>
      <c r="BI402" s="289">
        <f t="shared" si="76"/>
        <v>0</v>
      </c>
      <c r="BJ402" s="289">
        <f t="shared" si="76"/>
        <v>0</v>
      </c>
      <c r="BK402" s="289">
        <f t="shared" si="75"/>
        <v>0</v>
      </c>
      <c r="BL402" s="289">
        <f t="shared" si="75"/>
        <v>0</v>
      </c>
      <c r="BM402" s="289">
        <f t="shared" si="75"/>
        <v>0</v>
      </c>
      <c r="BN402" s="289">
        <f t="shared" si="75"/>
        <v>0</v>
      </c>
      <c r="BO402" s="289">
        <f t="shared" si="75"/>
        <v>0</v>
      </c>
      <c r="BU402" s="289">
        <f t="shared" si="77"/>
        <v>0</v>
      </c>
      <c r="BV402" s="289">
        <f t="shared" si="77"/>
        <v>0</v>
      </c>
      <c r="BW402" s="289">
        <f t="shared" si="77"/>
        <v>0</v>
      </c>
      <c r="BX402" s="289">
        <f t="shared" si="77"/>
        <v>0</v>
      </c>
      <c r="BZ402" s="289">
        <f t="shared" si="78"/>
        <v>0</v>
      </c>
      <c r="CA402" s="289" t="e">
        <f>CA237-#REF!</f>
        <v>#REF!</v>
      </c>
    </row>
    <row r="403" spans="12:79" hidden="1" x14ac:dyDescent="0.35">
      <c r="L403" s="289" t="e">
        <f>#REF!-#REF!</f>
        <v>#REF!</v>
      </c>
      <c r="M403" s="289" t="e">
        <f>#REF!-#REF!</f>
        <v>#REF!</v>
      </c>
      <c r="N403" s="289" t="e">
        <f>#REF!-#REF!</f>
        <v>#REF!</v>
      </c>
      <c r="O403" s="289" t="e">
        <f>#REF!-#REF!</f>
        <v>#REF!</v>
      </c>
      <c r="P403" s="289" t="e">
        <f>#REF!-#REF!</f>
        <v>#REF!</v>
      </c>
      <c r="Q403" s="289" t="e">
        <f>#REF!-#REF!</f>
        <v>#REF!</v>
      </c>
      <c r="R403" s="289" t="e">
        <f>#REF!-#REF!</f>
        <v>#REF!</v>
      </c>
      <c r="S403" s="289" t="e">
        <f>#REF!-#REF!</f>
        <v>#REF!</v>
      </c>
      <c r="T403" s="289" t="e">
        <f>#REF!-#REF!</f>
        <v>#REF!</v>
      </c>
      <c r="U403" s="289" t="e">
        <f>#REF!-#REF!</f>
        <v>#REF!</v>
      </c>
      <c r="V403" s="289" t="e">
        <f>#REF!-#REF!</f>
        <v>#REF!</v>
      </c>
      <c r="W403" s="289" t="e">
        <f>#REF!-#REF!</f>
        <v>#REF!</v>
      </c>
      <c r="X403" s="289" t="e">
        <f>#REF!-#REF!</f>
        <v>#REF!</v>
      </c>
      <c r="Y403" s="289" t="e">
        <f>#REF!-#REF!</f>
        <v>#REF!</v>
      </c>
      <c r="Z403" s="289" t="e">
        <f>#REF!-#REF!</f>
        <v>#REF!</v>
      </c>
      <c r="AA403" s="289" t="e">
        <f>#REF!-#REF!</f>
        <v>#REF!</v>
      </c>
      <c r="AB403" s="289" t="e">
        <f>#REF!-#REF!</f>
        <v>#REF!</v>
      </c>
      <c r="AC403" s="289" t="e">
        <f>#REF!-#REF!</f>
        <v>#REF!</v>
      </c>
      <c r="AD403" s="289" t="e">
        <f>#REF!-#REF!</f>
        <v>#REF!</v>
      </c>
      <c r="AE403" s="289" t="e">
        <f>#REF!-#REF!</f>
        <v>#REF!</v>
      </c>
      <c r="AF403" s="289" t="e">
        <f>#REF!-#REF!</f>
        <v>#REF!</v>
      </c>
      <c r="AG403" s="289" t="e">
        <f>#REF!-#REF!</f>
        <v>#REF!</v>
      </c>
      <c r="AH403" s="289" t="e">
        <f>#REF!-#REF!</f>
        <v>#REF!</v>
      </c>
      <c r="AI403" s="289" t="e">
        <f>#REF!-#REF!</f>
        <v>#REF!</v>
      </c>
      <c r="AJ403" s="289" t="e">
        <f>#REF!-#REF!</f>
        <v>#REF!</v>
      </c>
      <c r="AK403" s="289" t="e">
        <f>#REF!-#REF!</f>
        <v>#REF!</v>
      </c>
      <c r="AL403" s="289" t="e">
        <f>#REF!-#REF!</f>
        <v>#REF!</v>
      </c>
      <c r="AM403" s="289" t="e">
        <f>#REF!-#REF!</f>
        <v>#REF!</v>
      </c>
      <c r="AN403" s="289" t="e">
        <f>#REF!-#REF!</f>
        <v>#REF!</v>
      </c>
      <c r="AO403" s="289" t="e">
        <f>#REF!-#REF!</f>
        <v>#REF!</v>
      </c>
      <c r="AP403" s="289" t="e">
        <f>#REF!-#REF!</f>
        <v>#REF!</v>
      </c>
      <c r="AQ403" s="289" t="e">
        <f>#REF!-#REF!</f>
        <v>#REF!</v>
      </c>
      <c r="AR403" s="289" t="e">
        <f>#REF!-#REF!</f>
        <v>#REF!</v>
      </c>
      <c r="AS403" s="289" t="e">
        <f>#REF!-#REF!</f>
        <v>#REF!</v>
      </c>
      <c r="AT403" s="289" t="e">
        <f>#REF!-#REF!</f>
        <v>#REF!</v>
      </c>
      <c r="AU403" s="289" t="e">
        <f>#REF!-#REF!</f>
        <v>#REF!</v>
      </c>
      <c r="AV403" s="289" t="e">
        <f>#REF!-#REF!</f>
        <v>#REF!</v>
      </c>
      <c r="AW403" s="289" t="e">
        <f>#REF!-#REF!</f>
        <v>#REF!</v>
      </c>
      <c r="AX403" s="289" t="e">
        <f>#REF!-#REF!</f>
        <v>#REF!</v>
      </c>
      <c r="AY403" s="289" t="e">
        <f>#REF!-#REF!</f>
        <v>#REF!</v>
      </c>
      <c r="AZ403" s="289" t="e">
        <f>#REF!-#REF!</f>
        <v>#REF!</v>
      </c>
      <c r="BA403" s="289" t="e">
        <f>#REF!-#REF!</f>
        <v>#REF!</v>
      </c>
      <c r="BB403" s="289" t="e">
        <f>#REF!-#REF!</f>
        <v>#REF!</v>
      </c>
      <c r="BC403" s="289" t="e">
        <f>#REF!-#REF!</f>
        <v>#REF!</v>
      </c>
      <c r="BD403" s="289" t="e">
        <f>#REF!-#REF!</f>
        <v>#REF!</v>
      </c>
      <c r="BE403" s="289" t="e">
        <f>#REF!-#REF!</f>
        <v>#REF!</v>
      </c>
      <c r="BF403" s="289" t="e">
        <f>#REF!-#REF!</f>
        <v>#REF!</v>
      </c>
      <c r="BG403" s="289" t="e">
        <f>#REF!-#REF!</f>
        <v>#REF!</v>
      </c>
      <c r="BH403" s="289" t="e">
        <f>#REF!-#REF!</f>
        <v>#REF!</v>
      </c>
      <c r="BI403" s="289" t="e">
        <f>#REF!-#REF!</f>
        <v>#REF!</v>
      </c>
      <c r="BJ403" s="289" t="e">
        <f>#REF!-#REF!</f>
        <v>#REF!</v>
      </c>
      <c r="BK403" s="289" t="e">
        <f>#REF!-#REF!</f>
        <v>#REF!</v>
      </c>
      <c r="BL403" s="289" t="e">
        <f>#REF!-#REF!</f>
        <v>#REF!</v>
      </c>
      <c r="BM403" s="289" t="e">
        <f>#REF!-#REF!</f>
        <v>#REF!</v>
      </c>
      <c r="BN403" s="289" t="e">
        <f>#REF!-#REF!</f>
        <v>#REF!</v>
      </c>
      <c r="BO403" s="289" t="e">
        <f>#REF!-#REF!</f>
        <v>#REF!</v>
      </c>
      <c r="BU403" s="289">
        <f t="shared" si="77"/>
        <v>0</v>
      </c>
      <c r="BV403" s="289">
        <f t="shared" si="77"/>
        <v>0</v>
      </c>
      <c r="BW403" s="289">
        <f t="shared" si="77"/>
        <v>0</v>
      </c>
      <c r="BX403" s="289">
        <f t="shared" si="77"/>
        <v>0</v>
      </c>
      <c r="BZ403" s="289">
        <f t="shared" si="78"/>
        <v>0</v>
      </c>
      <c r="CA403" s="289" t="e">
        <f>CA238-#REF!</f>
        <v>#REF!</v>
      </c>
    </row>
    <row r="404" spans="12:79" hidden="1" x14ac:dyDescent="0.35">
      <c r="L404" s="289">
        <f t="shared" ref="L404:BO408" si="81">L231-CD231</f>
        <v>0</v>
      </c>
      <c r="M404" s="289">
        <f t="shared" si="81"/>
        <v>0</v>
      </c>
      <c r="N404" s="289">
        <f t="shared" si="81"/>
        <v>0</v>
      </c>
      <c r="O404" s="289">
        <f t="shared" si="81"/>
        <v>0</v>
      </c>
      <c r="P404" s="289">
        <f t="shared" si="81"/>
        <v>0</v>
      </c>
      <c r="Q404" s="289">
        <f t="shared" si="81"/>
        <v>0</v>
      </c>
      <c r="R404" s="289">
        <f t="shared" si="81"/>
        <v>0</v>
      </c>
      <c r="S404" s="289">
        <f t="shared" si="81"/>
        <v>0</v>
      </c>
      <c r="T404" s="289">
        <f t="shared" si="81"/>
        <v>0</v>
      </c>
      <c r="U404" s="289">
        <f t="shared" si="81"/>
        <v>0</v>
      </c>
      <c r="V404" s="289">
        <f t="shared" si="81"/>
        <v>0</v>
      </c>
      <c r="W404" s="289">
        <f t="shared" si="81"/>
        <v>0</v>
      </c>
      <c r="X404" s="289">
        <f t="shared" si="81"/>
        <v>0</v>
      </c>
      <c r="Y404" s="289">
        <f t="shared" si="81"/>
        <v>0</v>
      </c>
      <c r="Z404" s="289">
        <f t="shared" si="81"/>
        <v>0</v>
      </c>
      <c r="AA404" s="289">
        <f t="shared" si="81"/>
        <v>0</v>
      </c>
      <c r="AB404" s="289">
        <f t="shared" si="81"/>
        <v>0</v>
      </c>
      <c r="AC404" s="289">
        <f t="shared" si="81"/>
        <v>0</v>
      </c>
      <c r="AD404" s="289">
        <f t="shared" si="81"/>
        <v>0</v>
      </c>
      <c r="AE404" s="289">
        <f t="shared" si="81"/>
        <v>0</v>
      </c>
      <c r="AF404" s="289">
        <f t="shared" si="81"/>
        <v>0</v>
      </c>
      <c r="AG404" s="289">
        <f t="shared" si="81"/>
        <v>0</v>
      </c>
      <c r="AH404" s="289">
        <f t="shared" si="81"/>
        <v>0</v>
      </c>
      <c r="AI404" s="289">
        <f t="shared" si="81"/>
        <v>0</v>
      </c>
      <c r="AJ404" s="289">
        <f t="shared" si="81"/>
        <v>0</v>
      </c>
      <c r="AK404" s="289">
        <f t="shared" si="81"/>
        <v>0</v>
      </c>
      <c r="AL404" s="289">
        <f t="shared" si="81"/>
        <v>0</v>
      </c>
      <c r="AM404" s="289">
        <f t="shared" si="81"/>
        <v>0</v>
      </c>
      <c r="AN404" s="289">
        <f t="shared" si="81"/>
        <v>0</v>
      </c>
      <c r="AO404" s="289">
        <f t="shared" si="81"/>
        <v>0</v>
      </c>
      <c r="AP404" s="289">
        <f t="shared" si="81"/>
        <v>0</v>
      </c>
      <c r="AQ404" s="289">
        <f t="shared" si="81"/>
        <v>0</v>
      </c>
      <c r="AR404" s="289">
        <f t="shared" si="81"/>
        <v>0</v>
      </c>
      <c r="AS404" s="289">
        <f t="shared" si="81"/>
        <v>0</v>
      </c>
      <c r="AT404" s="289">
        <f t="shared" si="81"/>
        <v>0</v>
      </c>
      <c r="AU404" s="289">
        <f t="shared" si="81"/>
        <v>0</v>
      </c>
      <c r="AV404" s="289">
        <f t="shared" si="81"/>
        <v>0</v>
      </c>
      <c r="AW404" s="289">
        <f t="shared" si="81"/>
        <v>0</v>
      </c>
      <c r="AX404" s="289">
        <f t="shared" si="81"/>
        <v>0</v>
      </c>
      <c r="AY404" s="289">
        <f t="shared" si="81"/>
        <v>0</v>
      </c>
      <c r="AZ404" s="289">
        <f t="shared" si="81"/>
        <v>0</v>
      </c>
      <c r="BA404" s="289">
        <f t="shared" si="81"/>
        <v>0</v>
      </c>
      <c r="BB404" s="289">
        <f t="shared" si="81"/>
        <v>0</v>
      </c>
      <c r="BC404" s="289">
        <f t="shared" si="81"/>
        <v>0</v>
      </c>
      <c r="BD404" s="289">
        <f t="shared" si="81"/>
        <v>0</v>
      </c>
      <c r="BE404" s="289">
        <f t="shared" si="81"/>
        <v>0</v>
      </c>
      <c r="BF404" s="289">
        <f t="shared" si="81"/>
        <v>0</v>
      </c>
      <c r="BG404" s="289">
        <f t="shared" si="81"/>
        <v>0</v>
      </c>
      <c r="BH404" s="289">
        <f t="shared" si="81"/>
        <v>0</v>
      </c>
      <c r="BI404" s="289">
        <f t="shared" si="81"/>
        <v>0</v>
      </c>
      <c r="BJ404" s="289">
        <f t="shared" si="81"/>
        <v>0</v>
      </c>
      <c r="BK404" s="289">
        <f t="shared" si="81"/>
        <v>0</v>
      </c>
      <c r="BL404" s="289">
        <f t="shared" si="81"/>
        <v>0</v>
      </c>
      <c r="BM404" s="289">
        <f t="shared" si="81"/>
        <v>0</v>
      </c>
      <c r="BN404" s="289">
        <f t="shared" si="81"/>
        <v>0</v>
      </c>
      <c r="BO404" s="289">
        <f t="shared" si="81"/>
        <v>0</v>
      </c>
      <c r="BU404" s="289">
        <f t="shared" si="77"/>
        <v>0</v>
      </c>
      <c r="BV404" s="289">
        <f t="shared" si="77"/>
        <v>0</v>
      </c>
      <c r="BW404" s="289">
        <f t="shared" si="77"/>
        <v>0</v>
      </c>
      <c r="BX404" s="289">
        <f t="shared" si="77"/>
        <v>0</v>
      </c>
      <c r="BZ404" s="289">
        <f t="shared" si="78"/>
        <v>0</v>
      </c>
      <c r="CA404" s="289" t="e">
        <f>CA239-#REF!</f>
        <v>#REF!</v>
      </c>
    </row>
    <row r="405" spans="12:79" hidden="1" x14ac:dyDescent="0.35">
      <c r="L405" s="289">
        <f t="shared" si="81"/>
        <v>0</v>
      </c>
      <c r="M405" s="289">
        <f t="shared" si="81"/>
        <v>0</v>
      </c>
      <c r="N405" s="289">
        <f t="shared" si="81"/>
        <v>0</v>
      </c>
      <c r="O405" s="289">
        <f t="shared" si="81"/>
        <v>0</v>
      </c>
      <c r="P405" s="289">
        <f t="shared" si="81"/>
        <v>0</v>
      </c>
      <c r="Q405" s="289">
        <f t="shared" si="81"/>
        <v>0</v>
      </c>
      <c r="R405" s="289">
        <f t="shared" si="81"/>
        <v>0</v>
      </c>
      <c r="S405" s="289">
        <f t="shared" si="81"/>
        <v>0</v>
      </c>
      <c r="T405" s="289">
        <f t="shared" si="81"/>
        <v>0</v>
      </c>
      <c r="U405" s="289">
        <f t="shared" si="81"/>
        <v>0</v>
      </c>
      <c r="V405" s="289">
        <f t="shared" si="81"/>
        <v>0</v>
      </c>
      <c r="W405" s="289">
        <f t="shared" si="81"/>
        <v>0</v>
      </c>
      <c r="X405" s="289">
        <f t="shared" si="81"/>
        <v>0</v>
      </c>
      <c r="Y405" s="289">
        <f t="shared" si="81"/>
        <v>0</v>
      </c>
      <c r="Z405" s="289">
        <f t="shared" si="81"/>
        <v>0</v>
      </c>
      <c r="AA405" s="289">
        <f t="shared" si="81"/>
        <v>0</v>
      </c>
      <c r="AB405" s="289">
        <f t="shared" si="81"/>
        <v>0</v>
      </c>
      <c r="AC405" s="289">
        <f t="shared" si="81"/>
        <v>0</v>
      </c>
      <c r="AD405" s="289">
        <f t="shared" si="81"/>
        <v>0</v>
      </c>
      <c r="AE405" s="289">
        <f t="shared" si="81"/>
        <v>0</v>
      </c>
      <c r="AF405" s="289">
        <f t="shared" si="81"/>
        <v>0</v>
      </c>
      <c r="AG405" s="289">
        <f t="shared" si="81"/>
        <v>0</v>
      </c>
      <c r="AH405" s="289">
        <f t="shared" si="81"/>
        <v>0</v>
      </c>
      <c r="AI405" s="289">
        <f t="shared" si="81"/>
        <v>0</v>
      </c>
      <c r="AJ405" s="289">
        <f t="shared" si="81"/>
        <v>0</v>
      </c>
      <c r="AK405" s="289">
        <f t="shared" si="81"/>
        <v>0</v>
      </c>
      <c r="AL405" s="289">
        <f t="shared" si="81"/>
        <v>0</v>
      </c>
      <c r="AM405" s="289">
        <f t="shared" si="81"/>
        <v>0</v>
      </c>
      <c r="AN405" s="289">
        <f t="shared" si="81"/>
        <v>0</v>
      </c>
      <c r="AO405" s="289">
        <f t="shared" si="81"/>
        <v>0</v>
      </c>
      <c r="AP405" s="289">
        <f t="shared" si="81"/>
        <v>0</v>
      </c>
      <c r="AQ405" s="289">
        <f t="shared" si="81"/>
        <v>0</v>
      </c>
      <c r="AR405" s="289">
        <f t="shared" si="81"/>
        <v>0</v>
      </c>
      <c r="AS405" s="289">
        <f t="shared" si="81"/>
        <v>0</v>
      </c>
      <c r="AT405" s="289">
        <f t="shared" si="81"/>
        <v>0</v>
      </c>
      <c r="AU405" s="289">
        <f t="shared" si="81"/>
        <v>0</v>
      </c>
      <c r="AV405" s="289">
        <f t="shared" si="81"/>
        <v>0</v>
      </c>
      <c r="AW405" s="289">
        <f t="shared" si="81"/>
        <v>0</v>
      </c>
      <c r="AX405" s="289">
        <f t="shared" si="81"/>
        <v>0</v>
      </c>
      <c r="AY405" s="289">
        <f t="shared" si="81"/>
        <v>0</v>
      </c>
      <c r="AZ405" s="289">
        <f t="shared" si="81"/>
        <v>0</v>
      </c>
      <c r="BA405" s="289">
        <f t="shared" si="81"/>
        <v>0</v>
      </c>
      <c r="BB405" s="289">
        <f t="shared" si="81"/>
        <v>0</v>
      </c>
      <c r="BC405" s="289">
        <f t="shared" si="81"/>
        <v>0</v>
      </c>
      <c r="BD405" s="289">
        <f t="shared" si="81"/>
        <v>0</v>
      </c>
      <c r="BE405" s="289">
        <f t="shared" si="81"/>
        <v>0</v>
      </c>
      <c r="BF405" s="289">
        <f t="shared" si="81"/>
        <v>0</v>
      </c>
      <c r="BG405" s="289">
        <f t="shared" si="81"/>
        <v>0</v>
      </c>
      <c r="BH405" s="289">
        <f t="shared" si="81"/>
        <v>0</v>
      </c>
      <c r="BI405" s="289">
        <f t="shared" si="81"/>
        <v>0</v>
      </c>
      <c r="BJ405" s="289">
        <f t="shared" si="81"/>
        <v>0</v>
      </c>
      <c r="BK405" s="289">
        <f t="shared" si="81"/>
        <v>0</v>
      </c>
      <c r="BL405" s="289">
        <f t="shared" si="81"/>
        <v>0</v>
      </c>
      <c r="BM405" s="289">
        <f t="shared" si="81"/>
        <v>0</v>
      </c>
      <c r="BN405" s="289">
        <f t="shared" si="81"/>
        <v>0</v>
      </c>
      <c r="BO405" s="289">
        <f t="shared" si="81"/>
        <v>0</v>
      </c>
      <c r="BU405" s="289">
        <f t="shared" si="77"/>
        <v>0</v>
      </c>
      <c r="BV405" s="289">
        <f t="shared" si="77"/>
        <v>0</v>
      </c>
      <c r="BW405" s="289">
        <f t="shared" si="77"/>
        <v>0</v>
      </c>
      <c r="BX405" s="289">
        <f t="shared" si="77"/>
        <v>0</v>
      </c>
      <c r="BZ405" s="289">
        <f t="shared" si="78"/>
        <v>0</v>
      </c>
      <c r="CA405" s="289" t="e">
        <f>CA240-#REF!</f>
        <v>#REF!</v>
      </c>
    </row>
    <row r="406" spans="12:79" hidden="1" x14ac:dyDescent="0.35">
      <c r="L406" s="289">
        <f t="shared" si="81"/>
        <v>0</v>
      </c>
      <c r="M406" s="289">
        <f t="shared" si="81"/>
        <v>0</v>
      </c>
      <c r="N406" s="289">
        <f t="shared" si="81"/>
        <v>0</v>
      </c>
      <c r="O406" s="289">
        <f t="shared" si="81"/>
        <v>0</v>
      </c>
      <c r="P406" s="289">
        <f t="shared" si="81"/>
        <v>0</v>
      </c>
      <c r="Q406" s="289">
        <f t="shared" si="81"/>
        <v>0</v>
      </c>
      <c r="R406" s="289">
        <f t="shared" si="81"/>
        <v>0</v>
      </c>
      <c r="S406" s="289">
        <f t="shared" si="81"/>
        <v>0</v>
      </c>
      <c r="T406" s="289">
        <f t="shared" si="81"/>
        <v>0</v>
      </c>
      <c r="U406" s="289">
        <f t="shared" si="81"/>
        <v>0</v>
      </c>
      <c r="V406" s="289">
        <f t="shared" si="81"/>
        <v>0</v>
      </c>
      <c r="W406" s="289">
        <f t="shared" si="81"/>
        <v>0</v>
      </c>
      <c r="X406" s="289">
        <f t="shared" si="81"/>
        <v>0</v>
      </c>
      <c r="Y406" s="289">
        <f t="shared" si="81"/>
        <v>0</v>
      </c>
      <c r="Z406" s="289">
        <f t="shared" si="81"/>
        <v>0</v>
      </c>
      <c r="AA406" s="289">
        <f t="shared" si="81"/>
        <v>0</v>
      </c>
      <c r="AB406" s="289">
        <f t="shared" si="81"/>
        <v>0</v>
      </c>
      <c r="AC406" s="289">
        <f t="shared" si="81"/>
        <v>0</v>
      </c>
      <c r="AD406" s="289">
        <f t="shared" si="81"/>
        <v>0</v>
      </c>
      <c r="AE406" s="289">
        <f t="shared" si="81"/>
        <v>0</v>
      </c>
      <c r="AF406" s="289">
        <f t="shared" si="81"/>
        <v>0</v>
      </c>
      <c r="AG406" s="289">
        <f t="shared" si="81"/>
        <v>0</v>
      </c>
      <c r="AH406" s="289">
        <f t="shared" si="81"/>
        <v>0</v>
      </c>
      <c r="AI406" s="289">
        <f t="shared" si="81"/>
        <v>0</v>
      </c>
      <c r="AJ406" s="289">
        <f t="shared" si="81"/>
        <v>0</v>
      </c>
      <c r="AK406" s="289">
        <f t="shared" si="81"/>
        <v>0</v>
      </c>
      <c r="AL406" s="289">
        <f t="shared" si="81"/>
        <v>0</v>
      </c>
      <c r="AM406" s="289">
        <f t="shared" si="81"/>
        <v>0</v>
      </c>
      <c r="AN406" s="289">
        <f t="shared" si="81"/>
        <v>0</v>
      </c>
      <c r="AO406" s="289">
        <f t="shared" si="81"/>
        <v>0</v>
      </c>
      <c r="AP406" s="289">
        <f t="shared" si="81"/>
        <v>0</v>
      </c>
      <c r="AQ406" s="289">
        <f t="shared" si="81"/>
        <v>0</v>
      </c>
      <c r="AR406" s="289">
        <f t="shared" si="81"/>
        <v>0</v>
      </c>
      <c r="AS406" s="289">
        <f t="shared" si="81"/>
        <v>0</v>
      </c>
      <c r="AT406" s="289">
        <f t="shared" si="81"/>
        <v>0</v>
      </c>
      <c r="AU406" s="289">
        <f t="shared" si="81"/>
        <v>0</v>
      </c>
      <c r="AV406" s="289">
        <f t="shared" si="81"/>
        <v>0</v>
      </c>
      <c r="AW406" s="289">
        <f t="shared" si="81"/>
        <v>0</v>
      </c>
      <c r="AX406" s="289">
        <f t="shared" si="81"/>
        <v>0</v>
      </c>
      <c r="AY406" s="289">
        <f t="shared" si="81"/>
        <v>0</v>
      </c>
      <c r="AZ406" s="289">
        <f t="shared" si="81"/>
        <v>0</v>
      </c>
      <c r="BA406" s="289">
        <f t="shared" si="81"/>
        <v>0</v>
      </c>
      <c r="BB406" s="289">
        <f t="shared" si="81"/>
        <v>0</v>
      </c>
      <c r="BC406" s="289">
        <f t="shared" si="81"/>
        <v>0</v>
      </c>
      <c r="BD406" s="289">
        <f t="shared" si="81"/>
        <v>0</v>
      </c>
      <c r="BE406" s="289">
        <f t="shared" si="81"/>
        <v>0</v>
      </c>
      <c r="BF406" s="289">
        <f t="shared" si="81"/>
        <v>0</v>
      </c>
      <c r="BG406" s="289">
        <f t="shared" si="81"/>
        <v>0</v>
      </c>
      <c r="BH406" s="289">
        <f t="shared" si="81"/>
        <v>0</v>
      </c>
      <c r="BI406" s="289">
        <f t="shared" si="81"/>
        <v>0</v>
      </c>
      <c r="BJ406" s="289">
        <f t="shared" si="81"/>
        <v>0</v>
      </c>
      <c r="BK406" s="289">
        <f t="shared" si="81"/>
        <v>0</v>
      </c>
      <c r="BL406" s="289">
        <f t="shared" si="81"/>
        <v>0</v>
      </c>
      <c r="BM406" s="289">
        <f t="shared" si="81"/>
        <v>0</v>
      </c>
      <c r="BN406" s="289">
        <f t="shared" si="81"/>
        <v>0</v>
      </c>
      <c r="BO406" s="289">
        <f t="shared" si="81"/>
        <v>0</v>
      </c>
      <c r="BU406" s="289">
        <f t="shared" si="77"/>
        <v>0</v>
      </c>
      <c r="BV406" s="289">
        <f t="shared" si="77"/>
        <v>0</v>
      </c>
      <c r="BW406" s="289">
        <f t="shared" si="77"/>
        <v>0</v>
      </c>
      <c r="BX406" s="289">
        <f t="shared" si="77"/>
        <v>0</v>
      </c>
      <c r="BZ406" s="289">
        <f t="shared" si="78"/>
        <v>0</v>
      </c>
      <c r="CA406" s="289" t="e">
        <f>CA241-#REF!</f>
        <v>#REF!</v>
      </c>
    </row>
    <row r="407" spans="12:79" hidden="1" x14ac:dyDescent="0.35">
      <c r="L407" s="289">
        <f t="shared" si="81"/>
        <v>0</v>
      </c>
      <c r="M407" s="289">
        <f t="shared" si="81"/>
        <v>0</v>
      </c>
      <c r="N407" s="289">
        <f t="shared" si="81"/>
        <v>0</v>
      </c>
      <c r="O407" s="289">
        <f t="shared" si="81"/>
        <v>0</v>
      </c>
      <c r="P407" s="289">
        <f t="shared" si="81"/>
        <v>0</v>
      </c>
      <c r="Q407" s="289">
        <f t="shared" si="81"/>
        <v>0</v>
      </c>
      <c r="R407" s="289">
        <f t="shared" si="81"/>
        <v>0</v>
      </c>
      <c r="S407" s="289">
        <f t="shared" si="81"/>
        <v>0</v>
      </c>
      <c r="T407" s="289">
        <f t="shared" si="81"/>
        <v>0</v>
      </c>
      <c r="U407" s="289">
        <f t="shared" si="81"/>
        <v>0</v>
      </c>
      <c r="V407" s="289">
        <f t="shared" si="81"/>
        <v>0</v>
      </c>
      <c r="W407" s="289">
        <f t="shared" si="81"/>
        <v>0</v>
      </c>
      <c r="X407" s="289">
        <f t="shared" si="81"/>
        <v>0</v>
      </c>
      <c r="Y407" s="289">
        <f t="shared" si="81"/>
        <v>0</v>
      </c>
      <c r="Z407" s="289">
        <f t="shared" si="81"/>
        <v>0</v>
      </c>
      <c r="AA407" s="289">
        <f t="shared" si="81"/>
        <v>0</v>
      </c>
      <c r="AB407" s="289">
        <f t="shared" si="81"/>
        <v>0</v>
      </c>
      <c r="AC407" s="289">
        <f t="shared" si="81"/>
        <v>0</v>
      </c>
      <c r="AD407" s="289">
        <f t="shared" si="81"/>
        <v>0</v>
      </c>
      <c r="AE407" s="289">
        <f t="shared" si="81"/>
        <v>0</v>
      </c>
      <c r="AF407" s="289">
        <f t="shared" si="81"/>
        <v>0</v>
      </c>
      <c r="AG407" s="289">
        <f t="shared" si="81"/>
        <v>0</v>
      </c>
      <c r="AH407" s="289">
        <f t="shared" si="81"/>
        <v>0</v>
      </c>
      <c r="AI407" s="289">
        <f t="shared" si="81"/>
        <v>0</v>
      </c>
      <c r="AJ407" s="289">
        <f t="shared" si="81"/>
        <v>0</v>
      </c>
      <c r="AK407" s="289">
        <f t="shared" si="81"/>
        <v>0</v>
      </c>
      <c r="AL407" s="289">
        <f t="shared" si="81"/>
        <v>0</v>
      </c>
      <c r="AM407" s="289">
        <f t="shared" si="81"/>
        <v>0</v>
      </c>
      <c r="AN407" s="289">
        <f t="shared" si="81"/>
        <v>0</v>
      </c>
      <c r="AO407" s="289">
        <f t="shared" si="81"/>
        <v>0</v>
      </c>
      <c r="AP407" s="289">
        <f t="shared" si="81"/>
        <v>0</v>
      </c>
      <c r="AQ407" s="289">
        <f t="shared" si="81"/>
        <v>0</v>
      </c>
      <c r="AR407" s="289">
        <f t="shared" si="81"/>
        <v>0</v>
      </c>
      <c r="AS407" s="289">
        <f t="shared" si="81"/>
        <v>0</v>
      </c>
      <c r="AT407" s="289">
        <f t="shared" si="81"/>
        <v>0</v>
      </c>
      <c r="AU407" s="289">
        <f t="shared" si="81"/>
        <v>0</v>
      </c>
      <c r="AV407" s="289">
        <f t="shared" si="81"/>
        <v>0</v>
      </c>
      <c r="AW407" s="289">
        <f t="shared" si="81"/>
        <v>0</v>
      </c>
      <c r="AX407" s="289">
        <f t="shared" si="81"/>
        <v>0</v>
      </c>
      <c r="AY407" s="289">
        <f t="shared" si="81"/>
        <v>0</v>
      </c>
      <c r="AZ407" s="289">
        <f t="shared" si="81"/>
        <v>0</v>
      </c>
      <c r="BA407" s="289">
        <f t="shared" si="81"/>
        <v>0</v>
      </c>
      <c r="BB407" s="289">
        <f t="shared" si="81"/>
        <v>0</v>
      </c>
      <c r="BC407" s="289">
        <f t="shared" si="81"/>
        <v>0</v>
      </c>
      <c r="BD407" s="289">
        <f t="shared" si="81"/>
        <v>0</v>
      </c>
      <c r="BE407" s="289">
        <f t="shared" si="81"/>
        <v>0</v>
      </c>
      <c r="BF407" s="289">
        <f t="shared" si="81"/>
        <v>0</v>
      </c>
      <c r="BG407" s="289">
        <f t="shared" si="81"/>
        <v>0</v>
      </c>
      <c r="BH407" s="289">
        <f t="shared" si="81"/>
        <v>0</v>
      </c>
      <c r="BI407" s="289">
        <f t="shared" si="81"/>
        <v>0</v>
      </c>
      <c r="BJ407" s="289">
        <f t="shared" si="81"/>
        <v>0</v>
      </c>
      <c r="BK407" s="289">
        <f t="shared" si="81"/>
        <v>0</v>
      </c>
      <c r="BL407" s="289">
        <f t="shared" si="81"/>
        <v>0</v>
      </c>
      <c r="BM407" s="289">
        <f t="shared" si="81"/>
        <v>0</v>
      </c>
      <c r="BN407" s="289">
        <f t="shared" si="81"/>
        <v>0</v>
      </c>
      <c r="BO407" s="289">
        <f t="shared" si="81"/>
        <v>0</v>
      </c>
      <c r="BU407" s="289">
        <f t="shared" si="77"/>
        <v>0</v>
      </c>
      <c r="BV407" s="289">
        <f t="shared" si="77"/>
        <v>0</v>
      </c>
      <c r="BW407" s="289">
        <f t="shared" si="77"/>
        <v>0</v>
      </c>
      <c r="BX407" s="289">
        <f t="shared" si="77"/>
        <v>0</v>
      </c>
      <c r="BZ407" s="289">
        <f t="shared" si="78"/>
        <v>0</v>
      </c>
      <c r="CA407" s="289" t="e">
        <f>CA242-#REF!</f>
        <v>#REF!</v>
      </c>
    </row>
    <row r="408" spans="12:79" hidden="1" x14ac:dyDescent="0.35">
      <c r="L408" s="289">
        <f t="shared" si="81"/>
        <v>0</v>
      </c>
      <c r="M408" s="289">
        <f t="shared" si="81"/>
        <v>0</v>
      </c>
      <c r="N408" s="289">
        <f t="shared" si="81"/>
        <v>0</v>
      </c>
      <c r="O408" s="289">
        <f t="shared" si="81"/>
        <v>0</v>
      </c>
      <c r="P408" s="289">
        <f t="shared" si="81"/>
        <v>0</v>
      </c>
      <c r="Q408" s="289">
        <f t="shared" si="81"/>
        <v>0</v>
      </c>
      <c r="R408" s="289">
        <f t="shared" si="81"/>
        <v>0</v>
      </c>
      <c r="S408" s="289">
        <f t="shared" si="81"/>
        <v>0</v>
      </c>
      <c r="T408" s="289">
        <f t="shared" si="81"/>
        <v>0</v>
      </c>
      <c r="U408" s="289">
        <f t="shared" si="81"/>
        <v>0</v>
      </c>
      <c r="V408" s="289">
        <f t="shared" si="81"/>
        <v>0</v>
      </c>
      <c r="W408" s="289">
        <f t="shared" si="81"/>
        <v>0</v>
      </c>
      <c r="X408" s="289">
        <f t="shared" si="81"/>
        <v>0</v>
      </c>
      <c r="Y408" s="289">
        <f t="shared" si="81"/>
        <v>0</v>
      </c>
      <c r="Z408" s="289">
        <f t="shared" si="81"/>
        <v>0</v>
      </c>
      <c r="AA408" s="289">
        <f t="shared" si="81"/>
        <v>0</v>
      </c>
      <c r="AB408" s="289">
        <f t="shared" si="81"/>
        <v>0</v>
      </c>
      <c r="AC408" s="289">
        <f t="shared" si="81"/>
        <v>0</v>
      </c>
      <c r="AD408" s="289">
        <f t="shared" si="81"/>
        <v>0</v>
      </c>
      <c r="AE408" s="289">
        <f t="shared" si="81"/>
        <v>0</v>
      </c>
      <c r="AF408" s="289">
        <f t="shared" si="81"/>
        <v>0</v>
      </c>
      <c r="AG408" s="289">
        <f t="shared" si="81"/>
        <v>0</v>
      </c>
      <c r="AH408" s="289">
        <f t="shared" si="81"/>
        <v>0</v>
      </c>
      <c r="AI408" s="289">
        <f t="shared" si="81"/>
        <v>0</v>
      </c>
      <c r="AJ408" s="289">
        <f t="shared" si="81"/>
        <v>0</v>
      </c>
      <c r="AK408" s="289">
        <f t="shared" si="81"/>
        <v>0</v>
      </c>
      <c r="AL408" s="289">
        <f t="shared" si="81"/>
        <v>0</v>
      </c>
      <c r="AM408" s="289">
        <f t="shared" si="81"/>
        <v>0</v>
      </c>
      <c r="AN408" s="289">
        <f t="shared" si="81"/>
        <v>0</v>
      </c>
      <c r="AO408" s="289">
        <f t="shared" si="81"/>
        <v>0</v>
      </c>
      <c r="AP408" s="289">
        <f t="shared" si="81"/>
        <v>0</v>
      </c>
      <c r="AQ408" s="289">
        <f t="shared" ref="AQ408:BO418" si="82">AQ235-DI235</f>
        <v>0</v>
      </c>
      <c r="AR408" s="289">
        <f t="shared" si="82"/>
        <v>0</v>
      </c>
      <c r="AS408" s="289">
        <f t="shared" si="82"/>
        <v>0</v>
      </c>
      <c r="AT408" s="289">
        <f t="shared" si="82"/>
        <v>0</v>
      </c>
      <c r="AU408" s="289">
        <f t="shared" si="82"/>
        <v>0</v>
      </c>
      <c r="AV408" s="289">
        <f t="shared" si="82"/>
        <v>0</v>
      </c>
      <c r="AW408" s="289">
        <f t="shared" si="82"/>
        <v>0</v>
      </c>
      <c r="AX408" s="289">
        <f t="shared" si="82"/>
        <v>0</v>
      </c>
      <c r="AY408" s="289">
        <f t="shared" si="82"/>
        <v>0</v>
      </c>
      <c r="AZ408" s="289">
        <f t="shared" si="82"/>
        <v>0</v>
      </c>
      <c r="BA408" s="289">
        <f t="shared" si="82"/>
        <v>0</v>
      </c>
      <c r="BB408" s="289">
        <f t="shared" si="82"/>
        <v>0</v>
      </c>
      <c r="BC408" s="289">
        <f t="shared" si="82"/>
        <v>0</v>
      </c>
      <c r="BD408" s="289">
        <f t="shared" si="82"/>
        <v>0</v>
      </c>
      <c r="BE408" s="289">
        <f t="shared" si="82"/>
        <v>0</v>
      </c>
      <c r="BF408" s="289">
        <f t="shared" si="82"/>
        <v>0</v>
      </c>
      <c r="BG408" s="289">
        <f t="shared" si="82"/>
        <v>0</v>
      </c>
      <c r="BH408" s="289">
        <f t="shared" si="82"/>
        <v>0</v>
      </c>
      <c r="BI408" s="289">
        <f t="shared" si="82"/>
        <v>0</v>
      </c>
      <c r="BJ408" s="289">
        <f t="shared" si="82"/>
        <v>0</v>
      </c>
      <c r="BK408" s="289">
        <f t="shared" si="82"/>
        <v>0</v>
      </c>
      <c r="BL408" s="289">
        <f t="shared" si="82"/>
        <v>0</v>
      </c>
      <c r="BM408" s="289">
        <f t="shared" si="82"/>
        <v>0</v>
      </c>
      <c r="BN408" s="289">
        <f t="shared" si="82"/>
        <v>0</v>
      </c>
      <c r="BO408" s="289">
        <f t="shared" si="82"/>
        <v>0</v>
      </c>
      <c r="BU408" s="289">
        <f t="shared" si="77"/>
        <v>0</v>
      </c>
      <c r="BV408" s="289">
        <f t="shared" si="77"/>
        <v>0</v>
      </c>
      <c r="BW408" s="289">
        <f t="shared" si="77"/>
        <v>0</v>
      </c>
      <c r="BX408" s="289">
        <f t="shared" si="77"/>
        <v>0</v>
      </c>
      <c r="BZ408" s="289">
        <f t="shared" si="78"/>
        <v>0</v>
      </c>
      <c r="CA408" s="289" t="e">
        <f>CA243-#REF!</f>
        <v>#REF!</v>
      </c>
    </row>
    <row r="409" spans="12:79" hidden="1" x14ac:dyDescent="0.35">
      <c r="L409" s="289">
        <f t="shared" ref="L409:AP417" si="83">L236-CD236</f>
        <v>0</v>
      </c>
      <c r="M409" s="289">
        <f t="shared" si="83"/>
        <v>0</v>
      </c>
      <c r="N409" s="289">
        <f t="shared" si="83"/>
        <v>0</v>
      </c>
      <c r="O409" s="289">
        <f t="shared" si="83"/>
        <v>0</v>
      </c>
      <c r="P409" s="289">
        <f t="shared" si="83"/>
        <v>0</v>
      </c>
      <c r="Q409" s="289">
        <f t="shared" si="83"/>
        <v>0</v>
      </c>
      <c r="R409" s="289">
        <f t="shared" si="83"/>
        <v>0</v>
      </c>
      <c r="S409" s="289">
        <f t="shared" si="83"/>
        <v>0</v>
      </c>
      <c r="T409" s="289">
        <f t="shared" si="83"/>
        <v>0</v>
      </c>
      <c r="U409" s="289">
        <f t="shared" si="83"/>
        <v>0</v>
      </c>
      <c r="V409" s="289">
        <f t="shared" si="83"/>
        <v>0</v>
      </c>
      <c r="W409" s="289">
        <f t="shared" si="83"/>
        <v>0</v>
      </c>
      <c r="X409" s="289">
        <f t="shared" si="83"/>
        <v>0</v>
      </c>
      <c r="Y409" s="289">
        <f t="shared" si="83"/>
        <v>0</v>
      </c>
      <c r="Z409" s="289">
        <f t="shared" si="83"/>
        <v>0</v>
      </c>
      <c r="AA409" s="289">
        <f t="shared" si="83"/>
        <v>0</v>
      </c>
      <c r="AB409" s="289">
        <f t="shared" si="83"/>
        <v>0</v>
      </c>
      <c r="AC409" s="289">
        <f t="shared" si="83"/>
        <v>0</v>
      </c>
      <c r="AD409" s="289">
        <f t="shared" si="83"/>
        <v>0</v>
      </c>
      <c r="AE409" s="289">
        <f t="shared" si="83"/>
        <v>0</v>
      </c>
      <c r="AF409" s="289">
        <f t="shared" si="83"/>
        <v>0</v>
      </c>
      <c r="AG409" s="289">
        <f t="shared" si="83"/>
        <v>0</v>
      </c>
      <c r="AH409" s="289">
        <f t="shared" si="83"/>
        <v>0</v>
      </c>
      <c r="AI409" s="289">
        <f t="shared" si="83"/>
        <v>0</v>
      </c>
      <c r="AJ409" s="289">
        <f t="shared" si="83"/>
        <v>0</v>
      </c>
      <c r="AK409" s="289">
        <f t="shared" si="83"/>
        <v>0</v>
      </c>
      <c r="AL409" s="289">
        <f t="shared" si="83"/>
        <v>0</v>
      </c>
      <c r="AM409" s="289">
        <f t="shared" si="83"/>
        <v>0</v>
      </c>
      <c r="AN409" s="289">
        <f t="shared" si="83"/>
        <v>0</v>
      </c>
      <c r="AO409" s="289">
        <f t="shared" si="83"/>
        <v>0</v>
      </c>
      <c r="AP409" s="289">
        <f t="shared" si="83"/>
        <v>0</v>
      </c>
      <c r="AQ409" s="289">
        <f t="shared" si="82"/>
        <v>0</v>
      </c>
      <c r="AR409" s="289">
        <f t="shared" si="82"/>
        <v>0</v>
      </c>
      <c r="AS409" s="289">
        <f t="shared" si="82"/>
        <v>0</v>
      </c>
      <c r="AT409" s="289">
        <f t="shared" si="82"/>
        <v>0</v>
      </c>
      <c r="AU409" s="289">
        <f t="shared" si="82"/>
        <v>0</v>
      </c>
      <c r="AV409" s="289">
        <f t="shared" si="82"/>
        <v>0</v>
      </c>
      <c r="AW409" s="289">
        <f t="shared" si="82"/>
        <v>0</v>
      </c>
      <c r="AX409" s="289">
        <f t="shared" si="82"/>
        <v>0</v>
      </c>
      <c r="AY409" s="289">
        <f t="shared" si="82"/>
        <v>0</v>
      </c>
      <c r="AZ409" s="289">
        <f t="shared" si="82"/>
        <v>0</v>
      </c>
      <c r="BA409" s="289">
        <f t="shared" si="82"/>
        <v>0</v>
      </c>
      <c r="BB409" s="289">
        <f t="shared" si="82"/>
        <v>0</v>
      </c>
      <c r="BC409" s="289">
        <f t="shared" si="82"/>
        <v>0</v>
      </c>
      <c r="BD409" s="289">
        <f t="shared" si="82"/>
        <v>0</v>
      </c>
      <c r="BE409" s="289">
        <f t="shared" si="82"/>
        <v>0</v>
      </c>
      <c r="BF409" s="289">
        <f t="shared" si="82"/>
        <v>0</v>
      </c>
      <c r="BG409" s="289">
        <f t="shared" si="82"/>
        <v>0</v>
      </c>
      <c r="BH409" s="289">
        <f t="shared" si="82"/>
        <v>0</v>
      </c>
      <c r="BI409" s="289">
        <f t="shared" si="82"/>
        <v>0</v>
      </c>
      <c r="BJ409" s="289">
        <f t="shared" si="82"/>
        <v>0</v>
      </c>
      <c r="BK409" s="289">
        <f t="shared" si="82"/>
        <v>0</v>
      </c>
      <c r="BL409" s="289">
        <f t="shared" si="82"/>
        <v>0</v>
      </c>
      <c r="BM409" s="289">
        <f t="shared" si="82"/>
        <v>0</v>
      </c>
      <c r="BN409" s="289">
        <f t="shared" si="82"/>
        <v>0</v>
      </c>
      <c r="BO409" s="289">
        <f t="shared" si="82"/>
        <v>0</v>
      </c>
      <c r="BU409" s="289">
        <f t="shared" si="77"/>
        <v>0</v>
      </c>
      <c r="BV409" s="289">
        <f t="shared" si="77"/>
        <v>0</v>
      </c>
      <c r="BW409" s="289">
        <f t="shared" si="77"/>
        <v>0</v>
      </c>
      <c r="BX409" s="289">
        <f t="shared" si="77"/>
        <v>0</v>
      </c>
      <c r="BZ409" s="289">
        <f t="shared" si="78"/>
        <v>0</v>
      </c>
      <c r="CA409" s="289" t="e">
        <f>CA244-#REF!</f>
        <v>#REF!</v>
      </c>
    </row>
    <row r="410" spans="12:79" hidden="1" x14ac:dyDescent="0.35">
      <c r="L410" s="289">
        <f t="shared" si="83"/>
        <v>0</v>
      </c>
      <c r="M410" s="289">
        <f t="shared" si="83"/>
        <v>0</v>
      </c>
      <c r="N410" s="289">
        <f t="shared" si="83"/>
        <v>0</v>
      </c>
      <c r="O410" s="289">
        <f t="shared" si="83"/>
        <v>0</v>
      </c>
      <c r="P410" s="289">
        <f t="shared" si="83"/>
        <v>0</v>
      </c>
      <c r="Q410" s="289">
        <f t="shared" si="83"/>
        <v>0</v>
      </c>
      <c r="R410" s="289">
        <f t="shared" si="83"/>
        <v>0</v>
      </c>
      <c r="S410" s="289">
        <f t="shared" si="83"/>
        <v>0</v>
      </c>
      <c r="T410" s="289">
        <f t="shared" si="83"/>
        <v>0</v>
      </c>
      <c r="U410" s="289">
        <f t="shared" si="83"/>
        <v>0</v>
      </c>
      <c r="V410" s="289">
        <f t="shared" si="83"/>
        <v>0</v>
      </c>
      <c r="W410" s="289">
        <f t="shared" si="83"/>
        <v>0</v>
      </c>
      <c r="X410" s="289">
        <f t="shared" si="83"/>
        <v>0</v>
      </c>
      <c r="Y410" s="289">
        <f t="shared" si="83"/>
        <v>0</v>
      </c>
      <c r="Z410" s="289">
        <f t="shared" si="83"/>
        <v>0</v>
      </c>
      <c r="AA410" s="289">
        <f t="shared" si="83"/>
        <v>0</v>
      </c>
      <c r="AB410" s="289">
        <f t="shared" si="83"/>
        <v>0</v>
      </c>
      <c r="AC410" s="289">
        <f t="shared" si="83"/>
        <v>0</v>
      </c>
      <c r="AD410" s="289">
        <f t="shared" si="83"/>
        <v>0</v>
      </c>
      <c r="AE410" s="289">
        <f t="shared" si="83"/>
        <v>0</v>
      </c>
      <c r="AF410" s="289">
        <f t="shared" si="83"/>
        <v>0</v>
      </c>
      <c r="AG410" s="289">
        <f t="shared" si="83"/>
        <v>0</v>
      </c>
      <c r="AH410" s="289">
        <f t="shared" si="83"/>
        <v>0</v>
      </c>
      <c r="AI410" s="289">
        <f t="shared" si="83"/>
        <v>0</v>
      </c>
      <c r="AJ410" s="289">
        <f t="shared" si="83"/>
        <v>0</v>
      </c>
      <c r="AK410" s="289">
        <f t="shared" si="83"/>
        <v>0</v>
      </c>
      <c r="AL410" s="289">
        <f t="shared" si="83"/>
        <v>0</v>
      </c>
      <c r="AM410" s="289">
        <f t="shared" si="83"/>
        <v>0</v>
      </c>
      <c r="AN410" s="289">
        <f t="shared" si="83"/>
        <v>0</v>
      </c>
      <c r="AO410" s="289">
        <f t="shared" si="83"/>
        <v>0</v>
      </c>
      <c r="AP410" s="289">
        <f t="shared" si="83"/>
        <v>0</v>
      </c>
      <c r="AQ410" s="289">
        <f t="shared" si="82"/>
        <v>0</v>
      </c>
      <c r="AR410" s="289">
        <f t="shared" si="82"/>
        <v>0</v>
      </c>
      <c r="AS410" s="289">
        <f t="shared" si="82"/>
        <v>0</v>
      </c>
      <c r="AT410" s="289">
        <f t="shared" si="82"/>
        <v>0</v>
      </c>
      <c r="AU410" s="289">
        <f t="shared" si="82"/>
        <v>0</v>
      </c>
      <c r="AV410" s="289">
        <f t="shared" si="82"/>
        <v>0</v>
      </c>
      <c r="AW410" s="289">
        <f t="shared" si="82"/>
        <v>0</v>
      </c>
      <c r="AX410" s="289">
        <f t="shared" si="82"/>
        <v>0</v>
      </c>
      <c r="AY410" s="289">
        <f t="shared" si="82"/>
        <v>0</v>
      </c>
      <c r="AZ410" s="289">
        <f t="shared" si="82"/>
        <v>0</v>
      </c>
      <c r="BA410" s="289">
        <f t="shared" si="82"/>
        <v>0</v>
      </c>
      <c r="BB410" s="289">
        <f t="shared" si="82"/>
        <v>0</v>
      </c>
      <c r="BC410" s="289">
        <f t="shared" si="82"/>
        <v>0</v>
      </c>
      <c r="BD410" s="289">
        <f t="shared" si="82"/>
        <v>0</v>
      </c>
      <c r="BE410" s="289">
        <f t="shared" si="82"/>
        <v>0</v>
      </c>
      <c r="BF410" s="289">
        <f t="shared" si="82"/>
        <v>0</v>
      </c>
      <c r="BG410" s="289">
        <f t="shared" si="82"/>
        <v>0</v>
      </c>
      <c r="BH410" s="289">
        <f t="shared" si="82"/>
        <v>0</v>
      </c>
      <c r="BI410" s="289">
        <f t="shared" si="82"/>
        <v>0</v>
      </c>
      <c r="BJ410" s="289">
        <f t="shared" si="82"/>
        <v>0</v>
      </c>
      <c r="BK410" s="289">
        <f t="shared" si="82"/>
        <v>0</v>
      </c>
      <c r="BL410" s="289">
        <f t="shared" si="82"/>
        <v>0</v>
      </c>
      <c r="BM410" s="289">
        <f t="shared" si="82"/>
        <v>0</v>
      </c>
      <c r="BN410" s="289">
        <f t="shared" si="82"/>
        <v>0</v>
      </c>
      <c r="BO410" s="289">
        <f t="shared" si="82"/>
        <v>0</v>
      </c>
      <c r="BU410" s="289">
        <f t="shared" si="77"/>
        <v>0</v>
      </c>
      <c r="BV410" s="289">
        <f t="shared" si="77"/>
        <v>0</v>
      </c>
      <c r="BW410" s="289">
        <f t="shared" si="77"/>
        <v>0</v>
      </c>
      <c r="BX410" s="289">
        <f t="shared" si="77"/>
        <v>0</v>
      </c>
      <c r="BZ410" s="289">
        <f t="shared" si="78"/>
        <v>0</v>
      </c>
      <c r="CA410" s="289" t="e">
        <f>CA245-#REF!</f>
        <v>#REF!</v>
      </c>
    </row>
    <row r="411" spans="12:79" hidden="1" x14ac:dyDescent="0.35">
      <c r="L411" s="289">
        <f t="shared" si="83"/>
        <v>0</v>
      </c>
      <c r="M411" s="289">
        <f t="shared" si="83"/>
        <v>0</v>
      </c>
      <c r="N411" s="289">
        <f t="shared" si="83"/>
        <v>0</v>
      </c>
      <c r="O411" s="289">
        <f t="shared" si="83"/>
        <v>0</v>
      </c>
      <c r="P411" s="289">
        <f t="shared" si="83"/>
        <v>0</v>
      </c>
      <c r="Q411" s="289">
        <f t="shared" si="83"/>
        <v>0</v>
      </c>
      <c r="R411" s="289">
        <f t="shared" si="83"/>
        <v>0</v>
      </c>
      <c r="S411" s="289">
        <f t="shared" si="83"/>
        <v>0</v>
      </c>
      <c r="T411" s="289">
        <f t="shared" si="83"/>
        <v>0</v>
      </c>
      <c r="U411" s="289">
        <f t="shared" si="83"/>
        <v>0</v>
      </c>
      <c r="V411" s="289">
        <f t="shared" si="83"/>
        <v>0</v>
      </c>
      <c r="W411" s="289">
        <f t="shared" si="83"/>
        <v>0</v>
      </c>
      <c r="X411" s="289">
        <f t="shared" si="83"/>
        <v>0</v>
      </c>
      <c r="Y411" s="289">
        <f t="shared" si="83"/>
        <v>0</v>
      </c>
      <c r="Z411" s="289">
        <f t="shared" si="83"/>
        <v>0</v>
      </c>
      <c r="AA411" s="289">
        <f t="shared" si="83"/>
        <v>0</v>
      </c>
      <c r="AB411" s="289">
        <f t="shared" si="83"/>
        <v>0</v>
      </c>
      <c r="AC411" s="289">
        <f t="shared" si="83"/>
        <v>0</v>
      </c>
      <c r="AD411" s="289">
        <f t="shared" si="83"/>
        <v>0</v>
      </c>
      <c r="AE411" s="289">
        <f t="shared" si="83"/>
        <v>0</v>
      </c>
      <c r="AF411" s="289">
        <f t="shared" si="83"/>
        <v>0</v>
      </c>
      <c r="AG411" s="289">
        <f t="shared" si="83"/>
        <v>0</v>
      </c>
      <c r="AH411" s="289">
        <f t="shared" si="83"/>
        <v>0</v>
      </c>
      <c r="AI411" s="289">
        <f t="shared" si="83"/>
        <v>0</v>
      </c>
      <c r="AJ411" s="289">
        <f t="shared" si="83"/>
        <v>0</v>
      </c>
      <c r="AK411" s="289">
        <f t="shared" si="83"/>
        <v>0</v>
      </c>
      <c r="AL411" s="289">
        <f t="shared" si="83"/>
        <v>0</v>
      </c>
      <c r="AM411" s="289">
        <f t="shared" si="83"/>
        <v>0</v>
      </c>
      <c r="AN411" s="289">
        <f t="shared" si="83"/>
        <v>0</v>
      </c>
      <c r="AO411" s="289">
        <f t="shared" si="83"/>
        <v>0</v>
      </c>
      <c r="AP411" s="289">
        <f t="shared" si="83"/>
        <v>0</v>
      </c>
      <c r="AQ411" s="289">
        <f t="shared" si="82"/>
        <v>0</v>
      </c>
      <c r="AR411" s="289">
        <f t="shared" si="82"/>
        <v>0</v>
      </c>
      <c r="AS411" s="289">
        <f t="shared" si="82"/>
        <v>0</v>
      </c>
      <c r="AT411" s="289">
        <f t="shared" si="82"/>
        <v>0</v>
      </c>
      <c r="AU411" s="289">
        <f t="shared" si="82"/>
        <v>0</v>
      </c>
      <c r="AV411" s="289">
        <f t="shared" si="82"/>
        <v>0</v>
      </c>
      <c r="AW411" s="289">
        <f t="shared" si="82"/>
        <v>0</v>
      </c>
      <c r="AX411" s="289">
        <f t="shared" si="82"/>
        <v>0</v>
      </c>
      <c r="AY411" s="289">
        <f t="shared" si="82"/>
        <v>0</v>
      </c>
      <c r="AZ411" s="289">
        <f t="shared" si="82"/>
        <v>0</v>
      </c>
      <c r="BA411" s="289">
        <f t="shared" si="82"/>
        <v>0</v>
      </c>
      <c r="BB411" s="289">
        <f t="shared" si="82"/>
        <v>0</v>
      </c>
      <c r="BC411" s="289">
        <f t="shared" si="82"/>
        <v>0</v>
      </c>
      <c r="BD411" s="289">
        <f t="shared" si="82"/>
        <v>0</v>
      </c>
      <c r="BE411" s="289">
        <f t="shared" si="82"/>
        <v>0</v>
      </c>
      <c r="BF411" s="289">
        <f t="shared" si="82"/>
        <v>0</v>
      </c>
      <c r="BG411" s="289">
        <f t="shared" si="82"/>
        <v>0</v>
      </c>
      <c r="BH411" s="289">
        <f t="shared" si="82"/>
        <v>0</v>
      </c>
      <c r="BI411" s="289">
        <f t="shared" si="82"/>
        <v>0</v>
      </c>
      <c r="BJ411" s="289">
        <f t="shared" si="82"/>
        <v>0</v>
      </c>
      <c r="BK411" s="289">
        <f t="shared" si="82"/>
        <v>0</v>
      </c>
      <c r="BL411" s="289">
        <f t="shared" si="82"/>
        <v>0</v>
      </c>
      <c r="BM411" s="289">
        <f t="shared" si="82"/>
        <v>0</v>
      </c>
      <c r="BN411" s="289">
        <f t="shared" si="82"/>
        <v>0</v>
      </c>
      <c r="BO411" s="289">
        <f t="shared" si="82"/>
        <v>0</v>
      </c>
      <c r="BU411" s="289">
        <f t="shared" si="77"/>
        <v>0</v>
      </c>
      <c r="BV411" s="289">
        <f t="shared" si="77"/>
        <v>0</v>
      </c>
      <c r="BW411" s="289">
        <f t="shared" si="77"/>
        <v>0</v>
      </c>
      <c r="BX411" s="289">
        <f t="shared" si="77"/>
        <v>0</v>
      </c>
      <c r="BZ411" s="289">
        <f t="shared" si="78"/>
        <v>0</v>
      </c>
      <c r="CA411" s="289" t="e">
        <f>CA246-#REF!</f>
        <v>#REF!</v>
      </c>
    </row>
    <row r="412" spans="12:79" hidden="1" x14ac:dyDescent="0.35">
      <c r="L412" s="289">
        <f t="shared" si="83"/>
        <v>0</v>
      </c>
      <c r="M412" s="289">
        <f t="shared" si="83"/>
        <v>0</v>
      </c>
      <c r="N412" s="289">
        <f t="shared" si="83"/>
        <v>0</v>
      </c>
      <c r="O412" s="289">
        <f t="shared" si="83"/>
        <v>0</v>
      </c>
      <c r="P412" s="289">
        <f t="shared" si="83"/>
        <v>0</v>
      </c>
      <c r="Q412" s="289">
        <f t="shared" si="83"/>
        <v>0</v>
      </c>
      <c r="R412" s="289">
        <f t="shared" si="83"/>
        <v>0</v>
      </c>
      <c r="S412" s="289">
        <f t="shared" si="83"/>
        <v>0</v>
      </c>
      <c r="T412" s="289">
        <f t="shared" si="83"/>
        <v>0</v>
      </c>
      <c r="U412" s="289">
        <f t="shared" si="83"/>
        <v>0</v>
      </c>
      <c r="V412" s="289">
        <f t="shared" si="83"/>
        <v>0</v>
      </c>
      <c r="W412" s="289">
        <f t="shared" si="83"/>
        <v>0</v>
      </c>
      <c r="X412" s="289">
        <f t="shared" si="83"/>
        <v>0</v>
      </c>
      <c r="Y412" s="289">
        <f t="shared" si="83"/>
        <v>0</v>
      </c>
      <c r="Z412" s="289">
        <f t="shared" si="83"/>
        <v>0</v>
      </c>
      <c r="AA412" s="289">
        <f t="shared" si="83"/>
        <v>0</v>
      </c>
      <c r="AB412" s="289">
        <f t="shared" si="83"/>
        <v>0</v>
      </c>
      <c r="AC412" s="289">
        <f t="shared" si="83"/>
        <v>0</v>
      </c>
      <c r="AD412" s="289">
        <f t="shared" si="83"/>
        <v>0</v>
      </c>
      <c r="AE412" s="289">
        <f t="shared" si="83"/>
        <v>0</v>
      </c>
      <c r="AF412" s="289">
        <f t="shared" si="83"/>
        <v>0</v>
      </c>
      <c r="AG412" s="289">
        <f t="shared" si="83"/>
        <v>0</v>
      </c>
      <c r="AH412" s="289">
        <f t="shared" si="83"/>
        <v>0</v>
      </c>
      <c r="AI412" s="289">
        <f t="shared" si="83"/>
        <v>0</v>
      </c>
      <c r="AJ412" s="289">
        <f t="shared" si="83"/>
        <v>0</v>
      </c>
      <c r="AK412" s="289">
        <f t="shared" si="83"/>
        <v>0</v>
      </c>
      <c r="AL412" s="289">
        <f t="shared" si="83"/>
        <v>0</v>
      </c>
      <c r="AM412" s="289">
        <f t="shared" si="83"/>
        <v>0</v>
      </c>
      <c r="AN412" s="289">
        <f t="shared" si="83"/>
        <v>0</v>
      </c>
      <c r="AO412" s="289">
        <f t="shared" si="83"/>
        <v>0</v>
      </c>
      <c r="AP412" s="289">
        <f t="shared" si="83"/>
        <v>0</v>
      </c>
      <c r="AQ412" s="289">
        <f t="shared" si="82"/>
        <v>0</v>
      </c>
      <c r="AR412" s="289">
        <f t="shared" si="82"/>
        <v>0</v>
      </c>
      <c r="AS412" s="289">
        <f t="shared" si="82"/>
        <v>0</v>
      </c>
      <c r="AT412" s="289">
        <f t="shared" si="82"/>
        <v>0</v>
      </c>
      <c r="AU412" s="289">
        <f t="shared" si="82"/>
        <v>0</v>
      </c>
      <c r="AV412" s="289">
        <f t="shared" si="82"/>
        <v>0</v>
      </c>
      <c r="AW412" s="289">
        <f t="shared" si="82"/>
        <v>0</v>
      </c>
      <c r="AX412" s="289">
        <f t="shared" si="82"/>
        <v>0</v>
      </c>
      <c r="AY412" s="289">
        <f t="shared" si="82"/>
        <v>0</v>
      </c>
      <c r="AZ412" s="289">
        <f t="shared" si="82"/>
        <v>0</v>
      </c>
      <c r="BA412" s="289">
        <f t="shared" si="82"/>
        <v>0</v>
      </c>
      <c r="BB412" s="289">
        <f t="shared" si="82"/>
        <v>0</v>
      </c>
      <c r="BC412" s="289">
        <f t="shared" si="82"/>
        <v>0</v>
      </c>
      <c r="BD412" s="289">
        <f t="shared" si="82"/>
        <v>0</v>
      </c>
      <c r="BE412" s="289">
        <f t="shared" si="82"/>
        <v>0</v>
      </c>
      <c r="BF412" s="289">
        <f t="shared" si="82"/>
        <v>0</v>
      </c>
      <c r="BG412" s="289">
        <f t="shared" si="82"/>
        <v>0</v>
      </c>
      <c r="BH412" s="289">
        <f t="shared" si="82"/>
        <v>0</v>
      </c>
      <c r="BI412" s="289">
        <f t="shared" si="82"/>
        <v>0</v>
      </c>
      <c r="BJ412" s="289">
        <f t="shared" si="82"/>
        <v>0</v>
      </c>
      <c r="BK412" s="289">
        <f t="shared" si="82"/>
        <v>0</v>
      </c>
      <c r="BL412" s="289">
        <f t="shared" si="82"/>
        <v>0</v>
      </c>
      <c r="BM412" s="289">
        <f t="shared" si="82"/>
        <v>0</v>
      </c>
      <c r="BN412" s="289">
        <f t="shared" si="82"/>
        <v>0</v>
      </c>
      <c r="BO412" s="289">
        <f t="shared" si="82"/>
        <v>0</v>
      </c>
      <c r="BU412" s="289">
        <f t="shared" ref="BU412:BX427" si="84">BU247-EM247</f>
        <v>0</v>
      </c>
      <c r="BV412" s="289">
        <f t="shared" si="84"/>
        <v>0</v>
      </c>
      <c r="BW412" s="289">
        <f t="shared" si="84"/>
        <v>0</v>
      </c>
      <c r="BX412" s="289">
        <f t="shared" si="84"/>
        <v>0</v>
      </c>
      <c r="BZ412" s="289">
        <f t="shared" si="78"/>
        <v>0</v>
      </c>
      <c r="CA412" s="289" t="e">
        <f>CA247-#REF!</f>
        <v>#REF!</v>
      </c>
    </row>
    <row r="413" spans="12:79" hidden="1" x14ac:dyDescent="0.35">
      <c r="L413" s="289">
        <f t="shared" si="83"/>
        <v>0</v>
      </c>
      <c r="M413" s="289">
        <f t="shared" si="83"/>
        <v>0</v>
      </c>
      <c r="N413" s="289">
        <f t="shared" si="83"/>
        <v>0</v>
      </c>
      <c r="O413" s="289">
        <f t="shared" si="83"/>
        <v>0</v>
      </c>
      <c r="P413" s="289">
        <f t="shared" si="83"/>
        <v>0</v>
      </c>
      <c r="Q413" s="289">
        <f t="shared" si="83"/>
        <v>0</v>
      </c>
      <c r="R413" s="289">
        <f t="shared" si="83"/>
        <v>0</v>
      </c>
      <c r="S413" s="289">
        <f t="shared" si="83"/>
        <v>0</v>
      </c>
      <c r="T413" s="289">
        <f t="shared" si="83"/>
        <v>0</v>
      </c>
      <c r="U413" s="289">
        <f t="shared" si="83"/>
        <v>0</v>
      </c>
      <c r="V413" s="289">
        <f t="shared" si="83"/>
        <v>0</v>
      </c>
      <c r="W413" s="289">
        <f t="shared" si="83"/>
        <v>0</v>
      </c>
      <c r="X413" s="289">
        <f t="shared" si="83"/>
        <v>0</v>
      </c>
      <c r="Y413" s="289">
        <f t="shared" si="83"/>
        <v>0</v>
      </c>
      <c r="Z413" s="289">
        <f t="shared" si="83"/>
        <v>0</v>
      </c>
      <c r="AA413" s="289">
        <f t="shared" si="83"/>
        <v>0</v>
      </c>
      <c r="AB413" s="289">
        <f t="shared" si="83"/>
        <v>0</v>
      </c>
      <c r="AC413" s="289">
        <f t="shared" si="83"/>
        <v>0</v>
      </c>
      <c r="AD413" s="289">
        <f t="shared" si="83"/>
        <v>0</v>
      </c>
      <c r="AE413" s="289">
        <f t="shared" si="83"/>
        <v>0</v>
      </c>
      <c r="AF413" s="289">
        <f t="shared" si="83"/>
        <v>0</v>
      </c>
      <c r="AG413" s="289">
        <f t="shared" si="83"/>
        <v>0</v>
      </c>
      <c r="AH413" s="289">
        <f t="shared" si="83"/>
        <v>0</v>
      </c>
      <c r="AI413" s="289">
        <f t="shared" si="83"/>
        <v>0</v>
      </c>
      <c r="AJ413" s="289">
        <f t="shared" si="83"/>
        <v>0</v>
      </c>
      <c r="AK413" s="289">
        <f t="shared" si="83"/>
        <v>0</v>
      </c>
      <c r="AL413" s="289">
        <f t="shared" si="83"/>
        <v>0</v>
      </c>
      <c r="AM413" s="289">
        <f t="shared" si="83"/>
        <v>0</v>
      </c>
      <c r="AN413" s="289">
        <f t="shared" si="83"/>
        <v>0</v>
      </c>
      <c r="AO413" s="289">
        <f t="shared" si="83"/>
        <v>0</v>
      </c>
      <c r="AP413" s="289">
        <f t="shared" si="83"/>
        <v>0</v>
      </c>
      <c r="AQ413" s="289">
        <f t="shared" si="82"/>
        <v>0</v>
      </c>
      <c r="AR413" s="289">
        <f t="shared" si="82"/>
        <v>0</v>
      </c>
      <c r="AS413" s="289">
        <f t="shared" si="82"/>
        <v>0</v>
      </c>
      <c r="AT413" s="289">
        <f t="shared" si="82"/>
        <v>0</v>
      </c>
      <c r="AU413" s="289">
        <f t="shared" si="82"/>
        <v>0</v>
      </c>
      <c r="AV413" s="289">
        <f t="shared" si="82"/>
        <v>0</v>
      </c>
      <c r="AW413" s="289">
        <f t="shared" si="82"/>
        <v>0</v>
      </c>
      <c r="AX413" s="289">
        <f t="shared" si="82"/>
        <v>0</v>
      </c>
      <c r="AY413" s="289">
        <f t="shared" si="82"/>
        <v>0</v>
      </c>
      <c r="AZ413" s="289">
        <f t="shared" si="82"/>
        <v>0</v>
      </c>
      <c r="BA413" s="289">
        <f t="shared" si="82"/>
        <v>0</v>
      </c>
      <c r="BB413" s="289">
        <f t="shared" si="82"/>
        <v>0</v>
      </c>
      <c r="BC413" s="289">
        <f t="shared" si="82"/>
        <v>0</v>
      </c>
      <c r="BD413" s="289">
        <f t="shared" si="82"/>
        <v>0</v>
      </c>
      <c r="BE413" s="289">
        <f t="shared" si="82"/>
        <v>0</v>
      </c>
      <c r="BF413" s="289">
        <f t="shared" si="82"/>
        <v>0</v>
      </c>
      <c r="BG413" s="289">
        <f t="shared" si="82"/>
        <v>0</v>
      </c>
      <c r="BH413" s="289">
        <f t="shared" si="82"/>
        <v>0</v>
      </c>
      <c r="BI413" s="289">
        <f t="shared" si="82"/>
        <v>0</v>
      </c>
      <c r="BJ413" s="289">
        <f t="shared" si="82"/>
        <v>0</v>
      </c>
      <c r="BK413" s="289">
        <f t="shared" si="82"/>
        <v>0</v>
      </c>
      <c r="BL413" s="289">
        <f t="shared" si="82"/>
        <v>0</v>
      </c>
      <c r="BM413" s="289">
        <f t="shared" si="82"/>
        <v>0</v>
      </c>
      <c r="BN413" s="289">
        <f t="shared" si="82"/>
        <v>0</v>
      </c>
      <c r="BO413" s="289">
        <f t="shared" si="82"/>
        <v>0</v>
      </c>
      <c r="BU413" s="289">
        <f t="shared" si="84"/>
        <v>0</v>
      </c>
      <c r="BV413" s="289">
        <f t="shared" si="84"/>
        <v>0</v>
      </c>
      <c r="BW413" s="289">
        <f t="shared" si="84"/>
        <v>0</v>
      </c>
      <c r="BX413" s="289">
        <f t="shared" si="84"/>
        <v>0</v>
      </c>
      <c r="BZ413" s="289">
        <f t="shared" si="78"/>
        <v>0</v>
      </c>
      <c r="CA413" s="289" t="e">
        <f>CA248-#REF!</f>
        <v>#REF!</v>
      </c>
    </row>
    <row r="414" spans="12:79" hidden="1" x14ac:dyDescent="0.35">
      <c r="L414" s="289">
        <f t="shared" si="83"/>
        <v>0</v>
      </c>
      <c r="M414" s="289">
        <f t="shared" si="83"/>
        <v>0</v>
      </c>
      <c r="N414" s="289">
        <f t="shared" si="83"/>
        <v>0</v>
      </c>
      <c r="O414" s="289">
        <f t="shared" si="83"/>
        <v>0</v>
      </c>
      <c r="P414" s="289">
        <f t="shared" si="83"/>
        <v>0</v>
      </c>
      <c r="Q414" s="289">
        <f t="shared" si="83"/>
        <v>0</v>
      </c>
      <c r="R414" s="289">
        <f t="shared" si="83"/>
        <v>0</v>
      </c>
      <c r="S414" s="289">
        <f t="shared" si="83"/>
        <v>0</v>
      </c>
      <c r="T414" s="289">
        <f t="shared" si="83"/>
        <v>0</v>
      </c>
      <c r="U414" s="289">
        <f t="shared" si="83"/>
        <v>0</v>
      </c>
      <c r="V414" s="289">
        <f t="shared" si="83"/>
        <v>0</v>
      </c>
      <c r="W414" s="289">
        <f t="shared" si="83"/>
        <v>0</v>
      </c>
      <c r="X414" s="289">
        <f t="shared" si="83"/>
        <v>0</v>
      </c>
      <c r="Y414" s="289">
        <f t="shared" si="83"/>
        <v>0</v>
      </c>
      <c r="Z414" s="289">
        <f t="shared" si="83"/>
        <v>0</v>
      </c>
      <c r="AA414" s="289">
        <f t="shared" si="83"/>
        <v>0</v>
      </c>
      <c r="AB414" s="289">
        <f t="shared" si="83"/>
        <v>0</v>
      </c>
      <c r="AC414" s="289">
        <f t="shared" si="83"/>
        <v>0</v>
      </c>
      <c r="AD414" s="289">
        <f t="shared" si="83"/>
        <v>0</v>
      </c>
      <c r="AE414" s="289">
        <f t="shared" si="83"/>
        <v>0</v>
      </c>
      <c r="AF414" s="289">
        <f t="shared" si="83"/>
        <v>0</v>
      </c>
      <c r="AG414" s="289">
        <f t="shared" si="83"/>
        <v>0</v>
      </c>
      <c r="AH414" s="289">
        <f t="shared" si="83"/>
        <v>0</v>
      </c>
      <c r="AI414" s="289">
        <f t="shared" si="83"/>
        <v>0</v>
      </c>
      <c r="AJ414" s="289">
        <f t="shared" si="83"/>
        <v>0</v>
      </c>
      <c r="AK414" s="289">
        <f t="shared" si="83"/>
        <v>0</v>
      </c>
      <c r="AL414" s="289">
        <f t="shared" si="83"/>
        <v>0</v>
      </c>
      <c r="AM414" s="289">
        <f t="shared" si="83"/>
        <v>0</v>
      </c>
      <c r="AN414" s="289">
        <f t="shared" si="83"/>
        <v>0</v>
      </c>
      <c r="AO414" s="289">
        <f t="shared" si="83"/>
        <v>0</v>
      </c>
      <c r="AP414" s="289">
        <f t="shared" si="83"/>
        <v>0</v>
      </c>
      <c r="AQ414" s="289">
        <f t="shared" si="82"/>
        <v>0</v>
      </c>
      <c r="AR414" s="289">
        <f t="shared" si="82"/>
        <v>0</v>
      </c>
      <c r="AS414" s="289">
        <f t="shared" si="82"/>
        <v>0</v>
      </c>
      <c r="AT414" s="289">
        <f t="shared" si="82"/>
        <v>0</v>
      </c>
      <c r="AU414" s="289">
        <f t="shared" si="82"/>
        <v>0</v>
      </c>
      <c r="AV414" s="289">
        <f t="shared" si="82"/>
        <v>0</v>
      </c>
      <c r="AW414" s="289">
        <f t="shared" si="82"/>
        <v>0</v>
      </c>
      <c r="AX414" s="289">
        <f t="shared" si="82"/>
        <v>0</v>
      </c>
      <c r="AY414" s="289">
        <f t="shared" si="82"/>
        <v>0</v>
      </c>
      <c r="AZ414" s="289">
        <f t="shared" si="82"/>
        <v>0</v>
      </c>
      <c r="BA414" s="289">
        <f t="shared" si="82"/>
        <v>0</v>
      </c>
      <c r="BB414" s="289">
        <f t="shared" si="82"/>
        <v>0</v>
      </c>
      <c r="BC414" s="289">
        <f t="shared" si="82"/>
        <v>0</v>
      </c>
      <c r="BD414" s="289">
        <f t="shared" si="82"/>
        <v>0</v>
      </c>
      <c r="BE414" s="289">
        <f t="shared" si="82"/>
        <v>0</v>
      </c>
      <c r="BF414" s="289">
        <f t="shared" si="82"/>
        <v>0</v>
      </c>
      <c r="BG414" s="289">
        <f t="shared" si="82"/>
        <v>0</v>
      </c>
      <c r="BH414" s="289">
        <f t="shared" si="82"/>
        <v>0</v>
      </c>
      <c r="BI414" s="289">
        <f t="shared" si="82"/>
        <v>0</v>
      </c>
      <c r="BJ414" s="289">
        <f t="shared" si="82"/>
        <v>0</v>
      </c>
      <c r="BK414" s="289">
        <f t="shared" si="82"/>
        <v>0</v>
      </c>
      <c r="BL414" s="289">
        <f t="shared" si="82"/>
        <v>0</v>
      </c>
      <c r="BM414" s="289">
        <f t="shared" si="82"/>
        <v>0</v>
      </c>
      <c r="BN414" s="289">
        <f t="shared" si="82"/>
        <v>0</v>
      </c>
      <c r="BO414" s="289">
        <f t="shared" si="82"/>
        <v>0</v>
      </c>
      <c r="BU414" s="289">
        <f t="shared" si="84"/>
        <v>0</v>
      </c>
      <c r="BV414" s="289">
        <f t="shared" si="84"/>
        <v>0</v>
      </c>
      <c r="BW414" s="289">
        <f t="shared" si="84"/>
        <v>0</v>
      </c>
      <c r="BX414" s="289">
        <f t="shared" si="84"/>
        <v>0</v>
      </c>
      <c r="BZ414" s="289">
        <f t="shared" si="78"/>
        <v>0</v>
      </c>
      <c r="CA414" s="289" t="e">
        <f>CA249-#REF!</f>
        <v>#REF!</v>
      </c>
    </row>
    <row r="415" spans="12:79" hidden="1" x14ac:dyDescent="0.35">
      <c r="L415" s="289">
        <f t="shared" si="83"/>
        <v>0</v>
      </c>
      <c r="M415" s="289">
        <f t="shared" si="83"/>
        <v>0</v>
      </c>
      <c r="N415" s="289">
        <f t="shared" si="83"/>
        <v>0</v>
      </c>
      <c r="O415" s="289">
        <f t="shared" si="83"/>
        <v>0</v>
      </c>
      <c r="P415" s="289">
        <f t="shared" si="83"/>
        <v>0</v>
      </c>
      <c r="Q415" s="289">
        <f t="shared" si="83"/>
        <v>0</v>
      </c>
      <c r="R415" s="289">
        <f t="shared" si="83"/>
        <v>0</v>
      </c>
      <c r="S415" s="289">
        <f t="shared" si="83"/>
        <v>0</v>
      </c>
      <c r="T415" s="289">
        <f t="shared" si="83"/>
        <v>0</v>
      </c>
      <c r="U415" s="289">
        <f t="shared" si="83"/>
        <v>0</v>
      </c>
      <c r="V415" s="289">
        <f t="shared" si="83"/>
        <v>0</v>
      </c>
      <c r="W415" s="289">
        <f t="shared" si="83"/>
        <v>0</v>
      </c>
      <c r="X415" s="289">
        <f t="shared" si="83"/>
        <v>0</v>
      </c>
      <c r="Y415" s="289">
        <f t="shared" si="83"/>
        <v>0</v>
      </c>
      <c r="Z415" s="289">
        <f t="shared" si="83"/>
        <v>0</v>
      </c>
      <c r="AA415" s="289">
        <f t="shared" si="83"/>
        <v>0</v>
      </c>
      <c r="AB415" s="289">
        <f t="shared" si="83"/>
        <v>0</v>
      </c>
      <c r="AC415" s="289">
        <f t="shared" si="83"/>
        <v>0</v>
      </c>
      <c r="AD415" s="289">
        <f t="shared" si="83"/>
        <v>0</v>
      </c>
      <c r="AE415" s="289">
        <f t="shared" si="83"/>
        <v>0</v>
      </c>
      <c r="AF415" s="289">
        <f t="shared" si="83"/>
        <v>0</v>
      </c>
      <c r="AG415" s="289">
        <f t="shared" si="83"/>
        <v>0</v>
      </c>
      <c r="AH415" s="289">
        <f t="shared" si="83"/>
        <v>0</v>
      </c>
      <c r="AI415" s="289">
        <f t="shared" si="83"/>
        <v>0</v>
      </c>
      <c r="AJ415" s="289">
        <f t="shared" si="83"/>
        <v>0</v>
      </c>
      <c r="AK415" s="289">
        <f t="shared" si="83"/>
        <v>0</v>
      </c>
      <c r="AL415" s="289">
        <f t="shared" si="83"/>
        <v>0</v>
      </c>
      <c r="AM415" s="289">
        <f t="shared" si="83"/>
        <v>0</v>
      </c>
      <c r="AN415" s="289">
        <f t="shared" si="83"/>
        <v>0</v>
      </c>
      <c r="AO415" s="289">
        <f t="shared" si="83"/>
        <v>0</v>
      </c>
      <c r="AP415" s="289">
        <f t="shared" si="83"/>
        <v>0</v>
      </c>
      <c r="AQ415" s="289">
        <f t="shared" si="82"/>
        <v>0</v>
      </c>
      <c r="AR415" s="289">
        <f t="shared" si="82"/>
        <v>0</v>
      </c>
      <c r="AS415" s="289">
        <f t="shared" si="82"/>
        <v>0</v>
      </c>
      <c r="AT415" s="289">
        <f t="shared" si="82"/>
        <v>0</v>
      </c>
      <c r="AU415" s="289">
        <f t="shared" si="82"/>
        <v>0</v>
      </c>
      <c r="AV415" s="289">
        <f t="shared" si="82"/>
        <v>0</v>
      </c>
      <c r="AW415" s="289">
        <f t="shared" si="82"/>
        <v>0</v>
      </c>
      <c r="AX415" s="289">
        <f t="shared" si="82"/>
        <v>0</v>
      </c>
      <c r="AY415" s="289">
        <f t="shared" si="82"/>
        <v>0</v>
      </c>
      <c r="AZ415" s="289">
        <f t="shared" si="82"/>
        <v>0</v>
      </c>
      <c r="BA415" s="289">
        <f t="shared" si="82"/>
        <v>0</v>
      </c>
      <c r="BB415" s="289">
        <f t="shared" si="82"/>
        <v>0</v>
      </c>
      <c r="BC415" s="289">
        <f t="shared" si="82"/>
        <v>0</v>
      </c>
      <c r="BD415" s="289">
        <f t="shared" si="82"/>
        <v>0</v>
      </c>
      <c r="BE415" s="289">
        <f t="shared" si="82"/>
        <v>0</v>
      </c>
      <c r="BF415" s="289">
        <f t="shared" si="82"/>
        <v>0</v>
      </c>
      <c r="BG415" s="289">
        <f t="shared" si="82"/>
        <v>0</v>
      </c>
      <c r="BH415" s="289">
        <f t="shared" si="82"/>
        <v>0</v>
      </c>
      <c r="BI415" s="289">
        <f t="shared" si="82"/>
        <v>0</v>
      </c>
      <c r="BJ415" s="289">
        <f t="shared" si="82"/>
        <v>0</v>
      </c>
      <c r="BK415" s="289">
        <f t="shared" si="82"/>
        <v>0</v>
      </c>
      <c r="BL415" s="289">
        <f t="shared" si="82"/>
        <v>0</v>
      </c>
      <c r="BM415" s="289">
        <f t="shared" si="82"/>
        <v>0</v>
      </c>
      <c r="BN415" s="289">
        <f t="shared" si="82"/>
        <v>0</v>
      </c>
      <c r="BO415" s="289">
        <f t="shared" si="82"/>
        <v>0</v>
      </c>
      <c r="BU415" s="289">
        <f t="shared" si="84"/>
        <v>0</v>
      </c>
      <c r="BV415" s="289">
        <f t="shared" si="84"/>
        <v>0</v>
      </c>
      <c r="BW415" s="289">
        <f t="shared" si="84"/>
        <v>0</v>
      </c>
      <c r="BX415" s="289">
        <f t="shared" si="84"/>
        <v>0</v>
      </c>
      <c r="BZ415" s="289">
        <f t="shared" si="78"/>
        <v>0</v>
      </c>
      <c r="CA415" s="289" t="e">
        <f>CA250-#REF!</f>
        <v>#REF!</v>
      </c>
    </row>
    <row r="416" spans="12:79" hidden="1" x14ac:dyDescent="0.35">
      <c r="L416" s="289">
        <f t="shared" si="83"/>
        <v>0</v>
      </c>
      <c r="M416" s="289">
        <f t="shared" si="83"/>
        <v>0</v>
      </c>
      <c r="N416" s="289">
        <f t="shared" si="83"/>
        <v>0</v>
      </c>
      <c r="O416" s="289">
        <f t="shared" si="83"/>
        <v>0</v>
      </c>
      <c r="P416" s="289">
        <f t="shared" si="83"/>
        <v>0</v>
      </c>
      <c r="Q416" s="289">
        <f t="shared" si="83"/>
        <v>0</v>
      </c>
      <c r="R416" s="289">
        <f t="shared" si="83"/>
        <v>0</v>
      </c>
      <c r="S416" s="289">
        <f t="shared" si="83"/>
        <v>0</v>
      </c>
      <c r="T416" s="289">
        <f t="shared" si="83"/>
        <v>0</v>
      </c>
      <c r="U416" s="289">
        <f t="shared" si="83"/>
        <v>0</v>
      </c>
      <c r="V416" s="289">
        <f t="shared" si="83"/>
        <v>0</v>
      </c>
      <c r="W416" s="289">
        <f t="shared" si="83"/>
        <v>0</v>
      </c>
      <c r="X416" s="289">
        <f t="shared" si="83"/>
        <v>0</v>
      </c>
      <c r="Y416" s="289">
        <f t="shared" si="83"/>
        <v>0</v>
      </c>
      <c r="Z416" s="289">
        <f t="shared" si="83"/>
        <v>0</v>
      </c>
      <c r="AA416" s="289">
        <f t="shared" si="83"/>
        <v>0</v>
      </c>
      <c r="AB416" s="289">
        <f t="shared" si="83"/>
        <v>0</v>
      </c>
      <c r="AC416" s="289">
        <f t="shared" si="83"/>
        <v>0</v>
      </c>
      <c r="AD416" s="289">
        <f t="shared" si="83"/>
        <v>0</v>
      </c>
      <c r="AE416" s="289">
        <f t="shared" si="83"/>
        <v>0</v>
      </c>
      <c r="AF416" s="289">
        <f t="shared" si="83"/>
        <v>0</v>
      </c>
      <c r="AG416" s="289">
        <f t="shared" si="83"/>
        <v>0</v>
      </c>
      <c r="AH416" s="289">
        <f t="shared" si="83"/>
        <v>0</v>
      </c>
      <c r="AI416" s="289">
        <f t="shared" si="83"/>
        <v>0</v>
      </c>
      <c r="AJ416" s="289">
        <f t="shared" si="83"/>
        <v>0</v>
      </c>
      <c r="AK416" s="289">
        <f t="shared" si="83"/>
        <v>0</v>
      </c>
      <c r="AL416" s="289">
        <f t="shared" si="83"/>
        <v>0</v>
      </c>
      <c r="AM416" s="289">
        <f t="shared" si="83"/>
        <v>0</v>
      </c>
      <c r="AN416" s="289">
        <f t="shared" si="83"/>
        <v>0</v>
      </c>
      <c r="AO416" s="289">
        <f t="shared" si="83"/>
        <v>0</v>
      </c>
      <c r="AP416" s="289">
        <f t="shared" si="83"/>
        <v>0</v>
      </c>
      <c r="AQ416" s="289">
        <f t="shared" si="82"/>
        <v>0</v>
      </c>
      <c r="AR416" s="289">
        <f t="shared" si="82"/>
        <v>0</v>
      </c>
      <c r="AS416" s="289">
        <f t="shared" si="82"/>
        <v>0</v>
      </c>
      <c r="AT416" s="289">
        <f t="shared" si="82"/>
        <v>0</v>
      </c>
      <c r="AU416" s="289">
        <f t="shared" si="82"/>
        <v>0</v>
      </c>
      <c r="AV416" s="289">
        <f t="shared" si="82"/>
        <v>0</v>
      </c>
      <c r="AW416" s="289">
        <f t="shared" si="82"/>
        <v>0</v>
      </c>
      <c r="AX416" s="289">
        <f t="shared" si="82"/>
        <v>0</v>
      </c>
      <c r="AY416" s="289">
        <f t="shared" si="82"/>
        <v>0</v>
      </c>
      <c r="AZ416" s="289">
        <f t="shared" si="82"/>
        <v>0</v>
      </c>
      <c r="BA416" s="289">
        <f t="shared" si="82"/>
        <v>0</v>
      </c>
      <c r="BB416" s="289">
        <f t="shared" si="82"/>
        <v>0</v>
      </c>
      <c r="BC416" s="289">
        <f t="shared" si="82"/>
        <v>0</v>
      </c>
      <c r="BD416" s="289">
        <f t="shared" si="82"/>
        <v>0</v>
      </c>
      <c r="BE416" s="289">
        <f t="shared" si="82"/>
        <v>0</v>
      </c>
      <c r="BF416" s="289">
        <f t="shared" si="82"/>
        <v>0</v>
      </c>
      <c r="BG416" s="289">
        <f t="shared" si="82"/>
        <v>0</v>
      </c>
      <c r="BH416" s="289">
        <f t="shared" si="82"/>
        <v>0</v>
      </c>
      <c r="BI416" s="289">
        <f t="shared" si="82"/>
        <v>0</v>
      </c>
      <c r="BJ416" s="289">
        <f t="shared" si="82"/>
        <v>0</v>
      </c>
      <c r="BK416" s="289">
        <f t="shared" si="82"/>
        <v>0</v>
      </c>
      <c r="BL416" s="289">
        <f t="shared" si="82"/>
        <v>0</v>
      </c>
      <c r="BM416" s="289">
        <f t="shared" si="82"/>
        <v>0</v>
      </c>
      <c r="BN416" s="289">
        <f t="shared" si="82"/>
        <v>0</v>
      </c>
      <c r="BO416" s="289">
        <f t="shared" si="82"/>
        <v>0</v>
      </c>
      <c r="BU416" s="289">
        <f t="shared" si="84"/>
        <v>0</v>
      </c>
      <c r="BV416" s="289">
        <f t="shared" si="84"/>
        <v>0</v>
      </c>
      <c r="BW416" s="289">
        <f t="shared" si="84"/>
        <v>0</v>
      </c>
      <c r="BX416" s="289">
        <f t="shared" si="84"/>
        <v>0</v>
      </c>
      <c r="BZ416" s="289">
        <f t="shared" si="78"/>
        <v>0</v>
      </c>
      <c r="CA416" s="289" t="e">
        <f>CA251-#REF!</f>
        <v>#REF!</v>
      </c>
    </row>
    <row r="417" spans="12:79" hidden="1" x14ac:dyDescent="0.35">
      <c r="L417" s="289">
        <f t="shared" si="83"/>
        <v>0</v>
      </c>
      <c r="M417" s="289">
        <f t="shared" si="83"/>
        <v>0</v>
      </c>
      <c r="N417" s="289">
        <f t="shared" si="83"/>
        <v>0</v>
      </c>
      <c r="O417" s="289">
        <f t="shared" si="83"/>
        <v>0</v>
      </c>
      <c r="P417" s="289">
        <f t="shared" si="83"/>
        <v>0</v>
      </c>
      <c r="Q417" s="289">
        <f t="shared" si="83"/>
        <v>0</v>
      </c>
      <c r="R417" s="289">
        <f t="shared" si="83"/>
        <v>0</v>
      </c>
      <c r="S417" s="289">
        <f t="shared" ref="S417:AP427" si="85">S244-CK244</f>
        <v>0</v>
      </c>
      <c r="T417" s="289">
        <f t="shared" si="85"/>
        <v>0</v>
      </c>
      <c r="U417" s="289">
        <f t="shared" si="85"/>
        <v>0</v>
      </c>
      <c r="V417" s="289">
        <f t="shared" si="85"/>
        <v>0</v>
      </c>
      <c r="W417" s="289">
        <f t="shared" si="85"/>
        <v>0</v>
      </c>
      <c r="X417" s="289">
        <f t="shared" si="85"/>
        <v>0</v>
      </c>
      <c r="Y417" s="289">
        <f t="shared" si="85"/>
        <v>0</v>
      </c>
      <c r="Z417" s="289">
        <f t="shared" si="85"/>
        <v>0</v>
      </c>
      <c r="AA417" s="289">
        <f t="shared" si="85"/>
        <v>0</v>
      </c>
      <c r="AB417" s="289">
        <f t="shared" si="85"/>
        <v>0</v>
      </c>
      <c r="AC417" s="289">
        <f t="shared" si="85"/>
        <v>0</v>
      </c>
      <c r="AD417" s="289">
        <f t="shared" si="85"/>
        <v>0</v>
      </c>
      <c r="AE417" s="289">
        <f t="shared" si="85"/>
        <v>0</v>
      </c>
      <c r="AF417" s="289">
        <f t="shared" si="85"/>
        <v>0</v>
      </c>
      <c r="AG417" s="289">
        <f t="shared" si="85"/>
        <v>0</v>
      </c>
      <c r="AH417" s="289">
        <f t="shared" si="85"/>
        <v>0</v>
      </c>
      <c r="AI417" s="289">
        <f t="shared" si="85"/>
        <v>0</v>
      </c>
      <c r="AJ417" s="289">
        <f t="shared" si="85"/>
        <v>0</v>
      </c>
      <c r="AK417" s="289">
        <f t="shared" si="85"/>
        <v>0</v>
      </c>
      <c r="AL417" s="289">
        <f t="shared" si="85"/>
        <v>0</v>
      </c>
      <c r="AM417" s="289">
        <f t="shared" si="85"/>
        <v>0</v>
      </c>
      <c r="AN417" s="289">
        <f t="shared" si="85"/>
        <v>0</v>
      </c>
      <c r="AO417" s="289">
        <f t="shared" si="85"/>
        <v>0</v>
      </c>
      <c r="AP417" s="289">
        <f t="shared" si="85"/>
        <v>0</v>
      </c>
      <c r="AQ417" s="289">
        <f t="shared" si="82"/>
        <v>0</v>
      </c>
      <c r="AR417" s="289">
        <f t="shared" si="82"/>
        <v>0</v>
      </c>
      <c r="AS417" s="289">
        <f t="shared" si="82"/>
        <v>0</v>
      </c>
      <c r="AT417" s="289">
        <f t="shared" si="82"/>
        <v>0</v>
      </c>
      <c r="AU417" s="289">
        <f t="shared" si="82"/>
        <v>0</v>
      </c>
      <c r="AV417" s="289">
        <f t="shared" si="82"/>
        <v>0</v>
      </c>
      <c r="AW417" s="289">
        <f t="shared" si="82"/>
        <v>0</v>
      </c>
      <c r="AX417" s="289">
        <f t="shared" si="82"/>
        <v>0</v>
      </c>
      <c r="AY417" s="289">
        <f t="shared" si="82"/>
        <v>0</v>
      </c>
      <c r="AZ417" s="289">
        <f t="shared" si="82"/>
        <v>0</v>
      </c>
      <c r="BA417" s="289">
        <f t="shared" si="82"/>
        <v>0</v>
      </c>
      <c r="BB417" s="289">
        <f t="shared" si="82"/>
        <v>0</v>
      </c>
      <c r="BC417" s="289">
        <f t="shared" si="82"/>
        <v>0</v>
      </c>
      <c r="BD417" s="289">
        <f t="shared" si="82"/>
        <v>0</v>
      </c>
      <c r="BE417" s="289">
        <f t="shared" si="82"/>
        <v>0</v>
      </c>
      <c r="BF417" s="289">
        <f t="shared" si="82"/>
        <v>0</v>
      </c>
      <c r="BG417" s="289">
        <f t="shared" si="82"/>
        <v>0</v>
      </c>
      <c r="BH417" s="289">
        <f t="shared" si="82"/>
        <v>0</v>
      </c>
      <c r="BI417" s="289">
        <f t="shared" si="82"/>
        <v>0</v>
      </c>
      <c r="BJ417" s="289">
        <f t="shared" si="82"/>
        <v>0</v>
      </c>
      <c r="BK417" s="289">
        <f t="shared" si="82"/>
        <v>0</v>
      </c>
      <c r="BL417" s="289">
        <f t="shared" si="82"/>
        <v>0</v>
      </c>
      <c r="BM417" s="289">
        <f t="shared" si="82"/>
        <v>0</v>
      </c>
      <c r="BN417" s="289">
        <f t="shared" si="82"/>
        <v>0</v>
      </c>
      <c r="BO417" s="289">
        <f t="shared" si="82"/>
        <v>0</v>
      </c>
      <c r="BU417" s="289">
        <f t="shared" si="84"/>
        <v>0</v>
      </c>
      <c r="BV417" s="289">
        <f t="shared" si="84"/>
        <v>0</v>
      </c>
      <c r="BW417" s="289">
        <f t="shared" si="84"/>
        <v>0</v>
      </c>
      <c r="BX417" s="289">
        <f t="shared" si="84"/>
        <v>0</v>
      </c>
      <c r="BZ417" s="289">
        <f t="shared" si="78"/>
        <v>0</v>
      </c>
      <c r="CA417" s="289" t="e">
        <f>CA252-#REF!</f>
        <v>#REF!</v>
      </c>
    </row>
    <row r="418" spans="12:79" hidden="1" x14ac:dyDescent="0.35">
      <c r="L418" s="289">
        <f t="shared" ref="L418:AA433" si="86">L245-CD245</f>
        <v>0</v>
      </c>
      <c r="M418" s="289">
        <f t="shared" si="86"/>
        <v>0</v>
      </c>
      <c r="N418" s="289">
        <f t="shared" si="86"/>
        <v>0</v>
      </c>
      <c r="O418" s="289">
        <f t="shared" si="86"/>
        <v>0</v>
      </c>
      <c r="P418" s="289">
        <f t="shared" si="86"/>
        <v>0</v>
      </c>
      <c r="Q418" s="289">
        <f t="shared" si="86"/>
        <v>0</v>
      </c>
      <c r="R418" s="289">
        <f t="shared" si="86"/>
        <v>0</v>
      </c>
      <c r="S418" s="289">
        <f t="shared" si="85"/>
        <v>0</v>
      </c>
      <c r="T418" s="289">
        <f t="shared" si="85"/>
        <v>0</v>
      </c>
      <c r="U418" s="289">
        <f t="shared" si="85"/>
        <v>0</v>
      </c>
      <c r="V418" s="289">
        <f t="shared" si="85"/>
        <v>0</v>
      </c>
      <c r="W418" s="289">
        <f t="shared" si="85"/>
        <v>0</v>
      </c>
      <c r="X418" s="289">
        <f t="shared" si="85"/>
        <v>0</v>
      </c>
      <c r="Y418" s="289">
        <f t="shared" si="85"/>
        <v>0</v>
      </c>
      <c r="Z418" s="289">
        <f t="shared" si="85"/>
        <v>0</v>
      </c>
      <c r="AA418" s="289">
        <f t="shared" si="85"/>
        <v>0</v>
      </c>
      <c r="AB418" s="289">
        <f t="shared" si="85"/>
        <v>0</v>
      </c>
      <c r="AC418" s="289">
        <f t="shared" si="85"/>
        <v>0</v>
      </c>
      <c r="AD418" s="289">
        <f t="shared" si="85"/>
        <v>0</v>
      </c>
      <c r="AE418" s="289">
        <f t="shared" si="85"/>
        <v>0</v>
      </c>
      <c r="AF418" s="289">
        <f t="shared" si="85"/>
        <v>0</v>
      </c>
      <c r="AG418" s="289">
        <f t="shared" si="85"/>
        <v>0</v>
      </c>
      <c r="AH418" s="289">
        <f t="shared" si="85"/>
        <v>0</v>
      </c>
      <c r="AI418" s="289">
        <f t="shared" si="85"/>
        <v>0</v>
      </c>
      <c r="AJ418" s="289">
        <f t="shared" si="85"/>
        <v>0</v>
      </c>
      <c r="AK418" s="289">
        <f t="shared" si="85"/>
        <v>0</v>
      </c>
      <c r="AL418" s="289">
        <f t="shared" si="85"/>
        <v>0</v>
      </c>
      <c r="AM418" s="289">
        <f t="shared" si="85"/>
        <v>0</v>
      </c>
      <c r="AN418" s="289">
        <f t="shared" si="85"/>
        <v>0</v>
      </c>
      <c r="AO418" s="289">
        <f t="shared" si="85"/>
        <v>0</v>
      </c>
      <c r="AP418" s="289">
        <f t="shared" si="85"/>
        <v>0</v>
      </c>
      <c r="AQ418" s="289">
        <f t="shared" si="82"/>
        <v>0</v>
      </c>
      <c r="AR418" s="289">
        <f t="shared" si="82"/>
        <v>0</v>
      </c>
      <c r="AS418" s="289">
        <f t="shared" si="82"/>
        <v>0</v>
      </c>
      <c r="AT418" s="289">
        <f t="shared" si="82"/>
        <v>0</v>
      </c>
      <c r="AU418" s="289">
        <f t="shared" si="82"/>
        <v>0</v>
      </c>
      <c r="AV418" s="289">
        <f t="shared" ref="AV418:BO430" si="87">AV245-DN245</f>
        <v>0</v>
      </c>
      <c r="AW418" s="289">
        <f t="shared" si="87"/>
        <v>0</v>
      </c>
      <c r="AX418" s="289">
        <f t="shared" si="87"/>
        <v>0</v>
      </c>
      <c r="AY418" s="289">
        <f t="shared" si="87"/>
        <v>0</v>
      </c>
      <c r="AZ418" s="289">
        <f t="shared" si="87"/>
        <v>0</v>
      </c>
      <c r="BA418" s="289">
        <f t="shared" si="87"/>
        <v>0</v>
      </c>
      <c r="BB418" s="289">
        <f t="shared" si="87"/>
        <v>0</v>
      </c>
      <c r="BC418" s="289">
        <f t="shared" si="87"/>
        <v>0</v>
      </c>
      <c r="BD418" s="289">
        <f t="shared" si="87"/>
        <v>0</v>
      </c>
      <c r="BE418" s="289">
        <f t="shared" si="87"/>
        <v>0</v>
      </c>
      <c r="BF418" s="289">
        <f t="shared" si="87"/>
        <v>0</v>
      </c>
      <c r="BG418" s="289">
        <f t="shared" si="87"/>
        <v>0</v>
      </c>
      <c r="BH418" s="289">
        <f t="shared" si="87"/>
        <v>0</v>
      </c>
      <c r="BI418" s="289">
        <f t="shared" si="87"/>
        <v>0</v>
      </c>
      <c r="BJ418" s="289">
        <f t="shared" si="87"/>
        <v>0</v>
      </c>
      <c r="BK418" s="289">
        <f t="shared" si="87"/>
        <v>0</v>
      </c>
      <c r="BL418" s="289">
        <f t="shared" si="87"/>
        <v>0</v>
      </c>
      <c r="BM418" s="289">
        <f t="shared" si="87"/>
        <v>0</v>
      </c>
      <c r="BN418" s="289">
        <f t="shared" si="87"/>
        <v>0</v>
      </c>
      <c r="BO418" s="289">
        <f t="shared" si="87"/>
        <v>0</v>
      </c>
      <c r="BU418" s="289">
        <f t="shared" si="84"/>
        <v>0</v>
      </c>
      <c r="BV418" s="289">
        <f t="shared" si="84"/>
        <v>0</v>
      </c>
      <c r="BW418" s="289">
        <f t="shared" si="84"/>
        <v>0</v>
      </c>
      <c r="BX418" s="289">
        <f t="shared" si="84"/>
        <v>0</v>
      </c>
      <c r="BZ418" s="289">
        <f t="shared" si="78"/>
        <v>0</v>
      </c>
      <c r="CA418" s="289" t="e">
        <f>CA253-#REF!</f>
        <v>#REF!</v>
      </c>
    </row>
    <row r="419" spans="12:79" hidden="1" x14ac:dyDescent="0.35">
      <c r="L419" s="289">
        <f t="shared" si="86"/>
        <v>0</v>
      </c>
      <c r="M419" s="289">
        <f t="shared" si="86"/>
        <v>0</v>
      </c>
      <c r="N419" s="289">
        <f t="shared" si="86"/>
        <v>0</v>
      </c>
      <c r="O419" s="289">
        <f t="shared" si="86"/>
        <v>0</v>
      </c>
      <c r="P419" s="289">
        <f t="shared" si="86"/>
        <v>0</v>
      </c>
      <c r="Q419" s="289">
        <f t="shared" si="86"/>
        <v>0</v>
      </c>
      <c r="R419" s="289">
        <f t="shared" si="86"/>
        <v>0</v>
      </c>
      <c r="S419" s="289">
        <f t="shared" si="85"/>
        <v>0</v>
      </c>
      <c r="T419" s="289">
        <f t="shared" si="85"/>
        <v>0</v>
      </c>
      <c r="U419" s="289">
        <f t="shared" si="85"/>
        <v>0</v>
      </c>
      <c r="V419" s="289">
        <f t="shared" si="85"/>
        <v>0</v>
      </c>
      <c r="W419" s="289">
        <f t="shared" si="85"/>
        <v>0</v>
      </c>
      <c r="X419" s="289">
        <f t="shared" si="85"/>
        <v>0</v>
      </c>
      <c r="Y419" s="289">
        <f t="shared" si="85"/>
        <v>0</v>
      </c>
      <c r="Z419" s="289">
        <f t="shared" si="85"/>
        <v>0</v>
      </c>
      <c r="AA419" s="289">
        <f t="shared" si="85"/>
        <v>0</v>
      </c>
      <c r="AB419" s="289">
        <f t="shared" si="85"/>
        <v>0</v>
      </c>
      <c r="AC419" s="289">
        <f t="shared" si="85"/>
        <v>0</v>
      </c>
      <c r="AD419" s="289">
        <f t="shared" si="85"/>
        <v>0</v>
      </c>
      <c r="AE419" s="289">
        <f t="shared" si="85"/>
        <v>0</v>
      </c>
      <c r="AF419" s="289">
        <f t="shared" si="85"/>
        <v>0</v>
      </c>
      <c r="AG419" s="289">
        <f t="shared" si="85"/>
        <v>0</v>
      </c>
      <c r="AH419" s="289">
        <f t="shared" si="85"/>
        <v>0</v>
      </c>
      <c r="AI419" s="289">
        <f t="shared" si="85"/>
        <v>0</v>
      </c>
      <c r="AJ419" s="289">
        <f t="shared" si="85"/>
        <v>0</v>
      </c>
      <c r="AK419" s="289">
        <f t="shared" si="85"/>
        <v>0</v>
      </c>
      <c r="AL419" s="289">
        <f t="shared" si="85"/>
        <v>0</v>
      </c>
      <c r="AM419" s="289">
        <f t="shared" si="85"/>
        <v>0</v>
      </c>
      <c r="AN419" s="289">
        <f t="shared" si="85"/>
        <v>0</v>
      </c>
      <c r="AO419" s="289">
        <f t="shared" si="85"/>
        <v>0</v>
      </c>
      <c r="AP419" s="289">
        <f t="shared" si="85"/>
        <v>0</v>
      </c>
      <c r="AQ419" s="289">
        <f t="shared" ref="AQ419:BF434" si="88">AQ246-DI246</f>
        <v>0</v>
      </c>
      <c r="AR419" s="289">
        <f t="shared" si="88"/>
        <v>0</v>
      </c>
      <c r="AS419" s="289">
        <f t="shared" si="88"/>
        <v>0</v>
      </c>
      <c r="AT419" s="289">
        <f t="shared" si="88"/>
        <v>0</v>
      </c>
      <c r="AU419" s="289">
        <f t="shared" si="88"/>
        <v>0</v>
      </c>
      <c r="AV419" s="289">
        <f t="shared" si="87"/>
        <v>0</v>
      </c>
      <c r="AW419" s="289">
        <f t="shared" si="87"/>
        <v>0</v>
      </c>
      <c r="AX419" s="289">
        <f t="shared" si="87"/>
        <v>0</v>
      </c>
      <c r="AY419" s="289">
        <f t="shared" si="87"/>
        <v>0</v>
      </c>
      <c r="AZ419" s="289">
        <f t="shared" si="87"/>
        <v>0</v>
      </c>
      <c r="BA419" s="289">
        <f t="shared" si="87"/>
        <v>0</v>
      </c>
      <c r="BB419" s="289">
        <f t="shared" si="87"/>
        <v>0</v>
      </c>
      <c r="BC419" s="289">
        <f t="shared" si="87"/>
        <v>0</v>
      </c>
      <c r="BD419" s="289">
        <f t="shared" si="87"/>
        <v>0</v>
      </c>
      <c r="BE419" s="289">
        <f t="shared" si="87"/>
        <v>0</v>
      </c>
      <c r="BF419" s="289">
        <f t="shared" si="87"/>
        <v>0</v>
      </c>
      <c r="BG419" s="289">
        <f t="shared" si="87"/>
        <v>0</v>
      </c>
      <c r="BH419" s="289">
        <f t="shared" si="87"/>
        <v>0</v>
      </c>
      <c r="BI419" s="289">
        <f t="shared" si="87"/>
        <v>0</v>
      </c>
      <c r="BJ419" s="289">
        <f t="shared" si="87"/>
        <v>0</v>
      </c>
      <c r="BK419" s="289">
        <f t="shared" si="87"/>
        <v>0</v>
      </c>
      <c r="BL419" s="289">
        <f t="shared" si="87"/>
        <v>0</v>
      </c>
      <c r="BM419" s="289">
        <f t="shared" si="87"/>
        <v>0</v>
      </c>
      <c r="BN419" s="289">
        <f t="shared" si="87"/>
        <v>0</v>
      </c>
      <c r="BO419" s="289">
        <f t="shared" si="87"/>
        <v>0</v>
      </c>
      <c r="BU419" s="289">
        <f t="shared" si="84"/>
        <v>0</v>
      </c>
      <c r="BV419" s="289">
        <f t="shared" si="84"/>
        <v>0</v>
      </c>
      <c r="BW419" s="289">
        <f t="shared" si="84"/>
        <v>0</v>
      </c>
      <c r="BX419" s="289">
        <f t="shared" si="84"/>
        <v>0</v>
      </c>
      <c r="BZ419" s="289">
        <f t="shared" si="78"/>
        <v>0</v>
      </c>
      <c r="CA419" s="289" t="e">
        <f>CA254-#REF!</f>
        <v>#REF!</v>
      </c>
    </row>
    <row r="420" spans="12:79" hidden="1" x14ac:dyDescent="0.35">
      <c r="L420" s="289">
        <f t="shared" si="86"/>
        <v>0</v>
      </c>
      <c r="M420" s="289">
        <f t="shared" si="86"/>
        <v>0</v>
      </c>
      <c r="N420" s="289">
        <f t="shared" si="86"/>
        <v>0</v>
      </c>
      <c r="O420" s="289">
        <f t="shared" si="86"/>
        <v>0</v>
      </c>
      <c r="P420" s="289">
        <f t="shared" si="86"/>
        <v>0</v>
      </c>
      <c r="Q420" s="289">
        <f t="shared" si="86"/>
        <v>0</v>
      </c>
      <c r="R420" s="289">
        <f t="shared" si="86"/>
        <v>0</v>
      </c>
      <c r="S420" s="289">
        <f t="shared" si="85"/>
        <v>0</v>
      </c>
      <c r="T420" s="289">
        <f t="shared" si="85"/>
        <v>0</v>
      </c>
      <c r="U420" s="289">
        <f t="shared" si="85"/>
        <v>0</v>
      </c>
      <c r="V420" s="289">
        <f t="shared" si="85"/>
        <v>0</v>
      </c>
      <c r="W420" s="289">
        <f t="shared" si="85"/>
        <v>0</v>
      </c>
      <c r="X420" s="289">
        <f t="shared" si="85"/>
        <v>0</v>
      </c>
      <c r="Y420" s="289">
        <f t="shared" si="85"/>
        <v>0</v>
      </c>
      <c r="Z420" s="289">
        <f t="shared" si="85"/>
        <v>0</v>
      </c>
      <c r="AA420" s="289">
        <f t="shared" si="85"/>
        <v>0</v>
      </c>
      <c r="AB420" s="289">
        <f t="shared" si="85"/>
        <v>0</v>
      </c>
      <c r="AC420" s="289">
        <f t="shared" si="85"/>
        <v>0</v>
      </c>
      <c r="AD420" s="289">
        <f t="shared" si="85"/>
        <v>0</v>
      </c>
      <c r="AE420" s="289">
        <f t="shared" si="85"/>
        <v>0</v>
      </c>
      <c r="AF420" s="289">
        <f t="shared" si="85"/>
        <v>0</v>
      </c>
      <c r="AG420" s="289">
        <f t="shared" si="85"/>
        <v>0</v>
      </c>
      <c r="AH420" s="289">
        <f t="shared" si="85"/>
        <v>0</v>
      </c>
      <c r="AI420" s="289">
        <f t="shared" si="85"/>
        <v>0</v>
      </c>
      <c r="AJ420" s="289">
        <f t="shared" si="85"/>
        <v>0</v>
      </c>
      <c r="AK420" s="289">
        <f t="shared" si="85"/>
        <v>0</v>
      </c>
      <c r="AL420" s="289">
        <f t="shared" si="85"/>
        <v>0</v>
      </c>
      <c r="AM420" s="289">
        <f t="shared" si="85"/>
        <v>0</v>
      </c>
      <c r="AN420" s="289">
        <f t="shared" si="85"/>
        <v>0</v>
      </c>
      <c r="AO420" s="289">
        <f t="shared" si="85"/>
        <v>0</v>
      </c>
      <c r="AP420" s="289">
        <f t="shared" si="85"/>
        <v>0</v>
      </c>
      <c r="AQ420" s="289">
        <f t="shared" si="88"/>
        <v>0</v>
      </c>
      <c r="AR420" s="289">
        <f t="shared" si="88"/>
        <v>0</v>
      </c>
      <c r="AS420" s="289">
        <f t="shared" si="88"/>
        <v>0</v>
      </c>
      <c r="AT420" s="289">
        <f t="shared" si="88"/>
        <v>0</v>
      </c>
      <c r="AU420" s="289">
        <f t="shared" si="88"/>
        <v>0</v>
      </c>
      <c r="AV420" s="289">
        <f t="shared" si="87"/>
        <v>0</v>
      </c>
      <c r="AW420" s="289">
        <f t="shared" si="87"/>
        <v>0</v>
      </c>
      <c r="AX420" s="289">
        <f t="shared" si="87"/>
        <v>0</v>
      </c>
      <c r="AY420" s="289">
        <f t="shared" si="87"/>
        <v>0</v>
      </c>
      <c r="AZ420" s="289">
        <f t="shared" si="87"/>
        <v>0</v>
      </c>
      <c r="BA420" s="289">
        <f t="shared" si="87"/>
        <v>0</v>
      </c>
      <c r="BB420" s="289">
        <f t="shared" si="87"/>
        <v>0</v>
      </c>
      <c r="BC420" s="289">
        <f t="shared" si="87"/>
        <v>0</v>
      </c>
      <c r="BD420" s="289">
        <f t="shared" si="87"/>
        <v>0</v>
      </c>
      <c r="BE420" s="289">
        <f t="shared" si="87"/>
        <v>0</v>
      </c>
      <c r="BF420" s="289">
        <f t="shared" si="87"/>
        <v>0</v>
      </c>
      <c r="BG420" s="289">
        <f t="shared" si="87"/>
        <v>0</v>
      </c>
      <c r="BH420" s="289">
        <f t="shared" si="87"/>
        <v>0</v>
      </c>
      <c r="BI420" s="289">
        <f t="shared" si="87"/>
        <v>0</v>
      </c>
      <c r="BJ420" s="289">
        <f t="shared" si="87"/>
        <v>0</v>
      </c>
      <c r="BK420" s="289">
        <f t="shared" si="87"/>
        <v>0</v>
      </c>
      <c r="BL420" s="289">
        <f t="shared" si="87"/>
        <v>0</v>
      </c>
      <c r="BM420" s="289">
        <f t="shared" si="87"/>
        <v>0</v>
      </c>
      <c r="BN420" s="289">
        <f t="shared" si="87"/>
        <v>0</v>
      </c>
      <c r="BO420" s="289">
        <f t="shared" si="87"/>
        <v>0</v>
      </c>
      <c r="BU420" s="289">
        <f t="shared" si="84"/>
        <v>0</v>
      </c>
      <c r="BV420" s="289">
        <f t="shared" si="84"/>
        <v>0</v>
      </c>
      <c r="BW420" s="289">
        <f t="shared" si="84"/>
        <v>0</v>
      </c>
      <c r="BX420" s="289">
        <f t="shared" si="84"/>
        <v>0</v>
      </c>
      <c r="BZ420" s="289">
        <f t="shared" si="78"/>
        <v>0</v>
      </c>
      <c r="CA420" s="289" t="e">
        <f>CA255-#REF!</f>
        <v>#REF!</v>
      </c>
    </row>
    <row r="421" spans="12:79" hidden="1" x14ac:dyDescent="0.35">
      <c r="L421" s="289">
        <f t="shared" si="86"/>
        <v>0</v>
      </c>
      <c r="M421" s="289">
        <f t="shared" si="86"/>
        <v>0</v>
      </c>
      <c r="N421" s="289">
        <f t="shared" si="86"/>
        <v>0</v>
      </c>
      <c r="O421" s="289">
        <f t="shared" si="86"/>
        <v>0</v>
      </c>
      <c r="P421" s="289">
        <f t="shared" si="86"/>
        <v>0</v>
      </c>
      <c r="Q421" s="289">
        <f t="shared" si="86"/>
        <v>0</v>
      </c>
      <c r="R421" s="289">
        <f t="shared" si="86"/>
        <v>0</v>
      </c>
      <c r="S421" s="289">
        <f t="shared" si="85"/>
        <v>0</v>
      </c>
      <c r="T421" s="289">
        <f t="shared" si="85"/>
        <v>0</v>
      </c>
      <c r="U421" s="289">
        <f t="shared" si="85"/>
        <v>0</v>
      </c>
      <c r="V421" s="289">
        <f t="shared" si="85"/>
        <v>0</v>
      </c>
      <c r="W421" s="289">
        <f t="shared" si="85"/>
        <v>0</v>
      </c>
      <c r="X421" s="289">
        <f t="shared" si="85"/>
        <v>0</v>
      </c>
      <c r="Y421" s="289">
        <f t="shared" si="85"/>
        <v>0</v>
      </c>
      <c r="Z421" s="289">
        <f t="shared" si="85"/>
        <v>0</v>
      </c>
      <c r="AA421" s="289">
        <f t="shared" si="85"/>
        <v>0</v>
      </c>
      <c r="AB421" s="289">
        <f t="shared" si="85"/>
        <v>0</v>
      </c>
      <c r="AC421" s="289">
        <f t="shared" si="85"/>
        <v>0</v>
      </c>
      <c r="AD421" s="289">
        <f t="shared" si="85"/>
        <v>0</v>
      </c>
      <c r="AE421" s="289">
        <f t="shared" si="85"/>
        <v>0</v>
      </c>
      <c r="AF421" s="289">
        <f t="shared" si="85"/>
        <v>0</v>
      </c>
      <c r="AG421" s="289">
        <f t="shared" si="85"/>
        <v>0</v>
      </c>
      <c r="AH421" s="289">
        <f t="shared" si="85"/>
        <v>0</v>
      </c>
      <c r="AI421" s="289">
        <f t="shared" si="85"/>
        <v>0</v>
      </c>
      <c r="AJ421" s="289">
        <f t="shared" si="85"/>
        <v>0</v>
      </c>
      <c r="AK421" s="289">
        <f t="shared" si="85"/>
        <v>0</v>
      </c>
      <c r="AL421" s="289">
        <f t="shared" si="85"/>
        <v>0</v>
      </c>
      <c r="AM421" s="289">
        <f t="shared" si="85"/>
        <v>0</v>
      </c>
      <c r="AN421" s="289">
        <f t="shared" si="85"/>
        <v>0</v>
      </c>
      <c r="AO421" s="289">
        <f t="shared" si="85"/>
        <v>0</v>
      </c>
      <c r="AP421" s="289">
        <f t="shared" si="85"/>
        <v>0</v>
      </c>
      <c r="AQ421" s="289">
        <f t="shared" si="88"/>
        <v>0</v>
      </c>
      <c r="AR421" s="289">
        <f t="shared" si="88"/>
        <v>0</v>
      </c>
      <c r="AS421" s="289">
        <f t="shared" si="88"/>
        <v>0</v>
      </c>
      <c r="AT421" s="289">
        <f t="shared" si="88"/>
        <v>0</v>
      </c>
      <c r="AU421" s="289">
        <f t="shared" si="88"/>
        <v>0</v>
      </c>
      <c r="AV421" s="289">
        <f t="shared" si="87"/>
        <v>0</v>
      </c>
      <c r="AW421" s="289">
        <f t="shared" si="87"/>
        <v>0</v>
      </c>
      <c r="AX421" s="289">
        <f t="shared" si="87"/>
        <v>0</v>
      </c>
      <c r="AY421" s="289">
        <f t="shared" si="87"/>
        <v>0</v>
      </c>
      <c r="AZ421" s="289">
        <f t="shared" si="87"/>
        <v>0</v>
      </c>
      <c r="BA421" s="289">
        <f t="shared" si="87"/>
        <v>0</v>
      </c>
      <c r="BB421" s="289">
        <f t="shared" si="87"/>
        <v>0</v>
      </c>
      <c r="BC421" s="289">
        <f t="shared" si="87"/>
        <v>0</v>
      </c>
      <c r="BD421" s="289">
        <f t="shared" si="87"/>
        <v>0</v>
      </c>
      <c r="BE421" s="289">
        <f t="shared" si="87"/>
        <v>0</v>
      </c>
      <c r="BF421" s="289">
        <f t="shared" si="87"/>
        <v>0</v>
      </c>
      <c r="BG421" s="289">
        <f t="shared" si="87"/>
        <v>0</v>
      </c>
      <c r="BH421" s="289">
        <f t="shared" si="87"/>
        <v>0</v>
      </c>
      <c r="BI421" s="289">
        <f t="shared" si="87"/>
        <v>0</v>
      </c>
      <c r="BJ421" s="289">
        <f t="shared" si="87"/>
        <v>0</v>
      </c>
      <c r="BK421" s="289">
        <f t="shared" si="87"/>
        <v>0</v>
      </c>
      <c r="BL421" s="289">
        <f t="shared" si="87"/>
        <v>0</v>
      </c>
      <c r="BM421" s="289">
        <f t="shared" si="87"/>
        <v>0</v>
      </c>
      <c r="BN421" s="289">
        <f t="shared" si="87"/>
        <v>0</v>
      </c>
      <c r="BO421" s="289">
        <f t="shared" si="87"/>
        <v>0</v>
      </c>
      <c r="BU421" s="289">
        <f t="shared" si="84"/>
        <v>0</v>
      </c>
      <c r="BV421" s="289">
        <f t="shared" si="84"/>
        <v>0</v>
      </c>
      <c r="BW421" s="289">
        <f t="shared" si="84"/>
        <v>0</v>
      </c>
      <c r="BX421" s="289">
        <f t="shared" si="84"/>
        <v>0</v>
      </c>
      <c r="BZ421" s="289">
        <f t="shared" si="78"/>
        <v>0</v>
      </c>
      <c r="CA421" s="289" t="e">
        <f>CA256-#REF!</f>
        <v>#REF!</v>
      </c>
    </row>
    <row r="422" spans="12:79" hidden="1" x14ac:dyDescent="0.35">
      <c r="L422" s="289">
        <f t="shared" si="86"/>
        <v>0</v>
      </c>
      <c r="M422" s="289">
        <f t="shared" si="86"/>
        <v>0</v>
      </c>
      <c r="N422" s="289">
        <f t="shared" si="86"/>
        <v>0</v>
      </c>
      <c r="O422" s="289">
        <f t="shared" si="86"/>
        <v>0</v>
      </c>
      <c r="P422" s="289">
        <f t="shared" si="86"/>
        <v>0</v>
      </c>
      <c r="Q422" s="289">
        <f t="shared" si="86"/>
        <v>0</v>
      </c>
      <c r="R422" s="289">
        <f t="shared" si="86"/>
        <v>0</v>
      </c>
      <c r="S422" s="289">
        <f t="shared" si="85"/>
        <v>0</v>
      </c>
      <c r="T422" s="289">
        <f t="shared" si="85"/>
        <v>0</v>
      </c>
      <c r="U422" s="289">
        <f t="shared" si="85"/>
        <v>0</v>
      </c>
      <c r="V422" s="289">
        <f t="shared" si="85"/>
        <v>0</v>
      </c>
      <c r="W422" s="289">
        <f t="shared" si="85"/>
        <v>0</v>
      </c>
      <c r="X422" s="289">
        <f t="shared" si="85"/>
        <v>0</v>
      </c>
      <c r="Y422" s="289">
        <f t="shared" si="85"/>
        <v>0</v>
      </c>
      <c r="Z422" s="289">
        <f t="shared" si="85"/>
        <v>0</v>
      </c>
      <c r="AA422" s="289">
        <f t="shared" si="85"/>
        <v>0</v>
      </c>
      <c r="AB422" s="289">
        <f t="shared" si="85"/>
        <v>0</v>
      </c>
      <c r="AC422" s="289">
        <f t="shared" si="85"/>
        <v>0</v>
      </c>
      <c r="AD422" s="289">
        <f t="shared" si="85"/>
        <v>0</v>
      </c>
      <c r="AE422" s="289">
        <f t="shared" si="85"/>
        <v>0</v>
      </c>
      <c r="AF422" s="289">
        <f t="shared" si="85"/>
        <v>0</v>
      </c>
      <c r="AG422" s="289">
        <f t="shared" si="85"/>
        <v>0</v>
      </c>
      <c r="AH422" s="289">
        <f t="shared" si="85"/>
        <v>0</v>
      </c>
      <c r="AI422" s="289">
        <f t="shared" si="85"/>
        <v>0</v>
      </c>
      <c r="AJ422" s="289">
        <f t="shared" si="85"/>
        <v>0</v>
      </c>
      <c r="AK422" s="289">
        <f t="shared" si="85"/>
        <v>0</v>
      </c>
      <c r="AL422" s="289">
        <f t="shared" si="85"/>
        <v>0</v>
      </c>
      <c r="AM422" s="289">
        <f t="shared" si="85"/>
        <v>0</v>
      </c>
      <c r="AN422" s="289">
        <f t="shared" si="85"/>
        <v>0</v>
      </c>
      <c r="AO422" s="289">
        <f t="shared" si="85"/>
        <v>0</v>
      </c>
      <c r="AP422" s="289">
        <f t="shared" si="85"/>
        <v>0</v>
      </c>
      <c r="AQ422" s="289">
        <f t="shared" si="88"/>
        <v>0</v>
      </c>
      <c r="AR422" s="289">
        <f t="shared" si="88"/>
        <v>0</v>
      </c>
      <c r="AS422" s="289">
        <f t="shared" si="88"/>
        <v>0</v>
      </c>
      <c r="AT422" s="289">
        <f t="shared" si="88"/>
        <v>0</v>
      </c>
      <c r="AU422" s="289">
        <f t="shared" si="88"/>
        <v>0</v>
      </c>
      <c r="AV422" s="289">
        <f t="shared" si="87"/>
        <v>0</v>
      </c>
      <c r="AW422" s="289">
        <f t="shared" si="87"/>
        <v>0</v>
      </c>
      <c r="AX422" s="289">
        <f t="shared" si="87"/>
        <v>0</v>
      </c>
      <c r="AY422" s="289">
        <f t="shared" si="87"/>
        <v>0</v>
      </c>
      <c r="AZ422" s="289">
        <f t="shared" si="87"/>
        <v>0</v>
      </c>
      <c r="BA422" s="289">
        <f t="shared" si="87"/>
        <v>0</v>
      </c>
      <c r="BB422" s="289">
        <f t="shared" si="87"/>
        <v>0</v>
      </c>
      <c r="BC422" s="289">
        <f t="shared" si="87"/>
        <v>0</v>
      </c>
      <c r="BD422" s="289">
        <f t="shared" si="87"/>
        <v>0</v>
      </c>
      <c r="BE422" s="289">
        <f t="shared" si="87"/>
        <v>0</v>
      </c>
      <c r="BF422" s="289">
        <f t="shared" si="87"/>
        <v>0</v>
      </c>
      <c r="BG422" s="289">
        <f t="shared" si="87"/>
        <v>0</v>
      </c>
      <c r="BH422" s="289">
        <f t="shared" si="87"/>
        <v>0</v>
      </c>
      <c r="BI422" s="289">
        <f t="shared" si="87"/>
        <v>0</v>
      </c>
      <c r="BJ422" s="289">
        <f t="shared" si="87"/>
        <v>0</v>
      </c>
      <c r="BK422" s="289">
        <f t="shared" si="87"/>
        <v>0</v>
      </c>
      <c r="BL422" s="289">
        <f t="shared" si="87"/>
        <v>0</v>
      </c>
      <c r="BM422" s="289">
        <f t="shared" si="87"/>
        <v>0</v>
      </c>
      <c r="BN422" s="289">
        <f t="shared" si="87"/>
        <v>0</v>
      </c>
      <c r="BO422" s="289">
        <f t="shared" si="87"/>
        <v>0</v>
      </c>
      <c r="BU422" s="289">
        <f t="shared" si="84"/>
        <v>0</v>
      </c>
      <c r="BV422" s="289">
        <f t="shared" si="84"/>
        <v>0</v>
      </c>
      <c r="BW422" s="289">
        <f t="shared" si="84"/>
        <v>0</v>
      </c>
      <c r="BX422" s="289">
        <f t="shared" si="84"/>
        <v>0</v>
      </c>
      <c r="BZ422" s="289">
        <f t="shared" si="78"/>
        <v>0</v>
      </c>
      <c r="CA422" s="289" t="e">
        <f>CA257-#REF!</f>
        <v>#REF!</v>
      </c>
    </row>
    <row r="423" spans="12:79" hidden="1" x14ac:dyDescent="0.35">
      <c r="L423" s="289">
        <f t="shared" si="86"/>
        <v>0</v>
      </c>
      <c r="M423" s="289">
        <f t="shared" si="86"/>
        <v>0</v>
      </c>
      <c r="N423" s="289">
        <f t="shared" si="86"/>
        <v>0</v>
      </c>
      <c r="O423" s="289">
        <f t="shared" si="86"/>
        <v>0</v>
      </c>
      <c r="P423" s="289">
        <f t="shared" si="86"/>
        <v>0</v>
      </c>
      <c r="Q423" s="289">
        <f t="shared" si="86"/>
        <v>0</v>
      </c>
      <c r="R423" s="289">
        <f t="shared" si="86"/>
        <v>0</v>
      </c>
      <c r="S423" s="289">
        <f t="shared" si="85"/>
        <v>0</v>
      </c>
      <c r="T423" s="289">
        <f t="shared" si="85"/>
        <v>0</v>
      </c>
      <c r="U423" s="289">
        <f t="shared" si="85"/>
        <v>0</v>
      </c>
      <c r="V423" s="289">
        <f t="shared" si="85"/>
        <v>0</v>
      </c>
      <c r="W423" s="289">
        <f t="shared" si="85"/>
        <v>0</v>
      </c>
      <c r="X423" s="289">
        <f t="shared" si="85"/>
        <v>0</v>
      </c>
      <c r="Y423" s="289">
        <f t="shared" si="85"/>
        <v>0</v>
      </c>
      <c r="Z423" s="289">
        <f t="shared" si="85"/>
        <v>0</v>
      </c>
      <c r="AA423" s="289">
        <f t="shared" si="85"/>
        <v>0</v>
      </c>
      <c r="AB423" s="289">
        <f t="shared" si="85"/>
        <v>0</v>
      </c>
      <c r="AC423" s="289">
        <f t="shared" si="85"/>
        <v>0</v>
      </c>
      <c r="AD423" s="289">
        <f t="shared" si="85"/>
        <v>0</v>
      </c>
      <c r="AE423" s="289">
        <f t="shared" si="85"/>
        <v>0</v>
      </c>
      <c r="AF423" s="289">
        <f t="shared" si="85"/>
        <v>0</v>
      </c>
      <c r="AG423" s="289">
        <f t="shared" si="85"/>
        <v>0</v>
      </c>
      <c r="AH423" s="289">
        <f t="shared" si="85"/>
        <v>0</v>
      </c>
      <c r="AI423" s="289">
        <f t="shared" si="85"/>
        <v>0</v>
      </c>
      <c r="AJ423" s="289">
        <f t="shared" si="85"/>
        <v>0</v>
      </c>
      <c r="AK423" s="289">
        <f t="shared" si="85"/>
        <v>0</v>
      </c>
      <c r="AL423" s="289">
        <f t="shared" si="85"/>
        <v>0</v>
      </c>
      <c r="AM423" s="289">
        <f t="shared" si="85"/>
        <v>0</v>
      </c>
      <c r="AN423" s="289">
        <f t="shared" si="85"/>
        <v>0</v>
      </c>
      <c r="AO423" s="289">
        <f t="shared" si="85"/>
        <v>0</v>
      </c>
      <c r="AP423" s="289">
        <f t="shared" si="85"/>
        <v>0</v>
      </c>
      <c r="AQ423" s="289">
        <f t="shared" si="88"/>
        <v>0</v>
      </c>
      <c r="AR423" s="289">
        <f t="shared" si="88"/>
        <v>0</v>
      </c>
      <c r="AS423" s="289">
        <f t="shared" si="88"/>
        <v>0</v>
      </c>
      <c r="AT423" s="289">
        <f t="shared" si="88"/>
        <v>0</v>
      </c>
      <c r="AU423" s="289">
        <f t="shared" si="88"/>
        <v>0</v>
      </c>
      <c r="AV423" s="289">
        <f t="shared" si="87"/>
        <v>0</v>
      </c>
      <c r="AW423" s="289">
        <f t="shared" si="87"/>
        <v>0</v>
      </c>
      <c r="AX423" s="289">
        <f t="shared" si="87"/>
        <v>0</v>
      </c>
      <c r="AY423" s="289">
        <f t="shared" si="87"/>
        <v>0</v>
      </c>
      <c r="AZ423" s="289">
        <f t="shared" si="87"/>
        <v>0</v>
      </c>
      <c r="BA423" s="289">
        <f t="shared" si="87"/>
        <v>0</v>
      </c>
      <c r="BB423" s="289">
        <f t="shared" si="87"/>
        <v>0</v>
      </c>
      <c r="BC423" s="289">
        <f t="shared" si="87"/>
        <v>0</v>
      </c>
      <c r="BD423" s="289">
        <f t="shared" si="87"/>
        <v>0</v>
      </c>
      <c r="BE423" s="289">
        <f t="shared" si="87"/>
        <v>0</v>
      </c>
      <c r="BF423" s="289">
        <f t="shared" si="87"/>
        <v>0</v>
      </c>
      <c r="BG423" s="289">
        <f t="shared" si="87"/>
        <v>0</v>
      </c>
      <c r="BH423" s="289">
        <f t="shared" si="87"/>
        <v>0</v>
      </c>
      <c r="BI423" s="289">
        <f t="shared" si="87"/>
        <v>0</v>
      </c>
      <c r="BJ423" s="289">
        <f t="shared" si="87"/>
        <v>0</v>
      </c>
      <c r="BK423" s="289">
        <f t="shared" si="87"/>
        <v>0</v>
      </c>
      <c r="BL423" s="289">
        <f t="shared" si="87"/>
        <v>0</v>
      </c>
      <c r="BM423" s="289">
        <f t="shared" si="87"/>
        <v>0</v>
      </c>
      <c r="BN423" s="289">
        <f t="shared" si="87"/>
        <v>0</v>
      </c>
      <c r="BO423" s="289">
        <f t="shared" si="87"/>
        <v>0</v>
      </c>
      <c r="BU423" s="289">
        <f t="shared" si="84"/>
        <v>0</v>
      </c>
      <c r="BV423" s="289">
        <f t="shared" si="84"/>
        <v>0</v>
      </c>
      <c r="BW423" s="289">
        <f t="shared" si="84"/>
        <v>0</v>
      </c>
      <c r="BX423" s="289">
        <f t="shared" si="84"/>
        <v>0</v>
      </c>
      <c r="BZ423" s="289">
        <f t="shared" si="78"/>
        <v>0</v>
      </c>
      <c r="CA423" s="289" t="e">
        <f>CA258-#REF!</f>
        <v>#REF!</v>
      </c>
    </row>
    <row r="424" spans="12:79" hidden="1" x14ac:dyDescent="0.35">
      <c r="L424" s="289">
        <f t="shared" si="86"/>
        <v>0</v>
      </c>
      <c r="M424" s="289">
        <f t="shared" si="86"/>
        <v>0</v>
      </c>
      <c r="N424" s="289">
        <f t="shared" si="86"/>
        <v>0</v>
      </c>
      <c r="O424" s="289">
        <f t="shared" si="86"/>
        <v>0</v>
      </c>
      <c r="P424" s="289">
        <f t="shared" si="86"/>
        <v>0</v>
      </c>
      <c r="Q424" s="289">
        <f t="shared" si="86"/>
        <v>0</v>
      </c>
      <c r="R424" s="289">
        <f t="shared" si="86"/>
        <v>0</v>
      </c>
      <c r="S424" s="289">
        <f t="shared" si="85"/>
        <v>0</v>
      </c>
      <c r="T424" s="289">
        <f t="shared" si="85"/>
        <v>0</v>
      </c>
      <c r="U424" s="289">
        <f t="shared" si="85"/>
        <v>0</v>
      </c>
      <c r="V424" s="289">
        <f t="shared" si="85"/>
        <v>0</v>
      </c>
      <c r="W424" s="289">
        <f t="shared" si="85"/>
        <v>0</v>
      </c>
      <c r="X424" s="289">
        <f t="shared" si="85"/>
        <v>0</v>
      </c>
      <c r="Y424" s="289">
        <f t="shared" si="85"/>
        <v>0</v>
      </c>
      <c r="Z424" s="289">
        <f t="shared" si="85"/>
        <v>0</v>
      </c>
      <c r="AA424" s="289">
        <f t="shared" si="85"/>
        <v>0</v>
      </c>
      <c r="AB424" s="289">
        <f t="shared" si="85"/>
        <v>0</v>
      </c>
      <c r="AC424" s="289">
        <f t="shared" si="85"/>
        <v>0</v>
      </c>
      <c r="AD424" s="289">
        <f t="shared" si="85"/>
        <v>0</v>
      </c>
      <c r="AE424" s="289">
        <f t="shared" si="85"/>
        <v>0</v>
      </c>
      <c r="AF424" s="289">
        <f t="shared" si="85"/>
        <v>0</v>
      </c>
      <c r="AG424" s="289">
        <f t="shared" si="85"/>
        <v>0</v>
      </c>
      <c r="AH424" s="289">
        <f t="shared" si="85"/>
        <v>0</v>
      </c>
      <c r="AI424" s="289">
        <f t="shared" si="85"/>
        <v>0</v>
      </c>
      <c r="AJ424" s="289">
        <f t="shared" si="85"/>
        <v>0</v>
      </c>
      <c r="AK424" s="289">
        <f t="shared" si="85"/>
        <v>0</v>
      </c>
      <c r="AL424" s="289">
        <f t="shared" si="85"/>
        <v>0</v>
      </c>
      <c r="AM424" s="289">
        <f t="shared" si="85"/>
        <v>0</v>
      </c>
      <c r="AN424" s="289">
        <f t="shared" si="85"/>
        <v>0</v>
      </c>
      <c r="AO424" s="289">
        <f t="shared" si="85"/>
        <v>0</v>
      </c>
      <c r="AP424" s="289">
        <f t="shared" si="85"/>
        <v>0</v>
      </c>
      <c r="AQ424" s="289">
        <f t="shared" si="88"/>
        <v>0</v>
      </c>
      <c r="AR424" s="289">
        <f t="shared" si="88"/>
        <v>0</v>
      </c>
      <c r="AS424" s="289">
        <f t="shared" si="88"/>
        <v>0</v>
      </c>
      <c r="AT424" s="289">
        <f t="shared" si="88"/>
        <v>0</v>
      </c>
      <c r="AU424" s="289">
        <f t="shared" si="88"/>
        <v>0</v>
      </c>
      <c r="AV424" s="289">
        <f t="shared" si="87"/>
        <v>0</v>
      </c>
      <c r="AW424" s="289">
        <f t="shared" si="87"/>
        <v>0</v>
      </c>
      <c r="AX424" s="289">
        <f t="shared" si="87"/>
        <v>0</v>
      </c>
      <c r="AY424" s="289">
        <f t="shared" si="87"/>
        <v>0</v>
      </c>
      <c r="AZ424" s="289">
        <f t="shared" si="87"/>
        <v>0</v>
      </c>
      <c r="BA424" s="289">
        <f t="shared" si="87"/>
        <v>0</v>
      </c>
      <c r="BB424" s="289">
        <f t="shared" si="87"/>
        <v>0</v>
      </c>
      <c r="BC424" s="289">
        <f t="shared" si="87"/>
        <v>0</v>
      </c>
      <c r="BD424" s="289">
        <f t="shared" si="87"/>
        <v>0</v>
      </c>
      <c r="BE424" s="289">
        <f t="shared" si="87"/>
        <v>0</v>
      </c>
      <c r="BF424" s="289">
        <f t="shared" si="87"/>
        <v>0</v>
      </c>
      <c r="BG424" s="289">
        <f t="shared" si="87"/>
        <v>0</v>
      </c>
      <c r="BH424" s="289">
        <f t="shared" si="87"/>
        <v>0</v>
      </c>
      <c r="BI424" s="289">
        <f t="shared" si="87"/>
        <v>0</v>
      </c>
      <c r="BJ424" s="289">
        <f t="shared" si="87"/>
        <v>0</v>
      </c>
      <c r="BK424" s="289">
        <f t="shared" si="87"/>
        <v>0</v>
      </c>
      <c r="BL424" s="289">
        <f t="shared" si="87"/>
        <v>0</v>
      </c>
      <c r="BM424" s="289">
        <f t="shared" si="87"/>
        <v>0</v>
      </c>
      <c r="BN424" s="289">
        <f t="shared" si="87"/>
        <v>0</v>
      </c>
      <c r="BO424" s="289">
        <f t="shared" si="87"/>
        <v>0</v>
      </c>
      <c r="BU424" s="289">
        <f t="shared" si="84"/>
        <v>0</v>
      </c>
      <c r="BV424" s="289">
        <f t="shared" si="84"/>
        <v>0</v>
      </c>
      <c r="BW424" s="289">
        <f t="shared" si="84"/>
        <v>0</v>
      </c>
      <c r="BX424" s="289">
        <f t="shared" si="84"/>
        <v>0</v>
      </c>
      <c r="BZ424" s="289">
        <f t="shared" si="78"/>
        <v>0</v>
      </c>
      <c r="CA424" s="289" t="e">
        <f>CA259-#REF!</f>
        <v>#REF!</v>
      </c>
    </row>
    <row r="425" spans="12:79" hidden="1" x14ac:dyDescent="0.35">
      <c r="L425" s="289">
        <f t="shared" si="86"/>
        <v>0</v>
      </c>
      <c r="M425" s="289">
        <f t="shared" si="86"/>
        <v>0</v>
      </c>
      <c r="N425" s="289">
        <f t="shared" si="86"/>
        <v>0</v>
      </c>
      <c r="O425" s="289">
        <f t="shared" si="86"/>
        <v>0</v>
      </c>
      <c r="P425" s="289">
        <f t="shared" si="86"/>
        <v>0</v>
      </c>
      <c r="Q425" s="289">
        <f t="shared" si="86"/>
        <v>0</v>
      </c>
      <c r="R425" s="289">
        <f t="shared" si="86"/>
        <v>0</v>
      </c>
      <c r="S425" s="289">
        <f t="shared" si="85"/>
        <v>0</v>
      </c>
      <c r="T425" s="289">
        <f t="shared" si="85"/>
        <v>0</v>
      </c>
      <c r="U425" s="289">
        <f t="shared" si="85"/>
        <v>0</v>
      </c>
      <c r="V425" s="289">
        <f t="shared" si="85"/>
        <v>0</v>
      </c>
      <c r="W425" s="289">
        <f t="shared" si="85"/>
        <v>0</v>
      </c>
      <c r="X425" s="289">
        <f t="shared" si="85"/>
        <v>0</v>
      </c>
      <c r="Y425" s="289">
        <f t="shared" si="85"/>
        <v>0</v>
      </c>
      <c r="Z425" s="289">
        <f t="shared" si="85"/>
        <v>0</v>
      </c>
      <c r="AA425" s="289">
        <f t="shared" si="85"/>
        <v>0</v>
      </c>
      <c r="AB425" s="289">
        <f t="shared" si="85"/>
        <v>0</v>
      </c>
      <c r="AC425" s="289">
        <f t="shared" si="85"/>
        <v>0</v>
      </c>
      <c r="AD425" s="289">
        <f t="shared" si="85"/>
        <v>0</v>
      </c>
      <c r="AE425" s="289">
        <f t="shared" si="85"/>
        <v>0</v>
      </c>
      <c r="AF425" s="289">
        <f t="shared" si="85"/>
        <v>0</v>
      </c>
      <c r="AG425" s="289">
        <f t="shared" si="85"/>
        <v>0</v>
      </c>
      <c r="AH425" s="289">
        <f t="shared" si="85"/>
        <v>0</v>
      </c>
      <c r="AI425" s="289">
        <f t="shared" si="85"/>
        <v>0</v>
      </c>
      <c r="AJ425" s="289">
        <f t="shared" si="85"/>
        <v>0</v>
      </c>
      <c r="AK425" s="289">
        <f t="shared" si="85"/>
        <v>0</v>
      </c>
      <c r="AL425" s="289">
        <f t="shared" si="85"/>
        <v>0</v>
      </c>
      <c r="AM425" s="289">
        <f t="shared" si="85"/>
        <v>0</v>
      </c>
      <c r="AN425" s="289">
        <f t="shared" si="85"/>
        <v>0</v>
      </c>
      <c r="AO425" s="289">
        <f t="shared" si="85"/>
        <v>0</v>
      </c>
      <c r="AP425" s="289">
        <f t="shared" si="85"/>
        <v>0</v>
      </c>
      <c r="AQ425" s="289">
        <f t="shared" si="88"/>
        <v>0</v>
      </c>
      <c r="AR425" s="289">
        <f t="shared" si="88"/>
        <v>0</v>
      </c>
      <c r="AS425" s="289">
        <f t="shared" si="88"/>
        <v>0</v>
      </c>
      <c r="AT425" s="289">
        <f t="shared" si="88"/>
        <v>0</v>
      </c>
      <c r="AU425" s="289">
        <f t="shared" si="88"/>
        <v>0</v>
      </c>
      <c r="AV425" s="289">
        <f t="shared" si="87"/>
        <v>0</v>
      </c>
      <c r="AW425" s="289">
        <f t="shared" si="87"/>
        <v>0</v>
      </c>
      <c r="AX425" s="289">
        <f t="shared" si="87"/>
        <v>0</v>
      </c>
      <c r="AY425" s="289">
        <f t="shared" si="87"/>
        <v>0</v>
      </c>
      <c r="AZ425" s="289">
        <f t="shared" si="87"/>
        <v>0</v>
      </c>
      <c r="BA425" s="289">
        <f t="shared" si="87"/>
        <v>0</v>
      </c>
      <c r="BB425" s="289">
        <f t="shared" si="87"/>
        <v>0</v>
      </c>
      <c r="BC425" s="289">
        <f t="shared" si="87"/>
        <v>0</v>
      </c>
      <c r="BD425" s="289">
        <f t="shared" si="87"/>
        <v>0</v>
      </c>
      <c r="BE425" s="289">
        <f t="shared" si="87"/>
        <v>0</v>
      </c>
      <c r="BF425" s="289">
        <f t="shared" si="87"/>
        <v>0</v>
      </c>
      <c r="BG425" s="289">
        <f t="shared" si="87"/>
        <v>0</v>
      </c>
      <c r="BH425" s="289">
        <f t="shared" si="87"/>
        <v>0</v>
      </c>
      <c r="BI425" s="289">
        <f t="shared" si="87"/>
        <v>0</v>
      </c>
      <c r="BJ425" s="289">
        <f t="shared" si="87"/>
        <v>0</v>
      </c>
      <c r="BK425" s="289">
        <f t="shared" si="87"/>
        <v>0</v>
      </c>
      <c r="BL425" s="289">
        <f t="shared" si="87"/>
        <v>0</v>
      </c>
      <c r="BM425" s="289">
        <f t="shared" si="87"/>
        <v>0</v>
      </c>
      <c r="BN425" s="289">
        <f t="shared" si="87"/>
        <v>0</v>
      </c>
      <c r="BO425" s="289">
        <f t="shared" si="87"/>
        <v>0</v>
      </c>
      <c r="BU425" s="289">
        <f t="shared" si="84"/>
        <v>0</v>
      </c>
      <c r="BV425" s="289">
        <f t="shared" si="84"/>
        <v>0</v>
      </c>
      <c r="BW425" s="289">
        <f t="shared" si="84"/>
        <v>0</v>
      </c>
      <c r="BX425" s="289">
        <f t="shared" si="84"/>
        <v>0</v>
      </c>
      <c r="BZ425" s="289">
        <f t="shared" si="78"/>
        <v>0</v>
      </c>
      <c r="CA425" s="289" t="e">
        <f>CA260-#REF!</f>
        <v>#REF!</v>
      </c>
    </row>
    <row r="426" spans="12:79" hidden="1" x14ac:dyDescent="0.35">
      <c r="L426" s="289">
        <f t="shared" si="86"/>
        <v>0</v>
      </c>
      <c r="M426" s="289">
        <f t="shared" si="86"/>
        <v>0</v>
      </c>
      <c r="N426" s="289">
        <f t="shared" si="86"/>
        <v>0</v>
      </c>
      <c r="O426" s="289">
        <f t="shared" si="86"/>
        <v>0</v>
      </c>
      <c r="P426" s="289">
        <f t="shared" si="86"/>
        <v>0</v>
      </c>
      <c r="Q426" s="289">
        <f t="shared" si="86"/>
        <v>0</v>
      </c>
      <c r="R426" s="289">
        <f t="shared" si="86"/>
        <v>0</v>
      </c>
      <c r="S426" s="289">
        <f t="shared" si="85"/>
        <v>0</v>
      </c>
      <c r="T426" s="289">
        <f t="shared" si="85"/>
        <v>0</v>
      </c>
      <c r="U426" s="289">
        <f t="shared" si="85"/>
        <v>0</v>
      </c>
      <c r="V426" s="289">
        <f t="shared" si="85"/>
        <v>0</v>
      </c>
      <c r="W426" s="289">
        <f t="shared" si="85"/>
        <v>0</v>
      </c>
      <c r="X426" s="289">
        <f t="shared" si="85"/>
        <v>0</v>
      </c>
      <c r="Y426" s="289">
        <f t="shared" si="85"/>
        <v>0</v>
      </c>
      <c r="Z426" s="289">
        <f t="shared" si="85"/>
        <v>0</v>
      </c>
      <c r="AA426" s="289">
        <f t="shared" si="85"/>
        <v>0</v>
      </c>
      <c r="AB426" s="289">
        <f t="shared" si="85"/>
        <v>0</v>
      </c>
      <c r="AC426" s="289">
        <f t="shared" si="85"/>
        <v>0</v>
      </c>
      <c r="AD426" s="289">
        <f t="shared" si="85"/>
        <v>0</v>
      </c>
      <c r="AE426" s="289">
        <f t="shared" si="85"/>
        <v>0</v>
      </c>
      <c r="AF426" s="289">
        <f t="shared" si="85"/>
        <v>0</v>
      </c>
      <c r="AG426" s="289">
        <f t="shared" si="85"/>
        <v>0</v>
      </c>
      <c r="AH426" s="289">
        <f t="shared" si="85"/>
        <v>0</v>
      </c>
      <c r="AI426" s="289">
        <f t="shared" si="85"/>
        <v>0</v>
      </c>
      <c r="AJ426" s="289">
        <f t="shared" si="85"/>
        <v>0</v>
      </c>
      <c r="AK426" s="289">
        <f t="shared" si="85"/>
        <v>0</v>
      </c>
      <c r="AL426" s="289">
        <f t="shared" si="85"/>
        <v>0</v>
      </c>
      <c r="AM426" s="289">
        <f t="shared" si="85"/>
        <v>0</v>
      </c>
      <c r="AN426" s="289">
        <f t="shared" si="85"/>
        <v>0</v>
      </c>
      <c r="AO426" s="289">
        <f t="shared" si="85"/>
        <v>0</v>
      </c>
      <c r="AP426" s="289">
        <f t="shared" si="85"/>
        <v>0</v>
      </c>
      <c r="AQ426" s="289">
        <f t="shared" si="88"/>
        <v>0</v>
      </c>
      <c r="AR426" s="289">
        <f t="shared" si="88"/>
        <v>0</v>
      </c>
      <c r="AS426" s="289">
        <f t="shared" si="88"/>
        <v>0</v>
      </c>
      <c r="AT426" s="289">
        <f t="shared" si="88"/>
        <v>0</v>
      </c>
      <c r="AU426" s="289">
        <f t="shared" si="88"/>
        <v>0</v>
      </c>
      <c r="AV426" s="289">
        <f t="shared" si="87"/>
        <v>0</v>
      </c>
      <c r="AW426" s="289">
        <f t="shared" si="87"/>
        <v>0</v>
      </c>
      <c r="AX426" s="289">
        <f t="shared" si="87"/>
        <v>0</v>
      </c>
      <c r="AY426" s="289">
        <f t="shared" si="87"/>
        <v>0</v>
      </c>
      <c r="AZ426" s="289">
        <f t="shared" si="87"/>
        <v>0</v>
      </c>
      <c r="BA426" s="289">
        <f t="shared" si="87"/>
        <v>0</v>
      </c>
      <c r="BB426" s="289">
        <f t="shared" si="87"/>
        <v>0</v>
      </c>
      <c r="BC426" s="289">
        <f t="shared" si="87"/>
        <v>0</v>
      </c>
      <c r="BD426" s="289">
        <f t="shared" si="87"/>
        <v>0</v>
      </c>
      <c r="BE426" s="289">
        <f t="shared" si="87"/>
        <v>0</v>
      </c>
      <c r="BF426" s="289">
        <f t="shared" si="87"/>
        <v>0</v>
      </c>
      <c r="BG426" s="289">
        <f t="shared" si="87"/>
        <v>0</v>
      </c>
      <c r="BH426" s="289">
        <f t="shared" si="87"/>
        <v>0</v>
      </c>
      <c r="BI426" s="289">
        <f t="shared" si="87"/>
        <v>0</v>
      </c>
      <c r="BJ426" s="289">
        <f t="shared" si="87"/>
        <v>0</v>
      </c>
      <c r="BK426" s="289">
        <f t="shared" si="87"/>
        <v>0</v>
      </c>
      <c r="BL426" s="289">
        <f t="shared" si="87"/>
        <v>0</v>
      </c>
      <c r="BM426" s="289">
        <f t="shared" si="87"/>
        <v>0</v>
      </c>
      <c r="BN426" s="289">
        <f t="shared" si="87"/>
        <v>0</v>
      </c>
      <c r="BO426" s="289">
        <f t="shared" si="87"/>
        <v>0</v>
      </c>
      <c r="BU426" s="289">
        <f t="shared" si="84"/>
        <v>0</v>
      </c>
      <c r="BV426" s="289">
        <f t="shared" si="84"/>
        <v>0</v>
      </c>
      <c r="BW426" s="289">
        <f t="shared" si="84"/>
        <v>0</v>
      </c>
      <c r="BX426" s="289">
        <f t="shared" si="84"/>
        <v>0</v>
      </c>
      <c r="BZ426" s="289">
        <f t="shared" si="78"/>
        <v>0</v>
      </c>
      <c r="CA426" s="289" t="e">
        <f>CA261-#REF!</f>
        <v>#REF!</v>
      </c>
    </row>
    <row r="427" spans="12:79" hidden="1" x14ac:dyDescent="0.35">
      <c r="L427" s="289">
        <f t="shared" si="86"/>
        <v>0</v>
      </c>
      <c r="M427" s="289">
        <f t="shared" si="86"/>
        <v>0</v>
      </c>
      <c r="N427" s="289">
        <f t="shared" si="86"/>
        <v>0</v>
      </c>
      <c r="O427" s="289">
        <f t="shared" si="86"/>
        <v>0</v>
      </c>
      <c r="P427" s="289">
        <f t="shared" si="86"/>
        <v>0</v>
      </c>
      <c r="Q427" s="289">
        <f t="shared" si="86"/>
        <v>0</v>
      </c>
      <c r="R427" s="289">
        <f t="shared" si="86"/>
        <v>0</v>
      </c>
      <c r="S427" s="289">
        <f t="shared" si="85"/>
        <v>0</v>
      </c>
      <c r="T427" s="289">
        <f t="shared" si="85"/>
        <v>0</v>
      </c>
      <c r="U427" s="289">
        <f t="shared" si="85"/>
        <v>0</v>
      </c>
      <c r="V427" s="289">
        <f t="shared" si="85"/>
        <v>0</v>
      </c>
      <c r="W427" s="289">
        <f t="shared" si="85"/>
        <v>0</v>
      </c>
      <c r="X427" s="289">
        <f t="shared" si="85"/>
        <v>0</v>
      </c>
      <c r="Y427" s="289">
        <f t="shared" si="85"/>
        <v>0</v>
      </c>
      <c r="Z427" s="289">
        <f t="shared" si="85"/>
        <v>0</v>
      </c>
      <c r="AA427" s="289">
        <f t="shared" si="85"/>
        <v>0</v>
      </c>
      <c r="AB427" s="289">
        <f t="shared" si="85"/>
        <v>0</v>
      </c>
      <c r="AC427" s="289">
        <f t="shared" si="85"/>
        <v>0</v>
      </c>
      <c r="AD427" s="289">
        <f t="shared" si="85"/>
        <v>0</v>
      </c>
      <c r="AE427" s="289">
        <f t="shared" si="85"/>
        <v>0</v>
      </c>
      <c r="AF427" s="289">
        <f t="shared" si="85"/>
        <v>0</v>
      </c>
      <c r="AG427" s="289">
        <f t="shared" si="85"/>
        <v>0</v>
      </c>
      <c r="AH427" s="289">
        <f t="shared" ref="AH427:AW437" si="89">AH254-CZ254</f>
        <v>0</v>
      </c>
      <c r="AI427" s="289">
        <f t="shared" si="89"/>
        <v>0</v>
      </c>
      <c r="AJ427" s="289">
        <f t="shared" si="89"/>
        <v>0</v>
      </c>
      <c r="AK427" s="289">
        <f t="shared" si="89"/>
        <v>0</v>
      </c>
      <c r="AL427" s="289">
        <f t="shared" si="89"/>
        <v>0</v>
      </c>
      <c r="AM427" s="289">
        <f t="shared" si="89"/>
        <v>0</v>
      </c>
      <c r="AN427" s="289">
        <f t="shared" si="89"/>
        <v>0</v>
      </c>
      <c r="AO427" s="289">
        <f t="shared" si="89"/>
        <v>0</v>
      </c>
      <c r="AP427" s="289">
        <f t="shared" si="89"/>
        <v>0</v>
      </c>
      <c r="AQ427" s="289">
        <f t="shared" si="88"/>
        <v>0</v>
      </c>
      <c r="AR427" s="289">
        <f t="shared" si="88"/>
        <v>0</v>
      </c>
      <c r="AS427" s="289">
        <f t="shared" si="88"/>
        <v>0</v>
      </c>
      <c r="AT427" s="289">
        <f t="shared" si="88"/>
        <v>0</v>
      </c>
      <c r="AU427" s="289">
        <f t="shared" si="88"/>
        <v>0</v>
      </c>
      <c r="AV427" s="289">
        <f t="shared" si="87"/>
        <v>0</v>
      </c>
      <c r="AW427" s="289">
        <f t="shared" si="87"/>
        <v>0</v>
      </c>
      <c r="AX427" s="289">
        <f t="shared" si="87"/>
        <v>0</v>
      </c>
      <c r="AY427" s="289">
        <f t="shared" si="87"/>
        <v>0</v>
      </c>
      <c r="AZ427" s="289">
        <f t="shared" si="87"/>
        <v>0</v>
      </c>
      <c r="BA427" s="289">
        <f t="shared" si="87"/>
        <v>0</v>
      </c>
      <c r="BB427" s="289">
        <f t="shared" si="87"/>
        <v>0</v>
      </c>
      <c r="BC427" s="289">
        <f t="shared" si="87"/>
        <v>0</v>
      </c>
      <c r="BD427" s="289">
        <f t="shared" si="87"/>
        <v>0</v>
      </c>
      <c r="BE427" s="289">
        <f t="shared" si="87"/>
        <v>0</v>
      </c>
      <c r="BF427" s="289">
        <f t="shared" si="87"/>
        <v>0</v>
      </c>
      <c r="BG427" s="289">
        <f t="shared" si="87"/>
        <v>0</v>
      </c>
      <c r="BH427" s="289">
        <f t="shared" si="87"/>
        <v>0</v>
      </c>
      <c r="BI427" s="289">
        <f t="shared" si="87"/>
        <v>0</v>
      </c>
      <c r="BJ427" s="289">
        <f t="shared" si="87"/>
        <v>0</v>
      </c>
      <c r="BK427" s="289">
        <f t="shared" si="87"/>
        <v>0</v>
      </c>
      <c r="BL427" s="289">
        <f t="shared" si="87"/>
        <v>0</v>
      </c>
      <c r="BM427" s="289">
        <f t="shared" si="87"/>
        <v>0</v>
      </c>
      <c r="BN427" s="289">
        <f t="shared" si="87"/>
        <v>0</v>
      </c>
      <c r="BO427" s="289">
        <f t="shared" si="87"/>
        <v>0</v>
      </c>
      <c r="BU427" s="289">
        <f t="shared" si="84"/>
        <v>0</v>
      </c>
      <c r="BV427" s="289">
        <f t="shared" si="84"/>
        <v>0</v>
      </c>
      <c r="BW427" s="289">
        <f t="shared" si="84"/>
        <v>0</v>
      </c>
      <c r="BX427" s="289">
        <f t="shared" si="84"/>
        <v>0</v>
      </c>
      <c r="BZ427" s="289">
        <f t="shared" si="78"/>
        <v>0</v>
      </c>
      <c r="CA427" s="289" t="e">
        <f>CA262-#REF!</f>
        <v>#REF!</v>
      </c>
    </row>
    <row r="428" spans="12:79" hidden="1" x14ac:dyDescent="0.35">
      <c r="L428" s="289">
        <f t="shared" si="86"/>
        <v>0</v>
      </c>
      <c r="M428" s="289">
        <f t="shared" si="86"/>
        <v>0</v>
      </c>
      <c r="N428" s="289">
        <f t="shared" si="86"/>
        <v>0</v>
      </c>
      <c r="O428" s="289">
        <f t="shared" si="86"/>
        <v>0</v>
      </c>
      <c r="P428" s="289">
        <f t="shared" si="86"/>
        <v>0</v>
      </c>
      <c r="Q428" s="289">
        <f t="shared" si="86"/>
        <v>0</v>
      </c>
      <c r="R428" s="289">
        <f t="shared" si="86"/>
        <v>0</v>
      </c>
      <c r="S428" s="289">
        <f t="shared" si="86"/>
        <v>0</v>
      </c>
      <c r="T428" s="289">
        <f t="shared" si="86"/>
        <v>0</v>
      </c>
      <c r="U428" s="289">
        <f t="shared" si="86"/>
        <v>0</v>
      </c>
      <c r="V428" s="289">
        <f t="shared" si="86"/>
        <v>0</v>
      </c>
      <c r="W428" s="289">
        <f t="shared" si="86"/>
        <v>0</v>
      </c>
      <c r="X428" s="289">
        <f t="shared" si="86"/>
        <v>0</v>
      </c>
      <c r="Y428" s="289">
        <f t="shared" si="86"/>
        <v>0</v>
      </c>
      <c r="Z428" s="289">
        <f t="shared" si="86"/>
        <v>0</v>
      </c>
      <c r="AA428" s="289">
        <f t="shared" si="86"/>
        <v>0</v>
      </c>
      <c r="AB428" s="289">
        <f t="shared" ref="AB428:AG437" si="90">AB255-CT255</f>
        <v>0</v>
      </c>
      <c r="AC428" s="289">
        <f t="shared" si="90"/>
        <v>0</v>
      </c>
      <c r="AD428" s="289">
        <f t="shared" si="90"/>
        <v>0</v>
      </c>
      <c r="AE428" s="289">
        <f t="shared" si="90"/>
        <v>0</v>
      </c>
      <c r="AF428" s="289">
        <f t="shared" si="90"/>
        <v>0</v>
      </c>
      <c r="AG428" s="289">
        <f t="shared" si="90"/>
        <v>0</v>
      </c>
      <c r="AH428" s="289">
        <f t="shared" si="89"/>
        <v>0</v>
      </c>
      <c r="AI428" s="289">
        <f t="shared" si="89"/>
        <v>0</v>
      </c>
      <c r="AJ428" s="289">
        <f t="shared" si="89"/>
        <v>0</v>
      </c>
      <c r="AK428" s="289">
        <f t="shared" si="89"/>
        <v>0</v>
      </c>
      <c r="AL428" s="289">
        <f t="shared" si="89"/>
        <v>0</v>
      </c>
      <c r="AM428" s="289">
        <f t="shared" si="89"/>
        <v>0</v>
      </c>
      <c r="AN428" s="289">
        <f t="shared" si="89"/>
        <v>0</v>
      </c>
      <c r="AO428" s="289">
        <f t="shared" si="89"/>
        <v>0</v>
      </c>
      <c r="AP428" s="289">
        <f t="shared" si="89"/>
        <v>0</v>
      </c>
      <c r="AQ428" s="289">
        <f t="shared" si="88"/>
        <v>0</v>
      </c>
      <c r="AR428" s="289">
        <f t="shared" si="88"/>
        <v>0</v>
      </c>
      <c r="AS428" s="289">
        <f t="shared" si="88"/>
        <v>0</v>
      </c>
      <c r="AT428" s="289">
        <f t="shared" si="88"/>
        <v>0</v>
      </c>
      <c r="AU428" s="289">
        <f t="shared" si="88"/>
        <v>0</v>
      </c>
      <c r="AV428" s="289">
        <f t="shared" si="87"/>
        <v>0</v>
      </c>
      <c r="AW428" s="289">
        <f t="shared" si="87"/>
        <v>0</v>
      </c>
      <c r="AX428" s="289">
        <f t="shared" si="87"/>
        <v>0</v>
      </c>
      <c r="AY428" s="289">
        <f t="shared" si="87"/>
        <v>0</v>
      </c>
      <c r="AZ428" s="289">
        <f t="shared" si="87"/>
        <v>0</v>
      </c>
      <c r="BA428" s="289">
        <f t="shared" si="87"/>
        <v>0</v>
      </c>
      <c r="BB428" s="289">
        <f t="shared" si="87"/>
        <v>0</v>
      </c>
      <c r="BC428" s="289">
        <f t="shared" si="87"/>
        <v>0</v>
      </c>
      <c r="BD428" s="289">
        <f t="shared" si="87"/>
        <v>0</v>
      </c>
      <c r="BE428" s="289">
        <f t="shared" si="87"/>
        <v>0</v>
      </c>
      <c r="BF428" s="289">
        <f t="shared" si="87"/>
        <v>0</v>
      </c>
      <c r="BG428" s="289">
        <f t="shared" si="87"/>
        <v>0</v>
      </c>
      <c r="BH428" s="289">
        <f t="shared" si="87"/>
        <v>0</v>
      </c>
      <c r="BI428" s="289">
        <f t="shared" si="87"/>
        <v>0</v>
      </c>
      <c r="BJ428" s="289">
        <f t="shared" si="87"/>
        <v>0</v>
      </c>
      <c r="BK428" s="289">
        <f t="shared" si="87"/>
        <v>0</v>
      </c>
      <c r="BL428" s="289">
        <f t="shared" si="87"/>
        <v>0</v>
      </c>
      <c r="BM428" s="289">
        <f t="shared" si="87"/>
        <v>0</v>
      </c>
      <c r="BN428" s="289">
        <f t="shared" si="87"/>
        <v>0</v>
      </c>
      <c r="BO428" s="289">
        <f>BO255-EG255</f>
        <v>0</v>
      </c>
      <c r="BU428" s="289">
        <f t="shared" ref="BU428:BX432" si="91">BU263-EM263</f>
        <v>0</v>
      </c>
      <c r="BV428" s="289">
        <f t="shared" si="91"/>
        <v>0</v>
      </c>
      <c r="BW428" s="289">
        <f t="shared" si="91"/>
        <v>0</v>
      </c>
      <c r="BX428" s="289">
        <f t="shared" si="91"/>
        <v>0</v>
      </c>
      <c r="BZ428" s="289">
        <f t="shared" si="78"/>
        <v>0</v>
      </c>
      <c r="CA428" s="289" t="e">
        <f>CA263-#REF!</f>
        <v>#REF!</v>
      </c>
    </row>
    <row r="429" spans="12:79" hidden="1" x14ac:dyDescent="0.35">
      <c r="L429" s="289">
        <f t="shared" si="86"/>
        <v>0</v>
      </c>
      <c r="M429" s="289">
        <f t="shared" si="86"/>
        <v>0</v>
      </c>
      <c r="N429" s="289">
        <f t="shared" si="86"/>
        <v>0</v>
      </c>
      <c r="O429" s="289">
        <f t="shared" si="86"/>
        <v>0</v>
      </c>
      <c r="P429" s="289">
        <f t="shared" si="86"/>
        <v>0</v>
      </c>
      <c r="Q429" s="289">
        <f t="shared" si="86"/>
        <v>0</v>
      </c>
      <c r="R429" s="289">
        <f t="shared" si="86"/>
        <v>0</v>
      </c>
      <c r="S429" s="289">
        <f t="shared" si="86"/>
        <v>0</v>
      </c>
      <c r="T429" s="289">
        <f t="shared" si="86"/>
        <v>0</v>
      </c>
      <c r="U429" s="289">
        <f t="shared" si="86"/>
        <v>0</v>
      </c>
      <c r="V429" s="289">
        <f t="shared" si="86"/>
        <v>0</v>
      </c>
      <c r="W429" s="289">
        <f t="shared" si="86"/>
        <v>0</v>
      </c>
      <c r="X429" s="289">
        <f t="shared" si="86"/>
        <v>0</v>
      </c>
      <c r="Y429" s="289">
        <f t="shared" si="86"/>
        <v>0</v>
      </c>
      <c r="Z429" s="289">
        <f t="shared" si="86"/>
        <v>0</v>
      </c>
      <c r="AA429" s="289">
        <f t="shared" si="86"/>
        <v>0</v>
      </c>
      <c r="AB429" s="289">
        <f t="shared" si="90"/>
        <v>0</v>
      </c>
      <c r="AC429" s="289">
        <f t="shared" si="90"/>
        <v>0</v>
      </c>
      <c r="AD429" s="289">
        <f t="shared" si="90"/>
        <v>0</v>
      </c>
      <c r="AE429" s="289">
        <f t="shared" si="90"/>
        <v>0</v>
      </c>
      <c r="AF429" s="289">
        <f t="shared" si="90"/>
        <v>0</v>
      </c>
      <c r="AG429" s="289">
        <f t="shared" si="90"/>
        <v>0</v>
      </c>
      <c r="AH429" s="289">
        <f t="shared" si="89"/>
        <v>0</v>
      </c>
      <c r="AI429" s="289">
        <f t="shared" si="89"/>
        <v>0</v>
      </c>
      <c r="AJ429" s="289">
        <f t="shared" si="89"/>
        <v>0</v>
      </c>
      <c r="AK429" s="289">
        <f t="shared" si="89"/>
        <v>0</v>
      </c>
      <c r="AL429" s="289">
        <f t="shared" si="89"/>
        <v>0</v>
      </c>
      <c r="AM429" s="289">
        <f t="shared" si="89"/>
        <v>0</v>
      </c>
      <c r="AN429" s="289">
        <f t="shared" si="89"/>
        <v>0</v>
      </c>
      <c r="AO429" s="289">
        <f t="shared" si="89"/>
        <v>0</v>
      </c>
      <c r="AP429" s="289">
        <f t="shared" si="89"/>
        <v>0</v>
      </c>
      <c r="AQ429" s="289">
        <f t="shared" si="88"/>
        <v>0</v>
      </c>
      <c r="AR429" s="289">
        <f t="shared" si="88"/>
        <v>0</v>
      </c>
      <c r="AS429" s="289">
        <f t="shared" si="88"/>
        <v>0</v>
      </c>
      <c r="AT429" s="289">
        <f t="shared" si="88"/>
        <v>0</v>
      </c>
      <c r="AU429" s="289">
        <f t="shared" si="88"/>
        <v>0</v>
      </c>
      <c r="AV429" s="289">
        <f t="shared" si="87"/>
        <v>0</v>
      </c>
      <c r="AW429" s="289">
        <f t="shared" si="87"/>
        <v>0</v>
      </c>
      <c r="AX429" s="289">
        <f t="shared" si="87"/>
        <v>0</v>
      </c>
      <c r="AY429" s="289">
        <f t="shared" si="87"/>
        <v>0</v>
      </c>
      <c r="AZ429" s="289">
        <f t="shared" si="87"/>
        <v>0</v>
      </c>
      <c r="BA429" s="289">
        <f t="shared" si="87"/>
        <v>0</v>
      </c>
      <c r="BB429" s="289">
        <f t="shared" si="87"/>
        <v>0</v>
      </c>
      <c r="BC429" s="289">
        <f t="shared" si="87"/>
        <v>0</v>
      </c>
      <c r="BD429" s="289">
        <f t="shared" si="87"/>
        <v>0</v>
      </c>
      <c r="BE429" s="289">
        <f t="shared" si="87"/>
        <v>0</v>
      </c>
      <c r="BF429" s="289">
        <f t="shared" si="87"/>
        <v>0</v>
      </c>
      <c r="BG429" s="289">
        <f t="shared" si="87"/>
        <v>0</v>
      </c>
      <c r="BH429" s="289">
        <f t="shared" si="87"/>
        <v>0</v>
      </c>
      <c r="BI429" s="289">
        <f t="shared" si="87"/>
        <v>0</v>
      </c>
      <c r="BJ429" s="289">
        <f t="shared" si="87"/>
        <v>0</v>
      </c>
      <c r="BK429" s="289">
        <f t="shared" si="87"/>
        <v>0</v>
      </c>
      <c r="BL429" s="289">
        <f t="shared" si="87"/>
        <v>0</v>
      </c>
      <c r="BM429" s="289">
        <f t="shared" si="87"/>
        <v>0</v>
      </c>
      <c r="BN429" s="289">
        <f t="shared" si="87"/>
        <v>0</v>
      </c>
      <c r="BO429" s="289">
        <f t="shared" si="87"/>
        <v>0</v>
      </c>
      <c r="BU429" s="289">
        <f t="shared" si="91"/>
        <v>0</v>
      </c>
      <c r="BV429" s="289">
        <f t="shared" si="91"/>
        <v>0</v>
      </c>
      <c r="BW429" s="289">
        <f t="shared" si="91"/>
        <v>0</v>
      </c>
      <c r="BX429" s="289">
        <f t="shared" si="91"/>
        <v>0</v>
      </c>
      <c r="BZ429" s="289">
        <f t="shared" si="78"/>
        <v>0</v>
      </c>
      <c r="CA429" s="289" t="e">
        <f>CA264-#REF!</f>
        <v>#REF!</v>
      </c>
    </row>
    <row r="430" spans="12:79" hidden="1" x14ac:dyDescent="0.35">
      <c r="L430" s="289">
        <f t="shared" si="86"/>
        <v>0</v>
      </c>
      <c r="M430" s="289">
        <f t="shared" si="86"/>
        <v>0</v>
      </c>
      <c r="N430" s="289">
        <f t="shared" si="86"/>
        <v>0</v>
      </c>
      <c r="O430" s="289">
        <f t="shared" si="86"/>
        <v>0</v>
      </c>
      <c r="P430" s="289">
        <f t="shared" si="86"/>
        <v>0</v>
      </c>
      <c r="Q430" s="289">
        <f t="shared" si="86"/>
        <v>0</v>
      </c>
      <c r="R430" s="289">
        <f t="shared" si="86"/>
        <v>0</v>
      </c>
      <c r="S430" s="289">
        <f t="shared" si="86"/>
        <v>0</v>
      </c>
      <c r="T430" s="289">
        <f t="shared" si="86"/>
        <v>0</v>
      </c>
      <c r="U430" s="289">
        <f t="shared" si="86"/>
        <v>0</v>
      </c>
      <c r="V430" s="289">
        <f t="shared" si="86"/>
        <v>0</v>
      </c>
      <c r="W430" s="289">
        <f t="shared" si="86"/>
        <v>0</v>
      </c>
      <c r="X430" s="289">
        <f t="shared" si="86"/>
        <v>0</v>
      </c>
      <c r="Y430" s="289">
        <f t="shared" si="86"/>
        <v>0</v>
      </c>
      <c r="Z430" s="289">
        <f t="shared" si="86"/>
        <v>0</v>
      </c>
      <c r="AA430" s="289">
        <f t="shared" si="86"/>
        <v>0</v>
      </c>
      <c r="AB430" s="289">
        <f t="shared" si="90"/>
        <v>0</v>
      </c>
      <c r="AC430" s="289">
        <f t="shared" si="90"/>
        <v>0</v>
      </c>
      <c r="AD430" s="289">
        <f t="shared" si="90"/>
        <v>0</v>
      </c>
      <c r="AE430" s="289">
        <f t="shared" si="90"/>
        <v>0</v>
      </c>
      <c r="AF430" s="289">
        <f t="shared" si="90"/>
        <v>0</v>
      </c>
      <c r="AG430" s="289">
        <f t="shared" si="90"/>
        <v>0</v>
      </c>
      <c r="AH430" s="289">
        <f t="shared" si="89"/>
        <v>0</v>
      </c>
      <c r="AI430" s="289">
        <f t="shared" si="89"/>
        <v>0</v>
      </c>
      <c r="AJ430" s="289">
        <f t="shared" si="89"/>
        <v>0</v>
      </c>
      <c r="AK430" s="289">
        <f t="shared" si="89"/>
        <v>0</v>
      </c>
      <c r="AL430" s="289">
        <f t="shared" si="89"/>
        <v>0</v>
      </c>
      <c r="AM430" s="289">
        <f t="shared" si="89"/>
        <v>0</v>
      </c>
      <c r="AN430" s="289">
        <f t="shared" si="89"/>
        <v>0</v>
      </c>
      <c r="AO430" s="289">
        <f t="shared" si="89"/>
        <v>0</v>
      </c>
      <c r="AP430" s="289">
        <f t="shared" si="89"/>
        <v>0</v>
      </c>
      <c r="AQ430" s="289">
        <f t="shared" si="88"/>
        <v>0</v>
      </c>
      <c r="AR430" s="289">
        <f t="shared" si="88"/>
        <v>0</v>
      </c>
      <c r="AS430" s="289">
        <f t="shared" si="88"/>
        <v>0</v>
      </c>
      <c r="AT430" s="289">
        <f t="shared" si="88"/>
        <v>0</v>
      </c>
      <c r="AU430" s="289">
        <f t="shared" si="88"/>
        <v>0</v>
      </c>
      <c r="AV430" s="289">
        <f t="shared" si="87"/>
        <v>0</v>
      </c>
      <c r="AW430" s="289">
        <f t="shared" si="87"/>
        <v>0</v>
      </c>
      <c r="AX430" s="289">
        <f t="shared" si="87"/>
        <v>0</v>
      </c>
      <c r="AY430" s="289">
        <f t="shared" si="87"/>
        <v>0</v>
      </c>
      <c r="AZ430" s="289">
        <f t="shared" si="87"/>
        <v>0</v>
      </c>
      <c r="BA430" s="289">
        <f t="shared" si="87"/>
        <v>0</v>
      </c>
      <c r="BB430" s="289">
        <f t="shared" si="87"/>
        <v>0</v>
      </c>
      <c r="BC430" s="289">
        <f t="shared" si="87"/>
        <v>0</v>
      </c>
      <c r="BD430" s="289">
        <f t="shared" si="87"/>
        <v>0</v>
      </c>
      <c r="BE430" s="289">
        <f t="shared" si="87"/>
        <v>0</v>
      </c>
      <c r="BF430" s="289">
        <f t="shared" si="87"/>
        <v>0</v>
      </c>
      <c r="BG430" s="289">
        <f t="shared" si="87"/>
        <v>0</v>
      </c>
      <c r="BH430" s="289">
        <f t="shared" si="87"/>
        <v>0</v>
      </c>
      <c r="BI430" s="289">
        <f t="shared" si="87"/>
        <v>0</v>
      </c>
      <c r="BJ430" s="289">
        <f t="shared" si="87"/>
        <v>0</v>
      </c>
      <c r="BK430" s="289">
        <f t="shared" si="87"/>
        <v>0</v>
      </c>
      <c r="BL430" s="289">
        <f t="shared" ref="BL430:BO437" si="92">BL257-ED257</f>
        <v>0</v>
      </c>
      <c r="BM430" s="289">
        <f t="shared" si="92"/>
        <v>0</v>
      </c>
      <c r="BN430" s="289">
        <f t="shared" si="92"/>
        <v>0</v>
      </c>
      <c r="BO430" s="289">
        <f t="shared" si="92"/>
        <v>0</v>
      </c>
      <c r="BU430" s="289">
        <f t="shared" si="91"/>
        <v>0</v>
      </c>
      <c r="BV430" s="289">
        <f t="shared" si="91"/>
        <v>0</v>
      </c>
      <c r="BW430" s="289">
        <f t="shared" si="91"/>
        <v>0</v>
      </c>
      <c r="BX430" s="289">
        <f t="shared" si="91"/>
        <v>0</v>
      </c>
      <c r="BZ430" s="289">
        <f t="shared" si="78"/>
        <v>0</v>
      </c>
      <c r="CA430" s="289" t="e">
        <f>CA265-#REF!</f>
        <v>#REF!</v>
      </c>
    </row>
    <row r="431" spans="12:79" hidden="1" x14ac:dyDescent="0.35">
      <c r="L431" s="289">
        <f t="shared" si="86"/>
        <v>0</v>
      </c>
      <c r="M431" s="289">
        <f t="shared" si="86"/>
        <v>0</v>
      </c>
      <c r="N431" s="289">
        <f t="shared" si="86"/>
        <v>0</v>
      </c>
      <c r="O431" s="289">
        <f t="shared" si="86"/>
        <v>0</v>
      </c>
      <c r="P431" s="289">
        <f t="shared" si="86"/>
        <v>0</v>
      </c>
      <c r="Q431" s="289">
        <f t="shared" si="86"/>
        <v>0</v>
      </c>
      <c r="R431" s="289">
        <f t="shared" si="86"/>
        <v>0</v>
      </c>
      <c r="S431" s="289">
        <f t="shared" si="86"/>
        <v>0</v>
      </c>
      <c r="T431" s="289">
        <f t="shared" si="86"/>
        <v>0</v>
      </c>
      <c r="U431" s="289">
        <f t="shared" si="86"/>
        <v>0</v>
      </c>
      <c r="V431" s="289">
        <f t="shared" si="86"/>
        <v>0</v>
      </c>
      <c r="W431" s="289">
        <f t="shared" si="86"/>
        <v>0</v>
      </c>
      <c r="X431" s="289">
        <f t="shared" si="86"/>
        <v>0</v>
      </c>
      <c r="Y431" s="289">
        <f t="shared" si="86"/>
        <v>0</v>
      </c>
      <c r="Z431" s="289">
        <f t="shared" si="86"/>
        <v>0</v>
      </c>
      <c r="AA431" s="289">
        <f t="shared" si="86"/>
        <v>0</v>
      </c>
      <c r="AB431" s="289">
        <f t="shared" si="90"/>
        <v>0</v>
      </c>
      <c r="AC431" s="289">
        <f t="shared" si="90"/>
        <v>0</v>
      </c>
      <c r="AD431" s="289">
        <f t="shared" si="90"/>
        <v>0</v>
      </c>
      <c r="AE431" s="289">
        <f t="shared" si="90"/>
        <v>0</v>
      </c>
      <c r="AF431" s="289">
        <f t="shared" si="90"/>
        <v>0</v>
      </c>
      <c r="AG431" s="289">
        <f t="shared" si="90"/>
        <v>0</v>
      </c>
      <c r="AH431" s="289">
        <f t="shared" si="89"/>
        <v>0</v>
      </c>
      <c r="AI431" s="289">
        <f t="shared" si="89"/>
        <v>0</v>
      </c>
      <c r="AJ431" s="289">
        <f t="shared" si="89"/>
        <v>0</v>
      </c>
      <c r="AK431" s="289">
        <f t="shared" si="89"/>
        <v>0</v>
      </c>
      <c r="AL431" s="289">
        <f t="shared" si="89"/>
        <v>0</v>
      </c>
      <c r="AM431" s="289">
        <f t="shared" si="89"/>
        <v>0</v>
      </c>
      <c r="AN431" s="289">
        <f t="shared" si="89"/>
        <v>0</v>
      </c>
      <c r="AO431" s="289">
        <f t="shared" si="89"/>
        <v>0</v>
      </c>
      <c r="AP431" s="289">
        <f t="shared" si="89"/>
        <v>0</v>
      </c>
      <c r="AQ431" s="289">
        <f t="shared" si="88"/>
        <v>0</v>
      </c>
      <c r="AR431" s="289">
        <f t="shared" si="88"/>
        <v>0</v>
      </c>
      <c r="AS431" s="289">
        <f t="shared" si="88"/>
        <v>0</v>
      </c>
      <c r="AT431" s="289">
        <f t="shared" si="88"/>
        <v>0</v>
      </c>
      <c r="AU431" s="289">
        <f t="shared" si="88"/>
        <v>0</v>
      </c>
      <c r="AV431" s="289">
        <f t="shared" si="88"/>
        <v>0</v>
      </c>
      <c r="AW431" s="289">
        <f t="shared" si="88"/>
        <v>0</v>
      </c>
      <c r="AX431" s="289">
        <f t="shared" si="88"/>
        <v>0</v>
      </c>
      <c r="AY431" s="289">
        <f t="shared" si="88"/>
        <v>0</v>
      </c>
      <c r="AZ431" s="289">
        <f t="shared" si="88"/>
        <v>0</v>
      </c>
      <c r="BA431" s="289">
        <f t="shared" si="88"/>
        <v>0</v>
      </c>
      <c r="BB431" s="289">
        <f t="shared" si="88"/>
        <v>0</v>
      </c>
      <c r="BC431" s="289">
        <f t="shared" si="88"/>
        <v>0</v>
      </c>
      <c r="BD431" s="289">
        <f t="shared" si="88"/>
        <v>0</v>
      </c>
      <c r="BE431" s="289">
        <f t="shared" si="88"/>
        <v>0</v>
      </c>
      <c r="BF431" s="289">
        <f t="shared" si="88"/>
        <v>0</v>
      </c>
      <c r="BG431" s="289">
        <f t="shared" ref="BG431:BK437" si="93">BG258-DY258</f>
        <v>0</v>
      </c>
      <c r="BH431" s="289">
        <f t="shared" si="93"/>
        <v>0</v>
      </c>
      <c r="BI431" s="289">
        <f t="shared" si="93"/>
        <v>0</v>
      </c>
      <c r="BJ431" s="289">
        <f t="shared" si="93"/>
        <v>0</v>
      </c>
      <c r="BK431" s="289">
        <f t="shared" si="93"/>
        <v>0</v>
      </c>
      <c r="BL431" s="289">
        <f t="shared" si="92"/>
        <v>0</v>
      </c>
      <c r="BM431" s="289">
        <f t="shared" si="92"/>
        <v>0</v>
      </c>
      <c r="BN431" s="289">
        <f t="shared" si="92"/>
        <v>0</v>
      </c>
      <c r="BO431" s="289">
        <f t="shared" si="92"/>
        <v>0</v>
      </c>
      <c r="BU431" s="289">
        <f t="shared" si="91"/>
        <v>0</v>
      </c>
      <c r="BV431" s="289">
        <f t="shared" si="91"/>
        <v>0</v>
      </c>
      <c r="BW431" s="289">
        <f t="shared" si="91"/>
        <v>0</v>
      </c>
      <c r="BX431" s="289">
        <f t="shared" si="91"/>
        <v>0</v>
      </c>
      <c r="BZ431" s="289">
        <f t="shared" si="78"/>
        <v>0</v>
      </c>
      <c r="CA431" s="289" t="e">
        <f>CA266-#REF!</f>
        <v>#REF!</v>
      </c>
    </row>
    <row r="432" spans="12:79" hidden="1" x14ac:dyDescent="0.35">
      <c r="L432" s="289">
        <f t="shared" si="86"/>
        <v>0</v>
      </c>
      <c r="M432" s="289">
        <f t="shared" si="86"/>
        <v>0</v>
      </c>
      <c r="N432" s="289">
        <f t="shared" si="86"/>
        <v>0</v>
      </c>
      <c r="O432" s="289">
        <f t="shared" si="86"/>
        <v>0</v>
      </c>
      <c r="P432" s="289">
        <f t="shared" si="86"/>
        <v>0</v>
      </c>
      <c r="Q432" s="289">
        <f t="shared" si="86"/>
        <v>0</v>
      </c>
      <c r="R432" s="289">
        <f t="shared" si="86"/>
        <v>0</v>
      </c>
      <c r="S432" s="289">
        <f t="shared" si="86"/>
        <v>0</v>
      </c>
      <c r="T432" s="289">
        <f t="shared" si="86"/>
        <v>0</v>
      </c>
      <c r="U432" s="289">
        <f t="shared" si="86"/>
        <v>0</v>
      </c>
      <c r="V432" s="289">
        <f t="shared" si="86"/>
        <v>0</v>
      </c>
      <c r="W432" s="289">
        <f t="shared" si="86"/>
        <v>0</v>
      </c>
      <c r="X432" s="289">
        <f t="shared" si="86"/>
        <v>0</v>
      </c>
      <c r="Y432" s="289">
        <f t="shared" si="86"/>
        <v>0</v>
      </c>
      <c r="Z432" s="289">
        <f t="shared" si="86"/>
        <v>0</v>
      </c>
      <c r="AA432" s="289">
        <f t="shared" si="86"/>
        <v>0</v>
      </c>
      <c r="AB432" s="289">
        <f t="shared" si="90"/>
        <v>0</v>
      </c>
      <c r="AC432" s="289">
        <f t="shared" si="90"/>
        <v>0</v>
      </c>
      <c r="AD432" s="289">
        <f t="shared" si="90"/>
        <v>0</v>
      </c>
      <c r="AE432" s="289">
        <f t="shared" si="90"/>
        <v>0</v>
      </c>
      <c r="AF432" s="289">
        <f t="shared" si="90"/>
        <v>0</v>
      </c>
      <c r="AG432" s="289">
        <f t="shared" si="90"/>
        <v>0</v>
      </c>
      <c r="AH432" s="289">
        <f t="shared" si="89"/>
        <v>0</v>
      </c>
      <c r="AI432" s="289">
        <f t="shared" si="89"/>
        <v>0</v>
      </c>
      <c r="AJ432" s="289">
        <f t="shared" si="89"/>
        <v>0</v>
      </c>
      <c r="AK432" s="289">
        <f t="shared" si="89"/>
        <v>0</v>
      </c>
      <c r="AL432" s="289">
        <f t="shared" si="89"/>
        <v>0</v>
      </c>
      <c r="AM432" s="289">
        <f t="shared" si="89"/>
        <v>0</v>
      </c>
      <c r="AN432" s="289">
        <f t="shared" si="89"/>
        <v>0</v>
      </c>
      <c r="AO432" s="289">
        <f t="shared" si="89"/>
        <v>0</v>
      </c>
      <c r="AP432" s="289">
        <f t="shared" si="89"/>
        <v>0</v>
      </c>
      <c r="AQ432" s="289">
        <f t="shared" si="88"/>
        <v>0</v>
      </c>
      <c r="AR432" s="289">
        <f t="shared" si="88"/>
        <v>0</v>
      </c>
      <c r="AS432" s="289">
        <f t="shared" si="88"/>
        <v>0</v>
      </c>
      <c r="AT432" s="289">
        <f t="shared" si="88"/>
        <v>0</v>
      </c>
      <c r="AU432" s="289">
        <f t="shared" si="88"/>
        <v>0</v>
      </c>
      <c r="AV432" s="289">
        <f t="shared" si="88"/>
        <v>0</v>
      </c>
      <c r="AW432" s="289">
        <f t="shared" si="88"/>
        <v>0</v>
      </c>
      <c r="AX432" s="289">
        <f t="shared" si="88"/>
        <v>0</v>
      </c>
      <c r="AY432" s="289">
        <f t="shared" si="88"/>
        <v>0</v>
      </c>
      <c r="AZ432" s="289">
        <f t="shared" si="88"/>
        <v>0</v>
      </c>
      <c r="BA432" s="289">
        <f t="shared" si="88"/>
        <v>0</v>
      </c>
      <c r="BB432" s="289">
        <f t="shared" si="88"/>
        <v>0</v>
      </c>
      <c r="BC432" s="289">
        <f t="shared" si="88"/>
        <v>0</v>
      </c>
      <c r="BD432" s="289">
        <f t="shared" si="88"/>
        <v>0</v>
      </c>
      <c r="BE432" s="289">
        <f t="shared" si="88"/>
        <v>0</v>
      </c>
      <c r="BF432" s="289">
        <f t="shared" si="88"/>
        <v>0</v>
      </c>
      <c r="BG432" s="289">
        <f t="shared" si="93"/>
        <v>0</v>
      </c>
      <c r="BH432" s="289">
        <f t="shared" si="93"/>
        <v>0</v>
      </c>
      <c r="BI432" s="289">
        <f t="shared" si="93"/>
        <v>0</v>
      </c>
      <c r="BJ432" s="289">
        <f t="shared" si="93"/>
        <v>0</v>
      </c>
      <c r="BK432" s="289">
        <f t="shared" si="93"/>
        <v>0</v>
      </c>
      <c r="BL432" s="289">
        <f t="shared" si="92"/>
        <v>0</v>
      </c>
      <c r="BM432" s="289">
        <f t="shared" si="92"/>
        <v>0</v>
      </c>
      <c r="BN432" s="289">
        <f t="shared" si="92"/>
        <v>0</v>
      </c>
      <c r="BO432" s="289">
        <f t="shared" si="92"/>
        <v>0</v>
      </c>
      <c r="BU432" s="289">
        <f t="shared" si="91"/>
        <v>0</v>
      </c>
      <c r="BV432" s="289">
        <f t="shared" si="91"/>
        <v>0</v>
      </c>
      <c r="BW432" s="289">
        <f t="shared" si="91"/>
        <v>0</v>
      </c>
      <c r="BX432" s="289">
        <f t="shared" si="91"/>
        <v>0</v>
      </c>
      <c r="BZ432" s="289">
        <f t="shared" si="78"/>
        <v>0</v>
      </c>
      <c r="CA432" s="289" t="e">
        <f>CA267-#REF!</f>
        <v>#REF!</v>
      </c>
    </row>
    <row r="433" spans="12:67" hidden="1" x14ac:dyDescent="0.35">
      <c r="L433" s="289">
        <f t="shared" si="86"/>
        <v>0</v>
      </c>
      <c r="M433" s="289">
        <f t="shared" si="86"/>
        <v>0</v>
      </c>
      <c r="N433" s="289">
        <f t="shared" si="86"/>
        <v>0</v>
      </c>
      <c r="O433" s="289">
        <f t="shared" si="86"/>
        <v>0</v>
      </c>
      <c r="P433" s="289">
        <f t="shared" si="86"/>
        <v>0</v>
      </c>
      <c r="Q433" s="289">
        <f t="shared" si="86"/>
        <v>0</v>
      </c>
      <c r="R433" s="289">
        <f t="shared" si="86"/>
        <v>0</v>
      </c>
      <c r="S433" s="289">
        <f t="shared" si="86"/>
        <v>0</v>
      </c>
      <c r="T433" s="289">
        <f t="shared" si="86"/>
        <v>0</v>
      </c>
      <c r="U433" s="289">
        <f t="shared" si="86"/>
        <v>0</v>
      </c>
      <c r="V433" s="289">
        <f t="shared" si="86"/>
        <v>0</v>
      </c>
      <c r="W433" s="289">
        <f t="shared" si="86"/>
        <v>0</v>
      </c>
      <c r="X433" s="289">
        <f t="shared" si="86"/>
        <v>0</v>
      </c>
      <c r="Y433" s="289">
        <f t="shared" si="86"/>
        <v>0</v>
      </c>
      <c r="Z433" s="289">
        <f t="shared" si="86"/>
        <v>0</v>
      </c>
      <c r="AA433" s="289">
        <f t="shared" si="86"/>
        <v>0</v>
      </c>
      <c r="AB433" s="289">
        <f t="shared" si="90"/>
        <v>0</v>
      </c>
      <c r="AC433" s="289">
        <f t="shared" si="90"/>
        <v>0</v>
      </c>
      <c r="AD433" s="289">
        <f t="shared" si="90"/>
        <v>0</v>
      </c>
      <c r="AE433" s="289">
        <f t="shared" si="90"/>
        <v>0</v>
      </c>
      <c r="AF433" s="289">
        <f t="shared" si="90"/>
        <v>0</v>
      </c>
      <c r="AG433" s="289">
        <f t="shared" si="90"/>
        <v>0</v>
      </c>
      <c r="AH433" s="289">
        <f t="shared" si="89"/>
        <v>0</v>
      </c>
      <c r="AI433" s="289">
        <f t="shared" si="89"/>
        <v>0</v>
      </c>
      <c r="AJ433" s="289">
        <f t="shared" si="89"/>
        <v>0</v>
      </c>
      <c r="AK433" s="289">
        <f t="shared" si="89"/>
        <v>0</v>
      </c>
      <c r="AL433" s="289">
        <f t="shared" si="89"/>
        <v>0</v>
      </c>
      <c r="AM433" s="289">
        <f t="shared" si="89"/>
        <v>0</v>
      </c>
      <c r="AN433" s="289">
        <f t="shared" si="89"/>
        <v>0</v>
      </c>
      <c r="AO433" s="289">
        <f t="shared" si="89"/>
        <v>0</v>
      </c>
      <c r="AP433" s="289">
        <f t="shared" si="89"/>
        <v>0</v>
      </c>
      <c r="AQ433" s="289">
        <f t="shared" si="88"/>
        <v>0</v>
      </c>
      <c r="AR433" s="289">
        <f t="shared" si="88"/>
        <v>0</v>
      </c>
      <c r="AS433" s="289">
        <f t="shared" si="88"/>
        <v>0</v>
      </c>
      <c r="AT433" s="289">
        <f t="shared" si="88"/>
        <v>0</v>
      </c>
      <c r="AU433" s="289">
        <f t="shared" si="88"/>
        <v>0</v>
      </c>
      <c r="AV433" s="289">
        <f t="shared" si="88"/>
        <v>0</v>
      </c>
      <c r="AW433" s="289">
        <f t="shared" si="88"/>
        <v>0</v>
      </c>
      <c r="AX433" s="289">
        <f t="shared" si="88"/>
        <v>0</v>
      </c>
      <c r="AY433" s="289">
        <f t="shared" si="88"/>
        <v>0</v>
      </c>
      <c r="AZ433" s="289">
        <f t="shared" si="88"/>
        <v>0</v>
      </c>
      <c r="BA433" s="289">
        <f t="shared" si="88"/>
        <v>0</v>
      </c>
      <c r="BB433" s="289">
        <f t="shared" si="88"/>
        <v>0</v>
      </c>
      <c r="BC433" s="289">
        <f t="shared" si="88"/>
        <v>0</v>
      </c>
      <c r="BD433" s="289">
        <f t="shared" si="88"/>
        <v>0</v>
      </c>
      <c r="BE433" s="289">
        <f t="shared" si="88"/>
        <v>0</v>
      </c>
      <c r="BF433" s="289">
        <f t="shared" si="88"/>
        <v>0</v>
      </c>
      <c r="BG433" s="289">
        <f t="shared" si="93"/>
        <v>0</v>
      </c>
      <c r="BH433" s="289">
        <f t="shared" si="93"/>
        <v>0</v>
      </c>
      <c r="BI433" s="289">
        <f t="shared" si="93"/>
        <v>0</v>
      </c>
      <c r="BJ433" s="289">
        <f t="shared" si="93"/>
        <v>0</v>
      </c>
      <c r="BK433" s="289">
        <f t="shared" si="93"/>
        <v>0</v>
      </c>
      <c r="BL433" s="289">
        <f t="shared" si="92"/>
        <v>0</v>
      </c>
      <c r="BM433" s="289">
        <f t="shared" si="92"/>
        <v>0</v>
      </c>
      <c r="BN433" s="289">
        <f t="shared" si="92"/>
        <v>0</v>
      </c>
      <c r="BO433" s="289">
        <f t="shared" si="92"/>
        <v>0</v>
      </c>
    </row>
    <row r="434" spans="12:67" hidden="1" x14ac:dyDescent="0.35">
      <c r="L434" s="289">
        <f t="shared" ref="L434:AA437" si="94">L261-CD261</f>
        <v>0</v>
      </c>
      <c r="M434" s="289">
        <f t="shared" si="94"/>
        <v>0</v>
      </c>
      <c r="N434" s="289">
        <f t="shared" si="94"/>
        <v>0</v>
      </c>
      <c r="O434" s="289">
        <f t="shared" si="94"/>
        <v>0</v>
      </c>
      <c r="P434" s="289">
        <f t="shared" si="94"/>
        <v>0</v>
      </c>
      <c r="Q434" s="289">
        <f t="shared" si="94"/>
        <v>0</v>
      </c>
      <c r="R434" s="289">
        <f t="shared" si="94"/>
        <v>0</v>
      </c>
      <c r="S434" s="289">
        <f t="shared" si="94"/>
        <v>0</v>
      </c>
      <c r="T434" s="289">
        <f t="shared" si="94"/>
        <v>0</v>
      </c>
      <c r="U434" s="289">
        <f t="shared" si="94"/>
        <v>0</v>
      </c>
      <c r="V434" s="289">
        <f t="shared" si="94"/>
        <v>0</v>
      </c>
      <c r="W434" s="289">
        <f t="shared" si="94"/>
        <v>0</v>
      </c>
      <c r="X434" s="289">
        <f t="shared" si="94"/>
        <v>0</v>
      </c>
      <c r="Y434" s="289">
        <f t="shared" si="94"/>
        <v>0</v>
      </c>
      <c r="Z434" s="289">
        <f t="shared" si="94"/>
        <v>0</v>
      </c>
      <c r="AA434" s="289">
        <f t="shared" si="94"/>
        <v>0</v>
      </c>
      <c r="AB434" s="289">
        <f t="shared" si="90"/>
        <v>0</v>
      </c>
      <c r="AC434" s="289">
        <f t="shared" si="90"/>
        <v>0</v>
      </c>
      <c r="AD434" s="289">
        <f t="shared" si="90"/>
        <v>0</v>
      </c>
      <c r="AE434" s="289">
        <f t="shared" si="90"/>
        <v>0</v>
      </c>
      <c r="AF434" s="289">
        <f t="shared" si="90"/>
        <v>0</v>
      </c>
      <c r="AG434" s="289">
        <f t="shared" si="90"/>
        <v>0</v>
      </c>
      <c r="AH434" s="289">
        <f t="shared" si="89"/>
        <v>0</v>
      </c>
      <c r="AI434" s="289">
        <f t="shared" si="89"/>
        <v>0</v>
      </c>
      <c r="AJ434" s="289">
        <f t="shared" si="89"/>
        <v>0</v>
      </c>
      <c r="AK434" s="289">
        <f t="shared" si="89"/>
        <v>0</v>
      </c>
      <c r="AL434" s="289">
        <f t="shared" si="89"/>
        <v>0</v>
      </c>
      <c r="AM434" s="289">
        <f t="shared" si="89"/>
        <v>0</v>
      </c>
      <c r="AN434" s="289">
        <f t="shared" si="89"/>
        <v>0</v>
      </c>
      <c r="AO434" s="289">
        <f t="shared" si="89"/>
        <v>0</v>
      </c>
      <c r="AP434" s="289">
        <f t="shared" si="89"/>
        <v>0</v>
      </c>
      <c r="AQ434" s="289">
        <f t="shared" si="88"/>
        <v>0</v>
      </c>
      <c r="AR434" s="289">
        <f t="shared" si="88"/>
        <v>0</v>
      </c>
      <c r="AS434" s="289">
        <f t="shared" si="88"/>
        <v>0</v>
      </c>
      <c r="AT434" s="289">
        <f t="shared" si="88"/>
        <v>0</v>
      </c>
      <c r="AU434" s="289">
        <f t="shared" si="88"/>
        <v>0</v>
      </c>
      <c r="AV434" s="289">
        <f t="shared" si="88"/>
        <v>0</v>
      </c>
      <c r="AW434" s="289">
        <f t="shared" si="88"/>
        <v>0</v>
      </c>
      <c r="AX434" s="289">
        <f t="shared" si="88"/>
        <v>0</v>
      </c>
      <c r="AY434" s="289">
        <f t="shared" si="88"/>
        <v>0</v>
      </c>
      <c r="AZ434" s="289">
        <f t="shared" si="88"/>
        <v>0</v>
      </c>
      <c r="BA434" s="289">
        <f t="shared" si="88"/>
        <v>0</v>
      </c>
      <c r="BB434" s="289">
        <f t="shared" si="88"/>
        <v>0</v>
      </c>
      <c r="BC434" s="289">
        <f t="shared" si="88"/>
        <v>0</v>
      </c>
      <c r="BD434" s="289">
        <f t="shared" si="88"/>
        <v>0</v>
      </c>
      <c r="BE434" s="289">
        <f t="shared" si="88"/>
        <v>0</v>
      </c>
      <c r="BF434" s="289">
        <f t="shared" si="88"/>
        <v>0</v>
      </c>
      <c r="BG434" s="289">
        <f t="shared" si="93"/>
        <v>0</v>
      </c>
      <c r="BH434" s="289">
        <f t="shared" si="93"/>
        <v>0</v>
      </c>
      <c r="BI434" s="289">
        <f t="shared" si="93"/>
        <v>0</v>
      </c>
      <c r="BJ434" s="289">
        <f t="shared" si="93"/>
        <v>0</v>
      </c>
      <c r="BK434" s="289">
        <f t="shared" si="93"/>
        <v>0</v>
      </c>
      <c r="BL434" s="289">
        <f t="shared" si="92"/>
        <v>0</v>
      </c>
      <c r="BM434" s="289">
        <f t="shared" si="92"/>
        <v>0</v>
      </c>
      <c r="BN434" s="289">
        <f t="shared" si="92"/>
        <v>0</v>
      </c>
      <c r="BO434" s="289">
        <f t="shared" si="92"/>
        <v>0</v>
      </c>
    </row>
    <row r="435" spans="12:67" hidden="1" x14ac:dyDescent="0.35">
      <c r="L435" s="289">
        <f t="shared" si="94"/>
        <v>0</v>
      </c>
      <c r="M435" s="289">
        <f t="shared" si="94"/>
        <v>0</v>
      </c>
      <c r="N435" s="289">
        <f t="shared" si="94"/>
        <v>0</v>
      </c>
      <c r="O435" s="289">
        <f t="shared" si="94"/>
        <v>0</v>
      </c>
      <c r="P435" s="289">
        <f t="shared" si="94"/>
        <v>0</v>
      </c>
      <c r="Q435" s="289">
        <f t="shared" si="94"/>
        <v>0</v>
      </c>
      <c r="R435" s="289">
        <f t="shared" si="94"/>
        <v>0</v>
      </c>
      <c r="S435" s="289">
        <f t="shared" si="94"/>
        <v>0</v>
      </c>
      <c r="T435" s="289">
        <f t="shared" si="94"/>
        <v>0</v>
      </c>
      <c r="U435" s="289">
        <f t="shared" si="94"/>
        <v>0</v>
      </c>
      <c r="V435" s="289">
        <f t="shared" si="94"/>
        <v>0</v>
      </c>
      <c r="W435" s="289">
        <f t="shared" si="94"/>
        <v>0</v>
      </c>
      <c r="X435" s="289">
        <f t="shared" si="94"/>
        <v>0</v>
      </c>
      <c r="Y435" s="289">
        <f t="shared" si="94"/>
        <v>0</v>
      </c>
      <c r="Z435" s="289">
        <f t="shared" si="94"/>
        <v>0</v>
      </c>
      <c r="AA435" s="289">
        <f t="shared" si="94"/>
        <v>0</v>
      </c>
      <c r="AB435" s="289">
        <f t="shared" si="90"/>
        <v>0</v>
      </c>
      <c r="AC435" s="289">
        <f t="shared" si="90"/>
        <v>0</v>
      </c>
      <c r="AD435" s="289">
        <f t="shared" si="90"/>
        <v>0</v>
      </c>
      <c r="AE435" s="289">
        <f t="shared" si="90"/>
        <v>0</v>
      </c>
      <c r="AF435" s="289">
        <f t="shared" si="90"/>
        <v>0</v>
      </c>
      <c r="AG435" s="289">
        <f t="shared" si="90"/>
        <v>0</v>
      </c>
      <c r="AH435" s="289">
        <f t="shared" si="89"/>
        <v>0</v>
      </c>
      <c r="AI435" s="289">
        <f t="shared" si="89"/>
        <v>0</v>
      </c>
      <c r="AJ435" s="289">
        <f t="shared" si="89"/>
        <v>0</v>
      </c>
      <c r="AK435" s="289">
        <f t="shared" si="89"/>
        <v>0</v>
      </c>
      <c r="AL435" s="289">
        <f t="shared" si="89"/>
        <v>0</v>
      </c>
      <c r="AM435" s="289">
        <f t="shared" si="89"/>
        <v>0</v>
      </c>
      <c r="AN435" s="289">
        <f t="shared" si="89"/>
        <v>0</v>
      </c>
      <c r="AO435" s="289">
        <f t="shared" si="89"/>
        <v>0</v>
      </c>
      <c r="AP435" s="289">
        <f t="shared" si="89"/>
        <v>0</v>
      </c>
      <c r="AQ435" s="289">
        <f t="shared" si="89"/>
        <v>0</v>
      </c>
      <c r="AR435" s="289">
        <f t="shared" si="89"/>
        <v>0</v>
      </c>
      <c r="AS435" s="289">
        <f t="shared" si="89"/>
        <v>0</v>
      </c>
      <c r="AT435" s="289">
        <f t="shared" si="89"/>
        <v>0</v>
      </c>
      <c r="AU435" s="289">
        <f t="shared" si="89"/>
        <v>0</v>
      </c>
      <c r="AV435" s="289">
        <f t="shared" si="89"/>
        <v>0</v>
      </c>
      <c r="AW435" s="289">
        <f t="shared" si="89"/>
        <v>0</v>
      </c>
      <c r="AX435" s="289">
        <f t="shared" ref="AX435:BF437" si="95">AX262-DP262</f>
        <v>0</v>
      </c>
      <c r="AY435" s="289">
        <f t="shared" si="95"/>
        <v>0</v>
      </c>
      <c r="AZ435" s="289">
        <f t="shared" si="95"/>
        <v>0</v>
      </c>
      <c r="BA435" s="289">
        <f t="shared" si="95"/>
        <v>0</v>
      </c>
      <c r="BB435" s="289">
        <f t="shared" si="95"/>
        <v>0</v>
      </c>
      <c r="BC435" s="289">
        <f t="shared" si="95"/>
        <v>0</v>
      </c>
      <c r="BD435" s="289">
        <f t="shared" si="95"/>
        <v>0</v>
      </c>
      <c r="BE435" s="289">
        <f t="shared" si="95"/>
        <v>0</v>
      </c>
      <c r="BF435" s="289">
        <f t="shared" si="95"/>
        <v>0</v>
      </c>
      <c r="BG435" s="289">
        <f t="shared" si="93"/>
        <v>0</v>
      </c>
      <c r="BH435" s="289">
        <f t="shared" si="93"/>
        <v>0</v>
      </c>
      <c r="BI435" s="289">
        <f t="shared" si="93"/>
        <v>0</v>
      </c>
      <c r="BJ435" s="289">
        <f t="shared" si="93"/>
        <v>0</v>
      </c>
      <c r="BK435" s="289">
        <f t="shared" si="93"/>
        <v>0</v>
      </c>
      <c r="BL435" s="289">
        <f t="shared" si="92"/>
        <v>0</v>
      </c>
      <c r="BM435" s="289">
        <f t="shared" si="92"/>
        <v>0</v>
      </c>
      <c r="BN435" s="289">
        <f t="shared" si="92"/>
        <v>0</v>
      </c>
      <c r="BO435" s="289">
        <f t="shared" si="92"/>
        <v>0</v>
      </c>
    </row>
    <row r="436" spans="12:67" hidden="1" x14ac:dyDescent="0.35">
      <c r="L436" s="289">
        <f t="shared" si="94"/>
        <v>0</v>
      </c>
      <c r="M436" s="289">
        <f t="shared" si="94"/>
        <v>0</v>
      </c>
      <c r="N436" s="289">
        <f t="shared" si="94"/>
        <v>0</v>
      </c>
      <c r="O436" s="289">
        <f t="shared" si="94"/>
        <v>0</v>
      </c>
      <c r="P436" s="289">
        <f t="shared" si="94"/>
        <v>0</v>
      </c>
      <c r="Q436" s="289">
        <f t="shared" si="94"/>
        <v>0</v>
      </c>
      <c r="R436" s="289">
        <f t="shared" si="94"/>
        <v>0</v>
      </c>
      <c r="S436" s="289">
        <f t="shared" si="94"/>
        <v>0</v>
      </c>
      <c r="T436" s="289">
        <f t="shared" si="94"/>
        <v>0</v>
      </c>
      <c r="U436" s="289">
        <f t="shared" si="94"/>
        <v>0</v>
      </c>
      <c r="V436" s="289">
        <f t="shared" si="94"/>
        <v>0</v>
      </c>
      <c r="W436" s="289">
        <f t="shared" si="94"/>
        <v>0</v>
      </c>
      <c r="X436" s="289">
        <f t="shared" si="94"/>
        <v>0</v>
      </c>
      <c r="Y436" s="289">
        <f t="shared" si="94"/>
        <v>0</v>
      </c>
      <c r="Z436" s="289">
        <f t="shared" si="94"/>
        <v>0</v>
      </c>
      <c r="AA436" s="289">
        <f t="shared" si="94"/>
        <v>0</v>
      </c>
      <c r="AB436" s="289">
        <f t="shared" si="90"/>
        <v>0</v>
      </c>
      <c r="AC436" s="289">
        <f t="shared" si="90"/>
        <v>0</v>
      </c>
      <c r="AD436" s="289">
        <f t="shared" si="90"/>
        <v>0</v>
      </c>
      <c r="AE436" s="289">
        <f t="shared" si="90"/>
        <v>0</v>
      </c>
      <c r="AF436" s="289">
        <f t="shared" si="90"/>
        <v>0</v>
      </c>
      <c r="AG436" s="289">
        <f t="shared" si="90"/>
        <v>0</v>
      </c>
      <c r="AH436" s="289">
        <f t="shared" si="89"/>
        <v>0</v>
      </c>
      <c r="AI436" s="289">
        <f t="shared" si="89"/>
        <v>0</v>
      </c>
      <c r="AJ436" s="289">
        <f t="shared" si="89"/>
        <v>0</v>
      </c>
      <c r="AK436" s="289">
        <f t="shared" si="89"/>
        <v>0</v>
      </c>
      <c r="AL436" s="289">
        <f t="shared" si="89"/>
        <v>0</v>
      </c>
      <c r="AM436" s="289">
        <f t="shared" si="89"/>
        <v>0</v>
      </c>
      <c r="AN436" s="289">
        <f t="shared" si="89"/>
        <v>0</v>
      </c>
      <c r="AO436" s="289">
        <f t="shared" si="89"/>
        <v>0</v>
      </c>
      <c r="AP436" s="289">
        <f t="shared" si="89"/>
        <v>0</v>
      </c>
      <c r="AQ436" s="289">
        <f t="shared" si="89"/>
        <v>0</v>
      </c>
      <c r="AR436" s="289">
        <f t="shared" si="89"/>
        <v>0</v>
      </c>
      <c r="AS436" s="289">
        <f t="shared" si="89"/>
        <v>0</v>
      </c>
      <c r="AT436" s="289">
        <f t="shared" si="89"/>
        <v>0</v>
      </c>
      <c r="AU436" s="289">
        <f t="shared" si="89"/>
        <v>0</v>
      </c>
      <c r="AV436" s="289">
        <f t="shared" si="89"/>
        <v>0</v>
      </c>
      <c r="AW436" s="289">
        <f t="shared" si="89"/>
        <v>0</v>
      </c>
      <c r="AX436" s="289">
        <f t="shared" si="95"/>
        <v>0</v>
      </c>
      <c r="AY436" s="289">
        <f t="shared" si="95"/>
        <v>0</v>
      </c>
      <c r="AZ436" s="289">
        <f t="shared" si="95"/>
        <v>0</v>
      </c>
      <c r="BA436" s="289">
        <f t="shared" si="95"/>
        <v>0</v>
      </c>
      <c r="BB436" s="289">
        <f t="shared" si="95"/>
        <v>0</v>
      </c>
      <c r="BC436" s="289">
        <f t="shared" si="95"/>
        <v>0</v>
      </c>
      <c r="BD436" s="289">
        <f t="shared" si="95"/>
        <v>0</v>
      </c>
      <c r="BE436" s="289">
        <f t="shared" si="95"/>
        <v>0</v>
      </c>
      <c r="BF436" s="289">
        <f t="shared" si="95"/>
        <v>0</v>
      </c>
      <c r="BG436" s="289">
        <f t="shared" si="93"/>
        <v>0</v>
      </c>
      <c r="BH436" s="289">
        <f t="shared" si="93"/>
        <v>0</v>
      </c>
      <c r="BI436" s="289">
        <f t="shared" si="93"/>
        <v>0</v>
      </c>
      <c r="BJ436" s="289">
        <f t="shared" si="93"/>
        <v>0</v>
      </c>
      <c r="BK436" s="289">
        <f t="shared" si="93"/>
        <v>0</v>
      </c>
      <c r="BL436" s="289">
        <f t="shared" si="92"/>
        <v>0</v>
      </c>
      <c r="BM436" s="289">
        <f t="shared" si="92"/>
        <v>0</v>
      </c>
      <c r="BN436" s="289">
        <f t="shared" si="92"/>
        <v>0</v>
      </c>
      <c r="BO436" s="289">
        <f t="shared" si="92"/>
        <v>0</v>
      </c>
    </row>
    <row r="437" spans="12:67" hidden="1" x14ac:dyDescent="0.35">
      <c r="L437" s="289">
        <f>L264-CD264</f>
        <v>0</v>
      </c>
      <c r="M437" s="289">
        <f t="shared" si="94"/>
        <v>0</v>
      </c>
      <c r="N437" s="289">
        <f t="shared" si="94"/>
        <v>0</v>
      </c>
      <c r="O437" s="289">
        <f t="shared" si="94"/>
        <v>0</v>
      </c>
      <c r="P437" s="289">
        <f t="shared" si="94"/>
        <v>0</v>
      </c>
      <c r="Q437" s="289">
        <f t="shared" si="94"/>
        <v>0</v>
      </c>
      <c r="R437" s="289">
        <f t="shared" si="94"/>
        <v>0</v>
      </c>
      <c r="S437" s="289">
        <f t="shared" si="94"/>
        <v>0</v>
      </c>
      <c r="T437" s="289">
        <f t="shared" si="94"/>
        <v>0</v>
      </c>
      <c r="U437" s="289">
        <f t="shared" si="94"/>
        <v>0</v>
      </c>
      <c r="V437" s="289">
        <f t="shared" si="94"/>
        <v>0</v>
      </c>
      <c r="W437" s="289">
        <f t="shared" si="94"/>
        <v>0</v>
      </c>
      <c r="X437" s="289">
        <f t="shared" si="94"/>
        <v>0</v>
      </c>
      <c r="Y437" s="289">
        <f t="shared" si="94"/>
        <v>0</v>
      </c>
      <c r="Z437" s="289">
        <f t="shared" si="94"/>
        <v>0</v>
      </c>
      <c r="AA437" s="289">
        <f t="shared" si="94"/>
        <v>0</v>
      </c>
      <c r="AB437" s="289">
        <f t="shared" si="90"/>
        <v>0</v>
      </c>
      <c r="AC437" s="289">
        <f t="shared" si="90"/>
        <v>0</v>
      </c>
      <c r="AD437" s="289">
        <f t="shared" si="90"/>
        <v>0</v>
      </c>
      <c r="AE437" s="289">
        <f t="shared" si="90"/>
        <v>0</v>
      </c>
      <c r="AF437" s="289">
        <f t="shared" si="90"/>
        <v>0</v>
      </c>
      <c r="AG437" s="289">
        <f t="shared" si="90"/>
        <v>0</v>
      </c>
      <c r="AH437" s="289">
        <f t="shared" si="89"/>
        <v>0</v>
      </c>
      <c r="AI437" s="289">
        <f t="shared" si="89"/>
        <v>0</v>
      </c>
      <c r="AJ437" s="289">
        <f t="shared" si="89"/>
        <v>0</v>
      </c>
      <c r="AK437" s="289">
        <f t="shared" si="89"/>
        <v>0</v>
      </c>
      <c r="AL437" s="289">
        <f t="shared" si="89"/>
        <v>0</v>
      </c>
      <c r="AM437" s="289">
        <f t="shared" si="89"/>
        <v>0</v>
      </c>
      <c r="AN437" s="289">
        <f t="shared" si="89"/>
        <v>0</v>
      </c>
      <c r="AO437" s="289">
        <f t="shared" si="89"/>
        <v>0</v>
      </c>
      <c r="AP437" s="289">
        <f t="shared" si="89"/>
        <v>0</v>
      </c>
      <c r="AQ437" s="289">
        <f t="shared" si="89"/>
        <v>0</v>
      </c>
      <c r="AR437" s="289">
        <f t="shared" si="89"/>
        <v>0</v>
      </c>
      <c r="AS437" s="289">
        <f t="shared" si="89"/>
        <v>0</v>
      </c>
      <c r="AT437" s="289">
        <f t="shared" si="89"/>
        <v>0</v>
      </c>
      <c r="AU437" s="289">
        <f t="shared" si="89"/>
        <v>0</v>
      </c>
      <c r="AV437" s="289">
        <f t="shared" si="89"/>
        <v>0</v>
      </c>
      <c r="AW437" s="289">
        <f t="shared" si="89"/>
        <v>0</v>
      </c>
      <c r="AX437" s="289">
        <f t="shared" si="95"/>
        <v>0</v>
      </c>
      <c r="AY437" s="289">
        <f t="shared" si="95"/>
        <v>0</v>
      </c>
      <c r="AZ437" s="289">
        <f t="shared" si="95"/>
        <v>0</v>
      </c>
      <c r="BA437" s="289">
        <f t="shared" si="95"/>
        <v>0</v>
      </c>
      <c r="BB437" s="289">
        <f t="shared" si="95"/>
        <v>0</v>
      </c>
      <c r="BC437" s="289">
        <f t="shared" si="95"/>
        <v>0</v>
      </c>
      <c r="BD437" s="289">
        <f t="shared" si="95"/>
        <v>0</v>
      </c>
      <c r="BE437" s="289">
        <f t="shared" si="95"/>
        <v>0</v>
      </c>
      <c r="BF437" s="289">
        <f t="shared" si="95"/>
        <v>0</v>
      </c>
      <c r="BG437" s="289">
        <f t="shared" si="93"/>
        <v>0</v>
      </c>
      <c r="BH437" s="289">
        <f t="shared" si="93"/>
        <v>0</v>
      </c>
      <c r="BI437" s="289">
        <f t="shared" si="93"/>
        <v>0</v>
      </c>
      <c r="BJ437" s="289">
        <f t="shared" si="93"/>
        <v>0</v>
      </c>
      <c r="BK437" s="289">
        <f t="shared" si="93"/>
        <v>0</v>
      </c>
      <c r="BL437" s="289">
        <f t="shared" si="92"/>
        <v>0</v>
      </c>
      <c r="BM437" s="289">
        <f t="shared" si="92"/>
        <v>0</v>
      </c>
      <c r="BN437" s="289">
        <f t="shared" si="92"/>
        <v>0</v>
      </c>
      <c r="BO437" s="289">
        <f t="shared" si="92"/>
        <v>0</v>
      </c>
    </row>
    <row r="438" spans="12:67" hidden="1" x14ac:dyDescent="0.35"/>
    <row r="439" spans="12:67" hidden="1" x14ac:dyDescent="0.35"/>
    <row r="440" spans="12:67" hidden="1" x14ac:dyDescent="0.35"/>
    <row r="441" spans="12:67" hidden="1" x14ac:dyDescent="0.35"/>
    <row r="442" spans="12:67" hidden="1" x14ac:dyDescent="0.35"/>
    <row r="443" spans="12:67" hidden="1" x14ac:dyDescent="0.35"/>
    <row r="444" spans="12:67" hidden="1" x14ac:dyDescent="0.35"/>
  </sheetData>
  <mergeCells count="3">
    <mergeCell ref="G2:BT2"/>
    <mergeCell ref="BY2:EL2"/>
    <mergeCell ref="ER3:ER4"/>
  </mergeCells>
  <pageMargins left="0.7" right="0.7" top="0.75" bottom="0.75" header="0.3" footer="0.3"/>
  <pageSetup scale="45" orientation="portrait" r:id="rId1"/>
  <colBreaks count="1" manualBreakCount="1">
    <brk id="148" max="2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432F-EDE3-419D-997D-F0882243251E}">
  <dimension ref="A1:EW109"/>
  <sheetViews>
    <sheetView view="pageBreakPreview" topLeftCell="D21" zoomScale="99" zoomScaleNormal="100" zoomScaleSheetLayoutView="99" workbookViewId="0">
      <selection activeCell="H79" sqref="H79"/>
    </sheetView>
  </sheetViews>
  <sheetFormatPr defaultColWidth="9.23046875" defaultRowHeight="12.9" x14ac:dyDescent="0.35"/>
  <cols>
    <col min="1" max="1" width="1.69140625" style="289" hidden="1" customWidth="1"/>
    <col min="2" max="3" width="0.61328125" style="289" hidden="1" customWidth="1"/>
    <col min="4" max="4" width="57" style="289" customWidth="1"/>
    <col min="5" max="5" width="6.53515625" style="475" customWidth="1"/>
    <col min="6" max="7" width="0.921875" style="289" customWidth="1"/>
    <col min="8" max="8" width="14.61328125" style="289" customWidth="1"/>
    <col min="9" max="9" width="0.921875" style="289" customWidth="1"/>
    <col min="10" max="11" width="0.61328125" style="289" customWidth="1"/>
    <col min="12" max="12" width="0.921875" style="289" customWidth="1"/>
    <col min="13" max="13" width="14.61328125" style="289" customWidth="1"/>
    <col min="14" max="15" width="0.921875" style="289" customWidth="1"/>
    <col min="16" max="17" width="0.921875" style="289" hidden="1" customWidth="1"/>
    <col min="18" max="18" width="14.61328125" style="289" hidden="1" customWidth="1"/>
    <col min="19" max="22" width="0.921875" style="289" hidden="1" customWidth="1"/>
    <col min="23" max="23" width="14.61328125" style="289" hidden="1" customWidth="1"/>
    <col min="24" max="27" width="0.921875" style="289" hidden="1" customWidth="1"/>
    <col min="28" max="28" width="14.61328125" style="289" hidden="1" customWidth="1"/>
    <col min="29" max="32" width="0.921875" style="289" hidden="1" customWidth="1"/>
    <col min="33" max="33" width="14.61328125" style="289" hidden="1" customWidth="1"/>
    <col min="34" max="37" width="0.921875" style="289" hidden="1" customWidth="1"/>
    <col min="38" max="38" width="14.61328125" style="289" hidden="1" customWidth="1"/>
    <col min="39" max="40" width="0.921875" style="289" hidden="1" customWidth="1"/>
    <col min="41" max="41" width="1.15234375" style="289" hidden="1" customWidth="1"/>
    <col min="42" max="42" width="0.921875" style="289" hidden="1" customWidth="1"/>
    <col min="43" max="43" width="14.61328125" style="289" hidden="1" customWidth="1"/>
    <col min="44" max="47" width="0.921875" style="289" hidden="1" customWidth="1"/>
    <col min="48" max="48" width="14.61328125" style="289" hidden="1" customWidth="1"/>
    <col min="49" max="52" width="0.921875" style="289" hidden="1" customWidth="1"/>
    <col min="53" max="53" width="14.61328125" style="289" hidden="1" customWidth="1"/>
    <col min="54" max="57" width="0.921875" style="289" hidden="1" customWidth="1"/>
    <col min="58" max="58" width="14.61328125" style="289" hidden="1" customWidth="1"/>
    <col min="59" max="62" width="0.921875" style="289" hidden="1" customWidth="1"/>
    <col min="63" max="63" width="14.61328125" style="289" hidden="1" customWidth="1"/>
    <col min="64" max="67" width="0.921875" style="289" hidden="1" customWidth="1"/>
    <col min="68" max="68" width="14.61328125" style="289" hidden="1" customWidth="1"/>
    <col min="69" max="70" width="0.921875" style="289" hidden="1" customWidth="1"/>
    <col min="71" max="71" width="1.4609375" style="289" hidden="1" customWidth="1"/>
    <col min="72" max="72" width="0.921875" style="289" hidden="1" customWidth="1"/>
    <col min="73" max="73" width="14.61328125" style="289" hidden="1" customWidth="1"/>
    <col min="74" max="75" width="0.921875" style="289" hidden="1" customWidth="1"/>
    <col min="76" max="77" width="0.921875" style="289" customWidth="1"/>
    <col min="78" max="78" width="14.61328125" style="289" customWidth="1"/>
    <col min="79" max="79" width="0.61328125" style="289" customWidth="1"/>
    <col min="80" max="80" width="0.921875" style="289" customWidth="1"/>
    <col min="81" max="81" width="1.15234375" style="289" customWidth="1"/>
    <col min="82" max="82" width="0.921875" style="289" customWidth="1"/>
    <col min="83" max="83" width="14.61328125" style="289" customWidth="1"/>
    <col min="84" max="84" width="2" style="289" customWidth="1"/>
    <col min="85" max="85" width="0.921875" style="289" customWidth="1"/>
    <col min="86" max="87" width="0.921875" style="289" hidden="1" customWidth="1"/>
    <col min="88" max="88" width="14.61328125" style="289" hidden="1" customWidth="1"/>
    <col min="89" max="89" width="0.921875" style="289" hidden="1" customWidth="1"/>
    <col min="90" max="90" width="1.4609375" style="289" hidden="1" customWidth="1"/>
    <col min="91" max="92" width="0.921875" style="289" hidden="1" customWidth="1"/>
    <col min="93" max="93" width="14.61328125" style="289" hidden="1" customWidth="1"/>
    <col min="94" max="95" width="0.921875" style="289" hidden="1" customWidth="1"/>
    <col min="96" max="96" width="0.61328125" style="289" hidden="1" customWidth="1"/>
    <col min="97" max="97" width="1.07421875" style="289" hidden="1" customWidth="1"/>
    <col min="98" max="98" width="14.61328125" style="289" hidden="1" customWidth="1"/>
    <col min="99" max="102" width="0.921875" style="289" hidden="1" customWidth="1"/>
    <col min="103" max="103" width="14.61328125" style="289" hidden="1" customWidth="1"/>
    <col min="104" max="107" width="0.921875" style="289" hidden="1" customWidth="1"/>
    <col min="108" max="108" width="14.61328125" style="289" hidden="1" customWidth="1"/>
    <col min="109" max="110" width="0.921875" style="289" hidden="1" customWidth="1"/>
    <col min="111" max="111" width="1" style="289" hidden="1" customWidth="1"/>
    <col min="112" max="112" width="0.921875" style="289" hidden="1" customWidth="1"/>
    <col min="113" max="113" width="14.61328125" style="289" hidden="1" customWidth="1"/>
    <col min="114" max="114" width="0.921875" style="289" hidden="1" customWidth="1"/>
    <col min="115" max="115" width="0.61328125" style="289" hidden="1" customWidth="1"/>
    <col min="116" max="116" width="1.61328125" style="289" hidden="1" customWidth="1"/>
    <col min="117" max="117" width="0.921875" style="289" hidden="1" customWidth="1"/>
    <col min="118" max="118" width="14.61328125" style="289" hidden="1" customWidth="1"/>
    <col min="119" max="122" width="0.921875" style="289" hidden="1" customWidth="1"/>
    <col min="123" max="123" width="14.61328125" style="289" hidden="1" customWidth="1"/>
    <col min="124" max="127" width="0.921875" style="289" hidden="1" customWidth="1"/>
    <col min="128" max="128" width="14.61328125" style="289" hidden="1" customWidth="1"/>
    <col min="129" max="132" width="0.921875" style="289" hidden="1" customWidth="1"/>
    <col min="133" max="133" width="14.61328125" style="289" hidden="1" customWidth="1"/>
    <col min="134" max="137" width="0.921875" style="289" hidden="1" customWidth="1"/>
    <col min="138" max="138" width="14.61328125" style="289" hidden="1" customWidth="1"/>
    <col min="139" max="139" width="0.921875" style="289" hidden="1" customWidth="1"/>
    <col min="140" max="140" width="2.23046875" style="289" hidden="1" customWidth="1"/>
    <col min="141" max="142" width="0.921875" style="289" hidden="1" customWidth="1"/>
    <col min="143" max="143" width="14.61328125" style="289" hidden="1" customWidth="1"/>
    <col min="144" max="145" width="0.921875" style="289" hidden="1" customWidth="1"/>
    <col min="146" max="146" width="0.921875" style="289" customWidth="1"/>
    <col min="147" max="147" width="1.69140625" style="289" customWidth="1"/>
    <col min="148" max="148" width="10.84375" style="289" customWidth="1"/>
    <col min="149" max="149" width="20.4609375" style="289" customWidth="1"/>
    <col min="150" max="152" width="9.23046875" style="289"/>
    <col min="153" max="153" width="12.4609375" style="289" bestFit="1" customWidth="1"/>
    <col min="154" max="16384" width="9.23046875" style="289"/>
  </cols>
  <sheetData>
    <row r="1" spans="4:149" ht="15.75" customHeight="1" x14ac:dyDescent="0.4">
      <c r="D1" s="393" t="s">
        <v>517</v>
      </c>
      <c r="E1" s="476"/>
      <c r="F1" s="290"/>
      <c r="G1" s="290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EM1" s="292"/>
    </row>
    <row r="2" spans="4:149" ht="12.75" customHeight="1" x14ac:dyDescent="0.35">
      <c r="D2" s="477"/>
      <c r="E2" s="478"/>
      <c r="F2" s="479"/>
      <c r="G2" s="480"/>
      <c r="H2" s="741" t="str">
        <f>[16]Foreigndebt!G8</f>
        <v>2026/27</v>
      </c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  <c r="BF2" s="742"/>
      <c r="BG2" s="742"/>
      <c r="BH2" s="742"/>
      <c r="BI2" s="742"/>
      <c r="BJ2" s="742"/>
      <c r="BK2" s="742"/>
      <c r="BL2" s="742"/>
      <c r="BM2" s="742"/>
      <c r="BN2" s="742"/>
      <c r="BO2" s="742"/>
      <c r="BP2" s="742"/>
      <c r="BQ2" s="742"/>
      <c r="BR2" s="742"/>
      <c r="BS2" s="742"/>
      <c r="BT2" s="742"/>
      <c r="BU2" s="742"/>
      <c r="BV2" s="481"/>
      <c r="BW2" s="481"/>
      <c r="BX2" s="482"/>
      <c r="BY2" s="481"/>
      <c r="BZ2" s="729" t="str">
        <f>[16]Foreigndebt!BY8</f>
        <v>2025/26</v>
      </c>
      <c r="CA2" s="730"/>
      <c r="CB2" s="730"/>
      <c r="CC2" s="730"/>
      <c r="CD2" s="730"/>
      <c r="CE2" s="730"/>
      <c r="CF2" s="730"/>
      <c r="CG2" s="730"/>
      <c r="CH2" s="730"/>
      <c r="CI2" s="730"/>
      <c r="CJ2" s="730"/>
      <c r="CK2" s="730"/>
      <c r="CL2" s="730"/>
      <c r="CM2" s="730"/>
      <c r="CN2" s="730"/>
      <c r="CO2" s="730"/>
      <c r="CP2" s="730"/>
      <c r="CQ2" s="730"/>
      <c r="CR2" s="730"/>
      <c r="CS2" s="730"/>
      <c r="CT2" s="730"/>
      <c r="CU2" s="730"/>
      <c r="CV2" s="730"/>
      <c r="CW2" s="730"/>
      <c r="CX2" s="730"/>
      <c r="CY2" s="730"/>
      <c r="CZ2" s="730"/>
      <c r="DA2" s="730"/>
      <c r="DB2" s="730"/>
      <c r="DC2" s="730"/>
      <c r="DD2" s="730"/>
      <c r="DE2" s="730"/>
      <c r="DF2" s="730"/>
      <c r="DG2" s="730"/>
      <c r="DH2" s="730"/>
      <c r="DI2" s="730"/>
      <c r="DJ2" s="730"/>
      <c r="DK2" s="730"/>
      <c r="DL2" s="730"/>
      <c r="DM2" s="730"/>
      <c r="DN2" s="730"/>
      <c r="DO2" s="730"/>
      <c r="DP2" s="730"/>
      <c r="DQ2" s="730"/>
      <c r="DR2" s="730"/>
      <c r="DS2" s="730"/>
      <c r="DT2" s="730"/>
      <c r="DU2" s="730"/>
      <c r="DV2" s="730"/>
      <c r="DW2" s="730"/>
      <c r="DX2" s="730"/>
      <c r="DY2" s="730"/>
      <c r="DZ2" s="730"/>
      <c r="EA2" s="730"/>
      <c r="EB2" s="730"/>
      <c r="EC2" s="730"/>
      <c r="ED2" s="730"/>
      <c r="EE2" s="730"/>
      <c r="EF2" s="730"/>
      <c r="EG2" s="730"/>
      <c r="EH2" s="730"/>
      <c r="EI2" s="730"/>
      <c r="EJ2" s="730"/>
      <c r="EK2" s="730"/>
      <c r="EL2" s="730"/>
      <c r="EM2" s="730"/>
      <c r="EN2" s="481"/>
      <c r="EO2" s="483"/>
      <c r="EP2" s="433"/>
    </row>
    <row r="3" spans="4:149" ht="12.75" customHeight="1" x14ac:dyDescent="0.35">
      <c r="D3" s="314"/>
      <c r="E3" s="476"/>
      <c r="F3" s="367"/>
      <c r="G3" s="366"/>
      <c r="H3" s="399" t="str">
        <f>[16]Foreigndebt!G9</f>
        <v>Budget</v>
      </c>
      <c r="I3" s="399"/>
      <c r="J3" s="399"/>
      <c r="K3" s="364"/>
      <c r="L3" s="399"/>
      <c r="M3" s="399" t="s">
        <v>4</v>
      </c>
      <c r="N3" s="399"/>
      <c r="O3" s="399"/>
      <c r="P3" s="303"/>
      <c r="Q3" s="399"/>
      <c r="R3" s="399" t="s">
        <v>5</v>
      </c>
      <c r="S3" s="399"/>
      <c r="T3" s="399"/>
      <c r="U3" s="303"/>
      <c r="V3" s="399"/>
      <c r="W3" s="399" t="s">
        <v>6</v>
      </c>
      <c r="X3" s="399"/>
      <c r="Y3" s="399"/>
      <c r="Z3" s="303"/>
      <c r="AA3" s="399"/>
      <c r="AB3" s="399" t="s">
        <v>7</v>
      </c>
      <c r="AC3" s="399"/>
      <c r="AD3" s="399"/>
      <c r="AE3" s="303"/>
      <c r="AF3" s="399"/>
      <c r="AG3" s="399" t="s">
        <v>8</v>
      </c>
      <c r="AH3" s="399"/>
      <c r="AI3" s="399"/>
      <c r="AJ3" s="303"/>
      <c r="AK3" s="399"/>
      <c r="AL3" s="399" t="s">
        <v>9</v>
      </c>
      <c r="AM3" s="399"/>
      <c r="AN3" s="399"/>
      <c r="AO3" s="303"/>
      <c r="AP3" s="399"/>
      <c r="AQ3" s="399" t="s">
        <v>10</v>
      </c>
      <c r="AR3" s="399"/>
      <c r="AS3" s="399"/>
      <c r="AT3" s="303"/>
      <c r="AU3" s="399"/>
      <c r="AV3" s="399" t="s">
        <v>11</v>
      </c>
      <c r="AW3" s="399"/>
      <c r="AX3" s="399"/>
      <c r="AY3" s="303"/>
      <c r="AZ3" s="399"/>
      <c r="BA3" s="399" t="s">
        <v>12</v>
      </c>
      <c r="BB3" s="399"/>
      <c r="BC3" s="399"/>
      <c r="BD3" s="303"/>
      <c r="BE3" s="399"/>
      <c r="BF3" s="399" t="s">
        <v>13</v>
      </c>
      <c r="BG3" s="399"/>
      <c r="BH3" s="399"/>
      <c r="BI3" s="303"/>
      <c r="BJ3" s="399"/>
      <c r="BK3" s="399" t="s">
        <v>14</v>
      </c>
      <c r="BL3" s="399"/>
      <c r="BM3" s="399"/>
      <c r="BN3" s="303"/>
      <c r="BO3" s="399"/>
      <c r="BP3" s="399" t="s">
        <v>15</v>
      </c>
      <c r="BQ3" s="399"/>
      <c r="BR3" s="399"/>
      <c r="BS3" s="303"/>
      <c r="BT3" s="399"/>
      <c r="BU3" s="399" t="s">
        <v>16</v>
      </c>
      <c r="BV3" s="399"/>
      <c r="BW3" s="399"/>
      <c r="BX3" s="303"/>
      <c r="BY3" s="399"/>
      <c r="BZ3" s="399" t="str">
        <f>[16]Foreigndebt!BY9</f>
        <v>Preliminary</v>
      </c>
      <c r="CA3" s="399"/>
      <c r="CB3" s="399"/>
      <c r="CC3" s="303"/>
      <c r="CD3" s="399"/>
      <c r="CE3" s="399" t="s">
        <v>4</v>
      </c>
      <c r="CF3" s="399"/>
      <c r="CG3" s="399"/>
      <c r="CH3" s="303"/>
      <c r="CI3" s="399"/>
      <c r="CJ3" s="399" t="s">
        <v>5</v>
      </c>
      <c r="CK3" s="399"/>
      <c r="CL3" s="399"/>
      <c r="CM3" s="303"/>
      <c r="CN3" s="399"/>
      <c r="CO3" s="399" t="s">
        <v>6</v>
      </c>
      <c r="CP3" s="399"/>
      <c r="CQ3" s="399"/>
      <c r="CR3" s="303"/>
      <c r="CS3" s="399"/>
      <c r="CT3" s="399" t="s">
        <v>7</v>
      </c>
      <c r="CU3" s="399"/>
      <c r="CV3" s="399"/>
      <c r="CW3" s="303"/>
      <c r="CX3" s="399"/>
      <c r="CY3" s="399" t="s">
        <v>8</v>
      </c>
      <c r="CZ3" s="399"/>
      <c r="DA3" s="399"/>
      <c r="DB3" s="303"/>
      <c r="DC3" s="399"/>
      <c r="DD3" s="399" t="s">
        <v>9</v>
      </c>
      <c r="DE3" s="399"/>
      <c r="DF3" s="399"/>
      <c r="DG3" s="303"/>
      <c r="DH3" s="399"/>
      <c r="DI3" s="399" t="s">
        <v>10</v>
      </c>
      <c r="DJ3" s="399"/>
      <c r="DK3" s="399"/>
      <c r="DL3" s="303"/>
      <c r="DM3" s="399"/>
      <c r="DN3" s="399" t="s">
        <v>11</v>
      </c>
      <c r="DO3" s="399"/>
      <c r="DP3" s="399"/>
      <c r="DQ3" s="303"/>
      <c r="DR3" s="399"/>
      <c r="DS3" s="399" t="s">
        <v>12</v>
      </c>
      <c r="DT3" s="399"/>
      <c r="DU3" s="399"/>
      <c r="DV3" s="303"/>
      <c r="DW3" s="399"/>
      <c r="DX3" s="399" t="s">
        <v>13</v>
      </c>
      <c r="DY3" s="399"/>
      <c r="DZ3" s="399"/>
      <c r="EA3" s="303"/>
      <c r="EB3" s="399"/>
      <c r="EC3" s="399" t="s">
        <v>14</v>
      </c>
      <c r="ED3" s="399"/>
      <c r="EE3" s="399"/>
      <c r="EF3" s="303"/>
      <c r="EG3" s="399"/>
      <c r="EH3" s="399" t="s">
        <v>283</v>
      </c>
      <c r="EI3" s="399"/>
      <c r="EJ3" s="399"/>
      <c r="EK3" s="303"/>
      <c r="EL3" s="399"/>
      <c r="EM3" s="399" t="s">
        <v>16</v>
      </c>
      <c r="EN3" s="399"/>
      <c r="EO3" s="484"/>
      <c r="EP3" s="485"/>
      <c r="ES3" s="734"/>
    </row>
    <row r="4" spans="4:149" ht="12.75" customHeight="1" x14ac:dyDescent="0.35">
      <c r="D4" s="306" t="s">
        <v>19</v>
      </c>
      <c r="E4" s="486"/>
      <c r="F4" s="403"/>
      <c r="G4" s="340"/>
      <c r="H4" s="310" t="s">
        <v>284</v>
      </c>
      <c r="I4" s="310"/>
      <c r="J4" s="404"/>
      <c r="K4" s="309"/>
      <c r="L4" s="310"/>
      <c r="M4" s="307"/>
      <c r="N4" s="307"/>
      <c r="O4" s="307"/>
      <c r="P4" s="403"/>
      <c r="Q4" s="307"/>
      <c r="R4" s="307"/>
      <c r="S4" s="307"/>
      <c r="T4" s="307"/>
      <c r="U4" s="403"/>
      <c r="V4" s="307"/>
      <c r="W4" s="307"/>
      <c r="X4" s="307"/>
      <c r="Y4" s="307"/>
      <c r="Z4" s="403"/>
      <c r="AA4" s="307"/>
      <c r="AB4" s="307"/>
      <c r="AC4" s="307"/>
      <c r="AD4" s="307"/>
      <c r="AE4" s="403"/>
      <c r="AF4" s="307"/>
      <c r="AG4" s="307"/>
      <c r="AH4" s="307"/>
      <c r="AI4" s="307"/>
      <c r="AJ4" s="403"/>
      <c r="AK4" s="307"/>
      <c r="AL4" s="307"/>
      <c r="AM4" s="307"/>
      <c r="AN4" s="307"/>
      <c r="AO4" s="403"/>
      <c r="AP4" s="307"/>
      <c r="AQ4" s="307"/>
      <c r="AR4" s="307"/>
      <c r="AS4" s="307"/>
      <c r="AT4" s="403"/>
      <c r="AU4" s="307"/>
      <c r="AV4" s="307"/>
      <c r="AW4" s="307"/>
      <c r="AX4" s="307"/>
      <c r="AY4" s="403"/>
      <c r="AZ4" s="307"/>
      <c r="BA4" s="307"/>
      <c r="BB4" s="307"/>
      <c r="BC4" s="307"/>
      <c r="BD4" s="403"/>
      <c r="BE4" s="307"/>
      <c r="BF4" s="307"/>
      <c r="BG4" s="307"/>
      <c r="BH4" s="307"/>
      <c r="BI4" s="403"/>
      <c r="BJ4" s="307"/>
      <c r="BK4" s="307"/>
      <c r="BL4" s="307"/>
      <c r="BM4" s="307"/>
      <c r="BN4" s="403"/>
      <c r="BO4" s="307"/>
      <c r="BP4" s="307"/>
      <c r="BQ4" s="307"/>
      <c r="BR4" s="307"/>
      <c r="BS4" s="403"/>
      <c r="BT4" s="307"/>
      <c r="BU4" s="307"/>
      <c r="BV4" s="307"/>
      <c r="BW4" s="307"/>
      <c r="BX4" s="403"/>
      <c r="BY4" s="307"/>
      <c r="BZ4" s="310" t="s">
        <v>21</v>
      </c>
      <c r="CA4" s="310"/>
      <c r="CB4" s="310"/>
      <c r="CC4" s="309"/>
      <c r="CD4" s="310"/>
      <c r="CE4" s="307"/>
      <c r="CF4" s="307"/>
      <c r="CG4" s="307"/>
      <c r="CH4" s="403"/>
      <c r="CI4" s="307"/>
      <c r="CJ4" s="307"/>
      <c r="CK4" s="307"/>
      <c r="CL4" s="307"/>
      <c r="CM4" s="403"/>
      <c r="CN4" s="307"/>
      <c r="CO4" s="307"/>
      <c r="CP4" s="307"/>
      <c r="CQ4" s="307"/>
      <c r="CR4" s="403"/>
      <c r="CS4" s="307"/>
      <c r="CT4" s="307"/>
      <c r="CU4" s="307"/>
      <c r="CV4" s="307"/>
      <c r="CW4" s="403"/>
      <c r="CX4" s="307"/>
      <c r="CY4" s="307"/>
      <c r="CZ4" s="307"/>
      <c r="DA4" s="307"/>
      <c r="DB4" s="403"/>
      <c r="DC4" s="307"/>
      <c r="DD4" s="307"/>
      <c r="DE4" s="307"/>
      <c r="DF4" s="307"/>
      <c r="DG4" s="403"/>
      <c r="DH4" s="307"/>
      <c r="DI4" s="307"/>
      <c r="DJ4" s="307"/>
      <c r="DK4" s="307"/>
      <c r="DL4" s="403"/>
      <c r="DM4" s="307"/>
      <c r="DN4" s="307"/>
      <c r="DO4" s="307"/>
      <c r="DP4" s="307"/>
      <c r="DQ4" s="403"/>
      <c r="DR4" s="307"/>
      <c r="DS4" s="307"/>
      <c r="DT4" s="307"/>
      <c r="DU4" s="307"/>
      <c r="DV4" s="403"/>
      <c r="DW4" s="307"/>
      <c r="DX4" s="307"/>
      <c r="DY4" s="307"/>
      <c r="DZ4" s="307"/>
      <c r="EA4" s="403"/>
      <c r="EB4" s="307"/>
      <c r="EC4" s="307"/>
      <c r="ED4" s="307"/>
      <c r="EE4" s="307"/>
      <c r="EF4" s="403"/>
      <c r="EG4" s="307"/>
      <c r="EH4" s="307"/>
      <c r="EI4" s="307"/>
      <c r="EJ4" s="307"/>
      <c r="EK4" s="403"/>
      <c r="EL4" s="307"/>
      <c r="EM4" s="307"/>
      <c r="EN4" s="307"/>
      <c r="EO4" s="472"/>
      <c r="EP4" s="433"/>
      <c r="ES4" s="734"/>
    </row>
    <row r="5" spans="4:149" x14ac:dyDescent="0.35">
      <c r="D5" s="301"/>
      <c r="F5" s="313"/>
      <c r="K5" s="313"/>
      <c r="P5" s="313"/>
      <c r="U5" s="313"/>
      <c r="Z5" s="313"/>
      <c r="AE5" s="313"/>
      <c r="AJ5" s="313"/>
      <c r="AO5" s="313"/>
      <c r="AT5" s="313"/>
      <c r="AY5" s="313"/>
      <c r="BD5" s="313"/>
      <c r="BI5" s="313"/>
      <c r="BN5" s="313"/>
      <c r="BS5" s="313"/>
      <c r="BX5" s="313"/>
      <c r="CC5" s="313"/>
      <c r="CH5" s="313"/>
      <c r="CM5" s="313"/>
      <c r="CR5" s="313"/>
      <c r="CW5" s="313"/>
      <c r="DB5" s="313"/>
      <c r="DG5" s="313"/>
      <c r="DL5" s="313"/>
      <c r="DQ5" s="313"/>
      <c r="DV5" s="313"/>
      <c r="EA5" s="313"/>
      <c r="EF5" s="313"/>
      <c r="EK5" s="313"/>
      <c r="EM5" s="321"/>
      <c r="EP5" s="301"/>
    </row>
    <row r="6" spans="4:149" s="290" customFormat="1" x14ac:dyDescent="0.35">
      <c r="D6" s="314" t="s">
        <v>518</v>
      </c>
      <c r="E6" s="475" t="s">
        <v>46</v>
      </c>
      <c r="F6" s="313"/>
      <c r="G6" s="289"/>
      <c r="H6" s="463">
        <f>+H7-H12</f>
        <v>53700000</v>
      </c>
      <c r="I6" s="463"/>
      <c r="J6" s="463"/>
      <c r="K6" s="464"/>
      <c r="L6" s="463"/>
      <c r="M6" s="463">
        <f>+M7-M12</f>
        <v>69250413</v>
      </c>
      <c r="N6" s="463"/>
      <c r="O6" s="463"/>
      <c r="P6" s="464"/>
      <c r="Q6" s="463"/>
      <c r="R6" s="463">
        <f>+R7-R12</f>
        <v>150083366</v>
      </c>
      <c r="S6" s="463"/>
      <c r="T6" s="463"/>
      <c r="U6" s="464"/>
      <c r="V6" s="463"/>
      <c r="W6" s="463">
        <f>+W7-W12</f>
        <v>0</v>
      </c>
      <c r="X6" s="463"/>
      <c r="Y6" s="463"/>
      <c r="Z6" s="464"/>
      <c r="AA6" s="463"/>
      <c r="AB6" s="463">
        <f>+AB7-AB12</f>
        <v>0</v>
      </c>
      <c r="AC6" s="463"/>
      <c r="AD6" s="463"/>
      <c r="AE6" s="464"/>
      <c r="AF6" s="463"/>
      <c r="AG6" s="463">
        <f>+AG7-AG12</f>
        <v>0</v>
      </c>
      <c r="AH6" s="463"/>
      <c r="AI6" s="463"/>
      <c r="AJ6" s="464"/>
      <c r="AK6" s="463"/>
      <c r="AL6" s="463">
        <f>+AL7-AL12</f>
        <v>0</v>
      </c>
      <c r="AM6" s="463"/>
      <c r="AN6" s="463"/>
      <c r="AO6" s="464"/>
      <c r="AP6" s="463"/>
      <c r="AQ6" s="463">
        <f>+AQ7-AQ12</f>
        <v>0</v>
      </c>
      <c r="AR6" s="463"/>
      <c r="AS6" s="463"/>
      <c r="AT6" s="464"/>
      <c r="AU6" s="463"/>
      <c r="AV6" s="463">
        <f>+AV7-AV12</f>
        <v>0</v>
      </c>
      <c r="AW6" s="463"/>
      <c r="AX6" s="463"/>
      <c r="AY6" s="464"/>
      <c r="AZ6" s="463"/>
      <c r="BA6" s="463">
        <f>+BA7-BA12</f>
        <v>0</v>
      </c>
      <c r="BB6" s="463"/>
      <c r="BC6" s="463"/>
      <c r="BD6" s="464"/>
      <c r="BE6" s="463"/>
      <c r="BF6" s="463">
        <f>+BF7-BF12</f>
        <v>0</v>
      </c>
      <c r="BG6" s="463"/>
      <c r="BH6" s="463"/>
      <c r="BI6" s="464"/>
      <c r="BJ6" s="463"/>
      <c r="BK6" s="463">
        <f>+BK7-BK12</f>
        <v>0</v>
      </c>
      <c r="BL6" s="463"/>
      <c r="BM6" s="463"/>
      <c r="BN6" s="464"/>
      <c r="BO6" s="463"/>
      <c r="BP6" s="463">
        <f>+BP7-BP12</f>
        <v>0</v>
      </c>
      <c r="BQ6" s="463"/>
      <c r="BR6" s="463"/>
      <c r="BS6" s="464"/>
      <c r="BT6" s="463"/>
      <c r="BU6" s="463">
        <f>+BU7-BU12</f>
        <v>69250413</v>
      </c>
      <c r="BV6" s="463"/>
      <c r="BW6" s="463"/>
      <c r="BX6" s="464"/>
      <c r="BY6" s="463"/>
      <c r="BZ6" s="463">
        <f>+BZ7-BZ12</f>
        <v>5689623</v>
      </c>
      <c r="CA6" s="463"/>
      <c r="CB6" s="463"/>
      <c r="CC6" s="464"/>
      <c r="CD6" s="463"/>
      <c r="CE6" s="463">
        <f>+CE7-CE12</f>
        <v>35285091</v>
      </c>
      <c r="CF6" s="463"/>
      <c r="CG6" s="463"/>
      <c r="CH6" s="464"/>
      <c r="CI6" s="463"/>
      <c r="CJ6" s="463">
        <f>+CJ7-CJ12</f>
        <v>-25072160</v>
      </c>
      <c r="CK6" s="463"/>
      <c r="CL6" s="463"/>
      <c r="CM6" s="464"/>
      <c r="CN6" s="463"/>
      <c r="CO6" s="463">
        <f>+CO7-CO12</f>
        <v>-96490160</v>
      </c>
      <c r="CP6" s="463"/>
      <c r="CQ6" s="463"/>
      <c r="CR6" s="464"/>
      <c r="CS6" s="463"/>
      <c r="CT6" s="463">
        <f>+CT7-CT12</f>
        <v>91210904</v>
      </c>
      <c r="CU6" s="463"/>
      <c r="CV6" s="463"/>
      <c r="CW6" s="464"/>
      <c r="CX6" s="463"/>
      <c r="CY6" s="463">
        <f>+CY7-CY12</f>
        <v>-61846346</v>
      </c>
      <c r="CZ6" s="463"/>
      <c r="DA6" s="463"/>
      <c r="DB6" s="464"/>
      <c r="DC6" s="463"/>
      <c r="DD6" s="463">
        <f>+DD7-DD12</f>
        <v>58721842</v>
      </c>
      <c r="DE6" s="463"/>
      <c r="DF6" s="463"/>
      <c r="DG6" s="464"/>
      <c r="DH6" s="463"/>
      <c r="DI6" s="463">
        <f>+DI7-DI12</f>
        <v>-3493035</v>
      </c>
      <c r="DJ6" s="463"/>
      <c r="DK6" s="463"/>
      <c r="DL6" s="464"/>
      <c r="DM6" s="463"/>
      <c r="DN6" s="463">
        <f>+DN7-DN12</f>
        <v>-22318029</v>
      </c>
      <c r="DO6" s="463"/>
      <c r="DP6" s="463"/>
      <c r="DQ6" s="464"/>
      <c r="DR6" s="463"/>
      <c r="DS6" s="463">
        <f>+DS7-DS12</f>
        <v>-61409309</v>
      </c>
      <c r="DT6" s="463"/>
      <c r="DU6" s="463"/>
      <c r="DV6" s="464"/>
      <c r="DW6" s="463"/>
      <c r="DX6" s="463">
        <f>+DX7-DX12</f>
        <v>51092800</v>
      </c>
      <c r="DY6" s="463"/>
      <c r="DZ6" s="463"/>
      <c r="EA6" s="464"/>
      <c r="EB6" s="463"/>
      <c r="EC6" s="463">
        <f>+EC7-EC12</f>
        <v>-55386088</v>
      </c>
      <c r="ED6" s="463"/>
      <c r="EE6" s="463"/>
      <c r="EF6" s="464"/>
      <c r="EG6" s="463"/>
      <c r="EH6" s="463">
        <f>+EH7-EH12</f>
        <v>55394113</v>
      </c>
      <c r="EI6" s="463"/>
      <c r="EJ6" s="463"/>
      <c r="EK6" s="464"/>
      <c r="EL6" s="463"/>
      <c r="EM6" s="487">
        <f>+EM7-EM12</f>
        <v>35285091</v>
      </c>
      <c r="EN6" s="463"/>
      <c r="EO6" s="463"/>
      <c r="EP6" s="488"/>
    </row>
    <row r="7" spans="4:149" x14ac:dyDescent="0.35">
      <c r="D7" s="301" t="s">
        <v>519</v>
      </c>
      <c r="E7" s="475" t="s">
        <v>63</v>
      </c>
      <c r="F7" s="313"/>
      <c r="G7" s="320"/>
      <c r="H7" s="489">
        <f>SUM(H8:H10)</f>
        <v>209006000</v>
      </c>
      <c r="I7" s="490"/>
      <c r="J7" s="465"/>
      <c r="K7" s="466"/>
      <c r="L7" s="491"/>
      <c r="M7" s="489">
        <f>SUM(M8:M10)</f>
        <v>219333779</v>
      </c>
      <c r="N7" s="490"/>
      <c r="O7" s="465"/>
      <c r="P7" s="466"/>
      <c r="Q7" s="491"/>
      <c r="R7" s="489">
        <f>SUM(R8:R10)</f>
        <v>150083366</v>
      </c>
      <c r="S7" s="490"/>
      <c r="T7" s="465"/>
      <c r="U7" s="466"/>
      <c r="V7" s="491"/>
      <c r="W7" s="489">
        <f>SUM(W8:W10)</f>
        <v>0</v>
      </c>
      <c r="X7" s="490"/>
      <c r="Y7" s="465"/>
      <c r="Z7" s="466"/>
      <c r="AA7" s="491"/>
      <c r="AB7" s="489">
        <f>SUM(AB8:AB10)</f>
        <v>0</v>
      </c>
      <c r="AC7" s="490"/>
      <c r="AD7" s="465"/>
      <c r="AE7" s="466"/>
      <c r="AF7" s="491"/>
      <c r="AG7" s="489">
        <f>SUM(AG8:AG10)</f>
        <v>0</v>
      </c>
      <c r="AH7" s="490"/>
      <c r="AI7" s="465"/>
      <c r="AJ7" s="466"/>
      <c r="AK7" s="491"/>
      <c r="AL7" s="489">
        <f>SUM(AL8:AL10)</f>
        <v>0</v>
      </c>
      <c r="AM7" s="490"/>
      <c r="AN7" s="465"/>
      <c r="AO7" s="466"/>
      <c r="AP7" s="491"/>
      <c r="AQ7" s="489">
        <f>SUM(AQ8:AQ10)</f>
        <v>0</v>
      </c>
      <c r="AR7" s="490"/>
      <c r="AS7" s="465"/>
      <c r="AT7" s="466"/>
      <c r="AU7" s="491"/>
      <c r="AV7" s="489">
        <f>SUM(AV8:AV10)</f>
        <v>0</v>
      </c>
      <c r="AW7" s="490"/>
      <c r="AX7" s="465"/>
      <c r="AY7" s="466"/>
      <c r="AZ7" s="491"/>
      <c r="BA7" s="489">
        <f>SUM(BA8:BA10)</f>
        <v>0</v>
      </c>
      <c r="BB7" s="490"/>
      <c r="BC7" s="465"/>
      <c r="BD7" s="466"/>
      <c r="BE7" s="491"/>
      <c r="BF7" s="489">
        <f>SUM(BF8:BF10)</f>
        <v>0</v>
      </c>
      <c r="BG7" s="490"/>
      <c r="BH7" s="465"/>
      <c r="BI7" s="466"/>
      <c r="BJ7" s="491"/>
      <c r="BK7" s="489">
        <f>SUM(BK8:BK10)</f>
        <v>0</v>
      </c>
      <c r="BL7" s="490"/>
      <c r="BM7" s="465"/>
      <c r="BN7" s="466"/>
      <c r="BO7" s="491"/>
      <c r="BP7" s="489">
        <f>SUM(BP8:BP10)</f>
        <v>0</v>
      </c>
      <c r="BQ7" s="490"/>
      <c r="BR7" s="465"/>
      <c r="BS7" s="466"/>
      <c r="BT7" s="491"/>
      <c r="BU7" s="489">
        <f>SUM(BU8:BU10)</f>
        <v>219333779</v>
      </c>
      <c r="BV7" s="490"/>
      <c r="BW7" s="465"/>
      <c r="BX7" s="466"/>
      <c r="BY7" s="491"/>
      <c r="BZ7" s="489">
        <f>SUM(BZ8:BZ10)</f>
        <v>225023402</v>
      </c>
      <c r="CA7" s="490"/>
      <c r="CB7" s="465"/>
      <c r="CC7" s="466"/>
      <c r="CD7" s="491"/>
      <c r="CE7" s="489">
        <f>SUM(CE8:CE10)</f>
        <v>225023402</v>
      </c>
      <c r="CF7" s="490"/>
      <c r="CG7" s="465"/>
      <c r="CH7" s="466"/>
      <c r="CI7" s="491"/>
      <c r="CJ7" s="489">
        <f>SUM(CJ8:CJ10)</f>
        <v>189738311</v>
      </c>
      <c r="CK7" s="490"/>
      <c r="CL7" s="465"/>
      <c r="CM7" s="466"/>
      <c r="CN7" s="491"/>
      <c r="CO7" s="489">
        <f>SUM(CO8:CO10)</f>
        <v>214810471</v>
      </c>
      <c r="CP7" s="490"/>
      <c r="CQ7" s="465"/>
      <c r="CR7" s="466"/>
      <c r="CS7" s="491"/>
      <c r="CT7" s="489">
        <f>SUM(CT8:CT10)</f>
        <v>311300631</v>
      </c>
      <c r="CU7" s="490"/>
      <c r="CV7" s="465"/>
      <c r="CW7" s="466"/>
      <c r="CX7" s="491"/>
      <c r="CY7" s="489">
        <f>SUM(CY8:CY10)</f>
        <v>220089727</v>
      </c>
      <c r="CZ7" s="490"/>
      <c r="DA7" s="465"/>
      <c r="DB7" s="466"/>
      <c r="DC7" s="491"/>
      <c r="DD7" s="489">
        <f>SUM(DD8:DD10)</f>
        <v>281936073</v>
      </c>
      <c r="DE7" s="490"/>
      <c r="DF7" s="465"/>
      <c r="DG7" s="466"/>
      <c r="DH7" s="491"/>
      <c r="DI7" s="489">
        <f>SUM(DI8:DI10)</f>
        <v>223214231</v>
      </c>
      <c r="DJ7" s="490"/>
      <c r="DK7" s="465"/>
      <c r="DL7" s="466"/>
      <c r="DM7" s="491"/>
      <c r="DN7" s="489">
        <f>SUM(DN8:DN10)</f>
        <v>226707266</v>
      </c>
      <c r="DO7" s="490"/>
      <c r="DP7" s="465"/>
      <c r="DQ7" s="466"/>
      <c r="DR7" s="491"/>
      <c r="DS7" s="489">
        <f>SUM(DS8:DS10)</f>
        <v>249025295</v>
      </c>
      <c r="DT7" s="490"/>
      <c r="DU7" s="465"/>
      <c r="DV7" s="466"/>
      <c r="DW7" s="491"/>
      <c r="DX7" s="489">
        <f>SUM(DX8:DX10)</f>
        <v>310434604</v>
      </c>
      <c r="DY7" s="490"/>
      <c r="DZ7" s="465"/>
      <c r="EA7" s="466"/>
      <c r="EB7" s="491"/>
      <c r="EC7" s="489">
        <f>SUM(EC8:EC10)</f>
        <v>259341804</v>
      </c>
      <c r="ED7" s="490"/>
      <c r="EE7" s="465"/>
      <c r="EF7" s="466"/>
      <c r="EG7" s="491"/>
      <c r="EH7" s="489">
        <f>SUM(EH8:EH10)</f>
        <v>274727892</v>
      </c>
      <c r="EI7" s="490"/>
      <c r="EJ7" s="465"/>
      <c r="EK7" s="466"/>
      <c r="EL7" s="491"/>
      <c r="EM7" s="489">
        <f>SUM(EM8:EM10)</f>
        <v>225023402</v>
      </c>
      <c r="EN7" s="490"/>
      <c r="EO7" s="465"/>
      <c r="EP7" s="492"/>
      <c r="ER7" s="290"/>
      <c r="ES7" s="290"/>
    </row>
    <row r="8" spans="4:149" x14ac:dyDescent="0.35">
      <c r="D8" s="301" t="s">
        <v>520</v>
      </c>
      <c r="F8" s="313"/>
      <c r="G8" s="313"/>
      <c r="H8" s="493">
        <v>100206000</v>
      </c>
      <c r="I8" s="494"/>
      <c r="J8" s="465"/>
      <c r="K8" s="466"/>
      <c r="L8" s="466"/>
      <c r="M8" s="493">
        <v>94918281</v>
      </c>
      <c r="N8" s="494"/>
      <c r="O8" s="465"/>
      <c r="P8" s="466"/>
      <c r="Q8" s="466"/>
      <c r="R8" s="493">
        <f>M13</f>
        <v>73279550</v>
      </c>
      <c r="S8" s="494"/>
      <c r="T8" s="465"/>
      <c r="U8" s="466"/>
      <c r="V8" s="466"/>
      <c r="W8" s="493">
        <f>R13</f>
        <v>0</v>
      </c>
      <c r="X8" s="494"/>
      <c r="Y8" s="465"/>
      <c r="Z8" s="466"/>
      <c r="AA8" s="466"/>
      <c r="AB8" s="493">
        <f>W13</f>
        <v>0</v>
      </c>
      <c r="AC8" s="494"/>
      <c r="AD8" s="465"/>
      <c r="AE8" s="466"/>
      <c r="AF8" s="466"/>
      <c r="AG8" s="493">
        <f>AB13</f>
        <v>0</v>
      </c>
      <c r="AH8" s="494"/>
      <c r="AI8" s="465"/>
      <c r="AJ8" s="466"/>
      <c r="AK8" s="466"/>
      <c r="AL8" s="493">
        <f>AG13</f>
        <v>0</v>
      </c>
      <c r="AM8" s="494"/>
      <c r="AN8" s="465"/>
      <c r="AO8" s="466"/>
      <c r="AP8" s="466"/>
      <c r="AQ8" s="493">
        <f>AL13</f>
        <v>0</v>
      </c>
      <c r="AR8" s="494"/>
      <c r="AS8" s="465"/>
      <c r="AT8" s="466"/>
      <c r="AU8" s="466"/>
      <c r="AV8" s="493">
        <f>AQ13</f>
        <v>0</v>
      </c>
      <c r="AW8" s="494"/>
      <c r="AX8" s="465"/>
      <c r="AY8" s="466"/>
      <c r="AZ8" s="466"/>
      <c r="BA8" s="493">
        <f>AV13</f>
        <v>0</v>
      </c>
      <c r="BB8" s="494"/>
      <c r="BC8" s="465"/>
      <c r="BD8" s="466"/>
      <c r="BE8" s="466"/>
      <c r="BF8" s="493">
        <f>BA13</f>
        <v>0</v>
      </c>
      <c r="BG8" s="494"/>
      <c r="BH8" s="465"/>
      <c r="BI8" s="466"/>
      <c r="BJ8" s="466"/>
      <c r="BK8" s="493">
        <f>BF13</f>
        <v>0</v>
      </c>
      <c r="BL8" s="494"/>
      <c r="BM8" s="465"/>
      <c r="BN8" s="466"/>
      <c r="BO8" s="466"/>
      <c r="BP8" s="493">
        <f>BK13</f>
        <v>0</v>
      </c>
      <c r="BQ8" s="494"/>
      <c r="BR8" s="465"/>
      <c r="BS8" s="466"/>
      <c r="BT8" s="466"/>
      <c r="BU8" s="495">
        <f>M8</f>
        <v>94918281</v>
      </c>
      <c r="BV8" s="494"/>
      <c r="BW8" s="465"/>
      <c r="BX8" s="466"/>
      <c r="BY8" s="466"/>
      <c r="BZ8" s="493">
        <v>94352000</v>
      </c>
      <c r="CA8" s="494"/>
      <c r="CB8" s="465"/>
      <c r="CC8" s="466"/>
      <c r="CD8" s="466"/>
      <c r="CE8" s="493">
        <v>94352000</v>
      </c>
      <c r="CF8" s="494"/>
      <c r="CG8" s="465"/>
      <c r="CH8" s="466"/>
      <c r="CI8" s="466"/>
      <c r="CJ8" s="493">
        <f>CE13</f>
        <v>79377438</v>
      </c>
      <c r="CK8" s="494"/>
      <c r="CL8" s="465"/>
      <c r="CM8" s="466"/>
      <c r="CN8" s="466"/>
      <c r="CO8" s="493">
        <f>CJ13</f>
        <v>75193857</v>
      </c>
      <c r="CP8" s="494"/>
      <c r="CQ8" s="465"/>
      <c r="CR8" s="466"/>
      <c r="CS8" s="466"/>
      <c r="CT8" s="493">
        <f>CO13</f>
        <v>72397434</v>
      </c>
      <c r="CU8" s="494"/>
      <c r="CV8" s="465"/>
      <c r="CW8" s="466"/>
      <c r="CX8" s="466"/>
      <c r="CY8" s="493">
        <f>CT13</f>
        <v>87542997</v>
      </c>
      <c r="CZ8" s="494"/>
      <c r="DA8" s="465"/>
      <c r="DB8" s="466"/>
      <c r="DC8" s="466"/>
      <c r="DD8" s="493">
        <f>CY13</f>
        <v>95799877</v>
      </c>
      <c r="DE8" s="494"/>
      <c r="DF8" s="465"/>
      <c r="DG8" s="466"/>
      <c r="DH8" s="466"/>
      <c r="DI8" s="493">
        <f>DD13</f>
        <v>58831204</v>
      </c>
      <c r="DJ8" s="494"/>
      <c r="DK8" s="465"/>
      <c r="DL8" s="466"/>
      <c r="DM8" s="466"/>
      <c r="DN8" s="493">
        <f>DI13</f>
        <v>53994713</v>
      </c>
      <c r="DO8" s="494"/>
      <c r="DP8" s="465"/>
      <c r="DQ8" s="466"/>
      <c r="DR8" s="466"/>
      <c r="DS8" s="493">
        <f>DN13</f>
        <v>50948896</v>
      </c>
      <c r="DT8" s="494"/>
      <c r="DU8" s="465"/>
      <c r="DV8" s="466"/>
      <c r="DW8" s="466"/>
      <c r="DX8" s="493">
        <f>DS13</f>
        <v>106543741</v>
      </c>
      <c r="DY8" s="494"/>
      <c r="DZ8" s="465"/>
      <c r="EA8" s="466"/>
      <c r="EB8" s="466"/>
      <c r="EC8" s="493">
        <f>DX13</f>
        <v>105228745</v>
      </c>
      <c r="ED8" s="494"/>
      <c r="EE8" s="465"/>
      <c r="EF8" s="466"/>
      <c r="EG8" s="466"/>
      <c r="EH8" s="493">
        <f>EC13</f>
        <v>103696559</v>
      </c>
      <c r="EI8" s="494"/>
      <c r="EJ8" s="465"/>
      <c r="EK8" s="466"/>
      <c r="EL8" s="466"/>
      <c r="EM8" s="493">
        <f>CE8</f>
        <v>94352000</v>
      </c>
      <c r="EN8" s="494"/>
      <c r="EO8" s="465"/>
      <c r="EP8" s="492"/>
      <c r="ES8" s="290"/>
    </row>
    <row r="9" spans="4:149" x14ac:dyDescent="0.35">
      <c r="D9" s="301" t="s">
        <v>521</v>
      </c>
      <c r="F9" s="313"/>
      <c r="G9" s="313"/>
      <c r="H9" s="496">
        <v>0</v>
      </c>
      <c r="I9" s="494"/>
      <c r="J9" s="465"/>
      <c r="K9" s="466"/>
      <c r="L9" s="466"/>
      <c r="M9" s="496">
        <v>0</v>
      </c>
      <c r="N9" s="494"/>
      <c r="O9" s="465"/>
      <c r="P9" s="466"/>
      <c r="Q9" s="466"/>
      <c r="R9" s="496">
        <f>M14</f>
        <v>0</v>
      </c>
      <c r="S9" s="494"/>
      <c r="T9" s="465"/>
      <c r="U9" s="466"/>
      <c r="V9" s="466"/>
      <c r="W9" s="496">
        <f>R14</f>
        <v>0</v>
      </c>
      <c r="X9" s="494"/>
      <c r="Y9" s="465"/>
      <c r="Z9" s="466"/>
      <c r="AA9" s="466"/>
      <c r="AB9" s="496">
        <f>W14</f>
        <v>0</v>
      </c>
      <c r="AC9" s="494"/>
      <c r="AD9" s="465"/>
      <c r="AE9" s="466"/>
      <c r="AF9" s="466"/>
      <c r="AG9" s="496">
        <f>AB14</f>
        <v>0</v>
      </c>
      <c r="AH9" s="494"/>
      <c r="AI9" s="465"/>
      <c r="AJ9" s="466"/>
      <c r="AK9" s="466"/>
      <c r="AL9" s="496">
        <f>AG14</f>
        <v>0</v>
      </c>
      <c r="AM9" s="494"/>
      <c r="AN9" s="465"/>
      <c r="AO9" s="466"/>
      <c r="AP9" s="466"/>
      <c r="AQ9" s="496">
        <f>AL14</f>
        <v>0</v>
      </c>
      <c r="AR9" s="494"/>
      <c r="AS9" s="465"/>
      <c r="AT9" s="466"/>
      <c r="AU9" s="466"/>
      <c r="AV9" s="496">
        <f>AQ14</f>
        <v>0</v>
      </c>
      <c r="AW9" s="494"/>
      <c r="AX9" s="465"/>
      <c r="AY9" s="466"/>
      <c r="AZ9" s="466"/>
      <c r="BA9" s="496">
        <f>AV14</f>
        <v>0</v>
      </c>
      <c r="BB9" s="494"/>
      <c r="BC9" s="465"/>
      <c r="BD9" s="466"/>
      <c r="BE9" s="466"/>
      <c r="BF9" s="496">
        <f>BA14</f>
        <v>0</v>
      </c>
      <c r="BG9" s="494"/>
      <c r="BH9" s="465"/>
      <c r="BI9" s="466"/>
      <c r="BJ9" s="466"/>
      <c r="BK9" s="496">
        <f>BF14</f>
        <v>0</v>
      </c>
      <c r="BL9" s="494"/>
      <c r="BM9" s="465"/>
      <c r="BN9" s="466"/>
      <c r="BO9" s="466"/>
      <c r="BP9" s="496">
        <f>BK14</f>
        <v>0</v>
      </c>
      <c r="BQ9" s="494"/>
      <c r="BR9" s="465"/>
      <c r="BS9" s="466"/>
      <c r="BT9" s="466"/>
      <c r="BU9" s="427">
        <f>M9</f>
        <v>0</v>
      </c>
      <c r="BV9" s="494"/>
      <c r="BW9" s="465"/>
      <c r="BX9" s="466"/>
      <c r="BY9" s="466"/>
      <c r="BZ9" s="496">
        <v>0</v>
      </c>
      <c r="CA9" s="494"/>
      <c r="CB9" s="465"/>
      <c r="CC9" s="466"/>
      <c r="CD9" s="466"/>
      <c r="CE9" s="496">
        <v>0</v>
      </c>
      <c r="CF9" s="494"/>
      <c r="CG9" s="465"/>
      <c r="CH9" s="466"/>
      <c r="CI9" s="466"/>
      <c r="CJ9" s="496">
        <f>CE14</f>
        <v>0</v>
      </c>
      <c r="CK9" s="494"/>
      <c r="CL9" s="465"/>
      <c r="CM9" s="466"/>
      <c r="CN9" s="466"/>
      <c r="CO9" s="496">
        <f>CJ14</f>
        <v>0</v>
      </c>
      <c r="CP9" s="494"/>
      <c r="CQ9" s="465"/>
      <c r="CR9" s="466"/>
      <c r="CS9" s="466"/>
      <c r="CT9" s="496">
        <f>CO14</f>
        <v>40000000</v>
      </c>
      <c r="CU9" s="494"/>
      <c r="CV9" s="465"/>
      <c r="CW9" s="466"/>
      <c r="CX9" s="466"/>
      <c r="CY9" s="496">
        <f>CT14</f>
        <v>40000000</v>
      </c>
      <c r="CZ9" s="494"/>
      <c r="DA9" s="465"/>
      <c r="DB9" s="466"/>
      <c r="DC9" s="466"/>
      <c r="DD9" s="496">
        <f>CY14</f>
        <v>40000000</v>
      </c>
      <c r="DE9" s="494"/>
      <c r="DF9" s="465"/>
      <c r="DG9" s="466"/>
      <c r="DH9" s="466"/>
      <c r="DI9" s="496">
        <f>DD14</f>
        <v>40000000</v>
      </c>
      <c r="DJ9" s="494"/>
      <c r="DK9" s="465"/>
      <c r="DL9" s="466"/>
      <c r="DM9" s="466"/>
      <c r="DN9" s="496">
        <f>DI14</f>
        <v>40000000</v>
      </c>
      <c r="DO9" s="494"/>
      <c r="DP9" s="465"/>
      <c r="DQ9" s="466"/>
      <c r="DR9" s="466"/>
      <c r="DS9" s="496">
        <f>DN14</f>
        <v>20000000</v>
      </c>
      <c r="DT9" s="494"/>
      <c r="DU9" s="465"/>
      <c r="DV9" s="466"/>
      <c r="DW9" s="466"/>
      <c r="DX9" s="496">
        <f>DS14</f>
        <v>0</v>
      </c>
      <c r="DY9" s="494"/>
      <c r="DZ9" s="465"/>
      <c r="EA9" s="466"/>
      <c r="EB9" s="466"/>
      <c r="EC9" s="496">
        <f>DX14</f>
        <v>0</v>
      </c>
      <c r="ED9" s="494"/>
      <c r="EE9" s="465"/>
      <c r="EF9" s="466"/>
      <c r="EG9" s="466"/>
      <c r="EH9" s="496">
        <v>0</v>
      </c>
      <c r="EI9" s="494"/>
      <c r="EJ9" s="465"/>
      <c r="EK9" s="466"/>
      <c r="EL9" s="466"/>
      <c r="EM9" s="496">
        <f>CE9</f>
        <v>0</v>
      </c>
      <c r="EN9" s="494"/>
      <c r="EO9" s="465"/>
      <c r="EP9" s="492"/>
      <c r="ES9" s="290"/>
    </row>
    <row r="10" spans="4:149" x14ac:dyDescent="0.35">
      <c r="D10" s="301" t="s">
        <v>522</v>
      </c>
      <c r="F10" s="313"/>
      <c r="G10" s="313"/>
      <c r="H10" s="497">
        <v>108800000</v>
      </c>
      <c r="I10" s="494"/>
      <c r="J10" s="465"/>
      <c r="K10" s="466"/>
      <c r="L10" s="466"/>
      <c r="M10" s="497">
        <v>124415498</v>
      </c>
      <c r="N10" s="494"/>
      <c r="O10" s="465"/>
      <c r="P10" s="466"/>
      <c r="Q10" s="466"/>
      <c r="R10" s="497">
        <f>M15</f>
        <v>76803816</v>
      </c>
      <c r="S10" s="494"/>
      <c r="T10" s="465"/>
      <c r="U10" s="466"/>
      <c r="V10" s="466"/>
      <c r="W10" s="497">
        <f>R15</f>
        <v>0</v>
      </c>
      <c r="X10" s="494"/>
      <c r="Y10" s="465"/>
      <c r="Z10" s="466"/>
      <c r="AA10" s="466"/>
      <c r="AB10" s="497">
        <f>W15</f>
        <v>0</v>
      </c>
      <c r="AC10" s="494"/>
      <c r="AD10" s="465"/>
      <c r="AE10" s="466"/>
      <c r="AF10" s="466"/>
      <c r="AG10" s="497">
        <f>AB15</f>
        <v>0</v>
      </c>
      <c r="AH10" s="494"/>
      <c r="AI10" s="465"/>
      <c r="AJ10" s="466"/>
      <c r="AK10" s="466"/>
      <c r="AL10" s="497">
        <f>AG15</f>
        <v>0</v>
      </c>
      <c r="AM10" s="494"/>
      <c r="AN10" s="465"/>
      <c r="AO10" s="466"/>
      <c r="AP10" s="466"/>
      <c r="AQ10" s="497">
        <f>AL15</f>
        <v>0</v>
      </c>
      <c r="AR10" s="494"/>
      <c r="AS10" s="465"/>
      <c r="AT10" s="466"/>
      <c r="AU10" s="466"/>
      <c r="AV10" s="497">
        <f>AQ15</f>
        <v>0</v>
      </c>
      <c r="AW10" s="494"/>
      <c r="AX10" s="465"/>
      <c r="AY10" s="466"/>
      <c r="AZ10" s="466"/>
      <c r="BA10" s="497">
        <f>AV15</f>
        <v>0</v>
      </c>
      <c r="BB10" s="494"/>
      <c r="BC10" s="465"/>
      <c r="BD10" s="466"/>
      <c r="BE10" s="466"/>
      <c r="BF10" s="497">
        <f>BA15</f>
        <v>0</v>
      </c>
      <c r="BG10" s="494"/>
      <c r="BH10" s="465"/>
      <c r="BI10" s="466"/>
      <c r="BJ10" s="466"/>
      <c r="BK10" s="497">
        <f>BF15</f>
        <v>0</v>
      </c>
      <c r="BL10" s="494"/>
      <c r="BM10" s="465"/>
      <c r="BN10" s="466"/>
      <c r="BO10" s="466"/>
      <c r="BP10" s="497">
        <f>BK15</f>
        <v>0</v>
      </c>
      <c r="BQ10" s="494"/>
      <c r="BR10" s="465"/>
      <c r="BS10" s="466"/>
      <c r="BT10" s="466"/>
      <c r="BU10" s="498">
        <f>M10</f>
        <v>124415498</v>
      </c>
      <c r="BV10" s="494"/>
      <c r="BW10" s="465"/>
      <c r="BX10" s="466"/>
      <c r="BY10" s="466"/>
      <c r="BZ10" s="497">
        <v>130671402</v>
      </c>
      <c r="CA10" s="494"/>
      <c r="CB10" s="465"/>
      <c r="CC10" s="466"/>
      <c r="CD10" s="466"/>
      <c r="CE10" s="497">
        <v>130671402</v>
      </c>
      <c r="CF10" s="494"/>
      <c r="CG10" s="465"/>
      <c r="CH10" s="466"/>
      <c r="CI10" s="466"/>
      <c r="CJ10" s="497">
        <f>CE15</f>
        <v>110360873</v>
      </c>
      <c r="CK10" s="494"/>
      <c r="CL10" s="465"/>
      <c r="CM10" s="466"/>
      <c r="CN10" s="466"/>
      <c r="CO10" s="497">
        <f>CJ15</f>
        <v>139616614</v>
      </c>
      <c r="CP10" s="494"/>
      <c r="CQ10" s="465"/>
      <c r="CR10" s="466"/>
      <c r="CS10" s="466"/>
      <c r="CT10" s="497">
        <f>CO15</f>
        <v>198903197</v>
      </c>
      <c r="CU10" s="494"/>
      <c r="CV10" s="465"/>
      <c r="CW10" s="466"/>
      <c r="CX10" s="466"/>
      <c r="CY10" s="497">
        <f>CT15</f>
        <v>92546730</v>
      </c>
      <c r="CZ10" s="494"/>
      <c r="DA10" s="465"/>
      <c r="DB10" s="466"/>
      <c r="DC10" s="466"/>
      <c r="DD10" s="497">
        <f>CY15</f>
        <v>146136196</v>
      </c>
      <c r="DE10" s="494"/>
      <c r="DF10" s="465"/>
      <c r="DG10" s="466"/>
      <c r="DH10" s="466"/>
      <c r="DI10" s="497">
        <f>DD15</f>
        <v>124383027</v>
      </c>
      <c r="DJ10" s="494"/>
      <c r="DK10" s="465"/>
      <c r="DL10" s="466"/>
      <c r="DM10" s="466"/>
      <c r="DN10" s="497">
        <f>DI15</f>
        <v>132712553</v>
      </c>
      <c r="DO10" s="494"/>
      <c r="DP10" s="465"/>
      <c r="DQ10" s="466"/>
      <c r="DR10" s="466"/>
      <c r="DS10" s="497">
        <f>DN15</f>
        <v>178076399</v>
      </c>
      <c r="DT10" s="494"/>
      <c r="DU10" s="465"/>
      <c r="DV10" s="466"/>
      <c r="DW10" s="466"/>
      <c r="DX10" s="497">
        <f>DS15</f>
        <v>203890863</v>
      </c>
      <c r="DY10" s="494"/>
      <c r="DZ10" s="465"/>
      <c r="EA10" s="466"/>
      <c r="EB10" s="466"/>
      <c r="EC10" s="497">
        <f>DX15</f>
        <v>154113059</v>
      </c>
      <c r="ED10" s="494"/>
      <c r="EE10" s="465"/>
      <c r="EF10" s="466"/>
      <c r="EG10" s="466"/>
      <c r="EH10" s="497">
        <f>EC15</f>
        <v>171031333</v>
      </c>
      <c r="EI10" s="494"/>
      <c r="EJ10" s="465"/>
      <c r="EK10" s="466"/>
      <c r="EL10" s="466"/>
      <c r="EM10" s="497">
        <f>CE10</f>
        <v>130671402</v>
      </c>
      <c r="EN10" s="494"/>
      <c r="EO10" s="465"/>
      <c r="EP10" s="492"/>
      <c r="ES10" s="290"/>
    </row>
    <row r="11" spans="4:149" x14ac:dyDescent="0.35">
      <c r="D11" s="301"/>
      <c r="F11" s="313"/>
      <c r="G11" s="313"/>
      <c r="H11" s="465"/>
      <c r="I11" s="494"/>
      <c r="J11" s="465"/>
      <c r="K11" s="466"/>
      <c r="L11" s="466"/>
      <c r="M11" s="465"/>
      <c r="N11" s="494"/>
      <c r="O11" s="465"/>
      <c r="P11" s="466"/>
      <c r="Q11" s="466"/>
      <c r="R11" s="465"/>
      <c r="S11" s="494"/>
      <c r="T11" s="465"/>
      <c r="U11" s="466"/>
      <c r="V11" s="466"/>
      <c r="W11" s="465"/>
      <c r="X11" s="494"/>
      <c r="Y11" s="465"/>
      <c r="Z11" s="466"/>
      <c r="AA11" s="466"/>
      <c r="AB11" s="465"/>
      <c r="AC11" s="494"/>
      <c r="AD11" s="465"/>
      <c r="AE11" s="466"/>
      <c r="AF11" s="466"/>
      <c r="AG11" s="465"/>
      <c r="AH11" s="494"/>
      <c r="AI11" s="465"/>
      <c r="AJ11" s="466"/>
      <c r="AK11" s="466"/>
      <c r="AL11" s="465"/>
      <c r="AM11" s="494"/>
      <c r="AN11" s="465"/>
      <c r="AO11" s="466"/>
      <c r="AP11" s="466"/>
      <c r="AQ11" s="465"/>
      <c r="AR11" s="494"/>
      <c r="AS11" s="465"/>
      <c r="AT11" s="466"/>
      <c r="AU11" s="466"/>
      <c r="AV11" s="465"/>
      <c r="AW11" s="494"/>
      <c r="AX11" s="465"/>
      <c r="AY11" s="466"/>
      <c r="AZ11" s="466"/>
      <c r="BA11" s="465"/>
      <c r="BB11" s="494"/>
      <c r="BC11" s="465"/>
      <c r="BD11" s="466"/>
      <c r="BE11" s="466"/>
      <c r="BF11" s="465"/>
      <c r="BG11" s="494"/>
      <c r="BH11" s="465"/>
      <c r="BI11" s="466"/>
      <c r="BJ11" s="466"/>
      <c r="BK11" s="465"/>
      <c r="BL11" s="494"/>
      <c r="BM11" s="465"/>
      <c r="BN11" s="466"/>
      <c r="BO11" s="466"/>
      <c r="BP11" s="465"/>
      <c r="BQ11" s="494"/>
      <c r="BR11" s="465"/>
      <c r="BS11" s="466"/>
      <c r="BT11" s="466"/>
      <c r="BU11" s="465"/>
      <c r="BV11" s="494"/>
      <c r="BW11" s="465"/>
      <c r="BX11" s="466"/>
      <c r="BY11" s="466"/>
      <c r="BZ11" s="465"/>
      <c r="CA11" s="494"/>
      <c r="CB11" s="465"/>
      <c r="CC11" s="466"/>
      <c r="CD11" s="466"/>
      <c r="CE11" s="465"/>
      <c r="CF11" s="494"/>
      <c r="CG11" s="465"/>
      <c r="CH11" s="466"/>
      <c r="CI11" s="466"/>
      <c r="CJ11" s="465"/>
      <c r="CK11" s="494"/>
      <c r="CL11" s="465"/>
      <c r="CM11" s="466"/>
      <c r="CN11" s="466"/>
      <c r="CO11" s="465"/>
      <c r="CP11" s="494"/>
      <c r="CQ11" s="465"/>
      <c r="CR11" s="466"/>
      <c r="CS11" s="466"/>
      <c r="CT11" s="465"/>
      <c r="CU11" s="494"/>
      <c r="CV11" s="465"/>
      <c r="CW11" s="466"/>
      <c r="CX11" s="466"/>
      <c r="CY11" s="465"/>
      <c r="CZ11" s="494"/>
      <c r="DA11" s="465"/>
      <c r="DB11" s="466"/>
      <c r="DC11" s="466"/>
      <c r="DD11" s="465"/>
      <c r="DE11" s="494"/>
      <c r="DF11" s="465"/>
      <c r="DG11" s="466"/>
      <c r="DH11" s="466"/>
      <c r="DI11" s="465"/>
      <c r="DJ11" s="494"/>
      <c r="DK11" s="465"/>
      <c r="DL11" s="466"/>
      <c r="DM11" s="466"/>
      <c r="DN11" s="465"/>
      <c r="DO11" s="494"/>
      <c r="DP11" s="465"/>
      <c r="DQ11" s="466"/>
      <c r="DR11" s="466"/>
      <c r="DS11" s="465"/>
      <c r="DT11" s="494"/>
      <c r="DU11" s="465"/>
      <c r="DV11" s="466"/>
      <c r="DW11" s="466"/>
      <c r="DX11" s="465"/>
      <c r="DY11" s="494"/>
      <c r="DZ11" s="465"/>
      <c r="EA11" s="466"/>
      <c r="EB11" s="466"/>
      <c r="EC11" s="465"/>
      <c r="ED11" s="494"/>
      <c r="EE11" s="465"/>
      <c r="EF11" s="466"/>
      <c r="EG11" s="466"/>
      <c r="EH11" s="465"/>
      <c r="EI11" s="494"/>
      <c r="EJ11" s="465"/>
      <c r="EK11" s="466"/>
      <c r="EL11" s="466"/>
      <c r="EM11" s="465"/>
      <c r="EN11" s="494"/>
      <c r="EO11" s="465"/>
      <c r="EP11" s="492"/>
      <c r="ER11" s="290"/>
      <c r="ES11" s="290"/>
    </row>
    <row r="12" spans="4:149" x14ac:dyDescent="0.35">
      <c r="D12" s="301" t="s">
        <v>523</v>
      </c>
      <c r="F12" s="313"/>
      <c r="G12" s="313"/>
      <c r="H12" s="465">
        <f>SUM(H13:H15)</f>
        <v>155306000</v>
      </c>
      <c r="I12" s="494"/>
      <c r="J12" s="465"/>
      <c r="K12" s="466"/>
      <c r="L12" s="466"/>
      <c r="M12" s="465">
        <f>SUM(M13:M15)</f>
        <v>150083366</v>
      </c>
      <c r="N12" s="494"/>
      <c r="O12" s="465"/>
      <c r="P12" s="466"/>
      <c r="Q12" s="466"/>
      <c r="R12" s="465">
        <f>SUM(R13:R15)</f>
        <v>0</v>
      </c>
      <c r="S12" s="494"/>
      <c r="T12" s="465"/>
      <c r="U12" s="466"/>
      <c r="V12" s="466"/>
      <c r="W12" s="465">
        <f>SUM(W13:W15)</f>
        <v>0</v>
      </c>
      <c r="X12" s="494"/>
      <c r="Y12" s="465"/>
      <c r="Z12" s="466"/>
      <c r="AA12" s="466"/>
      <c r="AB12" s="465">
        <f>SUM(AB13:AB15)</f>
        <v>0</v>
      </c>
      <c r="AC12" s="494"/>
      <c r="AD12" s="465"/>
      <c r="AE12" s="466"/>
      <c r="AF12" s="466"/>
      <c r="AG12" s="465">
        <f>SUM(AG13:AG15)</f>
        <v>0</v>
      </c>
      <c r="AH12" s="494"/>
      <c r="AI12" s="465"/>
      <c r="AJ12" s="466"/>
      <c r="AK12" s="466"/>
      <c r="AL12" s="465">
        <f>SUM(AL13:AL15)</f>
        <v>0</v>
      </c>
      <c r="AM12" s="494"/>
      <c r="AN12" s="465"/>
      <c r="AO12" s="466"/>
      <c r="AP12" s="466"/>
      <c r="AQ12" s="465">
        <f>SUM(AQ13:AQ15)</f>
        <v>0</v>
      </c>
      <c r="AR12" s="494"/>
      <c r="AS12" s="465"/>
      <c r="AT12" s="466"/>
      <c r="AU12" s="466"/>
      <c r="AV12" s="465">
        <f>SUM(AV13:AV15)</f>
        <v>0</v>
      </c>
      <c r="AW12" s="494"/>
      <c r="AX12" s="465"/>
      <c r="AY12" s="466"/>
      <c r="AZ12" s="466"/>
      <c r="BA12" s="465">
        <f>SUM(BA13:BA15)</f>
        <v>0</v>
      </c>
      <c r="BB12" s="494"/>
      <c r="BC12" s="465"/>
      <c r="BD12" s="466"/>
      <c r="BE12" s="466"/>
      <c r="BF12" s="465">
        <f>SUM(BF13:BF15)</f>
        <v>0</v>
      </c>
      <c r="BG12" s="494"/>
      <c r="BH12" s="465"/>
      <c r="BI12" s="466"/>
      <c r="BJ12" s="466"/>
      <c r="BK12" s="465">
        <f>SUM(BK13:BK15)</f>
        <v>0</v>
      </c>
      <c r="BL12" s="494"/>
      <c r="BM12" s="465"/>
      <c r="BN12" s="466"/>
      <c r="BO12" s="466"/>
      <c r="BP12" s="465">
        <f>SUM(BP13:BP15)</f>
        <v>0</v>
      </c>
      <c r="BQ12" s="494"/>
      <c r="BR12" s="465"/>
      <c r="BS12" s="466"/>
      <c r="BT12" s="466"/>
      <c r="BU12" s="465">
        <f>SUM(BU13:BU15)</f>
        <v>150083366</v>
      </c>
      <c r="BV12" s="494"/>
      <c r="BW12" s="465"/>
      <c r="BX12" s="466"/>
      <c r="BY12" s="466"/>
      <c r="BZ12" s="465">
        <f>SUM(BZ13:BZ15)</f>
        <v>219333779</v>
      </c>
      <c r="CA12" s="494"/>
      <c r="CB12" s="465"/>
      <c r="CC12" s="466"/>
      <c r="CD12" s="466"/>
      <c r="CE12" s="465">
        <f>SUM(CE13:CE15)</f>
        <v>189738311</v>
      </c>
      <c r="CF12" s="494"/>
      <c r="CG12" s="465"/>
      <c r="CH12" s="466"/>
      <c r="CI12" s="466"/>
      <c r="CJ12" s="465">
        <f>SUM(CJ13:CJ15)</f>
        <v>214810471</v>
      </c>
      <c r="CK12" s="494"/>
      <c r="CL12" s="465"/>
      <c r="CM12" s="466"/>
      <c r="CN12" s="466"/>
      <c r="CO12" s="465">
        <f>SUM(CO13:CO15)</f>
        <v>311300631</v>
      </c>
      <c r="CP12" s="494"/>
      <c r="CQ12" s="465"/>
      <c r="CR12" s="466"/>
      <c r="CS12" s="466"/>
      <c r="CT12" s="465">
        <f>SUM(CT13:CT15)</f>
        <v>220089727</v>
      </c>
      <c r="CU12" s="494"/>
      <c r="CV12" s="465"/>
      <c r="CW12" s="466"/>
      <c r="CX12" s="466"/>
      <c r="CY12" s="465">
        <f>SUM(CY13:CY15)</f>
        <v>281936073</v>
      </c>
      <c r="CZ12" s="494"/>
      <c r="DA12" s="465"/>
      <c r="DB12" s="466"/>
      <c r="DC12" s="466"/>
      <c r="DD12" s="465">
        <f>SUM(DD13:DD15)</f>
        <v>223214231</v>
      </c>
      <c r="DE12" s="494"/>
      <c r="DF12" s="465"/>
      <c r="DG12" s="466"/>
      <c r="DH12" s="466"/>
      <c r="DI12" s="465">
        <f>SUM(DI13:DI15)</f>
        <v>226707266</v>
      </c>
      <c r="DJ12" s="494"/>
      <c r="DK12" s="465"/>
      <c r="DL12" s="466"/>
      <c r="DM12" s="466"/>
      <c r="DN12" s="465">
        <f>SUM(DN13:DN15)</f>
        <v>249025295</v>
      </c>
      <c r="DO12" s="494"/>
      <c r="DP12" s="465"/>
      <c r="DQ12" s="466"/>
      <c r="DR12" s="466"/>
      <c r="DS12" s="465">
        <f>SUM(DS13:DS15)</f>
        <v>310434604</v>
      </c>
      <c r="DT12" s="494"/>
      <c r="DU12" s="465"/>
      <c r="DV12" s="466"/>
      <c r="DW12" s="466"/>
      <c r="DX12" s="465">
        <f>SUM(DX13:DX15)</f>
        <v>259341804</v>
      </c>
      <c r="DY12" s="494"/>
      <c r="DZ12" s="465"/>
      <c r="EA12" s="466"/>
      <c r="EB12" s="466"/>
      <c r="EC12" s="465">
        <f>SUM(EC13:EC15)</f>
        <v>314727892</v>
      </c>
      <c r="ED12" s="494"/>
      <c r="EE12" s="465"/>
      <c r="EF12" s="466"/>
      <c r="EG12" s="466"/>
      <c r="EH12" s="465">
        <f>SUM(EH13:EH15)</f>
        <v>219333779</v>
      </c>
      <c r="EI12" s="494"/>
      <c r="EJ12" s="465"/>
      <c r="EK12" s="466"/>
      <c r="EL12" s="466"/>
      <c r="EM12" s="465">
        <f>SUM(EM13:EM15)</f>
        <v>189738311</v>
      </c>
      <c r="EN12" s="494"/>
      <c r="EO12" s="465"/>
      <c r="EP12" s="492"/>
      <c r="ER12" s="290"/>
      <c r="ES12" s="290"/>
    </row>
    <row r="13" spans="4:149" x14ac:dyDescent="0.35">
      <c r="D13" s="301" t="s">
        <v>520</v>
      </c>
      <c r="F13" s="313"/>
      <c r="G13" s="313"/>
      <c r="H13" s="493">
        <v>67506000</v>
      </c>
      <c r="I13" s="494"/>
      <c r="J13" s="465"/>
      <c r="K13" s="466"/>
      <c r="L13" s="466"/>
      <c r="M13" s="493">
        <v>73279550</v>
      </c>
      <c r="N13" s="494"/>
      <c r="O13" s="465"/>
      <c r="P13" s="466"/>
      <c r="Q13" s="466"/>
      <c r="R13" s="493">
        <v>0</v>
      </c>
      <c r="S13" s="494"/>
      <c r="T13" s="465"/>
      <c r="U13" s="466"/>
      <c r="V13" s="466"/>
      <c r="W13" s="493">
        <v>0</v>
      </c>
      <c r="X13" s="494"/>
      <c r="Y13" s="465"/>
      <c r="Z13" s="466"/>
      <c r="AA13" s="466"/>
      <c r="AB13" s="493">
        <v>0</v>
      </c>
      <c r="AC13" s="494"/>
      <c r="AD13" s="465"/>
      <c r="AE13" s="466"/>
      <c r="AF13" s="466"/>
      <c r="AG13" s="493">
        <v>0</v>
      </c>
      <c r="AH13" s="494"/>
      <c r="AI13" s="465"/>
      <c r="AJ13" s="466"/>
      <c r="AK13" s="466"/>
      <c r="AL13" s="493">
        <v>0</v>
      </c>
      <c r="AM13" s="494"/>
      <c r="AN13" s="465"/>
      <c r="AO13" s="466"/>
      <c r="AP13" s="466"/>
      <c r="AQ13" s="493">
        <v>0</v>
      </c>
      <c r="AR13" s="494"/>
      <c r="AS13" s="465"/>
      <c r="AT13" s="466"/>
      <c r="AU13" s="466"/>
      <c r="AV13" s="493">
        <v>0</v>
      </c>
      <c r="AW13" s="494"/>
      <c r="AX13" s="465"/>
      <c r="AY13" s="466"/>
      <c r="AZ13" s="466"/>
      <c r="BA13" s="493">
        <v>0</v>
      </c>
      <c r="BB13" s="494"/>
      <c r="BC13" s="465"/>
      <c r="BD13" s="466"/>
      <c r="BE13" s="466"/>
      <c r="BF13" s="493">
        <v>0</v>
      </c>
      <c r="BG13" s="494"/>
      <c r="BH13" s="465"/>
      <c r="BI13" s="466"/>
      <c r="BJ13" s="466"/>
      <c r="BK13" s="493">
        <v>0</v>
      </c>
      <c r="BL13" s="494"/>
      <c r="BM13" s="465"/>
      <c r="BN13" s="466"/>
      <c r="BO13" s="466"/>
      <c r="BP13" s="493">
        <v>0</v>
      </c>
      <c r="BQ13" s="494"/>
      <c r="BR13" s="465"/>
      <c r="BS13" s="466"/>
      <c r="BT13" s="466"/>
      <c r="BU13" s="493">
        <f>M13</f>
        <v>73279550</v>
      </c>
      <c r="BV13" s="494"/>
      <c r="BW13" s="465"/>
      <c r="BX13" s="466"/>
      <c r="BY13" s="466"/>
      <c r="BZ13" s="493">
        <v>94918281</v>
      </c>
      <c r="CA13" s="494"/>
      <c r="CB13" s="465"/>
      <c r="CC13" s="466"/>
      <c r="CD13" s="466"/>
      <c r="CE13" s="493">
        <v>79377438</v>
      </c>
      <c r="CF13" s="494"/>
      <c r="CG13" s="465"/>
      <c r="CH13" s="466"/>
      <c r="CI13" s="466"/>
      <c r="CJ13" s="493">
        <v>75193857</v>
      </c>
      <c r="CK13" s="494"/>
      <c r="CL13" s="465"/>
      <c r="CM13" s="466"/>
      <c r="CN13" s="466"/>
      <c r="CO13" s="493">
        <v>72397434</v>
      </c>
      <c r="CP13" s="494"/>
      <c r="CQ13" s="465"/>
      <c r="CR13" s="466"/>
      <c r="CS13" s="466"/>
      <c r="CT13" s="493">
        <v>87542997</v>
      </c>
      <c r="CU13" s="494"/>
      <c r="CV13" s="465"/>
      <c r="CW13" s="466"/>
      <c r="CX13" s="466"/>
      <c r="CY13" s="493">
        <v>95799877</v>
      </c>
      <c r="CZ13" s="494"/>
      <c r="DA13" s="465"/>
      <c r="DB13" s="466"/>
      <c r="DC13" s="466"/>
      <c r="DD13" s="493">
        <v>58831204</v>
      </c>
      <c r="DE13" s="494"/>
      <c r="DF13" s="465"/>
      <c r="DG13" s="466"/>
      <c r="DH13" s="466"/>
      <c r="DI13" s="493">
        <v>53994713</v>
      </c>
      <c r="DJ13" s="494"/>
      <c r="DK13" s="465"/>
      <c r="DL13" s="466"/>
      <c r="DM13" s="466"/>
      <c r="DN13" s="493">
        <v>50948896</v>
      </c>
      <c r="DO13" s="494"/>
      <c r="DP13" s="465"/>
      <c r="DQ13" s="466"/>
      <c r="DR13" s="466"/>
      <c r="DS13" s="493">
        <v>106543741</v>
      </c>
      <c r="DT13" s="494"/>
      <c r="DU13" s="465"/>
      <c r="DV13" s="466"/>
      <c r="DW13" s="466"/>
      <c r="DX13" s="493">
        <v>105228745</v>
      </c>
      <c r="DY13" s="494"/>
      <c r="DZ13" s="465"/>
      <c r="EA13" s="466"/>
      <c r="EB13" s="466"/>
      <c r="EC13" s="493">
        <v>103696559</v>
      </c>
      <c r="ED13" s="494"/>
      <c r="EE13" s="465"/>
      <c r="EF13" s="466"/>
      <c r="EG13" s="466"/>
      <c r="EH13" s="493">
        <v>94918281</v>
      </c>
      <c r="EI13" s="494"/>
      <c r="EJ13" s="465"/>
      <c r="EK13" s="466"/>
      <c r="EL13" s="466"/>
      <c r="EM13" s="493">
        <f>CE13</f>
        <v>79377438</v>
      </c>
      <c r="EN13" s="494"/>
      <c r="EO13" s="465"/>
      <c r="EP13" s="492"/>
      <c r="ER13" s="290"/>
      <c r="ES13" s="290"/>
    </row>
    <row r="14" spans="4:149" x14ac:dyDescent="0.35">
      <c r="D14" s="301" t="s">
        <v>521</v>
      </c>
      <c r="F14" s="313"/>
      <c r="G14" s="313"/>
      <c r="H14" s="496">
        <v>0</v>
      </c>
      <c r="I14" s="494"/>
      <c r="J14" s="465"/>
      <c r="K14" s="466"/>
      <c r="L14" s="466"/>
      <c r="M14" s="496">
        <v>0</v>
      </c>
      <c r="N14" s="494"/>
      <c r="O14" s="465"/>
      <c r="P14" s="466"/>
      <c r="Q14" s="466"/>
      <c r="R14" s="496">
        <v>0</v>
      </c>
      <c r="S14" s="494"/>
      <c r="T14" s="465"/>
      <c r="U14" s="466"/>
      <c r="V14" s="466"/>
      <c r="W14" s="496">
        <v>0</v>
      </c>
      <c r="X14" s="494"/>
      <c r="Y14" s="465"/>
      <c r="Z14" s="466"/>
      <c r="AA14" s="466"/>
      <c r="AB14" s="496">
        <v>0</v>
      </c>
      <c r="AC14" s="494"/>
      <c r="AD14" s="465"/>
      <c r="AE14" s="466"/>
      <c r="AF14" s="466"/>
      <c r="AG14" s="496">
        <v>0</v>
      </c>
      <c r="AH14" s="494"/>
      <c r="AI14" s="465"/>
      <c r="AJ14" s="466"/>
      <c r="AK14" s="466"/>
      <c r="AL14" s="496">
        <v>0</v>
      </c>
      <c r="AM14" s="494"/>
      <c r="AN14" s="465"/>
      <c r="AO14" s="466"/>
      <c r="AP14" s="466"/>
      <c r="AQ14" s="496">
        <v>0</v>
      </c>
      <c r="AR14" s="494"/>
      <c r="AS14" s="465"/>
      <c r="AT14" s="466"/>
      <c r="AU14" s="466"/>
      <c r="AV14" s="496">
        <v>0</v>
      </c>
      <c r="AW14" s="494"/>
      <c r="AX14" s="465"/>
      <c r="AY14" s="466"/>
      <c r="AZ14" s="466"/>
      <c r="BA14" s="496">
        <v>0</v>
      </c>
      <c r="BB14" s="494"/>
      <c r="BC14" s="465"/>
      <c r="BD14" s="466"/>
      <c r="BE14" s="466"/>
      <c r="BF14" s="496">
        <v>0</v>
      </c>
      <c r="BG14" s="494"/>
      <c r="BH14" s="465"/>
      <c r="BI14" s="466"/>
      <c r="BJ14" s="466"/>
      <c r="BK14" s="496">
        <v>0</v>
      </c>
      <c r="BL14" s="494"/>
      <c r="BM14" s="465"/>
      <c r="BN14" s="466"/>
      <c r="BO14" s="466"/>
      <c r="BP14" s="496">
        <v>0</v>
      </c>
      <c r="BQ14" s="494"/>
      <c r="BR14" s="465"/>
      <c r="BS14" s="466"/>
      <c r="BT14" s="466"/>
      <c r="BU14" s="496">
        <f>M14</f>
        <v>0</v>
      </c>
      <c r="BV14" s="494"/>
      <c r="BW14" s="465"/>
      <c r="BX14" s="466"/>
      <c r="BY14" s="466"/>
      <c r="BZ14" s="496">
        <v>0</v>
      </c>
      <c r="CA14" s="494"/>
      <c r="CB14" s="465"/>
      <c r="CC14" s="466"/>
      <c r="CD14" s="466"/>
      <c r="CE14" s="496">
        <v>0</v>
      </c>
      <c r="CF14" s="494"/>
      <c r="CG14" s="465"/>
      <c r="CH14" s="466"/>
      <c r="CI14" s="466"/>
      <c r="CJ14" s="496">
        <v>0</v>
      </c>
      <c r="CK14" s="494"/>
      <c r="CL14" s="465"/>
      <c r="CM14" s="466"/>
      <c r="CN14" s="466"/>
      <c r="CO14" s="496">
        <v>40000000</v>
      </c>
      <c r="CP14" s="494"/>
      <c r="CQ14" s="465"/>
      <c r="CR14" s="466"/>
      <c r="CS14" s="466"/>
      <c r="CT14" s="496">
        <v>40000000</v>
      </c>
      <c r="CU14" s="494"/>
      <c r="CV14" s="465"/>
      <c r="CW14" s="466"/>
      <c r="CX14" s="466"/>
      <c r="CY14" s="496">
        <v>40000000</v>
      </c>
      <c r="CZ14" s="494"/>
      <c r="DA14" s="465"/>
      <c r="DB14" s="466"/>
      <c r="DC14" s="466"/>
      <c r="DD14" s="496">
        <v>40000000</v>
      </c>
      <c r="DE14" s="494"/>
      <c r="DF14" s="465"/>
      <c r="DG14" s="466"/>
      <c r="DH14" s="466"/>
      <c r="DI14" s="496">
        <v>40000000</v>
      </c>
      <c r="DJ14" s="494"/>
      <c r="DK14" s="465"/>
      <c r="DL14" s="466"/>
      <c r="DM14" s="466"/>
      <c r="DN14" s="496">
        <v>20000000</v>
      </c>
      <c r="DO14" s="494"/>
      <c r="DP14" s="465"/>
      <c r="DQ14" s="466"/>
      <c r="DR14" s="466"/>
      <c r="DS14" s="496">
        <v>0</v>
      </c>
      <c r="DT14" s="494"/>
      <c r="DU14" s="465"/>
      <c r="DV14" s="466"/>
      <c r="DW14" s="466"/>
      <c r="DX14" s="496">
        <v>0</v>
      </c>
      <c r="DY14" s="494"/>
      <c r="DZ14" s="465"/>
      <c r="EA14" s="466"/>
      <c r="EB14" s="466"/>
      <c r="EC14" s="496">
        <v>40000000</v>
      </c>
      <c r="ED14" s="494"/>
      <c r="EE14" s="465"/>
      <c r="EF14" s="466"/>
      <c r="EG14" s="466"/>
      <c r="EH14" s="496">
        <v>0</v>
      </c>
      <c r="EI14" s="494"/>
      <c r="EJ14" s="465"/>
      <c r="EK14" s="466"/>
      <c r="EL14" s="466"/>
      <c r="EM14" s="496">
        <f t="shared" ref="EM14:EM15" si="0">CE14</f>
        <v>0</v>
      </c>
      <c r="EN14" s="494"/>
      <c r="EO14" s="465"/>
      <c r="EP14" s="492"/>
      <c r="ER14" s="290"/>
      <c r="ES14" s="290"/>
    </row>
    <row r="15" spans="4:149" x14ac:dyDescent="0.35">
      <c r="D15" s="301" t="s">
        <v>522</v>
      </c>
      <c r="F15" s="313"/>
      <c r="G15" s="313"/>
      <c r="H15" s="497">
        <v>87800000</v>
      </c>
      <c r="I15" s="494"/>
      <c r="J15" s="465"/>
      <c r="K15" s="466"/>
      <c r="L15" s="466"/>
      <c r="M15" s="497">
        <v>76803816</v>
      </c>
      <c r="N15" s="494"/>
      <c r="O15" s="465"/>
      <c r="P15" s="466"/>
      <c r="Q15" s="466"/>
      <c r="R15" s="497">
        <v>0</v>
      </c>
      <c r="S15" s="494"/>
      <c r="T15" s="465"/>
      <c r="U15" s="466"/>
      <c r="V15" s="466"/>
      <c r="W15" s="497">
        <v>0</v>
      </c>
      <c r="X15" s="494"/>
      <c r="Y15" s="465"/>
      <c r="Z15" s="466"/>
      <c r="AA15" s="466"/>
      <c r="AB15" s="497">
        <v>0</v>
      </c>
      <c r="AC15" s="494"/>
      <c r="AD15" s="465"/>
      <c r="AE15" s="466"/>
      <c r="AF15" s="466"/>
      <c r="AG15" s="497">
        <v>0</v>
      </c>
      <c r="AH15" s="494"/>
      <c r="AI15" s="465"/>
      <c r="AJ15" s="466"/>
      <c r="AK15" s="466"/>
      <c r="AL15" s="497">
        <v>0</v>
      </c>
      <c r="AM15" s="494"/>
      <c r="AN15" s="465"/>
      <c r="AO15" s="466"/>
      <c r="AP15" s="466"/>
      <c r="AQ15" s="497">
        <v>0</v>
      </c>
      <c r="AR15" s="494"/>
      <c r="AS15" s="465"/>
      <c r="AT15" s="466"/>
      <c r="AU15" s="466"/>
      <c r="AV15" s="497">
        <v>0</v>
      </c>
      <c r="AW15" s="494"/>
      <c r="AX15" s="465"/>
      <c r="AY15" s="466"/>
      <c r="AZ15" s="466"/>
      <c r="BA15" s="497">
        <v>0</v>
      </c>
      <c r="BB15" s="494"/>
      <c r="BC15" s="465"/>
      <c r="BD15" s="466"/>
      <c r="BE15" s="466"/>
      <c r="BF15" s="497">
        <v>0</v>
      </c>
      <c r="BG15" s="494"/>
      <c r="BH15" s="465"/>
      <c r="BI15" s="466"/>
      <c r="BJ15" s="466"/>
      <c r="BK15" s="497">
        <v>0</v>
      </c>
      <c r="BL15" s="494"/>
      <c r="BM15" s="465"/>
      <c r="BN15" s="466"/>
      <c r="BO15" s="466"/>
      <c r="BP15" s="497">
        <v>0</v>
      </c>
      <c r="BQ15" s="494"/>
      <c r="BR15" s="465"/>
      <c r="BS15" s="466"/>
      <c r="BT15" s="466"/>
      <c r="BU15" s="497">
        <f>M15</f>
        <v>76803816</v>
      </c>
      <c r="BV15" s="494"/>
      <c r="BW15" s="465"/>
      <c r="BX15" s="466"/>
      <c r="BY15" s="466"/>
      <c r="BZ15" s="497">
        <v>124415498</v>
      </c>
      <c r="CA15" s="494"/>
      <c r="CB15" s="465"/>
      <c r="CC15" s="466"/>
      <c r="CD15" s="466"/>
      <c r="CE15" s="497">
        <v>110360873</v>
      </c>
      <c r="CF15" s="494"/>
      <c r="CG15" s="465"/>
      <c r="CH15" s="466"/>
      <c r="CI15" s="466"/>
      <c r="CJ15" s="497">
        <v>139616614</v>
      </c>
      <c r="CK15" s="494"/>
      <c r="CL15" s="465"/>
      <c r="CM15" s="466"/>
      <c r="CN15" s="466"/>
      <c r="CO15" s="497">
        <v>198903197</v>
      </c>
      <c r="CP15" s="494"/>
      <c r="CQ15" s="465"/>
      <c r="CR15" s="466"/>
      <c r="CS15" s="466"/>
      <c r="CT15" s="497">
        <v>92546730</v>
      </c>
      <c r="CU15" s="494"/>
      <c r="CV15" s="465"/>
      <c r="CW15" s="466"/>
      <c r="CX15" s="466"/>
      <c r="CY15" s="497">
        <v>146136196</v>
      </c>
      <c r="CZ15" s="494"/>
      <c r="DA15" s="465"/>
      <c r="DB15" s="466"/>
      <c r="DC15" s="466"/>
      <c r="DD15" s="497">
        <v>124383027</v>
      </c>
      <c r="DE15" s="494"/>
      <c r="DF15" s="465"/>
      <c r="DG15" s="466"/>
      <c r="DH15" s="466"/>
      <c r="DI15" s="497">
        <v>132712553</v>
      </c>
      <c r="DJ15" s="494"/>
      <c r="DK15" s="465"/>
      <c r="DL15" s="466"/>
      <c r="DM15" s="466"/>
      <c r="DN15" s="497">
        <v>178076399</v>
      </c>
      <c r="DO15" s="494"/>
      <c r="DP15" s="465"/>
      <c r="DQ15" s="466"/>
      <c r="DR15" s="466"/>
      <c r="DS15" s="497">
        <v>203890863</v>
      </c>
      <c r="DT15" s="494"/>
      <c r="DU15" s="465"/>
      <c r="DV15" s="466"/>
      <c r="DW15" s="466"/>
      <c r="DX15" s="497">
        <v>154113059</v>
      </c>
      <c r="DY15" s="494"/>
      <c r="DZ15" s="465"/>
      <c r="EA15" s="466"/>
      <c r="EB15" s="466"/>
      <c r="EC15" s="497">
        <v>171031333</v>
      </c>
      <c r="ED15" s="494"/>
      <c r="EE15" s="465"/>
      <c r="EF15" s="466"/>
      <c r="EG15" s="466"/>
      <c r="EH15" s="497">
        <v>124415498</v>
      </c>
      <c r="EI15" s="494"/>
      <c r="EJ15" s="465"/>
      <c r="EK15" s="466"/>
      <c r="EL15" s="466"/>
      <c r="EM15" s="497">
        <f t="shared" si="0"/>
        <v>110360873</v>
      </c>
      <c r="EN15" s="494"/>
      <c r="EO15" s="465"/>
      <c r="EP15" s="492"/>
      <c r="ER15" s="290"/>
      <c r="ES15" s="290"/>
    </row>
    <row r="16" spans="4:149" x14ac:dyDescent="0.35">
      <c r="D16" s="301"/>
      <c r="F16" s="313"/>
      <c r="G16" s="337"/>
      <c r="H16" s="499"/>
      <c r="I16" s="500"/>
      <c r="J16" s="465"/>
      <c r="K16" s="466"/>
      <c r="L16" s="501"/>
      <c r="M16" s="499"/>
      <c r="N16" s="500"/>
      <c r="O16" s="465"/>
      <c r="P16" s="466"/>
      <c r="Q16" s="501"/>
      <c r="R16" s="499"/>
      <c r="S16" s="500"/>
      <c r="T16" s="465"/>
      <c r="U16" s="466"/>
      <c r="V16" s="501"/>
      <c r="W16" s="499"/>
      <c r="X16" s="500"/>
      <c r="Y16" s="465"/>
      <c r="Z16" s="466"/>
      <c r="AA16" s="501"/>
      <c r="AB16" s="499"/>
      <c r="AC16" s="500"/>
      <c r="AD16" s="465"/>
      <c r="AE16" s="466"/>
      <c r="AF16" s="501"/>
      <c r="AG16" s="499"/>
      <c r="AH16" s="500"/>
      <c r="AI16" s="465"/>
      <c r="AJ16" s="466"/>
      <c r="AK16" s="501"/>
      <c r="AL16" s="499"/>
      <c r="AM16" s="500"/>
      <c r="AN16" s="465"/>
      <c r="AO16" s="466"/>
      <c r="AP16" s="501"/>
      <c r="AQ16" s="499"/>
      <c r="AR16" s="500"/>
      <c r="AS16" s="465"/>
      <c r="AT16" s="466"/>
      <c r="AU16" s="501"/>
      <c r="AV16" s="499"/>
      <c r="AW16" s="500"/>
      <c r="AX16" s="465"/>
      <c r="AY16" s="466"/>
      <c r="AZ16" s="501"/>
      <c r="BA16" s="499"/>
      <c r="BB16" s="500"/>
      <c r="BC16" s="465"/>
      <c r="BD16" s="466"/>
      <c r="BE16" s="501"/>
      <c r="BF16" s="499"/>
      <c r="BG16" s="500"/>
      <c r="BH16" s="465"/>
      <c r="BI16" s="466"/>
      <c r="BJ16" s="501"/>
      <c r="BK16" s="499"/>
      <c r="BL16" s="500"/>
      <c r="BM16" s="465"/>
      <c r="BN16" s="466"/>
      <c r="BO16" s="501"/>
      <c r="BP16" s="499"/>
      <c r="BQ16" s="500"/>
      <c r="BR16" s="465"/>
      <c r="BS16" s="466"/>
      <c r="BT16" s="501"/>
      <c r="BU16" s="499"/>
      <c r="BV16" s="500"/>
      <c r="BW16" s="465"/>
      <c r="BX16" s="466"/>
      <c r="BY16" s="501"/>
      <c r="BZ16" s="499"/>
      <c r="CA16" s="500"/>
      <c r="CB16" s="465"/>
      <c r="CC16" s="466"/>
      <c r="CD16" s="501"/>
      <c r="CE16" s="499"/>
      <c r="CF16" s="500"/>
      <c r="CG16" s="465"/>
      <c r="CH16" s="466"/>
      <c r="CI16" s="501"/>
      <c r="CJ16" s="499"/>
      <c r="CK16" s="500"/>
      <c r="CL16" s="465"/>
      <c r="CM16" s="466"/>
      <c r="CN16" s="501"/>
      <c r="CO16" s="499"/>
      <c r="CP16" s="500"/>
      <c r="CQ16" s="465"/>
      <c r="CR16" s="466"/>
      <c r="CS16" s="501"/>
      <c r="CT16" s="499"/>
      <c r="CU16" s="500"/>
      <c r="CV16" s="465"/>
      <c r="CW16" s="466"/>
      <c r="CX16" s="501"/>
      <c r="CY16" s="499"/>
      <c r="CZ16" s="500"/>
      <c r="DA16" s="465"/>
      <c r="DB16" s="466"/>
      <c r="DC16" s="501"/>
      <c r="DD16" s="499"/>
      <c r="DE16" s="500"/>
      <c r="DF16" s="465"/>
      <c r="DG16" s="466"/>
      <c r="DH16" s="501"/>
      <c r="DI16" s="499"/>
      <c r="DJ16" s="500"/>
      <c r="DK16" s="465"/>
      <c r="DL16" s="466"/>
      <c r="DM16" s="501"/>
      <c r="DN16" s="499"/>
      <c r="DO16" s="500"/>
      <c r="DP16" s="465"/>
      <c r="DQ16" s="466"/>
      <c r="DR16" s="501"/>
      <c r="DS16" s="499"/>
      <c r="DT16" s="500"/>
      <c r="DU16" s="465"/>
      <c r="DV16" s="466"/>
      <c r="DW16" s="501"/>
      <c r="DX16" s="499"/>
      <c r="DY16" s="500"/>
      <c r="DZ16" s="465"/>
      <c r="EA16" s="466"/>
      <c r="EB16" s="501"/>
      <c r="EC16" s="499"/>
      <c r="ED16" s="500"/>
      <c r="EE16" s="465"/>
      <c r="EF16" s="466"/>
      <c r="EG16" s="501"/>
      <c r="EH16" s="499"/>
      <c r="EI16" s="500"/>
      <c r="EJ16" s="465"/>
      <c r="EK16" s="466"/>
      <c r="EL16" s="501"/>
      <c r="EM16" s="499"/>
      <c r="EN16" s="500"/>
      <c r="EO16" s="465"/>
      <c r="EP16" s="492"/>
      <c r="ER16" s="290"/>
      <c r="ES16" s="290"/>
    </row>
    <row r="17" spans="4:153" x14ac:dyDescent="0.35">
      <c r="D17" s="301"/>
      <c r="F17" s="313"/>
      <c r="H17" s="342"/>
      <c r="I17" s="342"/>
      <c r="J17" s="342"/>
      <c r="K17" s="341"/>
      <c r="L17" s="342"/>
      <c r="M17" s="342"/>
      <c r="N17" s="342"/>
      <c r="O17" s="342"/>
      <c r="P17" s="341"/>
      <c r="Q17" s="342"/>
      <c r="R17" s="342"/>
      <c r="S17" s="342"/>
      <c r="T17" s="342"/>
      <c r="U17" s="341"/>
      <c r="V17" s="342"/>
      <c r="W17" s="342"/>
      <c r="X17" s="342"/>
      <c r="Y17" s="342"/>
      <c r="Z17" s="341"/>
      <c r="AA17" s="342"/>
      <c r="AB17" s="342"/>
      <c r="AC17" s="342"/>
      <c r="AD17" s="342"/>
      <c r="AE17" s="341"/>
      <c r="AF17" s="342"/>
      <c r="AG17" s="342"/>
      <c r="AH17" s="342"/>
      <c r="AI17" s="342"/>
      <c r="AJ17" s="341"/>
      <c r="AK17" s="342"/>
      <c r="AL17" s="342"/>
      <c r="AM17" s="342"/>
      <c r="AN17" s="342"/>
      <c r="AO17" s="341"/>
      <c r="AP17" s="342"/>
      <c r="AQ17" s="342"/>
      <c r="AR17" s="342"/>
      <c r="AS17" s="342"/>
      <c r="AT17" s="341"/>
      <c r="AU17" s="342"/>
      <c r="AV17" s="342"/>
      <c r="AW17" s="342"/>
      <c r="AX17" s="342"/>
      <c r="AY17" s="341"/>
      <c r="AZ17" s="342"/>
      <c r="BA17" s="342"/>
      <c r="BB17" s="342"/>
      <c r="BC17" s="342"/>
      <c r="BD17" s="341"/>
      <c r="BE17" s="342"/>
      <c r="BF17" s="342"/>
      <c r="BG17" s="342"/>
      <c r="BH17" s="342"/>
      <c r="BI17" s="341"/>
      <c r="BJ17" s="342"/>
      <c r="BK17" s="342"/>
      <c r="BL17" s="342"/>
      <c r="BM17" s="342"/>
      <c r="BN17" s="341"/>
      <c r="BO17" s="342"/>
      <c r="BP17" s="342"/>
      <c r="BQ17" s="342"/>
      <c r="BR17" s="342"/>
      <c r="BS17" s="341"/>
      <c r="BT17" s="342"/>
      <c r="BU17" s="342"/>
      <c r="BV17" s="342"/>
      <c r="BW17" s="342"/>
      <c r="BX17" s="341"/>
      <c r="BY17" s="342"/>
      <c r="BZ17" s="342"/>
      <c r="CA17" s="342"/>
      <c r="CB17" s="342"/>
      <c r="CC17" s="341"/>
      <c r="CD17" s="342"/>
      <c r="CE17" s="342"/>
      <c r="CF17" s="342"/>
      <c r="CG17" s="342"/>
      <c r="CH17" s="341"/>
      <c r="CI17" s="342"/>
      <c r="CJ17" s="342"/>
      <c r="CK17" s="342"/>
      <c r="CL17" s="342"/>
      <c r="CM17" s="341"/>
      <c r="CN17" s="342"/>
      <c r="CO17" s="342"/>
      <c r="CP17" s="342"/>
      <c r="CQ17" s="342"/>
      <c r="CR17" s="341"/>
      <c r="CS17" s="342"/>
      <c r="CT17" s="342"/>
      <c r="CU17" s="342"/>
      <c r="CV17" s="342"/>
      <c r="CW17" s="341"/>
      <c r="CX17" s="342"/>
      <c r="CY17" s="342"/>
      <c r="CZ17" s="342"/>
      <c r="DA17" s="342"/>
      <c r="DB17" s="341"/>
      <c r="DC17" s="342"/>
      <c r="DD17" s="342"/>
      <c r="DE17" s="342"/>
      <c r="DF17" s="342"/>
      <c r="DG17" s="341"/>
      <c r="DH17" s="342"/>
      <c r="DI17" s="342"/>
      <c r="DJ17" s="342"/>
      <c r="DK17" s="342"/>
      <c r="DL17" s="341"/>
      <c r="DM17" s="342"/>
      <c r="DN17" s="342"/>
      <c r="DO17" s="342"/>
      <c r="DP17" s="342"/>
      <c r="DQ17" s="341"/>
      <c r="DR17" s="342"/>
      <c r="DS17" s="342"/>
      <c r="DT17" s="342"/>
      <c r="DU17" s="342"/>
      <c r="DV17" s="341"/>
      <c r="DW17" s="342"/>
      <c r="DX17" s="342"/>
      <c r="DY17" s="342"/>
      <c r="DZ17" s="342"/>
      <c r="EA17" s="341"/>
      <c r="EB17" s="342"/>
      <c r="EC17" s="342"/>
      <c r="ED17" s="342"/>
      <c r="EE17" s="342"/>
      <c r="EF17" s="341"/>
      <c r="EG17" s="342"/>
      <c r="EH17" s="342"/>
      <c r="EI17" s="342"/>
      <c r="EJ17" s="342"/>
      <c r="EK17" s="341"/>
      <c r="EL17" s="342"/>
      <c r="EM17" s="406"/>
      <c r="EN17" s="342"/>
      <c r="EO17" s="342"/>
      <c r="EP17" s="405"/>
      <c r="ER17" s="290"/>
      <c r="ES17" s="290"/>
    </row>
    <row r="18" spans="4:153" s="290" customFormat="1" x14ac:dyDescent="0.35">
      <c r="D18" s="314"/>
      <c r="E18" s="476"/>
      <c r="F18" s="316"/>
      <c r="H18" s="344"/>
      <c r="I18" s="344"/>
      <c r="J18" s="344"/>
      <c r="K18" s="343"/>
      <c r="L18" s="344"/>
      <c r="M18" s="344"/>
      <c r="N18" s="344"/>
      <c r="O18" s="344"/>
      <c r="P18" s="343"/>
      <c r="Q18" s="344"/>
      <c r="R18" s="344"/>
      <c r="S18" s="344"/>
      <c r="T18" s="344"/>
      <c r="U18" s="343"/>
      <c r="V18" s="344"/>
      <c r="W18" s="344"/>
      <c r="X18" s="344"/>
      <c r="Y18" s="344"/>
      <c r="Z18" s="343"/>
      <c r="AA18" s="344"/>
      <c r="AB18" s="344"/>
      <c r="AC18" s="344"/>
      <c r="AD18" s="344"/>
      <c r="AE18" s="343"/>
      <c r="AF18" s="344"/>
      <c r="AG18" s="344"/>
      <c r="AH18" s="344"/>
      <c r="AI18" s="344"/>
      <c r="AJ18" s="343"/>
      <c r="AK18" s="344"/>
      <c r="AL18" s="344"/>
      <c r="AM18" s="344"/>
      <c r="AN18" s="344"/>
      <c r="AO18" s="343"/>
      <c r="AP18" s="344"/>
      <c r="AQ18" s="344"/>
      <c r="AR18" s="344"/>
      <c r="AS18" s="344"/>
      <c r="AT18" s="343"/>
      <c r="AU18" s="344"/>
      <c r="AV18" s="344"/>
      <c r="AW18" s="344"/>
      <c r="AX18" s="344"/>
      <c r="AY18" s="343"/>
      <c r="AZ18" s="344"/>
      <c r="BA18" s="344"/>
      <c r="BB18" s="344"/>
      <c r="BC18" s="344"/>
      <c r="BD18" s="343"/>
      <c r="BE18" s="344"/>
      <c r="BF18" s="344"/>
      <c r="BG18" s="344"/>
      <c r="BH18" s="344"/>
      <c r="BI18" s="343"/>
      <c r="BJ18" s="344"/>
      <c r="BK18" s="344"/>
      <c r="BL18" s="344"/>
      <c r="BM18" s="344"/>
      <c r="BN18" s="343"/>
      <c r="BO18" s="344"/>
      <c r="BP18" s="344"/>
      <c r="BQ18" s="344"/>
      <c r="BR18" s="344"/>
      <c r="BS18" s="343"/>
      <c r="BT18" s="344"/>
      <c r="BU18" s="344"/>
      <c r="BV18" s="344"/>
      <c r="BW18" s="344"/>
      <c r="BX18" s="343"/>
      <c r="BY18" s="344"/>
      <c r="BZ18" s="344"/>
      <c r="CA18" s="344"/>
      <c r="CB18" s="344"/>
      <c r="CC18" s="343"/>
      <c r="CD18" s="344"/>
      <c r="CE18" s="344"/>
      <c r="CF18" s="344"/>
      <c r="CG18" s="344"/>
      <c r="CH18" s="343"/>
      <c r="CI18" s="344"/>
      <c r="CJ18" s="344"/>
      <c r="CK18" s="344"/>
      <c r="CL18" s="344"/>
      <c r="CM18" s="343"/>
      <c r="CN18" s="344"/>
      <c r="CO18" s="344"/>
      <c r="CP18" s="344"/>
      <c r="CQ18" s="344"/>
      <c r="CR18" s="343"/>
      <c r="CS18" s="344"/>
      <c r="CT18" s="344"/>
      <c r="CU18" s="344"/>
      <c r="CV18" s="344"/>
      <c r="CW18" s="343"/>
      <c r="CX18" s="344"/>
      <c r="CY18" s="344"/>
      <c r="CZ18" s="344"/>
      <c r="DA18" s="344"/>
      <c r="DB18" s="343"/>
      <c r="DC18" s="344"/>
      <c r="DD18" s="344"/>
      <c r="DE18" s="344"/>
      <c r="DF18" s="344"/>
      <c r="DG18" s="343"/>
      <c r="DH18" s="344"/>
      <c r="DI18" s="344"/>
      <c r="DJ18" s="344"/>
      <c r="DK18" s="344"/>
      <c r="DL18" s="343"/>
      <c r="DM18" s="344"/>
      <c r="DN18" s="344"/>
      <c r="DO18" s="344"/>
      <c r="DP18" s="344"/>
      <c r="DQ18" s="343"/>
      <c r="DR18" s="344"/>
      <c r="DS18" s="344"/>
      <c r="DT18" s="344"/>
      <c r="DU18" s="344"/>
      <c r="DV18" s="343"/>
      <c r="DW18" s="344"/>
      <c r="DX18" s="344"/>
      <c r="DY18" s="344"/>
      <c r="DZ18" s="344"/>
      <c r="EA18" s="343"/>
      <c r="EB18" s="344"/>
      <c r="EC18" s="344"/>
      <c r="ED18" s="344"/>
      <c r="EE18" s="344"/>
      <c r="EF18" s="343"/>
      <c r="EG18" s="344"/>
      <c r="EH18" s="344"/>
      <c r="EI18" s="344"/>
      <c r="EJ18" s="344"/>
      <c r="EK18" s="343"/>
      <c r="EL18" s="344"/>
      <c r="EM18" s="344"/>
      <c r="EN18" s="344"/>
      <c r="EO18" s="344"/>
      <c r="EP18" s="433"/>
    </row>
    <row r="19" spans="4:153" s="290" customFormat="1" x14ac:dyDescent="0.35">
      <c r="D19" s="454" t="s">
        <v>524</v>
      </c>
      <c r="E19" s="476"/>
      <c r="F19" s="316"/>
      <c r="H19" s="463">
        <v>0</v>
      </c>
      <c r="I19" s="463"/>
      <c r="J19" s="463"/>
      <c r="K19" s="464"/>
      <c r="L19" s="463"/>
      <c r="M19" s="463">
        <v>14283697</v>
      </c>
      <c r="N19" s="463"/>
      <c r="O19" s="463"/>
      <c r="P19" s="464"/>
      <c r="Q19" s="463"/>
      <c r="R19" s="463">
        <v>0</v>
      </c>
      <c r="S19" s="463"/>
      <c r="T19" s="463"/>
      <c r="U19" s="464"/>
      <c r="V19" s="463"/>
      <c r="W19" s="463">
        <v>0</v>
      </c>
      <c r="X19" s="463"/>
      <c r="Y19" s="463"/>
      <c r="Z19" s="464"/>
      <c r="AA19" s="463"/>
      <c r="AB19" s="463">
        <v>0</v>
      </c>
      <c r="AC19" s="463"/>
      <c r="AD19" s="463"/>
      <c r="AE19" s="464"/>
      <c r="AF19" s="463"/>
      <c r="AG19" s="463">
        <v>0</v>
      </c>
      <c r="AH19" s="463"/>
      <c r="AI19" s="463"/>
      <c r="AJ19" s="464"/>
      <c r="AK19" s="463"/>
      <c r="AL19" s="463">
        <v>0</v>
      </c>
      <c r="AM19" s="463"/>
      <c r="AN19" s="463"/>
      <c r="AO19" s="464"/>
      <c r="AP19" s="463"/>
      <c r="AQ19" s="463">
        <v>0</v>
      </c>
      <c r="AR19" s="463"/>
      <c r="AS19" s="463"/>
      <c r="AT19" s="464"/>
      <c r="AU19" s="463"/>
      <c r="AV19" s="463">
        <v>0</v>
      </c>
      <c r="AW19" s="463"/>
      <c r="AX19" s="463"/>
      <c r="AY19" s="464"/>
      <c r="AZ19" s="463"/>
      <c r="BA19" s="463">
        <v>0</v>
      </c>
      <c r="BB19" s="463"/>
      <c r="BC19" s="463"/>
      <c r="BD19" s="464"/>
      <c r="BE19" s="463"/>
      <c r="BF19" s="463">
        <v>0</v>
      </c>
      <c r="BG19" s="463"/>
      <c r="BH19" s="463"/>
      <c r="BI19" s="464"/>
      <c r="BJ19" s="463"/>
      <c r="BK19" s="463">
        <v>0</v>
      </c>
      <c r="BL19" s="463"/>
      <c r="BM19" s="463"/>
      <c r="BN19" s="464"/>
      <c r="BO19" s="463"/>
      <c r="BP19" s="463">
        <v>0</v>
      </c>
      <c r="BQ19" s="463"/>
      <c r="BR19" s="463"/>
      <c r="BS19" s="464"/>
      <c r="BT19" s="463"/>
      <c r="BU19" s="463">
        <f>SUM(M19:BP19)</f>
        <v>14283697</v>
      </c>
      <c r="BV19" s="463"/>
      <c r="BW19" s="463"/>
      <c r="BX19" s="464"/>
      <c r="BY19" s="463"/>
      <c r="BZ19" s="463">
        <v>-1469243.0999199357</v>
      </c>
      <c r="CA19" s="463"/>
      <c r="CB19" s="463"/>
      <c r="CC19" s="464"/>
      <c r="CD19" s="463"/>
      <c r="CE19" s="463">
        <v>14169568</v>
      </c>
      <c r="CF19" s="463"/>
      <c r="CG19" s="463"/>
      <c r="CH19" s="464"/>
      <c r="CI19" s="463"/>
      <c r="CJ19" s="463">
        <v>-10739297.609559983</v>
      </c>
      <c r="CK19" s="463"/>
      <c r="CL19" s="463"/>
      <c r="CM19" s="464"/>
      <c r="CN19" s="463"/>
      <c r="CO19" s="463">
        <v>85543</v>
      </c>
      <c r="CP19" s="463"/>
      <c r="CQ19" s="463"/>
      <c r="CR19" s="464"/>
      <c r="CS19" s="463"/>
      <c r="CT19" s="463">
        <v>6366583.8345499896</v>
      </c>
      <c r="CU19" s="463"/>
      <c r="CV19" s="463"/>
      <c r="CW19" s="464"/>
      <c r="CX19" s="463"/>
      <c r="CY19" s="463">
        <v>41570836</v>
      </c>
      <c r="CZ19" s="463"/>
      <c r="DA19" s="463"/>
      <c r="DB19" s="464"/>
      <c r="DC19" s="463"/>
      <c r="DD19" s="463">
        <v>-55829119.168579966</v>
      </c>
      <c r="DE19" s="463"/>
      <c r="DF19" s="463"/>
      <c r="DG19" s="464"/>
      <c r="DH19" s="463"/>
      <c r="DI19" s="463">
        <v>5290715.8436700199</v>
      </c>
      <c r="DJ19" s="463"/>
      <c r="DK19" s="463"/>
      <c r="DL19" s="464"/>
      <c r="DM19" s="463"/>
      <c r="DN19" s="463">
        <v>9072888</v>
      </c>
      <c r="DO19" s="463"/>
      <c r="DP19" s="463"/>
      <c r="DQ19" s="464"/>
      <c r="DR19" s="463"/>
      <c r="DS19" s="463">
        <v>-9525576</v>
      </c>
      <c r="DT19" s="463"/>
      <c r="DU19" s="463"/>
      <c r="DV19" s="464"/>
      <c r="DW19" s="463"/>
      <c r="DX19" s="463">
        <v>6698339</v>
      </c>
      <c r="DY19" s="463"/>
      <c r="DZ19" s="463"/>
      <c r="EA19" s="464"/>
      <c r="EB19" s="463"/>
      <c r="EC19" s="463">
        <v>-2662762</v>
      </c>
      <c r="ED19" s="463"/>
      <c r="EE19" s="463"/>
      <c r="EF19" s="464"/>
      <c r="EG19" s="463"/>
      <c r="EH19" s="463">
        <v>-5966962</v>
      </c>
      <c r="EI19" s="463"/>
      <c r="EJ19" s="463"/>
      <c r="EK19" s="464"/>
      <c r="EL19" s="463"/>
      <c r="EM19" s="463">
        <f>SUM(CE19)</f>
        <v>14169568</v>
      </c>
      <c r="EN19" s="463"/>
      <c r="EO19" s="463"/>
      <c r="EP19" s="488"/>
    </row>
    <row r="20" spans="4:153" x14ac:dyDescent="0.35">
      <c r="D20" s="301"/>
      <c r="F20" s="313"/>
      <c r="H20" s="342"/>
      <c r="I20" s="342"/>
      <c r="J20" s="342"/>
      <c r="K20" s="341"/>
      <c r="L20" s="342"/>
      <c r="M20" s="342"/>
      <c r="N20" s="342"/>
      <c r="O20" s="342"/>
      <c r="P20" s="341"/>
      <c r="Q20" s="342"/>
      <c r="R20" s="342"/>
      <c r="S20" s="342"/>
      <c r="T20" s="342"/>
      <c r="U20" s="341"/>
      <c r="V20" s="342"/>
      <c r="W20" s="342"/>
      <c r="X20" s="342"/>
      <c r="Y20" s="342"/>
      <c r="Z20" s="341"/>
      <c r="AA20" s="342"/>
      <c r="AB20" s="342"/>
      <c r="AC20" s="342"/>
      <c r="AD20" s="342"/>
      <c r="AE20" s="341"/>
      <c r="AF20" s="342"/>
      <c r="AG20" s="342"/>
      <c r="AH20" s="342"/>
      <c r="AI20" s="342"/>
      <c r="AJ20" s="341"/>
      <c r="AK20" s="342"/>
      <c r="AL20" s="342"/>
      <c r="AM20" s="342"/>
      <c r="AN20" s="342"/>
      <c r="AO20" s="341"/>
      <c r="AP20" s="342"/>
      <c r="AQ20" s="342"/>
      <c r="AR20" s="342"/>
      <c r="AS20" s="342"/>
      <c r="AT20" s="341"/>
      <c r="AU20" s="342"/>
      <c r="AV20" s="342"/>
      <c r="AW20" s="342"/>
      <c r="AX20" s="342"/>
      <c r="AY20" s="341"/>
      <c r="AZ20" s="342"/>
      <c r="BA20" s="342"/>
      <c r="BB20" s="342"/>
      <c r="BC20" s="342"/>
      <c r="BD20" s="341"/>
      <c r="BE20" s="342"/>
      <c r="BF20" s="342"/>
      <c r="BG20" s="342"/>
      <c r="BH20" s="342"/>
      <c r="BI20" s="341"/>
      <c r="BJ20" s="342"/>
      <c r="BK20" s="342"/>
      <c r="BL20" s="342"/>
      <c r="BM20" s="342"/>
      <c r="BN20" s="341"/>
      <c r="BO20" s="342"/>
      <c r="BP20" s="342"/>
      <c r="BQ20" s="342"/>
      <c r="BR20" s="342"/>
      <c r="BS20" s="341"/>
      <c r="BT20" s="342"/>
      <c r="BX20" s="313"/>
      <c r="BZ20" s="342"/>
      <c r="CA20" s="342"/>
      <c r="CB20" s="342"/>
      <c r="CC20" s="341"/>
      <c r="CD20" s="342"/>
      <c r="CE20" s="342"/>
      <c r="CF20" s="342"/>
      <c r="CG20" s="342"/>
      <c r="CH20" s="341"/>
      <c r="CI20" s="342"/>
      <c r="CJ20" s="342"/>
      <c r="CK20" s="342"/>
      <c r="CL20" s="342"/>
      <c r="CM20" s="341"/>
      <c r="CN20" s="342"/>
      <c r="CO20" s="342"/>
      <c r="CP20" s="342"/>
      <c r="CQ20" s="342"/>
      <c r="CR20" s="341"/>
      <c r="CS20" s="342"/>
      <c r="CT20" s="342"/>
      <c r="CU20" s="342"/>
      <c r="CV20" s="342"/>
      <c r="CW20" s="341"/>
      <c r="CX20" s="342"/>
      <c r="CY20" s="342"/>
      <c r="CZ20" s="342"/>
      <c r="DA20" s="342"/>
      <c r="DB20" s="341"/>
      <c r="DC20" s="342"/>
      <c r="DD20" s="342"/>
      <c r="DE20" s="342"/>
      <c r="DF20" s="342"/>
      <c r="DG20" s="341"/>
      <c r="DH20" s="342"/>
      <c r="DI20" s="342"/>
      <c r="DJ20" s="342"/>
      <c r="DK20" s="342"/>
      <c r="DL20" s="341"/>
      <c r="DM20" s="342"/>
      <c r="DN20" s="342"/>
      <c r="DO20" s="342"/>
      <c r="DP20" s="342"/>
      <c r="DQ20" s="341"/>
      <c r="DR20" s="342"/>
      <c r="DS20" s="342"/>
      <c r="DT20" s="342"/>
      <c r="DU20" s="342"/>
      <c r="DV20" s="341"/>
      <c r="DW20" s="342"/>
      <c r="DX20" s="342"/>
      <c r="DY20" s="342"/>
      <c r="DZ20" s="342"/>
      <c r="EA20" s="341"/>
      <c r="EB20" s="342"/>
      <c r="EC20" s="342"/>
      <c r="ED20" s="342"/>
      <c r="EE20" s="342"/>
      <c r="EF20" s="341"/>
      <c r="EG20" s="342"/>
      <c r="EH20" s="342"/>
      <c r="EI20" s="342"/>
      <c r="EJ20" s="342"/>
      <c r="EK20" s="341"/>
      <c r="EL20" s="342"/>
      <c r="EP20" s="301"/>
      <c r="ER20" s="290"/>
      <c r="ES20" s="290"/>
    </row>
    <row r="21" spans="4:153" s="290" customFormat="1" x14ac:dyDescent="0.35">
      <c r="D21" s="314" t="s">
        <v>525</v>
      </c>
      <c r="E21" s="476"/>
      <c r="F21" s="316"/>
      <c r="H21" s="344">
        <v>0</v>
      </c>
      <c r="I21" s="344"/>
      <c r="J21" s="344"/>
      <c r="K21" s="343"/>
      <c r="L21" s="344"/>
      <c r="M21" s="344">
        <v>0</v>
      </c>
      <c r="N21" s="344"/>
      <c r="O21" s="344"/>
      <c r="P21" s="343"/>
      <c r="Q21" s="344"/>
      <c r="R21" s="344">
        <v>0</v>
      </c>
      <c r="S21" s="344"/>
      <c r="T21" s="344"/>
      <c r="U21" s="343"/>
      <c r="V21" s="344"/>
      <c r="W21" s="344">
        <v>0</v>
      </c>
      <c r="X21" s="344"/>
      <c r="Y21" s="344"/>
      <c r="Z21" s="343"/>
      <c r="AA21" s="344"/>
      <c r="AB21" s="344">
        <v>0</v>
      </c>
      <c r="AC21" s="344"/>
      <c r="AD21" s="344"/>
      <c r="AE21" s="343"/>
      <c r="AF21" s="344"/>
      <c r="AG21" s="344">
        <v>0</v>
      </c>
      <c r="AH21" s="344"/>
      <c r="AI21" s="344"/>
      <c r="AJ21" s="343"/>
      <c r="AK21" s="344"/>
      <c r="AL21" s="344">
        <v>0</v>
      </c>
      <c r="AM21" s="344"/>
      <c r="AN21" s="344"/>
      <c r="AO21" s="343"/>
      <c r="AP21" s="344"/>
      <c r="AQ21" s="344">
        <v>0</v>
      </c>
      <c r="AR21" s="344"/>
      <c r="AS21" s="344"/>
      <c r="AT21" s="343"/>
      <c r="AU21" s="344"/>
      <c r="AV21" s="344">
        <v>0</v>
      </c>
      <c r="AW21" s="344"/>
      <c r="AX21" s="344"/>
      <c r="AY21" s="343"/>
      <c r="AZ21" s="344"/>
      <c r="BA21" s="344">
        <v>0</v>
      </c>
      <c r="BB21" s="344"/>
      <c r="BC21" s="344"/>
      <c r="BD21" s="343"/>
      <c r="BE21" s="344"/>
      <c r="BF21" s="344">
        <v>0</v>
      </c>
      <c r="BG21" s="344"/>
      <c r="BH21" s="344"/>
      <c r="BI21" s="343"/>
      <c r="BJ21" s="344"/>
      <c r="BK21" s="344">
        <v>0</v>
      </c>
      <c r="BL21" s="344"/>
      <c r="BM21" s="344"/>
      <c r="BN21" s="343"/>
      <c r="BO21" s="344"/>
      <c r="BP21" s="344">
        <v>0</v>
      </c>
      <c r="BQ21" s="344"/>
      <c r="BR21" s="344"/>
      <c r="BS21" s="343"/>
      <c r="BT21" s="344"/>
      <c r="BU21" s="463">
        <f>SUM(M21:BP21)</f>
        <v>0</v>
      </c>
      <c r="BX21" s="316"/>
      <c r="BZ21" s="344">
        <v>0</v>
      </c>
      <c r="CA21" s="344"/>
      <c r="CB21" s="344"/>
      <c r="CC21" s="343"/>
      <c r="CD21" s="344"/>
      <c r="CE21" s="344">
        <v>0</v>
      </c>
      <c r="CF21" s="344"/>
      <c r="CG21" s="344"/>
      <c r="CH21" s="343"/>
      <c r="CI21" s="344"/>
      <c r="CJ21" s="344">
        <v>0</v>
      </c>
      <c r="CK21" s="344"/>
      <c r="CL21" s="344"/>
      <c r="CM21" s="343"/>
      <c r="CN21" s="344"/>
      <c r="CO21" s="344">
        <v>0</v>
      </c>
      <c r="CP21" s="344"/>
      <c r="CQ21" s="344"/>
      <c r="CR21" s="343"/>
      <c r="CS21" s="344"/>
      <c r="CT21" s="344">
        <v>0</v>
      </c>
      <c r="CU21" s="344"/>
      <c r="CV21" s="344"/>
      <c r="CW21" s="343"/>
      <c r="CX21" s="344"/>
      <c r="CY21" s="344">
        <v>0</v>
      </c>
      <c r="CZ21" s="344"/>
      <c r="DA21" s="344"/>
      <c r="DB21" s="343"/>
      <c r="DC21" s="344"/>
      <c r="DD21" s="344">
        <v>0</v>
      </c>
      <c r="DE21" s="344"/>
      <c r="DF21" s="344"/>
      <c r="DG21" s="343"/>
      <c r="DH21" s="344"/>
      <c r="DI21" s="344">
        <v>0</v>
      </c>
      <c r="DJ21" s="344"/>
      <c r="DK21" s="344"/>
      <c r="DL21" s="343"/>
      <c r="DM21" s="344"/>
      <c r="DN21" s="344">
        <v>0</v>
      </c>
      <c r="DO21" s="344"/>
      <c r="DP21" s="344"/>
      <c r="DQ21" s="343"/>
      <c r="DR21" s="344"/>
      <c r="DS21" s="344">
        <v>0</v>
      </c>
      <c r="DT21" s="344"/>
      <c r="DU21" s="344"/>
      <c r="DV21" s="343"/>
      <c r="DW21" s="344"/>
      <c r="DX21" s="344">
        <v>0</v>
      </c>
      <c r="DY21" s="344"/>
      <c r="DZ21" s="344"/>
      <c r="EA21" s="343"/>
      <c r="EB21" s="344"/>
      <c r="EC21" s="344">
        <v>0</v>
      </c>
      <c r="ED21" s="344"/>
      <c r="EE21" s="344"/>
      <c r="EF21" s="343"/>
      <c r="EG21" s="344"/>
      <c r="EH21" s="344">
        <v>0</v>
      </c>
      <c r="EI21" s="344"/>
      <c r="EJ21" s="344"/>
      <c r="EK21" s="343"/>
      <c r="EL21" s="344"/>
      <c r="EM21" s="463">
        <f>SUM(CE21)</f>
        <v>0</v>
      </c>
      <c r="EP21" s="314"/>
      <c r="EW21" s="502"/>
    </row>
    <row r="22" spans="4:153" x14ac:dyDescent="0.35">
      <c r="D22" s="301"/>
      <c r="F22" s="313"/>
      <c r="H22" s="342"/>
      <c r="I22" s="342"/>
      <c r="J22" s="342"/>
      <c r="K22" s="341"/>
      <c r="L22" s="342"/>
      <c r="M22" s="342"/>
      <c r="N22" s="342"/>
      <c r="O22" s="342"/>
      <c r="P22" s="341"/>
      <c r="Q22" s="342"/>
      <c r="R22" s="342"/>
      <c r="S22" s="342"/>
      <c r="T22" s="342"/>
      <c r="U22" s="341"/>
      <c r="V22" s="342"/>
      <c r="W22" s="342"/>
      <c r="X22" s="342"/>
      <c r="Y22" s="342"/>
      <c r="Z22" s="341"/>
      <c r="AA22" s="342"/>
      <c r="AB22" s="342"/>
      <c r="AC22" s="342"/>
      <c r="AD22" s="342"/>
      <c r="AE22" s="341"/>
      <c r="AF22" s="342"/>
      <c r="AG22" s="342"/>
      <c r="AH22" s="342"/>
      <c r="AI22" s="342"/>
      <c r="AJ22" s="341"/>
      <c r="AK22" s="342"/>
      <c r="AL22" s="342"/>
      <c r="AM22" s="342"/>
      <c r="AN22" s="342"/>
      <c r="AO22" s="341"/>
      <c r="AP22" s="342"/>
      <c r="AQ22" s="342"/>
      <c r="AR22" s="342"/>
      <c r="AS22" s="342"/>
      <c r="AT22" s="341"/>
      <c r="AU22" s="342"/>
      <c r="AV22" s="342"/>
      <c r="AW22" s="342"/>
      <c r="AX22" s="342"/>
      <c r="AY22" s="341"/>
      <c r="AZ22" s="342"/>
      <c r="BA22" s="342"/>
      <c r="BB22" s="342"/>
      <c r="BC22" s="342"/>
      <c r="BD22" s="341"/>
      <c r="BE22" s="342"/>
      <c r="BF22" s="342"/>
      <c r="BG22" s="342"/>
      <c r="BH22" s="342"/>
      <c r="BI22" s="341"/>
      <c r="BJ22" s="342"/>
      <c r="BK22" s="342"/>
      <c r="BL22" s="342"/>
      <c r="BM22" s="342"/>
      <c r="BN22" s="341"/>
      <c r="BO22" s="342"/>
      <c r="BP22" s="342"/>
      <c r="BQ22" s="342"/>
      <c r="BR22" s="342"/>
      <c r="BS22" s="341"/>
      <c r="BT22" s="342"/>
      <c r="BU22" s="342"/>
      <c r="BV22" s="342"/>
      <c r="BW22" s="342"/>
      <c r="BX22" s="341"/>
      <c r="BY22" s="342"/>
      <c r="BZ22" s="342"/>
      <c r="CA22" s="342"/>
      <c r="CB22" s="342"/>
      <c r="CC22" s="341"/>
      <c r="CD22" s="342"/>
      <c r="CE22" s="342"/>
      <c r="CF22" s="342"/>
      <c r="CG22" s="342"/>
      <c r="CH22" s="341"/>
      <c r="CI22" s="342"/>
      <c r="CJ22" s="342"/>
      <c r="CK22" s="342"/>
      <c r="CL22" s="342"/>
      <c r="CM22" s="341"/>
      <c r="CN22" s="342"/>
      <c r="CO22" s="342"/>
      <c r="CP22" s="342"/>
      <c r="CQ22" s="342"/>
      <c r="CR22" s="341"/>
      <c r="CS22" s="342"/>
      <c r="CT22" s="342"/>
      <c r="CU22" s="342"/>
      <c r="CV22" s="342"/>
      <c r="CW22" s="341"/>
      <c r="CX22" s="342"/>
      <c r="CY22" s="342"/>
      <c r="CZ22" s="342"/>
      <c r="DA22" s="342"/>
      <c r="DB22" s="341"/>
      <c r="DC22" s="342"/>
      <c r="DD22" s="342"/>
      <c r="DE22" s="342"/>
      <c r="DF22" s="342"/>
      <c r="DG22" s="341"/>
      <c r="DH22" s="342"/>
      <c r="DI22" s="342"/>
      <c r="DJ22" s="342"/>
      <c r="DK22" s="342"/>
      <c r="DL22" s="341"/>
      <c r="DM22" s="342"/>
      <c r="DN22" s="342"/>
      <c r="DO22" s="342"/>
      <c r="DP22" s="342"/>
      <c r="DQ22" s="341"/>
      <c r="DR22" s="342"/>
      <c r="DS22" s="342"/>
      <c r="DT22" s="342"/>
      <c r="DU22" s="342"/>
      <c r="DV22" s="341"/>
      <c r="DW22" s="342"/>
      <c r="DX22" s="342"/>
      <c r="DY22" s="342"/>
      <c r="DZ22" s="342"/>
      <c r="EA22" s="341"/>
      <c r="EB22" s="342"/>
      <c r="EC22" s="342"/>
      <c r="ED22" s="342"/>
      <c r="EE22" s="342"/>
      <c r="EF22" s="341"/>
      <c r="EG22" s="342"/>
      <c r="EH22" s="342"/>
      <c r="EI22" s="342"/>
      <c r="EJ22" s="342"/>
      <c r="EK22" s="341"/>
      <c r="EL22" s="342"/>
      <c r="EM22" s="342"/>
      <c r="EN22" s="342"/>
      <c r="EO22" s="342"/>
      <c r="EP22" s="405"/>
      <c r="ER22" s="290"/>
      <c r="ES22" s="290"/>
    </row>
    <row r="23" spans="4:153" s="290" customFormat="1" x14ac:dyDescent="0.35">
      <c r="D23" s="314" t="s">
        <v>526</v>
      </c>
      <c r="E23" s="475" t="s">
        <v>65</v>
      </c>
      <c r="F23" s="313"/>
      <c r="G23" s="289"/>
      <c r="H23" s="463">
        <f>SUM(H24:H24)</f>
        <v>3168320.8168003601</v>
      </c>
      <c r="I23" s="463"/>
      <c r="J23" s="463"/>
      <c r="K23" s="464"/>
      <c r="L23" s="463"/>
      <c r="M23" s="463">
        <f>SUM(M24:M24)</f>
        <v>600.80237996578205</v>
      </c>
      <c r="N23" s="463"/>
      <c r="O23" s="463"/>
      <c r="P23" s="464"/>
      <c r="Q23" s="463"/>
      <c r="R23" s="463">
        <f>SUM(R24:R24)</f>
        <v>0</v>
      </c>
      <c r="S23" s="463"/>
      <c r="T23" s="463"/>
      <c r="U23" s="464"/>
      <c r="V23" s="463"/>
      <c r="W23" s="463">
        <f>SUM(W24:W24)</f>
        <v>0</v>
      </c>
      <c r="X23" s="463"/>
      <c r="Y23" s="463"/>
      <c r="Z23" s="464"/>
      <c r="AA23" s="463"/>
      <c r="AB23" s="463">
        <f>SUM(AB24:AB24)</f>
        <v>0</v>
      </c>
      <c r="AC23" s="463"/>
      <c r="AD23" s="463"/>
      <c r="AE23" s="464"/>
      <c r="AF23" s="463"/>
      <c r="AG23" s="463">
        <f>SUM(AG24:AG24)</f>
        <v>0</v>
      </c>
      <c r="AH23" s="463"/>
      <c r="AI23" s="463"/>
      <c r="AJ23" s="464"/>
      <c r="AK23" s="463"/>
      <c r="AL23" s="463">
        <f>SUM(AL24:AL24)</f>
        <v>0</v>
      </c>
      <c r="AM23" s="463"/>
      <c r="AN23" s="463"/>
      <c r="AO23" s="464"/>
      <c r="AP23" s="463"/>
      <c r="AQ23" s="463">
        <f>SUM(AQ24:AQ24)</f>
        <v>0</v>
      </c>
      <c r="AR23" s="463"/>
      <c r="AS23" s="463"/>
      <c r="AT23" s="464"/>
      <c r="AU23" s="463"/>
      <c r="AV23" s="463">
        <f>SUM(AV24:AV24)</f>
        <v>0</v>
      </c>
      <c r="AW23" s="463"/>
      <c r="AX23" s="463"/>
      <c r="AY23" s="464"/>
      <c r="AZ23" s="463"/>
      <c r="BA23" s="463">
        <f>SUM(BA24:BA24)</f>
        <v>0</v>
      </c>
      <c r="BB23" s="463"/>
      <c r="BC23" s="463"/>
      <c r="BD23" s="464"/>
      <c r="BE23" s="463"/>
      <c r="BF23" s="463">
        <f>SUM(BF24:BF24)</f>
        <v>0</v>
      </c>
      <c r="BG23" s="463"/>
      <c r="BH23" s="463"/>
      <c r="BI23" s="464"/>
      <c r="BJ23" s="463"/>
      <c r="BK23" s="463">
        <f>SUM(BK24:BK24)</f>
        <v>0</v>
      </c>
      <c r="BL23" s="463"/>
      <c r="BM23" s="463"/>
      <c r="BN23" s="464"/>
      <c r="BO23" s="463"/>
      <c r="BP23" s="463">
        <f>SUM(BP24:BP24)</f>
        <v>0</v>
      </c>
      <c r="BQ23" s="463"/>
      <c r="BR23" s="463"/>
      <c r="BS23" s="464"/>
      <c r="BT23" s="463"/>
      <c r="BU23" s="463">
        <f>SUM(BU24:BU24)</f>
        <v>600.80237996578205</v>
      </c>
      <c r="BV23" s="463"/>
      <c r="BW23" s="463"/>
      <c r="BX23" s="464"/>
      <c r="BY23" s="463"/>
      <c r="BZ23" s="463">
        <f>SUM(BZ24:BZ24)</f>
        <v>13779436.824527886</v>
      </c>
      <c r="CA23" s="463"/>
      <c r="CB23" s="463"/>
      <c r="CC23" s="464"/>
      <c r="CD23" s="463"/>
      <c r="CE23" s="463">
        <f>SUM(CE24:CE24)</f>
        <v>74741.4785200357</v>
      </c>
      <c r="CF23" s="463"/>
      <c r="CG23" s="463"/>
      <c r="CH23" s="464"/>
      <c r="CI23" s="463"/>
      <c r="CJ23" s="463">
        <f>SUM(CJ24:CJ24)</f>
        <v>0</v>
      </c>
      <c r="CK23" s="463"/>
      <c r="CL23" s="463"/>
      <c r="CM23" s="464"/>
      <c r="CN23" s="463"/>
      <c r="CO23" s="463">
        <f>SUM(CO24:CO24)</f>
        <v>294793.93382802699</v>
      </c>
      <c r="CP23" s="463"/>
      <c r="CQ23" s="463"/>
      <c r="CR23" s="464"/>
      <c r="CS23" s="463"/>
      <c r="CT23" s="463">
        <f>SUM(CT24:CT24)</f>
        <v>0</v>
      </c>
      <c r="CU23" s="463"/>
      <c r="CV23" s="463"/>
      <c r="CW23" s="464"/>
      <c r="CX23" s="463"/>
      <c r="CY23" s="463">
        <f>SUM(CY24:CY24)</f>
        <v>1327474.27550995</v>
      </c>
      <c r="CZ23" s="463"/>
      <c r="DA23" s="463"/>
      <c r="DB23" s="464"/>
      <c r="DC23" s="463"/>
      <c r="DD23" s="463">
        <f>SUM(DD24:DD24)</f>
        <v>2315880</v>
      </c>
      <c r="DE23" s="463"/>
      <c r="DF23" s="463"/>
      <c r="DG23" s="464"/>
      <c r="DH23" s="463"/>
      <c r="DI23" s="463">
        <f>SUM(DI24:DI24)</f>
        <v>2265527</v>
      </c>
      <c r="DJ23" s="463"/>
      <c r="DK23" s="463"/>
      <c r="DL23" s="464"/>
      <c r="DM23" s="463"/>
      <c r="DN23" s="463">
        <f>SUM(DN24:DN24)</f>
        <v>1326710.3430199623</v>
      </c>
      <c r="DO23" s="463"/>
      <c r="DP23" s="463"/>
      <c r="DQ23" s="464"/>
      <c r="DR23" s="463"/>
      <c r="DS23" s="463">
        <f>SUM(DS24:DS24)</f>
        <v>4068193.817629993</v>
      </c>
      <c r="DT23" s="463"/>
      <c r="DU23" s="463"/>
      <c r="DV23" s="464"/>
      <c r="DW23" s="463"/>
      <c r="DX23" s="463">
        <f>SUM(DX24:DX24)</f>
        <v>257030.65254998201</v>
      </c>
      <c r="DY23" s="463"/>
      <c r="DZ23" s="463"/>
      <c r="EA23" s="464"/>
      <c r="EB23" s="463"/>
      <c r="EC23" s="463">
        <f>SUM(EC24:EC24)</f>
        <v>1277457.3743499501</v>
      </c>
      <c r="ED23" s="463"/>
      <c r="EE23" s="463"/>
      <c r="EF23" s="464"/>
      <c r="EG23" s="463"/>
      <c r="EH23" s="463">
        <f>SUM(EH24:EH24)</f>
        <v>571627.94911998603</v>
      </c>
      <c r="EI23" s="463"/>
      <c r="EJ23" s="463"/>
      <c r="EK23" s="464"/>
      <c r="EL23" s="463"/>
      <c r="EM23" s="487">
        <f>SUM(EM24:EM24)</f>
        <v>74741.4785200357</v>
      </c>
      <c r="EN23" s="463"/>
      <c r="EO23" s="463"/>
      <c r="EP23" s="488"/>
    </row>
    <row r="24" spans="4:153" s="290" customFormat="1" x14ac:dyDescent="0.35">
      <c r="D24" s="503" t="s">
        <v>527</v>
      </c>
      <c r="E24" s="476"/>
      <c r="F24" s="504"/>
      <c r="G24" s="505"/>
      <c r="H24" s="506">
        <v>3168320.8168003601</v>
      </c>
      <c r="I24" s="506"/>
      <c r="J24" s="496"/>
      <c r="K24" s="496"/>
      <c r="L24" s="506"/>
      <c r="M24" s="506">
        <v>600.80237996578205</v>
      </c>
      <c r="N24" s="506"/>
      <c r="O24" s="496"/>
      <c r="P24" s="496"/>
      <c r="Q24" s="506"/>
      <c r="R24" s="506">
        <v>0</v>
      </c>
      <c r="S24" s="506"/>
      <c r="T24" s="496"/>
      <c r="U24" s="496"/>
      <c r="V24" s="506"/>
      <c r="W24" s="506">
        <v>0</v>
      </c>
      <c r="X24" s="506"/>
      <c r="Y24" s="496"/>
      <c r="Z24" s="496"/>
      <c r="AA24" s="506"/>
      <c r="AB24" s="506">
        <v>0</v>
      </c>
      <c r="AC24" s="506"/>
      <c r="AD24" s="496"/>
      <c r="AE24" s="496"/>
      <c r="AF24" s="506"/>
      <c r="AG24" s="506">
        <v>0</v>
      </c>
      <c r="AH24" s="506"/>
      <c r="AI24" s="496"/>
      <c r="AJ24" s="496"/>
      <c r="AK24" s="506"/>
      <c r="AL24" s="506">
        <v>0</v>
      </c>
      <c r="AM24" s="506"/>
      <c r="AN24" s="496"/>
      <c r="AO24" s="496"/>
      <c r="AP24" s="506"/>
      <c r="AQ24" s="506">
        <v>0</v>
      </c>
      <c r="AR24" s="506"/>
      <c r="AS24" s="496"/>
      <c r="AT24" s="496"/>
      <c r="AU24" s="506"/>
      <c r="AV24" s="506">
        <v>0</v>
      </c>
      <c r="AW24" s="506"/>
      <c r="AX24" s="496"/>
      <c r="AY24" s="496"/>
      <c r="AZ24" s="506"/>
      <c r="BA24" s="506">
        <v>0</v>
      </c>
      <c r="BB24" s="425"/>
      <c r="BC24" s="496"/>
      <c r="BD24" s="496"/>
      <c r="BE24" s="425"/>
      <c r="BF24" s="506">
        <v>0</v>
      </c>
      <c r="BG24" s="506"/>
      <c r="BH24" s="496"/>
      <c r="BI24" s="496"/>
      <c r="BJ24" s="506"/>
      <c r="BK24" s="506">
        <v>0</v>
      </c>
      <c r="BL24" s="506"/>
      <c r="BM24" s="496"/>
      <c r="BN24" s="496"/>
      <c r="BO24" s="506"/>
      <c r="BP24" s="506">
        <v>0</v>
      </c>
      <c r="BQ24" s="506"/>
      <c r="BR24" s="496"/>
      <c r="BS24" s="496"/>
      <c r="BT24" s="506"/>
      <c r="BU24" s="506">
        <f>SUM(M24:BP24)</f>
        <v>600.80237996578205</v>
      </c>
      <c r="BV24" s="506"/>
      <c r="BW24" s="496"/>
      <c r="BX24" s="496"/>
      <c r="BY24" s="506"/>
      <c r="BZ24" s="506">
        <v>13779436.824527886</v>
      </c>
      <c r="CA24" s="506"/>
      <c r="CB24" s="496"/>
      <c r="CC24" s="496"/>
      <c r="CD24" s="506"/>
      <c r="CE24" s="506">
        <v>74741.4785200357</v>
      </c>
      <c r="CF24" s="506"/>
      <c r="CG24" s="496"/>
      <c r="CH24" s="496"/>
      <c r="CI24" s="506"/>
      <c r="CJ24" s="506">
        <v>0</v>
      </c>
      <c r="CK24" s="506"/>
      <c r="CL24" s="496"/>
      <c r="CM24" s="496"/>
      <c r="CN24" s="506"/>
      <c r="CO24" s="506">
        <v>294793.93382802699</v>
      </c>
      <c r="CP24" s="506"/>
      <c r="CQ24" s="496"/>
      <c r="CR24" s="496"/>
      <c r="CS24" s="506"/>
      <c r="CT24" s="506">
        <v>0</v>
      </c>
      <c r="CU24" s="506"/>
      <c r="CV24" s="496"/>
      <c r="CW24" s="496"/>
      <c r="CX24" s="506"/>
      <c r="CY24" s="506">
        <v>1327474.27550995</v>
      </c>
      <c r="CZ24" s="506"/>
      <c r="DA24" s="496"/>
      <c r="DB24" s="496"/>
      <c r="DC24" s="506"/>
      <c r="DD24" s="506">
        <v>2315880</v>
      </c>
      <c r="DE24" s="506"/>
      <c r="DF24" s="496"/>
      <c r="DG24" s="496"/>
      <c r="DH24" s="506"/>
      <c r="DI24" s="506">
        <v>2265527</v>
      </c>
      <c r="DJ24" s="506"/>
      <c r="DK24" s="496"/>
      <c r="DL24" s="496"/>
      <c r="DM24" s="506"/>
      <c r="DN24" s="506">
        <v>1326710.3430199623</v>
      </c>
      <c r="DO24" s="506"/>
      <c r="DP24" s="496"/>
      <c r="DQ24" s="496"/>
      <c r="DR24" s="506"/>
      <c r="DS24" s="506">
        <v>4068193.817629993</v>
      </c>
      <c r="DT24" s="425"/>
      <c r="DU24" s="496"/>
      <c r="DV24" s="496"/>
      <c r="DW24" s="425"/>
      <c r="DX24" s="506">
        <v>257030.65254998201</v>
      </c>
      <c r="DY24" s="506"/>
      <c r="DZ24" s="496"/>
      <c r="EA24" s="496"/>
      <c r="EB24" s="506"/>
      <c r="EC24" s="506">
        <v>1277457.3743499501</v>
      </c>
      <c r="ED24" s="506"/>
      <c r="EE24" s="496"/>
      <c r="EF24" s="496"/>
      <c r="EG24" s="506"/>
      <c r="EH24" s="506">
        <v>571627.94911998603</v>
      </c>
      <c r="EI24" s="506"/>
      <c r="EJ24" s="496"/>
      <c r="EK24" s="496"/>
      <c r="EL24" s="507"/>
      <c r="EM24" s="506">
        <f>SUM(CE24)</f>
        <v>74741.4785200357</v>
      </c>
      <c r="EN24" s="508"/>
      <c r="EO24" s="509"/>
      <c r="EP24" s="488"/>
    </row>
    <row r="25" spans="4:153" x14ac:dyDescent="0.35">
      <c r="D25" s="301"/>
      <c r="F25" s="313"/>
      <c r="K25" s="313"/>
      <c r="P25" s="313"/>
      <c r="U25" s="313"/>
      <c r="Z25" s="313"/>
      <c r="AE25" s="313"/>
      <c r="AJ25" s="313"/>
      <c r="AO25" s="313"/>
      <c r="AT25" s="313"/>
      <c r="AY25" s="313"/>
      <c r="BD25" s="313"/>
      <c r="BI25" s="313"/>
      <c r="BN25" s="313"/>
      <c r="BS25" s="313"/>
      <c r="BW25" s="465"/>
      <c r="BX25" s="466"/>
      <c r="BY25" s="465"/>
      <c r="CC25" s="313"/>
      <c r="CH25" s="313"/>
      <c r="CM25" s="313"/>
      <c r="CR25" s="313"/>
      <c r="CW25" s="313"/>
      <c r="DB25" s="313"/>
      <c r="DG25" s="313"/>
      <c r="DL25" s="313"/>
      <c r="DQ25" s="313"/>
      <c r="DV25" s="313"/>
      <c r="EA25" s="313"/>
      <c r="EF25" s="313"/>
      <c r="EK25" s="313"/>
      <c r="EM25" s="321"/>
      <c r="EN25" s="465"/>
      <c r="EO25" s="465"/>
      <c r="EP25" s="492"/>
      <c r="ER25" s="290"/>
      <c r="ES25" s="290"/>
    </row>
    <row r="26" spans="4:153" s="290" customFormat="1" x14ac:dyDescent="0.35">
      <c r="D26" s="314" t="s">
        <v>528</v>
      </c>
      <c r="E26" s="475" t="s">
        <v>95</v>
      </c>
      <c r="F26" s="313"/>
      <c r="G26" s="463"/>
      <c r="H26" s="344">
        <f>SUM(H27:H27)</f>
        <v>0</v>
      </c>
      <c r="I26" s="463"/>
      <c r="J26" s="463"/>
      <c r="K26" s="464"/>
      <c r="L26" s="463"/>
      <c r="M26" s="463">
        <f>SUM(M27:M27)</f>
        <v>0</v>
      </c>
      <c r="N26" s="463"/>
      <c r="O26" s="463"/>
      <c r="P26" s="464"/>
      <c r="Q26" s="463"/>
      <c r="R26" s="463">
        <f>SUM(R27:R27)</f>
        <v>0</v>
      </c>
      <c r="S26" s="463"/>
      <c r="T26" s="463"/>
      <c r="U26" s="464"/>
      <c r="V26" s="463"/>
      <c r="W26" s="463">
        <f>SUM(W27:W27)</f>
        <v>0</v>
      </c>
      <c r="X26" s="463"/>
      <c r="Y26" s="463"/>
      <c r="Z26" s="464"/>
      <c r="AA26" s="463"/>
      <c r="AB26" s="463">
        <f>SUM(AB27:AB27)</f>
        <v>0</v>
      </c>
      <c r="AC26" s="463"/>
      <c r="AD26" s="463"/>
      <c r="AE26" s="464"/>
      <c r="AF26" s="463"/>
      <c r="AG26" s="463">
        <f>SUM(AG27:AG27)</f>
        <v>0</v>
      </c>
      <c r="AH26" s="463"/>
      <c r="AI26" s="463"/>
      <c r="AJ26" s="464"/>
      <c r="AK26" s="463"/>
      <c r="AL26" s="463">
        <f>SUM(AL27:AL27)</f>
        <v>0</v>
      </c>
      <c r="AM26" s="463"/>
      <c r="AN26" s="463"/>
      <c r="AO26" s="464"/>
      <c r="AP26" s="463"/>
      <c r="AQ26" s="463">
        <f>SUM(AQ27:AQ27)</f>
        <v>0</v>
      </c>
      <c r="AR26" s="463"/>
      <c r="AS26" s="463"/>
      <c r="AT26" s="464"/>
      <c r="AU26" s="463"/>
      <c r="AV26" s="463">
        <f>SUM(AV27:AV27)</f>
        <v>0</v>
      </c>
      <c r="AW26" s="463"/>
      <c r="AX26" s="463"/>
      <c r="AY26" s="464"/>
      <c r="AZ26" s="463"/>
      <c r="BA26" s="463">
        <f>SUM(BA27:BA27)</f>
        <v>0</v>
      </c>
      <c r="BB26" s="463"/>
      <c r="BC26" s="463"/>
      <c r="BD26" s="464"/>
      <c r="BE26" s="463"/>
      <c r="BF26" s="463">
        <f>SUM(BF27:BF27)</f>
        <v>0</v>
      </c>
      <c r="BG26" s="463"/>
      <c r="BH26" s="463"/>
      <c r="BI26" s="464"/>
      <c r="BJ26" s="463"/>
      <c r="BK26" s="463">
        <f>SUM(BK27:BK27)</f>
        <v>0</v>
      </c>
      <c r="BL26" s="463"/>
      <c r="BM26" s="463"/>
      <c r="BN26" s="464"/>
      <c r="BO26" s="463"/>
      <c r="BP26" s="463">
        <f>SUM(BP27:BP27)</f>
        <v>0</v>
      </c>
      <c r="BQ26" s="344"/>
      <c r="BR26" s="344"/>
      <c r="BS26" s="343"/>
      <c r="BT26" s="463"/>
      <c r="BU26" s="344">
        <f>SUM(BU27:BU27)</f>
        <v>0</v>
      </c>
      <c r="BV26" s="463"/>
      <c r="BW26" s="344"/>
      <c r="BX26" s="343"/>
      <c r="BY26" s="463"/>
      <c r="BZ26" s="344">
        <f>SUM(BZ27:BZ27)</f>
        <v>-19300</v>
      </c>
      <c r="CA26" s="463"/>
      <c r="CB26" s="463"/>
      <c r="CC26" s="464"/>
      <c r="CD26" s="463"/>
      <c r="CE26" s="463">
        <f>SUM(CE27:CE27)</f>
        <v>0</v>
      </c>
      <c r="CF26" s="463"/>
      <c r="CG26" s="463"/>
      <c r="CH26" s="464"/>
      <c r="CI26" s="463"/>
      <c r="CJ26" s="463">
        <f>SUM(CJ27:CJ27)</f>
        <v>0</v>
      </c>
      <c r="CK26" s="463"/>
      <c r="CL26" s="463"/>
      <c r="CM26" s="464"/>
      <c r="CN26" s="463"/>
      <c r="CO26" s="463">
        <f>SUM(CO27:CO27)</f>
        <v>0</v>
      </c>
      <c r="CP26" s="463"/>
      <c r="CQ26" s="463"/>
      <c r="CR26" s="464"/>
      <c r="CS26" s="463"/>
      <c r="CT26" s="463">
        <f>SUM(CT27:CT27)</f>
        <v>0</v>
      </c>
      <c r="CU26" s="463"/>
      <c r="CV26" s="463"/>
      <c r="CW26" s="464"/>
      <c r="CX26" s="463"/>
      <c r="CY26" s="463">
        <f>SUM(CY27:CY27)</f>
        <v>0</v>
      </c>
      <c r="CZ26" s="463"/>
      <c r="DA26" s="463"/>
      <c r="DB26" s="464"/>
      <c r="DC26" s="463"/>
      <c r="DD26" s="463">
        <f>SUM(DD27:DD27)</f>
        <v>0</v>
      </c>
      <c r="DE26" s="463"/>
      <c r="DF26" s="463"/>
      <c r="DG26" s="464"/>
      <c r="DH26" s="463"/>
      <c r="DI26" s="463">
        <f>SUM(DI27:DI27)</f>
        <v>-19217</v>
      </c>
      <c r="DJ26" s="463"/>
      <c r="DK26" s="463"/>
      <c r="DL26" s="464"/>
      <c r="DM26" s="463"/>
      <c r="DN26" s="463">
        <f>SUM(DN27:DN27)</f>
        <v>0</v>
      </c>
      <c r="DO26" s="463"/>
      <c r="DP26" s="463"/>
      <c r="DQ26" s="464"/>
      <c r="DR26" s="463"/>
      <c r="DS26" s="463">
        <f>SUM(DS27:DS27)</f>
        <v>0</v>
      </c>
      <c r="DT26" s="463"/>
      <c r="DU26" s="463"/>
      <c r="DV26" s="464"/>
      <c r="DW26" s="463"/>
      <c r="DX26" s="463">
        <f>SUM(DX27:DX27)</f>
        <v>0</v>
      </c>
      <c r="DY26" s="463"/>
      <c r="DZ26" s="463"/>
      <c r="EA26" s="464"/>
      <c r="EB26" s="463"/>
      <c r="EC26" s="463">
        <f>SUM(EC27:EC27)</f>
        <v>0</v>
      </c>
      <c r="ED26" s="463"/>
      <c r="EE26" s="463"/>
      <c r="EF26" s="464"/>
      <c r="EG26" s="463"/>
      <c r="EH26" s="463">
        <f>SUM(EH27:EH27)</f>
        <v>-83</v>
      </c>
      <c r="EI26" s="344"/>
      <c r="EJ26" s="344"/>
      <c r="EK26" s="343"/>
      <c r="EL26" s="463"/>
      <c r="EM26" s="307">
        <f>SUM(EM27:EM27)</f>
        <v>0</v>
      </c>
      <c r="EN26" s="463"/>
      <c r="EO26" s="344"/>
      <c r="EP26" s="433"/>
    </row>
    <row r="27" spans="4:153" s="290" customFormat="1" x14ac:dyDescent="0.35">
      <c r="D27" s="503" t="s">
        <v>527</v>
      </c>
      <c r="E27" s="476"/>
      <c r="F27" s="504"/>
      <c r="G27" s="505"/>
      <c r="H27" s="506">
        <v>0</v>
      </c>
      <c r="I27" s="506"/>
      <c r="J27" s="496"/>
      <c r="K27" s="496"/>
      <c r="L27" s="506"/>
      <c r="M27" s="506">
        <v>0</v>
      </c>
      <c r="N27" s="506"/>
      <c r="O27" s="496"/>
      <c r="P27" s="496"/>
      <c r="Q27" s="506"/>
      <c r="R27" s="506">
        <v>0</v>
      </c>
      <c r="S27" s="506"/>
      <c r="T27" s="496"/>
      <c r="U27" s="496"/>
      <c r="V27" s="506"/>
      <c r="W27" s="506">
        <v>0</v>
      </c>
      <c r="X27" s="506"/>
      <c r="Y27" s="496"/>
      <c r="Z27" s="496"/>
      <c r="AA27" s="506"/>
      <c r="AB27" s="506">
        <v>0</v>
      </c>
      <c r="AC27" s="506"/>
      <c r="AD27" s="496"/>
      <c r="AE27" s="496"/>
      <c r="AF27" s="506"/>
      <c r="AG27" s="506">
        <v>0</v>
      </c>
      <c r="AH27" s="506"/>
      <c r="AI27" s="496"/>
      <c r="AJ27" s="496"/>
      <c r="AK27" s="506"/>
      <c r="AL27" s="506">
        <v>0</v>
      </c>
      <c r="AM27" s="506"/>
      <c r="AN27" s="496"/>
      <c r="AO27" s="496"/>
      <c r="AP27" s="506"/>
      <c r="AQ27" s="506">
        <v>0</v>
      </c>
      <c r="AR27" s="506"/>
      <c r="AS27" s="496"/>
      <c r="AT27" s="496"/>
      <c r="AU27" s="506"/>
      <c r="AV27" s="506">
        <v>0</v>
      </c>
      <c r="AW27" s="506"/>
      <c r="AX27" s="496"/>
      <c r="AY27" s="496"/>
      <c r="AZ27" s="506"/>
      <c r="BA27" s="506">
        <v>0</v>
      </c>
      <c r="BB27" s="425"/>
      <c r="BC27" s="496"/>
      <c r="BD27" s="496"/>
      <c r="BE27" s="425"/>
      <c r="BF27" s="506">
        <v>0</v>
      </c>
      <c r="BG27" s="506"/>
      <c r="BH27" s="496"/>
      <c r="BI27" s="496"/>
      <c r="BJ27" s="506"/>
      <c r="BK27" s="506">
        <v>0</v>
      </c>
      <c r="BL27" s="506"/>
      <c r="BM27" s="496"/>
      <c r="BN27" s="496"/>
      <c r="BO27" s="506"/>
      <c r="BP27" s="506">
        <v>0</v>
      </c>
      <c r="BQ27" s="506"/>
      <c r="BR27" s="496"/>
      <c r="BS27" s="496"/>
      <c r="BT27" s="506"/>
      <c r="BU27" s="506">
        <f>SUM(M27:BP27)</f>
        <v>0</v>
      </c>
      <c r="BV27" s="506"/>
      <c r="BW27" s="496"/>
      <c r="BX27" s="496"/>
      <c r="BY27" s="506"/>
      <c r="BZ27" s="506">
        <v>-19300</v>
      </c>
      <c r="CA27" s="506"/>
      <c r="CB27" s="496"/>
      <c r="CC27" s="496"/>
      <c r="CD27" s="506"/>
      <c r="CE27" s="506">
        <v>0</v>
      </c>
      <c r="CF27" s="506"/>
      <c r="CG27" s="496"/>
      <c r="CH27" s="496"/>
      <c r="CI27" s="506"/>
      <c r="CJ27" s="506">
        <v>0</v>
      </c>
      <c r="CK27" s="506"/>
      <c r="CL27" s="496"/>
      <c r="CM27" s="496"/>
      <c r="CN27" s="506"/>
      <c r="CO27" s="506">
        <v>0</v>
      </c>
      <c r="CP27" s="506"/>
      <c r="CQ27" s="496"/>
      <c r="CR27" s="496"/>
      <c r="CS27" s="506"/>
      <c r="CT27" s="506">
        <v>0</v>
      </c>
      <c r="CU27" s="506"/>
      <c r="CV27" s="496"/>
      <c r="CW27" s="496"/>
      <c r="CX27" s="506"/>
      <c r="CY27" s="506">
        <v>0</v>
      </c>
      <c r="CZ27" s="506"/>
      <c r="DA27" s="496"/>
      <c r="DB27" s="496"/>
      <c r="DC27" s="506"/>
      <c r="DD27" s="506">
        <v>0</v>
      </c>
      <c r="DE27" s="506"/>
      <c r="DF27" s="496"/>
      <c r="DG27" s="496"/>
      <c r="DH27" s="506"/>
      <c r="DI27" s="506">
        <v>-19217</v>
      </c>
      <c r="DJ27" s="506"/>
      <c r="DK27" s="496"/>
      <c r="DL27" s="496"/>
      <c r="DM27" s="506"/>
      <c r="DN27" s="506">
        <v>0</v>
      </c>
      <c r="DO27" s="506"/>
      <c r="DP27" s="496"/>
      <c r="DQ27" s="496"/>
      <c r="DR27" s="506"/>
      <c r="DS27" s="506">
        <v>0</v>
      </c>
      <c r="DT27" s="425"/>
      <c r="DU27" s="496"/>
      <c r="DV27" s="496"/>
      <c r="DW27" s="425"/>
      <c r="DX27" s="506">
        <v>0</v>
      </c>
      <c r="DY27" s="506"/>
      <c r="DZ27" s="496"/>
      <c r="EA27" s="496"/>
      <c r="EB27" s="506"/>
      <c r="EC27" s="506">
        <v>0</v>
      </c>
      <c r="ED27" s="506"/>
      <c r="EE27" s="496"/>
      <c r="EF27" s="496"/>
      <c r="EG27" s="506"/>
      <c r="EH27" s="506">
        <v>-83</v>
      </c>
      <c r="EI27" s="506"/>
      <c r="EJ27" s="496"/>
      <c r="EK27" s="496"/>
      <c r="EL27" s="507"/>
      <c r="EM27" s="506">
        <f>SUM(CE27)</f>
        <v>0</v>
      </c>
      <c r="EN27" s="508"/>
      <c r="EO27" s="509"/>
      <c r="EP27" s="488"/>
    </row>
    <row r="28" spans="4:153" x14ac:dyDescent="0.35">
      <c r="D28" s="301"/>
      <c r="F28" s="313"/>
      <c r="H28" s="465"/>
      <c r="I28" s="465"/>
      <c r="J28" s="465"/>
      <c r="K28" s="466"/>
      <c r="L28" s="465"/>
      <c r="M28" s="465"/>
      <c r="N28" s="465"/>
      <c r="O28" s="465"/>
      <c r="P28" s="466"/>
      <c r="Q28" s="465"/>
      <c r="R28" s="465"/>
      <c r="S28" s="465"/>
      <c r="T28" s="465"/>
      <c r="U28" s="466"/>
      <c r="V28" s="465"/>
      <c r="W28" s="465"/>
      <c r="X28" s="465"/>
      <c r="Y28" s="465"/>
      <c r="Z28" s="466"/>
      <c r="AA28" s="465"/>
      <c r="AB28" s="465"/>
      <c r="AC28" s="465"/>
      <c r="AD28" s="465"/>
      <c r="AE28" s="466"/>
      <c r="AF28" s="465"/>
      <c r="AG28" s="465"/>
      <c r="AH28" s="465"/>
      <c r="AI28" s="465"/>
      <c r="AJ28" s="466"/>
      <c r="AK28" s="465"/>
      <c r="AL28" s="465"/>
      <c r="AM28" s="465"/>
      <c r="AN28" s="465"/>
      <c r="AO28" s="466"/>
      <c r="AP28" s="465"/>
      <c r="AQ28" s="465"/>
      <c r="AR28" s="465"/>
      <c r="AS28" s="465"/>
      <c r="AT28" s="466"/>
      <c r="AU28" s="465"/>
      <c r="AV28" s="465"/>
      <c r="AW28" s="489"/>
      <c r="AX28" s="465"/>
      <c r="AY28" s="466"/>
      <c r="AZ28" s="465"/>
      <c r="BA28" s="465"/>
      <c r="BB28" s="465"/>
      <c r="BC28" s="465"/>
      <c r="BD28" s="466"/>
      <c r="BE28" s="465"/>
      <c r="BF28" s="465"/>
      <c r="BG28" s="465"/>
      <c r="BH28" s="465"/>
      <c r="BI28" s="466"/>
      <c r="BJ28" s="465"/>
      <c r="BK28" s="465"/>
      <c r="BL28" s="465"/>
      <c r="BM28" s="465"/>
      <c r="BN28" s="466"/>
      <c r="BO28" s="489"/>
      <c r="BP28" s="465"/>
      <c r="BQ28" s="489"/>
      <c r="BR28" s="465"/>
      <c r="BS28" s="466"/>
      <c r="BT28" s="465"/>
      <c r="BU28" s="465"/>
      <c r="BV28" s="465"/>
      <c r="BW28" s="465"/>
      <c r="BX28" s="466"/>
      <c r="BY28" s="465"/>
      <c r="BZ28" s="465"/>
      <c r="CA28" s="465"/>
      <c r="CB28" s="465"/>
      <c r="CC28" s="466"/>
      <c r="CD28" s="465"/>
      <c r="CE28" s="465"/>
      <c r="CF28" s="465"/>
      <c r="CG28" s="465"/>
      <c r="CH28" s="466"/>
      <c r="CI28" s="465"/>
      <c r="CJ28" s="465"/>
      <c r="CK28" s="465"/>
      <c r="CL28" s="465"/>
      <c r="CM28" s="466"/>
      <c r="CN28" s="465"/>
      <c r="CO28" s="465"/>
      <c r="CP28" s="465"/>
      <c r="CQ28" s="465"/>
      <c r="CR28" s="466"/>
      <c r="CS28" s="465"/>
      <c r="CT28" s="465"/>
      <c r="CU28" s="465"/>
      <c r="CV28" s="465"/>
      <c r="CW28" s="466"/>
      <c r="CX28" s="465"/>
      <c r="CY28" s="465"/>
      <c r="CZ28" s="465"/>
      <c r="DA28" s="465"/>
      <c r="DB28" s="466"/>
      <c r="DC28" s="465"/>
      <c r="DD28" s="465"/>
      <c r="DE28" s="465"/>
      <c r="DF28" s="465"/>
      <c r="DG28" s="466"/>
      <c r="DH28" s="465"/>
      <c r="DI28" s="465"/>
      <c r="DJ28" s="465"/>
      <c r="DK28" s="465"/>
      <c r="DL28" s="466"/>
      <c r="DM28" s="465"/>
      <c r="DN28" s="465"/>
      <c r="DO28" s="489"/>
      <c r="DP28" s="465"/>
      <c r="DQ28" s="466"/>
      <c r="DR28" s="465"/>
      <c r="DS28" s="465"/>
      <c r="DT28" s="465"/>
      <c r="DU28" s="465"/>
      <c r="DV28" s="466"/>
      <c r="DW28" s="465"/>
      <c r="DX28" s="465"/>
      <c r="DY28" s="465"/>
      <c r="DZ28" s="465"/>
      <c r="EA28" s="466"/>
      <c r="EB28" s="465"/>
      <c r="EC28" s="465"/>
      <c r="ED28" s="465"/>
      <c r="EE28" s="465"/>
      <c r="EF28" s="466"/>
      <c r="EG28" s="489"/>
      <c r="EH28" s="465"/>
      <c r="EI28" s="489"/>
      <c r="EJ28" s="465"/>
      <c r="EK28" s="466"/>
      <c r="EL28" s="465"/>
      <c r="EM28" s="489"/>
      <c r="EN28" s="489"/>
      <c r="EO28" s="465"/>
      <c r="EP28" s="492"/>
      <c r="ER28" s="290"/>
      <c r="ES28" s="290"/>
    </row>
    <row r="29" spans="4:153" s="290" customFormat="1" x14ac:dyDescent="0.35">
      <c r="D29" s="314" t="s">
        <v>529</v>
      </c>
      <c r="E29" s="476"/>
      <c r="F29" s="504"/>
      <c r="G29" s="505"/>
      <c r="H29" s="510">
        <f>-[33]original!$E$88</f>
        <v>0</v>
      </c>
      <c r="I29" s="510"/>
      <c r="J29" s="511"/>
      <c r="K29" s="511"/>
      <c r="L29" s="510"/>
      <c r="M29" s="510">
        <f>-[34]original!$F$88</f>
        <v>-24565655.86025995</v>
      </c>
      <c r="N29" s="510"/>
      <c r="O29" s="511"/>
      <c r="P29" s="511"/>
      <c r="Q29" s="510"/>
      <c r="R29" s="510">
        <v>0</v>
      </c>
      <c r="S29" s="510"/>
      <c r="T29" s="511"/>
      <c r="U29" s="511"/>
      <c r="V29" s="510"/>
      <c r="W29" s="510">
        <v>0</v>
      </c>
      <c r="X29" s="510"/>
      <c r="Y29" s="511"/>
      <c r="Z29" s="511"/>
      <c r="AA29" s="510"/>
      <c r="AB29" s="510">
        <v>0</v>
      </c>
      <c r="AC29" s="510"/>
      <c r="AD29" s="511"/>
      <c r="AE29" s="511"/>
      <c r="AF29" s="510"/>
      <c r="AG29" s="510">
        <v>0</v>
      </c>
      <c r="AH29" s="510"/>
      <c r="AI29" s="511"/>
      <c r="AJ29" s="511"/>
      <c r="AK29" s="510"/>
      <c r="AL29" s="510">
        <v>0</v>
      </c>
      <c r="AM29" s="510"/>
      <c r="AN29" s="511"/>
      <c r="AO29" s="511"/>
      <c r="AP29" s="510"/>
      <c r="AQ29" s="510">
        <v>0</v>
      </c>
      <c r="AR29" s="510"/>
      <c r="AS29" s="511"/>
      <c r="AT29" s="511"/>
      <c r="AU29" s="510"/>
      <c r="AV29" s="510">
        <v>0</v>
      </c>
      <c r="AW29" s="510"/>
      <c r="AX29" s="511"/>
      <c r="AY29" s="511"/>
      <c r="AZ29" s="510"/>
      <c r="BA29" s="510">
        <v>0</v>
      </c>
      <c r="BB29" s="512"/>
      <c r="BC29" s="511"/>
      <c r="BD29" s="511"/>
      <c r="BE29" s="512"/>
      <c r="BF29" s="510">
        <v>0</v>
      </c>
      <c r="BG29" s="510"/>
      <c r="BH29" s="511"/>
      <c r="BI29" s="511"/>
      <c r="BJ29" s="510"/>
      <c r="BK29" s="510">
        <v>0</v>
      </c>
      <c r="BL29" s="510"/>
      <c r="BM29" s="511"/>
      <c r="BN29" s="511"/>
      <c r="BO29" s="510"/>
      <c r="BP29" s="510">
        <v>0</v>
      </c>
      <c r="BQ29" s="510"/>
      <c r="BR29" s="511"/>
      <c r="BS29" s="511"/>
      <c r="BT29" s="510"/>
      <c r="BU29" s="510">
        <f>SUM(M29:BP29)</f>
        <v>-24565655.86025995</v>
      </c>
      <c r="BV29" s="510"/>
      <c r="BW29" s="511"/>
      <c r="BX29" s="511"/>
      <c r="BY29" s="510"/>
      <c r="BZ29" s="510">
        <f>-[34]original!$V$88</f>
        <v>-6902398.3650077283</v>
      </c>
      <c r="CA29" s="510"/>
      <c r="CB29" s="511"/>
      <c r="CC29" s="511"/>
      <c r="CD29" s="510"/>
      <c r="CE29" s="510">
        <f>-[34]original!$W$88</f>
        <v>-14937731.957630038</v>
      </c>
      <c r="CF29" s="510"/>
      <c r="CG29" s="511"/>
      <c r="CH29" s="511"/>
      <c r="CI29" s="510"/>
      <c r="CJ29" s="510">
        <v>7206661.3309900165</v>
      </c>
      <c r="CK29" s="510"/>
      <c r="CL29" s="511"/>
      <c r="CM29" s="511"/>
      <c r="CN29" s="510"/>
      <c r="CO29" s="510">
        <v>6584168.9244119823</v>
      </c>
      <c r="CP29" s="510"/>
      <c r="CQ29" s="511"/>
      <c r="CR29" s="511"/>
      <c r="CS29" s="510"/>
      <c r="CT29" s="510">
        <v>-13507235.155829936</v>
      </c>
      <c r="CU29" s="510"/>
      <c r="CV29" s="511"/>
      <c r="CW29" s="511"/>
      <c r="CX29" s="510"/>
      <c r="CY29" s="510">
        <v>6330940.0622600615</v>
      </c>
      <c r="CZ29" s="510"/>
      <c r="DA29" s="511"/>
      <c r="DB29" s="511"/>
      <c r="DC29" s="510"/>
      <c r="DD29" s="510">
        <v>2612130.6839899421</v>
      </c>
      <c r="DE29" s="510"/>
      <c r="DF29" s="511"/>
      <c r="DG29" s="511"/>
      <c r="DH29" s="510"/>
      <c r="DI29" s="510">
        <v>-8639142.022280002</v>
      </c>
      <c r="DJ29" s="510"/>
      <c r="DK29" s="511"/>
      <c r="DL29" s="511"/>
      <c r="DM29" s="510"/>
      <c r="DN29" s="510">
        <v>-6038618.5972399414</v>
      </c>
      <c r="DO29" s="510"/>
      <c r="DP29" s="511"/>
      <c r="DQ29" s="511"/>
      <c r="DR29" s="510"/>
      <c r="DS29" s="510">
        <v>2552760.9436300695</v>
      </c>
      <c r="DT29" s="512"/>
      <c r="DU29" s="511"/>
      <c r="DV29" s="511"/>
      <c r="DW29" s="512"/>
      <c r="DX29" s="510">
        <v>-8913486.7586899996</v>
      </c>
      <c r="DY29" s="510"/>
      <c r="DZ29" s="511"/>
      <c r="EA29" s="511"/>
      <c r="EB29" s="510"/>
      <c r="EC29" s="510">
        <v>5163297.9965001047</v>
      </c>
      <c r="ED29" s="510"/>
      <c r="EE29" s="511"/>
      <c r="EF29" s="511"/>
      <c r="EG29" s="510"/>
      <c r="EH29" s="510">
        <v>14683923.970540106</v>
      </c>
      <c r="EI29" s="510"/>
      <c r="EJ29" s="511"/>
      <c r="EK29" s="511"/>
      <c r="EL29" s="513"/>
      <c r="EM29" s="510">
        <f>SUM(CE29)</f>
        <v>-14937731.957630038</v>
      </c>
      <c r="EN29" s="508"/>
      <c r="EO29" s="509"/>
      <c r="EP29" s="488"/>
      <c r="ER29" s="356"/>
    </row>
    <row r="30" spans="4:153" x14ac:dyDescent="0.35">
      <c r="D30" s="301"/>
      <c r="E30" s="514"/>
      <c r="F30" s="313"/>
      <c r="H30" s="465"/>
      <c r="I30" s="465"/>
      <c r="J30" s="465"/>
      <c r="K30" s="466"/>
      <c r="L30" s="465"/>
      <c r="M30" s="465"/>
      <c r="N30" s="465"/>
      <c r="O30" s="465"/>
      <c r="P30" s="466"/>
      <c r="Q30" s="465"/>
      <c r="R30" s="465"/>
      <c r="S30" s="465"/>
      <c r="T30" s="465"/>
      <c r="U30" s="466"/>
      <c r="V30" s="465"/>
      <c r="W30" s="465"/>
      <c r="X30" s="465"/>
      <c r="Y30" s="465"/>
      <c r="Z30" s="466"/>
      <c r="AA30" s="465"/>
      <c r="AB30" s="465"/>
      <c r="AC30" s="465"/>
      <c r="AD30" s="465"/>
      <c r="AE30" s="466"/>
      <c r="AF30" s="465"/>
      <c r="AG30" s="465"/>
      <c r="AH30" s="465"/>
      <c r="AI30" s="465"/>
      <c r="AJ30" s="466"/>
      <c r="AK30" s="465"/>
      <c r="AL30" s="465"/>
      <c r="AM30" s="465"/>
      <c r="AN30" s="465"/>
      <c r="AO30" s="466"/>
      <c r="AP30" s="465"/>
      <c r="AQ30" s="465"/>
      <c r="AR30" s="465"/>
      <c r="AS30" s="465"/>
      <c r="AT30" s="466"/>
      <c r="AU30" s="465"/>
      <c r="AV30" s="465"/>
      <c r="AW30" s="465"/>
      <c r="AX30" s="465"/>
      <c r="AY30" s="466"/>
      <c r="AZ30" s="465"/>
      <c r="BA30" s="465"/>
      <c r="BB30" s="465"/>
      <c r="BC30" s="465"/>
      <c r="BD30" s="466"/>
      <c r="BE30" s="465"/>
      <c r="BF30" s="465"/>
      <c r="BG30" s="465"/>
      <c r="BH30" s="465"/>
      <c r="BI30" s="466"/>
      <c r="BJ30" s="465"/>
      <c r="BK30" s="465"/>
      <c r="BL30" s="465"/>
      <c r="BM30" s="465"/>
      <c r="BN30" s="466"/>
      <c r="BO30" s="465"/>
      <c r="BP30" s="465"/>
      <c r="BQ30" s="465"/>
      <c r="BR30" s="465"/>
      <c r="BS30" s="466"/>
      <c r="BT30" s="465"/>
      <c r="BU30" s="465"/>
      <c r="BV30" s="465"/>
      <c r="BW30" s="465"/>
      <c r="BX30" s="466"/>
      <c r="BY30" s="465"/>
      <c r="BZ30" s="465"/>
      <c r="CA30" s="465"/>
      <c r="CB30" s="465"/>
      <c r="CC30" s="466"/>
      <c r="CD30" s="465"/>
      <c r="CE30" s="465"/>
      <c r="CF30" s="465"/>
      <c r="CG30" s="465"/>
      <c r="CH30" s="466"/>
      <c r="CI30" s="465"/>
      <c r="CJ30" s="465"/>
      <c r="CK30" s="465"/>
      <c r="CL30" s="465"/>
      <c r="CM30" s="466"/>
      <c r="CN30" s="465"/>
      <c r="CO30" s="465"/>
      <c r="CP30" s="465"/>
      <c r="CQ30" s="465"/>
      <c r="CR30" s="466"/>
      <c r="CS30" s="465"/>
      <c r="CT30" s="465"/>
      <c r="CU30" s="465"/>
      <c r="CV30" s="465"/>
      <c r="CW30" s="466"/>
      <c r="CX30" s="465"/>
      <c r="CY30" s="465"/>
      <c r="CZ30" s="465"/>
      <c r="DA30" s="465"/>
      <c r="DB30" s="466"/>
      <c r="DC30" s="465"/>
      <c r="DD30" s="465"/>
      <c r="DE30" s="465"/>
      <c r="DF30" s="465"/>
      <c r="DG30" s="466"/>
      <c r="DH30" s="465"/>
      <c r="DI30" s="465"/>
      <c r="DJ30" s="465"/>
      <c r="DK30" s="465"/>
      <c r="DL30" s="466"/>
      <c r="DM30" s="465"/>
      <c r="DN30" s="465"/>
      <c r="DO30" s="465"/>
      <c r="DP30" s="465"/>
      <c r="DQ30" s="466"/>
      <c r="DR30" s="465"/>
      <c r="DS30" s="465"/>
      <c r="DT30" s="465"/>
      <c r="DU30" s="465"/>
      <c r="DV30" s="466"/>
      <c r="DW30" s="465"/>
      <c r="DX30" s="465"/>
      <c r="DY30" s="465"/>
      <c r="DZ30" s="465"/>
      <c r="EA30" s="466"/>
      <c r="EB30" s="465"/>
      <c r="EC30" s="465"/>
      <c r="ED30" s="465"/>
      <c r="EE30" s="465"/>
      <c r="EF30" s="466"/>
      <c r="EG30" s="465"/>
      <c r="EH30" s="465"/>
      <c r="EI30" s="465"/>
      <c r="EJ30" s="465"/>
      <c r="EK30" s="466"/>
      <c r="EL30" s="465"/>
      <c r="EM30" s="465"/>
      <c r="EN30" s="506"/>
      <c r="EO30" s="465"/>
      <c r="EP30" s="492"/>
      <c r="ER30" s="290"/>
      <c r="ES30" s="290"/>
    </row>
    <row r="31" spans="4:153" s="290" customFormat="1" x14ac:dyDescent="0.35">
      <c r="D31" s="362" t="s">
        <v>530</v>
      </c>
      <c r="E31" s="515" t="s">
        <v>46</v>
      </c>
      <c r="F31" s="516"/>
      <c r="G31" s="517"/>
      <c r="H31" s="518">
        <f>+H6+H19+H21+H23+H26+H29</f>
        <v>56868320.816800363</v>
      </c>
      <c r="I31" s="518"/>
      <c r="J31" s="518"/>
      <c r="K31" s="519"/>
      <c r="L31" s="518"/>
      <c r="M31" s="518">
        <f>+M6+M29+M26+M23+M19</f>
        <v>58969054.942120016</v>
      </c>
      <c r="N31" s="518"/>
      <c r="O31" s="518"/>
      <c r="P31" s="519"/>
      <c r="Q31" s="518"/>
      <c r="R31" s="518">
        <f>+R6+R29+R26+R23+R19</f>
        <v>150083366</v>
      </c>
      <c r="S31" s="518"/>
      <c r="T31" s="518"/>
      <c r="U31" s="519"/>
      <c r="V31" s="518"/>
      <c r="W31" s="518">
        <f>+W6+W29+W26+W23+W19</f>
        <v>0</v>
      </c>
      <c r="X31" s="518"/>
      <c r="Y31" s="518"/>
      <c r="Z31" s="519"/>
      <c r="AA31" s="518"/>
      <c r="AB31" s="518">
        <f>+AB6+AB19+AB21+AB23+AB26+AB29</f>
        <v>0</v>
      </c>
      <c r="AC31" s="518"/>
      <c r="AD31" s="518"/>
      <c r="AE31" s="519"/>
      <c r="AF31" s="518"/>
      <c r="AG31" s="518">
        <f>+AG6+AG29+AG26+AG23+AG19</f>
        <v>0</v>
      </c>
      <c r="AH31" s="518"/>
      <c r="AI31" s="518"/>
      <c r="AJ31" s="519"/>
      <c r="AK31" s="518"/>
      <c r="AL31" s="518">
        <f>+AL6+AL29+AL26+AL23+AL19</f>
        <v>0</v>
      </c>
      <c r="AM31" s="518"/>
      <c r="AN31" s="518"/>
      <c r="AO31" s="519"/>
      <c r="AP31" s="518"/>
      <c r="AQ31" s="518">
        <f>+AQ6+AQ29+AQ26+AQ23+AQ19</f>
        <v>0</v>
      </c>
      <c r="AR31" s="518"/>
      <c r="AS31" s="518"/>
      <c r="AT31" s="519"/>
      <c r="AU31" s="518"/>
      <c r="AV31" s="518">
        <f>+AV6+AV29+AV26+AV23+AV19</f>
        <v>0</v>
      </c>
      <c r="AW31" s="518"/>
      <c r="AX31" s="518"/>
      <c r="AY31" s="519"/>
      <c r="AZ31" s="518"/>
      <c r="BA31" s="518">
        <f>+BA6+BA29+BA26+BA23+BA19</f>
        <v>0</v>
      </c>
      <c r="BB31" s="518"/>
      <c r="BC31" s="518"/>
      <c r="BD31" s="519"/>
      <c r="BE31" s="518"/>
      <c r="BF31" s="518">
        <f>+BF6+BF19+BF21+BF23+BF26+BF29</f>
        <v>0</v>
      </c>
      <c r="BG31" s="518"/>
      <c r="BH31" s="518"/>
      <c r="BI31" s="519"/>
      <c r="BJ31" s="518"/>
      <c r="BK31" s="518">
        <f>+BK6+BK29+BK26+BK23+BK19</f>
        <v>0</v>
      </c>
      <c r="BL31" s="518"/>
      <c r="BM31" s="518"/>
      <c r="BN31" s="519"/>
      <c r="BO31" s="518"/>
      <c r="BP31" s="518">
        <f>+BP6+BP19+BP21+BP23+BP26+BP29</f>
        <v>0</v>
      </c>
      <c r="BQ31" s="518"/>
      <c r="BR31" s="518"/>
      <c r="BS31" s="519"/>
      <c r="BT31" s="518"/>
      <c r="BU31" s="518">
        <f>+BU6+BU29+BU26+BU23+BU19</f>
        <v>58969054.942120016</v>
      </c>
      <c r="BV31" s="518"/>
      <c r="BW31" s="518"/>
      <c r="BX31" s="519"/>
      <c r="BY31" s="518"/>
      <c r="BZ31" s="518">
        <f>+BZ6+BZ19+BZ21+BZ23+BZ26+BZ29</f>
        <v>11078118.359600224</v>
      </c>
      <c r="CA31" s="518"/>
      <c r="CB31" s="518"/>
      <c r="CC31" s="519"/>
      <c r="CD31" s="518"/>
      <c r="CE31" s="518">
        <f>+CE6+CE29+CE26+CE23+CE19</f>
        <v>34591668.520889997</v>
      </c>
      <c r="CF31" s="518"/>
      <c r="CG31" s="518"/>
      <c r="CH31" s="519"/>
      <c r="CI31" s="518"/>
      <c r="CJ31" s="518">
        <f>+CJ6+CJ29+CJ26+CJ23+CJ19</f>
        <v>-28604796.278569967</v>
      </c>
      <c r="CK31" s="518"/>
      <c r="CL31" s="518"/>
      <c r="CM31" s="519"/>
      <c r="CN31" s="518"/>
      <c r="CO31" s="518">
        <f>+CO6+CO29+CO26+CO23+CO19</f>
        <v>-89525654.141759992</v>
      </c>
      <c r="CP31" s="518"/>
      <c r="CQ31" s="518"/>
      <c r="CR31" s="519"/>
      <c r="CS31" s="518"/>
      <c r="CT31" s="518">
        <f>+CT6+CT29+CT26+CT23+CT19</f>
        <v>84070252.678720057</v>
      </c>
      <c r="CU31" s="518"/>
      <c r="CV31" s="518"/>
      <c r="CW31" s="519"/>
      <c r="CX31" s="518"/>
      <c r="CY31" s="518">
        <f>+CY6+CY29+CY26+CY23+CY19</f>
        <v>-12617095.662229985</v>
      </c>
      <c r="CZ31" s="518"/>
      <c r="DA31" s="518"/>
      <c r="DB31" s="519"/>
      <c r="DC31" s="518"/>
      <c r="DD31" s="518">
        <f>+DD6+DD29+DD26+DD23+DD19</f>
        <v>7820733.5154099762</v>
      </c>
      <c r="DE31" s="518"/>
      <c r="DF31" s="518"/>
      <c r="DG31" s="519"/>
      <c r="DH31" s="518"/>
      <c r="DI31" s="518">
        <f>+DI6+DI29+DI26+DI23+DI19</f>
        <v>-4595151.1786099821</v>
      </c>
      <c r="DJ31" s="518"/>
      <c r="DK31" s="518"/>
      <c r="DL31" s="519"/>
      <c r="DM31" s="518"/>
      <c r="DN31" s="518">
        <f>+DN6+DN29+DN26+DN23+DN19</f>
        <v>-17957049.254219979</v>
      </c>
      <c r="DO31" s="518"/>
      <c r="DP31" s="518"/>
      <c r="DQ31" s="519"/>
      <c r="DR31" s="518"/>
      <c r="DS31" s="518">
        <f>+DS6+DS29+DS26+DS23+DS19</f>
        <v>-64313930.238739938</v>
      </c>
      <c r="DT31" s="518"/>
      <c r="DU31" s="518"/>
      <c r="DV31" s="519"/>
      <c r="DW31" s="518"/>
      <c r="DX31" s="518">
        <f>+DX6+DX19+DX21+DX23+DX26+DX29</f>
        <v>49134682.893859982</v>
      </c>
      <c r="DY31" s="518"/>
      <c r="DZ31" s="518"/>
      <c r="EA31" s="519"/>
      <c r="EB31" s="518"/>
      <c r="EC31" s="518">
        <f>+EC6+EC19+EC21+EC23+EC26+EC29</f>
        <v>-51608094.629149944</v>
      </c>
      <c r="ED31" s="518"/>
      <c r="EE31" s="518"/>
      <c r="EF31" s="519"/>
      <c r="EG31" s="518"/>
      <c r="EH31" s="518">
        <f>+EH6+EH19+EH21+EH23+EH26+EH29</f>
        <v>64682619.919660091</v>
      </c>
      <c r="EI31" s="518"/>
      <c r="EJ31" s="518"/>
      <c r="EK31" s="519"/>
      <c r="EL31" s="518"/>
      <c r="EM31" s="518">
        <f>+EM6+EM19+EM21+EM23+EM26+EM29</f>
        <v>34591668.520889997</v>
      </c>
      <c r="EN31" s="520"/>
      <c r="EO31" s="463"/>
      <c r="EP31" s="488"/>
      <c r="ER31" s="356"/>
    </row>
    <row r="32" spans="4:153" x14ac:dyDescent="0.35">
      <c r="D32" s="743" t="s">
        <v>531</v>
      </c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  <c r="AB32" s="743"/>
      <c r="AC32" s="743"/>
      <c r="AD32" s="743"/>
      <c r="AE32" s="743"/>
      <c r="AF32" s="743"/>
      <c r="AG32" s="743"/>
      <c r="AH32" s="743"/>
      <c r="AI32" s="743"/>
      <c r="AJ32" s="743"/>
      <c r="AK32" s="743"/>
      <c r="AL32" s="743"/>
      <c r="AM32" s="743"/>
      <c r="AN32" s="743"/>
      <c r="AO32" s="743"/>
      <c r="AP32" s="743"/>
      <c r="AQ32" s="743"/>
      <c r="AR32" s="743"/>
      <c r="AS32" s="743"/>
      <c r="AT32" s="743"/>
      <c r="AU32" s="743"/>
      <c r="AV32" s="743"/>
      <c r="AW32" s="743"/>
      <c r="AX32" s="743"/>
      <c r="AY32" s="743"/>
      <c r="AZ32" s="743"/>
      <c r="BA32" s="743"/>
      <c r="BB32" s="743"/>
      <c r="BC32" s="743"/>
      <c r="BD32" s="743"/>
      <c r="BE32" s="743"/>
      <c r="BF32" s="743"/>
      <c r="BG32" s="743"/>
      <c r="BH32" s="743"/>
      <c r="BI32" s="743"/>
      <c r="BJ32" s="743"/>
      <c r="BK32" s="743"/>
      <c r="BL32" s="743"/>
      <c r="BM32" s="743"/>
      <c r="BN32" s="743"/>
      <c r="BO32" s="743"/>
      <c r="BP32" s="743"/>
      <c r="BQ32" s="743"/>
      <c r="BR32" s="743"/>
      <c r="BS32" s="743"/>
      <c r="BT32" s="743"/>
      <c r="BU32" s="743"/>
      <c r="BV32" s="371"/>
      <c r="BW32" s="371"/>
      <c r="BX32" s="371"/>
      <c r="BY32" s="371"/>
      <c r="BZ32" s="371"/>
      <c r="CA32" s="371"/>
      <c r="CB32" s="371"/>
      <c r="CC32" s="371"/>
      <c r="CD32" s="371"/>
      <c r="CE32" s="371"/>
      <c r="CF32" s="371"/>
      <c r="CG32" s="371"/>
      <c r="CH32" s="371"/>
      <c r="CI32" s="371"/>
      <c r="CJ32" s="371"/>
      <c r="CK32" s="371"/>
      <c r="CL32" s="371"/>
      <c r="CM32" s="371"/>
      <c r="CN32" s="371"/>
      <c r="CO32" s="371"/>
      <c r="CP32" s="371"/>
      <c r="CQ32" s="371"/>
      <c r="CR32" s="371"/>
      <c r="CS32" s="371"/>
      <c r="CT32" s="371"/>
      <c r="CU32" s="371"/>
      <c r="CV32" s="371"/>
      <c r="CW32" s="371"/>
      <c r="CX32" s="371"/>
      <c r="CY32" s="371"/>
      <c r="CZ32" s="371"/>
      <c r="DA32" s="371"/>
      <c r="DB32" s="371"/>
      <c r="DC32" s="371"/>
      <c r="DD32" s="371"/>
      <c r="DE32" s="371"/>
      <c r="DF32" s="371"/>
      <c r="DG32" s="371"/>
      <c r="DH32" s="371"/>
      <c r="DI32" s="371"/>
      <c r="DJ32" s="371"/>
      <c r="DK32" s="371"/>
      <c r="DL32" s="371"/>
      <c r="DM32" s="371"/>
      <c r="DN32" s="371"/>
      <c r="DO32" s="371"/>
      <c r="DP32" s="371"/>
      <c r="DQ32" s="371"/>
      <c r="DR32" s="371"/>
      <c r="DS32" s="371"/>
      <c r="DT32" s="371"/>
      <c r="DU32" s="371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71"/>
      <c r="EO32" s="371"/>
    </row>
    <row r="33" spans="4:138" hidden="1" x14ac:dyDescent="0.35">
      <c r="D33" s="521" t="s">
        <v>532</v>
      </c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  <c r="BA33" s="350"/>
      <c r="BB33" s="350"/>
      <c r="BC33" s="350"/>
      <c r="BD33" s="350"/>
      <c r="BE33" s="350"/>
      <c r="BF33" s="350"/>
      <c r="BG33" s="350"/>
      <c r="BH33" s="350"/>
      <c r="BI33" s="350"/>
      <c r="BJ33" s="350"/>
      <c r="BK33" s="350"/>
      <c r="BL33" s="350"/>
      <c r="BM33" s="350"/>
      <c r="BN33" s="350"/>
      <c r="BO33" s="350"/>
      <c r="BP33" s="350"/>
      <c r="BQ33" s="350"/>
      <c r="BR33" s="350"/>
      <c r="BS33" s="350"/>
      <c r="BT33" s="350"/>
      <c r="BU33" s="350"/>
    </row>
    <row r="34" spans="4:138" hidden="1" x14ac:dyDescent="0.35">
      <c r="D34" s="521" t="s">
        <v>533</v>
      </c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</row>
    <row r="35" spans="4:138" hidden="1" x14ac:dyDescent="0.35">
      <c r="D35" s="521" t="s">
        <v>534</v>
      </c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0"/>
      <c r="BF35" s="350"/>
      <c r="BG35" s="350"/>
      <c r="BH35" s="350"/>
      <c r="BI35" s="350"/>
      <c r="BJ35" s="350"/>
      <c r="BK35" s="350"/>
      <c r="BL35" s="350"/>
      <c r="BM35" s="350"/>
      <c r="BN35" s="350"/>
      <c r="BO35" s="350"/>
      <c r="BP35" s="350"/>
      <c r="BQ35" s="350"/>
      <c r="BR35" s="350"/>
      <c r="BS35" s="350"/>
      <c r="BT35" s="350"/>
      <c r="BU35" s="350"/>
    </row>
    <row r="36" spans="4:138" hidden="1" x14ac:dyDescent="0.35">
      <c r="D36" s="521" t="s">
        <v>535</v>
      </c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  <c r="BG36" s="350"/>
      <c r="BH36" s="350"/>
      <c r="BI36" s="350"/>
      <c r="BJ36" s="350"/>
      <c r="BK36" s="350"/>
      <c r="BL36" s="350"/>
      <c r="BM36" s="350"/>
      <c r="BN36" s="350"/>
      <c r="BO36" s="350"/>
      <c r="BP36" s="350"/>
      <c r="BQ36" s="350"/>
      <c r="BR36" s="350"/>
      <c r="BS36" s="350"/>
      <c r="BT36" s="350"/>
      <c r="BU36" s="350"/>
    </row>
    <row r="37" spans="4:138" x14ac:dyDescent="0.35">
      <c r="D37" s="521" t="s">
        <v>536</v>
      </c>
      <c r="E37" s="522"/>
      <c r="F37" s="521"/>
      <c r="G37" s="521"/>
      <c r="H37" s="350"/>
      <c r="I37" s="350"/>
      <c r="J37" s="350"/>
      <c r="K37" s="350"/>
      <c r="L37" s="350"/>
      <c r="M37" s="523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  <c r="BG37" s="350"/>
      <c r="BH37" s="350"/>
      <c r="BI37" s="350"/>
      <c r="BJ37" s="350"/>
      <c r="BK37" s="350"/>
      <c r="BL37" s="350"/>
      <c r="BM37" s="350"/>
      <c r="BN37" s="350"/>
      <c r="BO37" s="350"/>
      <c r="BP37" s="350"/>
      <c r="BQ37" s="350"/>
      <c r="BR37" s="350"/>
      <c r="BS37" s="350"/>
      <c r="BT37" s="350"/>
      <c r="BU37" s="350"/>
      <c r="DN37" s="465"/>
      <c r="DO37" s="465"/>
      <c r="DP37" s="465"/>
      <c r="DQ37" s="465"/>
      <c r="DR37" s="465"/>
    </row>
    <row r="38" spans="4:138" x14ac:dyDescent="0.35">
      <c r="D38" s="521" t="s">
        <v>537</v>
      </c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0"/>
      <c r="BN38" s="350"/>
      <c r="BO38" s="350"/>
      <c r="BP38" s="350"/>
      <c r="BQ38" s="350"/>
      <c r="BR38" s="350"/>
      <c r="BS38" s="350"/>
      <c r="BT38" s="350"/>
      <c r="BU38" s="350"/>
      <c r="CJ38" s="290"/>
    </row>
    <row r="39" spans="4:138" x14ac:dyDescent="0.35">
      <c r="D39" s="521" t="s">
        <v>538</v>
      </c>
      <c r="E39" s="522"/>
      <c r="F39" s="521"/>
      <c r="G39" s="521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0"/>
      <c r="BF39" s="350"/>
      <c r="BG39" s="350"/>
      <c r="BH39" s="350"/>
      <c r="BI39" s="350"/>
      <c r="BJ39" s="350"/>
      <c r="BK39" s="350"/>
      <c r="BL39" s="350"/>
      <c r="BM39" s="350"/>
      <c r="BN39" s="350"/>
      <c r="BO39" s="350"/>
      <c r="BP39" s="350"/>
      <c r="BQ39" s="350"/>
      <c r="BR39" s="350"/>
      <c r="BS39" s="350"/>
      <c r="BT39" s="350"/>
      <c r="BU39" s="350"/>
      <c r="BZ39" s="524"/>
      <c r="CA39" s="524"/>
      <c r="CB39" s="524"/>
      <c r="CC39" s="524"/>
      <c r="CD39" s="524"/>
      <c r="CE39" s="524"/>
      <c r="CF39" s="524"/>
      <c r="CG39" s="524"/>
      <c r="CH39" s="524"/>
      <c r="CI39" s="524"/>
      <c r="CJ39" s="524"/>
      <c r="CK39" s="524"/>
      <c r="CL39" s="524"/>
      <c r="CM39" s="524"/>
      <c r="CN39" s="524"/>
      <c r="CO39" s="524"/>
      <c r="CP39" s="524"/>
      <c r="CQ39" s="524"/>
      <c r="CR39" s="524"/>
      <c r="CS39" s="524"/>
      <c r="CT39" s="524"/>
      <c r="CU39" s="524"/>
      <c r="CV39" s="524"/>
      <c r="CW39" s="524"/>
      <c r="CX39" s="524"/>
      <c r="CY39" s="524"/>
      <c r="CZ39" s="524"/>
      <c r="DA39" s="524"/>
      <c r="DB39" s="524"/>
      <c r="DC39" s="524"/>
      <c r="DD39" s="524"/>
      <c r="DE39" s="524"/>
      <c r="DF39" s="524"/>
      <c r="DG39" s="524"/>
      <c r="DH39" s="524"/>
      <c r="DI39" s="524"/>
      <c r="DJ39" s="524"/>
      <c r="DK39" s="524"/>
      <c r="DL39" s="524"/>
      <c r="DM39" s="524"/>
      <c r="DN39" s="524"/>
      <c r="DO39" s="524"/>
      <c r="DP39" s="524"/>
      <c r="DQ39" s="524"/>
      <c r="DR39" s="524"/>
      <c r="DS39" s="524"/>
      <c r="DT39" s="524"/>
      <c r="DU39" s="524"/>
      <c r="DV39" s="524"/>
      <c r="DW39" s="524"/>
      <c r="DX39" s="524"/>
      <c r="DY39" s="524"/>
      <c r="DZ39" s="524"/>
      <c r="EA39" s="524"/>
      <c r="EB39" s="524"/>
      <c r="EC39" s="524"/>
      <c r="ED39" s="524"/>
      <c r="EE39" s="524"/>
      <c r="EF39" s="524"/>
      <c r="EG39" s="524"/>
      <c r="EH39" s="524"/>
    </row>
    <row r="40" spans="4:138" x14ac:dyDescent="0.35">
      <c r="D40" s="521" t="s">
        <v>539</v>
      </c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</row>
    <row r="41" spans="4:138" hidden="1" x14ac:dyDescent="0.35">
      <c r="D41" s="350" t="s">
        <v>328</v>
      </c>
      <c r="E41" s="522"/>
      <c r="F41" s="521"/>
      <c r="G41" s="521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  <c r="BA41" s="350"/>
      <c r="BB41" s="350"/>
      <c r="BC41" s="350"/>
      <c r="BD41" s="350"/>
      <c r="BE41" s="350"/>
      <c r="BF41" s="350"/>
      <c r="BG41" s="350"/>
      <c r="BH41" s="350"/>
      <c r="BI41" s="350"/>
      <c r="BJ41" s="350"/>
      <c r="BK41" s="350"/>
      <c r="BL41" s="350"/>
      <c r="BM41" s="350"/>
      <c r="BN41" s="350"/>
      <c r="BO41" s="350"/>
      <c r="BP41" s="350"/>
      <c r="BQ41" s="350"/>
      <c r="BR41" s="350"/>
      <c r="BS41" s="350"/>
      <c r="BT41" s="350"/>
      <c r="BU41" s="350"/>
    </row>
    <row r="43" spans="4:138" x14ac:dyDescent="0.35">
      <c r="CO43" s="290"/>
    </row>
    <row r="44" spans="4:138" x14ac:dyDescent="0.35">
      <c r="CO44" s="525"/>
    </row>
    <row r="45" spans="4:138" x14ac:dyDescent="0.35">
      <c r="D45" s="526"/>
    </row>
    <row r="47" spans="4:138" x14ac:dyDescent="0.35">
      <c r="D47" s="527"/>
    </row>
    <row r="48" spans="4:138" x14ac:dyDescent="0.35">
      <c r="D48" s="389"/>
    </row>
    <row r="49" spans="4:88" x14ac:dyDescent="0.35">
      <c r="D49" s="528"/>
      <c r="CJ49" s="529"/>
    </row>
    <row r="97" spans="13:143" x14ac:dyDescent="0.35">
      <c r="BZ97" s="290"/>
      <c r="EH97" s="530"/>
    </row>
    <row r="98" spans="13:143" x14ac:dyDescent="0.35">
      <c r="M98" s="531"/>
      <c r="AL98" s="463"/>
      <c r="BZ98" s="304"/>
      <c r="EH98" s="419"/>
    </row>
    <row r="109" spans="13:143" x14ac:dyDescent="0.35">
      <c r="EM109" s="532"/>
    </row>
  </sheetData>
  <mergeCells count="4">
    <mergeCell ref="H2:BU2"/>
    <mergeCell ref="BZ2:EM2"/>
    <mergeCell ref="ES3:ES4"/>
    <mergeCell ref="D32:BU32"/>
  </mergeCells>
  <pageMargins left="0.7" right="0.7" top="0.75" bottom="0.75" header="0.3" footer="0.3"/>
  <pageSetup scale="64" orientation="portrait" r:id="rId1"/>
  <colBreaks count="1" manualBreakCount="1">
    <brk id="14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Summary</vt:lpstr>
      <vt:lpstr>Table1</vt:lpstr>
      <vt:lpstr>Table2 Pg2</vt:lpstr>
      <vt:lpstr>Table2 PG1</vt:lpstr>
      <vt:lpstr>Table3 Summary</vt:lpstr>
      <vt:lpstr>Table3.1</vt:lpstr>
      <vt:lpstr>Table3.2</vt:lpstr>
      <vt:lpstr>Table3.3</vt:lpstr>
      <vt:lpstr>Table3.4</vt:lpstr>
      <vt:lpstr>Table4</vt:lpstr>
      <vt:lpstr>Table5</vt:lpstr>
      <vt:lpstr>Summary!Print_Area</vt:lpstr>
      <vt:lpstr>Table1!Print_Area</vt:lpstr>
      <vt:lpstr>'Table2 PG1'!Print_Area</vt:lpstr>
      <vt:lpstr>'Table3 Summary'!Print_Area</vt:lpstr>
      <vt:lpstr>Table3.1!Print_Area</vt:lpstr>
      <vt:lpstr>Table3.2!Print_Area</vt:lpstr>
      <vt:lpstr>Table3.3!Print_Area</vt:lpstr>
      <vt:lpstr>Table3.4!Print_Area</vt:lpstr>
      <vt:lpstr>Table5!Print_Area</vt:lpstr>
      <vt:lpstr>Table3.2!Print_Titles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2026-05-29T07:14:54Z</cp:lastPrinted>
  <dcterms:created xsi:type="dcterms:W3CDTF">2026-05-28T09:54:08Z</dcterms:created>
  <dcterms:modified xsi:type="dcterms:W3CDTF">2026-05-29T07:15:00Z</dcterms:modified>
</cp:coreProperties>
</file>